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Yonic\Documents\VS Project\Compras\"/>
    </mc:Choice>
  </mc:AlternateContent>
  <xr:revisionPtr revIDLastSave="0" documentId="13_ncr:1_{8548EFFA-9AD0-490C-815E-9F5C9C4CB7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</workbook>
</file>

<file path=xl/calcChain.xml><?xml version="1.0" encoding="utf-8"?>
<calcChain xmlns="http://schemas.openxmlformats.org/spreadsheetml/2006/main">
  <c r="BI657" i="1" l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Q95" i="1"/>
  <c r="Q314" i="1"/>
  <c r="Q298" i="1"/>
  <c r="Q766" i="1"/>
  <c r="Q785" i="1"/>
  <c r="Q359" i="1"/>
  <c r="Q718" i="1"/>
  <c r="Q677" i="1"/>
  <c r="Q294" i="1"/>
  <c r="Q196" i="1"/>
  <c r="Q743" i="1"/>
  <c r="Q67" i="1"/>
  <c r="Q337" i="1"/>
  <c r="Q351" i="1"/>
  <c r="Q790" i="1"/>
  <c r="Q729" i="1"/>
  <c r="Q676" i="1"/>
  <c r="Q708" i="1"/>
  <c r="Q772" i="1"/>
  <c r="Q678" i="1"/>
  <c r="Q781" i="1"/>
  <c r="Q160" i="1"/>
  <c r="Q720" i="1"/>
  <c r="Q372" i="1"/>
  <c r="Q150" i="1"/>
  <c r="Q119" i="1"/>
  <c r="Q765" i="1"/>
  <c r="Q361" i="1"/>
  <c r="Q672" i="1"/>
  <c r="Q735" i="1"/>
  <c r="Q673" i="1"/>
  <c r="Q143" i="1"/>
  <c r="Q688" i="1"/>
  <c r="Q185" i="1"/>
  <c r="Q657" i="1"/>
  <c r="Q739" i="1"/>
  <c r="Q658" i="1"/>
  <c r="Q674" i="1"/>
  <c r="Q127" i="1"/>
  <c r="Q418" i="1"/>
  <c r="Q180" i="1"/>
  <c r="Q336" i="1"/>
  <c r="Q721" i="1"/>
  <c r="Q764" i="1"/>
  <c r="Q341" i="1"/>
  <c r="Q231" i="1"/>
  <c r="Q279" i="1"/>
  <c r="Q291" i="1"/>
  <c r="Q757" i="1"/>
  <c r="Q759" i="1"/>
  <c r="Q211" i="1"/>
  <c r="Q262" i="1"/>
  <c r="Q724" i="1"/>
  <c r="Q266" i="1"/>
  <c r="Q136" i="1"/>
  <c r="Q107" i="1"/>
  <c r="Q393" i="1"/>
  <c r="Q659" i="1"/>
  <c r="Q289" i="1"/>
  <c r="Q422" i="1"/>
  <c r="Q521" i="1"/>
  <c r="Q300" i="1"/>
  <c r="Q763" i="1"/>
  <c r="Q165" i="1"/>
  <c r="Q218" i="1"/>
  <c r="Q353" i="1"/>
  <c r="Q338" i="1"/>
  <c r="Q322" i="1"/>
  <c r="Q697" i="1"/>
  <c r="Q416" i="1"/>
  <c r="Q687" i="1"/>
  <c r="Q56" i="1"/>
  <c r="Q194" i="1"/>
  <c r="Q446" i="1"/>
  <c r="Q777" i="1"/>
  <c r="Q198" i="1"/>
  <c r="Q711" i="1"/>
  <c r="Q371" i="1"/>
  <c r="Q660" i="1"/>
  <c r="Q689" i="1"/>
  <c r="Q238" i="1"/>
  <c r="Q121" i="1"/>
  <c r="Q71" i="1"/>
  <c r="Q350" i="1"/>
  <c r="Q97" i="1"/>
  <c r="Q352" i="1"/>
  <c r="Q210" i="1"/>
  <c r="Q384" i="1"/>
  <c r="Q725" i="1"/>
  <c r="Q685" i="1"/>
  <c r="Q7" i="1"/>
  <c r="Q704" i="1"/>
  <c r="Q783" i="1"/>
  <c r="Q295" i="1"/>
  <c r="Q357" i="1"/>
  <c r="Q271" i="1"/>
  <c r="Q356" i="1"/>
  <c r="Q8" i="1"/>
  <c r="Q59" i="1"/>
  <c r="Q805" i="1"/>
  <c r="Q712" i="1"/>
  <c r="Q366" i="1"/>
  <c r="Q800" i="1"/>
  <c r="Q206" i="1"/>
  <c r="Q274" i="1"/>
  <c r="Q293" i="1"/>
  <c r="Q733" i="1"/>
  <c r="Q108" i="1"/>
  <c r="Q87" i="1"/>
  <c r="Q391" i="1"/>
  <c r="Q286" i="1"/>
  <c r="Q737" i="1"/>
  <c r="Q748" i="1"/>
  <c r="Q249" i="1"/>
  <c r="Q161" i="1"/>
  <c r="Q744" i="1"/>
  <c r="Q836" i="1"/>
  <c r="Q661" i="1"/>
  <c r="Q284" i="1"/>
  <c r="Q229" i="1"/>
  <c r="Q669" i="1"/>
  <c r="Q260" i="1"/>
  <c r="Q240" i="1"/>
  <c r="Q296" i="1"/>
  <c r="Q550" i="1"/>
  <c r="Q202" i="1"/>
  <c r="Q798" i="1"/>
  <c r="Q215" i="1"/>
  <c r="Q807" i="1"/>
  <c r="Q326" i="1"/>
  <c r="Q694" i="1"/>
  <c r="Q668" i="1"/>
  <c r="Q403" i="1"/>
  <c r="Q369" i="1"/>
  <c r="Q272" i="1"/>
  <c r="Q176" i="1"/>
  <c r="Q825" i="1"/>
  <c r="Q173" i="1"/>
  <c r="Q747" i="1"/>
  <c r="Q776" i="1"/>
  <c r="Q321" i="1"/>
  <c r="Q778" i="1"/>
  <c r="Q376" i="1"/>
  <c r="Q754" i="1"/>
  <c r="Q849" i="1"/>
  <c r="Q241" i="1"/>
  <c r="Q801" i="1"/>
  <c r="Q770" i="1"/>
  <c r="Q762" i="1"/>
  <c r="Q163" i="1"/>
  <c r="Q220" i="1"/>
  <c r="Q148" i="1"/>
  <c r="Q346" i="1"/>
  <c r="Q761" i="1"/>
  <c r="Q699" i="1"/>
  <c r="Q233" i="1"/>
  <c r="Q732" i="1"/>
  <c r="Q90" i="1"/>
  <c r="Q224" i="1"/>
  <c r="Q782" i="1"/>
  <c r="Q670" i="1"/>
  <c r="Q662" i="1"/>
  <c r="Q663" i="1"/>
  <c r="Q76" i="1"/>
  <c r="Q402" i="1"/>
  <c r="Q768" i="1"/>
  <c r="Q332" i="1"/>
  <c r="Q1084" i="1"/>
  <c r="Q212" i="1"/>
  <c r="Q306" i="1"/>
  <c r="Q811" i="1"/>
  <c r="Q789" i="1"/>
  <c r="Q731" i="1"/>
  <c r="Q415" i="1"/>
  <c r="Q386" i="1"/>
  <c r="Q751" i="1"/>
  <c r="Q172" i="1"/>
  <c r="Q178" i="1"/>
  <c r="Q664" i="1"/>
  <c r="Q749" i="1"/>
  <c r="Q671" i="1"/>
  <c r="Q753" i="1"/>
  <c r="Q282" i="1"/>
  <c r="Q1030" i="1"/>
  <c r="Q92" i="1"/>
  <c r="Q200" i="1"/>
  <c r="Q86" i="1"/>
  <c r="Q430" i="1"/>
  <c r="Q423" i="1"/>
  <c r="Q335" i="1"/>
  <c r="Q222" i="1"/>
  <c r="Q769" i="1"/>
  <c r="Q129" i="1"/>
  <c r="Q796" i="1"/>
  <c r="Q226" i="1"/>
  <c r="Q695" i="1"/>
  <c r="Q665" i="1"/>
  <c r="Q786" i="1"/>
  <c r="Q349" i="1"/>
  <c r="Q188" i="1"/>
  <c r="Q666" i="1"/>
  <c r="Q99" i="1"/>
  <c r="Q60" i="1"/>
  <c r="Q114" i="1"/>
  <c r="Q208" i="1"/>
  <c r="Q365" i="1"/>
  <c r="Q456" i="1"/>
  <c r="Q809" i="1"/>
  <c r="Q248" i="1"/>
  <c r="Q794" i="1"/>
  <c r="Q74" i="1"/>
  <c r="Q948" i="1"/>
  <c r="Q866" i="1"/>
  <c r="Q398" i="1"/>
  <c r="Q307" i="1"/>
  <c r="Q820" i="1"/>
  <c r="Q363" i="1"/>
  <c r="Q793" i="1"/>
  <c r="Q926" i="1"/>
  <c r="Q1020" i="1"/>
  <c r="Q686" i="1"/>
  <c r="Q275" i="1"/>
  <c r="Q830" i="1"/>
  <c r="Q68" i="1"/>
  <c r="Q882" i="1"/>
  <c r="Q827" i="1"/>
  <c r="Q199" i="1"/>
  <c r="Q714" i="1"/>
  <c r="Q746" i="1"/>
  <c r="Q244" i="1"/>
  <c r="Q816" i="1"/>
  <c r="Q448" i="1"/>
  <c r="Q13" i="1"/>
  <c r="Q50" i="1"/>
  <c r="Q14" i="1"/>
  <c r="Q1077" i="1"/>
  <c r="Q1070" i="1"/>
  <c r="Q1202" i="1"/>
  <c r="Q1203" i="1"/>
  <c r="Q1204" i="1"/>
  <c r="Q863" i="1"/>
  <c r="Q815" i="1"/>
  <c r="Q299" i="1"/>
  <c r="Q246" i="1"/>
  <c r="Q142" i="1"/>
  <c r="Q174" i="1"/>
  <c r="Q526" i="1"/>
  <c r="Q267" i="1"/>
  <c r="Q832" i="1"/>
  <c r="Q705" i="1"/>
  <c r="Q667" i="1"/>
  <c r="Q348" i="1"/>
  <c r="Q994" i="1"/>
  <c r="Q1117" i="1"/>
  <c r="Q1118" i="1"/>
  <c r="Q175" i="1"/>
  <c r="Q237" i="1"/>
  <c r="Q236" i="1"/>
  <c r="Q264" i="1"/>
  <c r="Q63" i="1"/>
  <c r="Q435" i="1"/>
  <c r="Q508" i="1"/>
  <c r="Q193" i="1"/>
  <c r="Q243" i="1"/>
  <c r="Q247" i="1"/>
  <c r="Q164" i="1"/>
  <c r="Q162" i="1"/>
  <c r="Q207" i="1"/>
  <c r="Q133" i="1"/>
  <c r="Q145" i="1"/>
  <c r="Q155" i="1"/>
  <c r="Q330" i="1"/>
  <c r="Q290" i="1"/>
  <c r="Q287" i="1"/>
  <c r="Q214" i="1"/>
  <c r="Q116" i="1"/>
  <c r="Q252" i="1"/>
  <c r="Q89" i="1"/>
  <c r="Q53" i="1"/>
  <c r="Q149" i="1"/>
  <c r="Q138" i="1"/>
  <c r="Q80" i="1"/>
  <c r="Q88" i="1"/>
  <c r="Q197" i="1"/>
  <c r="Q259" i="1"/>
  <c r="Q320" i="1"/>
  <c r="Q94" i="1"/>
  <c r="Q15" i="1"/>
  <c r="Q134" i="1"/>
  <c r="Q5" i="1"/>
  <c r="Q184" i="1"/>
  <c r="Q102" i="1"/>
  <c r="Q301" i="1"/>
  <c r="Q389" i="1"/>
  <c r="Q16" i="1"/>
  <c r="Q401" i="1"/>
  <c r="Q151" i="1"/>
  <c r="Q17" i="1"/>
  <c r="Q85" i="1"/>
  <c r="Q112" i="1"/>
  <c r="Q18" i="1"/>
  <c r="Q329" i="1"/>
  <c r="Q19" i="1"/>
  <c r="Q20" i="1"/>
  <c r="Q78" i="1"/>
  <c r="Q543" i="1"/>
  <c r="Q122" i="1"/>
  <c r="Q126" i="1"/>
  <c r="Q443" i="1"/>
  <c r="Q547" i="1"/>
  <c r="Q327" i="1"/>
  <c r="Q168" i="1"/>
  <c r="Q273" i="1"/>
  <c r="Q385" i="1"/>
  <c r="Q472" i="1"/>
  <c r="Q426" i="1"/>
  <c r="Q261" i="1"/>
  <c r="Q251" i="1"/>
  <c r="Q392" i="1"/>
  <c r="Q1364" i="1"/>
  <c r="Q1363" i="1"/>
  <c r="Q1359" i="1"/>
  <c r="Q1341" i="1"/>
  <c r="Q1362" i="1"/>
  <c r="Q1355" i="1"/>
  <c r="Q1361" i="1"/>
  <c r="Q1360" i="1"/>
  <c r="Q1353" i="1"/>
  <c r="Q1322" i="1"/>
  <c r="Q1345" i="1"/>
  <c r="Q599" i="1"/>
  <c r="Q1314" i="1"/>
  <c r="Q563" i="1"/>
  <c r="Q1358" i="1"/>
  <c r="Q1352" i="1"/>
  <c r="Q1354" i="1"/>
  <c r="Q1331" i="1"/>
  <c r="Q1330" i="1"/>
  <c r="Q1277" i="1"/>
  <c r="Q1351" i="1"/>
  <c r="Q1350" i="1"/>
  <c r="Q1348" i="1"/>
  <c r="Q1349" i="1"/>
  <c r="Q1346" i="1"/>
  <c r="Q1318" i="1"/>
  <c r="Q1337" i="1"/>
  <c r="Q1333" i="1"/>
  <c r="Q638" i="1"/>
  <c r="Q632" i="1"/>
  <c r="Q1225" i="1"/>
  <c r="Q1295" i="1"/>
  <c r="Q1343" i="1"/>
  <c r="Q1264" i="1"/>
  <c r="Q1328" i="1"/>
  <c r="Q1274" i="1"/>
  <c r="Q364" i="1"/>
  <c r="Q1268" i="1"/>
  <c r="Q1243" i="1"/>
  <c r="Q1227" i="1"/>
  <c r="Q1339" i="1"/>
  <c r="Q644" i="1"/>
  <c r="Q1356" i="1"/>
  <c r="Q1357" i="1"/>
  <c r="Q568" i="1"/>
  <c r="Q641" i="1"/>
  <c r="Q1302" i="1"/>
  <c r="Q517" i="1"/>
  <c r="Q1338" i="1"/>
  <c r="Q527" i="1"/>
  <c r="Q1184" i="1"/>
  <c r="Q486" i="1"/>
  <c r="Q1316" i="1"/>
  <c r="Q1283" i="1"/>
  <c r="Q578" i="1"/>
  <c r="Q1213" i="1"/>
  <c r="Q1176" i="1"/>
  <c r="Q219" i="1"/>
  <c r="Q1301" i="1"/>
  <c r="Q1310" i="1"/>
  <c r="Q1186" i="1"/>
  <c r="Q1329" i="1"/>
  <c r="Q1267" i="1"/>
  <c r="Q652" i="1"/>
  <c r="Q653" i="1"/>
  <c r="Q654" i="1"/>
  <c r="Q1347" i="1"/>
  <c r="Q1195" i="1"/>
  <c r="Q646" i="1"/>
  <c r="Q645" i="1"/>
  <c r="Q1324" i="1"/>
  <c r="Q1258" i="1"/>
  <c r="Q1323" i="1"/>
  <c r="Q576" i="1"/>
  <c r="Q1259" i="1"/>
  <c r="Q66" i="1"/>
  <c r="Q1123" i="1"/>
  <c r="Q1257" i="1"/>
  <c r="Q1251" i="1"/>
  <c r="Q1172" i="1"/>
  <c r="Q1273" i="1"/>
  <c r="Q1248" i="1"/>
  <c r="Q1224" i="1"/>
  <c r="Q1122" i="1"/>
  <c r="Q1271" i="1"/>
  <c r="Q1170" i="1"/>
  <c r="Q1279" i="1"/>
  <c r="Q21" i="1"/>
  <c r="Q1306" i="1"/>
  <c r="Q1181" i="1"/>
  <c r="Q1179" i="1"/>
  <c r="Q1241" i="1"/>
  <c r="Q1177" i="1"/>
  <c r="Q1342" i="1"/>
  <c r="Q525" i="1"/>
  <c r="Q1340" i="1"/>
  <c r="Q519" i="1"/>
  <c r="Q1228" i="1"/>
  <c r="Q1104" i="1"/>
  <c r="Q1088" i="1"/>
  <c r="Q1127" i="1"/>
  <c r="Q1083" i="1"/>
  <c r="Q1296" i="1"/>
  <c r="Q1220" i="1"/>
  <c r="Q1242" i="1"/>
  <c r="Q1247" i="1"/>
  <c r="Q1178" i="1"/>
  <c r="Q1276" i="1"/>
  <c r="Q1282" i="1"/>
  <c r="Q1244" i="1"/>
  <c r="Q1288" i="1"/>
  <c r="Q1278" i="1"/>
  <c r="Q1284" i="1"/>
  <c r="Q520" i="1"/>
  <c r="Q1158" i="1"/>
  <c r="Q135" i="1"/>
  <c r="Q1238" i="1"/>
  <c r="Q1311" i="1"/>
  <c r="Q1312" i="1"/>
  <c r="Q1313" i="1"/>
  <c r="Q1209" i="1"/>
  <c r="Q1272" i="1"/>
  <c r="Q1309" i="1"/>
  <c r="Q1199" i="1"/>
  <c r="Q1107" i="1"/>
  <c r="Q1086" i="1"/>
  <c r="Q1269" i="1"/>
  <c r="Q1091" i="1"/>
  <c r="Q1024" i="1"/>
  <c r="Q612" i="1"/>
  <c r="Q1049" i="1"/>
  <c r="Q1194" i="1"/>
  <c r="Q1260" i="1"/>
  <c r="Q1192" i="1"/>
  <c r="Q1334" i="1"/>
  <c r="Q1335" i="1"/>
  <c r="Q1336" i="1"/>
  <c r="Q1332" i="1"/>
  <c r="Q1128" i="1"/>
  <c r="Q1078" i="1"/>
  <c r="Q1099" i="1"/>
  <c r="Q1163" i="1"/>
  <c r="Q1262" i="1"/>
  <c r="Q1092" i="1"/>
  <c r="Q1144" i="1"/>
  <c r="Q1044" i="1"/>
  <c r="Q1307" i="1"/>
  <c r="Q1094" i="1"/>
  <c r="Q72" i="1"/>
  <c r="Q22" i="1"/>
  <c r="Q1160" i="1"/>
  <c r="Q1256" i="1"/>
  <c r="Q1112" i="1"/>
  <c r="Q610" i="1"/>
  <c r="Q609" i="1"/>
  <c r="Q1029" i="1"/>
  <c r="Q1038" i="1"/>
  <c r="Q1216" i="1"/>
  <c r="Q1297" i="1"/>
  <c r="Q1068" i="1"/>
  <c r="Q1303" i="1"/>
  <c r="Q1304" i="1"/>
  <c r="Q1132" i="1"/>
  <c r="Q1182" i="1"/>
  <c r="Q1212" i="1"/>
  <c r="Q1196" i="1"/>
  <c r="Q1050" i="1"/>
  <c r="Q1079" i="1"/>
  <c r="Q1006" i="1"/>
  <c r="Q1035" i="1"/>
  <c r="Q1321" i="1"/>
  <c r="Q1003" i="1"/>
  <c r="Q1211" i="1"/>
  <c r="Q1197" i="1"/>
  <c r="Q1019" i="1"/>
  <c r="Q906" i="1"/>
  <c r="Q1004" i="1"/>
  <c r="Q1072" i="1"/>
  <c r="Q1033" i="1"/>
  <c r="Q339" i="1"/>
  <c r="Q1115" i="1"/>
  <c r="Q1240" i="1"/>
  <c r="Q1097" i="1"/>
  <c r="Q987" i="1"/>
  <c r="Q1093" i="1"/>
  <c r="Q1327" i="1"/>
  <c r="Q1121" i="1"/>
  <c r="Q1060" i="1"/>
  <c r="Q1165" i="1"/>
  <c r="Q1325" i="1"/>
  <c r="Q1326" i="1"/>
  <c r="Q1081" i="1"/>
  <c r="Q1052" i="1"/>
  <c r="Q1040" i="1"/>
  <c r="Q1289" i="1"/>
  <c r="Q1290" i="1"/>
  <c r="Q1291" i="1"/>
  <c r="Q1320" i="1"/>
  <c r="Q1292" i="1"/>
  <c r="Q1293" i="1"/>
  <c r="Q1294" i="1"/>
  <c r="Q2" i="1"/>
  <c r="Q1286" i="1"/>
  <c r="Q648" i="1"/>
  <c r="Q634" i="1"/>
  <c r="Q650" i="1"/>
  <c r="Q1193" i="1"/>
  <c r="Q1190" i="1"/>
  <c r="Q1185" i="1"/>
  <c r="Q1039" i="1"/>
  <c r="Q613" i="1"/>
  <c r="Q997" i="1"/>
  <c r="Q656" i="1"/>
  <c r="Q1129" i="1"/>
  <c r="Q651" i="1"/>
  <c r="Q9" i="1"/>
  <c r="Q1219" i="1"/>
  <c r="Q970" i="1"/>
  <c r="Q1138" i="1"/>
  <c r="Q1011" i="1"/>
  <c r="Q611" i="1"/>
  <c r="Q1012" i="1"/>
  <c r="Q980" i="1"/>
  <c r="Q629" i="1"/>
  <c r="Q1218" i="1"/>
  <c r="Q643" i="1"/>
  <c r="Q1008" i="1"/>
  <c r="Q1080" i="1"/>
  <c r="Q265" i="1"/>
  <c r="Q1010" i="1"/>
  <c r="Q642" i="1"/>
  <c r="Q1270" i="1"/>
  <c r="Q1171" i="1"/>
  <c r="Q1111" i="1"/>
  <c r="Q639" i="1"/>
  <c r="Q1145" i="1"/>
  <c r="Q496" i="1"/>
  <c r="Q23" i="1"/>
  <c r="Q24" i="1"/>
  <c r="Q12" i="1"/>
  <c r="Q633" i="1"/>
  <c r="Q575" i="1"/>
  <c r="Q1051" i="1"/>
  <c r="Q627" i="1"/>
  <c r="Q580" i="1"/>
  <c r="Q950" i="1"/>
  <c r="Q25" i="1"/>
  <c r="Q26" i="1"/>
  <c r="Q598" i="1"/>
  <c r="Q1175" i="1"/>
  <c r="Q192" i="1"/>
  <c r="Q592" i="1"/>
  <c r="Q621" i="1"/>
  <c r="Q1265" i="1"/>
  <c r="Q170" i="1"/>
  <c r="Q979" i="1"/>
  <c r="Q1000" i="1"/>
  <c r="Q256" i="1"/>
  <c r="Q1168" i="1"/>
  <c r="Q620" i="1"/>
  <c r="Q1013" i="1"/>
  <c r="Q941" i="1"/>
  <c r="Q940" i="1"/>
  <c r="Q1017" i="1"/>
  <c r="Q961" i="1"/>
  <c r="Q1263" i="1"/>
  <c r="Q618" i="1"/>
  <c r="Q191" i="1"/>
  <c r="Q640" i="1"/>
  <c r="Q935" i="1"/>
  <c r="Q583" i="1"/>
  <c r="Q1064" i="1"/>
  <c r="Q625" i="1"/>
  <c r="Q1055" i="1"/>
  <c r="Q655" i="1"/>
  <c r="Q1319" i="1"/>
  <c r="Q584" i="1"/>
  <c r="Q1108" i="1"/>
  <c r="Q1007" i="1"/>
  <c r="Q976" i="1"/>
  <c r="Q983" i="1"/>
  <c r="Q51" i="1"/>
  <c r="Q27" i="1"/>
  <c r="Q932" i="1"/>
  <c r="Q991" i="1"/>
  <c r="Q635" i="1"/>
  <c r="Q622" i="1"/>
  <c r="Q1005" i="1"/>
  <c r="Q589" i="1"/>
  <c r="Q1208" i="1"/>
  <c r="Q1200" i="1"/>
  <c r="Q1201" i="1"/>
  <c r="Q608" i="1"/>
  <c r="Q944" i="1"/>
  <c r="Q593" i="1"/>
  <c r="Q1131" i="1"/>
  <c r="Q1148" i="1"/>
  <c r="Q1157" i="1"/>
  <c r="Q1344" i="1"/>
  <c r="Q413" i="1"/>
  <c r="Q1063" i="1"/>
  <c r="Q1061" i="1"/>
  <c r="Q614" i="1"/>
  <c r="Q967" i="1"/>
  <c r="Q1317" i="1"/>
  <c r="Q1253" i="1"/>
  <c r="Q1252" i="1"/>
  <c r="Q1134" i="1"/>
  <c r="Q1249" i="1"/>
  <c r="Q569" i="1"/>
  <c r="Q1250" i="1"/>
  <c r="Q565" i="1"/>
  <c r="Q982" i="1"/>
  <c r="Q600" i="1"/>
  <c r="Q309" i="1"/>
  <c r="Q61" i="1"/>
  <c r="Q934" i="1"/>
  <c r="Q490" i="1"/>
  <c r="Q626" i="1"/>
  <c r="Q910" i="1"/>
  <c r="Q952" i="1"/>
  <c r="Q957" i="1"/>
  <c r="Q1018" i="1"/>
  <c r="Q606" i="1"/>
  <c r="Q1315" i="1"/>
  <c r="Q1246" i="1"/>
  <c r="Q1188" i="1"/>
  <c r="Q649" i="1"/>
  <c r="Q602" i="1"/>
  <c r="Q571" i="1"/>
  <c r="Q931" i="1"/>
  <c r="Q1136" i="1"/>
  <c r="Q586" i="1"/>
  <c r="Q111" i="1"/>
  <c r="Q1137" i="1"/>
  <c r="Q1125" i="1"/>
  <c r="Q900" i="1"/>
  <c r="Q400" i="1"/>
  <c r="Q55" i="1"/>
  <c r="Q258" i="1"/>
  <c r="Q1124" i="1"/>
  <c r="Q1266" i="1"/>
  <c r="Q585" i="1"/>
  <c r="Q921" i="1"/>
  <c r="Q549" i="1"/>
  <c r="Q84" i="1"/>
  <c r="Q462" i="1"/>
  <c r="Q560" i="1"/>
  <c r="Q1237" i="1"/>
  <c r="Q470" i="1"/>
  <c r="Q144" i="1"/>
  <c r="Q537" i="1"/>
  <c r="Q992" i="1"/>
  <c r="Q918" i="1"/>
  <c r="Q373" i="1"/>
  <c r="Q141" i="1"/>
  <c r="Q631" i="1"/>
  <c r="Q946" i="1"/>
  <c r="Q587" i="1"/>
  <c r="Q257" i="1"/>
  <c r="Q1143" i="1"/>
  <c r="Q1187" i="1"/>
  <c r="Q628" i="1"/>
  <c r="Q561" i="1"/>
  <c r="Q581" i="1"/>
  <c r="Q1239" i="1"/>
  <c r="Q574" i="1"/>
  <c r="Q938" i="1"/>
  <c r="Q98" i="1"/>
  <c r="Q548" i="1"/>
  <c r="Q971" i="1"/>
  <c r="Q545" i="1"/>
  <c r="Q880" i="1"/>
  <c r="Q529" i="1"/>
  <c r="Q852" i="1"/>
  <c r="Q607" i="1"/>
  <c r="Q536" i="1"/>
  <c r="Q835" i="1"/>
  <c r="Q100" i="1"/>
  <c r="Q594" i="1"/>
  <c r="Q903" i="1"/>
  <c r="Q624" i="1"/>
  <c r="Q896" i="1"/>
  <c r="Q933" i="1"/>
  <c r="Q182" i="1"/>
  <c r="Q605" i="1"/>
  <c r="Q972" i="1"/>
  <c r="Q75" i="1"/>
  <c r="Q554" i="1"/>
  <c r="Q904" i="1"/>
  <c r="Q1076" i="1"/>
  <c r="Q960" i="1"/>
  <c r="Q83" i="1"/>
  <c r="Q1075" i="1"/>
  <c r="Q873" i="1"/>
  <c r="Q889" i="1"/>
  <c r="Q535" i="1"/>
  <c r="Q647" i="1"/>
  <c r="Q297" i="1"/>
  <c r="Q52" i="1"/>
  <c r="Q591" i="1"/>
  <c r="Q303" i="1"/>
  <c r="Q730" i="1"/>
  <c r="Q922" i="1"/>
  <c r="Q601" i="1"/>
  <c r="Q1169" i="1"/>
  <c r="Q381" i="1"/>
  <c r="Q1069" i="1"/>
  <c r="Q869" i="1"/>
  <c r="Q890" i="1"/>
  <c r="Q380" i="1"/>
  <c r="Q1109" i="1"/>
  <c r="Q947" i="1"/>
  <c r="Q579" i="1"/>
  <c r="Q1067" i="1"/>
  <c r="Q1071" i="1"/>
  <c r="Q451" i="1"/>
  <c r="Q978" i="1"/>
  <c r="Q943" i="1"/>
  <c r="Q623" i="1"/>
  <c r="Q528" i="1"/>
  <c r="Q28" i="1"/>
  <c r="Q883" i="1"/>
  <c r="Q283" i="1"/>
  <c r="Q1229" i="1"/>
  <c r="Q1230" i="1"/>
  <c r="Q1231" i="1"/>
  <c r="Q1232" i="1"/>
  <c r="Q1233" i="1"/>
  <c r="Q1234" i="1"/>
  <c r="Q1235" i="1"/>
  <c r="Q1236" i="1"/>
  <c r="Q1305" i="1"/>
  <c r="Q912" i="1"/>
  <c r="Q487" i="1"/>
  <c r="Q1275" i="1"/>
  <c r="Q3" i="1"/>
  <c r="Q1162" i="1"/>
  <c r="Q559" i="1"/>
  <c r="Q858" i="1"/>
  <c r="Q374" i="1"/>
  <c r="Q937" i="1"/>
  <c r="Q542" i="1"/>
  <c r="Q255" i="1"/>
  <c r="Q1308" i="1"/>
  <c r="Q1226" i="1"/>
  <c r="Q1023" i="1"/>
  <c r="Q1166" i="1"/>
  <c r="Q1147" i="1"/>
  <c r="Q551" i="1"/>
  <c r="Q81" i="1"/>
  <c r="Q909" i="1"/>
  <c r="Q788" i="1"/>
  <c r="Q875" i="1"/>
  <c r="Q1053" i="1"/>
  <c r="Q760" i="1"/>
  <c r="Q590" i="1"/>
  <c r="Q557" i="1"/>
  <c r="Q847" i="1"/>
  <c r="Q727" i="1"/>
  <c r="Q558" i="1"/>
  <c r="Q277" i="1"/>
  <c r="Q530" i="1"/>
  <c r="Q58" i="1"/>
  <c r="Q1221" i="1"/>
  <c r="Q406" i="1"/>
  <c r="Q1082" i="1"/>
  <c r="Q989" i="1"/>
  <c r="Q577" i="1"/>
  <c r="Q995" i="1"/>
  <c r="Q516" i="1"/>
  <c r="Q539" i="1"/>
  <c r="Q893" i="1"/>
  <c r="Q871" i="1"/>
  <c r="Q556" i="1"/>
  <c r="Q892" i="1"/>
  <c r="Q865" i="1"/>
  <c r="Q841" i="1"/>
  <c r="Q1164" i="1"/>
  <c r="Q787" i="1"/>
  <c r="Q459" i="1"/>
  <c r="Q4" i="1"/>
  <c r="Q901" i="1"/>
  <c r="Q864" i="1"/>
  <c r="Q276" i="1"/>
  <c r="Q1135" i="1"/>
  <c r="Q999" i="1"/>
  <c r="Q79" i="1"/>
  <c r="Q500" i="1"/>
  <c r="Q533" i="1"/>
  <c r="Q1105" i="1"/>
  <c r="Q424" i="1"/>
  <c r="Q254" i="1"/>
  <c r="Q573" i="1"/>
  <c r="Q1217" i="1"/>
  <c r="Q419" i="1"/>
  <c r="Q958" i="1"/>
  <c r="Q582" i="1"/>
  <c r="Q1095" i="1"/>
  <c r="Q1042" i="1"/>
  <c r="Q253" i="1"/>
  <c r="Q831" i="1"/>
  <c r="Q1198" i="1"/>
  <c r="Q860" i="1"/>
  <c r="Q316" i="1"/>
  <c r="Q975" i="1"/>
  <c r="Q1022" i="1"/>
  <c r="Q1065" i="1"/>
  <c r="Q234" i="1"/>
  <c r="Q1114" i="1"/>
  <c r="Q1036" i="1"/>
  <c r="Q228" i="1"/>
  <c r="Q158" i="1"/>
  <c r="Q1159" i="1"/>
  <c r="Q130" i="1"/>
  <c r="Q856" i="1"/>
  <c r="Q245" i="1"/>
  <c r="Q463" i="1"/>
  <c r="Q278" i="1"/>
  <c r="Q826" i="1"/>
  <c r="Q853" i="1"/>
  <c r="Q564" i="1"/>
  <c r="Q65" i="1"/>
  <c r="Q824" i="1"/>
  <c r="Q414" i="1"/>
  <c r="Q619" i="1"/>
  <c r="Q844" i="1"/>
  <c r="Q696" i="1"/>
  <c r="Q1146" i="1"/>
  <c r="Q492" i="1"/>
  <c r="Q822" i="1"/>
  <c r="Q480" i="1"/>
  <c r="Q821" i="1"/>
  <c r="Q223" i="1"/>
  <c r="Q344" i="1"/>
  <c r="Q427" i="1"/>
  <c r="Q951" i="1"/>
  <c r="Q1032" i="1"/>
  <c r="Q390" i="1"/>
  <c r="Q495" i="1"/>
  <c r="Q846" i="1"/>
  <c r="Q383" i="1"/>
  <c r="Q843" i="1"/>
  <c r="Q1087" i="1"/>
  <c r="Q996" i="1"/>
  <c r="Q230" i="1"/>
  <c r="Q302" i="1"/>
  <c r="Q959" i="1"/>
  <c r="Q683" i="1"/>
  <c r="Q497" i="1"/>
  <c r="Q132" i="1"/>
  <c r="Q394" i="1"/>
  <c r="Q1074" i="1"/>
  <c r="Q195" i="1"/>
  <c r="Q894" i="1"/>
  <c r="Q728" i="1"/>
  <c r="Q838" i="1"/>
  <c r="Q29" i="1"/>
  <c r="Q566" i="1"/>
  <c r="Q441" i="1"/>
  <c r="Q227" i="1"/>
  <c r="Q10" i="1"/>
  <c r="Q723" i="1"/>
  <c r="Q113" i="1"/>
  <c r="Q868" i="1"/>
  <c r="Q1041" i="1"/>
  <c r="Q407" i="1"/>
  <c r="Q269" i="1"/>
  <c r="Q636" i="1"/>
  <c r="Q637" i="1"/>
  <c r="Q305" i="1"/>
  <c r="Q925" i="1"/>
  <c r="Q588" i="1"/>
  <c r="Q30" i="1"/>
  <c r="Q1073" i="1"/>
  <c r="Q159" i="1"/>
  <c r="Q360" i="1"/>
  <c r="Q829" i="1"/>
  <c r="Q57" i="1"/>
  <c r="Q343" i="1"/>
  <c r="Q603" i="1"/>
  <c r="Q1016" i="1"/>
  <c r="Q837" i="1"/>
  <c r="Q703" i="1"/>
  <c r="Q1215" i="1"/>
  <c r="Q62" i="1"/>
  <c r="Q567" i="1"/>
  <c r="Q319" i="1"/>
  <c r="Q604" i="1"/>
  <c r="Q157" i="1"/>
  <c r="Q834" i="1"/>
  <c r="Q117" i="1"/>
  <c r="Q263" i="1"/>
  <c r="Q756" i="1"/>
  <c r="Q977" i="1"/>
  <c r="Q1025" i="1"/>
  <c r="Q1214" i="1"/>
  <c r="Q1133" i="1"/>
  <c r="Q375" i="1"/>
  <c r="Q209" i="1"/>
  <c r="Q1001" i="1"/>
  <c r="Q1126" i="1"/>
  <c r="Q981" i="1"/>
  <c r="Q70" i="1"/>
  <c r="Q993" i="1"/>
  <c r="Q988" i="1"/>
  <c r="Q710" i="1"/>
  <c r="Q891" i="1"/>
  <c r="Q806" i="1"/>
  <c r="Q513" i="1"/>
  <c r="Q1300" i="1"/>
  <c r="Q572" i="1"/>
  <c r="Q1191" i="1"/>
  <c r="Q936" i="1"/>
  <c r="Q96" i="1"/>
  <c r="Q680" i="1"/>
  <c r="Q404" i="1"/>
  <c r="Q965" i="1"/>
  <c r="Q973" i="1"/>
  <c r="Q955" i="1"/>
  <c r="Q216" i="1"/>
  <c r="Q555" i="1"/>
  <c r="Q1210" i="1"/>
  <c r="Q963" i="1"/>
  <c r="Q928" i="1"/>
  <c r="Q235" i="1"/>
  <c r="Q268" i="1"/>
  <c r="Q1298" i="1"/>
  <c r="Q1014" i="1"/>
  <c r="Q1021" i="1"/>
  <c r="Q840" i="1"/>
  <c r="Q927" i="1"/>
  <c r="Q201" i="1"/>
  <c r="Q546" i="1"/>
  <c r="Q485" i="1"/>
  <c r="Q1205" i="1"/>
  <c r="Q1046" i="1"/>
  <c r="Q312" i="1"/>
  <c r="Q31" i="1"/>
  <c r="Q498" i="1"/>
  <c r="Q331" i="1"/>
  <c r="Q152" i="1"/>
  <c r="Q949" i="1"/>
  <c r="Q501" i="1"/>
  <c r="Q468" i="1"/>
  <c r="Q998" i="1"/>
  <c r="Q1002" i="1"/>
  <c r="Q942" i="1"/>
  <c r="Q285" i="1"/>
  <c r="Q379" i="1"/>
  <c r="Q914" i="1"/>
  <c r="Q920" i="1"/>
  <c r="Q690" i="1"/>
  <c r="Q169" i="1"/>
  <c r="Q1059" i="1"/>
  <c r="Q181" i="1"/>
  <c r="Q32" i="1"/>
  <c r="Q33" i="1"/>
  <c r="Q1119" i="1"/>
  <c r="Q1057" i="1"/>
  <c r="Q907" i="1"/>
  <c r="Q969" i="1"/>
  <c r="Q1287" i="1"/>
  <c r="Q929" i="1"/>
  <c r="Q562" i="1"/>
  <c r="Q884" i="1"/>
  <c r="Q475" i="1"/>
  <c r="Q1116" i="1"/>
  <c r="Q924" i="1"/>
  <c r="Q916" i="1"/>
  <c r="Q464" i="1"/>
  <c r="Q469" i="1"/>
  <c r="Q482" i="1"/>
  <c r="Q923" i="1"/>
  <c r="Q425" i="1"/>
  <c r="Q1098" i="1"/>
  <c r="Q945" i="1"/>
  <c r="Q11" i="1"/>
  <c r="Q105" i="1"/>
  <c r="Q367" i="1"/>
  <c r="Q101" i="1"/>
  <c r="Q123" i="1"/>
  <c r="Q308" i="1"/>
  <c r="Q857" i="1"/>
  <c r="Q691" i="1"/>
  <c r="Q186" i="1"/>
  <c r="Q153" i="1"/>
  <c r="Q395" i="1"/>
  <c r="Q73" i="1"/>
  <c r="Q885" i="1"/>
  <c r="Q879" i="1"/>
  <c r="Q483" i="1"/>
  <c r="Q541" i="1"/>
  <c r="Q803" i="1"/>
  <c r="Q125" i="1"/>
  <c r="Q854" i="1"/>
  <c r="Q779" i="1"/>
  <c r="Q354" i="1"/>
  <c r="Q452" i="1"/>
  <c r="Q156" i="1"/>
  <c r="Q538" i="1"/>
  <c r="Q819" i="1"/>
  <c r="Q34" i="1"/>
  <c r="Q1048" i="1"/>
  <c r="Q1047" i="1"/>
  <c r="Q911" i="1"/>
  <c r="Q1043" i="1"/>
  <c r="Q1174" i="1"/>
  <c r="Q552" i="1"/>
  <c r="Q147" i="1"/>
  <c r="Q1103" i="1"/>
  <c r="Q1045" i="1"/>
  <c r="Q802" i="1"/>
  <c r="Q171" i="1"/>
  <c r="Q420" i="1"/>
  <c r="Q1102" i="1"/>
  <c r="Q1028" i="1"/>
  <c r="Q505" i="1"/>
  <c r="Q930" i="1"/>
  <c r="Q409" i="1"/>
  <c r="Q137" i="1"/>
  <c r="Q974" i="1"/>
  <c r="Q506" i="1"/>
  <c r="Q877" i="1"/>
  <c r="Q1285" i="1"/>
  <c r="Q888" i="1"/>
  <c r="Q524" i="1"/>
  <c r="Q507" i="1"/>
  <c r="Q813" i="1"/>
  <c r="Q457" i="1"/>
  <c r="Q439" i="1"/>
  <c r="Q1280" i="1"/>
  <c r="Q1281" i="1"/>
  <c r="Q292" i="1"/>
  <c r="Q82" i="1"/>
  <c r="Q990" i="1"/>
  <c r="Q919" i="1"/>
  <c r="Q440" i="1"/>
  <c r="Q449" i="1"/>
  <c r="Q177" i="1"/>
  <c r="Q140" i="1"/>
  <c r="Q532" i="1"/>
  <c r="Q1100" i="1"/>
  <c r="Q1101" i="1"/>
  <c r="Q1189" i="1"/>
  <c r="Q878" i="1"/>
  <c r="Q597" i="1"/>
  <c r="Q167" i="1"/>
  <c r="Q523" i="1"/>
  <c r="Q966" i="1"/>
  <c r="Q1090" i="1"/>
  <c r="Q850" i="1"/>
  <c r="Q693" i="1"/>
  <c r="Q417" i="1"/>
  <c r="Q1031" i="1"/>
  <c r="Q428" i="1"/>
  <c r="Q905" i="1"/>
  <c r="Q239" i="1"/>
  <c r="Q804" i="1"/>
  <c r="Q808" i="1"/>
  <c r="Q684" i="1"/>
  <c r="Q466" i="1"/>
  <c r="Q1245" i="1"/>
  <c r="Q956" i="1"/>
  <c r="Q859" i="1"/>
  <c r="Q886" i="1"/>
  <c r="Q692" i="1"/>
  <c r="Q1026" i="1"/>
  <c r="Q881" i="1"/>
  <c r="Q421" i="1"/>
  <c r="Q1183" i="1"/>
  <c r="Q447" i="1"/>
  <c r="Q700" i="1"/>
  <c r="Q953" i="1"/>
  <c r="Q851" i="1"/>
  <c r="Q1140" i="1"/>
  <c r="Q1180" i="1"/>
  <c r="Q823" i="1"/>
  <c r="Q734" i="1"/>
  <c r="Q870" i="1"/>
  <c r="Q1089" i="1"/>
  <c r="Q596" i="1"/>
  <c r="Q315" i="1"/>
  <c r="Q311" i="1"/>
  <c r="Q1142" i="1"/>
  <c r="Q818" i="1"/>
  <c r="Q752" i="1"/>
  <c r="Q570" i="1"/>
  <c r="Q630" i="1"/>
  <c r="Q1167" i="1"/>
  <c r="Q64" i="1"/>
  <c r="Q461" i="1"/>
  <c r="Q968" i="1"/>
  <c r="Q867" i="1"/>
  <c r="Q726" i="1"/>
  <c r="Q750" i="1"/>
  <c r="Q334" i="1"/>
  <c r="Q1027" i="1"/>
  <c r="Q895" i="1"/>
  <c r="Q902" i="1"/>
  <c r="Q898" i="1"/>
  <c r="Q814" i="1"/>
  <c r="Q510" i="1"/>
  <c r="Q473" i="1"/>
  <c r="Q474" i="1"/>
  <c r="Q1066" i="1"/>
  <c r="Q828" i="1"/>
  <c r="Q280" i="1"/>
  <c r="Q531" i="1"/>
  <c r="Q494" i="1"/>
  <c r="Q465" i="1"/>
  <c r="Q511" i="1"/>
  <c r="Q876" i="1"/>
  <c r="Q767" i="1"/>
  <c r="Q862" i="1"/>
  <c r="Q1085" i="1"/>
  <c r="Q985" i="1"/>
  <c r="Q35" i="1"/>
  <c r="Q405" i="1"/>
  <c r="Q1173" i="1"/>
  <c r="Q842" i="1"/>
  <c r="Q1054" i="1"/>
  <c r="Q502" i="1"/>
  <c r="Q518" i="1"/>
  <c r="Q522" i="1"/>
  <c r="Q1299" i="1"/>
  <c r="Q91" i="1"/>
  <c r="Q281" i="1"/>
  <c r="Q431" i="1"/>
  <c r="Q396" i="1"/>
  <c r="Q702" i="1"/>
  <c r="Q504" i="1"/>
  <c r="Q1207" i="1"/>
  <c r="Q340" i="1"/>
  <c r="Q1141" i="1"/>
  <c r="Q897" i="1"/>
  <c r="Q454" i="1"/>
  <c r="Q534" i="1"/>
  <c r="Q433" i="1"/>
  <c r="Q839" i="1"/>
  <c r="Q1261" i="1"/>
  <c r="Q54" i="1"/>
  <c r="Q799" i="1"/>
  <c r="Q304" i="1"/>
  <c r="Q1139" i="1"/>
  <c r="Q1062" i="1"/>
  <c r="Q509" i="1"/>
  <c r="Q313" i="1"/>
  <c r="Q36" i="1"/>
  <c r="Q37" i="1"/>
  <c r="Q1034" i="1"/>
  <c r="Q812" i="1"/>
  <c r="Q242" i="1"/>
  <c r="Q377" i="1"/>
  <c r="Q791" i="1"/>
  <c r="Q217" i="1"/>
  <c r="Q845" i="1"/>
  <c r="Q1161" i="1"/>
  <c r="Q179" i="1"/>
  <c r="Q38" i="1"/>
  <c r="Q288" i="1"/>
  <c r="Q742" i="1"/>
  <c r="Q1149" i="1"/>
  <c r="Q1150" i="1"/>
  <c r="Q1151" i="1"/>
  <c r="Q1152" i="1"/>
  <c r="Q1153" i="1"/>
  <c r="Q1154" i="1"/>
  <c r="Q1155" i="1"/>
  <c r="Q1156" i="1"/>
  <c r="Q682" i="1"/>
  <c r="Q675" i="1"/>
  <c r="Q795" i="1"/>
  <c r="Q755" i="1"/>
  <c r="Q1254" i="1"/>
  <c r="Q39" i="1"/>
  <c r="Q1255" i="1"/>
  <c r="Q1058" i="1"/>
  <c r="Q874" i="1"/>
  <c r="Q917" i="1"/>
  <c r="Q103" i="1"/>
  <c r="Q1056" i="1"/>
  <c r="Q131" i="1"/>
  <c r="Q861" i="1"/>
  <c r="Q225" i="1"/>
  <c r="Q780" i="1"/>
  <c r="Q810" i="1"/>
  <c r="Q1120" i="1"/>
  <c r="Q40" i="1"/>
  <c r="Q964" i="1"/>
  <c r="Q378" i="1"/>
  <c r="Q915" i="1"/>
  <c r="Q962" i="1"/>
  <c r="Q106" i="1"/>
  <c r="Q166" i="1"/>
  <c r="Q479" i="1"/>
  <c r="Q758" i="1"/>
  <c r="Q481" i="1"/>
  <c r="Q232" i="1"/>
  <c r="Q491" i="1"/>
  <c r="Q6" i="1"/>
  <c r="Q833" i="1"/>
  <c r="Q347" i="1"/>
  <c r="Q118" i="1"/>
  <c r="Q887" i="1"/>
  <c r="Q477" i="1"/>
  <c r="Q848" i="1"/>
  <c r="Q717" i="1"/>
  <c r="Q411" i="1"/>
  <c r="Q771" i="1"/>
  <c r="Q358" i="1"/>
  <c r="Q467" i="1"/>
  <c r="Q1110" i="1"/>
  <c r="Q146" i="1"/>
  <c r="Q615" i="1"/>
  <c r="Q716" i="1"/>
  <c r="Q616" i="1"/>
  <c r="Q715" i="1"/>
  <c r="Q617" i="1"/>
  <c r="Q741" i="1"/>
  <c r="Q774" i="1"/>
  <c r="Q41" i="1"/>
  <c r="Q1130" i="1"/>
  <c r="Q738" i="1"/>
  <c r="Q986" i="1"/>
  <c r="Q42" i="1"/>
  <c r="Q773" i="1"/>
  <c r="Q397" i="1"/>
  <c r="Q797" i="1"/>
  <c r="Q408" i="1"/>
  <c r="Q69" i="1"/>
  <c r="Q412" i="1"/>
  <c r="Q434" i="1"/>
  <c r="Q317" i="1"/>
  <c r="Q939" i="1"/>
  <c r="Q681" i="1"/>
  <c r="Q515" i="1"/>
  <c r="Q221" i="1"/>
  <c r="Q324" i="1"/>
  <c r="Q913" i="1"/>
  <c r="Q43" i="1"/>
  <c r="Q44" i="1"/>
  <c r="Q45" i="1"/>
  <c r="Q46" i="1"/>
  <c r="Q984" i="1"/>
  <c r="Q553" i="1"/>
  <c r="Q47" i="1"/>
  <c r="Q679" i="1"/>
  <c r="Q817" i="1"/>
  <c r="Q1037" i="1"/>
  <c r="Q745" i="1"/>
  <c r="Q325" i="1"/>
  <c r="Q362" i="1"/>
  <c r="Q1113" i="1"/>
  <c r="Q908" i="1"/>
  <c r="Q1015" i="1"/>
  <c r="Q706" i="1"/>
  <c r="Q713" i="1"/>
  <c r="Q476" i="1"/>
  <c r="Q512" i="1"/>
  <c r="Q109" i="1"/>
  <c r="Q368" i="1"/>
  <c r="Q450" i="1"/>
  <c r="Q740" i="1"/>
  <c r="Q387" i="1"/>
  <c r="Q458" i="1"/>
  <c r="Q1009" i="1"/>
  <c r="Q187" i="1"/>
  <c r="Q855" i="1"/>
  <c r="Q1106" i="1"/>
  <c r="Q719" i="1"/>
  <c r="Q709" i="1"/>
  <c r="Q484" i="1"/>
  <c r="Q514" i="1"/>
  <c r="Q1222" i="1"/>
  <c r="Q1223" i="1"/>
  <c r="Q345" i="1"/>
  <c r="Q77" i="1"/>
  <c r="Q707" i="1"/>
  <c r="Q736" i="1"/>
  <c r="Q701" i="1"/>
  <c r="Q128" i="1"/>
  <c r="Q203" i="1"/>
  <c r="Q1206" i="1"/>
  <c r="Q455" i="1"/>
  <c r="Q722" i="1"/>
  <c r="Q499" i="1"/>
  <c r="Q120" i="1"/>
  <c r="Q139" i="1"/>
  <c r="Q954" i="1"/>
  <c r="Q489" i="1"/>
  <c r="Q410" i="1"/>
  <c r="Q698" i="1"/>
  <c r="Q792" i="1"/>
  <c r="Q595" i="1"/>
  <c r="Q48" i="1"/>
  <c r="Q460" i="1"/>
  <c r="Q1096" i="1"/>
  <c r="Q328" i="1"/>
  <c r="Q183" i="1"/>
  <c r="Q250" i="1"/>
  <c r="Q478" i="1"/>
  <c r="Q453" i="1"/>
  <c r="Q503" i="1"/>
  <c r="Q540" i="1"/>
  <c r="Q104" i="1"/>
  <c r="Q429" i="1"/>
  <c r="Q93" i="1"/>
  <c r="Q355" i="1"/>
  <c r="Q436" i="1"/>
  <c r="Q544" i="1"/>
  <c r="Q437" i="1"/>
  <c r="Q445" i="1"/>
  <c r="Q190" i="1"/>
  <c r="Q213" i="1"/>
  <c r="Q342" i="1"/>
  <c r="Q189" i="1"/>
  <c r="Q49" i="1"/>
  <c r="Q444" i="1"/>
  <c r="Q471" i="1"/>
  <c r="Q110" i="1"/>
  <c r="Q154" i="1"/>
  <c r="Q493" i="1"/>
  <c r="Q438" i="1"/>
  <c r="Q872" i="1"/>
  <c r="Q488" i="1"/>
  <c r="Q333" i="1"/>
  <c r="Q784" i="1"/>
  <c r="Q370" i="1"/>
  <c r="Q442" i="1"/>
  <c r="Q382" i="1"/>
  <c r="Q124" i="1"/>
  <c r="Q432" i="1"/>
  <c r="Q399" i="1"/>
  <c r="Q318" i="1"/>
  <c r="Q270" i="1"/>
  <c r="Q115" i="1"/>
  <c r="Q775" i="1"/>
  <c r="Q388" i="1"/>
  <c r="Q204" i="1"/>
  <c r="Q310" i="1"/>
  <c r="Q899" i="1"/>
  <c r="Q323" i="1"/>
  <c r="Q205" i="1"/>
  <c r="R95" i="1"/>
  <c r="R314" i="1"/>
  <c r="R298" i="1"/>
  <c r="R766" i="1"/>
  <c r="R785" i="1"/>
  <c r="R359" i="1"/>
  <c r="R718" i="1"/>
  <c r="R677" i="1"/>
  <c r="R294" i="1"/>
  <c r="R196" i="1"/>
  <c r="R743" i="1"/>
  <c r="R67" i="1"/>
  <c r="R337" i="1"/>
  <c r="R351" i="1"/>
  <c r="R790" i="1"/>
  <c r="R729" i="1"/>
  <c r="R676" i="1"/>
  <c r="R708" i="1"/>
  <c r="R772" i="1"/>
  <c r="R678" i="1"/>
  <c r="R781" i="1"/>
  <c r="R160" i="1"/>
  <c r="R720" i="1"/>
  <c r="R372" i="1"/>
  <c r="R150" i="1"/>
  <c r="R119" i="1"/>
  <c r="R765" i="1"/>
  <c r="R361" i="1"/>
  <c r="R672" i="1"/>
  <c r="R735" i="1"/>
  <c r="R673" i="1"/>
  <c r="R143" i="1"/>
  <c r="R688" i="1"/>
  <c r="R185" i="1"/>
  <c r="R657" i="1"/>
  <c r="R739" i="1"/>
  <c r="R658" i="1"/>
  <c r="R674" i="1"/>
  <c r="R127" i="1"/>
  <c r="R418" i="1"/>
  <c r="R180" i="1"/>
  <c r="R336" i="1"/>
  <c r="R721" i="1"/>
  <c r="R764" i="1"/>
  <c r="R341" i="1"/>
  <c r="R231" i="1"/>
  <c r="R279" i="1"/>
  <c r="R291" i="1"/>
  <c r="R757" i="1"/>
  <c r="R759" i="1"/>
  <c r="R211" i="1"/>
  <c r="R262" i="1"/>
  <c r="R724" i="1"/>
  <c r="R266" i="1"/>
  <c r="R136" i="1"/>
  <c r="R107" i="1"/>
  <c r="R393" i="1"/>
  <c r="R659" i="1"/>
  <c r="R289" i="1"/>
  <c r="R422" i="1"/>
  <c r="R521" i="1"/>
  <c r="R300" i="1"/>
  <c r="R763" i="1"/>
  <c r="R165" i="1"/>
  <c r="R218" i="1"/>
  <c r="R353" i="1"/>
  <c r="R338" i="1"/>
  <c r="R322" i="1"/>
  <c r="R697" i="1"/>
  <c r="R416" i="1"/>
  <c r="R687" i="1"/>
  <c r="R56" i="1"/>
  <c r="R194" i="1"/>
  <c r="R446" i="1"/>
  <c r="R777" i="1"/>
  <c r="R198" i="1"/>
  <c r="R711" i="1"/>
  <c r="R371" i="1"/>
  <c r="R660" i="1"/>
  <c r="R689" i="1"/>
  <c r="R238" i="1"/>
  <c r="R121" i="1"/>
  <c r="R71" i="1"/>
  <c r="R350" i="1"/>
  <c r="R97" i="1"/>
  <c r="R352" i="1"/>
  <c r="R210" i="1"/>
  <c r="R384" i="1"/>
  <c r="R725" i="1"/>
  <c r="R685" i="1"/>
  <c r="R7" i="1"/>
  <c r="R704" i="1"/>
  <c r="R783" i="1"/>
  <c r="R295" i="1"/>
  <c r="R357" i="1"/>
  <c r="R271" i="1"/>
  <c r="R356" i="1"/>
  <c r="R8" i="1"/>
  <c r="R59" i="1"/>
  <c r="R805" i="1"/>
  <c r="R712" i="1"/>
  <c r="R366" i="1"/>
  <c r="R800" i="1"/>
  <c r="R206" i="1"/>
  <c r="R274" i="1"/>
  <c r="R293" i="1"/>
  <c r="R733" i="1"/>
  <c r="R108" i="1"/>
  <c r="R87" i="1"/>
  <c r="R391" i="1"/>
  <c r="R286" i="1"/>
  <c r="R737" i="1"/>
  <c r="R748" i="1"/>
  <c r="R249" i="1"/>
  <c r="R161" i="1"/>
  <c r="R744" i="1"/>
  <c r="R836" i="1"/>
  <c r="R661" i="1"/>
  <c r="R284" i="1"/>
  <c r="R229" i="1"/>
  <c r="R669" i="1"/>
  <c r="R260" i="1"/>
  <c r="R240" i="1"/>
  <c r="R296" i="1"/>
  <c r="R550" i="1"/>
  <c r="R202" i="1"/>
  <c r="R798" i="1"/>
  <c r="R215" i="1"/>
  <c r="R807" i="1"/>
  <c r="R326" i="1"/>
  <c r="R694" i="1"/>
  <c r="R668" i="1"/>
  <c r="R403" i="1"/>
  <c r="R369" i="1"/>
  <c r="R272" i="1"/>
  <c r="R176" i="1"/>
  <c r="R825" i="1"/>
  <c r="R173" i="1"/>
  <c r="R747" i="1"/>
  <c r="R776" i="1"/>
  <c r="R321" i="1"/>
  <c r="R778" i="1"/>
  <c r="R376" i="1"/>
  <c r="R754" i="1"/>
  <c r="R849" i="1"/>
  <c r="R241" i="1"/>
  <c r="R801" i="1"/>
  <c r="R770" i="1"/>
  <c r="R762" i="1"/>
  <c r="R163" i="1"/>
  <c r="R220" i="1"/>
  <c r="R148" i="1"/>
  <c r="R346" i="1"/>
  <c r="R761" i="1"/>
  <c r="R699" i="1"/>
  <c r="R233" i="1"/>
  <c r="R732" i="1"/>
  <c r="R90" i="1"/>
  <c r="R224" i="1"/>
  <c r="R782" i="1"/>
  <c r="R670" i="1"/>
  <c r="R662" i="1"/>
  <c r="R663" i="1"/>
  <c r="R76" i="1"/>
  <c r="R402" i="1"/>
  <c r="R768" i="1"/>
  <c r="R332" i="1"/>
  <c r="R1084" i="1"/>
  <c r="R212" i="1"/>
  <c r="R306" i="1"/>
  <c r="R811" i="1"/>
  <c r="R789" i="1"/>
  <c r="R731" i="1"/>
  <c r="R415" i="1"/>
  <c r="R386" i="1"/>
  <c r="R751" i="1"/>
  <c r="R172" i="1"/>
  <c r="R178" i="1"/>
  <c r="R664" i="1"/>
  <c r="R749" i="1"/>
  <c r="R671" i="1"/>
  <c r="R753" i="1"/>
  <c r="R282" i="1"/>
  <c r="R1030" i="1"/>
  <c r="R92" i="1"/>
  <c r="R200" i="1"/>
  <c r="R86" i="1"/>
  <c r="R430" i="1"/>
  <c r="R423" i="1"/>
  <c r="R335" i="1"/>
  <c r="R222" i="1"/>
  <c r="R769" i="1"/>
  <c r="R129" i="1"/>
  <c r="R796" i="1"/>
  <c r="R226" i="1"/>
  <c r="R695" i="1"/>
  <c r="R665" i="1"/>
  <c r="R786" i="1"/>
  <c r="R349" i="1"/>
  <c r="R188" i="1"/>
  <c r="R666" i="1"/>
  <c r="R99" i="1"/>
  <c r="R60" i="1"/>
  <c r="R114" i="1"/>
  <c r="R208" i="1"/>
  <c r="R365" i="1"/>
  <c r="R456" i="1"/>
  <c r="R809" i="1"/>
  <c r="R248" i="1"/>
  <c r="R794" i="1"/>
  <c r="R74" i="1"/>
  <c r="R948" i="1"/>
  <c r="R866" i="1"/>
  <c r="R398" i="1"/>
  <c r="R307" i="1"/>
  <c r="R820" i="1"/>
  <c r="R363" i="1"/>
  <c r="R793" i="1"/>
  <c r="R926" i="1"/>
  <c r="R1020" i="1"/>
  <c r="R686" i="1"/>
  <c r="R275" i="1"/>
  <c r="R830" i="1"/>
  <c r="R68" i="1"/>
  <c r="R882" i="1"/>
  <c r="R827" i="1"/>
  <c r="R199" i="1"/>
  <c r="R714" i="1"/>
  <c r="R746" i="1"/>
  <c r="R244" i="1"/>
  <c r="R816" i="1"/>
  <c r="R448" i="1"/>
  <c r="R13" i="1"/>
  <c r="R50" i="1"/>
  <c r="R14" i="1"/>
  <c r="R1077" i="1"/>
  <c r="R1070" i="1"/>
  <c r="R1202" i="1"/>
  <c r="R1203" i="1"/>
  <c r="R1204" i="1"/>
  <c r="R863" i="1"/>
  <c r="R815" i="1"/>
  <c r="R299" i="1"/>
  <c r="R246" i="1"/>
  <c r="R142" i="1"/>
  <c r="R174" i="1"/>
  <c r="R526" i="1"/>
  <c r="R267" i="1"/>
  <c r="R832" i="1"/>
  <c r="R705" i="1"/>
  <c r="R667" i="1"/>
  <c r="R348" i="1"/>
  <c r="R994" i="1"/>
  <c r="R1117" i="1"/>
  <c r="R1118" i="1"/>
  <c r="R175" i="1"/>
  <c r="R237" i="1"/>
  <c r="R236" i="1"/>
  <c r="R264" i="1"/>
  <c r="R63" i="1"/>
  <c r="R435" i="1"/>
  <c r="R508" i="1"/>
  <c r="R193" i="1"/>
  <c r="R243" i="1"/>
  <c r="R247" i="1"/>
  <c r="R164" i="1"/>
  <c r="R162" i="1"/>
  <c r="R207" i="1"/>
  <c r="R133" i="1"/>
  <c r="R145" i="1"/>
  <c r="R155" i="1"/>
  <c r="R330" i="1"/>
  <c r="R290" i="1"/>
  <c r="R287" i="1"/>
  <c r="R214" i="1"/>
  <c r="R116" i="1"/>
  <c r="R252" i="1"/>
  <c r="R89" i="1"/>
  <c r="R53" i="1"/>
  <c r="R149" i="1"/>
  <c r="R138" i="1"/>
  <c r="R80" i="1"/>
  <c r="R88" i="1"/>
  <c r="R197" i="1"/>
  <c r="R259" i="1"/>
  <c r="R320" i="1"/>
  <c r="R94" i="1"/>
  <c r="R15" i="1"/>
  <c r="R134" i="1"/>
  <c r="R5" i="1"/>
  <c r="R184" i="1"/>
  <c r="R102" i="1"/>
  <c r="R301" i="1"/>
  <c r="R389" i="1"/>
  <c r="R16" i="1"/>
  <c r="R401" i="1"/>
  <c r="R151" i="1"/>
  <c r="R17" i="1"/>
  <c r="R85" i="1"/>
  <c r="R112" i="1"/>
  <c r="R18" i="1"/>
  <c r="R329" i="1"/>
  <c r="R19" i="1"/>
  <c r="R20" i="1"/>
  <c r="R78" i="1"/>
  <c r="R543" i="1"/>
  <c r="R122" i="1"/>
  <c r="R126" i="1"/>
  <c r="R443" i="1"/>
  <c r="R547" i="1"/>
  <c r="R327" i="1"/>
  <c r="R168" i="1"/>
  <c r="R273" i="1"/>
  <c r="R385" i="1"/>
  <c r="R472" i="1"/>
  <c r="R426" i="1"/>
  <c r="R261" i="1"/>
  <c r="R251" i="1"/>
  <c r="R392" i="1"/>
  <c r="R1364" i="1"/>
  <c r="R1363" i="1"/>
  <c r="R1359" i="1"/>
  <c r="R1341" i="1"/>
  <c r="R1362" i="1"/>
  <c r="R1355" i="1"/>
  <c r="R1361" i="1"/>
  <c r="R1360" i="1"/>
  <c r="R1353" i="1"/>
  <c r="R1322" i="1"/>
  <c r="R1345" i="1"/>
  <c r="R599" i="1"/>
  <c r="R1314" i="1"/>
  <c r="R563" i="1"/>
  <c r="R1358" i="1"/>
  <c r="R1352" i="1"/>
  <c r="R1354" i="1"/>
  <c r="R1331" i="1"/>
  <c r="R1330" i="1"/>
  <c r="R1277" i="1"/>
  <c r="R1351" i="1"/>
  <c r="R1350" i="1"/>
  <c r="R1348" i="1"/>
  <c r="R1349" i="1"/>
  <c r="R1346" i="1"/>
  <c r="R1318" i="1"/>
  <c r="R1337" i="1"/>
  <c r="R1333" i="1"/>
  <c r="R638" i="1"/>
  <c r="R632" i="1"/>
  <c r="R1225" i="1"/>
  <c r="R1295" i="1"/>
  <c r="R1343" i="1"/>
  <c r="R1264" i="1"/>
  <c r="R1328" i="1"/>
  <c r="R1274" i="1"/>
  <c r="R364" i="1"/>
  <c r="R1268" i="1"/>
  <c r="R1243" i="1"/>
  <c r="R1227" i="1"/>
  <c r="R1339" i="1"/>
  <c r="R644" i="1"/>
  <c r="R1356" i="1"/>
  <c r="R1357" i="1"/>
  <c r="R568" i="1"/>
  <c r="R641" i="1"/>
  <c r="R1302" i="1"/>
  <c r="R517" i="1"/>
  <c r="R1338" i="1"/>
  <c r="R527" i="1"/>
  <c r="R1184" i="1"/>
  <c r="R486" i="1"/>
  <c r="R1316" i="1"/>
  <c r="R1283" i="1"/>
  <c r="R578" i="1"/>
  <c r="R1213" i="1"/>
  <c r="R1176" i="1"/>
  <c r="R219" i="1"/>
  <c r="R1301" i="1"/>
  <c r="R1310" i="1"/>
  <c r="R1186" i="1"/>
  <c r="R1329" i="1"/>
  <c r="R1267" i="1"/>
  <c r="R652" i="1"/>
  <c r="R653" i="1"/>
  <c r="R654" i="1"/>
  <c r="R1347" i="1"/>
  <c r="R1195" i="1"/>
  <c r="R646" i="1"/>
  <c r="R645" i="1"/>
  <c r="R1324" i="1"/>
  <c r="R1258" i="1"/>
  <c r="R1323" i="1"/>
  <c r="R576" i="1"/>
  <c r="R1259" i="1"/>
  <c r="R66" i="1"/>
  <c r="R1123" i="1"/>
  <c r="R1257" i="1"/>
  <c r="R1251" i="1"/>
  <c r="R1172" i="1"/>
  <c r="R1273" i="1"/>
  <c r="R1248" i="1"/>
  <c r="R1224" i="1"/>
  <c r="R1122" i="1"/>
  <c r="R1271" i="1"/>
  <c r="R1170" i="1"/>
  <c r="R1279" i="1"/>
  <c r="R21" i="1"/>
  <c r="R1306" i="1"/>
  <c r="R1181" i="1"/>
  <c r="R1179" i="1"/>
  <c r="R1241" i="1"/>
  <c r="R1177" i="1"/>
  <c r="R1342" i="1"/>
  <c r="R525" i="1"/>
  <c r="R1340" i="1"/>
  <c r="R519" i="1"/>
  <c r="R1228" i="1"/>
  <c r="R1104" i="1"/>
  <c r="R1088" i="1"/>
  <c r="R1127" i="1"/>
  <c r="R1083" i="1"/>
  <c r="R1296" i="1"/>
  <c r="R1220" i="1"/>
  <c r="R1242" i="1"/>
  <c r="R1247" i="1"/>
  <c r="R1178" i="1"/>
  <c r="R1276" i="1"/>
  <c r="R1282" i="1"/>
  <c r="R1244" i="1"/>
  <c r="R1288" i="1"/>
  <c r="R1278" i="1"/>
  <c r="R1284" i="1"/>
  <c r="R520" i="1"/>
  <c r="R1158" i="1"/>
  <c r="R135" i="1"/>
  <c r="R1238" i="1"/>
  <c r="R1311" i="1"/>
  <c r="R1312" i="1"/>
  <c r="R1313" i="1"/>
  <c r="R1209" i="1"/>
  <c r="R1272" i="1"/>
  <c r="R1309" i="1"/>
  <c r="R1199" i="1"/>
  <c r="R1107" i="1"/>
  <c r="R1086" i="1"/>
  <c r="R1269" i="1"/>
  <c r="R1091" i="1"/>
  <c r="R1024" i="1"/>
  <c r="R612" i="1"/>
  <c r="R1049" i="1"/>
  <c r="R1194" i="1"/>
  <c r="R1260" i="1"/>
  <c r="R1192" i="1"/>
  <c r="R1334" i="1"/>
  <c r="R1335" i="1"/>
  <c r="R1336" i="1"/>
  <c r="R1332" i="1"/>
  <c r="R1128" i="1"/>
  <c r="R1078" i="1"/>
  <c r="R1099" i="1"/>
  <c r="R1163" i="1"/>
  <c r="R1262" i="1"/>
  <c r="R1092" i="1"/>
  <c r="R1144" i="1"/>
  <c r="R1044" i="1"/>
  <c r="R1307" i="1"/>
  <c r="R1094" i="1"/>
  <c r="R72" i="1"/>
  <c r="R22" i="1"/>
  <c r="R1160" i="1"/>
  <c r="R1256" i="1"/>
  <c r="R1112" i="1"/>
  <c r="R610" i="1"/>
  <c r="R609" i="1"/>
  <c r="R1029" i="1"/>
  <c r="R1038" i="1"/>
  <c r="R1216" i="1"/>
  <c r="R1297" i="1"/>
  <c r="R1068" i="1"/>
  <c r="R1303" i="1"/>
  <c r="R1304" i="1"/>
  <c r="R1132" i="1"/>
  <c r="R1182" i="1"/>
  <c r="R1212" i="1"/>
  <c r="R1196" i="1"/>
  <c r="R1050" i="1"/>
  <c r="R1079" i="1"/>
  <c r="R1006" i="1"/>
  <c r="R1035" i="1"/>
  <c r="R1321" i="1"/>
  <c r="R1003" i="1"/>
  <c r="R1211" i="1"/>
  <c r="R1197" i="1"/>
  <c r="R1019" i="1"/>
  <c r="R906" i="1"/>
  <c r="R1004" i="1"/>
  <c r="R1072" i="1"/>
  <c r="R1033" i="1"/>
  <c r="R339" i="1"/>
  <c r="R1115" i="1"/>
  <c r="R1240" i="1"/>
  <c r="R1097" i="1"/>
  <c r="R987" i="1"/>
  <c r="R1093" i="1"/>
  <c r="R1327" i="1"/>
  <c r="R1121" i="1"/>
  <c r="R1060" i="1"/>
  <c r="R1165" i="1"/>
  <c r="R1325" i="1"/>
  <c r="R1326" i="1"/>
  <c r="R1081" i="1"/>
  <c r="R1052" i="1"/>
  <c r="R1040" i="1"/>
  <c r="R1289" i="1"/>
  <c r="R1290" i="1"/>
  <c r="R1291" i="1"/>
  <c r="R1320" i="1"/>
  <c r="R1292" i="1"/>
  <c r="R1293" i="1"/>
  <c r="R1294" i="1"/>
  <c r="R2" i="1"/>
  <c r="R1286" i="1"/>
  <c r="R648" i="1"/>
  <c r="R634" i="1"/>
  <c r="R650" i="1"/>
  <c r="R1193" i="1"/>
  <c r="R1190" i="1"/>
  <c r="R1185" i="1"/>
  <c r="R1039" i="1"/>
  <c r="R613" i="1"/>
  <c r="R997" i="1"/>
  <c r="R656" i="1"/>
  <c r="R1129" i="1"/>
  <c r="R651" i="1"/>
  <c r="R9" i="1"/>
  <c r="R1219" i="1"/>
  <c r="R970" i="1"/>
  <c r="R1138" i="1"/>
  <c r="R1011" i="1"/>
  <c r="R611" i="1"/>
  <c r="R1012" i="1"/>
  <c r="R980" i="1"/>
  <c r="R629" i="1"/>
  <c r="R1218" i="1"/>
  <c r="R643" i="1"/>
  <c r="R1008" i="1"/>
  <c r="R1080" i="1"/>
  <c r="R265" i="1"/>
  <c r="R1010" i="1"/>
  <c r="R642" i="1"/>
  <c r="R1270" i="1"/>
  <c r="R1171" i="1"/>
  <c r="R1111" i="1"/>
  <c r="R639" i="1"/>
  <c r="R1145" i="1"/>
  <c r="R496" i="1"/>
  <c r="R23" i="1"/>
  <c r="R24" i="1"/>
  <c r="R12" i="1"/>
  <c r="R633" i="1"/>
  <c r="R575" i="1"/>
  <c r="R1051" i="1"/>
  <c r="R627" i="1"/>
  <c r="R580" i="1"/>
  <c r="R950" i="1"/>
  <c r="R25" i="1"/>
  <c r="R26" i="1"/>
  <c r="R598" i="1"/>
  <c r="R1175" i="1"/>
  <c r="R192" i="1"/>
  <c r="R592" i="1"/>
  <c r="R621" i="1"/>
  <c r="R1265" i="1"/>
  <c r="R170" i="1"/>
  <c r="R979" i="1"/>
  <c r="R1000" i="1"/>
  <c r="R256" i="1"/>
  <c r="R1168" i="1"/>
  <c r="R620" i="1"/>
  <c r="R1013" i="1"/>
  <c r="R941" i="1"/>
  <c r="R940" i="1"/>
  <c r="R1017" i="1"/>
  <c r="R961" i="1"/>
  <c r="R1263" i="1"/>
  <c r="R618" i="1"/>
  <c r="R191" i="1"/>
  <c r="R640" i="1"/>
  <c r="R935" i="1"/>
  <c r="R583" i="1"/>
  <c r="R1064" i="1"/>
  <c r="R625" i="1"/>
  <c r="R1055" i="1"/>
  <c r="R655" i="1"/>
  <c r="R1319" i="1"/>
  <c r="R584" i="1"/>
  <c r="R1108" i="1"/>
  <c r="R1007" i="1"/>
  <c r="R976" i="1"/>
  <c r="R983" i="1"/>
  <c r="R51" i="1"/>
  <c r="R27" i="1"/>
  <c r="R932" i="1"/>
  <c r="R991" i="1"/>
  <c r="R635" i="1"/>
  <c r="R622" i="1"/>
  <c r="R1005" i="1"/>
  <c r="R589" i="1"/>
  <c r="R1208" i="1"/>
  <c r="R1200" i="1"/>
  <c r="R1201" i="1"/>
  <c r="R608" i="1"/>
  <c r="R944" i="1"/>
  <c r="R593" i="1"/>
  <c r="R1131" i="1"/>
  <c r="R1148" i="1"/>
  <c r="R1157" i="1"/>
  <c r="R1344" i="1"/>
  <c r="R413" i="1"/>
  <c r="R1063" i="1"/>
  <c r="R1061" i="1"/>
  <c r="R614" i="1"/>
  <c r="R967" i="1"/>
  <c r="R1317" i="1"/>
  <c r="R1253" i="1"/>
  <c r="R1252" i="1"/>
  <c r="R1134" i="1"/>
  <c r="R1249" i="1"/>
  <c r="R569" i="1"/>
  <c r="R1250" i="1"/>
  <c r="R565" i="1"/>
  <c r="R982" i="1"/>
  <c r="R600" i="1"/>
  <c r="R309" i="1"/>
  <c r="R61" i="1"/>
  <c r="R934" i="1"/>
  <c r="R490" i="1"/>
  <c r="R626" i="1"/>
  <c r="R910" i="1"/>
  <c r="R952" i="1"/>
  <c r="R957" i="1"/>
  <c r="R1018" i="1"/>
  <c r="R606" i="1"/>
  <c r="R1315" i="1"/>
  <c r="R1246" i="1"/>
  <c r="R1188" i="1"/>
  <c r="R649" i="1"/>
  <c r="R602" i="1"/>
  <c r="R571" i="1"/>
  <c r="R931" i="1"/>
  <c r="R1136" i="1"/>
  <c r="R586" i="1"/>
  <c r="R111" i="1"/>
  <c r="R1137" i="1"/>
  <c r="R1125" i="1"/>
  <c r="R900" i="1"/>
  <c r="R400" i="1"/>
  <c r="R55" i="1"/>
  <c r="R258" i="1"/>
  <c r="R1124" i="1"/>
  <c r="R1266" i="1"/>
  <c r="R585" i="1"/>
  <c r="R921" i="1"/>
  <c r="R549" i="1"/>
  <c r="R84" i="1"/>
  <c r="R462" i="1"/>
  <c r="R560" i="1"/>
  <c r="R1237" i="1"/>
  <c r="R470" i="1"/>
  <c r="R144" i="1"/>
  <c r="R537" i="1"/>
  <c r="R992" i="1"/>
  <c r="R918" i="1"/>
  <c r="R373" i="1"/>
  <c r="R141" i="1"/>
  <c r="R631" i="1"/>
  <c r="R946" i="1"/>
  <c r="R587" i="1"/>
  <c r="R257" i="1"/>
  <c r="R1143" i="1"/>
  <c r="R1187" i="1"/>
  <c r="R628" i="1"/>
  <c r="R561" i="1"/>
  <c r="R581" i="1"/>
  <c r="R1239" i="1"/>
  <c r="R574" i="1"/>
  <c r="R938" i="1"/>
  <c r="R98" i="1"/>
  <c r="R548" i="1"/>
  <c r="R971" i="1"/>
  <c r="R545" i="1"/>
  <c r="R880" i="1"/>
  <c r="R529" i="1"/>
  <c r="R852" i="1"/>
  <c r="R607" i="1"/>
  <c r="R536" i="1"/>
  <c r="R835" i="1"/>
  <c r="R100" i="1"/>
  <c r="R594" i="1"/>
  <c r="R903" i="1"/>
  <c r="R624" i="1"/>
  <c r="R896" i="1"/>
  <c r="R933" i="1"/>
  <c r="R182" i="1"/>
  <c r="R605" i="1"/>
  <c r="R972" i="1"/>
  <c r="R75" i="1"/>
  <c r="R554" i="1"/>
  <c r="R904" i="1"/>
  <c r="R1076" i="1"/>
  <c r="R960" i="1"/>
  <c r="R83" i="1"/>
  <c r="R1075" i="1"/>
  <c r="R873" i="1"/>
  <c r="R889" i="1"/>
  <c r="R535" i="1"/>
  <c r="R647" i="1"/>
  <c r="R297" i="1"/>
  <c r="R52" i="1"/>
  <c r="R591" i="1"/>
  <c r="R303" i="1"/>
  <c r="R730" i="1"/>
  <c r="R922" i="1"/>
  <c r="R601" i="1"/>
  <c r="R1169" i="1"/>
  <c r="R381" i="1"/>
  <c r="R1069" i="1"/>
  <c r="R869" i="1"/>
  <c r="R890" i="1"/>
  <c r="R380" i="1"/>
  <c r="R1109" i="1"/>
  <c r="R947" i="1"/>
  <c r="R579" i="1"/>
  <c r="R1067" i="1"/>
  <c r="R1071" i="1"/>
  <c r="R451" i="1"/>
  <c r="R978" i="1"/>
  <c r="R943" i="1"/>
  <c r="R623" i="1"/>
  <c r="R528" i="1"/>
  <c r="R28" i="1"/>
  <c r="R883" i="1"/>
  <c r="R283" i="1"/>
  <c r="R1229" i="1"/>
  <c r="R1230" i="1"/>
  <c r="R1231" i="1"/>
  <c r="R1232" i="1"/>
  <c r="R1233" i="1"/>
  <c r="R1234" i="1"/>
  <c r="R1235" i="1"/>
  <c r="R1236" i="1"/>
  <c r="R1305" i="1"/>
  <c r="R912" i="1"/>
  <c r="R487" i="1"/>
  <c r="R1275" i="1"/>
  <c r="R3" i="1"/>
  <c r="R1162" i="1"/>
  <c r="R559" i="1"/>
  <c r="R858" i="1"/>
  <c r="R374" i="1"/>
  <c r="R937" i="1"/>
  <c r="R542" i="1"/>
  <c r="R255" i="1"/>
  <c r="R1308" i="1"/>
  <c r="R1226" i="1"/>
  <c r="R1023" i="1"/>
  <c r="R1166" i="1"/>
  <c r="R1147" i="1"/>
  <c r="R551" i="1"/>
  <c r="R81" i="1"/>
  <c r="R909" i="1"/>
  <c r="R788" i="1"/>
  <c r="R875" i="1"/>
  <c r="R1053" i="1"/>
  <c r="R760" i="1"/>
  <c r="R590" i="1"/>
  <c r="R557" i="1"/>
  <c r="R847" i="1"/>
  <c r="R727" i="1"/>
  <c r="R558" i="1"/>
  <c r="R277" i="1"/>
  <c r="R530" i="1"/>
  <c r="R58" i="1"/>
  <c r="R1221" i="1"/>
  <c r="R406" i="1"/>
  <c r="R1082" i="1"/>
  <c r="R989" i="1"/>
  <c r="R577" i="1"/>
  <c r="R995" i="1"/>
  <c r="R516" i="1"/>
  <c r="R539" i="1"/>
  <c r="R893" i="1"/>
  <c r="R871" i="1"/>
  <c r="R556" i="1"/>
  <c r="R892" i="1"/>
  <c r="R865" i="1"/>
  <c r="R841" i="1"/>
  <c r="R1164" i="1"/>
  <c r="R787" i="1"/>
  <c r="R459" i="1"/>
  <c r="R4" i="1"/>
  <c r="R901" i="1"/>
  <c r="R864" i="1"/>
  <c r="R276" i="1"/>
  <c r="R1135" i="1"/>
  <c r="R999" i="1"/>
  <c r="R79" i="1"/>
  <c r="R500" i="1"/>
  <c r="R533" i="1"/>
  <c r="R1105" i="1"/>
  <c r="R424" i="1"/>
  <c r="R254" i="1"/>
  <c r="R573" i="1"/>
  <c r="R1217" i="1"/>
  <c r="R419" i="1"/>
  <c r="R958" i="1"/>
  <c r="R582" i="1"/>
  <c r="R1095" i="1"/>
  <c r="R1042" i="1"/>
  <c r="R253" i="1"/>
  <c r="R831" i="1"/>
  <c r="R1198" i="1"/>
  <c r="R860" i="1"/>
  <c r="R316" i="1"/>
  <c r="R975" i="1"/>
  <c r="R1022" i="1"/>
  <c r="R1065" i="1"/>
  <c r="R234" i="1"/>
  <c r="R1114" i="1"/>
  <c r="R1036" i="1"/>
  <c r="R228" i="1"/>
  <c r="R158" i="1"/>
  <c r="R1159" i="1"/>
  <c r="R130" i="1"/>
  <c r="R856" i="1"/>
  <c r="R245" i="1"/>
  <c r="R463" i="1"/>
  <c r="R278" i="1"/>
  <c r="R826" i="1"/>
  <c r="R853" i="1"/>
  <c r="R564" i="1"/>
  <c r="R65" i="1"/>
  <c r="R824" i="1"/>
  <c r="R414" i="1"/>
  <c r="R619" i="1"/>
  <c r="R844" i="1"/>
  <c r="R696" i="1"/>
  <c r="R1146" i="1"/>
  <c r="R492" i="1"/>
  <c r="R822" i="1"/>
  <c r="R480" i="1"/>
  <c r="R821" i="1"/>
  <c r="R223" i="1"/>
  <c r="R344" i="1"/>
  <c r="R427" i="1"/>
  <c r="R951" i="1"/>
  <c r="R1032" i="1"/>
  <c r="R390" i="1"/>
  <c r="R495" i="1"/>
  <c r="R846" i="1"/>
  <c r="R383" i="1"/>
  <c r="R843" i="1"/>
  <c r="R1087" i="1"/>
  <c r="R996" i="1"/>
  <c r="R230" i="1"/>
  <c r="R302" i="1"/>
  <c r="R959" i="1"/>
  <c r="R683" i="1"/>
  <c r="R497" i="1"/>
  <c r="R132" i="1"/>
  <c r="R394" i="1"/>
  <c r="R1074" i="1"/>
  <c r="R195" i="1"/>
  <c r="R894" i="1"/>
  <c r="R728" i="1"/>
  <c r="R838" i="1"/>
  <c r="R29" i="1"/>
  <c r="R566" i="1"/>
  <c r="R441" i="1"/>
  <c r="R227" i="1"/>
  <c r="R10" i="1"/>
  <c r="R723" i="1"/>
  <c r="R113" i="1"/>
  <c r="R868" i="1"/>
  <c r="R1041" i="1"/>
  <c r="R407" i="1"/>
  <c r="R269" i="1"/>
  <c r="R636" i="1"/>
  <c r="R637" i="1"/>
  <c r="R305" i="1"/>
  <c r="R925" i="1"/>
  <c r="R588" i="1"/>
  <c r="R30" i="1"/>
  <c r="R1073" i="1"/>
  <c r="R159" i="1"/>
  <c r="R360" i="1"/>
  <c r="R829" i="1"/>
  <c r="R57" i="1"/>
  <c r="R343" i="1"/>
  <c r="R603" i="1"/>
  <c r="R1016" i="1"/>
  <c r="R837" i="1"/>
  <c r="R703" i="1"/>
  <c r="R1215" i="1"/>
  <c r="R62" i="1"/>
  <c r="R567" i="1"/>
  <c r="R319" i="1"/>
  <c r="R604" i="1"/>
  <c r="R157" i="1"/>
  <c r="R834" i="1"/>
  <c r="R117" i="1"/>
  <c r="R263" i="1"/>
  <c r="R756" i="1"/>
  <c r="R977" i="1"/>
  <c r="R1025" i="1"/>
  <c r="R1214" i="1"/>
  <c r="R1133" i="1"/>
  <c r="R375" i="1"/>
  <c r="R209" i="1"/>
  <c r="R1001" i="1"/>
  <c r="R1126" i="1"/>
  <c r="R981" i="1"/>
  <c r="R70" i="1"/>
  <c r="R993" i="1"/>
  <c r="R988" i="1"/>
  <c r="R710" i="1"/>
  <c r="R891" i="1"/>
  <c r="R806" i="1"/>
  <c r="R513" i="1"/>
  <c r="R1300" i="1"/>
  <c r="R572" i="1"/>
  <c r="R1191" i="1"/>
  <c r="R936" i="1"/>
  <c r="R96" i="1"/>
  <c r="R680" i="1"/>
  <c r="R404" i="1"/>
  <c r="R965" i="1"/>
  <c r="R973" i="1"/>
  <c r="R955" i="1"/>
  <c r="R216" i="1"/>
  <c r="R555" i="1"/>
  <c r="R1210" i="1"/>
  <c r="R963" i="1"/>
  <c r="R928" i="1"/>
  <c r="R235" i="1"/>
  <c r="R268" i="1"/>
  <c r="R1298" i="1"/>
  <c r="R1014" i="1"/>
  <c r="R1021" i="1"/>
  <c r="R840" i="1"/>
  <c r="R927" i="1"/>
  <c r="R201" i="1"/>
  <c r="R546" i="1"/>
  <c r="R485" i="1"/>
  <c r="R1205" i="1"/>
  <c r="R1046" i="1"/>
  <c r="R312" i="1"/>
  <c r="R31" i="1"/>
  <c r="R498" i="1"/>
  <c r="R331" i="1"/>
  <c r="R152" i="1"/>
  <c r="R949" i="1"/>
  <c r="R501" i="1"/>
  <c r="R468" i="1"/>
  <c r="R998" i="1"/>
  <c r="R1002" i="1"/>
  <c r="R942" i="1"/>
  <c r="R285" i="1"/>
  <c r="R379" i="1"/>
  <c r="R914" i="1"/>
  <c r="R920" i="1"/>
  <c r="R690" i="1"/>
  <c r="R169" i="1"/>
  <c r="R1059" i="1"/>
  <c r="R181" i="1"/>
  <c r="R32" i="1"/>
  <c r="R33" i="1"/>
  <c r="R1119" i="1"/>
  <c r="R1057" i="1"/>
  <c r="R907" i="1"/>
  <c r="R969" i="1"/>
  <c r="R1287" i="1"/>
  <c r="R929" i="1"/>
  <c r="R562" i="1"/>
  <c r="R884" i="1"/>
  <c r="R475" i="1"/>
  <c r="R1116" i="1"/>
  <c r="R924" i="1"/>
  <c r="R916" i="1"/>
  <c r="R464" i="1"/>
  <c r="R469" i="1"/>
  <c r="R482" i="1"/>
  <c r="R923" i="1"/>
  <c r="R425" i="1"/>
  <c r="R1098" i="1"/>
  <c r="R945" i="1"/>
  <c r="R11" i="1"/>
  <c r="R105" i="1"/>
  <c r="R367" i="1"/>
  <c r="R101" i="1"/>
  <c r="R123" i="1"/>
  <c r="R308" i="1"/>
  <c r="R857" i="1"/>
  <c r="R691" i="1"/>
  <c r="R186" i="1"/>
  <c r="R153" i="1"/>
  <c r="R395" i="1"/>
  <c r="R73" i="1"/>
  <c r="R885" i="1"/>
  <c r="R879" i="1"/>
  <c r="R483" i="1"/>
  <c r="R541" i="1"/>
  <c r="R803" i="1"/>
  <c r="R125" i="1"/>
  <c r="R854" i="1"/>
  <c r="R779" i="1"/>
  <c r="R354" i="1"/>
  <c r="R452" i="1"/>
  <c r="R156" i="1"/>
  <c r="R538" i="1"/>
  <c r="R819" i="1"/>
  <c r="R34" i="1"/>
  <c r="R1048" i="1"/>
  <c r="R1047" i="1"/>
  <c r="R911" i="1"/>
  <c r="R1043" i="1"/>
  <c r="R1174" i="1"/>
  <c r="R552" i="1"/>
  <c r="R147" i="1"/>
  <c r="R1103" i="1"/>
  <c r="R1045" i="1"/>
  <c r="R802" i="1"/>
  <c r="R171" i="1"/>
  <c r="R420" i="1"/>
  <c r="R1102" i="1"/>
  <c r="R1028" i="1"/>
  <c r="R505" i="1"/>
  <c r="R930" i="1"/>
  <c r="R409" i="1"/>
  <c r="R137" i="1"/>
  <c r="R974" i="1"/>
  <c r="R506" i="1"/>
  <c r="R877" i="1"/>
  <c r="R1285" i="1"/>
  <c r="R888" i="1"/>
  <c r="R524" i="1"/>
  <c r="R507" i="1"/>
  <c r="R813" i="1"/>
  <c r="R457" i="1"/>
  <c r="R439" i="1"/>
  <c r="R1280" i="1"/>
  <c r="R1281" i="1"/>
  <c r="R292" i="1"/>
  <c r="R82" i="1"/>
  <c r="R990" i="1"/>
  <c r="R919" i="1"/>
  <c r="R440" i="1"/>
  <c r="R449" i="1"/>
  <c r="R177" i="1"/>
  <c r="R140" i="1"/>
  <c r="R532" i="1"/>
  <c r="R1100" i="1"/>
  <c r="R1101" i="1"/>
  <c r="R1189" i="1"/>
  <c r="R878" i="1"/>
  <c r="R597" i="1"/>
  <c r="R167" i="1"/>
  <c r="R523" i="1"/>
  <c r="R966" i="1"/>
  <c r="R1090" i="1"/>
  <c r="R850" i="1"/>
  <c r="R693" i="1"/>
  <c r="R417" i="1"/>
  <c r="R1031" i="1"/>
  <c r="R428" i="1"/>
  <c r="R905" i="1"/>
  <c r="R239" i="1"/>
  <c r="R804" i="1"/>
  <c r="R808" i="1"/>
  <c r="R684" i="1"/>
  <c r="R466" i="1"/>
  <c r="R1245" i="1"/>
  <c r="R956" i="1"/>
  <c r="R859" i="1"/>
  <c r="R886" i="1"/>
  <c r="R692" i="1"/>
  <c r="R1026" i="1"/>
  <c r="R881" i="1"/>
  <c r="R421" i="1"/>
  <c r="R1183" i="1"/>
  <c r="R447" i="1"/>
  <c r="R700" i="1"/>
  <c r="R953" i="1"/>
  <c r="R851" i="1"/>
  <c r="R1140" i="1"/>
  <c r="R1180" i="1"/>
  <c r="R823" i="1"/>
  <c r="R734" i="1"/>
  <c r="R870" i="1"/>
  <c r="R1089" i="1"/>
  <c r="R596" i="1"/>
  <c r="R315" i="1"/>
  <c r="R311" i="1"/>
  <c r="R1142" i="1"/>
  <c r="R818" i="1"/>
  <c r="R752" i="1"/>
  <c r="R570" i="1"/>
  <c r="R630" i="1"/>
  <c r="R1167" i="1"/>
  <c r="R64" i="1"/>
  <c r="R461" i="1"/>
  <c r="R968" i="1"/>
  <c r="R867" i="1"/>
  <c r="R726" i="1"/>
  <c r="R750" i="1"/>
  <c r="R334" i="1"/>
  <c r="R1027" i="1"/>
  <c r="R895" i="1"/>
  <c r="R902" i="1"/>
  <c r="R898" i="1"/>
  <c r="R814" i="1"/>
  <c r="R510" i="1"/>
  <c r="R473" i="1"/>
  <c r="R474" i="1"/>
  <c r="R1066" i="1"/>
  <c r="R828" i="1"/>
  <c r="R280" i="1"/>
  <c r="R531" i="1"/>
  <c r="R494" i="1"/>
  <c r="R465" i="1"/>
  <c r="R511" i="1"/>
  <c r="R876" i="1"/>
  <c r="R767" i="1"/>
  <c r="R862" i="1"/>
  <c r="R1085" i="1"/>
  <c r="R985" i="1"/>
  <c r="R35" i="1"/>
  <c r="R405" i="1"/>
  <c r="R1173" i="1"/>
  <c r="R842" i="1"/>
  <c r="R1054" i="1"/>
  <c r="R502" i="1"/>
  <c r="R518" i="1"/>
  <c r="R522" i="1"/>
  <c r="R1299" i="1"/>
  <c r="R91" i="1"/>
  <c r="R281" i="1"/>
  <c r="R431" i="1"/>
  <c r="R396" i="1"/>
  <c r="R702" i="1"/>
  <c r="R504" i="1"/>
  <c r="R1207" i="1"/>
  <c r="R340" i="1"/>
  <c r="R1141" i="1"/>
  <c r="R897" i="1"/>
  <c r="R454" i="1"/>
  <c r="R534" i="1"/>
  <c r="R433" i="1"/>
  <c r="R839" i="1"/>
  <c r="R1261" i="1"/>
  <c r="R54" i="1"/>
  <c r="R799" i="1"/>
  <c r="R304" i="1"/>
  <c r="R1139" i="1"/>
  <c r="R1062" i="1"/>
  <c r="R509" i="1"/>
  <c r="R313" i="1"/>
  <c r="R36" i="1"/>
  <c r="R37" i="1"/>
  <c r="R1034" i="1"/>
  <c r="R812" i="1"/>
  <c r="R242" i="1"/>
  <c r="R377" i="1"/>
  <c r="R791" i="1"/>
  <c r="R217" i="1"/>
  <c r="R845" i="1"/>
  <c r="R1161" i="1"/>
  <c r="R179" i="1"/>
  <c r="R38" i="1"/>
  <c r="R288" i="1"/>
  <c r="R742" i="1"/>
  <c r="R1149" i="1"/>
  <c r="R1150" i="1"/>
  <c r="R1151" i="1"/>
  <c r="R1152" i="1"/>
  <c r="R1153" i="1"/>
  <c r="R1154" i="1"/>
  <c r="R1155" i="1"/>
  <c r="R1156" i="1"/>
  <c r="R682" i="1"/>
  <c r="R675" i="1"/>
  <c r="R795" i="1"/>
  <c r="R755" i="1"/>
  <c r="R1254" i="1"/>
  <c r="R39" i="1"/>
  <c r="R1255" i="1"/>
  <c r="R1058" i="1"/>
  <c r="R874" i="1"/>
  <c r="R917" i="1"/>
  <c r="R103" i="1"/>
  <c r="R1056" i="1"/>
  <c r="R131" i="1"/>
  <c r="R861" i="1"/>
  <c r="R225" i="1"/>
  <c r="R780" i="1"/>
  <c r="R810" i="1"/>
  <c r="R1120" i="1"/>
  <c r="R40" i="1"/>
  <c r="R964" i="1"/>
  <c r="R378" i="1"/>
  <c r="R915" i="1"/>
  <c r="R962" i="1"/>
  <c r="R106" i="1"/>
  <c r="R166" i="1"/>
  <c r="R479" i="1"/>
  <c r="R758" i="1"/>
  <c r="R481" i="1"/>
  <c r="R232" i="1"/>
  <c r="R491" i="1"/>
  <c r="R6" i="1"/>
  <c r="R833" i="1"/>
  <c r="R347" i="1"/>
  <c r="R118" i="1"/>
  <c r="R887" i="1"/>
  <c r="R477" i="1"/>
  <c r="R848" i="1"/>
  <c r="R717" i="1"/>
  <c r="R411" i="1"/>
  <c r="R771" i="1"/>
  <c r="R358" i="1"/>
  <c r="R467" i="1"/>
  <c r="R1110" i="1"/>
  <c r="R146" i="1"/>
  <c r="R615" i="1"/>
  <c r="R716" i="1"/>
  <c r="R616" i="1"/>
  <c r="R715" i="1"/>
  <c r="R617" i="1"/>
  <c r="R741" i="1"/>
  <c r="R774" i="1"/>
  <c r="R41" i="1"/>
  <c r="R1130" i="1"/>
  <c r="R738" i="1"/>
  <c r="R986" i="1"/>
  <c r="R42" i="1"/>
  <c r="R773" i="1"/>
  <c r="R397" i="1"/>
  <c r="R797" i="1"/>
  <c r="R408" i="1"/>
  <c r="R69" i="1"/>
  <c r="R412" i="1"/>
  <c r="R434" i="1"/>
  <c r="R317" i="1"/>
  <c r="R939" i="1"/>
  <c r="R681" i="1"/>
  <c r="R515" i="1"/>
  <c r="R221" i="1"/>
  <c r="R324" i="1"/>
  <c r="R913" i="1"/>
  <c r="R43" i="1"/>
  <c r="R44" i="1"/>
  <c r="R45" i="1"/>
  <c r="R46" i="1"/>
  <c r="R984" i="1"/>
  <c r="R553" i="1"/>
  <c r="R47" i="1"/>
  <c r="R679" i="1"/>
  <c r="R817" i="1"/>
  <c r="R1037" i="1"/>
  <c r="R745" i="1"/>
  <c r="R325" i="1"/>
  <c r="R362" i="1"/>
  <c r="R1113" i="1"/>
  <c r="R908" i="1"/>
  <c r="R1015" i="1"/>
  <c r="R706" i="1"/>
  <c r="R713" i="1"/>
  <c r="R476" i="1"/>
  <c r="R512" i="1"/>
  <c r="R109" i="1"/>
  <c r="R368" i="1"/>
  <c r="R450" i="1"/>
  <c r="R740" i="1"/>
  <c r="R387" i="1"/>
  <c r="R458" i="1"/>
  <c r="R1009" i="1"/>
  <c r="R187" i="1"/>
  <c r="R855" i="1"/>
  <c r="R1106" i="1"/>
  <c r="R719" i="1"/>
  <c r="R709" i="1"/>
  <c r="R484" i="1"/>
  <c r="R514" i="1"/>
  <c r="R1222" i="1"/>
  <c r="R1223" i="1"/>
  <c r="R345" i="1"/>
  <c r="R77" i="1"/>
  <c r="R707" i="1"/>
  <c r="R736" i="1"/>
  <c r="R701" i="1"/>
  <c r="R128" i="1"/>
  <c r="R203" i="1"/>
  <c r="R1206" i="1"/>
  <c r="R455" i="1"/>
  <c r="R722" i="1"/>
  <c r="R499" i="1"/>
  <c r="R120" i="1"/>
  <c r="R139" i="1"/>
  <c r="R954" i="1"/>
  <c r="R489" i="1"/>
  <c r="R410" i="1"/>
  <c r="R698" i="1"/>
  <c r="R792" i="1"/>
  <c r="R595" i="1"/>
  <c r="R48" i="1"/>
  <c r="R460" i="1"/>
  <c r="R1096" i="1"/>
  <c r="R328" i="1"/>
  <c r="R183" i="1"/>
  <c r="R250" i="1"/>
  <c r="R478" i="1"/>
  <c r="R453" i="1"/>
  <c r="R503" i="1"/>
  <c r="R540" i="1"/>
  <c r="R104" i="1"/>
  <c r="R429" i="1"/>
  <c r="R93" i="1"/>
  <c r="R355" i="1"/>
  <c r="R436" i="1"/>
  <c r="R544" i="1"/>
  <c r="R437" i="1"/>
  <c r="R445" i="1"/>
  <c r="R190" i="1"/>
  <c r="R213" i="1"/>
  <c r="R342" i="1"/>
  <c r="R189" i="1"/>
  <c r="R49" i="1"/>
  <c r="R444" i="1"/>
  <c r="R471" i="1"/>
  <c r="R110" i="1"/>
  <c r="R154" i="1"/>
  <c r="R493" i="1"/>
  <c r="R438" i="1"/>
  <c r="R872" i="1"/>
  <c r="R488" i="1"/>
  <c r="R333" i="1"/>
  <c r="R784" i="1"/>
  <c r="R370" i="1"/>
  <c r="R442" i="1"/>
  <c r="R382" i="1"/>
  <c r="R124" i="1"/>
  <c r="R432" i="1"/>
  <c r="R399" i="1"/>
  <c r="R318" i="1"/>
  <c r="R270" i="1"/>
  <c r="R115" i="1"/>
  <c r="R775" i="1"/>
  <c r="R388" i="1"/>
  <c r="R204" i="1"/>
  <c r="R310" i="1"/>
  <c r="R899" i="1"/>
  <c r="R323" i="1"/>
  <c r="R205" i="1"/>
  <c r="S95" i="1"/>
  <c r="S314" i="1"/>
  <c r="S298" i="1"/>
  <c r="S766" i="1"/>
  <c r="S785" i="1"/>
  <c r="S359" i="1"/>
  <c r="S718" i="1"/>
  <c r="S677" i="1"/>
  <c r="S294" i="1"/>
  <c r="S196" i="1"/>
  <c r="S743" i="1"/>
  <c r="S67" i="1"/>
  <c r="S337" i="1"/>
  <c r="S351" i="1"/>
  <c r="S790" i="1"/>
  <c r="S729" i="1"/>
  <c r="S676" i="1"/>
  <c r="S708" i="1"/>
  <c r="S772" i="1"/>
  <c r="S678" i="1"/>
  <c r="S781" i="1"/>
  <c r="S160" i="1"/>
  <c r="S720" i="1"/>
  <c r="S372" i="1"/>
  <c r="S150" i="1"/>
  <c r="S119" i="1"/>
  <c r="S765" i="1"/>
  <c r="S361" i="1"/>
  <c r="S672" i="1"/>
  <c r="S735" i="1"/>
  <c r="S673" i="1"/>
  <c r="S143" i="1"/>
  <c r="S688" i="1"/>
  <c r="S185" i="1"/>
  <c r="S657" i="1"/>
  <c r="S739" i="1"/>
  <c r="S658" i="1"/>
  <c r="S674" i="1"/>
  <c r="S127" i="1"/>
  <c r="S418" i="1"/>
  <c r="S180" i="1"/>
  <c r="S336" i="1"/>
  <c r="S721" i="1"/>
  <c r="S764" i="1"/>
  <c r="S341" i="1"/>
  <c r="S231" i="1"/>
  <c r="S279" i="1"/>
  <c r="S291" i="1"/>
  <c r="S757" i="1"/>
  <c r="S759" i="1"/>
  <c r="S211" i="1"/>
  <c r="S262" i="1"/>
  <c r="S724" i="1"/>
  <c r="S266" i="1"/>
  <c r="S136" i="1"/>
  <c r="S107" i="1"/>
  <c r="S393" i="1"/>
  <c r="S659" i="1"/>
  <c r="S289" i="1"/>
  <c r="S422" i="1"/>
  <c r="S521" i="1"/>
  <c r="S300" i="1"/>
  <c r="S763" i="1"/>
  <c r="S165" i="1"/>
  <c r="S218" i="1"/>
  <c r="S353" i="1"/>
  <c r="S338" i="1"/>
  <c r="S322" i="1"/>
  <c r="S697" i="1"/>
  <c r="S416" i="1"/>
  <c r="S687" i="1"/>
  <c r="S56" i="1"/>
  <c r="S194" i="1"/>
  <c r="S446" i="1"/>
  <c r="S777" i="1"/>
  <c r="S198" i="1"/>
  <c r="S711" i="1"/>
  <c r="S371" i="1"/>
  <c r="S660" i="1"/>
  <c r="S689" i="1"/>
  <c r="S238" i="1"/>
  <c r="S121" i="1"/>
  <c r="S71" i="1"/>
  <c r="S350" i="1"/>
  <c r="S97" i="1"/>
  <c r="S352" i="1"/>
  <c r="S210" i="1"/>
  <c r="S384" i="1"/>
  <c r="S725" i="1"/>
  <c r="S685" i="1"/>
  <c r="S7" i="1"/>
  <c r="S704" i="1"/>
  <c r="S783" i="1"/>
  <c r="S295" i="1"/>
  <c r="S357" i="1"/>
  <c r="S271" i="1"/>
  <c r="S356" i="1"/>
  <c r="S8" i="1"/>
  <c r="S59" i="1"/>
  <c r="S805" i="1"/>
  <c r="S712" i="1"/>
  <c r="S366" i="1"/>
  <c r="S800" i="1"/>
  <c r="S206" i="1"/>
  <c r="S274" i="1"/>
  <c r="S293" i="1"/>
  <c r="S733" i="1"/>
  <c r="S108" i="1"/>
  <c r="S87" i="1"/>
  <c r="S391" i="1"/>
  <c r="S286" i="1"/>
  <c r="S737" i="1"/>
  <c r="S748" i="1"/>
  <c r="S249" i="1"/>
  <c r="S161" i="1"/>
  <c r="S744" i="1"/>
  <c r="S836" i="1"/>
  <c r="S661" i="1"/>
  <c r="S284" i="1"/>
  <c r="S229" i="1"/>
  <c r="S669" i="1"/>
  <c r="S260" i="1"/>
  <c r="S240" i="1"/>
  <c r="S296" i="1"/>
  <c r="S550" i="1"/>
  <c r="S202" i="1"/>
  <c r="S798" i="1"/>
  <c r="S215" i="1"/>
  <c r="S807" i="1"/>
  <c r="S326" i="1"/>
  <c r="S694" i="1"/>
  <c r="S668" i="1"/>
  <c r="S403" i="1"/>
  <c r="S369" i="1"/>
  <c r="S272" i="1"/>
  <c r="S176" i="1"/>
  <c r="S825" i="1"/>
  <c r="S173" i="1"/>
  <c r="S747" i="1"/>
  <c r="S776" i="1"/>
  <c r="S321" i="1"/>
  <c r="S778" i="1"/>
  <c r="S376" i="1"/>
  <c r="S754" i="1"/>
  <c r="S849" i="1"/>
  <c r="S241" i="1"/>
  <c r="S801" i="1"/>
  <c r="S770" i="1"/>
  <c r="S762" i="1"/>
  <c r="S163" i="1"/>
  <c r="S220" i="1"/>
  <c r="S148" i="1"/>
  <c r="S346" i="1"/>
  <c r="S761" i="1"/>
  <c r="S699" i="1"/>
  <c r="S233" i="1"/>
  <c r="S732" i="1"/>
  <c r="S90" i="1"/>
  <c r="S224" i="1"/>
  <c r="S782" i="1"/>
  <c r="S670" i="1"/>
  <c r="S662" i="1"/>
  <c r="S663" i="1"/>
  <c r="S76" i="1"/>
  <c r="S402" i="1"/>
  <c r="S768" i="1"/>
  <c r="S332" i="1"/>
  <c r="S1084" i="1"/>
  <c r="S212" i="1"/>
  <c r="S306" i="1"/>
  <c r="S811" i="1"/>
  <c r="S789" i="1"/>
  <c r="S731" i="1"/>
  <c r="S415" i="1"/>
  <c r="S386" i="1"/>
  <c r="S751" i="1"/>
  <c r="S172" i="1"/>
  <c r="S178" i="1"/>
  <c r="S664" i="1"/>
  <c r="S749" i="1"/>
  <c r="S671" i="1"/>
  <c r="S753" i="1"/>
  <c r="S282" i="1"/>
  <c r="S1030" i="1"/>
  <c r="S92" i="1"/>
  <c r="S200" i="1"/>
  <c r="S86" i="1"/>
  <c r="S430" i="1"/>
  <c r="S423" i="1"/>
  <c r="S335" i="1"/>
  <c r="S222" i="1"/>
  <c r="S769" i="1"/>
  <c r="S129" i="1"/>
  <c r="S796" i="1"/>
  <c r="S226" i="1"/>
  <c r="S695" i="1"/>
  <c r="S665" i="1"/>
  <c r="S786" i="1"/>
  <c r="S349" i="1"/>
  <c r="S188" i="1"/>
  <c r="S666" i="1"/>
  <c r="S99" i="1"/>
  <c r="S60" i="1"/>
  <c r="S114" i="1"/>
  <c r="S208" i="1"/>
  <c r="S365" i="1"/>
  <c r="S456" i="1"/>
  <c r="S809" i="1"/>
  <c r="S248" i="1"/>
  <c r="S794" i="1"/>
  <c r="S74" i="1"/>
  <c r="S948" i="1"/>
  <c r="S866" i="1"/>
  <c r="S398" i="1"/>
  <c r="S307" i="1"/>
  <c r="S820" i="1"/>
  <c r="S363" i="1"/>
  <c r="S793" i="1"/>
  <c r="S926" i="1"/>
  <c r="S1020" i="1"/>
  <c r="S686" i="1"/>
  <c r="S275" i="1"/>
  <c r="S830" i="1"/>
  <c r="S68" i="1"/>
  <c r="S882" i="1"/>
  <c r="S827" i="1"/>
  <c r="S199" i="1"/>
  <c r="S714" i="1"/>
  <c r="S746" i="1"/>
  <c r="S244" i="1"/>
  <c r="S816" i="1"/>
  <c r="S448" i="1"/>
  <c r="S13" i="1"/>
  <c r="S50" i="1"/>
  <c r="S14" i="1"/>
  <c r="S1077" i="1"/>
  <c r="S1070" i="1"/>
  <c r="S1202" i="1"/>
  <c r="S1203" i="1"/>
  <c r="S1204" i="1"/>
  <c r="S863" i="1"/>
  <c r="S815" i="1"/>
  <c r="S299" i="1"/>
  <c r="S246" i="1"/>
  <c r="S142" i="1"/>
  <c r="S174" i="1"/>
  <c r="S526" i="1"/>
  <c r="S267" i="1"/>
  <c r="S832" i="1"/>
  <c r="S705" i="1"/>
  <c r="S667" i="1"/>
  <c r="S348" i="1"/>
  <c r="S994" i="1"/>
  <c r="S1117" i="1"/>
  <c r="S1118" i="1"/>
  <c r="S175" i="1"/>
  <c r="S237" i="1"/>
  <c r="S236" i="1"/>
  <c r="S264" i="1"/>
  <c r="S63" i="1"/>
  <c r="S435" i="1"/>
  <c r="S508" i="1"/>
  <c r="S193" i="1"/>
  <c r="S243" i="1"/>
  <c r="S247" i="1"/>
  <c r="S164" i="1"/>
  <c r="S162" i="1"/>
  <c r="S207" i="1"/>
  <c r="S133" i="1"/>
  <c r="S145" i="1"/>
  <c r="S155" i="1"/>
  <c r="S330" i="1"/>
  <c r="S290" i="1"/>
  <c r="S287" i="1"/>
  <c r="S214" i="1"/>
  <c r="S116" i="1"/>
  <c r="S252" i="1"/>
  <c r="S89" i="1"/>
  <c r="S53" i="1"/>
  <c r="S149" i="1"/>
  <c r="S138" i="1"/>
  <c r="S80" i="1"/>
  <c r="S88" i="1"/>
  <c r="S197" i="1"/>
  <c r="S259" i="1"/>
  <c r="S320" i="1"/>
  <c r="S94" i="1"/>
  <c r="S15" i="1"/>
  <c r="S134" i="1"/>
  <c r="S5" i="1"/>
  <c r="S184" i="1"/>
  <c r="S102" i="1"/>
  <c r="S301" i="1"/>
  <c r="S389" i="1"/>
  <c r="S16" i="1"/>
  <c r="S401" i="1"/>
  <c r="S151" i="1"/>
  <c r="S17" i="1"/>
  <c r="S85" i="1"/>
  <c r="S112" i="1"/>
  <c r="S18" i="1"/>
  <c r="S329" i="1"/>
  <c r="S19" i="1"/>
  <c r="S20" i="1"/>
  <c r="S78" i="1"/>
  <c r="S543" i="1"/>
  <c r="S122" i="1"/>
  <c r="S126" i="1"/>
  <c r="S443" i="1"/>
  <c r="S547" i="1"/>
  <c r="S327" i="1"/>
  <c r="S168" i="1"/>
  <c r="S273" i="1"/>
  <c r="S385" i="1"/>
  <c r="S472" i="1"/>
  <c r="S426" i="1"/>
  <c r="S261" i="1"/>
  <c r="S251" i="1"/>
  <c r="S392" i="1"/>
  <c r="S1364" i="1"/>
  <c r="S1363" i="1"/>
  <c r="S1359" i="1"/>
  <c r="S1341" i="1"/>
  <c r="S1362" i="1"/>
  <c r="S1355" i="1"/>
  <c r="S1361" i="1"/>
  <c r="S1360" i="1"/>
  <c r="S1353" i="1"/>
  <c r="S1322" i="1"/>
  <c r="S1345" i="1"/>
  <c r="S599" i="1"/>
  <c r="S1314" i="1"/>
  <c r="S563" i="1"/>
  <c r="S1358" i="1"/>
  <c r="S1352" i="1"/>
  <c r="S1354" i="1"/>
  <c r="S1331" i="1"/>
  <c r="S1330" i="1"/>
  <c r="S1277" i="1"/>
  <c r="S1351" i="1"/>
  <c r="S1350" i="1"/>
  <c r="S1348" i="1"/>
  <c r="S1349" i="1"/>
  <c r="S1346" i="1"/>
  <c r="S1318" i="1"/>
  <c r="S1337" i="1"/>
  <c r="S1333" i="1"/>
  <c r="S638" i="1"/>
  <c r="S632" i="1"/>
  <c r="S1225" i="1"/>
  <c r="S1295" i="1"/>
  <c r="S1343" i="1"/>
  <c r="S1264" i="1"/>
  <c r="S1328" i="1"/>
  <c r="S1274" i="1"/>
  <c r="S364" i="1"/>
  <c r="S1268" i="1"/>
  <c r="S1243" i="1"/>
  <c r="S1227" i="1"/>
  <c r="S1339" i="1"/>
  <c r="S644" i="1"/>
  <c r="S1356" i="1"/>
  <c r="S1357" i="1"/>
  <c r="S568" i="1"/>
  <c r="S641" i="1"/>
  <c r="S1302" i="1"/>
  <c r="S517" i="1"/>
  <c r="S1338" i="1"/>
  <c r="S527" i="1"/>
  <c r="S1184" i="1"/>
  <c r="S486" i="1"/>
  <c r="S1316" i="1"/>
  <c r="S1283" i="1"/>
  <c r="S578" i="1"/>
  <c r="S1213" i="1"/>
  <c r="S1176" i="1"/>
  <c r="S219" i="1"/>
  <c r="S1301" i="1"/>
  <c r="S1310" i="1"/>
  <c r="S1186" i="1"/>
  <c r="S1329" i="1"/>
  <c r="S1267" i="1"/>
  <c r="S652" i="1"/>
  <c r="S653" i="1"/>
  <c r="S654" i="1"/>
  <c r="S1347" i="1"/>
  <c r="S1195" i="1"/>
  <c r="S646" i="1"/>
  <c r="S645" i="1"/>
  <c r="S1324" i="1"/>
  <c r="S1258" i="1"/>
  <c r="S1323" i="1"/>
  <c r="S576" i="1"/>
  <c r="S1259" i="1"/>
  <c r="S66" i="1"/>
  <c r="S1123" i="1"/>
  <c r="S1257" i="1"/>
  <c r="S1251" i="1"/>
  <c r="S1172" i="1"/>
  <c r="S1273" i="1"/>
  <c r="S1248" i="1"/>
  <c r="S1224" i="1"/>
  <c r="S1122" i="1"/>
  <c r="S1271" i="1"/>
  <c r="S1170" i="1"/>
  <c r="S1279" i="1"/>
  <c r="S21" i="1"/>
  <c r="S1306" i="1"/>
  <c r="S1181" i="1"/>
  <c r="S1179" i="1"/>
  <c r="S1241" i="1"/>
  <c r="S1177" i="1"/>
  <c r="S1342" i="1"/>
  <c r="S525" i="1"/>
  <c r="S1340" i="1"/>
  <c r="S519" i="1"/>
  <c r="S1228" i="1"/>
  <c r="S1104" i="1"/>
  <c r="S1088" i="1"/>
  <c r="S1127" i="1"/>
  <c r="S1083" i="1"/>
  <c r="S1296" i="1"/>
  <c r="S1220" i="1"/>
  <c r="S1242" i="1"/>
  <c r="S1247" i="1"/>
  <c r="S1178" i="1"/>
  <c r="S1276" i="1"/>
  <c r="S1282" i="1"/>
  <c r="S1244" i="1"/>
  <c r="S1288" i="1"/>
  <c r="S1278" i="1"/>
  <c r="S1284" i="1"/>
  <c r="S520" i="1"/>
  <c r="S1158" i="1"/>
  <c r="S135" i="1"/>
  <c r="S1238" i="1"/>
  <c r="S1311" i="1"/>
  <c r="S1312" i="1"/>
  <c r="S1313" i="1"/>
  <c r="S1209" i="1"/>
  <c r="S1272" i="1"/>
  <c r="S1309" i="1"/>
  <c r="S1199" i="1"/>
  <c r="S1107" i="1"/>
  <c r="S1086" i="1"/>
  <c r="S1269" i="1"/>
  <c r="S1091" i="1"/>
  <c r="S1024" i="1"/>
  <c r="S612" i="1"/>
  <c r="S1049" i="1"/>
  <c r="S1194" i="1"/>
  <c r="S1260" i="1"/>
  <c r="S1192" i="1"/>
  <c r="S1334" i="1"/>
  <c r="S1335" i="1"/>
  <c r="S1336" i="1"/>
  <c r="S1332" i="1"/>
  <c r="S1128" i="1"/>
  <c r="S1078" i="1"/>
  <c r="S1099" i="1"/>
  <c r="S1163" i="1"/>
  <c r="S1262" i="1"/>
  <c r="S1092" i="1"/>
  <c r="S1144" i="1"/>
  <c r="S1044" i="1"/>
  <c r="S1307" i="1"/>
  <c r="S1094" i="1"/>
  <c r="S72" i="1"/>
  <c r="S22" i="1"/>
  <c r="S1160" i="1"/>
  <c r="S1256" i="1"/>
  <c r="S1112" i="1"/>
  <c r="S610" i="1"/>
  <c r="S609" i="1"/>
  <c r="S1029" i="1"/>
  <c r="S1038" i="1"/>
  <c r="S1216" i="1"/>
  <c r="S1297" i="1"/>
  <c r="S1068" i="1"/>
  <c r="S1303" i="1"/>
  <c r="S1304" i="1"/>
  <c r="S1132" i="1"/>
  <c r="S1182" i="1"/>
  <c r="S1212" i="1"/>
  <c r="S1196" i="1"/>
  <c r="S1050" i="1"/>
  <c r="S1079" i="1"/>
  <c r="S1006" i="1"/>
  <c r="S1035" i="1"/>
  <c r="S1321" i="1"/>
  <c r="S1003" i="1"/>
  <c r="S1211" i="1"/>
  <c r="S1197" i="1"/>
  <c r="S1019" i="1"/>
  <c r="S906" i="1"/>
  <c r="S1004" i="1"/>
  <c r="S1072" i="1"/>
  <c r="S1033" i="1"/>
  <c r="S339" i="1"/>
  <c r="S1115" i="1"/>
  <c r="S1240" i="1"/>
  <c r="S1097" i="1"/>
  <c r="S987" i="1"/>
  <c r="S1093" i="1"/>
  <c r="S1327" i="1"/>
  <c r="S1121" i="1"/>
  <c r="S1060" i="1"/>
  <c r="S1165" i="1"/>
  <c r="S1325" i="1"/>
  <c r="S1326" i="1"/>
  <c r="S1081" i="1"/>
  <c r="S1052" i="1"/>
  <c r="S1040" i="1"/>
  <c r="S1289" i="1"/>
  <c r="S1290" i="1"/>
  <c r="S1291" i="1"/>
  <c r="S1320" i="1"/>
  <c r="S1292" i="1"/>
  <c r="S1293" i="1"/>
  <c r="S1294" i="1"/>
  <c r="S2" i="1"/>
  <c r="S1286" i="1"/>
  <c r="S648" i="1"/>
  <c r="S634" i="1"/>
  <c r="S650" i="1"/>
  <c r="S1193" i="1"/>
  <c r="S1190" i="1"/>
  <c r="S1185" i="1"/>
  <c r="S1039" i="1"/>
  <c r="S613" i="1"/>
  <c r="S997" i="1"/>
  <c r="S656" i="1"/>
  <c r="S1129" i="1"/>
  <c r="S651" i="1"/>
  <c r="S9" i="1"/>
  <c r="S1219" i="1"/>
  <c r="S970" i="1"/>
  <c r="S1138" i="1"/>
  <c r="S1011" i="1"/>
  <c r="S611" i="1"/>
  <c r="S1012" i="1"/>
  <c r="S980" i="1"/>
  <c r="S629" i="1"/>
  <c r="S1218" i="1"/>
  <c r="S643" i="1"/>
  <c r="S1008" i="1"/>
  <c r="S1080" i="1"/>
  <c r="S265" i="1"/>
  <c r="S1010" i="1"/>
  <c r="S642" i="1"/>
  <c r="S1270" i="1"/>
  <c r="S1171" i="1"/>
  <c r="S1111" i="1"/>
  <c r="S639" i="1"/>
  <c r="S1145" i="1"/>
  <c r="S496" i="1"/>
  <c r="S23" i="1"/>
  <c r="S24" i="1"/>
  <c r="S12" i="1"/>
  <c r="S633" i="1"/>
  <c r="S575" i="1"/>
  <c r="S1051" i="1"/>
  <c r="S627" i="1"/>
  <c r="S580" i="1"/>
  <c r="S950" i="1"/>
  <c r="S25" i="1"/>
  <c r="S26" i="1"/>
  <c r="S598" i="1"/>
  <c r="S1175" i="1"/>
  <c r="S192" i="1"/>
  <c r="S592" i="1"/>
  <c r="S621" i="1"/>
  <c r="S1265" i="1"/>
  <c r="S170" i="1"/>
  <c r="S979" i="1"/>
  <c r="S1000" i="1"/>
  <c r="S256" i="1"/>
  <c r="S1168" i="1"/>
  <c r="S620" i="1"/>
  <c r="S1013" i="1"/>
  <c r="S941" i="1"/>
  <c r="S940" i="1"/>
  <c r="S1017" i="1"/>
  <c r="S961" i="1"/>
  <c r="S1263" i="1"/>
  <c r="S618" i="1"/>
  <c r="S191" i="1"/>
  <c r="S640" i="1"/>
  <c r="S935" i="1"/>
  <c r="S583" i="1"/>
  <c r="S1064" i="1"/>
  <c r="S625" i="1"/>
  <c r="S1055" i="1"/>
  <c r="S655" i="1"/>
  <c r="S1319" i="1"/>
  <c r="S584" i="1"/>
  <c r="S1108" i="1"/>
  <c r="S1007" i="1"/>
  <c r="S976" i="1"/>
  <c r="S983" i="1"/>
  <c r="S51" i="1"/>
  <c r="S27" i="1"/>
  <c r="S932" i="1"/>
  <c r="S991" i="1"/>
  <c r="S635" i="1"/>
  <c r="S622" i="1"/>
  <c r="S1005" i="1"/>
  <c r="S589" i="1"/>
  <c r="S1208" i="1"/>
  <c r="S1200" i="1"/>
  <c r="S1201" i="1"/>
  <c r="S608" i="1"/>
  <c r="S944" i="1"/>
  <c r="S593" i="1"/>
  <c r="S1131" i="1"/>
  <c r="S1148" i="1"/>
  <c r="S1157" i="1"/>
  <c r="S1344" i="1"/>
  <c r="S413" i="1"/>
  <c r="S1063" i="1"/>
  <c r="S1061" i="1"/>
  <c r="S614" i="1"/>
  <c r="S967" i="1"/>
  <c r="S1317" i="1"/>
  <c r="S1253" i="1"/>
  <c r="S1252" i="1"/>
  <c r="S1134" i="1"/>
  <c r="S1249" i="1"/>
  <c r="S569" i="1"/>
  <c r="S1250" i="1"/>
  <c r="S565" i="1"/>
  <c r="S982" i="1"/>
  <c r="S600" i="1"/>
  <c r="S309" i="1"/>
  <c r="S61" i="1"/>
  <c r="S934" i="1"/>
  <c r="S490" i="1"/>
  <c r="S626" i="1"/>
  <c r="S910" i="1"/>
  <c r="S952" i="1"/>
  <c r="S957" i="1"/>
  <c r="S1018" i="1"/>
  <c r="S606" i="1"/>
  <c r="S1315" i="1"/>
  <c r="S1246" i="1"/>
  <c r="S1188" i="1"/>
  <c r="S649" i="1"/>
  <c r="S602" i="1"/>
  <c r="S571" i="1"/>
  <c r="S931" i="1"/>
  <c r="S1136" i="1"/>
  <c r="S586" i="1"/>
  <c r="S111" i="1"/>
  <c r="S1137" i="1"/>
  <c r="S1125" i="1"/>
  <c r="S900" i="1"/>
  <c r="S400" i="1"/>
  <c r="S55" i="1"/>
  <c r="S258" i="1"/>
  <c r="S1124" i="1"/>
  <c r="S1266" i="1"/>
  <c r="S585" i="1"/>
  <c r="S921" i="1"/>
  <c r="S549" i="1"/>
  <c r="S84" i="1"/>
  <c r="S462" i="1"/>
  <c r="S560" i="1"/>
  <c r="S1237" i="1"/>
  <c r="S470" i="1"/>
  <c r="S144" i="1"/>
  <c r="S537" i="1"/>
  <c r="S992" i="1"/>
  <c r="S918" i="1"/>
  <c r="S373" i="1"/>
  <c r="S141" i="1"/>
  <c r="S631" i="1"/>
  <c r="S946" i="1"/>
  <c r="S587" i="1"/>
  <c r="S257" i="1"/>
  <c r="S1143" i="1"/>
  <c r="S1187" i="1"/>
  <c r="S628" i="1"/>
  <c r="S561" i="1"/>
  <c r="S581" i="1"/>
  <c r="S1239" i="1"/>
  <c r="S574" i="1"/>
  <c r="S938" i="1"/>
  <c r="S98" i="1"/>
  <c r="S548" i="1"/>
  <c r="S971" i="1"/>
  <c r="S545" i="1"/>
  <c r="S880" i="1"/>
  <c r="S529" i="1"/>
  <c r="S852" i="1"/>
  <c r="S607" i="1"/>
  <c r="S536" i="1"/>
  <c r="S835" i="1"/>
  <c r="S100" i="1"/>
  <c r="S594" i="1"/>
  <c r="S903" i="1"/>
  <c r="S624" i="1"/>
  <c r="S896" i="1"/>
  <c r="S933" i="1"/>
  <c r="S182" i="1"/>
  <c r="S605" i="1"/>
  <c r="S972" i="1"/>
  <c r="S75" i="1"/>
  <c r="S554" i="1"/>
  <c r="S904" i="1"/>
  <c r="S1076" i="1"/>
  <c r="S960" i="1"/>
  <c r="S83" i="1"/>
  <c r="S1075" i="1"/>
  <c r="S873" i="1"/>
  <c r="S889" i="1"/>
  <c r="S535" i="1"/>
  <c r="S647" i="1"/>
  <c r="S297" i="1"/>
  <c r="S52" i="1"/>
  <c r="S591" i="1"/>
  <c r="S303" i="1"/>
  <c r="S730" i="1"/>
  <c r="S922" i="1"/>
  <c r="S601" i="1"/>
  <c r="S1169" i="1"/>
  <c r="S381" i="1"/>
  <c r="S1069" i="1"/>
  <c r="S869" i="1"/>
  <c r="S890" i="1"/>
  <c r="S380" i="1"/>
  <c r="S1109" i="1"/>
  <c r="S947" i="1"/>
  <c r="S579" i="1"/>
  <c r="S1067" i="1"/>
  <c r="S1071" i="1"/>
  <c r="S451" i="1"/>
  <c r="S978" i="1"/>
  <c r="S943" i="1"/>
  <c r="S623" i="1"/>
  <c r="S528" i="1"/>
  <c r="S28" i="1"/>
  <c r="S883" i="1"/>
  <c r="S283" i="1"/>
  <c r="S1229" i="1"/>
  <c r="S1230" i="1"/>
  <c r="S1231" i="1"/>
  <c r="S1232" i="1"/>
  <c r="S1233" i="1"/>
  <c r="S1234" i="1"/>
  <c r="S1235" i="1"/>
  <c r="S1236" i="1"/>
  <c r="S1305" i="1"/>
  <c r="S912" i="1"/>
  <c r="S487" i="1"/>
  <c r="S1275" i="1"/>
  <c r="S3" i="1"/>
  <c r="S1162" i="1"/>
  <c r="S559" i="1"/>
  <c r="S858" i="1"/>
  <c r="S374" i="1"/>
  <c r="S937" i="1"/>
  <c r="S542" i="1"/>
  <c r="S255" i="1"/>
  <c r="S1308" i="1"/>
  <c r="S1226" i="1"/>
  <c r="S1023" i="1"/>
  <c r="S1166" i="1"/>
  <c r="S1147" i="1"/>
  <c r="S551" i="1"/>
  <c r="S81" i="1"/>
  <c r="S909" i="1"/>
  <c r="S788" i="1"/>
  <c r="S875" i="1"/>
  <c r="S1053" i="1"/>
  <c r="S760" i="1"/>
  <c r="S590" i="1"/>
  <c r="S557" i="1"/>
  <c r="S847" i="1"/>
  <c r="S727" i="1"/>
  <c r="S558" i="1"/>
  <c r="S277" i="1"/>
  <c r="S530" i="1"/>
  <c r="S58" i="1"/>
  <c r="S1221" i="1"/>
  <c r="S406" i="1"/>
  <c r="S1082" i="1"/>
  <c r="S989" i="1"/>
  <c r="S577" i="1"/>
  <c r="S995" i="1"/>
  <c r="S516" i="1"/>
  <c r="S539" i="1"/>
  <c r="S893" i="1"/>
  <c r="S871" i="1"/>
  <c r="S556" i="1"/>
  <c r="S892" i="1"/>
  <c r="S865" i="1"/>
  <c r="S841" i="1"/>
  <c r="S1164" i="1"/>
  <c r="S787" i="1"/>
  <c r="S459" i="1"/>
  <c r="S4" i="1"/>
  <c r="S901" i="1"/>
  <c r="S864" i="1"/>
  <c r="S276" i="1"/>
  <c r="S1135" i="1"/>
  <c r="S999" i="1"/>
  <c r="S79" i="1"/>
  <c r="S500" i="1"/>
  <c r="S533" i="1"/>
  <c r="S1105" i="1"/>
  <c r="S424" i="1"/>
  <c r="S254" i="1"/>
  <c r="S573" i="1"/>
  <c r="S1217" i="1"/>
  <c r="S419" i="1"/>
  <c r="S958" i="1"/>
  <c r="S582" i="1"/>
  <c r="S1095" i="1"/>
  <c r="S1042" i="1"/>
  <c r="S253" i="1"/>
  <c r="S831" i="1"/>
  <c r="S1198" i="1"/>
  <c r="S860" i="1"/>
  <c r="S316" i="1"/>
  <c r="S975" i="1"/>
  <c r="S1022" i="1"/>
  <c r="S1065" i="1"/>
  <c r="S234" i="1"/>
  <c r="S1114" i="1"/>
  <c r="S1036" i="1"/>
  <c r="S228" i="1"/>
  <c r="S158" i="1"/>
  <c r="S1159" i="1"/>
  <c r="S130" i="1"/>
  <c r="S856" i="1"/>
  <c r="S245" i="1"/>
  <c r="S463" i="1"/>
  <c r="S278" i="1"/>
  <c r="S826" i="1"/>
  <c r="S853" i="1"/>
  <c r="S564" i="1"/>
  <c r="S65" i="1"/>
  <c r="S824" i="1"/>
  <c r="S414" i="1"/>
  <c r="S619" i="1"/>
  <c r="S844" i="1"/>
  <c r="S696" i="1"/>
  <c r="S1146" i="1"/>
  <c r="S492" i="1"/>
  <c r="S822" i="1"/>
  <c r="S480" i="1"/>
  <c r="S821" i="1"/>
  <c r="S223" i="1"/>
  <c r="S344" i="1"/>
  <c r="S427" i="1"/>
  <c r="S951" i="1"/>
  <c r="S1032" i="1"/>
  <c r="S390" i="1"/>
  <c r="S495" i="1"/>
  <c r="S846" i="1"/>
  <c r="S383" i="1"/>
  <c r="S843" i="1"/>
  <c r="S1087" i="1"/>
  <c r="S996" i="1"/>
  <c r="S230" i="1"/>
  <c r="S302" i="1"/>
  <c r="S959" i="1"/>
  <c r="S683" i="1"/>
  <c r="S497" i="1"/>
  <c r="S132" i="1"/>
  <c r="S394" i="1"/>
  <c r="S1074" i="1"/>
  <c r="S195" i="1"/>
  <c r="S894" i="1"/>
  <c r="S728" i="1"/>
  <c r="S838" i="1"/>
  <c r="S29" i="1"/>
  <c r="S566" i="1"/>
  <c r="S441" i="1"/>
  <c r="S227" i="1"/>
  <c r="S10" i="1"/>
  <c r="S723" i="1"/>
  <c r="S113" i="1"/>
  <c r="S868" i="1"/>
  <c r="S1041" i="1"/>
  <c r="S407" i="1"/>
  <c r="S269" i="1"/>
  <c r="S636" i="1"/>
  <c r="S637" i="1"/>
  <c r="S305" i="1"/>
  <c r="S925" i="1"/>
  <c r="S588" i="1"/>
  <c r="S30" i="1"/>
  <c r="S1073" i="1"/>
  <c r="S159" i="1"/>
  <c r="S360" i="1"/>
  <c r="S829" i="1"/>
  <c r="S57" i="1"/>
  <c r="S343" i="1"/>
  <c r="S603" i="1"/>
  <c r="S1016" i="1"/>
  <c r="S837" i="1"/>
  <c r="S703" i="1"/>
  <c r="S1215" i="1"/>
  <c r="S62" i="1"/>
  <c r="S567" i="1"/>
  <c r="S319" i="1"/>
  <c r="S604" i="1"/>
  <c r="S157" i="1"/>
  <c r="S834" i="1"/>
  <c r="S117" i="1"/>
  <c r="S263" i="1"/>
  <c r="S756" i="1"/>
  <c r="S977" i="1"/>
  <c r="S1025" i="1"/>
  <c r="S1214" i="1"/>
  <c r="S1133" i="1"/>
  <c r="S375" i="1"/>
  <c r="S209" i="1"/>
  <c r="S1001" i="1"/>
  <c r="S1126" i="1"/>
  <c r="S981" i="1"/>
  <c r="S70" i="1"/>
  <c r="S993" i="1"/>
  <c r="S988" i="1"/>
  <c r="S710" i="1"/>
  <c r="S891" i="1"/>
  <c r="S806" i="1"/>
  <c r="S513" i="1"/>
  <c r="S1300" i="1"/>
  <c r="S572" i="1"/>
  <c r="S1191" i="1"/>
  <c r="S936" i="1"/>
  <c r="S96" i="1"/>
  <c r="S680" i="1"/>
  <c r="S404" i="1"/>
  <c r="S965" i="1"/>
  <c r="S973" i="1"/>
  <c r="S955" i="1"/>
  <c r="S216" i="1"/>
  <c r="S555" i="1"/>
  <c r="S1210" i="1"/>
  <c r="S963" i="1"/>
  <c r="S928" i="1"/>
  <c r="S235" i="1"/>
  <c r="S268" i="1"/>
  <c r="S1298" i="1"/>
  <c r="S1014" i="1"/>
  <c r="S1021" i="1"/>
  <c r="S840" i="1"/>
  <c r="S927" i="1"/>
  <c r="S201" i="1"/>
  <c r="S546" i="1"/>
  <c r="S485" i="1"/>
  <c r="S1205" i="1"/>
  <c r="S1046" i="1"/>
  <c r="S312" i="1"/>
  <c r="S31" i="1"/>
  <c r="S498" i="1"/>
  <c r="S331" i="1"/>
  <c r="S152" i="1"/>
  <c r="S949" i="1"/>
  <c r="S501" i="1"/>
  <c r="S468" i="1"/>
  <c r="S998" i="1"/>
  <c r="S1002" i="1"/>
  <c r="S942" i="1"/>
  <c r="S285" i="1"/>
  <c r="S379" i="1"/>
  <c r="S914" i="1"/>
  <c r="S920" i="1"/>
  <c r="S690" i="1"/>
  <c r="S169" i="1"/>
  <c r="S1059" i="1"/>
  <c r="S181" i="1"/>
  <c r="S32" i="1"/>
  <c r="S33" i="1"/>
  <c r="S1119" i="1"/>
  <c r="S1057" i="1"/>
  <c r="S907" i="1"/>
  <c r="S969" i="1"/>
  <c r="S1287" i="1"/>
  <c r="S929" i="1"/>
  <c r="S562" i="1"/>
  <c r="S884" i="1"/>
  <c r="S475" i="1"/>
  <c r="S1116" i="1"/>
  <c r="S924" i="1"/>
  <c r="S916" i="1"/>
  <c r="S464" i="1"/>
  <c r="S469" i="1"/>
  <c r="S482" i="1"/>
  <c r="S923" i="1"/>
  <c r="S425" i="1"/>
  <c r="S1098" i="1"/>
  <c r="S945" i="1"/>
  <c r="S11" i="1"/>
  <c r="S105" i="1"/>
  <c r="S367" i="1"/>
  <c r="S101" i="1"/>
  <c r="S123" i="1"/>
  <c r="S308" i="1"/>
  <c r="S857" i="1"/>
  <c r="S691" i="1"/>
  <c r="S186" i="1"/>
  <c r="S153" i="1"/>
  <c r="S395" i="1"/>
  <c r="S73" i="1"/>
  <c r="S885" i="1"/>
  <c r="S879" i="1"/>
  <c r="S483" i="1"/>
  <c r="S541" i="1"/>
  <c r="S803" i="1"/>
  <c r="S125" i="1"/>
  <c r="S854" i="1"/>
  <c r="S779" i="1"/>
  <c r="S354" i="1"/>
  <c r="S452" i="1"/>
  <c r="S156" i="1"/>
  <c r="S538" i="1"/>
  <c r="S819" i="1"/>
  <c r="S34" i="1"/>
  <c r="S1048" i="1"/>
  <c r="S1047" i="1"/>
  <c r="S911" i="1"/>
  <c r="S1043" i="1"/>
  <c r="S1174" i="1"/>
  <c r="S552" i="1"/>
  <c r="S147" i="1"/>
  <c r="S1103" i="1"/>
  <c r="S1045" i="1"/>
  <c r="S802" i="1"/>
  <c r="S171" i="1"/>
  <c r="S420" i="1"/>
  <c r="S1102" i="1"/>
  <c r="S1028" i="1"/>
  <c r="S505" i="1"/>
  <c r="S930" i="1"/>
  <c r="S409" i="1"/>
  <c r="S137" i="1"/>
  <c r="S974" i="1"/>
  <c r="S506" i="1"/>
  <c r="S877" i="1"/>
  <c r="S1285" i="1"/>
  <c r="S888" i="1"/>
  <c r="S524" i="1"/>
  <c r="S507" i="1"/>
  <c r="S813" i="1"/>
  <c r="S457" i="1"/>
  <c r="S439" i="1"/>
  <c r="S1280" i="1"/>
  <c r="S1281" i="1"/>
  <c r="S292" i="1"/>
  <c r="S82" i="1"/>
  <c r="S990" i="1"/>
  <c r="S919" i="1"/>
  <c r="S440" i="1"/>
  <c r="S449" i="1"/>
  <c r="S177" i="1"/>
  <c r="S140" i="1"/>
  <c r="S532" i="1"/>
  <c r="S1100" i="1"/>
  <c r="S1101" i="1"/>
  <c r="S1189" i="1"/>
  <c r="S878" i="1"/>
  <c r="S597" i="1"/>
  <c r="S167" i="1"/>
  <c r="S523" i="1"/>
  <c r="S966" i="1"/>
  <c r="S1090" i="1"/>
  <c r="S850" i="1"/>
  <c r="S693" i="1"/>
  <c r="S417" i="1"/>
  <c r="S1031" i="1"/>
  <c r="S428" i="1"/>
  <c r="S905" i="1"/>
  <c r="S239" i="1"/>
  <c r="S804" i="1"/>
  <c r="S808" i="1"/>
  <c r="S684" i="1"/>
  <c r="S466" i="1"/>
  <c r="S1245" i="1"/>
  <c r="S956" i="1"/>
  <c r="S859" i="1"/>
  <c r="S886" i="1"/>
  <c r="S692" i="1"/>
  <c r="S1026" i="1"/>
  <c r="S881" i="1"/>
  <c r="S421" i="1"/>
  <c r="S1183" i="1"/>
  <c r="S447" i="1"/>
  <c r="S700" i="1"/>
  <c r="S953" i="1"/>
  <c r="S851" i="1"/>
  <c r="S1140" i="1"/>
  <c r="S1180" i="1"/>
  <c r="S823" i="1"/>
  <c r="S734" i="1"/>
  <c r="S870" i="1"/>
  <c r="S1089" i="1"/>
  <c r="S596" i="1"/>
  <c r="S315" i="1"/>
  <c r="S311" i="1"/>
  <c r="S1142" i="1"/>
  <c r="S818" i="1"/>
  <c r="S752" i="1"/>
  <c r="S570" i="1"/>
  <c r="S630" i="1"/>
  <c r="S1167" i="1"/>
  <c r="S64" i="1"/>
  <c r="S461" i="1"/>
  <c r="S968" i="1"/>
  <c r="S867" i="1"/>
  <c r="S726" i="1"/>
  <c r="S750" i="1"/>
  <c r="S334" i="1"/>
  <c r="S1027" i="1"/>
  <c r="S895" i="1"/>
  <c r="S902" i="1"/>
  <c r="S898" i="1"/>
  <c r="S814" i="1"/>
  <c r="S510" i="1"/>
  <c r="S473" i="1"/>
  <c r="S474" i="1"/>
  <c r="S1066" i="1"/>
  <c r="S828" i="1"/>
  <c r="S280" i="1"/>
  <c r="S531" i="1"/>
  <c r="S494" i="1"/>
  <c r="S465" i="1"/>
  <c r="S511" i="1"/>
  <c r="S876" i="1"/>
  <c r="S767" i="1"/>
  <c r="S862" i="1"/>
  <c r="S1085" i="1"/>
  <c r="S985" i="1"/>
  <c r="S35" i="1"/>
  <c r="S405" i="1"/>
  <c r="S1173" i="1"/>
  <c r="S842" i="1"/>
  <c r="S1054" i="1"/>
  <c r="S502" i="1"/>
  <c r="S518" i="1"/>
  <c r="S522" i="1"/>
  <c r="S1299" i="1"/>
  <c r="S91" i="1"/>
  <c r="S281" i="1"/>
  <c r="S431" i="1"/>
  <c r="S396" i="1"/>
  <c r="S702" i="1"/>
  <c r="S504" i="1"/>
  <c r="S1207" i="1"/>
  <c r="S340" i="1"/>
  <c r="S1141" i="1"/>
  <c r="S897" i="1"/>
  <c r="S454" i="1"/>
  <c r="S534" i="1"/>
  <c r="S433" i="1"/>
  <c r="S839" i="1"/>
  <c r="S1261" i="1"/>
  <c r="S54" i="1"/>
  <c r="S799" i="1"/>
  <c r="S304" i="1"/>
  <c r="S1139" i="1"/>
  <c r="S1062" i="1"/>
  <c r="S509" i="1"/>
  <c r="S313" i="1"/>
  <c r="S36" i="1"/>
  <c r="S37" i="1"/>
  <c r="S1034" i="1"/>
  <c r="S812" i="1"/>
  <c r="S242" i="1"/>
  <c r="S377" i="1"/>
  <c r="S791" i="1"/>
  <c r="S217" i="1"/>
  <c r="S845" i="1"/>
  <c r="S1161" i="1"/>
  <c r="S179" i="1"/>
  <c r="S38" i="1"/>
  <c r="S288" i="1"/>
  <c r="S742" i="1"/>
  <c r="S1149" i="1"/>
  <c r="S1150" i="1"/>
  <c r="S1151" i="1"/>
  <c r="S1152" i="1"/>
  <c r="S1153" i="1"/>
  <c r="S1154" i="1"/>
  <c r="S1155" i="1"/>
  <c r="S1156" i="1"/>
  <c r="S682" i="1"/>
  <c r="S675" i="1"/>
  <c r="S795" i="1"/>
  <c r="S755" i="1"/>
  <c r="S1254" i="1"/>
  <c r="S39" i="1"/>
  <c r="S1255" i="1"/>
  <c r="S1058" i="1"/>
  <c r="S874" i="1"/>
  <c r="S917" i="1"/>
  <c r="S103" i="1"/>
  <c r="S1056" i="1"/>
  <c r="S131" i="1"/>
  <c r="S861" i="1"/>
  <c r="S225" i="1"/>
  <c r="S780" i="1"/>
  <c r="S810" i="1"/>
  <c r="S1120" i="1"/>
  <c r="S40" i="1"/>
  <c r="S964" i="1"/>
  <c r="S378" i="1"/>
  <c r="S915" i="1"/>
  <c r="S962" i="1"/>
  <c r="S106" i="1"/>
  <c r="S166" i="1"/>
  <c r="S479" i="1"/>
  <c r="S758" i="1"/>
  <c r="S481" i="1"/>
  <c r="S232" i="1"/>
  <c r="S491" i="1"/>
  <c r="S6" i="1"/>
  <c r="S833" i="1"/>
  <c r="S347" i="1"/>
  <c r="S118" i="1"/>
  <c r="S887" i="1"/>
  <c r="S477" i="1"/>
  <c r="S848" i="1"/>
  <c r="S717" i="1"/>
  <c r="S411" i="1"/>
  <c r="S771" i="1"/>
  <c r="S358" i="1"/>
  <c r="S467" i="1"/>
  <c r="S1110" i="1"/>
  <c r="S146" i="1"/>
  <c r="S615" i="1"/>
  <c r="S716" i="1"/>
  <c r="S616" i="1"/>
  <c r="S715" i="1"/>
  <c r="S617" i="1"/>
  <c r="S741" i="1"/>
  <c r="S774" i="1"/>
  <c r="S41" i="1"/>
  <c r="S1130" i="1"/>
  <c r="S738" i="1"/>
  <c r="S986" i="1"/>
  <c r="S42" i="1"/>
  <c r="S773" i="1"/>
  <c r="S397" i="1"/>
  <c r="S797" i="1"/>
  <c r="S408" i="1"/>
  <c r="S69" i="1"/>
  <c r="S412" i="1"/>
  <c r="S434" i="1"/>
  <c r="S317" i="1"/>
  <c r="S939" i="1"/>
  <c r="S681" i="1"/>
  <c r="S515" i="1"/>
  <c r="S221" i="1"/>
  <c r="S324" i="1"/>
  <c r="S913" i="1"/>
  <c r="S43" i="1"/>
  <c r="S44" i="1"/>
  <c r="S45" i="1"/>
  <c r="S46" i="1"/>
  <c r="S984" i="1"/>
  <c r="S553" i="1"/>
  <c r="S47" i="1"/>
  <c r="S679" i="1"/>
  <c r="S817" i="1"/>
  <c r="S1037" i="1"/>
  <c r="S745" i="1"/>
  <c r="S325" i="1"/>
  <c r="S362" i="1"/>
  <c r="S1113" i="1"/>
  <c r="S908" i="1"/>
  <c r="S1015" i="1"/>
  <c r="S706" i="1"/>
  <c r="S713" i="1"/>
  <c r="S476" i="1"/>
  <c r="S512" i="1"/>
  <c r="S109" i="1"/>
  <c r="S368" i="1"/>
  <c r="S450" i="1"/>
  <c r="S740" i="1"/>
  <c r="S387" i="1"/>
  <c r="S458" i="1"/>
  <c r="S1009" i="1"/>
  <c r="S187" i="1"/>
  <c r="S855" i="1"/>
  <c r="S1106" i="1"/>
  <c r="S719" i="1"/>
  <c r="S709" i="1"/>
  <c r="S484" i="1"/>
  <c r="S514" i="1"/>
  <c r="S1222" i="1"/>
  <c r="S1223" i="1"/>
  <c r="S345" i="1"/>
  <c r="S77" i="1"/>
  <c r="S707" i="1"/>
  <c r="S736" i="1"/>
  <c r="S701" i="1"/>
  <c r="S128" i="1"/>
  <c r="S203" i="1"/>
  <c r="S1206" i="1"/>
  <c r="S455" i="1"/>
  <c r="S722" i="1"/>
  <c r="S499" i="1"/>
  <c r="S120" i="1"/>
  <c r="S139" i="1"/>
  <c r="S954" i="1"/>
  <c r="S489" i="1"/>
  <c r="S410" i="1"/>
  <c r="S698" i="1"/>
  <c r="S792" i="1"/>
  <c r="S595" i="1"/>
  <c r="S48" i="1"/>
  <c r="S460" i="1"/>
  <c r="S1096" i="1"/>
  <c r="S328" i="1"/>
  <c r="S183" i="1"/>
  <c r="S250" i="1"/>
  <c r="S478" i="1"/>
  <c r="S453" i="1"/>
  <c r="S503" i="1"/>
  <c r="S540" i="1"/>
  <c r="S104" i="1"/>
  <c r="S429" i="1"/>
  <c r="S93" i="1"/>
  <c r="S355" i="1"/>
  <c r="S436" i="1"/>
  <c r="S544" i="1"/>
  <c r="S437" i="1"/>
  <c r="S445" i="1"/>
  <c r="S190" i="1"/>
  <c r="S213" i="1"/>
  <c r="S342" i="1"/>
  <c r="S189" i="1"/>
  <c r="S49" i="1"/>
  <c r="S444" i="1"/>
  <c r="S471" i="1"/>
  <c r="S110" i="1"/>
  <c r="S154" i="1"/>
  <c r="S493" i="1"/>
  <c r="S438" i="1"/>
  <c r="S872" i="1"/>
  <c r="S488" i="1"/>
  <c r="S333" i="1"/>
  <c r="S784" i="1"/>
  <c r="S370" i="1"/>
  <c r="S442" i="1"/>
  <c r="S382" i="1"/>
  <c r="S124" i="1"/>
  <c r="S432" i="1"/>
  <c r="S399" i="1"/>
  <c r="S318" i="1"/>
  <c r="S270" i="1"/>
  <c r="S115" i="1"/>
  <c r="S775" i="1"/>
  <c r="S388" i="1"/>
  <c r="S204" i="1"/>
  <c r="S310" i="1"/>
  <c r="S899" i="1"/>
  <c r="S323" i="1"/>
  <c r="S205" i="1"/>
  <c r="U95" i="1"/>
  <c r="U314" i="1"/>
  <c r="U298" i="1"/>
  <c r="U766" i="1"/>
  <c r="U785" i="1"/>
  <c r="U359" i="1"/>
  <c r="U718" i="1"/>
  <c r="U677" i="1"/>
  <c r="U294" i="1"/>
  <c r="U196" i="1"/>
  <c r="U743" i="1"/>
  <c r="U67" i="1"/>
  <c r="U337" i="1"/>
  <c r="U351" i="1"/>
  <c r="U790" i="1"/>
  <c r="U729" i="1"/>
  <c r="U676" i="1"/>
  <c r="U708" i="1"/>
  <c r="U772" i="1"/>
  <c r="U678" i="1"/>
  <c r="U781" i="1"/>
  <c r="U160" i="1"/>
  <c r="U720" i="1"/>
  <c r="U372" i="1"/>
  <c r="U150" i="1"/>
  <c r="U119" i="1"/>
  <c r="U765" i="1"/>
  <c r="U361" i="1"/>
  <c r="U672" i="1"/>
  <c r="U735" i="1"/>
  <c r="U673" i="1"/>
  <c r="U143" i="1"/>
  <c r="U688" i="1"/>
  <c r="U185" i="1"/>
  <c r="U657" i="1"/>
  <c r="U739" i="1"/>
  <c r="U658" i="1"/>
  <c r="U674" i="1"/>
  <c r="U127" i="1"/>
  <c r="U418" i="1"/>
  <c r="U180" i="1"/>
  <c r="U336" i="1"/>
  <c r="U721" i="1"/>
  <c r="U764" i="1"/>
  <c r="U341" i="1"/>
  <c r="U231" i="1"/>
  <c r="U279" i="1"/>
  <c r="U291" i="1"/>
  <c r="U757" i="1"/>
  <c r="U759" i="1"/>
  <c r="U211" i="1"/>
  <c r="U262" i="1"/>
  <c r="U724" i="1"/>
  <c r="U266" i="1"/>
  <c r="U136" i="1"/>
  <c r="U107" i="1"/>
  <c r="U393" i="1"/>
  <c r="U659" i="1"/>
  <c r="U289" i="1"/>
  <c r="U422" i="1"/>
  <c r="U521" i="1"/>
  <c r="U300" i="1"/>
  <c r="U763" i="1"/>
  <c r="U165" i="1"/>
  <c r="U218" i="1"/>
  <c r="U353" i="1"/>
  <c r="U338" i="1"/>
  <c r="U322" i="1"/>
  <c r="U697" i="1"/>
  <c r="U416" i="1"/>
  <c r="U687" i="1"/>
  <c r="U56" i="1"/>
  <c r="U194" i="1"/>
  <c r="U446" i="1"/>
  <c r="U777" i="1"/>
  <c r="U198" i="1"/>
  <c r="U711" i="1"/>
  <c r="U371" i="1"/>
  <c r="U660" i="1"/>
  <c r="U689" i="1"/>
  <c r="U238" i="1"/>
  <c r="U121" i="1"/>
  <c r="U71" i="1"/>
  <c r="U350" i="1"/>
  <c r="U97" i="1"/>
  <c r="U352" i="1"/>
  <c r="U210" i="1"/>
  <c r="U384" i="1"/>
  <c r="U725" i="1"/>
  <c r="U685" i="1"/>
  <c r="U7" i="1"/>
  <c r="U704" i="1"/>
  <c r="U783" i="1"/>
  <c r="U295" i="1"/>
  <c r="U357" i="1"/>
  <c r="U271" i="1"/>
  <c r="U356" i="1"/>
  <c r="U8" i="1"/>
  <c r="U59" i="1"/>
  <c r="U805" i="1"/>
  <c r="U712" i="1"/>
  <c r="U366" i="1"/>
  <c r="U800" i="1"/>
  <c r="U206" i="1"/>
  <c r="U274" i="1"/>
  <c r="U293" i="1"/>
  <c r="U733" i="1"/>
  <c r="U108" i="1"/>
  <c r="U87" i="1"/>
  <c r="U391" i="1"/>
  <c r="U286" i="1"/>
  <c r="U737" i="1"/>
  <c r="U748" i="1"/>
  <c r="U249" i="1"/>
  <c r="U161" i="1"/>
  <c r="U744" i="1"/>
  <c r="U836" i="1"/>
  <c r="U661" i="1"/>
  <c r="U284" i="1"/>
  <c r="U229" i="1"/>
  <c r="U669" i="1"/>
  <c r="U260" i="1"/>
  <c r="U240" i="1"/>
  <c r="U296" i="1"/>
  <c r="U550" i="1"/>
  <c r="U202" i="1"/>
  <c r="U798" i="1"/>
  <c r="U215" i="1"/>
  <c r="U807" i="1"/>
  <c r="U326" i="1"/>
  <c r="U694" i="1"/>
  <c r="U668" i="1"/>
  <c r="U403" i="1"/>
  <c r="U369" i="1"/>
  <c r="U272" i="1"/>
  <c r="U176" i="1"/>
  <c r="U825" i="1"/>
  <c r="U173" i="1"/>
  <c r="U747" i="1"/>
  <c r="U776" i="1"/>
  <c r="U321" i="1"/>
  <c r="U778" i="1"/>
  <c r="U376" i="1"/>
  <c r="U754" i="1"/>
  <c r="U849" i="1"/>
  <c r="U241" i="1"/>
  <c r="U801" i="1"/>
  <c r="U770" i="1"/>
  <c r="U762" i="1"/>
  <c r="U163" i="1"/>
  <c r="U220" i="1"/>
  <c r="U148" i="1"/>
  <c r="U346" i="1"/>
  <c r="U761" i="1"/>
  <c r="U699" i="1"/>
  <c r="U233" i="1"/>
  <c r="U732" i="1"/>
  <c r="U90" i="1"/>
  <c r="U224" i="1"/>
  <c r="U782" i="1"/>
  <c r="U670" i="1"/>
  <c r="U662" i="1"/>
  <c r="U663" i="1"/>
  <c r="U76" i="1"/>
  <c r="U402" i="1"/>
  <c r="U768" i="1"/>
  <c r="U332" i="1"/>
  <c r="U1084" i="1"/>
  <c r="U212" i="1"/>
  <c r="U306" i="1"/>
  <c r="U811" i="1"/>
  <c r="U789" i="1"/>
  <c r="U731" i="1"/>
  <c r="U415" i="1"/>
  <c r="U386" i="1"/>
  <c r="U751" i="1"/>
  <c r="U172" i="1"/>
  <c r="U178" i="1"/>
  <c r="U664" i="1"/>
  <c r="U749" i="1"/>
  <c r="U671" i="1"/>
  <c r="U753" i="1"/>
  <c r="U282" i="1"/>
  <c r="U1030" i="1"/>
  <c r="U92" i="1"/>
  <c r="U200" i="1"/>
  <c r="U86" i="1"/>
  <c r="U430" i="1"/>
  <c r="U423" i="1"/>
  <c r="U335" i="1"/>
  <c r="U222" i="1"/>
  <c r="U769" i="1"/>
  <c r="U129" i="1"/>
  <c r="U796" i="1"/>
  <c r="U226" i="1"/>
  <c r="U695" i="1"/>
  <c r="U665" i="1"/>
  <c r="U786" i="1"/>
  <c r="U349" i="1"/>
  <c r="U188" i="1"/>
  <c r="U666" i="1"/>
  <c r="U99" i="1"/>
  <c r="U60" i="1"/>
  <c r="U114" i="1"/>
  <c r="U208" i="1"/>
  <c r="U365" i="1"/>
  <c r="U456" i="1"/>
  <c r="U809" i="1"/>
  <c r="U248" i="1"/>
  <c r="U794" i="1"/>
  <c r="U74" i="1"/>
  <c r="U948" i="1"/>
  <c r="U866" i="1"/>
  <c r="U398" i="1"/>
  <c r="U307" i="1"/>
  <c r="U820" i="1"/>
  <c r="U363" i="1"/>
  <c r="U793" i="1"/>
  <c r="U926" i="1"/>
  <c r="U1020" i="1"/>
  <c r="U686" i="1"/>
  <c r="U275" i="1"/>
  <c r="U830" i="1"/>
  <c r="U68" i="1"/>
  <c r="U882" i="1"/>
  <c r="U827" i="1"/>
  <c r="U199" i="1"/>
  <c r="U714" i="1"/>
  <c r="U746" i="1"/>
  <c r="U244" i="1"/>
  <c r="U816" i="1"/>
  <c r="U448" i="1"/>
  <c r="U13" i="1"/>
  <c r="U50" i="1"/>
  <c r="U14" i="1"/>
  <c r="U1077" i="1"/>
  <c r="U1070" i="1"/>
  <c r="U1202" i="1"/>
  <c r="U1203" i="1"/>
  <c r="U1204" i="1"/>
  <c r="U863" i="1"/>
  <c r="U815" i="1"/>
  <c r="U299" i="1"/>
  <c r="U246" i="1"/>
  <c r="U142" i="1"/>
  <c r="U174" i="1"/>
  <c r="U526" i="1"/>
  <c r="U267" i="1"/>
  <c r="U832" i="1"/>
  <c r="U705" i="1"/>
  <c r="U667" i="1"/>
  <c r="U348" i="1"/>
  <c r="U994" i="1"/>
  <c r="U1117" i="1"/>
  <c r="U1118" i="1"/>
  <c r="U175" i="1"/>
  <c r="U237" i="1"/>
  <c r="U236" i="1"/>
  <c r="U264" i="1"/>
  <c r="U63" i="1"/>
  <c r="U435" i="1"/>
  <c r="U508" i="1"/>
  <c r="U193" i="1"/>
  <c r="U243" i="1"/>
  <c r="U247" i="1"/>
  <c r="U164" i="1"/>
  <c r="U162" i="1"/>
  <c r="U207" i="1"/>
  <c r="U133" i="1"/>
  <c r="U145" i="1"/>
  <c r="U155" i="1"/>
  <c r="U330" i="1"/>
  <c r="U290" i="1"/>
  <c r="U287" i="1"/>
  <c r="U214" i="1"/>
  <c r="U116" i="1"/>
  <c r="U252" i="1"/>
  <c r="U89" i="1"/>
  <c r="U53" i="1"/>
  <c r="U149" i="1"/>
  <c r="U138" i="1"/>
  <c r="U80" i="1"/>
  <c r="U88" i="1"/>
  <c r="U197" i="1"/>
  <c r="U259" i="1"/>
  <c r="U320" i="1"/>
  <c r="U94" i="1"/>
  <c r="U15" i="1"/>
  <c r="U134" i="1"/>
  <c r="U5" i="1"/>
  <c r="U184" i="1"/>
  <c r="U102" i="1"/>
  <c r="U301" i="1"/>
  <c r="U389" i="1"/>
  <c r="U16" i="1"/>
  <c r="U401" i="1"/>
  <c r="U151" i="1"/>
  <c r="U17" i="1"/>
  <c r="U85" i="1"/>
  <c r="U112" i="1"/>
  <c r="U18" i="1"/>
  <c r="U329" i="1"/>
  <c r="U19" i="1"/>
  <c r="U20" i="1"/>
  <c r="U78" i="1"/>
  <c r="U543" i="1"/>
  <c r="U122" i="1"/>
  <c r="U126" i="1"/>
  <c r="U443" i="1"/>
  <c r="U547" i="1"/>
  <c r="U327" i="1"/>
  <c r="U168" i="1"/>
  <c r="U273" i="1"/>
  <c r="U385" i="1"/>
  <c r="U472" i="1"/>
  <c r="U426" i="1"/>
  <c r="U261" i="1"/>
  <c r="U251" i="1"/>
  <c r="U392" i="1"/>
  <c r="U1364" i="1"/>
  <c r="U1363" i="1"/>
  <c r="U1359" i="1"/>
  <c r="U1341" i="1"/>
  <c r="U1362" i="1"/>
  <c r="U1355" i="1"/>
  <c r="U1361" i="1"/>
  <c r="U1360" i="1"/>
  <c r="U1353" i="1"/>
  <c r="U1322" i="1"/>
  <c r="U1345" i="1"/>
  <c r="U599" i="1"/>
  <c r="U1314" i="1"/>
  <c r="U563" i="1"/>
  <c r="U1358" i="1"/>
  <c r="U1352" i="1"/>
  <c r="U1354" i="1"/>
  <c r="U1331" i="1"/>
  <c r="U1330" i="1"/>
  <c r="U1277" i="1"/>
  <c r="U1351" i="1"/>
  <c r="U1350" i="1"/>
  <c r="U1348" i="1"/>
  <c r="U1349" i="1"/>
  <c r="U1346" i="1"/>
  <c r="U1318" i="1"/>
  <c r="U1337" i="1"/>
  <c r="U1333" i="1"/>
  <c r="U638" i="1"/>
  <c r="U632" i="1"/>
  <c r="U1225" i="1"/>
  <c r="U1295" i="1"/>
  <c r="U1343" i="1"/>
  <c r="U1264" i="1"/>
  <c r="U1328" i="1"/>
  <c r="U1274" i="1"/>
  <c r="U364" i="1"/>
  <c r="U1268" i="1"/>
  <c r="U1243" i="1"/>
  <c r="U1227" i="1"/>
  <c r="U1339" i="1"/>
  <c r="U644" i="1"/>
  <c r="U1356" i="1"/>
  <c r="U1357" i="1"/>
  <c r="U568" i="1"/>
  <c r="U641" i="1"/>
  <c r="U1302" i="1"/>
  <c r="U517" i="1"/>
  <c r="U1338" i="1"/>
  <c r="U527" i="1"/>
  <c r="U1184" i="1"/>
  <c r="U486" i="1"/>
  <c r="U1316" i="1"/>
  <c r="U1283" i="1"/>
  <c r="U578" i="1"/>
  <c r="U1213" i="1"/>
  <c r="U1176" i="1"/>
  <c r="U219" i="1"/>
  <c r="U1301" i="1"/>
  <c r="U1310" i="1"/>
  <c r="U1186" i="1"/>
  <c r="U1329" i="1"/>
  <c r="U1267" i="1"/>
  <c r="U652" i="1"/>
  <c r="U653" i="1"/>
  <c r="U654" i="1"/>
  <c r="U1347" i="1"/>
  <c r="U1195" i="1"/>
  <c r="U646" i="1"/>
  <c r="U645" i="1"/>
  <c r="U1324" i="1"/>
  <c r="U1258" i="1"/>
  <c r="U1323" i="1"/>
  <c r="U576" i="1"/>
  <c r="U1259" i="1"/>
  <c r="U66" i="1"/>
  <c r="U1123" i="1"/>
  <c r="U1257" i="1"/>
  <c r="U1251" i="1"/>
  <c r="U1172" i="1"/>
  <c r="U1273" i="1"/>
  <c r="U1248" i="1"/>
  <c r="U1224" i="1"/>
  <c r="U1122" i="1"/>
  <c r="U1271" i="1"/>
  <c r="U1170" i="1"/>
  <c r="U1279" i="1"/>
  <c r="U21" i="1"/>
  <c r="U1306" i="1"/>
  <c r="U1181" i="1"/>
  <c r="U1179" i="1"/>
  <c r="U1241" i="1"/>
  <c r="U1177" i="1"/>
  <c r="U1342" i="1"/>
  <c r="U525" i="1"/>
  <c r="U1340" i="1"/>
  <c r="U519" i="1"/>
  <c r="U1228" i="1"/>
  <c r="U1104" i="1"/>
  <c r="U1088" i="1"/>
  <c r="U1127" i="1"/>
  <c r="U1083" i="1"/>
  <c r="U1296" i="1"/>
  <c r="U1220" i="1"/>
  <c r="U1242" i="1"/>
  <c r="U1247" i="1"/>
  <c r="U1178" i="1"/>
  <c r="U1276" i="1"/>
  <c r="U1282" i="1"/>
  <c r="U1244" i="1"/>
  <c r="U1288" i="1"/>
  <c r="U1278" i="1"/>
  <c r="U1284" i="1"/>
  <c r="U520" i="1"/>
  <c r="U1158" i="1"/>
  <c r="U135" i="1"/>
  <c r="U1238" i="1"/>
  <c r="U1311" i="1"/>
  <c r="U1312" i="1"/>
  <c r="U1313" i="1"/>
  <c r="U1209" i="1"/>
  <c r="U1272" i="1"/>
  <c r="U1309" i="1"/>
  <c r="U1199" i="1"/>
  <c r="U1107" i="1"/>
  <c r="U1086" i="1"/>
  <c r="U1269" i="1"/>
  <c r="U1091" i="1"/>
  <c r="U1024" i="1"/>
  <c r="U612" i="1"/>
  <c r="U1049" i="1"/>
  <c r="U1194" i="1"/>
  <c r="U1260" i="1"/>
  <c r="U1192" i="1"/>
  <c r="U1334" i="1"/>
  <c r="U1335" i="1"/>
  <c r="U1336" i="1"/>
  <c r="U1332" i="1"/>
  <c r="U1128" i="1"/>
  <c r="U1078" i="1"/>
  <c r="U1099" i="1"/>
  <c r="U1163" i="1"/>
  <c r="U1262" i="1"/>
  <c r="U1092" i="1"/>
  <c r="U1144" i="1"/>
  <c r="U1044" i="1"/>
  <c r="U1307" i="1"/>
  <c r="U1094" i="1"/>
  <c r="U72" i="1"/>
  <c r="U22" i="1"/>
  <c r="U1160" i="1"/>
  <c r="U1256" i="1"/>
  <c r="U1112" i="1"/>
  <c r="U610" i="1"/>
  <c r="U609" i="1"/>
  <c r="U1029" i="1"/>
  <c r="U1038" i="1"/>
  <c r="U1216" i="1"/>
  <c r="U1297" i="1"/>
  <c r="U1068" i="1"/>
  <c r="U1303" i="1"/>
  <c r="U1304" i="1"/>
  <c r="U1132" i="1"/>
  <c r="U1182" i="1"/>
  <c r="U1212" i="1"/>
  <c r="U1196" i="1"/>
  <c r="U1050" i="1"/>
  <c r="U1079" i="1"/>
  <c r="U1006" i="1"/>
  <c r="U1035" i="1"/>
  <c r="U1321" i="1"/>
  <c r="U1003" i="1"/>
  <c r="U1211" i="1"/>
  <c r="U1197" i="1"/>
  <c r="U1019" i="1"/>
  <c r="U906" i="1"/>
  <c r="U1004" i="1"/>
  <c r="U1072" i="1"/>
  <c r="U1033" i="1"/>
  <c r="U339" i="1"/>
  <c r="U1115" i="1"/>
  <c r="U1240" i="1"/>
  <c r="U1097" i="1"/>
  <c r="U987" i="1"/>
  <c r="U1093" i="1"/>
  <c r="U1327" i="1"/>
  <c r="U1121" i="1"/>
  <c r="U1060" i="1"/>
  <c r="U1165" i="1"/>
  <c r="U1325" i="1"/>
  <c r="U1326" i="1"/>
  <c r="U1081" i="1"/>
  <c r="U1052" i="1"/>
  <c r="U1040" i="1"/>
  <c r="U1289" i="1"/>
  <c r="U1290" i="1"/>
  <c r="U1291" i="1"/>
  <c r="U1320" i="1"/>
  <c r="U1292" i="1"/>
  <c r="U1293" i="1"/>
  <c r="U1294" i="1"/>
  <c r="U2" i="1"/>
  <c r="U1286" i="1"/>
  <c r="U648" i="1"/>
  <c r="U634" i="1"/>
  <c r="U650" i="1"/>
  <c r="U1193" i="1"/>
  <c r="U1190" i="1"/>
  <c r="U1185" i="1"/>
  <c r="U1039" i="1"/>
  <c r="U613" i="1"/>
  <c r="U997" i="1"/>
  <c r="U656" i="1"/>
  <c r="U1129" i="1"/>
  <c r="U651" i="1"/>
  <c r="U9" i="1"/>
  <c r="U1219" i="1"/>
  <c r="U970" i="1"/>
  <c r="U1138" i="1"/>
  <c r="U1011" i="1"/>
  <c r="U611" i="1"/>
  <c r="U1012" i="1"/>
  <c r="U980" i="1"/>
  <c r="U629" i="1"/>
  <c r="U1218" i="1"/>
  <c r="U643" i="1"/>
  <c r="U1008" i="1"/>
  <c r="U1080" i="1"/>
  <c r="U265" i="1"/>
  <c r="U1010" i="1"/>
  <c r="U642" i="1"/>
  <c r="U1270" i="1"/>
  <c r="U1171" i="1"/>
  <c r="U1111" i="1"/>
  <c r="U639" i="1"/>
  <c r="U1145" i="1"/>
  <c r="U496" i="1"/>
  <c r="U23" i="1"/>
  <c r="U24" i="1"/>
  <c r="U12" i="1"/>
  <c r="U633" i="1"/>
  <c r="U575" i="1"/>
  <c r="U1051" i="1"/>
  <c r="U627" i="1"/>
  <c r="U580" i="1"/>
  <c r="U950" i="1"/>
  <c r="U25" i="1"/>
  <c r="U26" i="1"/>
  <c r="U598" i="1"/>
  <c r="U1175" i="1"/>
  <c r="U192" i="1"/>
  <c r="U592" i="1"/>
  <c r="U621" i="1"/>
  <c r="U1265" i="1"/>
  <c r="U170" i="1"/>
  <c r="U979" i="1"/>
  <c r="U1000" i="1"/>
  <c r="U256" i="1"/>
  <c r="U1168" i="1"/>
  <c r="U620" i="1"/>
  <c r="U1013" i="1"/>
  <c r="U941" i="1"/>
  <c r="U940" i="1"/>
  <c r="U1017" i="1"/>
  <c r="U961" i="1"/>
  <c r="U1263" i="1"/>
  <c r="U618" i="1"/>
  <c r="U191" i="1"/>
  <c r="U640" i="1"/>
  <c r="U935" i="1"/>
  <c r="U583" i="1"/>
  <c r="U1064" i="1"/>
  <c r="U625" i="1"/>
  <c r="U1055" i="1"/>
  <c r="U655" i="1"/>
  <c r="U1319" i="1"/>
  <c r="U584" i="1"/>
  <c r="U1108" i="1"/>
  <c r="U1007" i="1"/>
  <c r="U976" i="1"/>
  <c r="U983" i="1"/>
  <c r="U51" i="1"/>
  <c r="U27" i="1"/>
  <c r="U932" i="1"/>
  <c r="U991" i="1"/>
  <c r="U635" i="1"/>
  <c r="U622" i="1"/>
  <c r="U1005" i="1"/>
  <c r="U589" i="1"/>
  <c r="U1208" i="1"/>
  <c r="U1200" i="1"/>
  <c r="U1201" i="1"/>
  <c r="U608" i="1"/>
  <c r="U944" i="1"/>
  <c r="U593" i="1"/>
  <c r="U1131" i="1"/>
  <c r="U1148" i="1"/>
  <c r="U1157" i="1"/>
  <c r="U1344" i="1"/>
  <c r="U413" i="1"/>
  <c r="U1063" i="1"/>
  <c r="U1061" i="1"/>
  <c r="U614" i="1"/>
  <c r="U967" i="1"/>
  <c r="U1317" i="1"/>
  <c r="U1253" i="1"/>
  <c r="U1252" i="1"/>
  <c r="U1134" i="1"/>
  <c r="U1249" i="1"/>
  <c r="U569" i="1"/>
  <c r="U1250" i="1"/>
  <c r="U565" i="1"/>
  <c r="U982" i="1"/>
  <c r="U600" i="1"/>
  <c r="U309" i="1"/>
  <c r="U61" i="1"/>
  <c r="U934" i="1"/>
  <c r="U490" i="1"/>
  <c r="U626" i="1"/>
  <c r="U910" i="1"/>
  <c r="U952" i="1"/>
  <c r="U957" i="1"/>
  <c r="U1018" i="1"/>
  <c r="U606" i="1"/>
  <c r="U1315" i="1"/>
  <c r="U1246" i="1"/>
  <c r="U1188" i="1"/>
  <c r="U649" i="1"/>
  <c r="U602" i="1"/>
  <c r="U571" i="1"/>
  <c r="U931" i="1"/>
  <c r="U1136" i="1"/>
  <c r="U586" i="1"/>
  <c r="U111" i="1"/>
  <c r="U1137" i="1"/>
  <c r="U1125" i="1"/>
  <c r="U900" i="1"/>
  <c r="U400" i="1"/>
  <c r="U55" i="1"/>
  <c r="U258" i="1"/>
  <c r="U1124" i="1"/>
  <c r="U1266" i="1"/>
  <c r="U585" i="1"/>
  <c r="U921" i="1"/>
  <c r="U549" i="1"/>
  <c r="U84" i="1"/>
  <c r="U462" i="1"/>
  <c r="U560" i="1"/>
  <c r="U1237" i="1"/>
  <c r="U470" i="1"/>
  <c r="U144" i="1"/>
  <c r="U537" i="1"/>
  <c r="U992" i="1"/>
  <c r="U918" i="1"/>
  <c r="U373" i="1"/>
  <c r="U141" i="1"/>
  <c r="U631" i="1"/>
  <c r="U946" i="1"/>
  <c r="U587" i="1"/>
  <c r="U257" i="1"/>
  <c r="U1143" i="1"/>
  <c r="U1187" i="1"/>
  <c r="U628" i="1"/>
  <c r="U561" i="1"/>
  <c r="U581" i="1"/>
  <c r="U1239" i="1"/>
  <c r="U574" i="1"/>
  <c r="U938" i="1"/>
  <c r="U98" i="1"/>
  <c r="U548" i="1"/>
  <c r="U971" i="1"/>
  <c r="U545" i="1"/>
  <c r="U880" i="1"/>
  <c r="U529" i="1"/>
  <c r="U852" i="1"/>
  <c r="U607" i="1"/>
  <c r="U536" i="1"/>
  <c r="U835" i="1"/>
  <c r="U100" i="1"/>
  <c r="U594" i="1"/>
  <c r="U903" i="1"/>
  <c r="U624" i="1"/>
  <c r="U896" i="1"/>
  <c r="U933" i="1"/>
  <c r="U182" i="1"/>
  <c r="U605" i="1"/>
  <c r="U972" i="1"/>
  <c r="U75" i="1"/>
  <c r="U554" i="1"/>
  <c r="U904" i="1"/>
  <c r="U1076" i="1"/>
  <c r="U960" i="1"/>
  <c r="U83" i="1"/>
  <c r="U1075" i="1"/>
  <c r="U873" i="1"/>
  <c r="U889" i="1"/>
  <c r="U535" i="1"/>
  <c r="U647" i="1"/>
  <c r="U297" i="1"/>
  <c r="U52" i="1"/>
  <c r="U591" i="1"/>
  <c r="U303" i="1"/>
  <c r="U730" i="1"/>
  <c r="U922" i="1"/>
  <c r="U601" i="1"/>
  <c r="U1169" i="1"/>
  <c r="U381" i="1"/>
  <c r="U1069" i="1"/>
  <c r="U869" i="1"/>
  <c r="U890" i="1"/>
  <c r="U380" i="1"/>
  <c r="U1109" i="1"/>
  <c r="U947" i="1"/>
  <c r="U579" i="1"/>
  <c r="U1067" i="1"/>
  <c r="U1071" i="1"/>
  <c r="U451" i="1"/>
  <c r="U978" i="1"/>
  <c r="U943" i="1"/>
  <c r="U623" i="1"/>
  <c r="U528" i="1"/>
  <c r="U28" i="1"/>
  <c r="U883" i="1"/>
  <c r="U283" i="1"/>
  <c r="U1229" i="1"/>
  <c r="U1230" i="1"/>
  <c r="U1231" i="1"/>
  <c r="U1232" i="1"/>
  <c r="U1233" i="1"/>
  <c r="U1234" i="1"/>
  <c r="U1235" i="1"/>
  <c r="U1236" i="1"/>
  <c r="U1305" i="1"/>
  <c r="U912" i="1"/>
  <c r="U487" i="1"/>
  <c r="U1275" i="1"/>
  <c r="U3" i="1"/>
  <c r="U1162" i="1"/>
  <c r="U559" i="1"/>
  <c r="U858" i="1"/>
  <c r="U374" i="1"/>
  <c r="U937" i="1"/>
  <c r="U542" i="1"/>
  <c r="U255" i="1"/>
  <c r="U1308" i="1"/>
  <c r="U1226" i="1"/>
  <c r="U1023" i="1"/>
  <c r="U1166" i="1"/>
  <c r="U1147" i="1"/>
  <c r="U551" i="1"/>
  <c r="U81" i="1"/>
  <c r="U909" i="1"/>
  <c r="U788" i="1"/>
  <c r="U875" i="1"/>
  <c r="U1053" i="1"/>
  <c r="U760" i="1"/>
  <c r="U590" i="1"/>
  <c r="U557" i="1"/>
  <c r="U847" i="1"/>
  <c r="U727" i="1"/>
  <c r="U558" i="1"/>
  <c r="U277" i="1"/>
  <c r="U530" i="1"/>
  <c r="U58" i="1"/>
  <c r="U1221" i="1"/>
  <c r="U406" i="1"/>
  <c r="U1082" i="1"/>
  <c r="U989" i="1"/>
  <c r="U577" i="1"/>
  <c r="U995" i="1"/>
  <c r="U516" i="1"/>
  <c r="U539" i="1"/>
  <c r="U893" i="1"/>
  <c r="U871" i="1"/>
  <c r="U556" i="1"/>
  <c r="U892" i="1"/>
  <c r="U865" i="1"/>
  <c r="U841" i="1"/>
  <c r="U1164" i="1"/>
  <c r="U787" i="1"/>
  <c r="U459" i="1"/>
  <c r="U4" i="1"/>
  <c r="U901" i="1"/>
  <c r="U864" i="1"/>
  <c r="U276" i="1"/>
  <c r="U1135" i="1"/>
  <c r="U999" i="1"/>
  <c r="U79" i="1"/>
  <c r="U500" i="1"/>
  <c r="U533" i="1"/>
  <c r="U1105" i="1"/>
  <c r="U424" i="1"/>
  <c r="U254" i="1"/>
  <c r="U573" i="1"/>
  <c r="U1217" i="1"/>
  <c r="U419" i="1"/>
  <c r="U958" i="1"/>
  <c r="U582" i="1"/>
  <c r="U1095" i="1"/>
  <c r="U1042" i="1"/>
  <c r="U253" i="1"/>
  <c r="U831" i="1"/>
  <c r="U1198" i="1"/>
  <c r="U860" i="1"/>
  <c r="U316" i="1"/>
  <c r="U975" i="1"/>
  <c r="U1022" i="1"/>
  <c r="U1065" i="1"/>
  <c r="U234" i="1"/>
  <c r="U1114" i="1"/>
  <c r="U1036" i="1"/>
  <c r="U228" i="1"/>
  <c r="U158" i="1"/>
  <c r="U1159" i="1"/>
  <c r="U130" i="1"/>
  <c r="U856" i="1"/>
  <c r="U245" i="1"/>
  <c r="U463" i="1"/>
  <c r="U278" i="1"/>
  <c r="U826" i="1"/>
  <c r="U853" i="1"/>
  <c r="U564" i="1"/>
  <c r="U65" i="1"/>
  <c r="U824" i="1"/>
  <c r="U414" i="1"/>
  <c r="U619" i="1"/>
  <c r="U844" i="1"/>
  <c r="U696" i="1"/>
  <c r="U1146" i="1"/>
  <c r="U492" i="1"/>
  <c r="U822" i="1"/>
  <c r="U480" i="1"/>
  <c r="U821" i="1"/>
  <c r="U223" i="1"/>
  <c r="U344" i="1"/>
  <c r="U427" i="1"/>
  <c r="U951" i="1"/>
  <c r="U1032" i="1"/>
  <c r="U390" i="1"/>
  <c r="U495" i="1"/>
  <c r="U846" i="1"/>
  <c r="U383" i="1"/>
  <c r="U843" i="1"/>
  <c r="U1087" i="1"/>
  <c r="U996" i="1"/>
  <c r="U230" i="1"/>
  <c r="U302" i="1"/>
  <c r="U959" i="1"/>
  <c r="U683" i="1"/>
  <c r="U497" i="1"/>
  <c r="U132" i="1"/>
  <c r="U394" i="1"/>
  <c r="U1074" i="1"/>
  <c r="U195" i="1"/>
  <c r="U894" i="1"/>
  <c r="U728" i="1"/>
  <c r="U838" i="1"/>
  <c r="U29" i="1"/>
  <c r="U566" i="1"/>
  <c r="U441" i="1"/>
  <c r="U227" i="1"/>
  <c r="U10" i="1"/>
  <c r="U723" i="1"/>
  <c r="U113" i="1"/>
  <c r="U868" i="1"/>
  <c r="U1041" i="1"/>
  <c r="U407" i="1"/>
  <c r="U269" i="1"/>
  <c r="U636" i="1"/>
  <c r="U637" i="1"/>
  <c r="U305" i="1"/>
  <c r="U925" i="1"/>
  <c r="U588" i="1"/>
  <c r="U30" i="1"/>
  <c r="U1073" i="1"/>
  <c r="U159" i="1"/>
  <c r="U360" i="1"/>
  <c r="U829" i="1"/>
  <c r="U57" i="1"/>
  <c r="U343" i="1"/>
  <c r="U603" i="1"/>
  <c r="U1016" i="1"/>
  <c r="U837" i="1"/>
  <c r="U703" i="1"/>
  <c r="U1215" i="1"/>
  <c r="U62" i="1"/>
  <c r="U567" i="1"/>
  <c r="U319" i="1"/>
  <c r="U604" i="1"/>
  <c r="U157" i="1"/>
  <c r="U834" i="1"/>
  <c r="U117" i="1"/>
  <c r="U263" i="1"/>
  <c r="U756" i="1"/>
  <c r="U977" i="1"/>
  <c r="U1025" i="1"/>
  <c r="U1214" i="1"/>
  <c r="U1133" i="1"/>
  <c r="U375" i="1"/>
  <c r="U209" i="1"/>
  <c r="U1001" i="1"/>
  <c r="U1126" i="1"/>
  <c r="U981" i="1"/>
  <c r="U70" i="1"/>
  <c r="U993" i="1"/>
  <c r="U988" i="1"/>
  <c r="U710" i="1"/>
  <c r="U891" i="1"/>
  <c r="U806" i="1"/>
  <c r="U513" i="1"/>
  <c r="U1300" i="1"/>
  <c r="U572" i="1"/>
  <c r="U1191" i="1"/>
  <c r="U936" i="1"/>
  <c r="U96" i="1"/>
  <c r="U680" i="1"/>
  <c r="U404" i="1"/>
  <c r="U965" i="1"/>
  <c r="U973" i="1"/>
  <c r="U955" i="1"/>
  <c r="U216" i="1"/>
  <c r="U555" i="1"/>
  <c r="U1210" i="1"/>
  <c r="U963" i="1"/>
  <c r="U928" i="1"/>
  <c r="U235" i="1"/>
  <c r="U268" i="1"/>
  <c r="U1298" i="1"/>
  <c r="U1014" i="1"/>
  <c r="U1021" i="1"/>
  <c r="U840" i="1"/>
  <c r="U927" i="1"/>
  <c r="U201" i="1"/>
  <c r="U546" i="1"/>
  <c r="U485" i="1"/>
  <c r="U1205" i="1"/>
  <c r="U1046" i="1"/>
  <c r="U312" i="1"/>
  <c r="U31" i="1"/>
  <c r="U498" i="1"/>
  <c r="U331" i="1"/>
  <c r="U152" i="1"/>
  <c r="U949" i="1"/>
  <c r="U501" i="1"/>
  <c r="U468" i="1"/>
  <c r="U998" i="1"/>
  <c r="U1002" i="1"/>
  <c r="U942" i="1"/>
  <c r="U285" i="1"/>
  <c r="U379" i="1"/>
  <c r="U914" i="1"/>
  <c r="U920" i="1"/>
  <c r="U690" i="1"/>
  <c r="U169" i="1"/>
  <c r="U1059" i="1"/>
  <c r="U181" i="1"/>
  <c r="U32" i="1"/>
  <c r="U33" i="1"/>
  <c r="U1119" i="1"/>
  <c r="U1057" i="1"/>
  <c r="U907" i="1"/>
  <c r="U969" i="1"/>
  <c r="U1287" i="1"/>
  <c r="U929" i="1"/>
  <c r="U562" i="1"/>
  <c r="U884" i="1"/>
  <c r="U475" i="1"/>
  <c r="U1116" i="1"/>
  <c r="U924" i="1"/>
  <c r="U916" i="1"/>
  <c r="U464" i="1"/>
  <c r="U469" i="1"/>
  <c r="U482" i="1"/>
  <c r="U923" i="1"/>
  <c r="U425" i="1"/>
  <c r="U1098" i="1"/>
  <c r="U945" i="1"/>
  <c r="U11" i="1"/>
  <c r="U105" i="1"/>
  <c r="U367" i="1"/>
  <c r="U101" i="1"/>
  <c r="U123" i="1"/>
  <c r="U308" i="1"/>
  <c r="U857" i="1"/>
  <c r="U691" i="1"/>
  <c r="U186" i="1"/>
  <c r="U153" i="1"/>
  <c r="U395" i="1"/>
  <c r="U73" i="1"/>
  <c r="U885" i="1"/>
  <c r="U879" i="1"/>
  <c r="U483" i="1"/>
  <c r="U541" i="1"/>
  <c r="U803" i="1"/>
  <c r="U125" i="1"/>
  <c r="U854" i="1"/>
  <c r="U779" i="1"/>
  <c r="U354" i="1"/>
  <c r="U452" i="1"/>
  <c r="U156" i="1"/>
  <c r="U538" i="1"/>
  <c r="U819" i="1"/>
  <c r="U34" i="1"/>
  <c r="U1048" i="1"/>
  <c r="U1047" i="1"/>
  <c r="U911" i="1"/>
  <c r="U1043" i="1"/>
  <c r="U1174" i="1"/>
  <c r="U552" i="1"/>
  <c r="U147" i="1"/>
  <c r="U1103" i="1"/>
  <c r="U1045" i="1"/>
  <c r="U802" i="1"/>
  <c r="U171" i="1"/>
  <c r="U420" i="1"/>
  <c r="U1102" i="1"/>
  <c r="U1028" i="1"/>
  <c r="U505" i="1"/>
  <c r="U930" i="1"/>
  <c r="U409" i="1"/>
  <c r="U137" i="1"/>
  <c r="U974" i="1"/>
  <c r="U506" i="1"/>
  <c r="U877" i="1"/>
  <c r="U1285" i="1"/>
  <c r="U888" i="1"/>
  <c r="U524" i="1"/>
  <c r="U507" i="1"/>
  <c r="U813" i="1"/>
  <c r="U457" i="1"/>
  <c r="U439" i="1"/>
  <c r="U1280" i="1"/>
  <c r="U1281" i="1"/>
  <c r="U292" i="1"/>
  <c r="U82" i="1"/>
  <c r="U990" i="1"/>
  <c r="U919" i="1"/>
  <c r="U440" i="1"/>
  <c r="U449" i="1"/>
  <c r="U177" i="1"/>
  <c r="U140" i="1"/>
  <c r="U532" i="1"/>
  <c r="U1100" i="1"/>
  <c r="U1101" i="1"/>
  <c r="U1189" i="1"/>
  <c r="U878" i="1"/>
  <c r="U597" i="1"/>
  <c r="U167" i="1"/>
  <c r="U523" i="1"/>
  <c r="U966" i="1"/>
  <c r="U1090" i="1"/>
  <c r="U850" i="1"/>
  <c r="U693" i="1"/>
  <c r="U417" i="1"/>
  <c r="U1031" i="1"/>
  <c r="U428" i="1"/>
  <c r="U905" i="1"/>
  <c r="U239" i="1"/>
  <c r="U804" i="1"/>
  <c r="U808" i="1"/>
  <c r="U684" i="1"/>
  <c r="U466" i="1"/>
  <c r="U1245" i="1"/>
  <c r="U956" i="1"/>
  <c r="U859" i="1"/>
  <c r="U886" i="1"/>
  <c r="U692" i="1"/>
  <c r="U1026" i="1"/>
  <c r="U881" i="1"/>
  <c r="U421" i="1"/>
  <c r="U1183" i="1"/>
  <c r="U447" i="1"/>
  <c r="U700" i="1"/>
  <c r="U953" i="1"/>
  <c r="U851" i="1"/>
  <c r="U1140" i="1"/>
  <c r="U1180" i="1"/>
  <c r="U823" i="1"/>
  <c r="U734" i="1"/>
  <c r="U870" i="1"/>
  <c r="U1089" i="1"/>
  <c r="U596" i="1"/>
  <c r="U315" i="1"/>
  <c r="U311" i="1"/>
  <c r="U1142" i="1"/>
  <c r="U818" i="1"/>
  <c r="U752" i="1"/>
  <c r="U570" i="1"/>
  <c r="U630" i="1"/>
  <c r="U1167" i="1"/>
  <c r="U64" i="1"/>
  <c r="U461" i="1"/>
  <c r="U968" i="1"/>
  <c r="U867" i="1"/>
  <c r="U726" i="1"/>
  <c r="U750" i="1"/>
  <c r="U334" i="1"/>
  <c r="U1027" i="1"/>
  <c r="U895" i="1"/>
  <c r="U902" i="1"/>
  <c r="U898" i="1"/>
  <c r="U814" i="1"/>
  <c r="U510" i="1"/>
  <c r="U473" i="1"/>
  <c r="U474" i="1"/>
  <c r="U1066" i="1"/>
  <c r="U828" i="1"/>
  <c r="U280" i="1"/>
  <c r="U531" i="1"/>
  <c r="U494" i="1"/>
  <c r="U465" i="1"/>
  <c r="U511" i="1"/>
  <c r="U876" i="1"/>
  <c r="U767" i="1"/>
  <c r="U862" i="1"/>
  <c r="U1085" i="1"/>
  <c r="U985" i="1"/>
  <c r="U35" i="1"/>
  <c r="U405" i="1"/>
  <c r="U1173" i="1"/>
  <c r="U842" i="1"/>
  <c r="U1054" i="1"/>
  <c r="U502" i="1"/>
  <c r="U518" i="1"/>
  <c r="U522" i="1"/>
  <c r="U1299" i="1"/>
  <c r="U91" i="1"/>
  <c r="U281" i="1"/>
  <c r="U431" i="1"/>
  <c r="U396" i="1"/>
  <c r="U702" i="1"/>
  <c r="U504" i="1"/>
  <c r="U1207" i="1"/>
  <c r="U340" i="1"/>
  <c r="U1141" i="1"/>
  <c r="U897" i="1"/>
  <c r="U454" i="1"/>
  <c r="U534" i="1"/>
  <c r="U433" i="1"/>
  <c r="U839" i="1"/>
  <c r="U1261" i="1"/>
  <c r="U54" i="1"/>
  <c r="U799" i="1"/>
  <c r="U304" i="1"/>
  <c r="U1139" i="1"/>
  <c r="U1062" i="1"/>
  <c r="U509" i="1"/>
  <c r="U313" i="1"/>
  <c r="U36" i="1"/>
  <c r="U37" i="1"/>
  <c r="U1034" i="1"/>
  <c r="U812" i="1"/>
  <c r="U242" i="1"/>
  <c r="U377" i="1"/>
  <c r="U791" i="1"/>
  <c r="U217" i="1"/>
  <c r="U845" i="1"/>
  <c r="U1161" i="1"/>
  <c r="U179" i="1"/>
  <c r="U38" i="1"/>
  <c r="U288" i="1"/>
  <c r="U742" i="1"/>
  <c r="U1149" i="1"/>
  <c r="U1150" i="1"/>
  <c r="U1151" i="1"/>
  <c r="U1152" i="1"/>
  <c r="U1153" i="1"/>
  <c r="U1154" i="1"/>
  <c r="U1155" i="1"/>
  <c r="U1156" i="1"/>
  <c r="U682" i="1"/>
  <c r="U675" i="1"/>
  <c r="U795" i="1"/>
  <c r="U755" i="1"/>
  <c r="U1254" i="1"/>
  <c r="U39" i="1"/>
  <c r="U1255" i="1"/>
  <c r="U1058" i="1"/>
  <c r="U874" i="1"/>
  <c r="U917" i="1"/>
  <c r="U103" i="1"/>
  <c r="U1056" i="1"/>
  <c r="U131" i="1"/>
  <c r="U861" i="1"/>
  <c r="U225" i="1"/>
  <c r="U780" i="1"/>
  <c r="U810" i="1"/>
  <c r="U1120" i="1"/>
  <c r="U40" i="1"/>
  <c r="U964" i="1"/>
  <c r="U378" i="1"/>
  <c r="U915" i="1"/>
  <c r="U962" i="1"/>
  <c r="U106" i="1"/>
  <c r="U166" i="1"/>
  <c r="U479" i="1"/>
  <c r="U758" i="1"/>
  <c r="U481" i="1"/>
  <c r="U232" i="1"/>
  <c r="U491" i="1"/>
  <c r="U6" i="1"/>
  <c r="U833" i="1"/>
  <c r="U347" i="1"/>
  <c r="U118" i="1"/>
  <c r="U887" i="1"/>
  <c r="U477" i="1"/>
  <c r="U848" i="1"/>
  <c r="U717" i="1"/>
  <c r="U411" i="1"/>
  <c r="U771" i="1"/>
  <c r="U358" i="1"/>
  <c r="U467" i="1"/>
  <c r="U1110" i="1"/>
  <c r="U146" i="1"/>
  <c r="U615" i="1"/>
  <c r="U716" i="1"/>
  <c r="U616" i="1"/>
  <c r="U715" i="1"/>
  <c r="U617" i="1"/>
  <c r="U741" i="1"/>
  <c r="U774" i="1"/>
  <c r="U41" i="1"/>
  <c r="U1130" i="1"/>
  <c r="U738" i="1"/>
  <c r="U986" i="1"/>
  <c r="U42" i="1"/>
  <c r="U773" i="1"/>
  <c r="U397" i="1"/>
  <c r="U797" i="1"/>
  <c r="U408" i="1"/>
  <c r="U69" i="1"/>
  <c r="U412" i="1"/>
  <c r="U434" i="1"/>
  <c r="U317" i="1"/>
  <c r="U939" i="1"/>
  <c r="U681" i="1"/>
  <c r="U515" i="1"/>
  <c r="U221" i="1"/>
  <c r="U324" i="1"/>
  <c r="U913" i="1"/>
  <c r="U43" i="1"/>
  <c r="U44" i="1"/>
  <c r="U45" i="1"/>
  <c r="U46" i="1"/>
  <c r="U984" i="1"/>
  <c r="U553" i="1"/>
  <c r="U47" i="1"/>
  <c r="U679" i="1"/>
  <c r="U817" i="1"/>
  <c r="U1037" i="1"/>
  <c r="U745" i="1"/>
  <c r="U325" i="1"/>
  <c r="U362" i="1"/>
  <c r="U1113" i="1"/>
  <c r="U908" i="1"/>
  <c r="U1015" i="1"/>
  <c r="U706" i="1"/>
  <c r="U713" i="1"/>
  <c r="U476" i="1"/>
  <c r="U512" i="1"/>
  <c r="U109" i="1"/>
  <c r="U368" i="1"/>
  <c r="U450" i="1"/>
  <c r="U740" i="1"/>
  <c r="U387" i="1"/>
  <c r="U458" i="1"/>
  <c r="U1009" i="1"/>
  <c r="U187" i="1"/>
  <c r="U855" i="1"/>
  <c r="U1106" i="1"/>
  <c r="U719" i="1"/>
  <c r="U709" i="1"/>
  <c r="U484" i="1"/>
  <c r="U514" i="1"/>
  <c r="U1222" i="1"/>
  <c r="U1223" i="1"/>
  <c r="U345" i="1"/>
  <c r="U77" i="1"/>
  <c r="U707" i="1"/>
  <c r="U736" i="1"/>
  <c r="U701" i="1"/>
  <c r="U128" i="1"/>
  <c r="U203" i="1"/>
  <c r="U1206" i="1"/>
  <c r="U455" i="1"/>
  <c r="U722" i="1"/>
  <c r="U499" i="1"/>
  <c r="U120" i="1"/>
  <c r="U139" i="1"/>
  <c r="U954" i="1"/>
  <c r="U489" i="1"/>
  <c r="U410" i="1"/>
  <c r="U698" i="1"/>
  <c r="U792" i="1"/>
  <c r="U595" i="1"/>
  <c r="U48" i="1"/>
  <c r="U460" i="1"/>
  <c r="U1096" i="1"/>
  <c r="U328" i="1"/>
  <c r="U183" i="1"/>
  <c r="U250" i="1"/>
  <c r="U478" i="1"/>
  <c r="U453" i="1"/>
  <c r="U503" i="1"/>
  <c r="U540" i="1"/>
  <c r="U104" i="1"/>
  <c r="U429" i="1"/>
  <c r="U93" i="1"/>
  <c r="U355" i="1"/>
  <c r="U436" i="1"/>
  <c r="U544" i="1"/>
  <c r="U437" i="1"/>
  <c r="U445" i="1"/>
  <c r="U190" i="1"/>
  <c r="U213" i="1"/>
  <c r="U342" i="1"/>
  <c r="U189" i="1"/>
  <c r="U49" i="1"/>
  <c r="U444" i="1"/>
  <c r="U471" i="1"/>
  <c r="U110" i="1"/>
  <c r="U154" i="1"/>
  <c r="U493" i="1"/>
  <c r="U438" i="1"/>
  <c r="U872" i="1"/>
  <c r="U488" i="1"/>
  <c r="U333" i="1"/>
  <c r="U784" i="1"/>
  <c r="U370" i="1"/>
  <c r="U442" i="1"/>
  <c r="U382" i="1"/>
  <c r="U124" i="1"/>
  <c r="U432" i="1"/>
  <c r="U399" i="1"/>
  <c r="U318" i="1"/>
  <c r="U270" i="1"/>
  <c r="U115" i="1"/>
  <c r="U775" i="1"/>
  <c r="U388" i="1"/>
  <c r="U204" i="1"/>
  <c r="U310" i="1"/>
  <c r="U899" i="1"/>
  <c r="U323" i="1"/>
  <c r="U205" i="1"/>
  <c r="V95" i="1"/>
  <c r="V314" i="1"/>
  <c r="V298" i="1"/>
  <c r="V766" i="1"/>
  <c r="V785" i="1"/>
  <c r="V359" i="1"/>
  <c r="V718" i="1"/>
  <c r="V677" i="1"/>
  <c r="V294" i="1"/>
  <c r="V196" i="1"/>
  <c r="V743" i="1"/>
  <c r="V67" i="1"/>
  <c r="V337" i="1"/>
  <c r="V351" i="1"/>
  <c r="V790" i="1"/>
  <c r="V729" i="1"/>
  <c r="V676" i="1"/>
  <c r="V708" i="1"/>
  <c r="V772" i="1"/>
  <c r="V678" i="1"/>
  <c r="V781" i="1"/>
  <c r="V160" i="1"/>
  <c r="V720" i="1"/>
  <c r="V372" i="1"/>
  <c r="V150" i="1"/>
  <c r="V119" i="1"/>
  <c r="V765" i="1"/>
  <c r="V361" i="1"/>
  <c r="V672" i="1"/>
  <c r="V735" i="1"/>
  <c r="V673" i="1"/>
  <c r="V143" i="1"/>
  <c r="V688" i="1"/>
  <c r="V185" i="1"/>
  <c r="V657" i="1"/>
  <c r="V739" i="1"/>
  <c r="V658" i="1"/>
  <c r="V674" i="1"/>
  <c r="V127" i="1"/>
  <c r="V418" i="1"/>
  <c r="V180" i="1"/>
  <c r="V336" i="1"/>
  <c r="V721" i="1"/>
  <c r="V764" i="1"/>
  <c r="V341" i="1"/>
  <c r="V231" i="1"/>
  <c r="V279" i="1"/>
  <c r="V291" i="1"/>
  <c r="V757" i="1"/>
  <c r="V759" i="1"/>
  <c r="V211" i="1"/>
  <c r="V262" i="1"/>
  <c r="V724" i="1"/>
  <c r="V266" i="1"/>
  <c r="V136" i="1"/>
  <c r="V107" i="1"/>
  <c r="V393" i="1"/>
  <c r="V659" i="1"/>
  <c r="V289" i="1"/>
  <c r="V422" i="1"/>
  <c r="V521" i="1"/>
  <c r="V300" i="1"/>
  <c r="V763" i="1"/>
  <c r="V165" i="1"/>
  <c r="V218" i="1"/>
  <c r="V353" i="1"/>
  <c r="V338" i="1"/>
  <c r="V322" i="1"/>
  <c r="V697" i="1"/>
  <c r="V416" i="1"/>
  <c r="V687" i="1"/>
  <c r="V56" i="1"/>
  <c r="V194" i="1"/>
  <c r="V446" i="1"/>
  <c r="V777" i="1"/>
  <c r="V198" i="1"/>
  <c r="V711" i="1"/>
  <c r="V371" i="1"/>
  <c r="V660" i="1"/>
  <c r="V689" i="1"/>
  <c r="V238" i="1"/>
  <c r="V121" i="1"/>
  <c r="V71" i="1"/>
  <c r="V350" i="1"/>
  <c r="V97" i="1"/>
  <c r="V352" i="1"/>
  <c r="V210" i="1"/>
  <c r="V384" i="1"/>
  <c r="V725" i="1"/>
  <c r="V685" i="1"/>
  <c r="V7" i="1"/>
  <c r="V704" i="1"/>
  <c r="V783" i="1"/>
  <c r="V295" i="1"/>
  <c r="V357" i="1"/>
  <c r="V271" i="1"/>
  <c r="V356" i="1"/>
  <c r="V8" i="1"/>
  <c r="V59" i="1"/>
  <c r="V805" i="1"/>
  <c r="V712" i="1"/>
  <c r="V366" i="1"/>
  <c r="V800" i="1"/>
  <c r="V206" i="1"/>
  <c r="V274" i="1"/>
  <c r="V293" i="1"/>
  <c r="V733" i="1"/>
  <c r="V108" i="1"/>
  <c r="V87" i="1"/>
  <c r="V391" i="1"/>
  <c r="V286" i="1"/>
  <c r="V737" i="1"/>
  <c r="V748" i="1"/>
  <c r="V249" i="1"/>
  <c r="V161" i="1"/>
  <c r="V744" i="1"/>
  <c r="V836" i="1"/>
  <c r="V661" i="1"/>
  <c r="V284" i="1"/>
  <c r="V229" i="1"/>
  <c r="V669" i="1"/>
  <c r="V260" i="1"/>
  <c r="V240" i="1"/>
  <c r="V296" i="1"/>
  <c r="V550" i="1"/>
  <c r="V202" i="1"/>
  <c r="V798" i="1"/>
  <c r="V215" i="1"/>
  <c r="V807" i="1"/>
  <c r="V326" i="1"/>
  <c r="V694" i="1"/>
  <c r="V668" i="1"/>
  <c r="V403" i="1"/>
  <c r="V369" i="1"/>
  <c r="V272" i="1"/>
  <c r="V176" i="1"/>
  <c r="V825" i="1"/>
  <c r="V173" i="1"/>
  <c r="V747" i="1"/>
  <c r="V776" i="1"/>
  <c r="V321" i="1"/>
  <c r="V778" i="1"/>
  <c r="V376" i="1"/>
  <c r="V754" i="1"/>
  <c r="V849" i="1"/>
  <c r="V241" i="1"/>
  <c r="V801" i="1"/>
  <c r="V770" i="1"/>
  <c r="V762" i="1"/>
  <c r="V163" i="1"/>
  <c r="V220" i="1"/>
  <c r="V148" i="1"/>
  <c r="V346" i="1"/>
  <c r="V761" i="1"/>
  <c r="V699" i="1"/>
  <c r="V233" i="1"/>
  <c r="V732" i="1"/>
  <c r="V90" i="1"/>
  <c r="V224" i="1"/>
  <c r="V782" i="1"/>
  <c r="V670" i="1"/>
  <c r="V662" i="1"/>
  <c r="V663" i="1"/>
  <c r="V76" i="1"/>
  <c r="V402" i="1"/>
  <c r="V768" i="1"/>
  <c r="V332" i="1"/>
  <c r="V1084" i="1"/>
  <c r="V212" i="1"/>
  <c r="V306" i="1"/>
  <c r="V811" i="1"/>
  <c r="V789" i="1"/>
  <c r="V731" i="1"/>
  <c r="V415" i="1"/>
  <c r="V386" i="1"/>
  <c r="V751" i="1"/>
  <c r="V172" i="1"/>
  <c r="V178" i="1"/>
  <c r="V664" i="1"/>
  <c r="V749" i="1"/>
  <c r="V671" i="1"/>
  <c r="V753" i="1"/>
  <c r="V282" i="1"/>
  <c r="V1030" i="1"/>
  <c r="V92" i="1"/>
  <c r="V200" i="1"/>
  <c r="V86" i="1"/>
  <c r="V430" i="1"/>
  <c r="V423" i="1"/>
  <c r="V335" i="1"/>
  <c r="V222" i="1"/>
  <c r="V769" i="1"/>
  <c r="V129" i="1"/>
  <c r="V796" i="1"/>
  <c r="V226" i="1"/>
  <c r="V695" i="1"/>
  <c r="V665" i="1"/>
  <c r="V786" i="1"/>
  <c r="V349" i="1"/>
  <c r="V188" i="1"/>
  <c r="V666" i="1"/>
  <c r="V99" i="1"/>
  <c r="V60" i="1"/>
  <c r="V114" i="1"/>
  <c r="V208" i="1"/>
  <c r="V365" i="1"/>
  <c r="V456" i="1"/>
  <c r="V809" i="1"/>
  <c r="V248" i="1"/>
  <c r="V794" i="1"/>
  <c r="V74" i="1"/>
  <c r="V948" i="1"/>
  <c r="V866" i="1"/>
  <c r="V398" i="1"/>
  <c r="V307" i="1"/>
  <c r="V820" i="1"/>
  <c r="V363" i="1"/>
  <c r="V793" i="1"/>
  <c r="V926" i="1"/>
  <c r="V1020" i="1"/>
  <c r="V686" i="1"/>
  <c r="V275" i="1"/>
  <c r="V830" i="1"/>
  <c r="V68" i="1"/>
  <c r="V882" i="1"/>
  <c r="V827" i="1"/>
  <c r="V199" i="1"/>
  <c r="V714" i="1"/>
  <c r="V746" i="1"/>
  <c r="V244" i="1"/>
  <c r="V816" i="1"/>
  <c r="V448" i="1"/>
  <c r="V13" i="1"/>
  <c r="V50" i="1"/>
  <c r="V14" i="1"/>
  <c r="V1077" i="1"/>
  <c r="V1070" i="1"/>
  <c r="V1202" i="1"/>
  <c r="V1203" i="1"/>
  <c r="V1204" i="1"/>
  <c r="V863" i="1"/>
  <c r="V815" i="1"/>
  <c r="V299" i="1"/>
  <c r="V246" i="1"/>
  <c r="V142" i="1"/>
  <c r="V174" i="1"/>
  <c r="V526" i="1"/>
  <c r="V267" i="1"/>
  <c r="V832" i="1"/>
  <c r="V705" i="1"/>
  <c r="V667" i="1"/>
  <c r="V348" i="1"/>
  <c r="V994" i="1"/>
  <c r="V1117" i="1"/>
  <c r="V1118" i="1"/>
  <c r="V175" i="1"/>
  <c r="V237" i="1"/>
  <c r="V236" i="1"/>
  <c r="V264" i="1"/>
  <c r="V63" i="1"/>
  <c r="V435" i="1"/>
  <c r="V508" i="1"/>
  <c r="V193" i="1"/>
  <c r="V243" i="1"/>
  <c r="V247" i="1"/>
  <c r="V164" i="1"/>
  <c r="V162" i="1"/>
  <c r="V207" i="1"/>
  <c r="V133" i="1"/>
  <c r="V145" i="1"/>
  <c r="V155" i="1"/>
  <c r="V330" i="1"/>
  <c r="V290" i="1"/>
  <c r="V287" i="1"/>
  <c r="V214" i="1"/>
  <c r="V116" i="1"/>
  <c r="V252" i="1"/>
  <c r="V89" i="1"/>
  <c r="V53" i="1"/>
  <c r="V149" i="1"/>
  <c r="V138" i="1"/>
  <c r="V80" i="1"/>
  <c r="V88" i="1"/>
  <c r="V197" i="1"/>
  <c r="V259" i="1"/>
  <c r="V320" i="1"/>
  <c r="V94" i="1"/>
  <c r="V15" i="1"/>
  <c r="V134" i="1"/>
  <c r="V5" i="1"/>
  <c r="V184" i="1"/>
  <c r="V102" i="1"/>
  <c r="V301" i="1"/>
  <c r="V389" i="1"/>
  <c r="V16" i="1"/>
  <c r="V401" i="1"/>
  <c r="V151" i="1"/>
  <c r="V17" i="1"/>
  <c r="V85" i="1"/>
  <c r="V112" i="1"/>
  <c r="V18" i="1"/>
  <c r="V329" i="1"/>
  <c r="V19" i="1"/>
  <c r="V20" i="1"/>
  <c r="V78" i="1"/>
  <c r="V543" i="1"/>
  <c r="V122" i="1"/>
  <c r="V126" i="1"/>
  <c r="V443" i="1"/>
  <c r="V547" i="1"/>
  <c r="V327" i="1"/>
  <c r="V168" i="1"/>
  <c r="V273" i="1"/>
  <c r="V385" i="1"/>
  <c r="V472" i="1"/>
  <c r="V426" i="1"/>
  <c r="V261" i="1"/>
  <c r="V251" i="1"/>
  <c r="V392" i="1"/>
  <c r="V1364" i="1"/>
  <c r="V1363" i="1"/>
  <c r="V1359" i="1"/>
  <c r="V1341" i="1"/>
  <c r="V1362" i="1"/>
  <c r="V1355" i="1"/>
  <c r="V1361" i="1"/>
  <c r="V1360" i="1"/>
  <c r="V1353" i="1"/>
  <c r="V1322" i="1"/>
  <c r="V1345" i="1"/>
  <c r="V599" i="1"/>
  <c r="V1314" i="1"/>
  <c r="V563" i="1"/>
  <c r="V1358" i="1"/>
  <c r="V1352" i="1"/>
  <c r="V1354" i="1"/>
  <c r="V1331" i="1"/>
  <c r="V1330" i="1"/>
  <c r="V1277" i="1"/>
  <c r="V1351" i="1"/>
  <c r="V1350" i="1"/>
  <c r="V1348" i="1"/>
  <c r="V1349" i="1"/>
  <c r="V1346" i="1"/>
  <c r="V1318" i="1"/>
  <c r="V1337" i="1"/>
  <c r="V1333" i="1"/>
  <c r="V638" i="1"/>
  <c r="V632" i="1"/>
  <c r="V1225" i="1"/>
  <c r="V1295" i="1"/>
  <c r="V1343" i="1"/>
  <c r="V1264" i="1"/>
  <c r="V1328" i="1"/>
  <c r="V1274" i="1"/>
  <c r="V364" i="1"/>
  <c r="V1268" i="1"/>
  <c r="V1243" i="1"/>
  <c r="V1227" i="1"/>
  <c r="V1339" i="1"/>
  <c r="V644" i="1"/>
  <c r="V1356" i="1"/>
  <c r="V1357" i="1"/>
  <c r="V568" i="1"/>
  <c r="V641" i="1"/>
  <c r="V1302" i="1"/>
  <c r="V517" i="1"/>
  <c r="V1338" i="1"/>
  <c r="V527" i="1"/>
  <c r="V1184" i="1"/>
  <c r="V486" i="1"/>
  <c r="V1316" i="1"/>
  <c r="V1283" i="1"/>
  <c r="V578" i="1"/>
  <c r="V1213" i="1"/>
  <c r="V1176" i="1"/>
  <c r="V219" i="1"/>
  <c r="V1301" i="1"/>
  <c r="V1310" i="1"/>
  <c r="V1186" i="1"/>
  <c r="V1329" i="1"/>
  <c r="V1267" i="1"/>
  <c r="V652" i="1"/>
  <c r="V653" i="1"/>
  <c r="V654" i="1"/>
  <c r="V1347" i="1"/>
  <c r="V1195" i="1"/>
  <c r="V646" i="1"/>
  <c r="V645" i="1"/>
  <c r="V1324" i="1"/>
  <c r="V1258" i="1"/>
  <c r="V1323" i="1"/>
  <c r="V576" i="1"/>
  <c r="V1259" i="1"/>
  <c r="V66" i="1"/>
  <c r="V1123" i="1"/>
  <c r="V1257" i="1"/>
  <c r="V1251" i="1"/>
  <c r="V1172" i="1"/>
  <c r="V1273" i="1"/>
  <c r="V1248" i="1"/>
  <c r="V1224" i="1"/>
  <c r="V1122" i="1"/>
  <c r="V1271" i="1"/>
  <c r="V1170" i="1"/>
  <c r="V1279" i="1"/>
  <c r="V21" i="1"/>
  <c r="V1306" i="1"/>
  <c r="V1181" i="1"/>
  <c r="V1179" i="1"/>
  <c r="V1241" i="1"/>
  <c r="V1177" i="1"/>
  <c r="V1342" i="1"/>
  <c r="V525" i="1"/>
  <c r="V1340" i="1"/>
  <c r="V519" i="1"/>
  <c r="V1228" i="1"/>
  <c r="V1104" i="1"/>
  <c r="V1088" i="1"/>
  <c r="V1127" i="1"/>
  <c r="V1083" i="1"/>
  <c r="V1296" i="1"/>
  <c r="V1220" i="1"/>
  <c r="V1242" i="1"/>
  <c r="V1247" i="1"/>
  <c r="V1178" i="1"/>
  <c r="V1276" i="1"/>
  <c r="V1282" i="1"/>
  <c r="V1244" i="1"/>
  <c r="V1288" i="1"/>
  <c r="V1278" i="1"/>
  <c r="V1284" i="1"/>
  <c r="V520" i="1"/>
  <c r="V1158" i="1"/>
  <c r="V135" i="1"/>
  <c r="V1238" i="1"/>
  <c r="V1311" i="1"/>
  <c r="V1312" i="1"/>
  <c r="V1313" i="1"/>
  <c r="V1209" i="1"/>
  <c r="V1272" i="1"/>
  <c r="V1309" i="1"/>
  <c r="V1199" i="1"/>
  <c r="V1107" i="1"/>
  <c r="V1086" i="1"/>
  <c r="V1269" i="1"/>
  <c r="V1091" i="1"/>
  <c r="V1024" i="1"/>
  <c r="V612" i="1"/>
  <c r="V1049" i="1"/>
  <c r="V1194" i="1"/>
  <c r="V1260" i="1"/>
  <c r="V1192" i="1"/>
  <c r="V1334" i="1"/>
  <c r="V1335" i="1"/>
  <c r="V1336" i="1"/>
  <c r="V1332" i="1"/>
  <c r="V1128" i="1"/>
  <c r="V1078" i="1"/>
  <c r="V1099" i="1"/>
  <c r="V1163" i="1"/>
  <c r="V1262" i="1"/>
  <c r="V1092" i="1"/>
  <c r="V1144" i="1"/>
  <c r="V1044" i="1"/>
  <c r="V1307" i="1"/>
  <c r="V1094" i="1"/>
  <c r="V72" i="1"/>
  <c r="V22" i="1"/>
  <c r="V1160" i="1"/>
  <c r="V1256" i="1"/>
  <c r="V1112" i="1"/>
  <c r="V610" i="1"/>
  <c r="V609" i="1"/>
  <c r="V1029" i="1"/>
  <c r="V1038" i="1"/>
  <c r="V1216" i="1"/>
  <c r="V1297" i="1"/>
  <c r="V1068" i="1"/>
  <c r="V1303" i="1"/>
  <c r="V1304" i="1"/>
  <c r="V1132" i="1"/>
  <c r="V1182" i="1"/>
  <c r="V1212" i="1"/>
  <c r="V1196" i="1"/>
  <c r="V1050" i="1"/>
  <c r="V1079" i="1"/>
  <c r="V1006" i="1"/>
  <c r="V1035" i="1"/>
  <c r="V1321" i="1"/>
  <c r="V1003" i="1"/>
  <c r="V1211" i="1"/>
  <c r="V1197" i="1"/>
  <c r="V1019" i="1"/>
  <c r="V906" i="1"/>
  <c r="V1004" i="1"/>
  <c r="V1072" i="1"/>
  <c r="V1033" i="1"/>
  <c r="V339" i="1"/>
  <c r="V1115" i="1"/>
  <c r="V1240" i="1"/>
  <c r="V1097" i="1"/>
  <c r="V987" i="1"/>
  <c r="V1093" i="1"/>
  <c r="V1327" i="1"/>
  <c r="V1121" i="1"/>
  <c r="V1060" i="1"/>
  <c r="V1165" i="1"/>
  <c r="V1325" i="1"/>
  <c r="V1326" i="1"/>
  <c r="V1081" i="1"/>
  <c r="V1052" i="1"/>
  <c r="V1040" i="1"/>
  <c r="V1289" i="1"/>
  <c r="V1290" i="1"/>
  <c r="V1291" i="1"/>
  <c r="V1320" i="1"/>
  <c r="V1292" i="1"/>
  <c r="V1293" i="1"/>
  <c r="V1294" i="1"/>
  <c r="V2" i="1"/>
  <c r="V1286" i="1"/>
  <c r="V648" i="1"/>
  <c r="V634" i="1"/>
  <c r="V650" i="1"/>
  <c r="V1193" i="1"/>
  <c r="V1190" i="1"/>
  <c r="V1185" i="1"/>
  <c r="V1039" i="1"/>
  <c r="V613" i="1"/>
  <c r="V997" i="1"/>
  <c r="V656" i="1"/>
  <c r="V1129" i="1"/>
  <c r="V651" i="1"/>
  <c r="V9" i="1"/>
  <c r="V1219" i="1"/>
  <c r="V970" i="1"/>
  <c r="V1138" i="1"/>
  <c r="V1011" i="1"/>
  <c r="V611" i="1"/>
  <c r="V1012" i="1"/>
  <c r="V980" i="1"/>
  <c r="V629" i="1"/>
  <c r="V1218" i="1"/>
  <c r="V643" i="1"/>
  <c r="V1008" i="1"/>
  <c r="V1080" i="1"/>
  <c r="V265" i="1"/>
  <c r="V1010" i="1"/>
  <c r="V642" i="1"/>
  <c r="V1270" i="1"/>
  <c r="V1171" i="1"/>
  <c r="V1111" i="1"/>
  <c r="V639" i="1"/>
  <c r="V1145" i="1"/>
  <c r="V496" i="1"/>
  <c r="V23" i="1"/>
  <c r="V24" i="1"/>
  <c r="V12" i="1"/>
  <c r="V633" i="1"/>
  <c r="V575" i="1"/>
  <c r="V1051" i="1"/>
  <c r="V627" i="1"/>
  <c r="V580" i="1"/>
  <c r="V950" i="1"/>
  <c r="V25" i="1"/>
  <c r="V26" i="1"/>
  <c r="V598" i="1"/>
  <c r="V1175" i="1"/>
  <c r="V192" i="1"/>
  <c r="V592" i="1"/>
  <c r="V621" i="1"/>
  <c r="V1265" i="1"/>
  <c r="V170" i="1"/>
  <c r="V979" i="1"/>
  <c r="V1000" i="1"/>
  <c r="V256" i="1"/>
  <c r="V1168" i="1"/>
  <c r="V620" i="1"/>
  <c r="V1013" i="1"/>
  <c r="V941" i="1"/>
  <c r="V940" i="1"/>
  <c r="V1017" i="1"/>
  <c r="V961" i="1"/>
  <c r="V1263" i="1"/>
  <c r="V618" i="1"/>
  <c r="V191" i="1"/>
  <c r="V640" i="1"/>
  <c r="V935" i="1"/>
  <c r="V583" i="1"/>
  <c r="V1064" i="1"/>
  <c r="V625" i="1"/>
  <c r="V1055" i="1"/>
  <c r="V655" i="1"/>
  <c r="V1319" i="1"/>
  <c r="V584" i="1"/>
  <c r="V1108" i="1"/>
  <c r="V1007" i="1"/>
  <c r="V976" i="1"/>
  <c r="V983" i="1"/>
  <c r="V51" i="1"/>
  <c r="V27" i="1"/>
  <c r="V932" i="1"/>
  <c r="V991" i="1"/>
  <c r="V635" i="1"/>
  <c r="V622" i="1"/>
  <c r="V1005" i="1"/>
  <c r="V589" i="1"/>
  <c r="V1208" i="1"/>
  <c r="V1200" i="1"/>
  <c r="V1201" i="1"/>
  <c r="V608" i="1"/>
  <c r="V944" i="1"/>
  <c r="V593" i="1"/>
  <c r="V1131" i="1"/>
  <c r="V1148" i="1"/>
  <c r="V1157" i="1"/>
  <c r="V1344" i="1"/>
  <c r="V413" i="1"/>
  <c r="V1063" i="1"/>
  <c r="V1061" i="1"/>
  <c r="V614" i="1"/>
  <c r="V967" i="1"/>
  <c r="V1317" i="1"/>
  <c r="V1253" i="1"/>
  <c r="V1252" i="1"/>
  <c r="V1134" i="1"/>
  <c r="V1249" i="1"/>
  <c r="V569" i="1"/>
  <c r="V1250" i="1"/>
  <c r="V565" i="1"/>
  <c r="V982" i="1"/>
  <c r="V600" i="1"/>
  <c r="V309" i="1"/>
  <c r="V61" i="1"/>
  <c r="V934" i="1"/>
  <c r="V490" i="1"/>
  <c r="V626" i="1"/>
  <c r="V910" i="1"/>
  <c r="V952" i="1"/>
  <c r="V957" i="1"/>
  <c r="V1018" i="1"/>
  <c r="V606" i="1"/>
  <c r="V1315" i="1"/>
  <c r="V1246" i="1"/>
  <c r="V1188" i="1"/>
  <c r="V649" i="1"/>
  <c r="V602" i="1"/>
  <c r="V571" i="1"/>
  <c r="V931" i="1"/>
  <c r="V1136" i="1"/>
  <c r="V586" i="1"/>
  <c r="V111" i="1"/>
  <c r="V1137" i="1"/>
  <c r="V1125" i="1"/>
  <c r="V900" i="1"/>
  <c r="V400" i="1"/>
  <c r="V55" i="1"/>
  <c r="V258" i="1"/>
  <c r="V1124" i="1"/>
  <c r="V1266" i="1"/>
  <c r="V585" i="1"/>
  <c r="V921" i="1"/>
  <c r="V549" i="1"/>
  <c r="V84" i="1"/>
  <c r="V462" i="1"/>
  <c r="V560" i="1"/>
  <c r="V1237" i="1"/>
  <c r="V470" i="1"/>
  <c r="V144" i="1"/>
  <c r="V537" i="1"/>
  <c r="V992" i="1"/>
  <c r="V918" i="1"/>
  <c r="V373" i="1"/>
  <c r="V141" i="1"/>
  <c r="V631" i="1"/>
  <c r="V946" i="1"/>
  <c r="V587" i="1"/>
  <c r="V257" i="1"/>
  <c r="V1143" i="1"/>
  <c r="V1187" i="1"/>
  <c r="V628" i="1"/>
  <c r="V561" i="1"/>
  <c r="V581" i="1"/>
  <c r="V1239" i="1"/>
  <c r="V574" i="1"/>
  <c r="V938" i="1"/>
  <c r="V98" i="1"/>
  <c r="V548" i="1"/>
  <c r="V971" i="1"/>
  <c r="V545" i="1"/>
  <c r="V880" i="1"/>
  <c r="V529" i="1"/>
  <c r="V852" i="1"/>
  <c r="V607" i="1"/>
  <c r="V536" i="1"/>
  <c r="V835" i="1"/>
  <c r="V100" i="1"/>
  <c r="V594" i="1"/>
  <c r="V903" i="1"/>
  <c r="V624" i="1"/>
  <c r="V896" i="1"/>
  <c r="V933" i="1"/>
  <c r="V182" i="1"/>
  <c r="V605" i="1"/>
  <c r="V972" i="1"/>
  <c r="V75" i="1"/>
  <c r="V554" i="1"/>
  <c r="V904" i="1"/>
  <c r="V1076" i="1"/>
  <c r="V960" i="1"/>
  <c r="V83" i="1"/>
  <c r="V1075" i="1"/>
  <c r="V873" i="1"/>
  <c r="V889" i="1"/>
  <c r="V535" i="1"/>
  <c r="V647" i="1"/>
  <c r="V297" i="1"/>
  <c r="V52" i="1"/>
  <c r="V591" i="1"/>
  <c r="V303" i="1"/>
  <c r="V730" i="1"/>
  <c r="V922" i="1"/>
  <c r="V601" i="1"/>
  <c r="V1169" i="1"/>
  <c r="V381" i="1"/>
  <c r="V1069" i="1"/>
  <c r="V869" i="1"/>
  <c r="V890" i="1"/>
  <c r="V380" i="1"/>
  <c r="V1109" i="1"/>
  <c r="V947" i="1"/>
  <c r="V579" i="1"/>
  <c r="V1067" i="1"/>
  <c r="V1071" i="1"/>
  <c r="V451" i="1"/>
  <c r="V978" i="1"/>
  <c r="V943" i="1"/>
  <c r="V623" i="1"/>
  <c r="V528" i="1"/>
  <c r="V28" i="1"/>
  <c r="V883" i="1"/>
  <c r="V283" i="1"/>
  <c r="V1229" i="1"/>
  <c r="V1230" i="1"/>
  <c r="V1231" i="1"/>
  <c r="V1232" i="1"/>
  <c r="V1233" i="1"/>
  <c r="V1234" i="1"/>
  <c r="V1235" i="1"/>
  <c r="V1236" i="1"/>
  <c r="V1305" i="1"/>
  <c r="V912" i="1"/>
  <c r="V487" i="1"/>
  <c r="V1275" i="1"/>
  <c r="V3" i="1"/>
  <c r="V1162" i="1"/>
  <c r="V559" i="1"/>
  <c r="V858" i="1"/>
  <c r="V374" i="1"/>
  <c r="V937" i="1"/>
  <c r="V542" i="1"/>
  <c r="V255" i="1"/>
  <c r="V1308" i="1"/>
  <c r="V1226" i="1"/>
  <c r="V1023" i="1"/>
  <c r="V1166" i="1"/>
  <c r="V1147" i="1"/>
  <c r="V551" i="1"/>
  <c r="V81" i="1"/>
  <c r="V909" i="1"/>
  <c r="V788" i="1"/>
  <c r="V875" i="1"/>
  <c r="V1053" i="1"/>
  <c r="V760" i="1"/>
  <c r="V590" i="1"/>
  <c r="V557" i="1"/>
  <c r="V847" i="1"/>
  <c r="V727" i="1"/>
  <c r="V558" i="1"/>
  <c r="V277" i="1"/>
  <c r="V530" i="1"/>
  <c r="V58" i="1"/>
  <c r="V1221" i="1"/>
  <c r="V406" i="1"/>
  <c r="V1082" i="1"/>
  <c r="V989" i="1"/>
  <c r="V577" i="1"/>
  <c r="V995" i="1"/>
  <c r="V516" i="1"/>
  <c r="V539" i="1"/>
  <c r="V893" i="1"/>
  <c r="V871" i="1"/>
  <c r="V556" i="1"/>
  <c r="V892" i="1"/>
  <c r="V865" i="1"/>
  <c r="V841" i="1"/>
  <c r="V1164" i="1"/>
  <c r="V787" i="1"/>
  <c r="V459" i="1"/>
  <c r="V4" i="1"/>
  <c r="V901" i="1"/>
  <c r="V864" i="1"/>
  <c r="V276" i="1"/>
  <c r="V1135" i="1"/>
  <c r="V999" i="1"/>
  <c r="V79" i="1"/>
  <c r="V500" i="1"/>
  <c r="V533" i="1"/>
  <c r="V1105" i="1"/>
  <c r="V424" i="1"/>
  <c r="V254" i="1"/>
  <c r="V573" i="1"/>
  <c r="V1217" i="1"/>
  <c r="V419" i="1"/>
  <c r="V958" i="1"/>
  <c r="V582" i="1"/>
  <c r="V1095" i="1"/>
  <c r="V1042" i="1"/>
  <c r="V253" i="1"/>
  <c r="V831" i="1"/>
  <c r="V1198" i="1"/>
  <c r="V860" i="1"/>
  <c r="V316" i="1"/>
  <c r="V975" i="1"/>
  <c r="V1022" i="1"/>
  <c r="V1065" i="1"/>
  <c r="V234" i="1"/>
  <c r="V1114" i="1"/>
  <c r="V1036" i="1"/>
  <c r="V228" i="1"/>
  <c r="V158" i="1"/>
  <c r="V1159" i="1"/>
  <c r="V130" i="1"/>
  <c r="V856" i="1"/>
  <c r="V245" i="1"/>
  <c r="V463" i="1"/>
  <c r="V278" i="1"/>
  <c r="V826" i="1"/>
  <c r="V853" i="1"/>
  <c r="V564" i="1"/>
  <c r="V65" i="1"/>
  <c r="V824" i="1"/>
  <c r="V414" i="1"/>
  <c r="V619" i="1"/>
  <c r="V844" i="1"/>
  <c r="V696" i="1"/>
  <c r="V1146" i="1"/>
  <c r="V492" i="1"/>
  <c r="V822" i="1"/>
  <c r="V480" i="1"/>
  <c r="V821" i="1"/>
  <c r="V223" i="1"/>
  <c r="V344" i="1"/>
  <c r="V427" i="1"/>
  <c r="V951" i="1"/>
  <c r="V1032" i="1"/>
  <c r="V390" i="1"/>
  <c r="V495" i="1"/>
  <c r="V846" i="1"/>
  <c r="V383" i="1"/>
  <c r="V843" i="1"/>
  <c r="V1087" i="1"/>
  <c r="V996" i="1"/>
  <c r="V230" i="1"/>
  <c r="V302" i="1"/>
  <c r="V959" i="1"/>
  <c r="V683" i="1"/>
  <c r="V497" i="1"/>
  <c r="V132" i="1"/>
  <c r="V394" i="1"/>
  <c r="V1074" i="1"/>
  <c r="V195" i="1"/>
  <c r="V894" i="1"/>
  <c r="V728" i="1"/>
  <c r="V838" i="1"/>
  <c r="V29" i="1"/>
  <c r="V566" i="1"/>
  <c r="V441" i="1"/>
  <c r="V227" i="1"/>
  <c r="V10" i="1"/>
  <c r="V723" i="1"/>
  <c r="V113" i="1"/>
  <c r="V868" i="1"/>
  <c r="V1041" i="1"/>
  <c r="V407" i="1"/>
  <c r="V269" i="1"/>
  <c r="V636" i="1"/>
  <c r="V637" i="1"/>
  <c r="V305" i="1"/>
  <c r="V925" i="1"/>
  <c r="V588" i="1"/>
  <c r="V30" i="1"/>
  <c r="V1073" i="1"/>
  <c r="V159" i="1"/>
  <c r="V360" i="1"/>
  <c r="V829" i="1"/>
  <c r="V57" i="1"/>
  <c r="V343" i="1"/>
  <c r="V603" i="1"/>
  <c r="V1016" i="1"/>
  <c r="V837" i="1"/>
  <c r="V703" i="1"/>
  <c r="V1215" i="1"/>
  <c r="V62" i="1"/>
  <c r="V567" i="1"/>
  <c r="V319" i="1"/>
  <c r="V604" i="1"/>
  <c r="V157" i="1"/>
  <c r="V834" i="1"/>
  <c r="V117" i="1"/>
  <c r="V263" i="1"/>
  <c r="V756" i="1"/>
  <c r="V977" i="1"/>
  <c r="V1025" i="1"/>
  <c r="V1214" i="1"/>
  <c r="V1133" i="1"/>
  <c r="V375" i="1"/>
  <c r="V209" i="1"/>
  <c r="V1001" i="1"/>
  <c r="V1126" i="1"/>
  <c r="V981" i="1"/>
  <c r="V70" i="1"/>
  <c r="V993" i="1"/>
  <c r="V988" i="1"/>
  <c r="V710" i="1"/>
  <c r="V891" i="1"/>
  <c r="V806" i="1"/>
  <c r="V513" i="1"/>
  <c r="V1300" i="1"/>
  <c r="V572" i="1"/>
  <c r="V1191" i="1"/>
  <c r="V936" i="1"/>
  <c r="V96" i="1"/>
  <c r="V680" i="1"/>
  <c r="V404" i="1"/>
  <c r="V965" i="1"/>
  <c r="V973" i="1"/>
  <c r="V955" i="1"/>
  <c r="V216" i="1"/>
  <c r="V555" i="1"/>
  <c r="V1210" i="1"/>
  <c r="V963" i="1"/>
  <c r="V928" i="1"/>
  <c r="V235" i="1"/>
  <c r="V268" i="1"/>
  <c r="V1298" i="1"/>
  <c r="V1014" i="1"/>
  <c r="V1021" i="1"/>
  <c r="V840" i="1"/>
  <c r="V927" i="1"/>
  <c r="V201" i="1"/>
  <c r="V546" i="1"/>
  <c r="V485" i="1"/>
  <c r="V1205" i="1"/>
  <c r="V1046" i="1"/>
  <c r="V312" i="1"/>
  <c r="V31" i="1"/>
  <c r="V498" i="1"/>
  <c r="V331" i="1"/>
  <c r="V152" i="1"/>
  <c r="V949" i="1"/>
  <c r="V501" i="1"/>
  <c r="V468" i="1"/>
  <c r="V998" i="1"/>
  <c r="V1002" i="1"/>
  <c r="V942" i="1"/>
  <c r="V285" i="1"/>
  <c r="V379" i="1"/>
  <c r="V914" i="1"/>
  <c r="V920" i="1"/>
  <c r="V690" i="1"/>
  <c r="V169" i="1"/>
  <c r="V1059" i="1"/>
  <c r="V181" i="1"/>
  <c r="V32" i="1"/>
  <c r="V33" i="1"/>
  <c r="V1119" i="1"/>
  <c r="V1057" i="1"/>
  <c r="V907" i="1"/>
  <c r="V969" i="1"/>
  <c r="V1287" i="1"/>
  <c r="V929" i="1"/>
  <c r="V562" i="1"/>
  <c r="V884" i="1"/>
  <c r="V475" i="1"/>
  <c r="V1116" i="1"/>
  <c r="V924" i="1"/>
  <c r="V916" i="1"/>
  <c r="V464" i="1"/>
  <c r="V469" i="1"/>
  <c r="V482" i="1"/>
  <c r="V923" i="1"/>
  <c r="V425" i="1"/>
  <c r="V1098" i="1"/>
  <c r="V945" i="1"/>
  <c r="V11" i="1"/>
  <c r="V105" i="1"/>
  <c r="V367" i="1"/>
  <c r="V101" i="1"/>
  <c r="V123" i="1"/>
  <c r="V308" i="1"/>
  <c r="V857" i="1"/>
  <c r="V691" i="1"/>
  <c r="V186" i="1"/>
  <c r="V153" i="1"/>
  <c r="V395" i="1"/>
  <c r="V73" i="1"/>
  <c r="V885" i="1"/>
  <c r="V879" i="1"/>
  <c r="V483" i="1"/>
  <c r="V541" i="1"/>
  <c r="V803" i="1"/>
  <c r="V125" i="1"/>
  <c r="V854" i="1"/>
  <c r="V779" i="1"/>
  <c r="V354" i="1"/>
  <c r="V452" i="1"/>
  <c r="V156" i="1"/>
  <c r="V538" i="1"/>
  <c r="V819" i="1"/>
  <c r="V34" i="1"/>
  <c r="V1048" i="1"/>
  <c r="V1047" i="1"/>
  <c r="V911" i="1"/>
  <c r="V1043" i="1"/>
  <c r="V1174" i="1"/>
  <c r="V552" i="1"/>
  <c r="V147" i="1"/>
  <c r="V1103" i="1"/>
  <c r="V1045" i="1"/>
  <c r="V802" i="1"/>
  <c r="V171" i="1"/>
  <c r="V420" i="1"/>
  <c r="V1102" i="1"/>
  <c r="V1028" i="1"/>
  <c r="V505" i="1"/>
  <c r="V930" i="1"/>
  <c r="V409" i="1"/>
  <c r="V137" i="1"/>
  <c r="V974" i="1"/>
  <c r="V506" i="1"/>
  <c r="V877" i="1"/>
  <c r="V1285" i="1"/>
  <c r="V888" i="1"/>
  <c r="V524" i="1"/>
  <c r="V507" i="1"/>
  <c r="V813" i="1"/>
  <c r="V457" i="1"/>
  <c r="V439" i="1"/>
  <c r="V1280" i="1"/>
  <c r="V1281" i="1"/>
  <c r="V292" i="1"/>
  <c r="V82" i="1"/>
  <c r="V990" i="1"/>
  <c r="V919" i="1"/>
  <c r="V440" i="1"/>
  <c r="V449" i="1"/>
  <c r="V177" i="1"/>
  <c r="V140" i="1"/>
  <c r="V532" i="1"/>
  <c r="V1100" i="1"/>
  <c r="V1101" i="1"/>
  <c r="V1189" i="1"/>
  <c r="V878" i="1"/>
  <c r="V597" i="1"/>
  <c r="V167" i="1"/>
  <c r="V523" i="1"/>
  <c r="V966" i="1"/>
  <c r="V1090" i="1"/>
  <c r="V850" i="1"/>
  <c r="V693" i="1"/>
  <c r="V417" i="1"/>
  <c r="V1031" i="1"/>
  <c r="V428" i="1"/>
  <c r="V905" i="1"/>
  <c r="V239" i="1"/>
  <c r="V804" i="1"/>
  <c r="V808" i="1"/>
  <c r="V684" i="1"/>
  <c r="V466" i="1"/>
  <c r="V1245" i="1"/>
  <c r="V956" i="1"/>
  <c r="V859" i="1"/>
  <c r="V886" i="1"/>
  <c r="V692" i="1"/>
  <c r="V1026" i="1"/>
  <c r="V881" i="1"/>
  <c r="V421" i="1"/>
  <c r="V1183" i="1"/>
  <c r="V447" i="1"/>
  <c r="V700" i="1"/>
  <c r="V953" i="1"/>
  <c r="V851" i="1"/>
  <c r="V1140" i="1"/>
  <c r="V1180" i="1"/>
  <c r="V823" i="1"/>
  <c r="V734" i="1"/>
  <c r="V870" i="1"/>
  <c r="V1089" i="1"/>
  <c r="V596" i="1"/>
  <c r="V315" i="1"/>
  <c r="V311" i="1"/>
  <c r="V1142" i="1"/>
  <c r="V818" i="1"/>
  <c r="V752" i="1"/>
  <c r="V570" i="1"/>
  <c r="V630" i="1"/>
  <c r="V1167" i="1"/>
  <c r="V64" i="1"/>
  <c r="V461" i="1"/>
  <c r="V968" i="1"/>
  <c r="V867" i="1"/>
  <c r="V726" i="1"/>
  <c r="V750" i="1"/>
  <c r="V334" i="1"/>
  <c r="V1027" i="1"/>
  <c r="V895" i="1"/>
  <c r="V902" i="1"/>
  <c r="V898" i="1"/>
  <c r="V814" i="1"/>
  <c r="V510" i="1"/>
  <c r="V473" i="1"/>
  <c r="V474" i="1"/>
  <c r="V1066" i="1"/>
  <c r="V828" i="1"/>
  <c r="V280" i="1"/>
  <c r="V531" i="1"/>
  <c r="V494" i="1"/>
  <c r="V465" i="1"/>
  <c r="V511" i="1"/>
  <c r="V876" i="1"/>
  <c r="V767" i="1"/>
  <c r="V862" i="1"/>
  <c r="V1085" i="1"/>
  <c r="V985" i="1"/>
  <c r="V35" i="1"/>
  <c r="V405" i="1"/>
  <c r="V1173" i="1"/>
  <c r="V842" i="1"/>
  <c r="V1054" i="1"/>
  <c r="V502" i="1"/>
  <c r="V518" i="1"/>
  <c r="V522" i="1"/>
  <c r="V1299" i="1"/>
  <c r="V91" i="1"/>
  <c r="V281" i="1"/>
  <c r="V431" i="1"/>
  <c r="V396" i="1"/>
  <c r="V702" i="1"/>
  <c r="V504" i="1"/>
  <c r="V1207" i="1"/>
  <c r="V340" i="1"/>
  <c r="V1141" i="1"/>
  <c r="V897" i="1"/>
  <c r="V454" i="1"/>
  <c r="V534" i="1"/>
  <c r="V433" i="1"/>
  <c r="V839" i="1"/>
  <c r="V1261" i="1"/>
  <c r="V54" i="1"/>
  <c r="V799" i="1"/>
  <c r="V304" i="1"/>
  <c r="V1139" i="1"/>
  <c r="V1062" i="1"/>
  <c r="V509" i="1"/>
  <c r="V313" i="1"/>
  <c r="V36" i="1"/>
  <c r="V37" i="1"/>
  <c r="V1034" i="1"/>
  <c r="V812" i="1"/>
  <c r="V242" i="1"/>
  <c r="V377" i="1"/>
  <c r="V791" i="1"/>
  <c r="V217" i="1"/>
  <c r="V845" i="1"/>
  <c r="V1161" i="1"/>
  <c r="V179" i="1"/>
  <c r="V38" i="1"/>
  <c r="V288" i="1"/>
  <c r="V742" i="1"/>
  <c r="V1149" i="1"/>
  <c r="V1150" i="1"/>
  <c r="V1151" i="1"/>
  <c r="V1152" i="1"/>
  <c r="V1153" i="1"/>
  <c r="V1154" i="1"/>
  <c r="V1155" i="1"/>
  <c r="V1156" i="1"/>
  <c r="V682" i="1"/>
  <c r="V675" i="1"/>
  <c r="V795" i="1"/>
  <c r="V755" i="1"/>
  <c r="V1254" i="1"/>
  <c r="V39" i="1"/>
  <c r="V1255" i="1"/>
  <c r="V1058" i="1"/>
  <c r="V874" i="1"/>
  <c r="V917" i="1"/>
  <c r="V103" i="1"/>
  <c r="V1056" i="1"/>
  <c r="V131" i="1"/>
  <c r="V861" i="1"/>
  <c r="V225" i="1"/>
  <c r="V780" i="1"/>
  <c r="V810" i="1"/>
  <c r="V1120" i="1"/>
  <c r="V40" i="1"/>
  <c r="V964" i="1"/>
  <c r="V378" i="1"/>
  <c r="V915" i="1"/>
  <c r="V962" i="1"/>
  <c r="V106" i="1"/>
  <c r="V166" i="1"/>
  <c r="V479" i="1"/>
  <c r="V758" i="1"/>
  <c r="V481" i="1"/>
  <c r="V232" i="1"/>
  <c r="V491" i="1"/>
  <c r="V6" i="1"/>
  <c r="V833" i="1"/>
  <c r="V347" i="1"/>
  <c r="V118" i="1"/>
  <c r="V887" i="1"/>
  <c r="V477" i="1"/>
  <c r="V848" i="1"/>
  <c r="V717" i="1"/>
  <c r="V411" i="1"/>
  <c r="V771" i="1"/>
  <c r="V358" i="1"/>
  <c r="V467" i="1"/>
  <c r="V1110" i="1"/>
  <c r="V146" i="1"/>
  <c r="V615" i="1"/>
  <c r="V716" i="1"/>
  <c r="V616" i="1"/>
  <c r="V715" i="1"/>
  <c r="V617" i="1"/>
  <c r="V741" i="1"/>
  <c r="V774" i="1"/>
  <c r="V41" i="1"/>
  <c r="V1130" i="1"/>
  <c r="V738" i="1"/>
  <c r="V986" i="1"/>
  <c r="V42" i="1"/>
  <c r="V773" i="1"/>
  <c r="V397" i="1"/>
  <c r="V797" i="1"/>
  <c r="V408" i="1"/>
  <c r="V69" i="1"/>
  <c r="V412" i="1"/>
  <c r="V434" i="1"/>
  <c r="V317" i="1"/>
  <c r="V939" i="1"/>
  <c r="V681" i="1"/>
  <c r="V515" i="1"/>
  <c r="V221" i="1"/>
  <c r="V324" i="1"/>
  <c r="V913" i="1"/>
  <c r="V43" i="1"/>
  <c r="V44" i="1"/>
  <c r="V45" i="1"/>
  <c r="V46" i="1"/>
  <c r="V984" i="1"/>
  <c r="V553" i="1"/>
  <c r="V47" i="1"/>
  <c r="V679" i="1"/>
  <c r="V817" i="1"/>
  <c r="V1037" i="1"/>
  <c r="V745" i="1"/>
  <c r="V325" i="1"/>
  <c r="V362" i="1"/>
  <c r="V1113" i="1"/>
  <c r="V908" i="1"/>
  <c r="V1015" i="1"/>
  <c r="V706" i="1"/>
  <c r="V713" i="1"/>
  <c r="V476" i="1"/>
  <c r="V512" i="1"/>
  <c r="V109" i="1"/>
  <c r="V368" i="1"/>
  <c r="V450" i="1"/>
  <c r="V740" i="1"/>
  <c r="V387" i="1"/>
  <c r="V458" i="1"/>
  <c r="V1009" i="1"/>
  <c r="V187" i="1"/>
  <c r="V855" i="1"/>
  <c r="V1106" i="1"/>
  <c r="V719" i="1"/>
  <c r="V709" i="1"/>
  <c r="V484" i="1"/>
  <c r="V514" i="1"/>
  <c r="V1222" i="1"/>
  <c r="V1223" i="1"/>
  <c r="V345" i="1"/>
  <c r="V77" i="1"/>
  <c r="V707" i="1"/>
  <c r="V736" i="1"/>
  <c r="V701" i="1"/>
  <c r="V128" i="1"/>
  <c r="V203" i="1"/>
  <c r="V1206" i="1"/>
  <c r="V455" i="1"/>
  <c r="V722" i="1"/>
  <c r="V499" i="1"/>
  <c r="V120" i="1"/>
  <c r="V139" i="1"/>
  <c r="V954" i="1"/>
  <c r="V489" i="1"/>
  <c r="V410" i="1"/>
  <c r="V698" i="1"/>
  <c r="V792" i="1"/>
  <c r="V595" i="1"/>
  <c r="V48" i="1"/>
  <c r="V460" i="1"/>
  <c r="V1096" i="1"/>
  <c r="V328" i="1"/>
  <c r="V183" i="1"/>
  <c r="V250" i="1"/>
  <c r="V478" i="1"/>
  <c r="V453" i="1"/>
  <c r="V503" i="1"/>
  <c r="V540" i="1"/>
  <c r="V104" i="1"/>
  <c r="V429" i="1"/>
  <c r="V93" i="1"/>
  <c r="V355" i="1"/>
  <c r="V436" i="1"/>
  <c r="V544" i="1"/>
  <c r="V437" i="1"/>
  <c r="V445" i="1"/>
  <c r="V190" i="1"/>
  <c r="V213" i="1"/>
  <c r="V342" i="1"/>
  <c r="V189" i="1"/>
  <c r="V49" i="1"/>
  <c r="V444" i="1"/>
  <c r="V471" i="1"/>
  <c r="V110" i="1"/>
  <c r="V154" i="1"/>
  <c r="V493" i="1"/>
  <c r="V438" i="1"/>
  <c r="V872" i="1"/>
  <c r="V488" i="1"/>
  <c r="V333" i="1"/>
  <c r="V784" i="1"/>
  <c r="V370" i="1"/>
  <c r="V442" i="1"/>
  <c r="V382" i="1"/>
  <c r="V124" i="1"/>
  <c r="V432" i="1"/>
  <c r="V399" i="1"/>
  <c r="V318" i="1"/>
  <c r="V270" i="1"/>
  <c r="V115" i="1"/>
  <c r="V775" i="1"/>
  <c r="V388" i="1"/>
  <c r="V204" i="1"/>
  <c r="V310" i="1"/>
  <c r="V899" i="1"/>
  <c r="V323" i="1"/>
  <c r="V205" i="1"/>
  <c r="W95" i="1"/>
  <c r="W314" i="1"/>
  <c r="W298" i="1"/>
  <c r="W766" i="1"/>
  <c r="W785" i="1"/>
  <c r="W359" i="1"/>
  <c r="W718" i="1"/>
  <c r="W677" i="1"/>
  <c r="W294" i="1"/>
  <c r="W196" i="1"/>
  <c r="W743" i="1"/>
  <c r="W67" i="1"/>
  <c r="W337" i="1"/>
  <c r="W351" i="1"/>
  <c r="W790" i="1"/>
  <c r="W729" i="1"/>
  <c r="W676" i="1"/>
  <c r="W708" i="1"/>
  <c r="W772" i="1"/>
  <c r="W678" i="1"/>
  <c r="W781" i="1"/>
  <c r="W160" i="1"/>
  <c r="W720" i="1"/>
  <c r="W372" i="1"/>
  <c r="W150" i="1"/>
  <c r="W119" i="1"/>
  <c r="W765" i="1"/>
  <c r="W361" i="1"/>
  <c r="W672" i="1"/>
  <c r="W735" i="1"/>
  <c r="W673" i="1"/>
  <c r="W143" i="1"/>
  <c r="W688" i="1"/>
  <c r="W185" i="1"/>
  <c r="W657" i="1"/>
  <c r="W739" i="1"/>
  <c r="W658" i="1"/>
  <c r="W674" i="1"/>
  <c r="W127" i="1"/>
  <c r="W418" i="1"/>
  <c r="W180" i="1"/>
  <c r="W336" i="1"/>
  <c r="W721" i="1"/>
  <c r="W764" i="1"/>
  <c r="W341" i="1"/>
  <c r="W231" i="1"/>
  <c r="W279" i="1"/>
  <c r="W291" i="1"/>
  <c r="W757" i="1"/>
  <c r="W759" i="1"/>
  <c r="W211" i="1"/>
  <c r="W262" i="1"/>
  <c r="W724" i="1"/>
  <c r="W266" i="1"/>
  <c r="W136" i="1"/>
  <c r="W107" i="1"/>
  <c r="W393" i="1"/>
  <c r="W659" i="1"/>
  <c r="W289" i="1"/>
  <c r="W422" i="1"/>
  <c r="W521" i="1"/>
  <c r="W300" i="1"/>
  <c r="W763" i="1"/>
  <c r="W165" i="1"/>
  <c r="W218" i="1"/>
  <c r="W353" i="1"/>
  <c r="W338" i="1"/>
  <c r="W322" i="1"/>
  <c r="W697" i="1"/>
  <c r="W416" i="1"/>
  <c r="W687" i="1"/>
  <c r="W56" i="1"/>
  <c r="W194" i="1"/>
  <c r="W446" i="1"/>
  <c r="W777" i="1"/>
  <c r="W198" i="1"/>
  <c r="W711" i="1"/>
  <c r="W371" i="1"/>
  <c r="W660" i="1"/>
  <c r="W689" i="1"/>
  <c r="W238" i="1"/>
  <c r="W121" i="1"/>
  <c r="W71" i="1"/>
  <c r="W350" i="1"/>
  <c r="W97" i="1"/>
  <c r="W352" i="1"/>
  <c r="W210" i="1"/>
  <c r="W384" i="1"/>
  <c r="W725" i="1"/>
  <c r="W685" i="1"/>
  <c r="W7" i="1"/>
  <c r="W704" i="1"/>
  <c r="W783" i="1"/>
  <c r="W295" i="1"/>
  <c r="W357" i="1"/>
  <c r="W271" i="1"/>
  <c r="W356" i="1"/>
  <c r="W8" i="1"/>
  <c r="W59" i="1"/>
  <c r="W805" i="1"/>
  <c r="W712" i="1"/>
  <c r="W366" i="1"/>
  <c r="W800" i="1"/>
  <c r="W206" i="1"/>
  <c r="W274" i="1"/>
  <c r="W293" i="1"/>
  <c r="W733" i="1"/>
  <c r="W108" i="1"/>
  <c r="W87" i="1"/>
  <c r="W391" i="1"/>
  <c r="W286" i="1"/>
  <c r="W737" i="1"/>
  <c r="W748" i="1"/>
  <c r="W249" i="1"/>
  <c r="W161" i="1"/>
  <c r="W744" i="1"/>
  <c r="W836" i="1"/>
  <c r="W661" i="1"/>
  <c r="W284" i="1"/>
  <c r="W229" i="1"/>
  <c r="W669" i="1"/>
  <c r="W260" i="1"/>
  <c r="W240" i="1"/>
  <c r="W296" i="1"/>
  <c r="W550" i="1"/>
  <c r="W202" i="1"/>
  <c r="W798" i="1"/>
  <c r="W215" i="1"/>
  <c r="W807" i="1"/>
  <c r="W326" i="1"/>
  <c r="W694" i="1"/>
  <c r="W668" i="1"/>
  <c r="W403" i="1"/>
  <c r="W369" i="1"/>
  <c r="W272" i="1"/>
  <c r="W176" i="1"/>
  <c r="W825" i="1"/>
  <c r="W173" i="1"/>
  <c r="W747" i="1"/>
  <c r="W776" i="1"/>
  <c r="W321" i="1"/>
  <c r="W778" i="1"/>
  <c r="W376" i="1"/>
  <c r="W754" i="1"/>
  <c r="W849" i="1"/>
  <c r="W241" i="1"/>
  <c r="W801" i="1"/>
  <c r="W770" i="1"/>
  <c r="W762" i="1"/>
  <c r="W163" i="1"/>
  <c r="W220" i="1"/>
  <c r="W148" i="1"/>
  <c r="W346" i="1"/>
  <c r="W761" i="1"/>
  <c r="W699" i="1"/>
  <c r="W233" i="1"/>
  <c r="W732" i="1"/>
  <c r="W90" i="1"/>
  <c r="W224" i="1"/>
  <c r="W782" i="1"/>
  <c r="W670" i="1"/>
  <c r="W662" i="1"/>
  <c r="W663" i="1"/>
  <c r="W76" i="1"/>
  <c r="W402" i="1"/>
  <c r="W768" i="1"/>
  <c r="W332" i="1"/>
  <c r="W1084" i="1"/>
  <c r="W212" i="1"/>
  <c r="W306" i="1"/>
  <c r="W811" i="1"/>
  <c r="W789" i="1"/>
  <c r="W731" i="1"/>
  <c r="W415" i="1"/>
  <c r="W386" i="1"/>
  <c r="W751" i="1"/>
  <c r="W172" i="1"/>
  <c r="W178" i="1"/>
  <c r="W664" i="1"/>
  <c r="W749" i="1"/>
  <c r="W671" i="1"/>
  <c r="W753" i="1"/>
  <c r="W282" i="1"/>
  <c r="W1030" i="1"/>
  <c r="W92" i="1"/>
  <c r="W200" i="1"/>
  <c r="W86" i="1"/>
  <c r="W430" i="1"/>
  <c r="W423" i="1"/>
  <c r="W335" i="1"/>
  <c r="W222" i="1"/>
  <c r="W769" i="1"/>
  <c r="W129" i="1"/>
  <c r="W796" i="1"/>
  <c r="W226" i="1"/>
  <c r="W695" i="1"/>
  <c r="W665" i="1"/>
  <c r="W786" i="1"/>
  <c r="W349" i="1"/>
  <c r="W188" i="1"/>
  <c r="W666" i="1"/>
  <c r="W99" i="1"/>
  <c r="W60" i="1"/>
  <c r="W114" i="1"/>
  <c r="W208" i="1"/>
  <c r="W365" i="1"/>
  <c r="W456" i="1"/>
  <c r="W809" i="1"/>
  <c r="W248" i="1"/>
  <c r="W794" i="1"/>
  <c r="W74" i="1"/>
  <c r="W948" i="1"/>
  <c r="W866" i="1"/>
  <c r="W398" i="1"/>
  <c r="W307" i="1"/>
  <c r="W820" i="1"/>
  <c r="W363" i="1"/>
  <c r="W793" i="1"/>
  <c r="W926" i="1"/>
  <c r="W1020" i="1"/>
  <c r="W686" i="1"/>
  <c r="W275" i="1"/>
  <c r="W830" i="1"/>
  <c r="W68" i="1"/>
  <c r="W882" i="1"/>
  <c r="W827" i="1"/>
  <c r="W199" i="1"/>
  <c r="W714" i="1"/>
  <c r="W746" i="1"/>
  <c r="W244" i="1"/>
  <c r="W816" i="1"/>
  <c r="W448" i="1"/>
  <c r="W13" i="1"/>
  <c r="W50" i="1"/>
  <c r="W14" i="1"/>
  <c r="W1077" i="1"/>
  <c r="W1070" i="1"/>
  <c r="W1202" i="1"/>
  <c r="W1203" i="1"/>
  <c r="W1204" i="1"/>
  <c r="W863" i="1"/>
  <c r="W815" i="1"/>
  <c r="W299" i="1"/>
  <c r="W246" i="1"/>
  <c r="W142" i="1"/>
  <c r="W174" i="1"/>
  <c r="W526" i="1"/>
  <c r="W267" i="1"/>
  <c r="W832" i="1"/>
  <c r="W705" i="1"/>
  <c r="W667" i="1"/>
  <c r="W348" i="1"/>
  <c r="W994" i="1"/>
  <c r="W1117" i="1"/>
  <c r="W1118" i="1"/>
  <c r="W175" i="1"/>
  <c r="W237" i="1"/>
  <c r="W236" i="1"/>
  <c r="W264" i="1"/>
  <c r="W63" i="1"/>
  <c r="W435" i="1"/>
  <c r="W508" i="1"/>
  <c r="W193" i="1"/>
  <c r="W243" i="1"/>
  <c r="W247" i="1"/>
  <c r="W164" i="1"/>
  <c r="W162" i="1"/>
  <c r="W207" i="1"/>
  <c r="W133" i="1"/>
  <c r="W145" i="1"/>
  <c r="W155" i="1"/>
  <c r="W330" i="1"/>
  <c r="W290" i="1"/>
  <c r="W287" i="1"/>
  <c r="W214" i="1"/>
  <c r="W116" i="1"/>
  <c r="W252" i="1"/>
  <c r="W89" i="1"/>
  <c r="W53" i="1"/>
  <c r="W149" i="1"/>
  <c r="W138" i="1"/>
  <c r="W80" i="1"/>
  <c r="W88" i="1"/>
  <c r="W197" i="1"/>
  <c r="W259" i="1"/>
  <c r="W320" i="1"/>
  <c r="W94" i="1"/>
  <c r="W15" i="1"/>
  <c r="W134" i="1"/>
  <c r="W5" i="1"/>
  <c r="W184" i="1"/>
  <c r="W102" i="1"/>
  <c r="W301" i="1"/>
  <c r="W389" i="1"/>
  <c r="W16" i="1"/>
  <c r="W401" i="1"/>
  <c r="W151" i="1"/>
  <c r="W17" i="1"/>
  <c r="W85" i="1"/>
  <c r="W112" i="1"/>
  <c r="W18" i="1"/>
  <c r="W329" i="1"/>
  <c r="W19" i="1"/>
  <c r="W20" i="1"/>
  <c r="W78" i="1"/>
  <c r="W543" i="1"/>
  <c r="W122" i="1"/>
  <c r="W126" i="1"/>
  <c r="W443" i="1"/>
  <c r="W547" i="1"/>
  <c r="W327" i="1"/>
  <c r="W168" i="1"/>
  <c r="W273" i="1"/>
  <c r="W385" i="1"/>
  <c r="W472" i="1"/>
  <c r="W426" i="1"/>
  <c r="W261" i="1"/>
  <c r="W251" i="1"/>
  <c r="W392" i="1"/>
  <c r="W1364" i="1"/>
  <c r="W1363" i="1"/>
  <c r="W1359" i="1"/>
  <c r="W1341" i="1"/>
  <c r="W1362" i="1"/>
  <c r="W1355" i="1"/>
  <c r="W1361" i="1"/>
  <c r="W1360" i="1"/>
  <c r="W1353" i="1"/>
  <c r="W1322" i="1"/>
  <c r="W1345" i="1"/>
  <c r="W599" i="1"/>
  <c r="W1314" i="1"/>
  <c r="W563" i="1"/>
  <c r="W1358" i="1"/>
  <c r="W1352" i="1"/>
  <c r="W1354" i="1"/>
  <c r="W1331" i="1"/>
  <c r="W1330" i="1"/>
  <c r="W1277" i="1"/>
  <c r="W1351" i="1"/>
  <c r="W1350" i="1"/>
  <c r="W1348" i="1"/>
  <c r="W1349" i="1"/>
  <c r="W1346" i="1"/>
  <c r="W1318" i="1"/>
  <c r="W1337" i="1"/>
  <c r="W1333" i="1"/>
  <c r="W638" i="1"/>
  <c r="W632" i="1"/>
  <c r="W1225" i="1"/>
  <c r="W1295" i="1"/>
  <c r="W1343" i="1"/>
  <c r="W1264" i="1"/>
  <c r="W1328" i="1"/>
  <c r="W1274" i="1"/>
  <c r="W364" i="1"/>
  <c r="W1268" i="1"/>
  <c r="W1243" i="1"/>
  <c r="W1227" i="1"/>
  <c r="W1339" i="1"/>
  <c r="W644" i="1"/>
  <c r="W1356" i="1"/>
  <c r="W1357" i="1"/>
  <c r="W568" i="1"/>
  <c r="W641" i="1"/>
  <c r="W1302" i="1"/>
  <c r="W517" i="1"/>
  <c r="W1338" i="1"/>
  <c r="W527" i="1"/>
  <c r="W1184" i="1"/>
  <c r="W486" i="1"/>
  <c r="W1316" i="1"/>
  <c r="W1283" i="1"/>
  <c r="W578" i="1"/>
  <c r="W1213" i="1"/>
  <c r="W1176" i="1"/>
  <c r="W219" i="1"/>
  <c r="W1301" i="1"/>
  <c r="W1310" i="1"/>
  <c r="W1186" i="1"/>
  <c r="W1329" i="1"/>
  <c r="W1267" i="1"/>
  <c r="W652" i="1"/>
  <c r="W653" i="1"/>
  <c r="W654" i="1"/>
  <c r="W1347" i="1"/>
  <c r="W1195" i="1"/>
  <c r="W646" i="1"/>
  <c r="W645" i="1"/>
  <c r="W1324" i="1"/>
  <c r="W1258" i="1"/>
  <c r="W1323" i="1"/>
  <c r="W576" i="1"/>
  <c r="W1259" i="1"/>
  <c r="W66" i="1"/>
  <c r="W1123" i="1"/>
  <c r="W1257" i="1"/>
  <c r="W1251" i="1"/>
  <c r="W1172" i="1"/>
  <c r="W1273" i="1"/>
  <c r="W1248" i="1"/>
  <c r="W1224" i="1"/>
  <c r="W1122" i="1"/>
  <c r="W1271" i="1"/>
  <c r="W1170" i="1"/>
  <c r="W1279" i="1"/>
  <c r="W21" i="1"/>
  <c r="W1306" i="1"/>
  <c r="W1181" i="1"/>
  <c r="W1179" i="1"/>
  <c r="W1241" i="1"/>
  <c r="W1177" i="1"/>
  <c r="W1342" i="1"/>
  <c r="W525" i="1"/>
  <c r="W1340" i="1"/>
  <c r="W519" i="1"/>
  <c r="W1228" i="1"/>
  <c r="W1104" i="1"/>
  <c r="W1088" i="1"/>
  <c r="W1127" i="1"/>
  <c r="W1083" i="1"/>
  <c r="W1296" i="1"/>
  <c r="W1220" i="1"/>
  <c r="W1242" i="1"/>
  <c r="W1247" i="1"/>
  <c r="W1178" i="1"/>
  <c r="W1276" i="1"/>
  <c r="W1282" i="1"/>
  <c r="W1244" i="1"/>
  <c r="W1288" i="1"/>
  <c r="W1278" i="1"/>
  <c r="W1284" i="1"/>
  <c r="W520" i="1"/>
  <c r="W1158" i="1"/>
  <c r="W135" i="1"/>
  <c r="W1238" i="1"/>
  <c r="W1311" i="1"/>
  <c r="W1312" i="1"/>
  <c r="W1313" i="1"/>
  <c r="W1209" i="1"/>
  <c r="W1272" i="1"/>
  <c r="W1309" i="1"/>
  <c r="W1199" i="1"/>
  <c r="W1107" i="1"/>
  <c r="W1086" i="1"/>
  <c r="W1269" i="1"/>
  <c r="W1091" i="1"/>
  <c r="W1024" i="1"/>
  <c r="W612" i="1"/>
  <c r="W1049" i="1"/>
  <c r="W1194" i="1"/>
  <c r="W1260" i="1"/>
  <c r="W1192" i="1"/>
  <c r="W1334" i="1"/>
  <c r="W1335" i="1"/>
  <c r="W1336" i="1"/>
  <c r="W1332" i="1"/>
  <c r="W1128" i="1"/>
  <c r="W1078" i="1"/>
  <c r="W1099" i="1"/>
  <c r="W1163" i="1"/>
  <c r="W1262" i="1"/>
  <c r="W1092" i="1"/>
  <c r="W1144" i="1"/>
  <c r="W1044" i="1"/>
  <c r="W1307" i="1"/>
  <c r="W1094" i="1"/>
  <c r="W72" i="1"/>
  <c r="W22" i="1"/>
  <c r="W1160" i="1"/>
  <c r="W1256" i="1"/>
  <c r="W1112" i="1"/>
  <c r="W610" i="1"/>
  <c r="W609" i="1"/>
  <c r="W1029" i="1"/>
  <c r="W1038" i="1"/>
  <c r="W1216" i="1"/>
  <c r="W1297" i="1"/>
  <c r="W1068" i="1"/>
  <c r="W1303" i="1"/>
  <c r="W1304" i="1"/>
  <c r="W1132" i="1"/>
  <c r="W1182" i="1"/>
  <c r="W1212" i="1"/>
  <c r="W1196" i="1"/>
  <c r="W1050" i="1"/>
  <c r="W1079" i="1"/>
  <c r="W1006" i="1"/>
  <c r="W1035" i="1"/>
  <c r="W1321" i="1"/>
  <c r="W1003" i="1"/>
  <c r="W1211" i="1"/>
  <c r="W1197" i="1"/>
  <c r="W1019" i="1"/>
  <c r="W906" i="1"/>
  <c r="W1004" i="1"/>
  <c r="W1072" i="1"/>
  <c r="W1033" i="1"/>
  <c r="W339" i="1"/>
  <c r="W1115" i="1"/>
  <c r="W1240" i="1"/>
  <c r="W1097" i="1"/>
  <c r="W987" i="1"/>
  <c r="W1093" i="1"/>
  <c r="W1327" i="1"/>
  <c r="W1121" i="1"/>
  <c r="W1060" i="1"/>
  <c r="W1165" i="1"/>
  <c r="W1325" i="1"/>
  <c r="W1326" i="1"/>
  <c r="W1081" i="1"/>
  <c r="W1052" i="1"/>
  <c r="W1040" i="1"/>
  <c r="W1289" i="1"/>
  <c r="W1290" i="1"/>
  <c r="W1291" i="1"/>
  <c r="W1320" i="1"/>
  <c r="W1292" i="1"/>
  <c r="W1293" i="1"/>
  <c r="W1294" i="1"/>
  <c r="W2" i="1"/>
  <c r="W1286" i="1"/>
  <c r="W648" i="1"/>
  <c r="W634" i="1"/>
  <c r="W650" i="1"/>
  <c r="W1193" i="1"/>
  <c r="W1190" i="1"/>
  <c r="W1185" i="1"/>
  <c r="W1039" i="1"/>
  <c r="W613" i="1"/>
  <c r="W997" i="1"/>
  <c r="W656" i="1"/>
  <c r="W1129" i="1"/>
  <c r="W651" i="1"/>
  <c r="W9" i="1"/>
  <c r="W1219" i="1"/>
  <c r="W970" i="1"/>
  <c r="W1138" i="1"/>
  <c r="W1011" i="1"/>
  <c r="W611" i="1"/>
  <c r="W1012" i="1"/>
  <c r="W980" i="1"/>
  <c r="W629" i="1"/>
  <c r="W1218" i="1"/>
  <c r="W643" i="1"/>
  <c r="W1008" i="1"/>
  <c r="W1080" i="1"/>
  <c r="W265" i="1"/>
  <c r="W1010" i="1"/>
  <c r="W642" i="1"/>
  <c r="W1270" i="1"/>
  <c r="W1171" i="1"/>
  <c r="W1111" i="1"/>
  <c r="W639" i="1"/>
  <c r="W1145" i="1"/>
  <c r="W496" i="1"/>
  <c r="W23" i="1"/>
  <c r="W24" i="1"/>
  <c r="W12" i="1"/>
  <c r="W633" i="1"/>
  <c r="W575" i="1"/>
  <c r="W1051" i="1"/>
  <c r="W627" i="1"/>
  <c r="W580" i="1"/>
  <c r="W950" i="1"/>
  <c r="W25" i="1"/>
  <c r="W26" i="1"/>
  <c r="W598" i="1"/>
  <c r="W1175" i="1"/>
  <c r="W192" i="1"/>
  <c r="W592" i="1"/>
  <c r="W621" i="1"/>
  <c r="W1265" i="1"/>
  <c r="W170" i="1"/>
  <c r="W979" i="1"/>
  <c r="W1000" i="1"/>
  <c r="W256" i="1"/>
  <c r="W1168" i="1"/>
  <c r="W620" i="1"/>
  <c r="W1013" i="1"/>
  <c r="W941" i="1"/>
  <c r="W940" i="1"/>
  <c r="W1017" i="1"/>
  <c r="W961" i="1"/>
  <c r="W1263" i="1"/>
  <c r="W618" i="1"/>
  <c r="W191" i="1"/>
  <c r="W640" i="1"/>
  <c r="W935" i="1"/>
  <c r="W583" i="1"/>
  <c r="W1064" i="1"/>
  <c r="W625" i="1"/>
  <c r="W1055" i="1"/>
  <c r="W655" i="1"/>
  <c r="W1319" i="1"/>
  <c r="W584" i="1"/>
  <c r="W1108" i="1"/>
  <c r="W1007" i="1"/>
  <c r="W976" i="1"/>
  <c r="W983" i="1"/>
  <c r="W51" i="1"/>
  <c r="W27" i="1"/>
  <c r="W932" i="1"/>
  <c r="W991" i="1"/>
  <c r="W635" i="1"/>
  <c r="W622" i="1"/>
  <c r="W1005" i="1"/>
  <c r="W589" i="1"/>
  <c r="W1208" i="1"/>
  <c r="W1200" i="1"/>
  <c r="W1201" i="1"/>
  <c r="W608" i="1"/>
  <c r="W944" i="1"/>
  <c r="W593" i="1"/>
  <c r="W1131" i="1"/>
  <c r="W1148" i="1"/>
  <c r="W1157" i="1"/>
  <c r="W1344" i="1"/>
  <c r="W413" i="1"/>
  <c r="W1063" i="1"/>
  <c r="W1061" i="1"/>
  <c r="W614" i="1"/>
  <c r="W967" i="1"/>
  <c r="W1317" i="1"/>
  <c r="W1253" i="1"/>
  <c r="W1252" i="1"/>
  <c r="W1134" i="1"/>
  <c r="W1249" i="1"/>
  <c r="W569" i="1"/>
  <c r="W1250" i="1"/>
  <c r="W565" i="1"/>
  <c r="W982" i="1"/>
  <c r="W600" i="1"/>
  <c r="W309" i="1"/>
  <c r="W61" i="1"/>
  <c r="W934" i="1"/>
  <c r="W490" i="1"/>
  <c r="W626" i="1"/>
  <c r="W910" i="1"/>
  <c r="W952" i="1"/>
  <c r="W957" i="1"/>
  <c r="W1018" i="1"/>
  <c r="W606" i="1"/>
  <c r="W1315" i="1"/>
  <c r="W1246" i="1"/>
  <c r="W1188" i="1"/>
  <c r="W649" i="1"/>
  <c r="W602" i="1"/>
  <c r="W571" i="1"/>
  <c r="W931" i="1"/>
  <c r="W1136" i="1"/>
  <c r="W586" i="1"/>
  <c r="W111" i="1"/>
  <c r="W1137" i="1"/>
  <c r="W1125" i="1"/>
  <c r="W900" i="1"/>
  <c r="W400" i="1"/>
  <c r="W55" i="1"/>
  <c r="W258" i="1"/>
  <c r="W1124" i="1"/>
  <c r="W1266" i="1"/>
  <c r="W585" i="1"/>
  <c r="W921" i="1"/>
  <c r="W549" i="1"/>
  <c r="W84" i="1"/>
  <c r="W462" i="1"/>
  <c r="W560" i="1"/>
  <c r="W1237" i="1"/>
  <c r="W470" i="1"/>
  <c r="W144" i="1"/>
  <c r="W537" i="1"/>
  <c r="W992" i="1"/>
  <c r="W918" i="1"/>
  <c r="W373" i="1"/>
  <c r="W141" i="1"/>
  <c r="W631" i="1"/>
  <c r="W946" i="1"/>
  <c r="W587" i="1"/>
  <c r="W257" i="1"/>
  <c r="W1143" i="1"/>
  <c r="W1187" i="1"/>
  <c r="W628" i="1"/>
  <c r="W561" i="1"/>
  <c r="W581" i="1"/>
  <c r="W1239" i="1"/>
  <c r="W574" i="1"/>
  <c r="W938" i="1"/>
  <c r="W98" i="1"/>
  <c r="W548" i="1"/>
  <c r="W971" i="1"/>
  <c r="W545" i="1"/>
  <c r="W880" i="1"/>
  <c r="W529" i="1"/>
  <c r="W852" i="1"/>
  <c r="W607" i="1"/>
  <c r="W536" i="1"/>
  <c r="W835" i="1"/>
  <c r="W100" i="1"/>
  <c r="W594" i="1"/>
  <c r="W903" i="1"/>
  <c r="W624" i="1"/>
  <c r="W896" i="1"/>
  <c r="W933" i="1"/>
  <c r="W182" i="1"/>
  <c r="W605" i="1"/>
  <c r="W972" i="1"/>
  <c r="W75" i="1"/>
  <c r="W554" i="1"/>
  <c r="W904" i="1"/>
  <c r="W1076" i="1"/>
  <c r="W960" i="1"/>
  <c r="W83" i="1"/>
  <c r="W1075" i="1"/>
  <c r="W873" i="1"/>
  <c r="W889" i="1"/>
  <c r="W535" i="1"/>
  <c r="W647" i="1"/>
  <c r="W297" i="1"/>
  <c r="W52" i="1"/>
  <c r="W591" i="1"/>
  <c r="W303" i="1"/>
  <c r="W730" i="1"/>
  <c r="W922" i="1"/>
  <c r="W601" i="1"/>
  <c r="W1169" i="1"/>
  <c r="W381" i="1"/>
  <c r="W1069" i="1"/>
  <c r="W869" i="1"/>
  <c r="W890" i="1"/>
  <c r="W380" i="1"/>
  <c r="W1109" i="1"/>
  <c r="W947" i="1"/>
  <c r="W579" i="1"/>
  <c r="W1067" i="1"/>
  <c r="W1071" i="1"/>
  <c r="W451" i="1"/>
  <c r="W978" i="1"/>
  <c r="W943" i="1"/>
  <c r="W623" i="1"/>
  <c r="W528" i="1"/>
  <c r="W28" i="1"/>
  <c r="W883" i="1"/>
  <c r="W283" i="1"/>
  <c r="W1229" i="1"/>
  <c r="W1230" i="1"/>
  <c r="W1231" i="1"/>
  <c r="W1232" i="1"/>
  <c r="W1233" i="1"/>
  <c r="W1234" i="1"/>
  <c r="W1235" i="1"/>
  <c r="W1236" i="1"/>
  <c r="W1305" i="1"/>
  <c r="W912" i="1"/>
  <c r="W487" i="1"/>
  <c r="W1275" i="1"/>
  <c r="W3" i="1"/>
  <c r="W1162" i="1"/>
  <c r="W559" i="1"/>
  <c r="W858" i="1"/>
  <c r="W374" i="1"/>
  <c r="W937" i="1"/>
  <c r="W542" i="1"/>
  <c r="W255" i="1"/>
  <c r="W1308" i="1"/>
  <c r="W1226" i="1"/>
  <c r="W1023" i="1"/>
  <c r="W1166" i="1"/>
  <c r="W1147" i="1"/>
  <c r="W551" i="1"/>
  <c r="W81" i="1"/>
  <c r="W909" i="1"/>
  <c r="W788" i="1"/>
  <c r="W875" i="1"/>
  <c r="W1053" i="1"/>
  <c r="W760" i="1"/>
  <c r="W590" i="1"/>
  <c r="W557" i="1"/>
  <c r="W847" i="1"/>
  <c r="W727" i="1"/>
  <c r="W558" i="1"/>
  <c r="W277" i="1"/>
  <c r="W530" i="1"/>
  <c r="W58" i="1"/>
  <c r="W1221" i="1"/>
  <c r="W406" i="1"/>
  <c r="W1082" i="1"/>
  <c r="W989" i="1"/>
  <c r="W577" i="1"/>
  <c r="W995" i="1"/>
  <c r="W516" i="1"/>
  <c r="W539" i="1"/>
  <c r="W893" i="1"/>
  <c r="W871" i="1"/>
  <c r="W556" i="1"/>
  <c r="W892" i="1"/>
  <c r="W865" i="1"/>
  <c r="W841" i="1"/>
  <c r="W1164" i="1"/>
  <c r="W787" i="1"/>
  <c r="W459" i="1"/>
  <c r="W4" i="1"/>
  <c r="W901" i="1"/>
  <c r="W864" i="1"/>
  <c r="W276" i="1"/>
  <c r="W1135" i="1"/>
  <c r="W999" i="1"/>
  <c r="W79" i="1"/>
  <c r="W500" i="1"/>
  <c r="W533" i="1"/>
  <c r="W1105" i="1"/>
  <c r="W424" i="1"/>
  <c r="W254" i="1"/>
  <c r="W573" i="1"/>
  <c r="W1217" i="1"/>
  <c r="W419" i="1"/>
  <c r="W958" i="1"/>
  <c r="W582" i="1"/>
  <c r="W1095" i="1"/>
  <c r="W1042" i="1"/>
  <c r="W253" i="1"/>
  <c r="W831" i="1"/>
  <c r="W1198" i="1"/>
  <c r="W860" i="1"/>
  <c r="W316" i="1"/>
  <c r="W975" i="1"/>
  <c r="W1022" i="1"/>
  <c r="W1065" i="1"/>
  <c r="W234" i="1"/>
  <c r="W1114" i="1"/>
  <c r="W1036" i="1"/>
  <c r="W228" i="1"/>
  <c r="W158" i="1"/>
  <c r="W1159" i="1"/>
  <c r="W130" i="1"/>
  <c r="W856" i="1"/>
  <c r="W245" i="1"/>
  <c r="W463" i="1"/>
  <c r="W278" i="1"/>
  <c r="W826" i="1"/>
  <c r="W853" i="1"/>
  <c r="W564" i="1"/>
  <c r="W65" i="1"/>
  <c r="W824" i="1"/>
  <c r="W414" i="1"/>
  <c r="W619" i="1"/>
  <c r="W844" i="1"/>
  <c r="W696" i="1"/>
  <c r="W1146" i="1"/>
  <c r="W492" i="1"/>
  <c r="W822" i="1"/>
  <c r="W480" i="1"/>
  <c r="W821" i="1"/>
  <c r="W223" i="1"/>
  <c r="W344" i="1"/>
  <c r="W427" i="1"/>
  <c r="W951" i="1"/>
  <c r="W1032" i="1"/>
  <c r="W390" i="1"/>
  <c r="W495" i="1"/>
  <c r="W846" i="1"/>
  <c r="W383" i="1"/>
  <c r="W843" i="1"/>
  <c r="W1087" i="1"/>
  <c r="W996" i="1"/>
  <c r="W230" i="1"/>
  <c r="W302" i="1"/>
  <c r="W959" i="1"/>
  <c r="W683" i="1"/>
  <c r="W497" i="1"/>
  <c r="W132" i="1"/>
  <c r="W394" i="1"/>
  <c r="W1074" i="1"/>
  <c r="W195" i="1"/>
  <c r="W894" i="1"/>
  <c r="W728" i="1"/>
  <c r="W838" i="1"/>
  <c r="W29" i="1"/>
  <c r="W566" i="1"/>
  <c r="W441" i="1"/>
  <c r="W227" i="1"/>
  <c r="W10" i="1"/>
  <c r="W723" i="1"/>
  <c r="W113" i="1"/>
  <c r="W868" i="1"/>
  <c r="W1041" i="1"/>
  <c r="W407" i="1"/>
  <c r="W269" i="1"/>
  <c r="W636" i="1"/>
  <c r="W637" i="1"/>
  <c r="W305" i="1"/>
  <c r="W925" i="1"/>
  <c r="W588" i="1"/>
  <c r="W30" i="1"/>
  <c r="W1073" i="1"/>
  <c r="W159" i="1"/>
  <c r="W360" i="1"/>
  <c r="W829" i="1"/>
  <c r="W57" i="1"/>
  <c r="W343" i="1"/>
  <c r="W603" i="1"/>
  <c r="W1016" i="1"/>
  <c r="W837" i="1"/>
  <c r="W703" i="1"/>
  <c r="W1215" i="1"/>
  <c r="W62" i="1"/>
  <c r="W567" i="1"/>
  <c r="W319" i="1"/>
  <c r="W604" i="1"/>
  <c r="W157" i="1"/>
  <c r="W834" i="1"/>
  <c r="W117" i="1"/>
  <c r="W263" i="1"/>
  <c r="W756" i="1"/>
  <c r="W977" i="1"/>
  <c r="W1025" i="1"/>
  <c r="W1214" i="1"/>
  <c r="W1133" i="1"/>
  <c r="W375" i="1"/>
  <c r="W209" i="1"/>
  <c r="W1001" i="1"/>
  <c r="W1126" i="1"/>
  <c r="W981" i="1"/>
  <c r="W70" i="1"/>
  <c r="W993" i="1"/>
  <c r="W988" i="1"/>
  <c r="W710" i="1"/>
  <c r="W891" i="1"/>
  <c r="W806" i="1"/>
  <c r="W513" i="1"/>
  <c r="W1300" i="1"/>
  <c r="W572" i="1"/>
  <c r="W1191" i="1"/>
  <c r="W936" i="1"/>
  <c r="W96" i="1"/>
  <c r="W680" i="1"/>
  <c r="W404" i="1"/>
  <c r="W965" i="1"/>
  <c r="W973" i="1"/>
  <c r="W955" i="1"/>
  <c r="W216" i="1"/>
  <c r="W555" i="1"/>
  <c r="W1210" i="1"/>
  <c r="W963" i="1"/>
  <c r="W928" i="1"/>
  <c r="W235" i="1"/>
  <c r="W268" i="1"/>
  <c r="W1298" i="1"/>
  <c r="W1014" i="1"/>
  <c r="W1021" i="1"/>
  <c r="W840" i="1"/>
  <c r="W927" i="1"/>
  <c r="W201" i="1"/>
  <c r="W546" i="1"/>
  <c r="W485" i="1"/>
  <c r="W1205" i="1"/>
  <c r="W1046" i="1"/>
  <c r="W312" i="1"/>
  <c r="W31" i="1"/>
  <c r="W498" i="1"/>
  <c r="W331" i="1"/>
  <c r="W152" i="1"/>
  <c r="W949" i="1"/>
  <c r="W501" i="1"/>
  <c r="W468" i="1"/>
  <c r="W998" i="1"/>
  <c r="W1002" i="1"/>
  <c r="W942" i="1"/>
  <c r="W285" i="1"/>
  <c r="W379" i="1"/>
  <c r="W914" i="1"/>
  <c r="W920" i="1"/>
  <c r="W690" i="1"/>
  <c r="W169" i="1"/>
  <c r="W1059" i="1"/>
  <c r="W181" i="1"/>
  <c r="W32" i="1"/>
  <c r="W33" i="1"/>
  <c r="W1119" i="1"/>
  <c r="W1057" i="1"/>
  <c r="W907" i="1"/>
  <c r="W969" i="1"/>
  <c r="W1287" i="1"/>
  <c r="W929" i="1"/>
  <c r="W562" i="1"/>
  <c r="W884" i="1"/>
  <c r="W475" i="1"/>
  <c r="W1116" i="1"/>
  <c r="W924" i="1"/>
  <c r="W916" i="1"/>
  <c r="W464" i="1"/>
  <c r="W469" i="1"/>
  <c r="W482" i="1"/>
  <c r="W923" i="1"/>
  <c r="W425" i="1"/>
  <c r="W1098" i="1"/>
  <c r="W945" i="1"/>
  <c r="W11" i="1"/>
  <c r="W105" i="1"/>
  <c r="W367" i="1"/>
  <c r="W101" i="1"/>
  <c r="W123" i="1"/>
  <c r="W308" i="1"/>
  <c r="W857" i="1"/>
  <c r="W691" i="1"/>
  <c r="W186" i="1"/>
  <c r="W153" i="1"/>
  <c r="W395" i="1"/>
  <c r="W73" i="1"/>
  <c r="W885" i="1"/>
  <c r="W879" i="1"/>
  <c r="W483" i="1"/>
  <c r="W541" i="1"/>
  <c r="W803" i="1"/>
  <c r="W125" i="1"/>
  <c r="W854" i="1"/>
  <c r="W779" i="1"/>
  <c r="W354" i="1"/>
  <c r="W452" i="1"/>
  <c r="W156" i="1"/>
  <c r="W538" i="1"/>
  <c r="W819" i="1"/>
  <c r="W34" i="1"/>
  <c r="W1048" i="1"/>
  <c r="W1047" i="1"/>
  <c r="W911" i="1"/>
  <c r="W1043" i="1"/>
  <c r="W1174" i="1"/>
  <c r="W552" i="1"/>
  <c r="W147" i="1"/>
  <c r="W1103" i="1"/>
  <c r="W1045" i="1"/>
  <c r="W802" i="1"/>
  <c r="W171" i="1"/>
  <c r="W420" i="1"/>
  <c r="W1102" i="1"/>
  <c r="W1028" i="1"/>
  <c r="W505" i="1"/>
  <c r="W930" i="1"/>
  <c r="W409" i="1"/>
  <c r="W137" i="1"/>
  <c r="W974" i="1"/>
  <c r="W506" i="1"/>
  <c r="W877" i="1"/>
  <c r="W1285" i="1"/>
  <c r="W888" i="1"/>
  <c r="W524" i="1"/>
  <c r="W507" i="1"/>
  <c r="W813" i="1"/>
  <c r="W457" i="1"/>
  <c r="W439" i="1"/>
  <c r="W1280" i="1"/>
  <c r="W1281" i="1"/>
  <c r="W292" i="1"/>
  <c r="W82" i="1"/>
  <c r="W990" i="1"/>
  <c r="W919" i="1"/>
  <c r="W440" i="1"/>
  <c r="W449" i="1"/>
  <c r="W177" i="1"/>
  <c r="W140" i="1"/>
  <c r="W532" i="1"/>
  <c r="W1100" i="1"/>
  <c r="W1101" i="1"/>
  <c r="W1189" i="1"/>
  <c r="W878" i="1"/>
  <c r="W597" i="1"/>
  <c r="W167" i="1"/>
  <c r="W523" i="1"/>
  <c r="W966" i="1"/>
  <c r="W1090" i="1"/>
  <c r="W850" i="1"/>
  <c r="W693" i="1"/>
  <c r="W417" i="1"/>
  <c r="W1031" i="1"/>
  <c r="W428" i="1"/>
  <c r="W905" i="1"/>
  <c r="W239" i="1"/>
  <c r="W804" i="1"/>
  <c r="W808" i="1"/>
  <c r="W684" i="1"/>
  <c r="W466" i="1"/>
  <c r="W1245" i="1"/>
  <c r="W956" i="1"/>
  <c r="W859" i="1"/>
  <c r="W886" i="1"/>
  <c r="W692" i="1"/>
  <c r="W1026" i="1"/>
  <c r="W881" i="1"/>
  <c r="W421" i="1"/>
  <c r="W1183" i="1"/>
  <c r="W447" i="1"/>
  <c r="W700" i="1"/>
  <c r="W953" i="1"/>
  <c r="W851" i="1"/>
  <c r="W1140" i="1"/>
  <c r="W1180" i="1"/>
  <c r="W823" i="1"/>
  <c r="W734" i="1"/>
  <c r="W870" i="1"/>
  <c r="W1089" i="1"/>
  <c r="W596" i="1"/>
  <c r="W315" i="1"/>
  <c r="W311" i="1"/>
  <c r="W1142" i="1"/>
  <c r="W818" i="1"/>
  <c r="W752" i="1"/>
  <c r="W570" i="1"/>
  <c r="W630" i="1"/>
  <c r="W1167" i="1"/>
  <c r="W64" i="1"/>
  <c r="W461" i="1"/>
  <c r="W968" i="1"/>
  <c r="W867" i="1"/>
  <c r="W726" i="1"/>
  <c r="W750" i="1"/>
  <c r="W334" i="1"/>
  <c r="W1027" i="1"/>
  <c r="W895" i="1"/>
  <c r="W902" i="1"/>
  <c r="W898" i="1"/>
  <c r="W814" i="1"/>
  <c r="W510" i="1"/>
  <c r="W473" i="1"/>
  <c r="W474" i="1"/>
  <c r="W1066" i="1"/>
  <c r="W828" i="1"/>
  <c r="W280" i="1"/>
  <c r="W531" i="1"/>
  <c r="W494" i="1"/>
  <c r="W465" i="1"/>
  <c r="W511" i="1"/>
  <c r="W876" i="1"/>
  <c r="W767" i="1"/>
  <c r="W862" i="1"/>
  <c r="W1085" i="1"/>
  <c r="W985" i="1"/>
  <c r="W35" i="1"/>
  <c r="W405" i="1"/>
  <c r="W1173" i="1"/>
  <c r="W842" i="1"/>
  <c r="W1054" i="1"/>
  <c r="W502" i="1"/>
  <c r="W518" i="1"/>
  <c r="W522" i="1"/>
  <c r="W1299" i="1"/>
  <c r="W91" i="1"/>
  <c r="W281" i="1"/>
  <c r="W431" i="1"/>
  <c r="W396" i="1"/>
  <c r="W702" i="1"/>
  <c r="W504" i="1"/>
  <c r="W1207" i="1"/>
  <c r="W340" i="1"/>
  <c r="W1141" i="1"/>
  <c r="W897" i="1"/>
  <c r="W454" i="1"/>
  <c r="W534" i="1"/>
  <c r="W433" i="1"/>
  <c r="W839" i="1"/>
  <c r="W1261" i="1"/>
  <c r="W54" i="1"/>
  <c r="W799" i="1"/>
  <c r="W304" i="1"/>
  <c r="W1139" i="1"/>
  <c r="W1062" i="1"/>
  <c r="W509" i="1"/>
  <c r="W313" i="1"/>
  <c r="W36" i="1"/>
  <c r="W37" i="1"/>
  <c r="W1034" i="1"/>
  <c r="W812" i="1"/>
  <c r="W242" i="1"/>
  <c r="W377" i="1"/>
  <c r="W791" i="1"/>
  <c r="W217" i="1"/>
  <c r="W845" i="1"/>
  <c r="W1161" i="1"/>
  <c r="W179" i="1"/>
  <c r="W38" i="1"/>
  <c r="W288" i="1"/>
  <c r="W742" i="1"/>
  <c r="W1149" i="1"/>
  <c r="W1150" i="1"/>
  <c r="W1151" i="1"/>
  <c r="W1152" i="1"/>
  <c r="W1153" i="1"/>
  <c r="W1154" i="1"/>
  <c r="W1155" i="1"/>
  <c r="W1156" i="1"/>
  <c r="W682" i="1"/>
  <c r="W675" i="1"/>
  <c r="W795" i="1"/>
  <c r="W755" i="1"/>
  <c r="W1254" i="1"/>
  <c r="W39" i="1"/>
  <c r="W1255" i="1"/>
  <c r="W1058" i="1"/>
  <c r="W874" i="1"/>
  <c r="W917" i="1"/>
  <c r="W103" i="1"/>
  <c r="W1056" i="1"/>
  <c r="W131" i="1"/>
  <c r="W861" i="1"/>
  <c r="W225" i="1"/>
  <c r="W780" i="1"/>
  <c r="W810" i="1"/>
  <c r="W1120" i="1"/>
  <c r="W40" i="1"/>
  <c r="W964" i="1"/>
  <c r="W378" i="1"/>
  <c r="W915" i="1"/>
  <c r="W962" i="1"/>
  <c r="W106" i="1"/>
  <c r="W166" i="1"/>
  <c r="W479" i="1"/>
  <c r="W758" i="1"/>
  <c r="W481" i="1"/>
  <c r="W232" i="1"/>
  <c r="W491" i="1"/>
  <c r="W6" i="1"/>
  <c r="W833" i="1"/>
  <c r="W347" i="1"/>
  <c r="W118" i="1"/>
  <c r="W887" i="1"/>
  <c r="W477" i="1"/>
  <c r="W848" i="1"/>
  <c r="W717" i="1"/>
  <c r="W411" i="1"/>
  <c r="W771" i="1"/>
  <c r="W358" i="1"/>
  <c r="W467" i="1"/>
  <c r="W1110" i="1"/>
  <c r="W146" i="1"/>
  <c r="W615" i="1"/>
  <c r="W716" i="1"/>
  <c r="W616" i="1"/>
  <c r="W715" i="1"/>
  <c r="W617" i="1"/>
  <c r="W741" i="1"/>
  <c r="W774" i="1"/>
  <c r="W41" i="1"/>
  <c r="W1130" i="1"/>
  <c r="W738" i="1"/>
  <c r="W986" i="1"/>
  <c r="W42" i="1"/>
  <c r="W773" i="1"/>
  <c r="W397" i="1"/>
  <c r="W797" i="1"/>
  <c r="W408" i="1"/>
  <c r="W69" i="1"/>
  <c r="W412" i="1"/>
  <c r="W434" i="1"/>
  <c r="W317" i="1"/>
  <c r="W939" i="1"/>
  <c r="W681" i="1"/>
  <c r="W515" i="1"/>
  <c r="W221" i="1"/>
  <c r="W324" i="1"/>
  <c r="W913" i="1"/>
  <c r="W43" i="1"/>
  <c r="W44" i="1"/>
  <c r="W45" i="1"/>
  <c r="W46" i="1"/>
  <c r="W984" i="1"/>
  <c r="W553" i="1"/>
  <c r="W47" i="1"/>
  <c r="W679" i="1"/>
  <c r="W817" i="1"/>
  <c r="W1037" i="1"/>
  <c r="W745" i="1"/>
  <c r="W325" i="1"/>
  <c r="W362" i="1"/>
  <c r="W1113" i="1"/>
  <c r="W908" i="1"/>
  <c r="W1015" i="1"/>
  <c r="W706" i="1"/>
  <c r="W713" i="1"/>
  <c r="W476" i="1"/>
  <c r="W512" i="1"/>
  <c r="W109" i="1"/>
  <c r="W368" i="1"/>
  <c r="W450" i="1"/>
  <c r="W740" i="1"/>
  <c r="W387" i="1"/>
  <c r="W458" i="1"/>
  <c r="W1009" i="1"/>
  <c r="W187" i="1"/>
  <c r="W855" i="1"/>
  <c r="W1106" i="1"/>
  <c r="W719" i="1"/>
  <c r="W709" i="1"/>
  <c r="W484" i="1"/>
  <c r="W514" i="1"/>
  <c r="W1222" i="1"/>
  <c r="W1223" i="1"/>
  <c r="W345" i="1"/>
  <c r="W77" i="1"/>
  <c r="W707" i="1"/>
  <c r="W736" i="1"/>
  <c r="W701" i="1"/>
  <c r="W128" i="1"/>
  <c r="W203" i="1"/>
  <c r="W1206" i="1"/>
  <c r="W455" i="1"/>
  <c r="W722" i="1"/>
  <c r="W499" i="1"/>
  <c r="W120" i="1"/>
  <c r="W139" i="1"/>
  <c r="W954" i="1"/>
  <c r="W489" i="1"/>
  <c r="W410" i="1"/>
  <c r="W698" i="1"/>
  <c r="W792" i="1"/>
  <c r="W595" i="1"/>
  <c r="W48" i="1"/>
  <c r="W460" i="1"/>
  <c r="W1096" i="1"/>
  <c r="W328" i="1"/>
  <c r="W183" i="1"/>
  <c r="W250" i="1"/>
  <c r="W478" i="1"/>
  <c r="W453" i="1"/>
  <c r="W503" i="1"/>
  <c r="W540" i="1"/>
  <c r="W104" i="1"/>
  <c r="W429" i="1"/>
  <c r="W93" i="1"/>
  <c r="W355" i="1"/>
  <c r="W436" i="1"/>
  <c r="W544" i="1"/>
  <c r="W437" i="1"/>
  <c r="W445" i="1"/>
  <c r="W190" i="1"/>
  <c r="W213" i="1"/>
  <c r="W342" i="1"/>
  <c r="W189" i="1"/>
  <c r="W49" i="1"/>
  <c r="W444" i="1"/>
  <c r="W471" i="1"/>
  <c r="W110" i="1"/>
  <c r="W154" i="1"/>
  <c r="W493" i="1"/>
  <c r="W438" i="1"/>
  <c r="W872" i="1"/>
  <c r="W488" i="1"/>
  <c r="W333" i="1"/>
  <c r="W784" i="1"/>
  <c r="W370" i="1"/>
  <c r="W442" i="1"/>
  <c r="W382" i="1"/>
  <c r="W124" i="1"/>
  <c r="W432" i="1"/>
  <c r="W399" i="1"/>
  <c r="W318" i="1"/>
  <c r="W270" i="1"/>
  <c r="W115" i="1"/>
  <c r="W775" i="1"/>
  <c r="W388" i="1"/>
  <c r="W204" i="1"/>
  <c r="W310" i="1"/>
  <c r="W899" i="1"/>
  <c r="W323" i="1"/>
  <c r="W205" i="1"/>
  <c r="X95" i="1"/>
  <c r="X314" i="1"/>
  <c r="X298" i="1"/>
  <c r="X766" i="1"/>
  <c r="X785" i="1"/>
  <c r="X359" i="1"/>
  <c r="X718" i="1"/>
  <c r="X677" i="1"/>
  <c r="X294" i="1"/>
  <c r="X196" i="1"/>
  <c r="X743" i="1"/>
  <c r="X67" i="1"/>
  <c r="X337" i="1"/>
  <c r="X351" i="1"/>
  <c r="X790" i="1"/>
  <c r="X729" i="1"/>
  <c r="X676" i="1"/>
  <c r="X708" i="1"/>
  <c r="X772" i="1"/>
  <c r="X678" i="1"/>
  <c r="X781" i="1"/>
  <c r="X160" i="1"/>
  <c r="X720" i="1"/>
  <c r="X372" i="1"/>
  <c r="X150" i="1"/>
  <c r="X119" i="1"/>
  <c r="X765" i="1"/>
  <c r="X361" i="1"/>
  <c r="X672" i="1"/>
  <c r="X735" i="1"/>
  <c r="X673" i="1"/>
  <c r="X143" i="1"/>
  <c r="X688" i="1"/>
  <c r="X185" i="1"/>
  <c r="X657" i="1"/>
  <c r="X739" i="1"/>
  <c r="X658" i="1"/>
  <c r="X674" i="1"/>
  <c r="X127" i="1"/>
  <c r="X418" i="1"/>
  <c r="X180" i="1"/>
  <c r="X336" i="1"/>
  <c r="X721" i="1"/>
  <c r="X764" i="1"/>
  <c r="X341" i="1"/>
  <c r="X231" i="1"/>
  <c r="X279" i="1"/>
  <c r="X291" i="1"/>
  <c r="X757" i="1"/>
  <c r="X759" i="1"/>
  <c r="X211" i="1"/>
  <c r="X262" i="1"/>
  <c r="X724" i="1"/>
  <c r="X266" i="1"/>
  <c r="X136" i="1"/>
  <c r="X107" i="1"/>
  <c r="X393" i="1"/>
  <c r="X659" i="1"/>
  <c r="X289" i="1"/>
  <c r="X422" i="1"/>
  <c r="X521" i="1"/>
  <c r="X300" i="1"/>
  <c r="X763" i="1"/>
  <c r="X165" i="1"/>
  <c r="X218" i="1"/>
  <c r="X353" i="1"/>
  <c r="X338" i="1"/>
  <c r="X322" i="1"/>
  <c r="X697" i="1"/>
  <c r="X416" i="1"/>
  <c r="X687" i="1"/>
  <c r="X56" i="1"/>
  <c r="X194" i="1"/>
  <c r="X446" i="1"/>
  <c r="X777" i="1"/>
  <c r="X198" i="1"/>
  <c r="X711" i="1"/>
  <c r="X371" i="1"/>
  <c r="X660" i="1"/>
  <c r="X689" i="1"/>
  <c r="X238" i="1"/>
  <c r="X121" i="1"/>
  <c r="X71" i="1"/>
  <c r="X350" i="1"/>
  <c r="X97" i="1"/>
  <c r="X352" i="1"/>
  <c r="X210" i="1"/>
  <c r="X384" i="1"/>
  <c r="X725" i="1"/>
  <c r="X685" i="1"/>
  <c r="X7" i="1"/>
  <c r="X704" i="1"/>
  <c r="X783" i="1"/>
  <c r="X295" i="1"/>
  <c r="X357" i="1"/>
  <c r="X271" i="1"/>
  <c r="X356" i="1"/>
  <c r="X8" i="1"/>
  <c r="X59" i="1"/>
  <c r="X805" i="1"/>
  <c r="X712" i="1"/>
  <c r="X366" i="1"/>
  <c r="X800" i="1"/>
  <c r="X206" i="1"/>
  <c r="X274" i="1"/>
  <c r="X293" i="1"/>
  <c r="X733" i="1"/>
  <c r="X108" i="1"/>
  <c r="X87" i="1"/>
  <c r="X391" i="1"/>
  <c r="X286" i="1"/>
  <c r="X737" i="1"/>
  <c r="X748" i="1"/>
  <c r="X249" i="1"/>
  <c r="X161" i="1"/>
  <c r="X744" i="1"/>
  <c r="X836" i="1"/>
  <c r="X661" i="1"/>
  <c r="X284" i="1"/>
  <c r="X229" i="1"/>
  <c r="X669" i="1"/>
  <c r="X260" i="1"/>
  <c r="X240" i="1"/>
  <c r="X296" i="1"/>
  <c r="X550" i="1"/>
  <c r="X202" i="1"/>
  <c r="X798" i="1"/>
  <c r="X215" i="1"/>
  <c r="X807" i="1"/>
  <c r="X326" i="1"/>
  <c r="X694" i="1"/>
  <c r="X668" i="1"/>
  <c r="X403" i="1"/>
  <c r="X369" i="1"/>
  <c r="X272" i="1"/>
  <c r="X176" i="1"/>
  <c r="X825" i="1"/>
  <c r="X173" i="1"/>
  <c r="X747" i="1"/>
  <c r="X776" i="1"/>
  <c r="X321" i="1"/>
  <c r="X778" i="1"/>
  <c r="X376" i="1"/>
  <c r="X754" i="1"/>
  <c r="X849" i="1"/>
  <c r="X241" i="1"/>
  <c r="X801" i="1"/>
  <c r="X770" i="1"/>
  <c r="X762" i="1"/>
  <c r="X163" i="1"/>
  <c r="X220" i="1"/>
  <c r="X148" i="1"/>
  <c r="X346" i="1"/>
  <c r="X761" i="1"/>
  <c r="X699" i="1"/>
  <c r="X233" i="1"/>
  <c r="X732" i="1"/>
  <c r="X90" i="1"/>
  <c r="X224" i="1"/>
  <c r="X782" i="1"/>
  <c r="X670" i="1"/>
  <c r="X662" i="1"/>
  <c r="X663" i="1"/>
  <c r="X76" i="1"/>
  <c r="X402" i="1"/>
  <c r="X768" i="1"/>
  <c r="X332" i="1"/>
  <c r="X1084" i="1"/>
  <c r="X212" i="1"/>
  <c r="X306" i="1"/>
  <c r="X811" i="1"/>
  <c r="X789" i="1"/>
  <c r="X731" i="1"/>
  <c r="X415" i="1"/>
  <c r="X386" i="1"/>
  <c r="X751" i="1"/>
  <c r="X172" i="1"/>
  <c r="X178" i="1"/>
  <c r="X664" i="1"/>
  <c r="X749" i="1"/>
  <c r="X671" i="1"/>
  <c r="X753" i="1"/>
  <c r="X282" i="1"/>
  <c r="X1030" i="1"/>
  <c r="X92" i="1"/>
  <c r="X200" i="1"/>
  <c r="X86" i="1"/>
  <c r="X430" i="1"/>
  <c r="X423" i="1"/>
  <c r="X335" i="1"/>
  <c r="X222" i="1"/>
  <c r="X769" i="1"/>
  <c r="X129" i="1"/>
  <c r="X796" i="1"/>
  <c r="X226" i="1"/>
  <c r="X695" i="1"/>
  <c r="X665" i="1"/>
  <c r="X786" i="1"/>
  <c r="X349" i="1"/>
  <c r="X188" i="1"/>
  <c r="X666" i="1"/>
  <c r="X99" i="1"/>
  <c r="X60" i="1"/>
  <c r="X114" i="1"/>
  <c r="X208" i="1"/>
  <c r="X365" i="1"/>
  <c r="X456" i="1"/>
  <c r="X809" i="1"/>
  <c r="X248" i="1"/>
  <c r="X794" i="1"/>
  <c r="X74" i="1"/>
  <c r="X948" i="1"/>
  <c r="X866" i="1"/>
  <c r="X398" i="1"/>
  <c r="X307" i="1"/>
  <c r="X820" i="1"/>
  <c r="X363" i="1"/>
  <c r="X793" i="1"/>
  <c r="X926" i="1"/>
  <c r="X1020" i="1"/>
  <c r="X686" i="1"/>
  <c r="X275" i="1"/>
  <c r="X830" i="1"/>
  <c r="X68" i="1"/>
  <c r="X882" i="1"/>
  <c r="X827" i="1"/>
  <c r="X199" i="1"/>
  <c r="X714" i="1"/>
  <c r="X746" i="1"/>
  <c r="X244" i="1"/>
  <c r="X816" i="1"/>
  <c r="X448" i="1"/>
  <c r="X13" i="1"/>
  <c r="X50" i="1"/>
  <c r="X14" i="1"/>
  <c r="X1077" i="1"/>
  <c r="X1070" i="1"/>
  <c r="X1202" i="1"/>
  <c r="X1203" i="1"/>
  <c r="X1204" i="1"/>
  <c r="X863" i="1"/>
  <c r="X815" i="1"/>
  <c r="X299" i="1"/>
  <c r="X246" i="1"/>
  <c r="X142" i="1"/>
  <c r="X174" i="1"/>
  <c r="X526" i="1"/>
  <c r="X267" i="1"/>
  <c r="X832" i="1"/>
  <c r="X705" i="1"/>
  <c r="X667" i="1"/>
  <c r="X348" i="1"/>
  <c r="X994" i="1"/>
  <c r="X1117" i="1"/>
  <c r="X1118" i="1"/>
  <c r="X175" i="1"/>
  <c r="X237" i="1"/>
  <c r="X236" i="1"/>
  <c r="X264" i="1"/>
  <c r="X63" i="1"/>
  <c r="X435" i="1"/>
  <c r="X508" i="1"/>
  <c r="X193" i="1"/>
  <c r="X243" i="1"/>
  <c r="X247" i="1"/>
  <c r="X164" i="1"/>
  <c r="X162" i="1"/>
  <c r="X207" i="1"/>
  <c r="X133" i="1"/>
  <c r="X145" i="1"/>
  <c r="X155" i="1"/>
  <c r="X330" i="1"/>
  <c r="X290" i="1"/>
  <c r="X287" i="1"/>
  <c r="X214" i="1"/>
  <c r="X116" i="1"/>
  <c r="X252" i="1"/>
  <c r="X89" i="1"/>
  <c r="X53" i="1"/>
  <c r="X149" i="1"/>
  <c r="X138" i="1"/>
  <c r="X80" i="1"/>
  <c r="X88" i="1"/>
  <c r="X197" i="1"/>
  <c r="X259" i="1"/>
  <c r="X320" i="1"/>
  <c r="X94" i="1"/>
  <c r="X15" i="1"/>
  <c r="X134" i="1"/>
  <c r="X5" i="1"/>
  <c r="X184" i="1"/>
  <c r="X102" i="1"/>
  <c r="X301" i="1"/>
  <c r="X389" i="1"/>
  <c r="X16" i="1"/>
  <c r="X401" i="1"/>
  <c r="X151" i="1"/>
  <c r="X17" i="1"/>
  <c r="X85" i="1"/>
  <c r="X112" i="1"/>
  <c r="X18" i="1"/>
  <c r="X329" i="1"/>
  <c r="X19" i="1"/>
  <c r="X20" i="1"/>
  <c r="X78" i="1"/>
  <c r="X543" i="1"/>
  <c r="X122" i="1"/>
  <c r="X126" i="1"/>
  <c r="X443" i="1"/>
  <c r="X547" i="1"/>
  <c r="X327" i="1"/>
  <c r="X168" i="1"/>
  <c r="X273" i="1"/>
  <c r="X385" i="1"/>
  <c r="X472" i="1"/>
  <c r="X426" i="1"/>
  <c r="X261" i="1"/>
  <c r="X251" i="1"/>
  <c r="X392" i="1"/>
  <c r="X1364" i="1"/>
  <c r="X1363" i="1"/>
  <c r="X1359" i="1"/>
  <c r="X1341" i="1"/>
  <c r="X1362" i="1"/>
  <c r="X1355" i="1"/>
  <c r="X1361" i="1"/>
  <c r="X1360" i="1"/>
  <c r="X1353" i="1"/>
  <c r="X1322" i="1"/>
  <c r="X1345" i="1"/>
  <c r="X599" i="1"/>
  <c r="X1314" i="1"/>
  <c r="X563" i="1"/>
  <c r="X1358" i="1"/>
  <c r="X1352" i="1"/>
  <c r="X1354" i="1"/>
  <c r="X1331" i="1"/>
  <c r="X1330" i="1"/>
  <c r="X1277" i="1"/>
  <c r="X1351" i="1"/>
  <c r="X1350" i="1"/>
  <c r="X1348" i="1"/>
  <c r="X1349" i="1"/>
  <c r="X1346" i="1"/>
  <c r="X1318" i="1"/>
  <c r="X1337" i="1"/>
  <c r="X1333" i="1"/>
  <c r="X638" i="1"/>
  <c r="X632" i="1"/>
  <c r="X1225" i="1"/>
  <c r="X1295" i="1"/>
  <c r="X1343" i="1"/>
  <c r="X1264" i="1"/>
  <c r="X1328" i="1"/>
  <c r="X1274" i="1"/>
  <c r="X364" i="1"/>
  <c r="X1268" i="1"/>
  <c r="X1243" i="1"/>
  <c r="X1227" i="1"/>
  <c r="X1339" i="1"/>
  <c r="X644" i="1"/>
  <c r="X1356" i="1"/>
  <c r="X1357" i="1"/>
  <c r="X568" i="1"/>
  <c r="X641" i="1"/>
  <c r="X1302" i="1"/>
  <c r="X517" i="1"/>
  <c r="X1338" i="1"/>
  <c r="X527" i="1"/>
  <c r="X1184" i="1"/>
  <c r="X486" i="1"/>
  <c r="X1316" i="1"/>
  <c r="X1283" i="1"/>
  <c r="X578" i="1"/>
  <c r="X1213" i="1"/>
  <c r="X1176" i="1"/>
  <c r="X219" i="1"/>
  <c r="X1301" i="1"/>
  <c r="X1310" i="1"/>
  <c r="X1186" i="1"/>
  <c r="X1329" i="1"/>
  <c r="X1267" i="1"/>
  <c r="X652" i="1"/>
  <c r="X653" i="1"/>
  <c r="X654" i="1"/>
  <c r="X1347" i="1"/>
  <c r="X1195" i="1"/>
  <c r="X646" i="1"/>
  <c r="X645" i="1"/>
  <c r="X1324" i="1"/>
  <c r="X1258" i="1"/>
  <c r="X1323" i="1"/>
  <c r="X576" i="1"/>
  <c r="X1259" i="1"/>
  <c r="X66" i="1"/>
  <c r="X1123" i="1"/>
  <c r="X1257" i="1"/>
  <c r="X1251" i="1"/>
  <c r="X1172" i="1"/>
  <c r="X1273" i="1"/>
  <c r="X1248" i="1"/>
  <c r="X1224" i="1"/>
  <c r="X1122" i="1"/>
  <c r="X1271" i="1"/>
  <c r="X1170" i="1"/>
  <c r="X1279" i="1"/>
  <c r="X21" i="1"/>
  <c r="X1306" i="1"/>
  <c r="X1181" i="1"/>
  <c r="X1179" i="1"/>
  <c r="X1241" i="1"/>
  <c r="X1177" i="1"/>
  <c r="X1342" i="1"/>
  <c r="X525" i="1"/>
  <c r="X1340" i="1"/>
  <c r="X519" i="1"/>
  <c r="X1228" i="1"/>
  <c r="X1104" i="1"/>
  <c r="X1088" i="1"/>
  <c r="X1127" i="1"/>
  <c r="X1083" i="1"/>
  <c r="X1296" i="1"/>
  <c r="X1220" i="1"/>
  <c r="X1242" i="1"/>
  <c r="X1247" i="1"/>
  <c r="X1178" i="1"/>
  <c r="X1276" i="1"/>
  <c r="X1282" i="1"/>
  <c r="X1244" i="1"/>
  <c r="X1288" i="1"/>
  <c r="X1278" i="1"/>
  <c r="X1284" i="1"/>
  <c r="X520" i="1"/>
  <c r="X1158" i="1"/>
  <c r="X135" i="1"/>
  <c r="X1238" i="1"/>
  <c r="X1311" i="1"/>
  <c r="X1312" i="1"/>
  <c r="X1313" i="1"/>
  <c r="X1209" i="1"/>
  <c r="X1272" i="1"/>
  <c r="X1309" i="1"/>
  <c r="X1199" i="1"/>
  <c r="X1107" i="1"/>
  <c r="X1086" i="1"/>
  <c r="X1269" i="1"/>
  <c r="X1091" i="1"/>
  <c r="X1024" i="1"/>
  <c r="X612" i="1"/>
  <c r="X1049" i="1"/>
  <c r="X1194" i="1"/>
  <c r="X1260" i="1"/>
  <c r="X1192" i="1"/>
  <c r="X1334" i="1"/>
  <c r="X1335" i="1"/>
  <c r="X1336" i="1"/>
  <c r="X1332" i="1"/>
  <c r="X1128" i="1"/>
  <c r="X1078" i="1"/>
  <c r="X1099" i="1"/>
  <c r="X1163" i="1"/>
  <c r="X1262" i="1"/>
  <c r="X1092" i="1"/>
  <c r="X1144" i="1"/>
  <c r="X1044" i="1"/>
  <c r="X1307" i="1"/>
  <c r="X1094" i="1"/>
  <c r="X72" i="1"/>
  <c r="X22" i="1"/>
  <c r="X1160" i="1"/>
  <c r="X1256" i="1"/>
  <c r="X1112" i="1"/>
  <c r="X610" i="1"/>
  <c r="X609" i="1"/>
  <c r="X1029" i="1"/>
  <c r="X1038" i="1"/>
  <c r="X1216" i="1"/>
  <c r="X1297" i="1"/>
  <c r="X1068" i="1"/>
  <c r="X1303" i="1"/>
  <c r="X1304" i="1"/>
  <c r="X1132" i="1"/>
  <c r="X1182" i="1"/>
  <c r="X1212" i="1"/>
  <c r="X1196" i="1"/>
  <c r="X1050" i="1"/>
  <c r="X1079" i="1"/>
  <c r="X1006" i="1"/>
  <c r="X1035" i="1"/>
  <c r="X1321" i="1"/>
  <c r="X1003" i="1"/>
  <c r="X1211" i="1"/>
  <c r="X1197" i="1"/>
  <c r="X1019" i="1"/>
  <c r="X906" i="1"/>
  <c r="X1004" i="1"/>
  <c r="X1072" i="1"/>
  <c r="X1033" i="1"/>
  <c r="X339" i="1"/>
  <c r="X1115" i="1"/>
  <c r="X1240" i="1"/>
  <c r="X1097" i="1"/>
  <c r="X987" i="1"/>
  <c r="X1093" i="1"/>
  <c r="X1327" i="1"/>
  <c r="X1121" i="1"/>
  <c r="X1060" i="1"/>
  <c r="X1165" i="1"/>
  <c r="X1325" i="1"/>
  <c r="X1326" i="1"/>
  <c r="X1081" i="1"/>
  <c r="X1052" i="1"/>
  <c r="X1040" i="1"/>
  <c r="X1289" i="1"/>
  <c r="X1290" i="1"/>
  <c r="X1291" i="1"/>
  <c r="X1320" i="1"/>
  <c r="X1292" i="1"/>
  <c r="X1293" i="1"/>
  <c r="X1294" i="1"/>
  <c r="X2" i="1"/>
  <c r="X1286" i="1"/>
  <c r="X648" i="1"/>
  <c r="X634" i="1"/>
  <c r="X650" i="1"/>
  <c r="X1193" i="1"/>
  <c r="X1190" i="1"/>
  <c r="X1185" i="1"/>
  <c r="X1039" i="1"/>
  <c r="X613" i="1"/>
  <c r="X997" i="1"/>
  <c r="X656" i="1"/>
  <c r="X1129" i="1"/>
  <c r="X651" i="1"/>
  <c r="X9" i="1"/>
  <c r="X1219" i="1"/>
  <c r="X970" i="1"/>
  <c r="X1138" i="1"/>
  <c r="X1011" i="1"/>
  <c r="X611" i="1"/>
  <c r="X1012" i="1"/>
  <c r="X980" i="1"/>
  <c r="X629" i="1"/>
  <c r="X1218" i="1"/>
  <c r="X643" i="1"/>
  <c r="X1008" i="1"/>
  <c r="X1080" i="1"/>
  <c r="X265" i="1"/>
  <c r="X1010" i="1"/>
  <c r="X642" i="1"/>
  <c r="X1270" i="1"/>
  <c r="X1171" i="1"/>
  <c r="X1111" i="1"/>
  <c r="X639" i="1"/>
  <c r="X1145" i="1"/>
  <c r="X496" i="1"/>
  <c r="X23" i="1"/>
  <c r="X24" i="1"/>
  <c r="X12" i="1"/>
  <c r="X633" i="1"/>
  <c r="X575" i="1"/>
  <c r="X1051" i="1"/>
  <c r="X627" i="1"/>
  <c r="X580" i="1"/>
  <c r="X950" i="1"/>
  <c r="X25" i="1"/>
  <c r="X26" i="1"/>
  <c r="X598" i="1"/>
  <c r="X1175" i="1"/>
  <c r="X192" i="1"/>
  <c r="X592" i="1"/>
  <c r="X621" i="1"/>
  <c r="X1265" i="1"/>
  <c r="X170" i="1"/>
  <c r="X979" i="1"/>
  <c r="X1000" i="1"/>
  <c r="X256" i="1"/>
  <c r="X1168" i="1"/>
  <c r="X620" i="1"/>
  <c r="X1013" i="1"/>
  <c r="X941" i="1"/>
  <c r="X940" i="1"/>
  <c r="X1017" i="1"/>
  <c r="X961" i="1"/>
  <c r="X1263" i="1"/>
  <c r="X618" i="1"/>
  <c r="X191" i="1"/>
  <c r="X640" i="1"/>
  <c r="X935" i="1"/>
  <c r="X583" i="1"/>
  <c r="X1064" i="1"/>
  <c r="X625" i="1"/>
  <c r="X1055" i="1"/>
  <c r="X655" i="1"/>
  <c r="X1319" i="1"/>
  <c r="X584" i="1"/>
  <c r="X1108" i="1"/>
  <c r="X1007" i="1"/>
  <c r="X976" i="1"/>
  <c r="X983" i="1"/>
  <c r="X51" i="1"/>
  <c r="X27" i="1"/>
  <c r="X932" i="1"/>
  <c r="X991" i="1"/>
  <c r="X635" i="1"/>
  <c r="X622" i="1"/>
  <c r="X1005" i="1"/>
  <c r="X589" i="1"/>
  <c r="X1208" i="1"/>
  <c r="X1200" i="1"/>
  <c r="X1201" i="1"/>
  <c r="X608" i="1"/>
  <c r="X944" i="1"/>
  <c r="X593" i="1"/>
  <c r="X1131" i="1"/>
  <c r="X1148" i="1"/>
  <c r="X1157" i="1"/>
  <c r="X1344" i="1"/>
  <c r="X413" i="1"/>
  <c r="X1063" i="1"/>
  <c r="X1061" i="1"/>
  <c r="X614" i="1"/>
  <c r="X967" i="1"/>
  <c r="X1317" i="1"/>
  <c r="X1253" i="1"/>
  <c r="X1252" i="1"/>
  <c r="X1134" i="1"/>
  <c r="X1249" i="1"/>
  <c r="X569" i="1"/>
  <c r="X1250" i="1"/>
  <c r="X565" i="1"/>
  <c r="X982" i="1"/>
  <c r="X600" i="1"/>
  <c r="X309" i="1"/>
  <c r="X61" i="1"/>
  <c r="X934" i="1"/>
  <c r="X490" i="1"/>
  <c r="X626" i="1"/>
  <c r="X910" i="1"/>
  <c r="X952" i="1"/>
  <c r="X957" i="1"/>
  <c r="X1018" i="1"/>
  <c r="X606" i="1"/>
  <c r="X1315" i="1"/>
  <c r="X1246" i="1"/>
  <c r="X1188" i="1"/>
  <c r="X649" i="1"/>
  <c r="X602" i="1"/>
  <c r="X571" i="1"/>
  <c r="X931" i="1"/>
  <c r="X1136" i="1"/>
  <c r="X586" i="1"/>
  <c r="X111" i="1"/>
  <c r="X1137" i="1"/>
  <c r="X1125" i="1"/>
  <c r="X900" i="1"/>
  <c r="X400" i="1"/>
  <c r="X55" i="1"/>
  <c r="X258" i="1"/>
  <c r="X1124" i="1"/>
  <c r="X1266" i="1"/>
  <c r="X585" i="1"/>
  <c r="X921" i="1"/>
  <c r="X549" i="1"/>
  <c r="X84" i="1"/>
  <c r="X462" i="1"/>
  <c r="X560" i="1"/>
  <c r="X1237" i="1"/>
  <c r="X470" i="1"/>
  <c r="X144" i="1"/>
  <c r="X537" i="1"/>
  <c r="X992" i="1"/>
  <c r="X918" i="1"/>
  <c r="X373" i="1"/>
  <c r="X141" i="1"/>
  <c r="X631" i="1"/>
  <c r="X946" i="1"/>
  <c r="X587" i="1"/>
  <c r="X257" i="1"/>
  <c r="X1143" i="1"/>
  <c r="X1187" i="1"/>
  <c r="X628" i="1"/>
  <c r="X561" i="1"/>
  <c r="X581" i="1"/>
  <c r="X1239" i="1"/>
  <c r="X574" i="1"/>
  <c r="X938" i="1"/>
  <c r="X98" i="1"/>
  <c r="X548" i="1"/>
  <c r="X971" i="1"/>
  <c r="X545" i="1"/>
  <c r="X880" i="1"/>
  <c r="X529" i="1"/>
  <c r="X852" i="1"/>
  <c r="X607" i="1"/>
  <c r="X536" i="1"/>
  <c r="X835" i="1"/>
  <c r="X100" i="1"/>
  <c r="X594" i="1"/>
  <c r="X903" i="1"/>
  <c r="X624" i="1"/>
  <c r="X896" i="1"/>
  <c r="X933" i="1"/>
  <c r="X182" i="1"/>
  <c r="X605" i="1"/>
  <c r="X972" i="1"/>
  <c r="X75" i="1"/>
  <c r="X554" i="1"/>
  <c r="X904" i="1"/>
  <c r="X1076" i="1"/>
  <c r="X960" i="1"/>
  <c r="X83" i="1"/>
  <c r="X1075" i="1"/>
  <c r="X873" i="1"/>
  <c r="X889" i="1"/>
  <c r="X535" i="1"/>
  <c r="X647" i="1"/>
  <c r="X297" i="1"/>
  <c r="X52" i="1"/>
  <c r="X591" i="1"/>
  <c r="X303" i="1"/>
  <c r="X730" i="1"/>
  <c r="X922" i="1"/>
  <c r="X601" i="1"/>
  <c r="X1169" i="1"/>
  <c r="X381" i="1"/>
  <c r="X1069" i="1"/>
  <c r="X869" i="1"/>
  <c r="X890" i="1"/>
  <c r="X380" i="1"/>
  <c r="X1109" i="1"/>
  <c r="X947" i="1"/>
  <c r="X579" i="1"/>
  <c r="X1067" i="1"/>
  <c r="X1071" i="1"/>
  <c r="X451" i="1"/>
  <c r="X978" i="1"/>
  <c r="X943" i="1"/>
  <c r="X623" i="1"/>
  <c r="X528" i="1"/>
  <c r="X28" i="1"/>
  <c r="X883" i="1"/>
  <c r="X283" i="1"/>
  <c r="X1229" i="1"/>
  <c r="X1230" i="1"/>
  <c r="X1231" i="1"/>
  <c r="X1232" i="1"/>
  <c r="X1233" i="1"/>
  <c r="X1234" i="1"/>
  <c r="X1235" i="1"/>
  <c r="X1236" i="1"/>
  <c r="X1305" i="1"/>
  <c r="X912" i="1"/>
  <c r="X487" i="1"/>
  <c r="X1275" i="1"/>
  <c r="X3" i="1"/>
  <c r="X1162" i="1"/>
  <c r="X559" i="1"/>
  <c r="X858" i="1"/>
  <c r="X374" i="1"/>
  <c r="X937" i="1"/>
  <c r="X542" i="1"/>
  <c r="X255" i="1"/>
  <c r="X1308" i="1"/>
  <c r="X1226" i="1"/>
  <c r="X1023" i="1"/>
  <c r="X1166" i="1"/>
  <c r="X1147" i="1"/>
  <c r="X551" i="1"/>
  <c r="X81" i="1"/>
  <c r="X909" i="1"/>
  <c r="X788" i="1"/>
  <c r="X875" i="1"/>
  <c r="X1053" i="1"/>
  <c r="X760" i="1"/>
  <c r="X590" i="1"/>
  <c r="X557" i="1"/>
  <c r="X847" i="1"/>
  <c r="X727" i="1"/>
  <c r="X558" i="1"/>
  <c r="X277" i="1"/>
  <c r="X530" i="1"/>
  <c r="X58" i="1"/>
  <c r="X1221" i="1"/>
  <c r="X406" i="1"/>
  <c r="X1082" i="1"/>
  <c r="X989" i="1"/>
  <c r="X577" i="1"/>
  <c r="X995" i="1"/>
  <c r="X516" i="1"/>
  <c r="X539" i="1"/>
  <c r="X893" i="1"/>
  <c r="X871" i="1"/>
  <c r="X556" i="1"/>
  <c r="X892" i="1"/>
  <c r="X865" i="1"/>
  <c r="X841" i="1"/>
  <c r="X1164" i="1"/>
  <c r="X787" i="1"/>
  <c r="X459" i="1"/>
  <c r="X4" i="1"/>
  <c r="X901" i="1"/>
  <c r="X864" i="1"/>
  <c r="X276" i="1"/>
  <c r="X1135" i="1"/>
  <c r="X999" i="1"/>
  <c r="X79" i="1"/>
  <c r="X500" i="1"/>
  <c r="X533" i="1"/>
  <c r="X1105" i="1"/>
  <c r="X424" i="1"/>
  <c r="X254" i="1"/>
  <c r="X573" i="1"/>
  <c r="X1217" i="1"/>
  <c r="X419" i="1"/>
  <c r="X958" i="1"/>
  <c r="X582" i="1"/>
  <c r="X1095" i="1"/>
  <c r="X1042" i="1"/>
  <c r="X253" i="1"/>
  <c r="X831" i="1"/>
  <c r="X1198" i="1"/>
  <c r="X860" i="1"/>
  <c r="X316" i="1"/>
  <c r="X975" i="1"/>
  <c r="X1022" i="1"/>
  <c r="X1065" i="1"/>
  <c r="X234" i="1"/>
  <c r="X1114" i="1"/>
  <c r="X1036" i="1"/>
  <c r="X228" i="1"/>
  <c r="X158" i="1"/>
  <c r="X1159" i="1"/>
  <c r="X130" i="1"/>
  <c r="X856" i="1"/>
  <c r="X245" i="1"/>
  <c r="X463" i="1"/>
  <c r="X278" i="1"/>
  <c r="X826" i="1"/>
  <c r="X853" i="1"/>
  <c r="X564" i="1"/>
  <c r="X65" i="1"/>
  <c r="X824" i="1"/>
  <c r="X414" i="1"/>
  <c r="X619" i="1"/>
  <c r="X844" i="1"/>
  <c r="X696" i="1"/>
  <c r="X1146" i="1"/>
  <c r="X492" i="1"/>
  <c r="X822" i="1"/>
  <c r="X480" i="1"/>
  <c r="X821" i="1"/>
  <c r="X223" i="1"/>
  <c r="X344" i="1"/>
  <c r="X427" i="1"/>
  <c r="X951" i="1"/>
  <c r="X1032" i="1"/>
  <c r="X390" i="1"/>
  <c r="X495" i="1"/>
  <c r="X846" i="1"/>
  <c r="X383" i="1"/>
  <c r="X843" i="1"/>
  <c r="X1087" i="1"/>
  <c r="X996" i="1"/>
  <c r="X230" i="1"/>
  <c r="X302" i="1"/>
  <c r="X959" i="1"/>
  <c r="X683" i="1"/>
  <c r="X497" i="1"/>
  <c r="X132" i="1"/>
  <c r="X394" i="1"/>
  <c r="X1074" i="1"/>
  <c r="X195" i="1"/>
  <c r="X894" i="1"/>
  <c r="X728" i="1"/>
  <c r="X838" i="1"/>
  <c r="X29" i="1"/>
  <c r="X566" i="1"/>
  <c r="X441" i="1"/>
  <c r="X227" i="1"/>
  <c r="X10" i="1"/>
  <c r="X723" i="1"/>
  <c r="X113" i="1"/>
  <c r="X868" i="1"/>
  <c r="X1041" i="1"/>
  <c r="X407" i="1"/>
  <c r="X269" i="1"/>
  <c r="X636" i="1"/>
  <c r="X637" i="1"/>
  <c r="X305" i="1"/>
  <c r="X925" i="1"/>
  <c r="X588" i="1"/>
  <c r="X30" i="1"/>
  <c r="X1073" i="1"/>
  <c r="X159" i="1"/>
  <c r="X360" i="1"/>
  <c r="X829" i="1"/>
  <c r="X57" i="1"/>
  <c r="X343" i="1"/>
  <c r="X603" i="1"/>
  <c r="X1016" i="1"/>
  <c r="X837" i="1"/>
  <c r="X703" i="1"/>
  <c r="X1215" i="1"/>
  <c r="X62" i="1"/>
  <c r="X567" i="1"/>
  <c r="X319" i="1"/>
  <c r="X604" i="1"/>
  <c r="X157" i="1"/>
  <c r="X834" i="1"/>
  <c r="X117" i="1"/>
  <c r="X263" i="1"/>
  <c r="X756" i="1"/>
  <c r="X977" i="1"/>
  <c r="X1025" i="1"/>
  <c r="X1214" i="1"/>
  <c r="X1133" i="1"/>
  <c r="X375" i="1"/>
  <c r="X209" i="1"/>
  <c r="X1001" i="1"/>
  <c r="X1126" i="1"/>
  <c r="X981" i="1"/>
  <c r="X70" i="1"/>
  <c r="X993" i="1"/>
  <c r="X988" i="1"/>
  <c r="X710" i="1"/>
  <c r="X891" i="1"/>
  <c r="X806" i="1"/>
  <c r="X513" i="1"/>
  <c r="X1300" i="1"/>
  <c r="X572" i="1"/>
  <c r="X1191" i="1"/>
  <c r="X936" i="1"/>
  <c r="X96" i="1"/>
  <c r="X680" i="1"/>
  <c r="X404" i="1"/>
  <c r="X965" i="1"/>
  <c r="X973" i="1"/>
  <c r="X955" i="1"/>
  <c r="X216" i="1"/>
  <c r="X555" i="1"/>
  <c r="X1210" i="1"/>
  <c r="X963" i="1"/>
  <c r="X928" i="1"/>
  <c r="X235" i="1"/>
  <c r="X268" i="1"/>
  <c r="X1298" i="1"/>
  <c r="X1014" i="1"/>
  <c r="X1021" i="1"/>
  <c r="X840" i="1"/>
  <c r="X927" i="1"/>
  <c r="X201" i="1"/>
  <c r="X546" i="1"/>
  <c r="X485" i="1"/>
  <c r="X1205" i="1"/>
  <c r="X1046" i="1"/>
  <c r="X312" i="1"/>
  <c r="X31" i="1"/>
  <c r="X498" i="1"/>
  <c r="X331" i="1"/>
  <c r="X152" i="1"/>
  <c r="X949" i="1"/>
  <c r="X501" i="1"/>
  <c r="X468" i="1"/>
  <c r="X998" i="1"/>
  <c r="X1002" i="1"/>
  <c r="X942" i="1"/>
  <c r="X285" i="1"/>
  <c r="X379" i="1"/>
  <c r="X914" i="1"/>
  <c r="X920" i="1"/>
  <c r="X690" i="1"/>
  <c r="X169" i="1"/>
  <c r="X1059" i="1"/>
  <c r="X181" i="1"/>
  <c r="X32" i="1"/>
  <c r="X33" i="1"/>
  <c r="X1119" i="1"/>
  <c r="X1057" i="1"/>
  <c r="X907" i="1"/>
  <c r="X969" i="1"/>
  <c r="X1287" i="1"/>
  <c r="X929" i="1"/>
  <c r="X562" i="1"/>
  <c r="X884" i="1"/>
  <c r="X475" i="1"/>
  <c r="X1116" i="1"/>
  <c r="X924" i="1"/>
  <c r="X916" i="1"/>
  <c r="X464" i="1"/>
  <c r="X469" i="1"/>
  <c r="X482" i="1"/>
  <c r="X923" i="1"/>
  <c r="X425" i="1"/>
  <c r="X1098" i="1"/>
  <c r="X945" i="1"/>
  <c r="X11" i="1"/>
  <c r="X105" i="1"/>
  <c r="X367" i="1"/>
  <c r="X101" i="1"/>
  <c r="X123" i="1"/>
  <c r="X308" i="1"/>
  <c r="X857" i="1"/>
  <c r="X691" i="1"/>
  <c r="X186" i="1"/>
  <c r="X153" i="1"/>
  <c r="X395" i="1"/>
  <c r="X73" i="1"/>
  <c r="X885" i="1"/>
  <c r="X879" i="1"/>
  <c r="X483" i="1"/>
  <c r="X541" i="1"/>
  <c r="X803" i="1"/>
  <c r="X125" i="1"/>
  <c r="X854" i="1"/>
  <c r="X779" i="1"/>
  <c r="X354" i="1"/>
  <c r="X452" i="1"/>
  <c r="X156" i="1"/>
  <c r="X538" i="1"/>
  <c r="X819" i="1"/>
  <c r="X34" i="1"/>
  <c r="X1048" i="1"/>
  <c r="X1047" i="1"/>
  <c r="X911" i="1"/>
  <c r="X1043" i="1"/>
  <c r="X1174" i="1"/>
  <c r="X552" i="1"/>
  <c r="X147" i="1"/>
  <c r="X1103" i="1"/>
  <c r="X1045" i="1"/>
  <c r="X802" i="1"/>
  <c r="X171" i="1"/>
  <c r="X420" i="1"/>
  <c r="X1102" i="1"/>
  <c r="X1028" i="1"/>
  <c r="X505" i="1"/>
  <c r="X930" i="1"/>
  <c r="X409" i="1"/>
  <c r="X137" i="1"/>
  <c r="X974" i="1"/>
  <c r="X506" i="1"/>
  <c r="X877" i="1"/>
  <c r="X1285" i="1"/>
  <c r="X888" i="1"/>
  <c r="X524" i="1"/>
  <c r="X507" i="1"/>
  <c r="X813" i="1"/>
  <c r="X457" i="1"/>
  <c r="X439" i="1"/>
  <c r="X1280" i="1"/>
  <c r="X1281" i="1"/>
  <c r="X292" i="1"/>
  <c r="X82" i="1"/>
  <c r="X990" i="1"/>
  <c r="X919" i="1"/>
  <c r="X440" i="1"/>
  <c r="X449" i="1"/>
  <c r="X177" i="1"/>
  <c r="X140" i="1"/>
  <c r="X532" i="1"/>
  <c r="X1100" i="1"/>
  <c r="X1101" i="1"/>
  <c r="X1189" i="1"/>
  <c r="X878" i="1"/>
  <c r="X597" i="1"/>
  <c r="X167" i="1"/>
  <c r="X523" i="1"/>
  <c r="X966" i="1"/>
  <c r="X1090" i="1"/>
  <c r="X850" i="1"/>
  <c r="X693" i="1"/>
  <c r="X417" i="1"/>
  <c r="X1031" i="1"/>
  <c r="X428" i="1"/>
  <c r="X905" i="1"/>
  <c r="X239" i="1"/>
  <c r="X804" i="1"/>
  <c r="X808" i="1"/>
  <c r="X684" i="1"/>
  <c r="X466" i="1"/>
  <c r="X1245" i="1"/>
  <c r="X956" i="1"/>
  <c r="X859" i="1"/>
  <c r="X886" i="1"/>
  <c r="X692" i="1"/>
  <c r="X1026" i="1"/>
  <c r="X881" i="1"/>
  <c r="X421" i="1"/>
  <c r="X1183" i="1"/>
  <c r="X447" i="1"/>
  <c r="X700" i="1"/>
  <c r="X953" i="1"/>
  <c r="X851" i="1"/>
  <c r="X1140" i="1"/>
  <c r="X1180" i="1"/>
  <c r="X823" i="1"/>
  <c r="X734" i="1"/>
  <c r="X870" i="1"/>
  <c r="X1089" i="1"/>
  <c r="X596" i="1"/>
  <c r="X315" i="1"/>
  <c r="X311" i="1"/>
  <c r="X1142" i="1"/>
  <c r="X818" i="1"/>
  <c r="X752" i="1"/>
  <c r="X570" i="1"/>
  <c r="X630" i="1"/>
  <c r="X1167" i="1"/>
  <c r="X64" i="1"/>
  <c r="X461" i="1"/>
  <c r="X968" i="1"/>
  <c r="X867" i="1"/>
  <c r="X726" i="1"/>
  <c r="X750" i="1"/>
  <c r="X334" i="1"/>
  <c r="X1027" i="1"/>
  <c r="X895" i="1"/>
  <c r="X902" i="1"/>
  <c r="X898" i="1"/>
  <c r="X814" i="1"/>
  <c r="X510" i="1"/>
  <c r="X473" i="1"/>
  <c r="X474" i="1"/>
  <c r="X1066" i="1"/>
  <c r="X828" i="1"/>
  <c r="X280" i="1"/>
  <c r="X531" i="1"/>
  <c r="X494" i="1"/>
  <c r="X465" i="1"/>
  <c r="X511" i="1"/>
  <c r="X876" i="1"/>
  <c r="X767" i="1"/>
  <c r="X862" i="1"/>
  <c r="X1085" i="1"/>
  <c r="X985" i="1"/>
  <c r="X35" i="1"/>
  <c r="X405" i="1"/>
  <c r="X1173" i="1"/>
  <c r="X842" i="1"/>
  <c r="X1054" i="1"/>
  <c r="X502" i="1"/>
  <c r="X518" i="1"/>
  <c r="X522" i="1"/>
  <c r="X1299" i="1"/>
  <c r="X91" i="1"/>
  <c r="X281" i="1"/>
  <c r="X431" i="1"/>
  <c r="X396" i="1"/>
  <c r="X702" i="1"/>
  <c r="X504" i="1"/>
  <c r="X1207" i="1"/>
  <c r="X340" i="1"/>
  <c r="X1141" i="1"/>
  <c r="X897" i="1"/>
  <c r="X454" i="1"/>
  <c r="X534" i="1"/>
  <c r="X433" i="1"/>
  <c r="X839" i="1"/>
  <c r="X1261" i="1"/>
  <c r="X54" i="1"/>
  <c r="X799" i="1"/>
  <c r="X304" i="1"/>
  <c r="X1139" i="1"/>
  <c r="X1062" i="1"/>
  <c r="X509" i="1"/>
  <c r="X313" i="1"/>
  <c r="X36" i="1"/>
  <c r="X37" i="1"/>
  <c r="X1034" i="1"/>
  <c r="X812" i="1"/>
  <c r="X242" i="1"/>
  <c r="X377" i="1"/>
  <c r="X791" i="1"/>
  <c r="X217" i="1"/>
  <c r="X845" i="1"/>
  <c r="X1161" i="1"/>
  <c r="X179" i="1"/>
  <c r="X38" i="1"/>
  <c r="X288" i="1"/>
  <c r="X742" i="1"/>
  <c r="X1149" i="1"/>
  <c r="X1150" i="1"/>
  <c r="X1151" i="1"/>
  <c r="X1152" i="1"/>
  <c r="X1153" i="1"/>
  <c r="X1154" i="1"/>
  <c r="X1155" i="1"/>
  <c r="X1156" i="1"/>
  <c r="X682" i="1"/>
  <c r="X675" i="1"/>
  <c r="X795" i="1"/>
  <c r="X755" i="1"/>
  <c r="X1254" i="1"/>
  <c r="X39" i="1"/>
  <c r="X1255" i="1"/>
  <c r="X1058" i="1"/>
  <c r="X874" i="1"/>
  <c r="X917" i="1"/>
  <c r="X103" i="1"/>
  <c r="X1056" i="1"/>
  <c r="X131" i="1"/>
  <c r="X861" i="1"/>
  <c r="X225" i="1"/>
  <c r="X780" i="1"/>
  <c r="X810" i="1"/>
  <c r="X1120" i="1"/>
  <c r="X40" i="1"/>
  <c r="X964" i="1"/>
  <c r="X378" i="1"/>
  <c r="X915" i="1"/>
  <c r="X962" i="1"/>
  <c r="X106" i="1"/>
  <c r="X166" i="1"/>
  <c r="X479" i="1"/>
  <c r="X758" i="1"/>
  <c r="X481" i="1"/>
  <c r="X232" i="1"/>
  <c r="X491" i="1"/>
  <c r="X6" i="1"/>
  <c r="X833" i="1"/>
  <c r="X347" i="1"/>
  <c r="X118" i="1"/>
  <c r="X887" i="1"/>
  <c r="X477" i="1"/>
  <c r="X848" i="1"/>
  <c r="X717" i="1"/>
  <c r="X411" i="1"/>
  <c r="X771" i="1"/>
  <c r="X358" i="1"/>
  <c r="X467" i="1"/>
  <c r="X1110" i="1"/>
  <c r="X146" i="1"/>
  <c r="X615" i="1"/>
  <c r="X716" i="1"/>
  <c r="X616" i="1"/>
  <c r="X715" i="1"/>
  <c r="X617" i="1"/>
  <c r="X741" i="1"/>
  <c r="X774" i="1"/>
  <c r="X41" i="1"/>
  <c r="X1130" i="1"/>
  <c r="X738" i="1"/>
  <c r="X986" i="1"/>
  <c r="X42" i="1"/>
  <c r="X773" i="1"/>
  <c r="X397" i="1"/>
  <c r="X797" i="1"/>
  <c r="X408" i="1"/>
  <c r="X69" i="1"/>
  <c r="X412" i="1"/>
  <c r="X434" i="1"/>
  <c r="X317" i="1"/>
  <c r="X939" i="1"/>
  <c r="X681" i="1"/>
  <c r="X515" i="1"/>
  <c r="X221" i="1"/>
  <c r="X324" i="1"/>
  <c r="X913" i="1"/>
  <c r="X43" i="1"/>
  <c r="X44" i="1"/>
  <c r="X45" i="1"/>
  <c r="X46" i="1"/>
  <c r="X984" i="1"/>
  <c r="X553" i="1"/>
  <c r="X47" i="1"/>
  <c r="X679" i="1"/>
  <c r="X817" i="1"/>
  <c r="X1037" i="1"/>
  <c r="X745" i="1"/>
  <c r="X325" i="1"/>
  <c r="X362" i="1"/>
  <c r="X1113" i="1"/>
  <c r="X908" i="1"/>
  <c r="X1015" i="1"/>
  <c r="X706" i="1"/>
  <c r="X713" i="1"/>
  <c r="X476" i="1"/>
  <c r="X512" i="1"/>
  <c r="X109" i="1"/>
  <c r="X368" i="1"/>
  <c r="X450" i="1"/>
  <c r="X740" i="1"/>
  <c r="X387" i="1"/>
  <c r="X458" i="1"/>
  <c r="X1009" i="1"/>
  <c r="X187" i="1"/>
  <c r="X855" i="1"/>
  <c r="X1106" i="1"/>
  <c r="X719" i="1"/>
  <c r="X709" i="1"/>
  <c r="X484" i="1"/>
  <c r="X514" i="1"/>
  <c r="X1222" i="1"/>
  <c r="X1223" i="1"/>
  <c r="X345" i="1"/>
  <c r="X77" i="1"/>
  <c r="X707" i="1"/>
  <c r="X736" i="1"/>
  <c r="X701" i="1"/>
  <c r="X128" i="1"/>
  <c r="X203" i="1"/>
  <c r="X1206" i="1"/>
  <c r="X455" i="1"/>
  <c r="X722" i="1"/>
  <c r="X499" i="1"/>
  <c r="X120" i="1"/>
  <c r="X139" i="1"/>
  <c r="X954" i="1"/>
  <c r="X489" i="1"/>
  <c r="X410" i="1"/>
  <c r="X698" i="1"/>
  <c r="X792" i="1"/>
  <c r="X595" i="1"/>
  <c r="X48" i="1"/>
  <c r="X460" i="1"/>
  <c r="X1096" i="1"/>
  <c r="X328" i="1"/>
  <c r="X183" i="1"/>
  <c r="X250" i="1"/>
  <c r="X478" i="1"/>
  <c r="X453" i="1"/>
  <c r="X503" i="1"/>
  <c r="X540" i="1"/>
  <c r="X104" i="1"/>
  <c r="X429" i="1"/>
  <c r="X93" i="1"/>
  <c r="X355" i="1"/>
  <c r="X436" i="1"/>
  <c r="X544" i="1"/>
  <c r="X437" i="1"/>
  <c r="X445" i="1"/>
  <c r="X190" i="1"/>
  <c r="X213" i="1"/>
  <c r="X342" i="1"/>
  <c r="X189" i="1"/>
  <c r="X49" i="1"/>
  <c r="X444" i="1"/>
  <c r="X471" i="1"/>
  <c r="X110" i="1"/>
  <c r="X154" i="1"/>
  <c r="X493" i="1"/>
  <c r="X438" i="1"/>
  <c r="X872" i="1"/>
  <c r="X488" i="1"/>
  <c r="X333" i="1"/>
  <c r="X784" i="1"/>
  <c r="X370" i="1"/>
  <c r="X442" i="1"/>
  <c r="X382" i="1"/>
  <c r="X124" i="1"/>
  <c r="X432" i="1"/>
  <c r="X399" i="1"/>
  <c r="X318" i="1"/>
  <c r="X270" i="1"/>
  <c r="X115" i="1"/>
  <c r="X775" i="1"/>
  <c r="X388" i="1"/>
  <c r="X204" i="1"/>
  <c r="X310" i="1"/>
  <c r="X899" i="1"/>
  <c r="X323" i="1"/>
  <c r="X205" i="1"/>
  <c r="Y95" i="1"/>
  <c r="Y314" i="1"/>
  <c r="Y298" i="1"/>
  <c r="Y766" i="1"/>
  <c r="Y785" i="1"/>
  <c r="Y359" i="1"/>
  <c r="Y718" i="1"/>
  <c r="Y677" i="1"/>
  <c r="Y294" i="1"/>
  <c r="Y196" i="1"/>
  <c r="Y743" i="1"/>
  <c r="Y67" i="1"/>
  <c r="Y337" i="1"/>
  <c r="Y351" i="1"/>
  <c r="Y790" i="1"/>
  <c r="Y729" i="1"/>
  <c r="Y676" i="1"/>
  <c r="Y708" i="1"/>
  <c r="Y772" i="1"/>
  <c r="Y678" i="1"/>
  <c r="Y781" i="1"/>
  <c r="Y160" i="1"/>
  <c r="Y720" i="1"/>
  <c r="Y372" i="1"/>
  <c r="Y150" i="1"/>
  <c r="Y119" i="1"/>
  <c r="Y765" i="1"/>
  <c r="Y361" i="1"/>
  <c r="Y672" i="1"/>
  <c r="Y735" i="1"/>
  <c r="Y673" i="1"/>
  <c r="Y143" i="1"/>
  <c r="Y688" i="1"/>
  <c r="Y185" i="1"/>
  <c r="Y657" i="1"/>
  <c r="Y739" i="1"/>
  <c r="Y658" i="1"/>
  <c r="Y674" i="1"/>
  <c r="Y127" i="1"/>
  <c r="Y418" i="1"/>
  <c r="Y180" i="1"/>
  <c r="Y336" i="1"/>
  <c r="Y721" i="1"/>
  <c r="Y764" i="1"/>
  <c r="Y341" i="1"/>
  <c r="Y231" i="1"/>
  <c r="Y279" i="1"/>
  <c r="Y291" i="1"/>
  <c r="Y757" i="1"/>
  <c r="Y759" i="1"/>
  <c r="Y211" i="1"/>
  <c r="Y262" i="1"/>
  <c r="Y724" i="1"/>
  <c r="Y266" i="1"/>
  <c r="Y136" i="1"/>
  <c r="Y107" i="1"/>
  <c r="Y393" i="1"/>
  <c r="Y659" i="1"/>
  <c r="Y289" i="1"/>
  <c r="Y422" i="1"/>
  <c r="Y521" i="1"/>
  <c r="Y300" i="1"/>
  <c r="Y763" i="1"/>
  <c r="Y165" i="1"/>
  <c r="Y218" i="1"/>
  <c r="Y353" i="1"/>
  <c r="Y338" i="1"/>
  <c r="Y322" i="1"/>
  <c r="Y697" i="1"/>
  <c r="Y416" i="1"/>
  <c r="Y687" i="1"/>
  <c r="Y56" i="1"/>
  <c r="Y194" i="1"/>
  <c r="Y446" i="1"/>
  <c r="Y777" i="1"/>
  <c r="Y198" i="1"/>
  <c r="Y711" i="1"/>
  <c r="Y371" i="1"/>
  <c r="Y660" i="1"/>
  <c r="Y689" i="1"/>
  <c r="Y238" i="1"/>
  <c r="Y121" i="1"/>
  <c r="Y71" i="1"/>
  <c r="Y350" i="1"/>
  <c r="Y97" i="1"/>
  <c r="Y352" i="1"/>
  <c r="Y210" i="1"/>
  <c r="Y384" i="1"/>
  <c r="Y725" i="1"/>
  <c r="Y685" i="1"/>
  <c r="Y7" i="1"/>
  <c r="Y704" i="1"/>
  <c r="Y783" i="1"/>
  <c r="Y295" i="1"/>
  <c r="Y357" i="1"/>
  <c r="Y271" i="1"/>
  <c r="Y356" i="1"/>
  <c r="Y8" i="1"/>
  <c r="Y59" i="1"/>
  <c r="Y805" i="1"/>
  <c r="Y712" i="1"/>
  <c r="Y366" i="1"/>
  <c r="Y800" i="1"/>
  <c r="Y206" i="1"/>
  <c r="Y274" i="1"/>
  <c r="Y293" i="1"/>
  <c r="Y733" i="1"/>
  <c r="Y108" i="1"/>
  <c r="Y87" i="1"/>
  <c r="Y391" i="1"/>
  <c r="Y286" i="1"/>
  <c r="Y737" i="1"/>
  <c r="Y748" i="1"/>
  <c r="Y249" i="1"/>
  <c r="Y161" i="1"/>
  <c r="Y744" i="1"/>
  <c r="Y836" i="1"/>
  <c r="Y661" i="1"/>
  <c r="Y284" i="1"/>
  <c r="Y229" i="1"/>
  <c r="Y669" i="1"/>
  <c r="Y260" i="1"/>
  <c r="Y240" i="1"/>
  <c r="Y296" i="1"/>
  <c r="Y550" i="1"/>
  <c r="Y202" i="1"/>
  <c r="Y798" i="1"/>
  <c r="Y215" i="1"/>
  <c r="Y807" i="1"/>
  <c r="Y326" i="1"/>
  <c r="Y694" i="1"/>
  <c r="Y668" i="1"/>
  <c r="Y403" i="1"/>
  <c r="Y369" i="1"/>
  <c r="Y272" i="1"/>
  <c r="Y176" i="1"/>
  <c r="Y825" i="1"/>
  <c r="Y173" i="1"/>
  <c r="Y747" i="1"/>
  <c r="Y776" i="1"/>
  <c r="Y321" i="1"/>
  <c r="Y778" i="1"/>
  <c r="Y376" i="1"/>
  <c r="Y754" i="1"/>
  <c r="Y849" i="1"/>
  <c r="Y241" i="1"/>
  <c r="Y801" i="1"/>
  <c r="Y770" i="1"/>
  <c r="Y762" i="1"/>
  <c r="Y163" i="1"/>
  <c r="Y220" i="1"/>
  <c r="Y148" i="1"/>
  <c r="Y346" i="1"/>
  <c r="Y761" i="1"/>
  <c r="Y699" i="1"/>
  <c r="Y233" i="1"/>
  <c r="Y732" i="1"/>
  <c r="Y90" i="1"/>
  <c r="Y224" i="1"/>
  <c r="Y782" i="1"/>
  <c r="Y670" i="1"/>
  <c r="Y662" i="1"/>
  <c r="Y663" i="1"/>
  <c r="Y76" i="1"/>
  <c r="Y402" i="1"/>
  <c r="Y768" i="1"/>
  <c r="Y332" i="1"/>
  <c r="Y1084" i="1"/>
  <c r="Y212" i="1"/>
  <c r="Y306" i="1"/>
  <c r="Y811" i="1"/>
  <c r="Y789" i="1"/>
  <c r="Y731" i="1"/>
  <c r="Y415" i="1"/>
  <c r="Y386" i="1"/>
  <c r="Y751" i="1"/>
  <c r="Y172" i="1"/>
  <c r="Y178" i="1"/>
  <c r="Y664" i="1"/>
  <c r="Y749" i="1"/>
  <c r="Y671" i="1"/>
  <c r="Y753" i="1"/>
  <c r="Y282" i="1"/>
  <c r="Y1030" i="1"/>
  <c r="Y92" i="1"/>
  <c r="Y200" i="1"/>
  <c r="Y86" i="1"/>
  <c r="Y430" i="1"/>
  <c r="Y423" i="1"/>
  <c r="Y335" i="1"/>
  <c r="Y222" i="1"/>
  <c r="Y769" i="1"/>
  <c r="Y129" i="1"/>
  <c r="Y796" i="1"/>
  <c r="Y226" i="1"/>
  <c r="Y695" i="1"/>
  <c r="Y665" i="1"/>
  <c r="Y786" i="1"/>
  <c r="Y349" i="1"/>
  <c r="Y188" i="1"/>
  <c r="Y666" i="1"/>
  <c r="Y99" i="1"/>
  <c r="Y60" i="1"/>
  <c r="Y114" i="1"/>
  <c r="Y208" i="1"/>
  <c r="Y365" i="1"/>
  <c r="Y456" i="1"/>
  <c r="Y809" i="1"/>
  <c r="Y248" i="1"/>
  <c r="Y794" i="1"/>
  <c r="Y74" i="1"/>
  <c r="Y948" i="1"/>
  <c r="Y866" i="1"/>
  <c r="Y398" i="1"/>
  <c r="Y307" i="1"/>
  <c r="Y820" i="1"/>
  <c r="Y363" i="1"/>
  <c r="Y793" i="1"/>
  <c r="Y926" i="1"/>
  <c r="Y1020" i="1"/>
  <c r="Y686" i="1"/>
  <c r="Y275" i="1"/>
  <c r="Y830" i="1"/>
  <c r="Y68" i="1"/>
  <c r="Y882" i="1"/>
  <c r="Y827" i="1"/>
  <c r="Y199" i="1"/>
  <c r="Y714" i="1"/>
  <c r="Y746" i="1"/>
  <c r="Y244" i="1"/>
  <c r="Y816" i="1"/>
  <c r="Y448" i="1"/>
  <c r="Y13" i="1"/>
  <c r="Y50" i="1"/>
  <c r="Y14" i="1"/>
  <c r="Y1077" i="1"/>
  <c r="Y1070" i="1"/>
  <c r="Y1202" i="1"/>
  <c r="Y1203" i="1"/>
  <c r="Y1204" i="1"/>
  <c r="Y863" i="1"/>
  <c r="Y815" i="1"/>
  <c r="Y299" i="1"/>
  <c r="Y246" i="1"/>
  <c r="Y142" i="1"/>
  <c r="Y174" i="1"/>
  <c r="Y526" i="1"/>
  <c r="Y267" i="1"/>
  <c r="Y832" i="1"/>
  <c r="Y705" i="1"/>
  <c r="Y667" i="1"/>
  <c r="Y348" i="1"/>
  <c r="Y994" i="1"/>
  <c r="Y1117" i="1"/>
  <c r="Y1118" i="1"/>
  <c r="Y175" i="1"/>
  <c r="Y237" i="1"/>
  <c r="Y236" i="1"/>
  <c r="Y264" i="1"/>
  <c r="Y63" i="1"/>
  <c r="Y435" i="1"/>
  <c r="Y508" i="1"/>
  <c r="Y193" i="1"/>
  <c r="Y243" i="1"/>
  <c r="Y247" i="1"/>
  <c r="Y164" i="1"/>
  <c r="Y162" i="1"/>
  <c r="Y207" i="1"/>
  <c r="Y133" i="1"/>
  <c r="Y145" i="1"/>
  <c r="Y155" i="1"/>
  <c r="Y330" i="1"/>
  <c r="Y290" i="1"/>
  <c r="Y287" i="1"/>
  <c r="Y214" i="1"/>
  <c r="Y116" i="1"/>
  <c r="Y252" i="1"/>
  <c r="Y89" i="1"/>
  <c r="Y53" i="1"/>
  <c r="Y149" i="1"/>
  <c r="Y138" i="1"/>
  <c r="Y80" i="1"/>
  <c r="Y88" i="1"/>
  <c r="Y197" i="1"/>
  <c r="Y259" i="1"/>
  <c r="Y320" i="1"/>
  <c r="Y94" i="1"/>
  <c r="Y15" i="1"/>
  <c r="Y134" i="1"/>
  <c r="Y5" i="1"/>
  <c r="Y184" i="1"/>
  <c r="Y102" i="1"/>
  <c r="Y301" i="1"/>
  <c r="Y389" i="1"/>
  <c r="Y16" i="1"/>
  <c r="Y401" i="1"/>
  <c r="Y151" i="1"/>
  <c r="Y17" i="1"/>
  <c r="Y85" i="1"/>
  <c r="Y112" i="1"/>
  <c r="Y18" i="1"/>
  <c r="Y329" i="1"/>
  <c r="Y19" i="1"/>
  <c r="Y20" i="1"/>
  <c r="Y78" i="1"/>
  <c r="Y543" i="1"/>
  <c r="Y122" i="1"/>
  <c r="Y126" i="1"/>
  <c r="Y443" i="1"/>
  <c r="Y547" i="1"/>
  <c r="Y327" i="1"/>
  <c r="Y168" i="1"/>
  <c r="Y273" i="1"/>
  <c r="Y385" i="1"/>
  <c r="Y472" i="1"/>
  <c r="Y426" i="1"/>
  <c r="Y261" i="1"/>
  <c r="Y251" i="1"/>
  <c r="Y392" i="1"/>
  <c r="Y1364" i="1"/>
  <c r="Y1363" i="1"/>
  <c r="Y1359" i="1"/>
  <c r="Y1341" i="1"/>
  <c r="Y1362" i="1"/>
  <c r="Y1355" i="1"/>
  <c r="Y1361" i="1"/>
  <c r="Y1360" i="1"/>
  <c r="Y1353" i="1"/>
  <c r="Y1322" i="1"/>
  <c r="Y1345" i="1"/>
  <c r="Y599" i="1"/>
  <c r="Y1314" i="1"/>
  <c r="Y563" i="1"/>
  <c r="Y1358" i="1"/>
  <c r="Y1352" i="1"/>
  <c r="Y1354" i="1"/>
  <c r="Y1331" i="1"/>
  <c r="Y1330" i="1"/>
  <c r="Y1277" i="1"/>
  <c r="Y1351" i="1"/>
  <c r="Y1350" i="1"/>
  <c r="Y1348" i="1"/>
  <c r="Y1349" i="1"/>
  <c r="Y1346" i="1"/>
  <c r="Y1318" i="1"/>
  <c r="Y1337" i="1"/>
  <c r="Y1333" i="1"/>
  <c r="Y638" i="1"/>
  <c r="Y632" i="1"/>
  <c r="Y1225" i="1"/>
  <c r="Y1295" i="1"/>
  <c r="Y1343" i="1"/>
  <c r="Y1264" i="1"/>
  <c r="Y1328" i="1"/>
  <c r="Y1274" i="1"/>
  <c r="Y364" i="1"/>
  <c r="Y1268" i="1"/>
  <c r="Y1243" i="1"/>
  <c r="Y1227" i="1"/>
  <c r="Y1339" i="1"/>
  <c r="Y644" i="1"/>
  <c r="Y1356" i="1"/>
  <c r="Y1357" i="1"/>
  <c r="Y568" i="1"/>
  <c r="Y641" i="1"/>
  <c r="Y1302" i="1"/>
  <c r="Y517" i="1"/>
  <c r="Y1338" i="1"/>
  <c r="Y527" i="1"/>
  <c r="Y1184" i="1"/>
  <c r="Y486" i="1"/>
  <c r="Y1316" i="1"/>
  <c r="Y1283" i="1"/>
  <c r="Y578" i="1"/>
  <c r="Y1213" i="1"/>
  <c r="Y1176" i="1"/>
  <c r="Y219" i="1"/>
  <c r="Y1301" i="1"/>
  <c r="Y1310" i="1"/>
  <c r="Y1186" i="1"/>
  <c r="Y1329" i="1"/>
  <c r="Y1267" i="1"/>
  <c r="Y652" i="1"/>
  <c r="Y653" i="1"/>
  <c r="Y654" i="1"/>
  <c r="Y1347" i="1"/>
  <c r="Y1195" i="1"/>
  <c r="Y646" i="1"/>
  <c r="Y645" i="1"/>
  <c r="Y1324" i="1"/>
  <c r="Y1258" i="1"/>
  <c r="Y1323" i="1"/>
  <c r="Y576" i="1"/>
  <c r="Y1259" i="1"/>
  <c r="Y66" i="1"/>
  <c r="Y1123" i="1"/>
  <c r="Y1257" i="1"/>
  <c r="Y1251" i="1"/>
  <c r="Y1172" i="1"/>
  <c r="Y1273" i="1"/>
  <c r="Y1248" i="1"/>
  <c r="Y1224" i="1"/>
  <c r="Y1122" i="1"/>
  <c r="Y1271" i="1"/>
  <c r="Y1170" i="1"/>
  <c r="Y1279" i="1"/>
  <c r="Y21" i="1"/>
  <c r="Y1306" i="1"/>
  <c r="Y1181" i="1"/>
  <c r="Y1179" i="1"/>
  <c r="Y1241" i="1"/>
  <c r="Y1177" i="1"/>
  <c r="Y1342" i="1"/>
  <c r="Y525" i="1"/>
  <c r="Y1340" i="1"/>
  <c r="Y519" i="1"/>
  <c r="Y1228" i="1"/>
  <c r="Y1104" i="1"/>
  <c r="Y1088" i="1"/>
  <c r="Y1127" i="1"/>
  <c r="Y1083" i="1"/>
  <c r="Y1296" i="1"/>
  <c r="Y1220" i="1"/>
  <c r="Y1242" i="1"/>
  <c r="Y1247" i="1"/>
  <c r="Y1178" i="1"/>
  <c r="Y1276" i="1"/>
  <c r="Y1282" i="1"/>
  <c r="Y1244" i="1"/>
  <c r="Y1288" i="1"/>
  <c r="Y1278" i="1"/>
  <c r="Y1284" i="1"/>
  <c r="Y520" i="1"/>
  <c r="Y1158" i="1"/>
  <c r="Y135" i="1"/>
  <c r="Y1238" i="1"/>
  <c r="Y1311" i="1"/>
  <c r="Y1312" i="1"/>
  <c r="Y1313" i="1"/>
  <c r="Y1209" i="1"/>
  <c r="Y1272" i="1"/>
  <c r="Y1309" i="1"/>
  <c r="Y1199" i="1"/>
  <c r="Y1107" i="1"/>
  <c r="Y1086" i="1"/>
  <c r="Y1269" i="1"/>
  <c r="Y1091" i="1"/>
  <c r="Y1024" i="1"/>
  <c r="Y612" i="1"/>
  <c r="Y1049" i="1"/>
  <c r="Y1194" i="1"/>
  <c r="Y1260" i="1"/>
  <c r="Y1192" i="1"/>
  <c r="Y1334" i="1"/>
  <c r="Y1335" i="1"/>
  <c r="Y1336" i="1"/>
  <c r="Y1332" i="1"/>
  <c r="Y1128" i="1"/>
  <c r="Y1078" i="1"/>
  <c r="Y1099" i="1"/>
  <c r="Y1163" i="1"/>
  <c r="Y1262" i="1"/>
  <c r="Y1092" i="1"/>
  <c r="Y1144" i="1"/>
  <c r="Y1044" i="1"/>
  <c r="Y1307" i="1"/>
  <c r="Y1094" i="1"/>
  <c r="Y72" i="1"/>
  <c r="Y22" i="1"/>
  <c r="Y1160" i="1"/>
  <c r="Y1256" i="1"/>
  <c r="Y1112" i="1"/>
  <c r="Y610" i="1"/>
  <c r="Y609" i="1"/>
  <c r="Y1029" i="1"/>
  <c r="Y1038" i="1"/>
  <c r="Y1216" i="1"/>
  <c r="Y1297" i="1"/>
  <c r="Y1068" i="1"/>
  <c r="Y1303" i="1"/>
  <c r="Y1304" i="1"/>
  <c r="Y1132" i="1"/>
  <c r="Y1182" i="1"/>
  <c r="Y1212" i="1"/>
  <c r="Y1196" i="1"/>
  <c r="Y1050" i="1"/>
  <c r="Y1079" i="1"/>
  <c r="Y1006" i="1"/>
  <c r="Y1035" i="1"/>
  <c r="Y1321" i="1"/>
  <c r="Y1003" i="1"/>
  <c r="Y1211" i="1"/>
  <c r="Y1197" i="1"/>
  <c r="Y1019" i="1"/>
  <c r="Y906" i="1"/>
  <c r="Y1004" i="1"/>
  <c r="Y1072" i="1"/>
  <c r="Y1033" i="1"/>
  <c r="Y339" i="1"/>
  <c r="Y1115" i="1"/>
  <c r="Y1240" i="1"/>
  <c r="Y1097" i="1"/>
  <c r="Y987" i="1"/>
  <c r="Y1093" i="1"/>
  <c r="Y1327" i="1"/>
  <c r="Y1121" i="1"/>
  <c r="Y1060" i="1"/>
  <c r="Y1165" i="1"/>
  <c r="Y1325" i="1"/>
  <c r="Y1326" i="1"/>
  <c r="Y1081" i="1"/>
  <c r="Y1052" i="1"/>
  <c r="Y1040" i="1"/>
  <c r="Y1289" i="1"/>
  <c r="Y1290" i="1"/>
  <c r="Y1291" i="1"/>
  <c r="Y1320" i="1"/>
  <c r="Y1292" i="1"/>
  <c r="Y1293" i="1"/>
  <c r="Y1294" i="1"/>
  <c r="Y2" i="1"/>
  <c r="Y1286" i="1"/>
  <c r="Y648" i="1"/>
  <c r="Y634" i="1"/>
  <c r="Y650" i="1"/>
  <c r="Y1193" i="1"/>
  <c r="Y1190" i="1"/>
  <c r="Y1185" i="1"/>
  <c r="Y1039" i="1"/>
  <c r="Y613" i="1"/>
  <c r="Y997" i="1"/>
  <c r="Y656" i="1"/>
  <c r="Y1129" i="1"/>
  <c r="Y651" i="1"/>
  <c r="Y9" i="1"/>
  <c r="Y1219" i="1"/>
  <c r="Y970" i="1"/>
  <c r="Y1138" i="1"/>
  <c r="Y1011" i="1"/>
  <c r="Y611" i="1"/>
  <c r="Y1012" i="1"/>
  <c r="Y980" i="1"/>
  <c r="Y629" i="1"/>
  <c r="Y1218" i="1"/>
  <c r="Y643" i="1"/>
  <c r="Y1008" i="1"/>
  <c r="Y1080" i="1"/>
  <c r="Y265" i="1"/>
  <c r="Y1010" i="1"/>
  <c r="Y642" i="1"/>
  <c r="Y1270" i="1"/>
  <c r="Y1171" i="1"/>
  <c r="Y1111" i="1"/>
  <c r="Y639" i="1"/>
  <c r="Y1145" i="1"/>
  <c r="Y496" i="1"/>
  <c r="Y23" i="1"/>
  <c r="Y24" i="1"/>
  <c r="Y12" i="1"/>
  <c r="Y633" i="1"/>
  <c r="Y575" i="1"/>
  <c r="Y1051" i="1"/>
  <c r="Y627" i="1"/>
  <c r="Y580" i="1"/>
  <c r="Y950" i="1"/>
  <c r="Y25" i="1"/>
  <c r="Y26" i="1"/>
  <c r="Y598" i="1"/>
  <c r="Y1175" i="1"/>
  <c r="Y192" i="1"/>
  <c r="Y592" i="1"/>
  <c r="Y621" i="1"/>
  <c r="Y1265" i="1"/>
  <c r="Y170" i="1"/>
  <c r="Y979" i="1"/>
  <c r="Y1000" i="1"/>
  <c r="Y256" i="1"/>
  <c r="Y1168" i="1"/>
  <c r="Y620" i="1"/>
  <c r="Y1013" i="1"/>
  <c r="Y941" i="1"/>
  <c r="Y940" i="1"/>
  <c r="Y1017" i="1"/>
  <c r="Y961" i="1"/>
  <c r="Y1263" i="1"/>
  <c r="Y618" i="1"/>
  <c r="Y191" i="1"/>
  <c r="Y640" i="1"/>
  <c r="Y935" i="1"/>
  <c r="Y583" i="1"/>
  <c r="Y1064" i="1"/>
  <c r="Y625" i="1"/>
  <c r="Y1055" i="1"/>
  <c r="Y655" i="1"/>
  <c r="Y1319" i="1"/>
  <c r="Y584" i="1"/>
  <c r="Y1108" i="1"/>
  <c r="Y1007" i="1"/>
  <c r="Y976" i="1"/>
  <c r="Y983" i="1"/>
  <c r="Y51" i="1"/>
  <c r="Y27" i="1"/>
  <c r="Y932" i="1"/>
  <c r="Y991" i="1"/>
  <c r="Y635" i="1"/>
  <c r="Y622" i="1"/>
  <c r="Y1005" i="1"/>
  <c r="Y589" i="1"/>
  <c r="Y1208" i="1"/>
  <c r="Y1200" i="1"/>
  <c r="Y1201" i="1"/>
  <c r="Y608" i="1"/>
  <c r="Y944" i="1"/>
  <c r="Y593" i="1"/>
  <c r="Y1131" i="1"/>
  <c r="Y1148" i="1"/>
  <c r="Y1157" i="1"/>
  <c r="Y1344" i="1"/>
  <c r="Y413" i="1"/>
  <c r="Y1063" i="1"/>
  <c r="Y1061" i="1"/>
  <c r="Y614" i="1"/>
  <c r="Y967" i="1"/>
  <c r="Y1317" i="1"/>
  <c r="Y1253" i="1"/>
  <c r="Y1252" i="1"/>
  <c r="Y1134" i="1"/>
  <c r="Y1249" i="1"/>
  <c r="Y569" i="1"/>
  <c r="Y1250" i="1"/>
  <c r="Y565" i="1"/>
  <c r="Y982" i="1"/>
  <c r="Y600" i="1"/>
  <c r="Y309" i="1"/>
  <c r="Y61" i="1"/>
  <c r="Y934" i="1"/>
  <c r="Y490" i="1"/>
  <c r="Y626" i="1"/>
  <c r="Y910" i="1"/>
  <c r="Y952" i="1"/>
  <c r="Y957" i="1"/>
  <c r="Y1018" i="1"/>
  <c r="Y606" i="1"/>
  <c r="Y1315" i="1"/>
  <c r="Y1246" i="1"/>
  <c r="Y1188" i="1"/>
  <c r="Y649" i="1"/>
  <c r="Y602" i="1"/>
  <c r="Y571" i="1"/>
  <c r="Y931" i="1"/>
  <c r="Y1136" i="1"/>
  <c r="Y586" i="1"/>
  <c r="Y111" i="1"/>
  <c r="Y1137" i="1"/>
  <c r="Y1125" i="1"/>
  <c r="Y900" i="1"/>
  <c r="Y400" i="1"/>
  <c r="Y55" i="1"/>
  <c r="Y258" i="1"/>
  <c r="Y1124" i="1"/>
  <c r="Y1266" i="1"/>
  <c r="Y585" i="1"/>
  <c r="Y921" i="1"/>
  <c r="Y549" i="1"/>
  <c r="Y84" i="1"/>
  <c r="Y462" i="1"/>
  <c r="Y560" i="1"/>
  <c r="Y1237" i="1"/>
  <c r="Y470" i="1"/>
  <c r="Y144" i="1"/>
  <c r="Y537" i="1"/>
  <c r="Y992" i="1"/>
  <c r="Y918" i="1"/>
  <c r="Y373" i="1"/>
  <c r="Y141" i="1"/>
  <c r="Y631" i="1"/>
  <c r="Y946" i="1"/>
  <c r="Y587" i="1"/>
  <c r="Y257" i="1"/>
  <c r="Y1143" i="1"/>
  <c r="Y1187" i="1"/>
  <c r="Y628" i="1"/>
  <c r="Y561" i="1"/>
  <c r="Y581" i="1"/>
  <c r="Y1239" i="1"/>
  <c r="Y574" i="1"/>
  <c r="Y938" i="1"/>
  <c r="Y98" i="1"/>
  <c r="Y548" i="1"/>
  <c r="Y971" i="1"/>
  <c r="Y545" i="1"/>
  <c r="Y880" i="1"/>
  <c r="Y529" i="1"/>
  <c r="Y852" i="1"/>
  <c r="Y607" i="1"/>
  <c r="Y536" i="1"/>
  <c r="Y835" i="1"/>
  <c r="Y100" i="1"/>
  <c r="Y594" i="1"/>
  <c r="Y903" i="1"/>
  <c r="Y624" i="1"/>
  <c r="Y896" i="1"/>
  <c r="Y933" i="1"/>
  <c r="Y182" i="1"/>
  <c r="Y605" i="1"/>
  <c r="Y972" i="1"/>
  <c r="Y75" i="1"/>
  <c r="Y554" i="1"/>
  <c r="Y904" i="1"/>
  <c r="Y1076" i="1"/>
  <c r="Y960" i="1"/>
  <c r="Y83" i="1"/>
  <c r="Y1075" i="1"/>
  <c r="Y873" i="1"/>
  <c r="Y889" i="1"/>
  <c r="Y535" i="1"/>
  <c r="Y647" i="1"/>
  <c r="Y297" i="1"/>
  <c r="Y52" i="1"/>
  <c r="Y591" i="1"/>
  <c r="Y303" i="1"/>
  <c r="Y730" i="1"/>
  <c r="Y922" i="1"/>
  <c r="Y601" i="1"/>
  <c r="Y1169" i="1"/>
  <c r="Y381" i="1"/>
  <c r="Y1069" i="1"/>
  <c r="Y869" i="1"/>
  <c r="Y890" i="1"/>
  <c r="Y380" i="1"/>
  <c r="Y1109" i="1"/>
  <c r="Y947" i="1"/>
  <c r="Y579" i="1"/>
  <c r="Y1067" i="1"/>
  <c r="Y1071" i="1"/>
  <c r="Y451" i="1"/>
  <c r="Y978" i="1"/>
  <c r="Y943" i="1"/>
  <c r="Y623" i="1"/>
  <c r="Y528" i="1"/>
  <c r="Y28" i="1"/>
  <c r="Y883" i="1"/>
  <c r="Y283" i="1"/>
  <c r="Y1229" i="1"/>
  <c r="Y1230" i="1"/>
  <c r="Y1231" i="1"/>
  <c r="Y1232" i="1"/>
  <c r="Y1233" i="1"/>
  <c r="Y1234" i="1"/>
  <c r="Y1235" i="1"/>
  <c r="Y1236" i="1"/>
  <c r="Y1305" i="1"/>
  <c r="Y912" i="1"/>
  <c r="Y487" i="1"/>
  <c r="Y1275" i="1"/>
  <c r="Y3" i="1"/>
  <c r="Y1162" i="1"/>
  <c r="Y559" i="1"/>
  <c r="Y858" i="1"/>
  <c r="Y374" i="1"/>
  <c r="Y937" i="1"/>
  <c r="Y542" i="1"/>
  <c r="Y255" i="1"/>
  <c r="Y1308" i="1"/>
  <c r="Y1226" i="1"/>
  <c r="Y1023" i="1"/>
  <c r="Y1166" i="1"/>
  <c r="Y1147" i="1"/>
  <c r="Y551" i="1"/>
  <c r="Y81" i="1"/>
  <c r="Y909" i="1"/>
  <c r="Y788" i="1"/>
  <c r="Y875" i="1"/>
  <c r="Y1053" i="1"/>
  <c r="Y760" i="1"/>
  <c r="Y590" i="1"/>
  <c r="Y557" i="1"/>
  <c r="Y847" i="1"/>
  <c r="Y727" i="1"/>
  <c r="Y558" i="1"/>
  <c r="Y277" i="1"/>
  <c r="Y530" i="1"/>
  <c r="Y58" i="1"/>
  <c r="Y1221" i="1"/>
  <c r="Y406" i="1"/>
  <c r="Y1082" i="1"/>
  <c r="Y989" i="1"/>
  <c r="Y577" i="1"/>
  <c r="Y995" i="1"/>
  <c r="Y516" i="1"/>
  <c r="Y539" i="1"/>
  <c r="Y893" i="1"/>
  <c r="Y871" i="1"/>
  <c r="Y556" i="1"/>
  <c r="Y892" i="1"/>
  <c r="Y865" i="1"/>
  <c r="Y841" i="1"/>
  <c r="Y1164" i="1"/>
  <c r="Y787" i="1"/>
  <c r="Y459" i="1"/>
  <c r="Y4" i="1"/>
  <c r="Y901" i="1"/>
  <c r="Y864" i="1"/>
  <c r="Y276" i="1"/>
  <c r="Y1135" i="1"/>
  <c r="Y999" i="1"/>
  <c r="Y79" i="1"/>
  <c r="Y500" i="1"/>
  <c r="Y533" i="1"/>
  <c r="Y1105" i="1"/>
  <c r="Y424" i="1"/>
  <c r="Y254" i="1"/>
  <c r="Y573" i="1"/>
  <c r="Y1217" i="1"/>
  <c r="Y419" i="1"/>
  <c r="Y958" i="1"/>
  <c r="Y582" i="1"/>
  <c r="Y1095" i="1"/>
  <c r="Y1042" i="1"/>
  <c r="Y253" i="1"/>
  <c r="Y831" i="1"/>
  <c r="Y1198" i="1"/>
  <c r="Y860" i="1"/>
  <c r="Y316" i="1"/>
  <c r="Y975" i="1"/>
  <c r="Y1022" i="1"/>
  <c r="Y1065" i="1"/>
  <c r="Y234" i="1"/>
  <c r="Y1114" i="1"/>
  <c r="Y1036" i="1"/>
  <c r="Y228" i="1"/>
  <c r="Y158" i="1"/>
  <c r="Y1159" i="1"/>
  <c r="Y130" i="1"/>
  <c r="Y856" i="1"/>
  <c r="Y245" i="1"/>
  <c r="Y463" i="1"/>
  <c r="Y278" i="1"/>
  <c r="Y826" i="1"/>
  <c r="Y853" i="1"/>
  <c r="Y564" i="1"/>
  <c r="Y65" i="1"/>
  <c r="Y824" i="1"/>
  <c r="Y414" i="1"/>
  <c r="Y619" i="1"/>
  <c r="Y844" i="1"/>
  <c r="Y696" i="1"/>
  <c r="Y1146" i="1"/>
  <c r="Y492" i="1"/>
  <c r="Y822" i="1"/>
  <c r="Y480" i="1"/>
  <c r="Y821" i="1"/>
  <c r="Y223" i="1"/>
  <c r="Y344" i="1"/>
  <c r="Y427" i="1"/>
  <c r="Y951" i="1"/>
  <c r="Y1032" i="1"/>
  <c r="Y390" i="1"/>
  <c r="Y495" i="1"/>
  <c r="Y846" i="1"/>
  <c r="Y383" i="1"/>
  <c r="Y843" i="1"/>
  <c r="Y1087" i="1"/>
  <c r="Y996" i="1"/>
  <c r="Y230" i="1"/>
  <c r="Y302" i="1"/>
  <c r="Y959" i="1"/>
  <c r="Y683" i="1"/>
  <c r="Y497" i="1"/>
  <c r="Y132" i="1"/>
  <c r="Y394" i="1"/>
  <c r="Y1074" i="1"/>
  <c r="Y195" i="1"/>
  <c r="Y894" i="1"/>
  <c r="Y728" i="1"/>
  <c r="Y838" i="1"/>
  <c r="Y29" i="1"/>
  <c r="Y566" i="1"/>
  <c r="Y441" i="1"/>
  <c r="Y227" i="1"/>
  <c r="Y10" i="1"/>
  <c r="Y723" i="1"/>
  <c r="Y113" i="1"/>
  <c r="Y868" i="1"/>
  <c r="Y1041" i="1"/>
  <c r="Y407" i="1"/>
  <c r="Y269" i="1"/>
  <c r="Y636" i="1"/>
  <c r="Y637" i="1"/>
  <c r="Y305" i="1"/>
  <c r="Y925" i="1"/>
  <c r="Y588" i="1"/>
  <c r="Y30" i="1"/>
  <c r="Y1073" i="1"/>
  <c r="Y159" i="1"/>
  <c r="Y360" i="1"/>
  <c r="Y829" i="1"/>
  <c r="Y57" i="1"/>
  <c r="Y343" i="1"/>
  <c r="Y603" i="1"/>
  <c r="Y1016" i="1"/>
  <c r="Y837" i="1"/>
  <c r="Y703" i="1"/>
  <c r="Y1215" i="1"/>
  <c r="Y62" i="1"/>
  <c r="Y567" i="1"/>
  <c r="Y319" i="1"/>
  <c r="Y604" i="1"/>
  <c r="Y157" i="1"/>
  <c r="Y834" i="1"/>
  <c r="Y117" i="1"/>
  <c r="Y263" i="1"/>
  <c r="Y756" i="1"/>
  <c r="Y977" i="1"/>
  <c r="Y1025" i="1"/>
  <c r="Y1214" i="1"/>
  <c r="Y1133" i="1"/>
  <c r="Y375" i="1"/>
  <c r="Y209" i="1"/>
  <c r="Y1001" i="1"/>
  <c r="Y1126" i="1"/>
  <c r="Y981" i="1"/>
  <c r="Y70" i="1"/>
  <c r="Y993" i="1"/>
  <c r="Y988" i="1"/>
  <c r="Y710" i="1"/>
  <c r="Y891" i="1"/>
  <c r="Y806" i="1"/>
  <c r="Y513" i="1"/>
  <c r="Y1300" i="1"/>
  <c r="Y572" i="1"/>
  <c r="Y1191" i="1"/>
  <c r="Y936" i="1"/>
  <c r="Y96" i="1"/>
  <c r="Y680" i="1"/>
  <c r="Y404" i="1"/>
  <c r="Y965" i="1"/>
  <c r="Y973" i="1"/>
  <c r="Y955" i="1"/>
  <c r="Y216" i="1"/>
  <c r="Y555" i="1"/>
  <c r="Y1210" i="1"/>
  <c r="Y963" i="1"/>
  <c r="Y928" i="1"/>
  <c r="Y235" i="1"/>
  <c r="Y268" i="1"/>
  <c r="Y1298" i="1"/>
  <c r="Y1014" i="1"/>
  <c r="Y1021" i="1"/>
  <c r="Y840" i="1"/>
  <c r="Y927" i="1"/>
  <c r="Y201" i="1"/>
  <c r="Y546" i="1"/>
  <c r="Y485" i="1"/>
  <c r="Y1205" i="1"/>
  <c r="Y1046" i="1"/>
  <c r="Y312" i="1"/>
  <c r="Y31" i="1"/>
  <c r="Y498" i="1"/>
  <c r="Y331" i="1"/>
  <c r="Y152" i="1"/>
  <c r="Y949" i="1"/>
  <c r="Y501" i="1"/>
  <c r="Y468" i="1"/>
  <c r="Y998" i="1"/>
  <c r="Y1002" i="1"/>
  <c r="Y942" i="1"/>
  <c r="Y285" i="1"/>
  <c r="Y379" i="1"/>
  <c r="Y914" i="1"/>
  <c r="Y920" i="1"/>
  <c r="Y690" i="1"/>
  <c r="Y169" i="1"/>
  <c r="Y1059" i="1"/>
  <c r="Y181" i="1"/>
  <c r="Y32" i="1"/>
  <c r="Y33" i="1"/>
  <c r="Y1119" i="1"/>
  <c r="Y1057" i="1"/>
  <c r="Y907" i="1"/>
  <c r="Y969" i="1"/>
  <c r="Y1287" i="1"/>
  <c r="Y929" i="1"/>
  <c r="Y562" i="1"/>
  <c r="Y884" i="1"/>
  <c r="Y475" i="1"/>
  <c r="Y1116" i="1"/>
  <c r="Y924" i="1"/>
  <c r="Y916" i="1"/>
  <c r="Y464" i="1"/>
  <c r="Y469" i="1"/>
  <c r="Y482" i="1"/>
  <c r="Y923" i="1"/>
  <c r="Y425" i="1"/>
  <c r="Y1098" i="1"/>
  <c r="Y945" i="1"/>
  <c r="Y11" i="1"/>
  <c r="Y105" i="1"/>
  <c r="Y367" i="1"/>
  <c r="Y101" i="1"/>
  <c r="Y123" i="1"/>
  <c r="Y308" i="1"/>
  <c r="Y857" i="1"/>
  <c r="Y691" i="1"/>
  <c r="Y186" i="1"/>
  <c r="Y153" i="1"/>
  <c r="Y395" i="1"/>
  <c r="Y73" i="1"/>
  <c r="Y885" i="1"/>
  <c r="Y879" i="1"/>
  <c r="Y483" i="1"/>
  <c r="Y541" i="1"/>
  <c r="Y803" i="1"/>
  <c r="Y125" i="1"/>
  <c r="Y854" i="1"/>
  <c r="Y779" i="1"/>
  <c r="Y354" i="1"/>
  <c r="Y452" i="1"/>
  <c r="Y156" i="1"/>
  <c r="Y538" i="1"/>
  <c r="Y819" i="1"/>
  <c r="Y34" i="1"/>
  <c r="Y1048" i="1"/>
  <c r="Y1047" i="1"/>
  <c r="Y911" i="1"/>
  <c r="Y1043" i="1"/>
  <c r="Y1174" i="1"/>
  <c r="Y552" i="1"/>
  <c r="Y147" i="1"/>
  <c r="Y1103" i="1"/>
  <c r="Y1045" i="1"/>
  <c r="Y802" i="1"/>
  <c r="Y171" i="1"/>
  <c r="Y420" i="1"/>
  <c r="Y1102" i="1"/>
  <c r="Y1028" i="1"/>
  <c r="Y505" i="1"/>
  <c r="Y930" i="1"/>
  <c r="Y409" i="1"/>
  <c r="Y137" i="1"/>
  <c r="Y974" i="1"/>
  <c r="Y506" i="1"/>
  <c r="Y877" i="1"/>
  <c r="Y1285" i="1"/>
  <c r="Y888" i="1"/>
  <c r="Y524" i="1"/>
  <c r="Y507" i="1"/>
  <c r="Y813" i="1"/>
  <c r="Y457" i="1"/>
  <c r="Y439" i="1"/>
  <c r="Y1280" i="1"/>
  <c r="Y1281" i="1"/>
  <c r="Y292" i="1"/>
  <c r="Y82" i="1"/>
  <c r="Y990" i="1"/>
  <c r="Y919" i="1"/>
  <c r="Y440" i="1"/>
  <c r="Y449" i="1"/>
  <c r="Y177" i="1"/>
  <c r="Y140" i="1"/>
  <c r="Y532" i="1"/>
  <c r="Y1100" i="1"/>
  <c r="Y1101" i="1"/>
  <c r="Y1189" i="1"/>
  <c r="Y878" i="1"/>
  <c r="Y597" i="1"/>
  <c r="Y167" i="1"/>
  <c r="Y523" i="1"/>
  <c r="Y966" i="1"/>
  <c r="Y1090" i="1"/>
  <c r="Y850" i="1"/>
  <c r="Y693" i="1"/>
  <c r="Y417" i="1"/>
  <c r="Y1031" i="1"/>
  <c r="Y428" i="1"/>
  <c r="Y905" i="1"/>
  <c r="Y239" i="1"/>
  <c r="Y804" i="1"/>
  <c r="Y808" i="1"/>
  <c r="Y684" i="1"/>
  <c r="Y466" i="1"/>
  <c r="Y1245" i="1"/>
  <c r="Y956" i="1"/>
  <c r="Y859" i="1"/>
  <c r="Y886" i="1"/>
  <c r="Y692" i="1"/>
  <c r="Y1026" i="1"/>
  <c r="Y881" i="1"/>
  <c r="Y421" i="1"/>
  <c r="Y1183" i="1"/>
  <c r="Y447" i="1"/>
  <c r="Y700" i="1"/>
  <c r="Y953" i="1"/>
  <c r="Y851" i="1"/>
  <c r="Y1140" i="1"/>
  <c r="Y1180" i="1"/>
  <c r="Y823" i="1"/>
  <c r="Y734" i="1"/>
  <c r="Y870" i="1"/>
  <c r="Y1089" i="1"/>
  <c r="Y596" i="1"/>
  <c r="Y315" i="1"/>
  <c r="Y311" i="1"/>
  <c r="Y1142" i="1"/>
  <c r="Y818" i="1"/>
  <c r="Y752" i="1"/>
  <c r="Y570" i="1"/>
  <c r="Y630" i="1"/>
  <c r="Y1167" i="1"/>
  <c r="Y64" i="1"/>
  <c r="Y461" i="1"/>
  <c r="Y968" i="1"/>
  <c r="Y867" i="1"/>
  <c r="Y726" i="1"/>
  <c r="Y750" i="1"/>
  <c r="Y334" i="1"/>
  <c r="Y1027" i="1"/>
  <c r="Y895" i="1"/>
  <c r="Y902" i="1"/>
  <c r="Y898" i="1"/>
  <c r="Y814" i="1"/>
  <c r="Y510" i="1"/>
  <c r="Y473" i="1"/>
  <c r="Y474" i="1"/>
  <c r="Y1066" i="1"/>
  <c r="Y828" i="1"/>
  <c r="Y280" i="1"/>
  <c r="Y531" i="1"/>
  <c r="Y494" i="1"/>
  <c r="Y465" i="1"/>
  <c r="Y511" i="1"/>
  <c r="Y876" i="1"/>
  <c r="Y767" i="1"/>
  <c r="Y862" i="1"/>
  <c r="Y1085" i="1"/>
  <c r="Y985" i="1"/>
  <c r="Y35" i="1"/>
  <c r="Y405" i="1"/>
  <c r="Y1173" i="1"/>
  <c r="Y842" i="1"/>
  <c r="Y1054" i="1"/>
  <c r="Y502" i="1"/>
  <c r="Y518" i="1"/>
  <c r="Y522" i="1"/>
  <c r="Y1299" i="1"/>
  <c r="Y91" i="1"/>
  <c r="Y281" i="1"/>
  <c r="Y431" i="1"/>
  <c r="Y396" i="1"/>
  <c r="Y702" i="1"/>
  <c r="Y504" i="1"/>
  <c r="Y1207" i="1"/>
  <c r="Y340" i="1"/>
  <c r="Y1141" i="1"/>
  <c r="Y897" i="1"/>
  <c r="Y454" i="1"/>
  <c r="Y534" i="1"/>
  <c r="Y433" i="1"/>
  <c r="Y839" i="1"/>
  <c r="Y1261" i="1"/>
  <c r="Y54" i="1"/>
  <c r="Y799" i="1"/>
  <c r="Y304" i="1"/>
  <c r="Y1139" i="1"/>
  <c r="Y1062" i="1"/>
  <c r="Y509" i="1"/>
  <c r="Y313" i="1"/>
  <c r="Y36" i="1"/>
  <c r="Y37" i="1"/>
  <c r="Y1034" i="1"/>
  <c r="Y812" i="1"/>
  <c r="Y242" i="1"/>
  <c r="Y377" i="1"/>
  <c r="Y791" i="1"/>
  <c r="Y217" i="1"/>
  <c r="Y845" i="1"/>
  <c r="Y1161" i="1"/>
  <c r="Y179" i="1"/>
  <c r="Y38" i="1"/>
  <c r="Y288" i="1"/>
  <c r="Y742" i="1"/>
  <c r="Y1149" i="1"/>
  <c r="Y1150" i="1"/>
  <c r="Y1151" i="1"/>
  <c r="Y1152" i="1"/>
  <c r="Y1153" i="1"/>
  <c r="Y1154" i="1"/>
  <c r="Y1155" i="1"/>
  <c r="Y1156" i="1"/>
  <c r="Y682" i="1"/>
  <c r="Y675" i="1"/>
  <c r="Y795" i="1"/>
  <c r="Y755" i="1"/>
  <c r="Y1254" i="1"/>
  <c r="Y39" i="1"/>
  <c r="Y1255" i="1"/>
  <c r="Y1058" i="1"/>
  <c r="Y874" i="1"/>
  <c r="Y917" i="1"/>
  <c r="Y103" i="1"/>
  <c r="Y1056" i="1"/>
  <c r="Y131" i="1"/>
  <c r="Y861" i="1"/>
  <c r="Y225" i="1"/>
  <c r="Y780" i="1"/>
  <c r="Y810" i="1"/>
  <c r="Y1120" i="1"/>
  <c r="Y40" i="1"/>
  <c r="Y964" i="1"/>
  <c r="Y378" i="1"/>
  <c r="Y915" i="1"/>
  <c r="Y962" i="1"/>
  <c r="Y106" i="1"/>
  <c r="Y166" i="1"/>
  <c r="Y479" i="1"/>
  <c r="Y758" i="1"/>
  <c r="Y481" i="1"/>
  <c r="Y232" i="1"/>
  <c r="Y491" i="1"/>
  <c r="Y6" i="1"/>
  <c r="Y833" i="1"/>
  <c r="Y347" i="1"/>
  <c r="Y118" i="1"/>
  <c r="Y887" i="1"/>
  <c r="Y477" i="1"/>
  <c r="Y848" i="1"/>
  <c r="Y717" i="1"/>
  <c r="Y411" i="1"/>
  <c r="Y771" i="1"/>
  <c r="Y358" i="1"/>
  <c r="Y467" i="1"/>
  <c r="Y1110" i="1"/>
  <c r="Y146" i="1"/>
  <c r="Y615" i="1"/>
  <c r="Y716" i="1"/>
  <c r="Y616" i="1"/>
  <c r="Y715" i="1"/>
  <c r="Y617" i="1"/>
  <c r="Y741" i="1"/>
  <c r="Y774" i="1"/>
  <c r="Y41" i="1"/>
  <c r="Y1130" i="1"/>
  <c r="Y738" i="1"/>
  <c r="Y986" i="1"/>
  <c r="Y42" i="1"/>
  <c r="Y773" i="1"/>
  <c r="Y397" i="1"/>
  <c r="Y797" i="1"/>
  <c r="Y408" i="1"/>
  <c r="Y69" i="1"/>
  <c r="Y412" i="1"/>
  <c r="Y434" i="1"/>
  <c r="Y317" i="1"/>
  <c r="Y939" i="1"/>
  <c r="Y681" i="1"/>
  <c r="Y515" i="1"/>
  <c r="Y221" i="1"/>
  <c r="Y324" i="1"/>
  <c r="Y913" i="1"/>
  <c r="Y43" i="1"/>
  <c r="Y44" i="1"/>
  <c r="Y45" i="1"/>
  <c r="Y46" i="1"/>
  <c r="Y984" i="1"/>
  <c r="Y553" i="1"/>
  <c r="Y47" i="1"/>
  <c r="Y679" i="1"/>
  <c r="Y817" i="1"/>
  <c r="Y1037" i="1"/>
  <c r="Y745" i="1"/>
  <c r="Y325" i="1"/>
  <c r="Y362" i="1"/>
  <c r="Y1113" i="1"/>
  <c r="Y908" i="1"/>
  <c r="Y1015" i="1"/>
  <c r="Y706" i="1"/>
  <c r="Y713" i="1"/>
  <c r="Y476" i="1"/>
  <c r="Y512" i="1"/>
  <c r="Y109" i="1"/>
  <c r="Y368" i="1"/>
  <c r="Y450" i="1"/>
  <c r="Y740" i="1"/>
  <c r="Y387" i="1"/>
  <c r="Y458" i="1"/>
  <c r="Y1009" i="1"/>
  <c r="Y187" i="1"/>
  <c r="Y855" i="1"/>
  <c r="Y1106" i="1"/>
  <c r="Y719" i="1"/>
  <c r="Y709" i="1"/>
  <c r="Y484" i="1"/>
  <c r="Y514" i="1"/>
  <c r="Y1222" i="1"/>
  <c r="Y1223" i="1"/>
  <c r="Y345" i="1"/>
  <c r="Y77" i="1"/>
  <c r="Y707" i="1"/>
  <c r="Y736" i="1"/>
  <c r="Y701" i="1"/>
  <c r="Y128" i="1"/>
  <c r="Y203" i="1"/>
  <c r="Y1206" i="1"/>
  <c r="Y455" i="1"/>
  <c r="Y722" i="1"/>
  <c r="Y499" i="1"/>
  <c r="Y120" i="1"/>
  <c r="Y139" i="1"/>
  <c r="Y954" i="1"/>
  <c r="Y489" i="1"/>
  <c r="Y410" i="1"/>
  <c r="Y698" i="1"/>
  <c r="Y792" i="1"/>
  <c r="Y595" i="1"/>
  <c r="Y48" i="1"/>
  <c r="Y460" i="1"/>
  <c r="Y1096" i="1"/>
  <c r="Y328" i="1"/>
  <c r="Y183" i="1"/>
  <c r="Y250" i="1"/>
  <c r="Y478" i="1"/>
  <c r="Y453" i="1"/>
  <c r="Y503" i="1"/>
  <c r="Y540" i="1"/>
  <c r="Y104" i="1"/>
  <c r="Y429" i="1"/>
  <c r="Y93" i="1"/>
  <c r="Y355" i="1"/>
  <c r="Y436" i="1"/>
  <c r="Y544" i="1"/>
  <c r="Y437" i="1"/>
  <c r="Y445" i="1"/>
  <c r="Y190" i="1"/>
  <c r="Y213" i="1"/>
  <c r="Y342" i="1"/>
  <c r="Y189" i="1"/>
  <c r="Y49" i="1"/>
  <c r="Y444" i="1"/>
  <c r="Y471" i="1"/>
  <c r="Y110" i="1"/>
  <c r="Y154" i="1"/>
  <c r="Y493" i="1"/>
  <c r="Y438" i="1"/>
  <c r="Y872" i="1"/>
  <c r="Y488" i="1"/>
  <c r="Y333" i="1"/>
  <c r="Y784" i="1"/>
  <c r="Y370" i="1"/>
  <c r="Y442" i="1"/>
  <c r="Y382" i="1"/>
  <c r="Y124" i="1"/>
  <c r="Y432" i="1"/>
  <c r="Y399" i="1"/>
  <c r="Y318" i="1"/>
  <c r="Y270" i="1"/>
  <c r="Y115" i="1"/>
  <c r="Y775" i="1"/>
  <c r="Y388" i="1"/>
  <c r="Y204" i="1"/>
  <c r="Y310" i="1"/>
  <c r="Y899" i="1"/>
  <c r="Y323" i="1"/>
  <c r="Y205" i="1"/>
  <c r="Z95" i="1"/>
  <c r="Z314" i="1"/>
  <c r="Z298" i="1"/>
  <c r="Z766" i="1"/>
  <c r="Z785" i="1"/>
  <c r="Z359" i="1"/>
  <c r="Z718" i="1"/>
  <c r="Z677" i="1"/>
  <c r="Z294" i="1"/>
  <c r="Z196" i="1"/>
  <c r="Z743" i="1"/>
  <c r="Z67" i="1"/>
  <c r="Z337" i="1"/>
  <c r="Z351" i="1"/>
  <c r="Z790" i="1"/>
  <c r="Z729" i="1"/>
  <c r="Z676" i="1"/>
  <c r="Z708" i="1"/>
  <c r="Z772" i="1"/>
  <c r="Z678" i="1"/>
  <c r="Z781" i="1"/>
  <c r="Z160" i="1"/>
  <c r="Z720" i="1"/>
  <c r="Z372" i="1"/>
  <c r="Z150" i="1"/>
  <c r="Z119" i="1"/>
  <c r="Z765" i="1"/>
  <c r="Z361" i="1"/>
  <c r="Z672" i="1"/>
  <c r="Z735" i="1"/>
  <c r="Z673" i="1"/>
  <c r="Z143" i="1"/>
  <c r="Z688" i="1"/>
  <c r="Z185" i="1"/>
  <c r="Z657" i="1"/>
  <c r="Z739" i="1"/>
  <c r="Z658" i="1"/>
  <c r="Z674" i="1"/>
  <c r="Z127" i="1"/>
  <c r="Z418" i="1"/>
  <c r="Z180" i="1"/>
  <c r="Z336" i="1"/>
  <c r="Z721" i="1"/>
  <c r="Z764" i="1"/>
  <c r="Z341" i="1"/>
  <c r="Z231" i="1"/>
  <c r="Z279" i="1"/>
  <c r="Z291" i="1"/>
  <c r="Z757" i="1"/>
  <c r="Z759" i="1"/>
  <c r="Z211" i="1"/>
  <c r="Z262" i="1"/>
  <c r="Z724" i="1"/>
  <c r="Z266" i="1"/>
  <c r="Z136" i="1"/>
  <c r="Z107" i="1"/>
  <c r="Z393" i="1"/>
  <c r="Z659" i="1"/>
  <c r="Z289" i="1"/>
  <c r="Z422" i="1"/>
  <c r="Z521" i="1"/>
  <c r="Z300" i="1"/>
  <c r="Z763" i="1"/>
  <c r="Z165" i="1"/>
  <c r="Z218" i="1"/>
  <c r="Z353" i="1"/>
  <c r="Z338" i="1"/>
  <c r="Z322" i="1"/>
  <c r="Z697" i="1"/>
  <c r="Z416" i="1"/>
  <c r="Z687" i="1"/>
  <c r="Z56" i="1"/>
  <c r="Z194" i="1"/>
  <c r="Z446" i="1"/>
  <c r="Z777" i="1"/>
  <c r="Z198" i="1"/>
  <c r="Z711" i="1"/>
  <c r="Z371" i="1"/>
  <c r="Z660" i="1"/>
  <c r="Z689" i="1"/>
  <c r="Z238" i="1"/>
  <c r="Z121" i="1"/>
  <c r="Z71" i="1"/>
  <c r="Z350" i="1"/>
  <c r="Z97" i="1"/>
  <c r="Z352" i="1"/>
  <c r="Z210" i="1"/>
  <c r="Z384" i="1"/>
  <c r="Z725" i="1"/>
  <c r="Z685" i="1"/>
  <c r="Z7" i="1"/>
  <c r="Z704" i="1"/>
  <c r="Z783" i="1"/>
  <c r="Z295" i="1"/>
  <c r="Z357" i="1"/>
  <c r="Z271" i="1"/>
  <c r="Z356" i="1"/>
  <c r="Z8" i="1"/>
  <c r="Z59" i="1"/>
  <c r="Z805" i="1"/>
  <c r="Z712" i="1"/>
  <c r="Z366" i="1"/>
  <c r="Z800" i="1"/>
  <c r="Z206" i="1"/>
  <c r="Z274" i="1"/>
  <c r="Z293" i="1"/>
  <c r="Z733" i="1"/>
  <c r="Z108" i="1"/>
  <c r="Z87" i="1"/>
  <c r="Z391" i="1"/>
  <c r="Z286" i="1"/>
  <c r="Z737" i="1"/>
  <c r="Z748" i="1"/>
  <c r="Z249" i="1"/>
  <c r="Z161" i="1"/>
  <c r="Z744" i="1"/>
  <c r="Z836" i="1"/>
  <c r="Z661" i="1"/>
  <c r="Z284" i="1"/>
  <c r="Z229" i="1"/>
  <c r="Z669" i="1"/>
  <c r="Z260" i="1"/>
  <c r="Z240" i="1"/>
  <c r="Z296" i="1"/>
  <c r="Z550" i="1"/>
  <c r="Z202" i="1"/>
  <c r="Z798" i="1"/>
  <c r="Z215" i="1"/>
  <c r="Z807" i="1"/>
  <c r="Z326" i="1"/>
  <c r="Z694" i="1"/>
  <c r="Z668" i="1"/>
  <c r="Z403" i="1"/>
  <c r="Z369" i="1"/>
  <c r="Z272" i="1"/>
  <c r="Z176" i="1"/>
  <c r="Z825" i="1"/>
  <c r="Z173" i="1"/>
  <c r="Z747" i="1"/>
  <c r="Z776" i="1"/>
  <c r="Z321" i="1"/>
  <c r="Z778" i="1"/>
  <c r="Z376" i="1"/>
  <c r="Z754" i="1"/>
  <c r="Z849" i="1"/>
  <c r="Z241" i="1"/>
  <c r="Z801" i="1"/>
  <c r="Z770" i="1"/>
  <c r="Z762" i="1"/>
  <c r="Z163" i="1"/>
  <c r="Z220" i="1"/>
  <c r="Z148" i="1"/>
  <c r="Z346" i="1"/>
  <c r="Z761" i="1"/>
  <c r="Z699" i="1"/>
  <c r="Z233" i="1"/>
  <c r="Z732" i="1"/>
  <c r="Z90" i="1"/>
  <c r="Z224" i="1"/>
  <c r="Z782" i="1"/>
  <c r="Z670" i="1"/>
  <c r="Z662" i="1"/>
  <c r="Z663" i="1"/>
  <c r="Z76" i="1"/>
  <c r="Z402" i="1"/>
  <c r="Z768" i="1"/>
  <c r="Z332" i="1"/>
  <c r="Z1084" i="1"/>
  <c r="Z212" i="1"/>
  <c r="Z306" i="1"/>
  <c r="Z811" i="1"/>
  <c r="Z789" i="1"/>
  <c r="Z731" i="1"/>
  <c r="Z415" i="1"/>
  <c r="Z386" i="1"/>
  <c r="Z751" i="1"/>
  <c r="Z172" i="1"/>
  <c r="Z178" i="1"/>
  <c r="Z664" i="1"/>
  <c r="Z749" i="1"/>
  <c r="Z671" i="1"/>
  <c r="Z753" i="1"/>
  <c r="Z282" i="1"/>
  <c r="Z1030" i="1"/>
  <c r="Z92" i="1"/>
  <c r="Z200" i="1"/>
  <c r="Z86" i="1"/>
  <c r="Z430" i="1"/>
  <c r="Z423" i="1"/>
  <c r="Z335" i="1"/>
  <c r="Z222" i="1"/>
  <c r="Z769" i="1"/>
  <c r="Z129" i="1"/>
  <c r="Z796" i="1"/>
  <c r="Z226" i="1"/>
  <c r="Z695" i="1"/>
  <c r="Z665" i="1"/>
  <c r="Z786" i="1"/>
  <c r="Z349" i="1"/>
  <c r="Z188" i="1"/>
  <c r="Z666" i="1"/>
  <c r="Z99" i="1"/>
  <c r="Z60" i="1"/>
  <c r="Z114" i="1"/>
  <c r="Z208" i="1"/>
  <c r="Z365" i="1"/>
  <c r="Z456" i="1"/>
  <c r="Z809" i="1"/>
  <c r="Z248" i="1"/>
  <c r="Z794" i="1"/>
  <c r="Z74" i="1"/>
  <c r="Z948" i="1"/>
  <c r="Z866" i="1"/>
  <c r="Z398" i="1"/>
  <c r="Z307" i="1"/>
  <c r="Z820" i="1"/>
  <c r="Z363" i="1"/>
  <c r="Z793" i="1"/>
  <c r="Z926" i="1"/>
  <c r="Z1020" i="1"/>
  <c r="Z686" i="1"/>
  <c r="Z275" i="1"/>
  <c r="Z830" i="1"/>
  <c r="Z68" i="1"/>
  <c r="Z882" i="1"/>
  <c r="Z827" i="1"/>
  <c r="Z199" i="1"/>
  <c r="Z714" i="1"/>
  <c r="Z746" i="1"/>
  <c r="Z244" i="1"/>
  <c r="Z816" i="1"/>
  <c r="Z448" i="1"/>
  <c r="Z13" i="1"/>
  <c r="Z50" i="1"/>
  <c r="Z14" i="1"/>
  <c r="Z1077" i="1"/>
  <c r="Z1070" i="1"/>
  <c r="Z1202" i="1"/>
  <c r="Z1203" i="1"/>
  <c r="Z1204" i="1"/>
  <c r="Z863" i="1"/>
  <c r="Z815" i="1"/>
  <c r="Z299" i="1"/>
  <c r="Z246" i="1"/>
  <c r="Z142" i="1"/>
  <c r="Z174" i="1"/>
  <c r="Z526" i="1"/>
  <c r="Z267" i="1"/>
  <c r="Z832" i="1"/>
  <c r="Z705" i="1"/>
  <c r="Z667" i="1"/>
  <c r="Z348" i="1"/>
  <c r="Z994" i="1"/>
  <c r="Z1117" i="1"/>
  <c r="Z1118" i="1"/>
  <c r="Z175" i="1"/>
  <c r="Z237" i="1"/>
  <c r="Z236" i="1"/>
  <c r="Z264" i="1"/>
  <c r="Z63" i="1"/>
  <c r="Z435" i="1"/>
  <c r="Z508" i="1"/>
  <c r="Z193" i="1"/>
  <c r="Z243" i="1"/>
  <c r="Z247" i="1"/>
  <c r="Z164" i="1"/>
  <c r="Z162" i="1"/>
  <c r="Z207" i="1"/>
  <c r="Z133" i="1"/>
  <c r="Z145" i="1"/>
  <c r="Z155" i="1"/>
  <c r="Z330" i="1"/>
  <c r="Z290" i="1"/>
  <c r="Z287" i="1"/>
  <c r="Z214" i="1"/>
  <c r="Z116" i="1"/>
  <c r="Z252" i="1"/>
  <c r="Z89" i="1"/>
  <c r="Z53" i="1"/>
  <c r="Z149" i="1"/>
  <c r="Z138" i="1"/>
  <c r="Z80" i="1"/>
  <c r="Z88" i="1"/>
  <c r="Z197" i="1"/>
  <c r="Z259" i="1"/>
  <c r="Z320" i="1"/>
  <c r="Z94" i="1"/>
  <c r="Z15" i="1"/>
  <c r="Z134" i="1"/>
  <c r="Z5" i="1"/>
  <c r="Z184" i="1"/>
  <c r="Z102" i="1"/>
  <c r="Z301" i="1"/>
  <c r="Z389" i="1"/>
  <c r="Z16" i="1"/>
  <c r="Z401" i="1"/>
  <c r="Z151" i="1"/>
  <c r="Z17" i="1"/>
  <c r="Z85" i="1"/>
  <c r="Z112" i="1"/>
  <c r="Z18" i="1"/>
  <c r="Z329" i="1"/>
  <c r="Z19" i="1"/>
  <c r="Z20" i="1"/>
  <c r="Z78" i="1"/>
  <c r="Z543" i="1"/>
  <c r="Z122" i="1"/>
  <c r="Z126" i="1"/>
  <c r="Z443" i="1"/>
  <c r="Z547" i="1"/>
  <c r="Z327" i="1"/>
  <c r="Z168" i="1"/>
  <c r="Z273" i="1"/>
  <c r="Z385" i="1"/>
  <c r="Z472" i="1"/>
  <c r="Z426" i="1"/>
  <c r="Z261" i="1"/>
  <c r="Z251" i="1"/>
  <c r="Z392" i="1"/>
  <c r="Z1364" i="1"/>
  <c r="Z1363" i="1"/>
  <c r="Z1359" i="1"/>
  <c r="Z1341" i="1"/>
  <c r="Z1362" i="1"/>
  <c r="Z1355" i="1"/>
  <c r="Z1361" i="1"/>
  <c r="Z1360" i="1"/>
  <c r="Z1353" i="1"/>
  <c r="Z1322" i="1"/>
  <c r="Z1345" i="1"/>
  <c r="Z599" i="1"/>
  <c r="Z1314" i="1"/>
  <c r="Z563" i="1"/>
  <c r="Z1358" i="1"/>
  <c r="Z1352" i="1"/>
  <c r="Z1354" i="1"/>
  <c r="Z1331" i="1"/>
  <c r="Z1330" i="1"/>
  <c r="Z1277" i="1"/>
  <c r="Z1351" i="1"/>
  <c r="Z1350" i="1"/>
  <c r="Z1348" i="1"/>
  <c r="Z1349" i="1"/>
  <c r="Z1346" i="1"/>
  <c r="Z1318" i="1"/>
  <c r="Z1337" i="1"/>
  <c r="Z1333" i="1"/>
  <c r="Z638" i="1"/>
  <c r="Z632" i="1"/>
  <c r="Z1225" i="1"/>
  <c r="Z1295" i="1"/>
  <c r="Z1343" i="1"/>
  <c r="Z1264" i="1"/>
  <c r="Z1328" i="1"/>
  <c r="Z1274" i="1"/>
  <c r="Z364" i="1"/>
  <c r="Z1268" i="1"/>
  <c r="Z1243" i="1"/>
  <c r="Z1227" i="1"/>
  <c r="Z1339" i="1"/>
  <c r="Z644" i="1"/>
  <c r="Z1356" i="1"/>
  <c r="Z1357" i="1"/>
  <c r="Z568" i="1"/>
  <c r="Z641" i="1"/>
  <c r="Z1302" i="1"/>
  <c r="Z517" i="1"/>
  <c r="Z1338" i="1"/>
  <c r="Z527" i="1"/>
  <c r="Z1184" i="1"/>
  <c r="Z486" i="1"/>
  <c r="Z1316" i="1"/>
  <c r="Z1283" i="1"/>
  <c r="Z578" i="1"/>
  <c r="Z1213" i="1"/>
  <c r="Z1176" i="1"/>
  <c r="Z219" i="1"/>
  <c r="Z1301" i="1"/>
  <c r="Z1310" i="1"/>
  <c r="Z1186" i="1"/>
  <c r="Z1329" i="1"/>
  <c r="Z1267" i="1"/>
  <c r="Z652" i="1"/>
  <c r="Z653" i="1"/>
  <c r="Z654" i="1"/>
  <c r="Z1347" i="1"/>
  <c r="Z1195" i="1"/>
  <c r="Z646" i="1"/>
  <c r="Z645" i="1"/>
  <c r="Z1324" i="1"/>
  <c r="Z1258" i="1"/>
  <c r="Z1323" i="1"/>
  <c r="Z576" i="1"/>
  <c r="Z1259" i="1"/>
  <c r="Z66" i="1"/>
  <c r="Z1123" i="1"/>
  <c r="Z1257" i="1"/>
  <c r="Z1251" i="1"/>
  <c r="Z1172" i="1"/>
  <c r="Z1273" i="1"/>
  <c r="Z1248" i="1"/>
  <c r="Z1224" i="1"/>
  <c r="Z1122" i="1"/>
  <c r="Z1271" i="1"/>
  <c r="Z1170" i="1"/>
  <c r="Z1279" i="1"/>
  <c r="Z21" i="1"/>
  <c r="Z1306" i="1"/>
  <c r="Z1181" i="1"/>
  <c r="Z1179" i="1"/>
  <c r="Z1241" i="1"/>
  <c r="Z1177" i="1"/>
  <c r="Z1342" i="1"/>
  <c r="Z525" i="1"/>
  <c r="Z1340" i="1"/>
  <c r="Z519" i="1"/>
  <c r="Z1228" i="1"/>
  <c r="Z1104" i="1"/>
  <c r="Z1088" i="1"/>
  <c r="Z1127" i="1"/>
  <c r="Z1083" i="1"/>
  <c r="Z1296" i="1"/>
  <c r="Z1220" i="1"/>
  <c r="Z1242" i="1"/>
  <c r="Z1247" i="1"/>
  <c r="Z1178" i="1"/>
  <c r="Z1276" i="1"/>
  <c r="Z1282" i="1"/>
  <c r="Z1244" i="1"/>
  <c r="Z1288" i="1"/>
  <c r="Z1278" i="1"/>
  <c r="Z1284" i="1"/>
  <c r="Z520" i="1"/>
  <c r="Z1158" i="1"/>
  <c r="Z135" i="1"/>
  <c r="Z1238" i="1"/>
  <c r="Z1311" i="1"/>
  <c r="Z1312" i="1"/>
  <c r="Z1313" i="1"/>
  <c r="Z1209" i="1"/>
  <c r="Z1272" i="1"/>
  <c r="Z1309" i="1"/>
  <c r="Z1199" i="1"/>
  <c r="Z1107" i="1"/>
  <c r="Z1086" i="1"/>
  <c r="Z1269" i="1"/>
  <c r="Z1091" i="1"/>
  <c r="Z1024" i="1"/>
  <c r="Z612" i="1"/>
  <c r="Z1049" i="1"/>
  <c r="Z1194" i="1"/>
  <c r="Z1260" i="1"/>
  <c r="Z1192" i="1"/>
  <c r="Z1334" i="1"/>
  <c r="Z1335" i="1"/>
  <c r="Z1336" i="1"/>
  <c r="Z1332" i="1"/>
  <c r="Z1128" i="1"/>
  <c r="Z1078" i="1"/>
  <c r="Z1099" i="1"/>
  <c r="Z1163" i="1"/>
  <c r="Z1262" i="1"/>
  <c r="Z1092" i="1"/>
  <c r="Z1144" i="1"/>
  <c r="Z1044" i="1"/>
  <c r="Z1307" i="1"/>
  <c r="Z1094" i="1"/>
  <c r="Z72" i="1"/>
  <c r="Z22" i="1"/>
  <c r="Z1160" i="1"/>
  <c r="Z1256" i="1"/>
  <c r="Z1112" i="1"/>
  <c r="Z610" i="1"/>
  <c r="Z609" i="1"/>
  <c r="Z1029" i="1"/>
  <c r="Z1038" i="1"/>
  <c r="Z1216" i="1"/>
  <c r="Z1297" i="1"/>
  <c r="Z1068" i="1"/>
  <c r="Z1303" i="1"/>
  <c r="Z1304" i="1"/>
  <c r="Z1132" i="1"/>
  <c r="Z1182" i="1"/>
  <c r="Z1212" i="1"/>
  <c r="Z1196" i="1"/>
  <c r="Z1050" i="1"/>
  <c r="Z1079" i="1"/>
  <c r="Z1006" i="1"/>
  <c r="Z1035" i="1"/>
  <c r="Z1321" i="1"/>
  <c r="Z1003" i="1"/>
  <c r="Z1211" i="1"/>
  <c r="Z1197" i="1"/>
  <c r="Z1019" i="1"/>
  <c r="Z906" i="1"/>
  <c r="Z1004" i="1"/>
  <c r="Z1072" i="1"/>
  <c r="Z1033" i="1"/>
  <c r="Z339" i="1"/>
  <c r="Z1115" i="1"/>
  <c r="Z1240" i="1"/>
  <c r="Z1097" i="1"/>
  <c r="Z987" i="1"/>
  <c r="Z1093" i="1"/>
  <c r="Z1327" i="1"/>
  <c r="Z1121" i="1"/>
  <c r="Z1060" i="1"/>
  <c r="Z1165" i="1"/>
  <c r="Z1325" i="1"/>
  <c r="Z1326" i="1"/>
  <c r="Z1081" i="1"/>
  <c r="Z1052" i="1"/>
  <c r="Z1040" i="1"/>
  <c r="Z1289" i="1"/>
  <c r="Z1290" i="1"/>
  <c r="Z1291" i="1"/>
  <c r="Z1320" i="1"/>
  <c r="Z1292" i="1"/>
  <c r="Z1293" i="1"/>
  <c r="Z1294" i="1"/>
  <c r="Z2" i="1"/>
  <c r="Z1286" i="1"/>
  <c r="Z648" i="1"/>
  <c r="Z634" i="1"/>
  <c r="Z650" i="1"/>
  <c r="Z1193" i="1"/>
  <c r="Z1190" i="1"/>
  <c r="Z1185" i="1"/>
  <c r="Z1039" i="1"/>
  <c r="Z613" i="1"/>
  <c r="Z997" i="1"/>
  <c r="Z656" i="1"/>
  <c r="Z1129" i="1"/>
  <c r="Z651" i="1"/>
  <c r="Z9" i="1"/>
  <c r="Z1219" i="1"/>
  <c r="Z970" i="1"/>
  <c r="Z1138" i="1"/>
  <c r="Z1011" i="1"/>
  <c r="Z611" i="1"/>
  <c r="Z1012" i="1"/>
  <c r="Z980" i="1"/>
  <c r="Z629" i="1"/>
  <c r="Z1218" i="1"/>
  <c r="Z643" i="1"/>
  <c r="Z1008" i="1"/>
  <c r="Z1080" i="1"/>
  <c r="Z265" i="1"/>
  <c r="Z1010" i="1"/>
  <c r="Z642" i="1"/>
  <c r="Z1270" i="1"/>
  <c r="Z1171" i="1"/>
  <c r="Z1111" i="1"/>
  <c r="Z639" i="1"/>
  <c r="Z1145" i="1"/>
  <c r="Z496" i="1"/>
  <c r="Z23" i="1"/>
  <c r="Z24" i="1"/>
  <c r="Z12" i="1"/>
  <c r="Z633" i="1"/>
  <c r="Z575" i="1"/>
  <c r="Z1051" i="1"/>
  <c r="Z627" i="1"/>
  <c r="Z580" i="1"/>
  <c r="Z950" i="1"/>
  <c r="Z25" i="1"/>
  <c r="Z26" i="1"/>
  <c r="Z598" i="1"/>
  <c r="Z1175" i="1"/>
  <c r="Z192" i="1"/>
  <c r="Z592" i="1"/>
  <c r="Z621" i="1"/>
  <c r="Z1265" i="1"/>
  <c r="Z170" i="1"/>
  <c r="Z979" i="1"/>
  <c r="Z1000" i="1"/>
  <c r="Z256" i="1"/>
  <c r="Z1168" i="1"/>
  <c r="Z620" i="1"/>
  <c r="Z1013" i="1"/>
  <c r="Z941" i="1"/>
  <c r="Z940" i="1"/>
  <c r="Z1017" i="1"/>
  <c r="Z961" i="1"/>
  <c r="Z1263" i="1"/>
  <c r="Z618" i="1"/>
  <c r="Z191" i="1"/>
  <c r="Z640" i="1"/>
  <c r="Z935" i="1"/>
  <c r="Z583" i="1"/>
  <c r="Z1064" i="1"/>
  <c r="Z625" i="1"/>
  <c r="Z1055" i="1"/>
  <c r="Z655" i="1"/>
  <c r="Z1319" i="1"/>
  <c r="Z584" i="1"/>
  <c r="Z1108" i="1"/>
  <c r="Z1007" i="1"/>
  <c r="Z976" i="1"/>
  <c r="Z983" i="1"/>
  <c r="Z51" i="1"/>
  <c r="Z27" i="1"/>
  <c r="Z932" i="1"/>
  <c r="Z991" i="1"/>
  <c r="Z635" i="1"/>
  <c r="Z622" i="1"/>
  <c r="Z1005" i="1"/>
  <c r="Z589" i="1"/>
  <c r="Z1208" i="1"/>
  <c r="Z1200" i="1"/>
  <c r="Z1201" i="1"/>
  <c r="Z608" i="1"/>
  <c r="Z944" i="1"/>
  <c r="Z593" i="1"/>
  <c r="Z1131" i="1"/>
  <c r="Z1148" i="1"/>
  <c r="Z1157" i="1"/>
  <c r="Z1344" i="1"/>
  <c r="Z413" i="1"/>
  <c r="Z1063" i="1"/>
  <c r="Z1061" i="1"/>
  <c r="Z614" i="1"/>
  <c r="Z967" i="1"/>
  <c r="Z1317" i="1"/>
  <c r="Z1253" i="1"/>
  <c r="Z1252" i="1"/>
  <c r="Z1134" i="1"/>
  <c r="Z1249" i="1"/>
  <c r="Z569" i="1"/>
  <c r="Z1250" i="1"/>
  <c r="Z565" i="1"/>
  <c r="Z982" i="1"/>
  <c r="Z600" i="1"/>
  <c r="Z309" i="1"/>
  <c r="Z61" i="1"/>
  <c r="Z934" i="1"/>
  <c r="Z490" i="1"/>
  <c r="Z626" i="1"/>
  <c r="Z910" i="1"/>
  <c r="Z952" i="1"/>
  <c r="Z957" i="1"/>
  <c r="Z1018" i="1"/>
  <c r="Z606" i="1"/>
  <c r="Z1315" i="1"/>
  <c r="Z1246" i="1"/>
  <c r="Z1188" i="1"/>
  <c r="Z649" i="1"/>
  <c r="Z602" i="1"/>
  <c r="Z571" i="1"/>
  <c r="Z931" i="1"/>
  <c r="Z1136" i="1"/>
  <c r="Z586" i="1"/>
  <c r="Z111" i="1"/>
  <c r="Z1137" i="1"/>
  <c r="Z1125" i="1"/>
  <c r="Z900" i="1"/>
  <c r="Z400" i="1"/>
  <c r="Z55" i="1"/>
  <c r="Z258" i="1"/>
  <c r="Z1124" i="1"/>
  <c r="Z1266" i="1"/>
  <c r="Z585" i="1"/>
  <c r="Z921" i="1"/>
  <c r="Z549" i="1"/>
  <c r="Z84" i="1"/>
  <c r="Z462" i="1"/>
  <c r="Z560" i="1"/>
  <c r="Z1237" i="1"/>
  <c r="Z470" i="1"/>
  <c r="Z144" i="1"/>
  <c r="Z537" i="1"/>
  <c r="Z992" i="1"/>
  <c r="Z918" i="1"/>
  <c r="Z373" i="1"/>
  <c r="Z141" i="1"/>
  <c r="Z631" i="1"/>
  <c r="Z946" i="1"/>
  <c r="Z587" i="1"/>
  <c r="Z257" i="1"/>
  <c r="Z1143" i="1"/>
  <c r="Z1187" i="1"/>
  <c r="Z628" i="1"/>
  <c r="Z561" i="1"/>
  <c r="Z581" i="1"/>
  <c r="Z1239" i="1"/>
  <c r="Z574" i="1"/>
  <c r="Z938" i="1"/>
  <c r="Z98" i="1"/>
  <c r="Z548" i="1"/>
  <c r="Z971" i="1"/>
  <c r="Z545" i="1"/>
  <c r="Z880" i="1"/>
  <c r="Z529" i="1"/>
  <c r="Z852" i="1"/>
  <c r="Z607" i="1"/>
  <c r="Z536" i="1"/>
  <c r="Z835" i="1"/>
  <c r="Z100" i="1"/>
  <c r="Z594" i="1"/>
  <c r="Z903" i="1"/>
  <c r="Z624" i="1"/>
  <c r="Z896" i="1"/>
  <c r="Z933" i="1"/>
  <c r="Z182" i="1"/>
  <c r="Z605" i="1"/>
  <c r="Z972" i="1"/>
  <c r="Z75" i="1"/>
  <c r="Z554" i="1"/>
  <c r="Z904" i="1"/>
  <c r="Z1076" i="1"/>
  <c r="Z960" i="1"/>
  <c r="Z83" i="1"/>
  <c r="Z1075" i="1"/>
  <c r="Z873" i="1"/>
  <c r="Z889" i="1"/>
  <c r="Z535" i="1"/>
  <c r="Z647" i="1"/>
  <c r="Z297" i="1"/>
  <c r="Z52" i="1"/>
  <c r="Z591" i="1"/>
  <c r="Z303" i="1"/>
  <c r="Z730" i="1"/>
  <c r="Z922" i="1"/>
  <c r="Z601" i="1"/>
  <c r="Z1169" i="1"/>
  <c r="Z381" i="1"/>
  <c r="Z1069" i="1"/>
  <c r="Z869" i="1"/>
  <c r="Z890" i="1"/>
  <c r="Z380" i="1"/>
  <c r="Z1109" i="1"/>
  <c r="Z947" i="1"/>
  <c r="Z579" i="1"/>
  <c r="Z1067" i="1"/>
  <c r="Z1071" i="1"/>
  <c r="Z451" i="1"/>
  <c r="Z978" i="1"/>
  <c r="Z943" i="1"/>
  <c r="Z623" i="1"/>
  <c r="Z528" i="1"/>
  <c r="Z28" i="1"/>
  <c r="Z883" i="1"/>
  <c r="Z283" i="1"/>
  <c r="Z1229" i="1"/>
  <c r="Z1230" i="1"/>
  <c r="Z1231" i="1"/>
  <c r="Z1232" i="1"/>
  <c r="Z1233" i="1"/>
  <c r="Z1234" i="1"/>
  <c r="Z1235" i="1"/>
  <c r="Z1236" i="1"/>
  <c r="Z1305" i="1"/>
  <c r="Z912" i="1"/>
  <c r="Z487" i="1"/>
  <c r="Z1275" i="1"/>
  <c r="Z3" i="1"/>
  <c r="Z1162" i="1"/>
  <c r="Z559" i="1"/>
  <c r="Z858" i="1"/>
  <c r="Z374" i="1"/>
  <c r="Z937" i="1"/>
  <c r="Z542" i="1"/>
  <c r="Z255" i="1"/>
  <c r="Z1308" i="1"/>
  <c r="Z1226" i="1"/>
  <c r="Z1023" i="1"/>
  <c r="Z1166" i="1"/>
  <c r="Z1147" i="1"/>
  <c r="Z551" i="1"/>
  <c r="Z81" i="1"/>
  <c r="Z909" i="1"/>
  <c r="Z788" i="1"/>
  <c r="Z875" i="1"/>
  <c r="Z1053" i="1"/>
  <c r="Z760" i="1"/>
  <c r="Z590" i="1"/>
  <c r="Z557" i="1"/>
  <c r="Z847" i="1"/>
  <c r="Z727" i="1"/>
  <c r="Z558" i="1"/>
  <c r="Z277" i="1"/>
  <c r="Z530" i="1"/>
  <c r="Z58" i="1"/>
  <c r="Z1221" i="1"/>
  <c r="Z406" i="1"/>
  <c r="Z1082" i="1"/>
  <c r="Z989" i="1"/>
  <c r="Z577" i="1"/>
  <c r="Z995" i="1"/>
  <c r="Z516" i="1"/>
  <c r="Z539" i="1"/>
  <c r="Z893" i="1"/>
  <c r="Z871" i="1"/>
  <c r="Z556" i="1"/>
  <c r="Z892" i="1"/>
  <c r="Z865" i="1"/>
  <c r="Z841" i="1"/>
  <c r="Z1164" i="1"/>
  <c r="Z787" i="1"/>
  <c r="Z459" i="1"/>
  <c r="Z4" i="1"/>
  <c r="Z901" i="1"/>
  <c r="Z864" i="1"/>
  <c r="Z276" i="1"/>
  <c r="Z1135" i="1"/>
  <c r="Z999" i="1"/>
  <c r="Z79" i="1"/>
  <c r="Z500" i="1"/>
  <c r="Z533" i="1"/>
  <c r="Z1105" i="1"/>
  <c r="Z424" i="1"/>
  <c r="Z254" i="1"/>
  <c r="Z573" i="1"/>
  <c r="Z1217" i="1"/>
  <c r="Z419" i="1"/>
  <c r="Z958" i="1"/>
  <c r="Z582" i="1"/>
  <c r="Z1095" i="1"/>
  <c r="Z1042" i="1"/>
  <c r="Z253" i="1"/>
  <c r="Z831" i="1"/>
  <c r="Z1198" i="1"/>
  <c r="Z860" i="1"/>
  <c r="Z316" i="1"/>
  <c r="Z975" i="1"/>
  <c r="Z1022" i="1"/>
  <c r="Z1065" i="1"/>
  <c r="Z234" i="1"/>
  <c r="Z1114" i="1"/>
  <c r="Z1036" i="1"/>
  <c r="Z228" i="1"/>
  <c r="Z158" i="1"/>
  <c r="Z1159" i="1"/>
  <c r="Z130" i="1"/>
  <c r="Z856" i="1"/>
  <c r="Z245" i="1"/>
  <c r="Z463" i="1"/>
  <c r="Z278" i="1"/>
  <c r="Z826" i="1"/>
  <c r="Z853" i="1"/>
  <c r="Z564" i="1"/>
  <c r="Z65" i="1"/>
  <c r="Z824" i="1"/>
  <c r="Z414" i="1"/>
  <c r="Z619" i="1"/>
  <c r="Z844" i="1"/>
  <c r="Z696" i="1"/>
  <c r="Z1146" i="1"/>
  <c r="Z492" i="1"/>
  <c r="Z822" i="1"/>
  <c r="Z480" i="1"/>
  <c r="Z821" i="1"/>
  <c r="Z223" i="1"/>
  <c r="Z344" i="1"/>
  <c r="Z427" i="1"/>
  <c r="Z951" i="1"/>
  <c r="Z1032" i="1"/>
  <c r="Z390" i="1"/>
  <c r="Z495" i="1"/>
  <c r="Z846" i="1"/>
  <c r="Z383" i="1"/>
  <c r="Z843" i="1"/>
  <c r="Z1087" i="1"/>
  <c r="Z996" i="1"/>
  <c r="Z230" i="1"/>
  <c r="Z302" i="1"/>
  <c r="Z959" i="1"/>
  <c r="Z683" i="1"/>
  <c r="Z497" i="1"/>
  <c r="Z132" i="1"/>
  <c r="Z394" i="1"/>
  <c r="Z1074" i="1"/>
  <c r="Z195" i="1"/>
  <c r="Z894" i="1"/>
  <c r="Z728" i="1"/>
  <c r="Z838" i="1"/>
  <c r="Z29" i="1"/>
  <c r="Z566" i="1"/>
  <c r="Z441" i="1"/>
  <c r="Z227" i="1"/>
  <c r="Z10" i="1"/>
  <c r="Z723" i="1"/>
  <c r="Z113" i="1"/>
  <c r="Z868" i="1"/>
  <c r="Z1041" i="1"/>
  <c r="Z407" i="1"/>
  <c r="Z269" i="1"/>
  <c r="Z636" i="1"/>
  <c r="Z637" i="1"/>
  <c r="Z305" i="1"/>
  <c r="Z925" i="1"/>
  <c r="Z588" i="1"/>
  <c r="Z30" i="1"/>
  <c r="Z1073" i="1"/>
  <c r="Z159" i="1"/>
  <c r="Z360" i="1"/>
  <c r="Z829" i="1"/>
  <c r="Z57" i="1"/>
  <c r="Z343" i="1"/>
  <c r="Z603" i="1"/>
  <c r="Z1016" i="1"/>
  <c r="Z837" i="1"/>
  <c r="Z703" i="1"/>
  <c r="Z1215" i="1"/>
  <c r="Z62" i="1"/>
  <c r="Z567" i="1"/>
  <c r="Z319" i="1"/>
  <c r="Z604" i="1"/>
  <c r="Z157" i="1"/>
  <c r="Z834" i="1"/>
  <c r="Z117" i="1"/>
  <c r="Z263" i="1"/>
  <c r="Z756" i="1"/>
  <c r="Z977" i="1"/>
  <c r="Z1025" i="1"/>
  <c r="Z1214" i="1"/>
  <c r="Z1133" i="1"/>
  <c r="Z375" i="1"/>
  <c r="Z209" i="1"/>
  <c r="Z1001" i="1"/>
  <c r="Z1126" i="1"/>
  <c r="Z981" i="1"/>
  <c r="Z70" i="1"/>
  <c r="Z993" i="1"/>
  <c r="Z988" i="1"/>
  <c r="Z710" i="1"/>
  <c r="Z891" i="1"/>
  <c r="Z806" i="1"/>
  <c r="Z513" i="1"/>
  <c r="Z1300" i="1"/>
  <c r="Z572" i="1"/>
  <c r="Z1191" i="1"/>
  <c r="Z936" i="1"/>
  <c r="Z96" i="1"/>
  <c r="Z680" i="1"/>
  <c r="Z404" i="1"/>
  <c r="Z965" i="1"/>
  <c r="Z973" i="1"/>
  <c r="Z955" i="1"/>
  <c r="Z216" i="1"/>
  <c r="Z555" i="1"/>
  <c r="Z1210" i="1"/>
  <c r="Z963" i="1"/>
  <c r="Z928" i="1"/>
  <c r="Z235" i="1"/>
  <c r="Z268" i="1"/>
  <c r="Z1298" i="1"/>
  <c r="Z1014" i="1"/>
  <c r="Z1021" i="1"/>
  <c r="Z840" i="1"/>
  <c r="Z927" i="1"/>
  <c r="Z201" i="1"/>
  <c r="Z546" i="1"/>
  <c r="Z485" i="1"/>
  <c r="Z1205" i="1"/>
  <c r="Z1046" i="1"/>
  <c r="Z312" i="1"/>
  <c r="Z31" i="1"/>
  <c r="Z498" i="1"/>
  <c r="Z331" i="1"/>
  <c r="Z152" i="1"/>
  <c r="Z949" i="1"/>
  <c r="Z501" i="1"/>
  <c r="Z468" i="1"/>
  <c r="Z998" i="1"/>
  <c r="Z1002" i="1"/>
  <c r="Z942" i="1"/>
  <c r="Z285" i="1"/>
  <c r="Z379" i="1"/>
  <c r="Z914" i="1"/>
  <c r="Z920" i="1"/>
  <c r="Z690" i="1"/>
  <c r="Z169" i="1"/>
  <c r="Z1059" i="1"/>
  <c r="Z181" i="1"/>
  <c r="Z32" i="1"/>
  <c r="Z33" i="1"/>
  <c r="Z1119" i="1"/>
  <c r="Z1057" i="1"/>
  <c r="Z907" i="1"/>
  <c r="Z969" i="1"/>
  <c r="Z1287" i="1"/>
  <c r="Z929" i="1"/>
  <c r="Z562" i="1"/>
  <c r="Z884" i="1"/>
  <c r="Z475" i="1"/>
  <c r="Z1116" i="1"/>
  <c r="Z924" i="1"/>
  <c r="Z916" i="1"/>
  <c r="Z464" i="1"/>
  <c r="Z469" i="1"/>
  <c r="Z482" i="1"/>
  <c r="Z923" i="1"/>
  <c r="Z425" i="1"/>
  <c r="Z1098" i="1"/>
  <c r="Z945" i="1"/>
  <c r="Z11" i="1"/>
  <c r="Z105" i="1"/>
  <c r="Z367" i="1"/>
  <c r="Z101" i="1"/>
  <c r="Z123" i="1"/>
  <c r="Z308" i="1"/>
  <c r="Z857" i="1"/>
  <c r="Z691" i="1"/>
  <c r="Z186" i="1"/>
  <c r="Z153" i="1"/>
  <c r="Z395" i="1"/>
  <c r="Z73" i="1"/>
  <c r="Z885" i="1"/>
  <c r="Z879" i="1"/>
  <c r="Z483" i="1"/>
  <c r="Z541" i="1"/>
  <c r="Z803" i="1"/>
  <c r="Z125" i="1"/>
  <c r="Z854" i="1"/>
  <c r="Z779" i="1"/>
  <c r="Z354" i="1"/>
  <c r="Z452" i="1"/>
  <c r="Z156" i="1"/>
  <c r="Z538" i="1"/>
  <c r="Z819" i="1"/>
  <c r="Z34" i="1"/>
  <c r="Z1048" i="1"/>
  <c r="Z1047" i="1"/>
  <c r="Z911" i="1"/>
  <c r="Z1043" i="1"/>
  <c r="Z1174" i="1"/>
  <c r="Z552" i="1"/>
  <c r="Z147" i="1"/>
  <c r="Z1103" i="1"/>
  <c r="Z1045" i="1"/>
  <c r="Z802" i="1"/>
  <c r="Z171" i="1"/>
  <c r="Z420" i="1"/>
  <c r="Z1102" i="1"/>
  <c r="Z1028" i="1"/>
  <c r="Z505" i="1"/>
  <c r="Z930" i="1"/>
  <c r="Z409" i="1"/>
  <c r="Z137" i="1"/>
  <c r="Z974" i="1"/>
  <c r="Z506" i="1"/>
  <c r="Z877" i="1"/>
  <c r="Z1285" i="1"/>
  <c r="Z888" i="1"/>
  <c r="Z524" i="1"/>
  <c r="Z507" i="1"/>
  <c r="Z813" i="1"/>
  <c r="Z457" i="1"/>
  <c r="Z439" i="1"/>
  <c r="Z1280" i="1"/>
  <c r="Z1281" i="1"/>
  <c r="Z292" i="1"/>
  <c r="Z82" i="1"/>
  <c r="Z990" i="1"/>
  <c r="Z919" i="1"/>
  <c r="Z440" i="1"/>
  <c r="Z449" i="1"/>
  <c r="Z177" i="1"/>
  <c r="Z140" i="1"/>
  <c r="Z532" i="1"/>
  <c r="Z1100" i="1"/>
  <c r="Z1101" i="1"/>
  <c r="Z1189" i="1"/>
  <c r="Z878" i="1"/>
  <c r="Z597" i="1"/>
  <c r="Z167" i="1"/>
  <c r="Z523" i="1"/>
  <c r="Z966" i="1"/>
  <c r="Z1090" i="1"/>
  <c r="Z850" i="1"/>
  <c r="Z693" i="1"/>
  <c r="Z417" i="1"/>
  <c r="Z1031" i="1"/>
  <c r="Z428" i="1"/>
  <c r="Z905" i="1"/>
  <c r="Z239" i="1"/>
  <c r="Z804" i="1"/>
  <c r="Z808" i="1"/>
  <c r="Z684" i="1"/>
  <c r="Z466" i="1"/>
  <c r="Z1245" i="1"/>
  <c r="Z956" i="1"/>
  <c r="Z859" i="1"/>
  <c r="Z886" i="1"/>
  <c r="Z692" i="1"/>
  <c r="Z1026" i="1"/>
  <c r="Z881" i="1"/>
  <c r="Z421" i="1"/>
  <c r="Z1183" i="1"/>
  <c r="Z447" i="1"/>
  <c r="Z700" i="1"/>
  <c r="Z953" i="1"/>
  <c r="Z851" i="1"/>
  <c r="Z1140" i="1"/>
  <c r="Z1180" i="1"/>
  <c r="Z823" i="1"/>
  <c r="Z734" i="1"/>
  <c r="Z870" i="1"/>
  <c r="Z1089" i="1"/>
  <c r="Z596" i="1"/>
  <c r="Z315" i="1"/>
  <c r="Z311" i="1"/>
  <c r="Z1142" i="1"/>
  <c r="Z818" i="1"/>
  <c r="Z752" i="1"/>
  <c r="Z570" i="1"/>
  <c r="Z630" i="1"/>
  <c r="Z1167" i="1"/>
  <c r="Z64" i="1"/>
  <c r="Z461" i="1"/>
  <c r="Z968" i="1"/>
  <c r="Z867" i="1"/>
  <c r="Z726" i="1"/>
  <c r="Z750" i="1"/>
  <c r="Z334" i="1"/>
  <c r="Z1027" i="1"/>
  <c r="Z895" i="1"/>
  <c r="Z902" i="1"/>
  <c r="Z898" i="1"/>
  <c r="Z814" i="1"/>
  <c r="Z510" i="1"/>
  <c r="Z473" i="1"/>
  <c r="Z474" i="1"/>
  <c r="Z1066" i="1"/>
  <c r="Z828" i="1"/>
  <c r="Z280" i="1"/>
  <c r="Z531" i="1"/>
  <c r="Z494" i="1"/>
  <c r="Z465" i="1"/>
  <c r="Z511" i="1"/>
  <c r="Z876" i="1"/>
  <c r="Z767" i="1"/>
  <c r="Z862" i="1"/>
  <c r="Z1085" i="1"/>
  <c r="Z985" i="1"/>
  <c r="Z35" i="1"/>
  <c r="Z405" i="1"/>
  <c r="Z1173" i="1"/>
  <c r="Z842" i="1"/>
  <c r="Z1054" i="1"/>
  <c r="Z502" i="1"/>
  <c r="Z518" i="1"/>
  <c r="Z522" i="1"/>
  <c r="Z1299" i="1"/>
  <c r="Z91" i="1"/>
  <c r="Z281" i="1"/>
  <c r="Z431" i="1"/>
  <c r="Z396" i="1"/>
  <c r="Z702" i="1"/>
  <c r="Z504" i="1"/>
  <c r="Z1207" i="1"/>
  <c r="Z340" i="1"/>
  <c r="Z1141" i="1"/>
  <c r="Z897" i="1"/>
  <c r="Z454" i="1"/>
  <c r="Z534" i="1"/>
  <c r="Z433" i="1"/>
  <c r="Z839" i="1"/>
  <c r="Z1261" i="1"/>
  <c r="Z54" i="1"/>
  <c r="Z799" i="1"/>
  <c r="Z304" i="1"/>
  <c r="Z1139" i="1"/>
  <c r="Z1062" i="1"/>
  <c r="Z509" i="1"/>
  <c r="Z313" i="1"/>
  <c r="Z36" i="1"/>
  <c r="Z37" i="1"/>
  <c r="Z1034" i="1"/>
  <c r="Z812" i="1"/>
  <c r="Z242" i="1"/>
  <c r="Z377" i="1"/>
  <c r="Z791" i="1"/>
  <c r="Z217" i="1"/>
  <c r="Z845" i="1"/>
  <c r="Z1161" i="1"/>
  <c r="Z179" i="1"/>
  <c r="Z38" i="1"/>
  <c r="Z288" i="1"/>
  <c r="Z742" i="1"/>
  <c r="Z1149" i="1"/>
  <c r="Z1150" i="1"/>
  <c r="Z1151" i="1"/>
  <c r="Z1152" i="1"/>
  <c r="Z1153" i="1"/>
  <c r="Z1154" i="1"/>
  <c r="Z1155" i="1"/>
  <c r="Z1156" i="1"/>
  <c r="Z682" i="1"/>
  <c r="Z675" i="1"/>
  <c r="Z795" i="1"/>
  <c r="Z755" i="1"/>
  <c r="Z1254" i="1"/>
  <c r="Z39" i="1"/>
  <c r="Z1255" i="1"/>
  <c r="Z1058" i="1"/>
  <c r="Z874" i="1"/>
  <c r="Z917" i="1"/>
  <c r="Z103" i="1"/>
  <c r="Z1056" i="1"/>
  <c r="Z131" i="1"/>
  <c r="Z861" i="1"/>
  <c r="Z225" i="1"/>
  <c r="Z780" i="1"/>
  <c r="Z810" i="1"/>
  <c r="Z1120" i="1"/>
  <c r="Z40" i="1"/>
  <c r="Z964" i="1"/>
  <c r="Z378" i="1"/>
  <c r="Z915" i="1"/>
  <c r="Z962" i="1"/>
  <c r="Z106" i="1"/>
  <c r="Z166" i="1"/>
  <c r="Z479" i="1"/>
  <c r="Z758" i="1"/>
  <c r="Z481" i="1"/>
  <c r="Z232" i="1"/>
  <c r="Z491" i="1"/>
  <c r="Z6" i="1"/>
  <c r="Z833" i="1"/>
  <c r="Z347" i="1"/>
  <c r="Z118" i="1"/>
  <c r="Z887" i="1"/>
  <c r="Z477" i="1"/>
  <c r="Z848" i="1"/>
  <c r="Z717" i="1"/>
  <c r="Z411" i="1"/>
  <c r="Z771" i="1"/>
  <c r="Z358" i="1"/>
  <c r="Z467" i="1"/>
  <c r="Z1110" i="1"/>
  <c r="Z146" i="1"/>
  <c r="Z615" i="1"/>
  <c r="Z716" i="1"/>
  <c r="Z616" i="1"/>
  <c r="Z715" i="1"/>
  <c r="Z617" i="1"/>
  <c r="Z741" i="1"/>
  <c r="Z774" i="1"/>
  <c r="Z41" i="1"/>
  <c r="Z1130" i="1"/>
  <c r="Z738" i="1"/>
  <c r="Z986" i="1"/>
  <c r="Z42" i="1"/>
  <c r="Z773" i="1"/>
  <c r="Z397" i="1"/>
  <c r="Z797" i="1"/>
  <c r="Z408" i="1"/>
  <c r="Z69" i="1"/>
  <c r="Z412" i="1"/>
  <c r="Z434" i="1"/>
  <c r="Z317" i="1"/>
  <c r="Z939" i="1"/>
  <c r="Z681" i="1"/>
  <c r="Z515" i="1"/>
  <c r="Z221" i="1"/>
  <c r="Z324" i="1"/>
  <c r="Z913" i="1"/>
  <c r="Z43" i="1"/>
  <c r="Z44" i="1"/>
  <c r="Z45" i="1"/>
  <c r="Z46" i="1"/>
  <c r="Z984" i="1"/>
  <c r="Z553" i="1"/>
  <c r="Z47" i="1"/>
  <c r="Z679" i="1"/>
  <c r="Z817" i="1"/>
  <c r="Z1037" i="1"/>
  <c r="Z745" i="1"/>
  <c r="Z325" i="1"/>
  <c r="Z362" i="1"/>
  <c r="Z1113" i="1"/>
  <c r="Z908" i="1"/>
  <c r="Z1015" i="1"/>
  <c r="Z706" i="1"/>
  <c r="Z713" i="1"/>
  <c r="Z476" i="1"/>
  <c r="Z512" i="1"/>
  <c r="Z109" i="1"/>
  <c r="Z368" i="1"/>
  <c r="Z450" i="1"/>
  <c r="Z740" i="1"/>
  <c r="Z387" i="1"/>
  <c r="Z458" i="1"/>
  <c r="Z1009" i="1"/>
  <c r="Z187" i="1"/>
  <c r="Z855" i="1"/>
  <c r="Z1106" i="1"/>
  <c r="Z719" i="1"/>
  <c r="Z709" i="1"/>
  <c r="Z484" i="1"/>
  <c r="Z514" i="1"/>
  <c r="Z1222" i="1"/>
  <c r="Z1223" i="1"/>
  <c r="Z345" i="1"/>
  <c r="Z77" i="1"/>
  <c r="Z707" i="1"/>
  <c r="Z736" i="1"/>
  <c r="Z701" i="1"/>
  <c r="Z128" i="1"/>
  <c r="Z203" i="1"/>
  <c r="Z1206" i="1"/>
  <c r="Z455" i="1"/>
  <c r="Z722" i="1"/>
  <c r="Z499" i="1"/>
  <c r="Z120" i="1"/>
  <c r="Z139" i="1"/>
  <c r="Z954" i="1"/>
  <c r="Z489" i="1"/>
  <c r="Z410" i="1"/>
  <c r="Z698" i="1"/>
  <c r="Z792" i="1"/>
  <c r="Z595" i="1"/>
  <c r="Z48" i="1"/>
  <c r="Z460" i="1"/>
  <c r="Z1096" i="1"/>
  <c r="Z328" i="1"/>
  <c r="Z183" i="1"/>
  <c r="Z250" i="1"/>
  <c r="Z478" i="1"/>
  <c r="Z453" i="1"/>
  <c r="Z503" i="1"/>
  <c r="Z540" i="1"/>
  <c r="Z104" i="1"/>
  <c r="Z429" i="1"/>
  <c r="Z93" i="1"/>
  <c r="Z355" i="1"/>
  <c r="Z436" i="1"/>
  <c r="Z544" i="1"/>
  <c r="Z437" i="1"/>
  <c r="Z445" i="1"/>
  <c r="Z190" i="1"/>
  <c r="Z213" i="1"/>
  <c r="Z342" i="1"/>
  <c r="Z189" i="1"/>
  <c r="Z49" i="1"/>
  <c r="Z444" i="1"/>
  <c r="Z471" i="1"/>
  <c r="Z110" i="1"/>
  <c r="Z154" i="1"/>
  <c r="Z493" i="1"/>
  <c r="Z438" i="1"/>
  <c r="Z872" i="1"/>
  <c r="Z488" i="1"/>
  <c r="Z333" i="1"/>
  <c r="Z784" i="1"/>
  <c r="Z370" i="1"/>
  <c r="Z442" i="1"/>
  <c r="Z382" i="1"/>
  <c r="Z124" i="1"/>
  <c r="Z432" i="1"/>
  <c r="Z399" i="1"/>
  <c r="Z318" i="1"/>
  <c r="Z270" i="1"/>
  <c r="Z115" i="1"/>
  <c r="Z775" i="1"/>
  <c r="Z388" i="1"/>
  <c r="Z204" i="1"/>
  <c r="Z310" i="1"/>
  <c r="Z899" i="1"/>
  <c r="Z323" i="1"/>
  <c r="Z205" i="1"/>
  <c r="AA95" i="1"/>
  <c r="AA314" i="1"/>
  <c r="AA298" i="1"/>
  <c r="AA766" i="1"/>
  <c r="AA785" i="1"/>
  <c r="AA359" i="1"/>
  <c r="AA718" i="1"/>
  <c r="AA677" i="1"/>
  <c r="AA294" i="1"/>
  <c r="AA196" i="1"/>
  <c r="AA743" i="1"/>
  <c r="AA67" i="1"/>
  <c r="AA337" i="1"/>
  <c r="AA351" i="1"/>
  <c r="AA790" i="1"/>
  <c r="AA729" i="1"/>
  <c r="AA676" i="1"/>
  <c r="AA708" i="1"/>
  <c r="AA772" i="1"/>
  <c r="AA678" i="1"/>
  <c r="AA781" i="1"/>
  <c r="AA160" i="1"/>
  <c r="AA720" i="1"/>
  <c r="AA372" i="1"/>
  <c r="AA150" i="1"/>
  <c r="AA119" i="1"/>
  <c r="AA765" i="1"/>
  <c r="AA361" i="1"/>
  <c r="AA672" i="1"/>
  <c r="AA735" i="1"/>
  <c r="AA673" i="1"/>
  <c r="AA143" i="1"/>
  <c r="AA688" i="1"/>
  <c r="AA185" i="1"/>
  <c r="AA657" i="1"/>
  <c r="AA739" i="1"/>
  <c r="AA658" i="1"/>
  <c r="AA674" i="1"/>
  <c r="AA127" i="1"/>
  <c r="AA418" i="1"/>
  <c r="AA180" i="1"/>
  <c r="AA336" i="1"/>
  <c r="AA721" i="1"/>
  <c r="AA764" i="1"/>
  <c r="AA341" i="1"/>
  <c r="AA231" i="1"/>
  <c r="AA279" i="1"/>
  <c r="AA291" i="1"/>
  <c r="AA757" i="1"/>
  <c r="AA759" i="1"/>
  <c r="AA211" i="1"/>
  <c r="AA262" i="1"/>
  <c r="AA724" i="1"/>
  <c r="AA266" i="1"/>
  <c r="AA136" i="1"/>
  <c r="AA107" i="1"/>
  <c r="AA393" i="1"/>
  <c r="AA659" i="1"/>
  <c r="AA289" i="1"/>
  <c r="AA422" i="1"/>
  <c r="AA521" i="1"/>
  <c r="AA300" i="1"/>
  <c r="AA763" i="1"/>
  <c r="AA165" i="1"/>
  <c r="AA218" i="1"/>
  <c r="AA353" i="1"/>
  <c r="AA338" i="1"/>
  <c r="AA322" i="1"/>
  <c r="AA697" i="1"/>
  <c r="AA416" i="1"/>
  <c r="AA687" i="1"/>
  <c r="AA56" i="1"/>
  <c r="AA194" i="1"/>
  <c r="AA446" i="1"/>
  <c r="AA777" i="1"/>
  <c r="AA198" i="1"/>
  <c r="AA711" i="1"/>
  <c r="AA371" i="1"/>
  <c r="AA660" i="1"/>
  <c r="AA689" i="1"/>
  <c r="AA238" i="1"/>
  <c r="AA121" i="1"/>
  <c r="AA71" i="1"/>
  <c r="AA350" i="1"/>
  <c r="AA97" i="1"/>
  <c r="AA352" i="1"/>
  <c r="AA210" i="1"/>
  <c r="AA384" i="1"/>
  <c r="AA725" i="1"/>
  <c r="AA685" i="1"/>
  <c r="AA7" i="1"/>
  <c r="AA704" i="1"/>
  <c r="AA783" i="1"/>
  <c r="AA295" i="1"/>
  <c r="AA357" i="1"/>
  <c r="AA271" i="1"/>
  <c r="AA356" i="1"/>
  <c r="AA8" i="1"/>
  <c r="AA59" i="1"/>
  <c r="AA805" i="1"/>
  <c r="AA712" i="1"/>
  <c r="AA366" i="1"/>
  <c r="AA800" i="1"/>
  <c r="AA206" i="1"/>
  <c r="AA274" i="1"/>
  <c r="AA293" i="1"/>
  <c r="AA733" i="1"/>
  <c r="AA108" i="1"/>
  <c r="AA87" i="1"/>
  <c r="AA391" i="1"/>
  <c r="AA286" i="1"/>
  <c r="AA737" i="1"/>
  <c r="AA748" i="1"/>
  <c r="AA249" i="1"/>
  <c r="AA161" i="1"/>
  <c r="AA744" i="1"/>
  <c r="AA836" i="1"/>
  <c r="AA661" i="1"/>
  <c r="AA284" i="1"/>
  <c r="AA229" i="1"/>
  <c r="AA669" i="1"/>
  <c r="AA260" i="1"/>
  <c r="AA240" i="1"/>
  <c r="AA296" i="1"/>
  <c r="AA550" i="1"/>
  <c r="AA202" i="1"/>
  <c r="AA798" i="1"/>
  <c r="AA215" i="1"/>
  <c r="AA807" i="1"/>
  <c r="AA326" i="1"/>
  <c r="AA694" i="1"/>
  <c r="AA668" i="1"/>
  <c r="AA403" i="1"/>
  <c r="AA369" i="1"/>
  <c r="AA272" i="1"/>
  <c r="AA176" i="1"/>
  <c r="AA825" i="1"/>
  <c r="AA173" i="1"/>
  <c r="AA747" i="1"/>
  <c r="AA776" i="1"/>
  <c r="AA321" i="1"/>
  <c r="AA778" i="1"/>
  <c r="AA376" i="1"/>
  <c r="AA754" i="1"/>
  <c r="AA849" i="1"/>
  <c r="AA241" i="1"/>
  <c r="AA801" i="1"/>
  <c r="AA770" i="1"/>
  <c r="AA762" i="1"/>
  <c r="AA163" i="1"/>
  <c r="AA220" i="1"/>
  <c r="AA148" i="1"/>
  <c r="AA346" i="1"/>
  <c r="AA761" i="1"/>
  <c r="AA699" i="1"/>
  <c r="AA233" i="1"/>
  <c r="AA732" i="1"/>
  <c r="AA90" i="1"/>
  <c r="AA224" i="1"/>
  <c r="AA782" i="1"/>
  <c r="AA670" i="1"/>
  <c r="AA662" i="1"/>
  <c r="AA663" i="1"/>
  <c r="AA76" i="1"/>
  <c r="AA402" i="1"/>
  <c r="AA768" i="1"/>
  <c r="AA332" i="1"/>
  <c r="AA1084" i="1"/>
  <c r="AA212" i="1"/>
  <c r="AA306" i="1"/>
  <c r="AA811" i="1"/>
  <c r="AA789" i="1"/>
  <c r="AA731" i="1"/>
  <c r="AA415" i="1"/>
  <c r="AA386" i="1"/>
  <c r="AA751" i="1"/>
  <c r="AA172" i="1"/>
  <c r="AA178" i="1"/>
  <c r="AA664" i="1"/>
  <c r="AA749" i="1"/>
  <c r="AA671" i="1"/>
  <c r="AA753" i="1"/>
  <c r="AA282" i="1"/>
  <c r="AA1030" i="1"/>
  <c r="AA92" i="1"/>
  <c r="AA200" i="1"/>
  <c r="AA86" i="1"/>
  <c r="AA430" i="1"/>
  <c r="AA423" i="1"/>
  <c r="AA335" i="1"/>
  <c r="AA222" i="1"/>
  <c r="AA769" i="1"/>
  <c r="AA129" i="1"/>
  <c r="AA796" i="1"/>
  <c r="AA226" i="1"/>
  <c r="AA695" i="1"/>
  <c r="AA665" i="1"/>
  <c r="AA786" i="1"/>
  <c r="AA349" i="1"/>
  <c r="AA188" i="1"/>
  <c r="AA666" i="1"/>
  <c r="AA99" i="1"/>
  <c r="AA60" i="1"/>
  <c r="AA114" i="1"/>
  <c r="AA208" i="1"/>
  <c r="AA365" i="1"/>
  <c r="AA456" i="1"/>
  <c r="AA809" i="1"/>
  <c r="AA248" i="1"/>
  <c r="AA794" i="1"/>
  <c r="AA74" i="1"/>
  <c r="AA948" i="1"/>
  <c r="AA866" i="1"/>
  <c r="AA398" i="1"/>
  <c r="AA307" i="1"/>
  <c r="AA820" i="1"/>
  <c r="AA363" i="1"/>
  <c r="AA793" i="1"/>
  <c r="AA926" i="1"/>
  <c r="AA1020" i="1"/>
  <c r="AA686" i="1"/>
  <c r="AA275" i="1"/>
  <c r="AA830" i="1"/>
  <c r="AA68" i="1"/>
  <c r="AA882" i="1"/>
  <c r="AA827" i="1"/>
  <c r="AA199" i="1"/>
  <c r="AA714" i="1"/>
  <c r="AA746" i="1"/>
  <c r="AA244" i="1"/>
  <c r="AA816" i="1"/>
  <c r="AA448" i="1"/>
  <c r="AA13" i="1"/>
  <c r="AA50" i="1"/>
  <c r="AA14" i="1"/>
  <c r="AA1077" i="1"/>
  <c r="AA1070" i="1"/>
  <c r="AA1202" i="1"/>
  <c r="AA1203" i="1"/>
  <c r="AA1204" i="1"/>
  <c r="AA863" i="1"/>
  <c r="AA815" i="1"/>
  <c r="AA299" i="1"/>
  <c r="AA246" i="1"/>
  <c r="AA142" i="1"/>
  <c r="AA174" i="1"/>
  <c r="AA526" i="1"/>
  <c r="AA267" i="1"/>
  <c r="AA832" i="1"/>
  <c r="AA705" i="1"/>
  <c r="AA667" i="1"/>
  <c r="AA348" i="1"/>
  <c r="AA994" i="1"/>
  <c r="AA1117" i="1"/>
  <c r="AA1118" i="1"/>
  <c r="AA175" i="1"/>
  <c r="AA237" i="1"/>
  <c r="AA236" i="1"/>
  <c r="AA264" i="1"/>
  <c r="AA63" i="1"/>
  <c r="AA435" i="1"/>
  <c r="AA508" i="1"/>
  <c r="AA193" i="1"/>
  <c r="AA243" i="1"/>
  <c r="AA247" i="1"/>
  <c r="AA164" i="1"/>
  <c r="AA162" i="1"/>
  <c r="AA207" i="1"/>
  <c r="AA133" i="1"/>
  <c r="AA145" i="1"/>
  <c r="AA155" i="1"/>
  <c r="AA330" i="1"/>
  <c r="AA290" i="1"/>
  <c r="AA287" i="1"/>
  <c r="AA214" i="1"/>
  <c r="AA116" i="1"/>
  <c r="AA252" i="1"/>
  <c r="AA89" i="1"/>
  <c r="AA53" i="1"/>
  <c r="AA149" i="1"/>
  <c r="AA138" i="1"/>
  <c r="AA80" i="1"/>
  <c r="AA88" i="1"/>
  <c r="AA197" i="1"/>
  <c r="AA259" i="1"/>
  <c r="AA320" i="1"/>
  <c r="AA94" i="1"/>
  <c r="AA15" i="1"/>
  <c r="AA134" i="1"/>
  <c r="AA5" i="1"/>
  <c r="AA184" i="1"/>
  <c r="AA102" i="1"/>
  <c r="AA301" i="1"/>
  <c r="AA389" i="1"/>
  <c r="AA16" i="1"/>
  <c r="AA401" i="1"/>
  <c r="AA151" i="1"/>
  <c r="AA17" i="1"/>
  <c r="AA85" i="1"/>
  <c r="AA112" i="1"/>
  <c r="AA18" i="1"/>
  <c r="AA329" i="1"/>
  <c r="AA19" i="1"/>
  <c r="AA20" i="1"/>
  <c r="AA78" i="1"/>
  <c r="AA543" i="1"/>
  <c r="AA122" i="1"/>
  <c r="AA126" i="1"/>
  <c r="AA443" i="1"/>
  <c r="AA547" i="1"/>
  <c r="AA327" i="1"/>
  <c r="AA168" i="1"/>
  <c r="AA273" i="1"/>
  <c r="AA385" i="1"/>
  <c r="AA472" i="1"/>
  <c r="AA426" i="1"/>
  <c r="AA261" i="1"/>
  <c r="AA251" i="1"/>
  <c r="AA392" i="1"/>
  <c r="AA1364" i="1"/>
  <c r="AA1363" i="1"/>
  <c r="AA1359" i="1"/>
  <c r="AA1341" i="1"/>
  <c r="AA1362" i="1"/>
  <c r="AA1355" i="1"/>
  <c r="AA1361" i="1"/>
  <c r="AA1360" i="1"/>
  <c r="AA1353" i="1"/>
  <c r="AA1322" i="1"/>
  <c r="AA1345" i="1"/>
  <c r="AA599" i="1"/>
  <c r="AA1314" i="1"/>
  <c r="AA563" i="1"/>
  <c r="AA1358" i="1"/>
  <c r="AA1352" i="1"/>
  <c r="AA1354" i="1"/>
  <c r="AA1331" i="1"/>
  <c r="AA1330" i="1"/>
  <c r="AA1277" i="1"/>
  <c r="AA1351" i="1"/>
  <c r="AA1350" i="1"/>
  <c r="AA1348" i="1"/>
  <c r="AA1349" i="1"/>
  <c r="AA1346" i="1"/>
  <c r="AA1318" i="1"/>
  <c r="AA1337" i="1"/>
  <c r="AA1333" i="1"/>
  <c r="AA638" i="1"/>
  <c r="AA632" i="1"/>
  <c r="AA1225" i="1"/>
  <c r="AA1295" i="1"/>
  <c r="AA1343" i="1"/>
  <c r="AA1264" i="1"/>
  <c r="AA1328" i="1"/>
  <c r="AA1274" i="1"/>
  <c r="AA364" i="1"/>
  <c r="AA1268" i="1"/>
  <c r="AA1243" i="1"/>
  <c r="AA1227" i="1"/>
  <c r="AA1339" i="1"/>
  <c r="AA644" i="1"/>
  <c r="AA1356" i="1"/>
  <c r="AA1357" i="1"/>
  <c r="AA568" i="1"/>
  <c r="AA641" i="1"/>
  <c r="AA1302" i="1"/>
  <c r="AA517" i="1"/>
  <c r="AA1338" i="1"/>
  <c r="AA527" i="1"/>
  <c r="AA1184" i="1"/>
  <c r="AA486" i="1"/>
  <c r="AA1316" i="1"/>
  <c r="AA1283" i="1"/>
  <c r="AA578" i="1"/>
  <c r="AA1213" i="1"/>
  <c r="AA1176" i="1"/>
  <c r="AA219" i="1"/>
  <c r="AA1301" i="1"/>
  <c r="AA1310" i="1"/>
  <c r="AA1186" i="1"/>
  <c r="AA1329" i="1"/>
  <c r="AA1267" i="1"/>
  <c r="AA652" i="1"/>
  <c r="AA653" i="1"/>
  <c r="AA654" i="1"/>
  <c r="AA1347" i="1"/>
  <c r="AA1195" i="1"/>
  <c r="AA646" i="1"/>
  <c r="AA645" i="1"/>
  <c r="AA1324" i="1"/>
  <c r="AA1258" i="1"/>
  <c r="AA1323" i="1"/>
  <c r="AA576" i="1"/>
  <c r="AA1259" i="1"/>
  <c r="AA66" i="1"/>
  <c r="AA1123" i="1"/>
  <c r="AA1257" i="1"/>
  <c r="AA1251" i="1"/>
  <c r="AA1172" i="1"/>
  <c r="AA1273" i="1"/>
  <c r="AA1248" i="1"/>
  <c r="AA1224" i="1"/>
  <c r="AA1122" i="1"/>
  <c r="AA1271" i="1"/>
  <c r="AA1170" i="1"/>
  <c r="AA1279" i="1"/>
  <c r="AA21" i="1"/>
  <c r="AA1306" i="1"/>
  <c r="AA1181" i="1"/>
  <c r="AA1179" i="1"/>
  <c r="AA1241" i="1"/>
  <c r="AA1177" i="1"/>
  <c r="AA1342" i="1"/>
  <c r="AA525" i="1"/>
  <c r="AA1340" i="1"/>
  <c r="AA519" i="1"/>
  <c r="AA1228" i="1"/>
  <c r="AA1104" i="1"/>
  <c r="AA1088" i="1"/>
  <c r="AA1127" i="1"/>
  <c r="AA1083" i="1"/>
  <c r="AA1296" i="1"/>
  <c r="AA1220" i="1"/>
  <c r="AA1242" i="1"/>
  <c r="AA1247" i="1"/>
  <c r="AA1178" i="1"/>
  <c r="AA1276" i="1"/>
  <c r="AA1282" i="1"/>
  <c r="AA1244" i="1"/>
  <c r="AA1288" i="1"/>
  <c r="AA1278" i="1"/>
  <c r="AA1284" i="1"/>
  <c r="AA520" i="1"/>
  <c r="AA1158" i="1"/>
  <c r="AA135" i="1"/>
  <c r="AA1238" i="1"/>
  <c r="AA1311" i="1"/>
  <c r="AA1312" i="1"/>
  <c r="AA1313" i="1"/>
  <c r="AA1209" i="1"/>
  <c r="AA1272" i="1"/>
  <c r="AA1309" i="1"/>
  <c r="AA1199" i="1"/>
  <c r="AA1107" i="1"/>
  <c r="AA1086" i="1"/>
  <c r="AA1269" i="1"/>
  <c r="AA1091" i="1"/>
  <c r="AA1024" i="1"/>
  <c r="AA612" i="1"/>
  <c r="AA1049" i="1"/>
  <c r="AA1194" i="1"/>
  <c r="AA1260" i="1"/>
  <c r="AA1192" i="1"/>
  <c r="AA1334" i="1"/>
  <c r="AA1335" i="1"/>
  <c r="AA1336" i="1"/>
  <c r="AA1332" i="1"/>
  <c r="AA1128" i="1"/>
  <c r="AA1078" i="1"/>
  <c r="AA1099" i="1"/>
  <c r="AA1163" i="1"/>
  <c r="AA1262" i="1"/>
  <c r="AA1092" i="1"/>
  <c r="AA1144" i="1"/>
  <c r="AA1044" i="1"/>
  <c r="AA1307" i="1"/>
  <c r="AA1094" i="1"/>
  <c r="AA72" i="1"/>
  <c r="AA22" i="1"/>
  <c r="AA1160" i="1"/>
  <c r="AA1256" i="1"/>
  <c r="AA1112" i="1"/>
  <c r="AA610" i="1"/>
  <c r="AA609" i="1"/>
  <c r="AA1029" i="1"/>
  <c r="AA1038" i="1"/>
  <c r="AA1216" i="1"/>
  <c r="AA1297" i="1"/>
  <c r="AA1068" i="1"/>
  <c r="AA1303" i="1"/>
  <c r="AA1304" i="1"/>
  <c r="AA1132" i="1"/>
  <c r="AA1182" i="1"/>
  <c r="AA1212" i="1"/>
  <c r="AA1196" i="1"/>
  <c r="AA1050" i="1"/>
  <c r="AA1079" i="1"/>
  <c r="AA1006" i="1"/>
  <c r="AA1035" i="1"/>
  <c r="AA1321" i="1"/>
  <c r="AA1003" i="1"/>
  <c r="AA1211" i="1"/>
  <c r="AA1197" i="1"/>
  <c r="AA1019" i="1"/>
  <c r="AA906" i="1"/>
  <c r="AA1004" i="1"/>
  <c r="AA1072" i="1"/>
  <c r="AA1033" i="1"/>
  <c r="AA339" i="1"/>
  <c r="AA1115" i="1"/>
  <c r="AA1240" i="1"/>
  <c r="AA1097" i="1"/>
  <c r="AA987" i="1"/>
  <c r="AA1093" i="1"/>
  <c r="AA1327" i="1"/>
  <c r="AA1121" i="1"/>
  <c r="AA1060" i="1"/>
  <c r="AA1165" i="1"/>
  <c r="AA1325" i="1"/>
  <c r="AA1326" i="1"/>
  <c r="AA1081" i="1"/>
  <c r="AA1052" i="1"/>
  <c r="AA1040" i="1"/>
  <c r="AA1289" i="1"/>
  <c r="AA1290" i="1"/>
  <c r="AA1291" i="1"/>
  <c r="AA1320" i="1"/>
  <c r="AA1292" i="1"/>
  <c r="AA1293" i="1"/>
  <c r="AA1294" i="1"/>
  <c r="AA2" i="1"/>
  <c r="AA1286" i="1"/>
  <c r="AA648" i="1"/>
  <c r="AA634" i="1"/>
  <c r="AA650" i="1"/>
  <c r="AA1193" i="1"/>
  <c r="AA1190" i="1"/>
  <c r="AA1185" i="1"/>
  <c r="AA1039" i="1"/>
  <c r="AA613" i="1"/>
  <c r="AA997" i="1"/>
  <c r="AA656" i="1"/>
  <c r="AA1129" i="1"/>
  <c r="AA651" i="1"/>
  <c r="AA9" i="1"/>
  <c r="AA1219" i="1"/>
  <c r="AA970" i="1"/>
  <c r="AA1138" i="1"/>
  <c r="AA1011" i="1"/>
  <c r="AA611" i="1"/>
  <c r="AA1012" i="1"/>
  <c r="AA980" i="1"/>
  <c r="AA629" i="1"/>
  <c r="AA1218" i="1"/>
  <c r="AA643" i="1"/>
  <c r="AA1008" i="1"/>
  <c r="AA1080" i="1"/>
  <c r="AA265" i="1"/>
  <c r="AA1010" i="1"/>
  <c r="AA642" i="1"/>
  <c r="AA1270" i="1"/>
  <c r="AA1171" i="1"/>
  <c r="AA1111" i="1"/>
  <c r="AA639" i="1"/>
  <c r="AA1145" i="1"/>
  <c r="AA496" i="1"/>
  <c r="AA23" i="1"/>
  <c r="AA24" i="1"/>
  <c r="AA12" i="1"/>
  <c r="AA633" i="1"/>
  <c r="AA575" i="1"/>
  <c r="AA1051" i="1"/>
  <c r="AA627" i="1"/>
  <c r="AA580" i="1"/>
  <c r="AA950" i="1"/>
  <c r="AA25" i="1"/>
  <c r="AA26" i="1"/>
  <c r="AA598" i="1"/>
  <c r="AA1175" i="1"/>
  <c r="AA192" i="1"/>
  <c r="AA592" i="1"/>
  <c r="AA621" i="1"/>
  <c r="AA1265" i="1"/>
  <c r="AA170" i="1"/>
  <c r="AA979" i="1"/>
  <c r="AA1000" i="1"/>
  <c r="AA256" i="1"/>
  <c r="AA1168" i="1"/>
  <c r="AA620" i="1"/>
  <c r="AA1013" i="1"/>
  <c r="AA941" i="1"/>
  <c r="AA940" i="1"/>
  <c r="AA1017" i="1"/>
  <c r="AA961" i="1"/>
  <c r="AA1263" i="1"/>
  <c r="AA618" i="1"/>
  <c r="AA191" i="1"/>
  <c r="AA640" i="1"/>
  <c r="AA935" i="1"/>
  <c r="AA583" i="1"/>
  <c r="AA1064" i="1"/>
  <c r="AA625" i="1"/>
  <c r="AA1055" i="1"/>
  <c r="AA655" i="1"/>
  <c r="AA1319" i="1"/>
  <c r="AA584" i="1"/>
  <c r="AA1108" i="1"/>
  <c r="AA1007" i="1"/>
  <c r="AA976" i="1"/>
  <c r="AA983" i="1"/>
  <c r="AA51" i="1"/>
  <c r="AA27" i="1"/>
  <c r="AA932" i="1"/>
  <c r="AA991" i="1"/>
  <c r="AA635" i="1"/>
  <c r="AA622" i="1"/>
  <c r="AA1005" i="1"/>
  <c r="AA589" i="1"/>
  <c r="AA1208" i="1"/>
  <c r="AA1200" i="1"/>
  <c r="AA1201" i="1"/>
  <c r="AA608" i="1"/>
  <c r="AA944" i="1"/>
  <c r="AA593" i="1"/>
  <c r="AA1131" i="1"/>
  <c r="AA1148" i="1"/>
  <c r="AA1157" i="1"/>
  <c r="AA1344" i="1"/>
  <c r="AA413" i="1"/>
  <c r="AA1063" i="1"/>
  <c r="AA1061" i="1"/>
  <c r="AA614" i="1"/>
  <c r="AA967" i="1"/>
  <c r="AA1317" i="1"/>
  <c r="AA1253" i="1"/>
  <c r="AA1252" i="1"/>
  <c r="AA1134" i="1"/>
  <c r="AA1249" i="1"/>
  <c r="AA569" i="1"/>
  <c r="AA1250" i="1"/>
  <c r="AA565" i="1"/>
  <c r="AA982" i="1"/>
  <c r="AA600" i="1"/>
  <c r="AA309" i="1"/>
  <c r="AA61" i="1"/>
  <c r="AA934" i="1"/>
  <c r="AA490" i="1"/>
  <c r="AA626" i="1"/>
  <c r="AA910" i="1"/>
  <c r="AA952" i="1"/>
  <c r="AA957" i="1"/>
  <c r="AA1018" i="1"/>
  <c r="AA606" i="1"/>
  <c r="AA1315" i="1"/>
  <c r="AA1246" i="1"/>
  <c r="AA1188" i="1"/>
  <c r="AA649" i="1"/>
  <c r="AA602" i="1"/>
  <c r="AA571" i="1"/>
  <c r="AA931" i="1"/>
  <c r="AA1136" i="1"/>
  <c r="AA586" i="1"/>
  <c r="AA111" i="1"/>
  <c r="AA1137" i="1"/>
  <c r="AA1125" i="1"/>
  <c r="AA900" i="1"/>
  <c r="AA400" i="1"/>
  <c r="AA55" i="1"/>
  <c r="AA258" i="1"/>
  <c r="AA1124" i="1"/>
  <c r="AA1266" i="1"/>
  <c r="AA585" i="1"/>
  <c r="AA921" i="1"/>
  <c r="AA549" i="1"/>
  <c r="AA84" i="1"/>
  <c r="AA462" i="1"/>
  <c r="AA560" i="1"/>
  <c r="AA1237" i="1"/>
  <c r="AA470" i="1"/>
  <c r="AA144" i="1"/>
  <c r="AA537" i="1"/>
  <c r="AA992" i="1"/>
  <c r="AA918" i="1"/>
  <c r="AA373" i="1"/>
  <c r="AA141" i="1"/>
  <c r="AA631" i="1"/>
  <c r="AA946" i="1"/>
  <c r="AA587" i="1"/>
  <c r="AA257" i="1"/>
  <c r="AA1143" i="1"/>
  <c r="AA1187" i="1"/>
  <c r="AA628" i="1"/>
  <c r="AA561" i="1"/>
  <c r="AA581" i="1"/>
  <c r="AA1239" i="1"/>
  <c r="AA574" i="1"/>
  <c r="AA938" i="1"/>
  <c r="AA98" i="1"/>
  <c r="AA548" i="1"/>
  <c r="AA971" i="1"/>
  <c r="AA545" i="1"/>
  <c r="AA880" i="1"/>
  <c r="AA529" i="1"/>
  <c r="AA852" i="1"/>
  <c r="AA607" i="1"/>
  <c r="AA536" i="1"/>
  <c r="AA835" i="1"/>
  <c r="AA100" i="1"/>
  <c r="AA594" i="1"/>
  <c r="AA903" i="1"/>
  <c r="AA624" i="1"/>
  <c r="AA896" i="1"/>
  <c r="AA933" i="1"/>
  <c r="AA182" i="1"/>
  <c r="AA605" i="1"/>
  <c r="AA972" i="1"/>
  <c r="AA75" i="1"/>
  <c r="AA554" i="1"/>
  <c r="AA904" i="1"/>
  <c r="AA1076" i="1"/>
  <c r="AA960" i="1"/>
  <c r="AA83" i="1"/>
  <c r="AA1075" i="1"/>
  <c r="AA873" i="1"/>
  <c r="AA889" i="1"/>
  <c r="AA535" i="1"/>
  <c r="AA647" i="1"/>
  <c r="AA297" i="1"/>
  <c r="AA52" i="1"/>
  <c r="AA591" i="1"/>
  <c r="AA303" i="1"/>
  <c r="AA730" i="1"/>
  <c r="AA922" i="1"/>
  <c r="AA601" i="1"/>
  <c r="AA1169" i="1"/>
  <c r="AA381" i="1"/>
  <c r="AA1069" i="1"/>
  <c r="AA869" i="1"/>
  <c r="AA890" i="1"/>
  <c r="AA380" i="1"/>
  <c r="AA1109" i="1"/>
  <c r="AA947" i="1"/>
  <c r="AA579" i="1"/>
  <c r="AA1067" i="1"/>
  <c r="AA1071" i="1"/>
  <c r="AA451" i="1"/>
  <c r="AA978" i="1"/>
  <c r="AA943" i="1"/>
  <c r="AA623" i="1"/>
  <c r="AA528" i="1"/>
  <c r="AA28" i="1"/>
  <c r="AA883" i="1"/>
  <c r="AA283" i="1"/>
  <c r="AA1229" i="1"/>
  <c r="AA1230" i="1"/>
  <c r="AA1231" i="1"/>
  <c r="AA1232" i="1"/>
  <c r="AA1233" i="1"/>
  <c r="AA1234" i="1"/>
  <c r="AA1235" i="1"/>
  <c r="AA1236" i="1"/>
  <c r="AA1305" i="1"/>
  <c r="AA912" i="1"/>
  <c r="AA487" i="1"/>
  <c r="AA1275" i="1"/>
  <c r="AA3" i="1"/>
  <c r="AA1162" i="1"/>
  <c r="AA559" i="1"/>
  <c r="AA858" i="1"/>
  <c r="AA374" i="1"/>
  <c r="AA937" i="1"/>
  <c r="AA542" i="1"/>
  <c r="AA255" i="1"/>
  <c r="AA1308" i="1"/>
  <c r="AA1226" i="1"/>
  <c r="AA1023" i="1"/>
  <c r="AA1166" i="1"/>
  <c r="AA1147" i="1"/>
  <c r="AA551" i="1"/>
  <c r="AA81" i="1"/>
  <c r="AA909" i="1"/>
  <c r="AA788" i="1"/>
  <c r="AA875" i="1"/>
  <c r="AA1053" i="1"/>
  <c r="AA760" i="1"/>
  <c r="AA590" i="1"/>
  <c r="AA557" i="1"/>
  <c r="AA847" i="1"/>
  <c r="AA727" i="1"/>
  <c r="AA558" i="1"/>
  <c r="AA277" i="1"/>
  <c r="AA530" i="1"/>
  <c r="AA58" i="1"/>
  <c r="AA1221" i="1"/>
  <c r="AA406" i="1"/>
  <c r="AA1082" i="1"/>
  <c r="AA989" i="1"/>
  <c r="AA577" i="1"/>
  <c r="AA995" i="1"/>
  <c r="AA516" i="1"/>
  <c r="AA539" i="1"/>
  <c r="AA893" i="1"/>
  <c r="AA871" i="1"/>
  <c r="AA556" i="1"/>
  <c r="AA892" i="1"/>
  <c r="AA865" i="1"/>
  <c r="AA841" i="1"/>
  <c r="AA1164" i="1"/>
  <c r="AA787" i="1"/>
  <c r="AA459" i="1"/>
  <c r="AA4" i="1"/>
  <c r="AA901" i="1"/>
  <c r="AA864" i="1"/>
  <c r="AA276" i="1"/>
  <c r="AA1135" i="1"/>
  <c r="AA999" i="1"/>
  <c r="AA79" i="1"/>
  <c r="AA500" i="1"/>
  <c r="AA533" i="1"/>
  <c r="AA1105" i="1"/>
  <c r="AA424" i="1"/>
  <c r="AA254" i="1"/>
  <c r="AA573" i="1"/>
  <c r="AA1217" i="1"/>
  <c r="AA419" i="1"/>
  <c r="AA958" i="1"/>
  <c r="AA582" i="1"/>
  <c r="AA1095" i="1"/>
  <c r="AA1042" i="1"/>
  <c r="AA253" i="1"/>
  <c r="AA831" i="1"/>
  <c r="AA1198" i="1"/>
  <c r="AA860" i="1"/>
  <c r="AA316" i="1"/>
  <c r="AA975" i="1"/>
  <c r="AA1022" i="1"/>
  <c r="AA1065" i="1"/>
  <c r="AA234" i="1"/>
  <c r="AA1114" i="1"/>
  <c r="AA1036" i="1"/>
  <c r="AA228" i="1"/>
  <c r="AA158" i="1"/>
  <c r="AA1159" i="1"/>
  <c r="AA130" i="1"/>
  <c r="AA856" i="1"/>
  <c r="AA245" i="1"/>
  <c r="AA463" i="1"/>
  <c r="AA278" i="1"/>
  <c r="AA826" i="1"/>
  <c r="AA853" i="1"/>
  <c r="AA564" i="1"/>
  <c r="AA65" i="1"/>
  <c r="AA824" i="1"/>
  <c r="AA414" i="1"/>
  <c r="AA619" i="1"/>
  <c r="AA844" i="1"/>
  <c r="AA696" i="1"/>
  <c r="AA1146" i="1"/>
  <c r="AA492" i="1"/>
  <c r="AA822" i="1"/>
  <c r="AA480" i="1"/>
  <c r="AA821" i="1"/>
  <c r="AA223" i="1"/>
  <c r="AA344" i="1"/>
  <c r="AA427" i="1"/>
  <c r="AA951" i="1"/>
  <c r="AA1032" i="1"/>
  <c r="AA390" i="1"/>
  <c r="AA495" i="1"/>
  <c r="AA846" i="1"/>
  <c r="AA383" i="1"/>
  <c r="AA843" i="1"/>
  <c r="AA1087" i="1"/>
  <c r="AA996" i="1"/>
  <c r="AA230" i="1"/>
  <c r="AA302" i="1"/>
  <c r="AA959" i="1"/>
  <c r="AA683" i="1"/>
  <c r="AA497" i="1"/>
  <c r="AA132" i="1"/>
  <c r="AA394" i="1"/>
  <c r="AA1074" i="1"/>
  <c r="AA195" i="1"/>
  <c r="AA894" i="1"/>
  <c r="AA728" i="1"/>
  <c r="AA838" i="1"/>
  <c r="AA29" i="1"/>
  <c r="AA566" i="1"/>
  <c r="AA441" i="1"/>
  <c r="AA227" i="1"/>
  <c r="AA10" i="1"/>
  <c r="AA723" i="1"/>
  <c r="AA113" i="1"/>
  <c r="AA868" i="1"/>
  <c r="AA1041" i="1"/>
  <c r="AA407" i="1"/>
  <c r="AA269" i="1"/>
  <c r="AA636" i="1"/>
  <c r="AA637" i="1"/>
  <c r="AA305" i="1"/>
  <c r="AA925" i="1"/>
  <c r="AA588" i="1"/>
  <c r="AA30" i="1"/>
  <c r="AA1073" i="1"/>
  <c r="AA159" i="1"/>
  <c r="AA360" i="1"/>
  <c r="AA829" i="1"/>
  <c r="AA57" i="1"/>
  <c r="AA343" i="1"/>
  <c r="AA603" i="1"/>
  <c r="AA1016" i="1"/>
  <c r="AA837" i="1"/>
  <c r="AA703" i="1"/>
  <c r="AA1215" i="1"/>
  <c r="AA62" i="1"/>
  <c r="AA567" i="1"/>
  <c r="AA319" i="1"/>
  <c r="AA604" i="1"/>
  <c r="AA157" i="1"/>
  <c r="AA834" i="1"/>
  <c r="AA117" i="1"/>
  <c r="AA263" i="1"/>
  <c r="AA756" i="1"/>
  <c r="AA977" i="1"/>
  <c r="AA1025" i="1"/>
  <c r="AA1214" i="1"/>
  <c r="AA1133" i="1"/>
  <c r="AA375" i="1"/>
  <c r="AA209" i="1"/>
  <c r="AA1001" i="1"/>
  <c r="AA1126" i="1"/>
  <c r="AA981" i="1"/>
  <c r="AA70" i="1"/>
  <c r="AA993" i="1"/>
  <c r="AA988" i="1"/>
  <c r="AA710" i="1"/>
  <c r="AA891" i="1"/>
  <c r="AA806" i="1"/>
  <c r="AA513" i="1"/>
  <c r="AA1300" i="1"/>
  <c r="AA572" i="1"/>
  <c r="AA1191" i="1"/>
  <c r="AA936" i="1"/>
  <c r="AA96" i="1"/>
  <c r="AA680" i="1"/>
  <c r="AA404" i="1"/>
  <c r="AA965" i="1"/>
  <c r="AA973" i="1"/>
  <c r="AA955" i="1"/>
  <c r="AA216" i="1"/>
  <c r="AA555" i="1"/>
  <c r="AA1210" i="1"/>
  <c r="AA963" i="1"/>
  <c r="AA928" i="1"/>
  <c r="AA235" i="1"/>
  <c r="AA268" i="1"/>
  <c r="AA1298" i="1"/>
  <c r="AA1014" i="1"/>
  <c r="AA1021" i="1"/>
  <c r="AA840" i="1"/>
  <c r="AA927" i="1"/>
  <c r="AA201" i="1"/>
  <c r="AA546" i="1"/>
  <c r="AA485" i="1"/>
  <c r="AA1205" i="1"/>
  <c r="AA1046" i="1"/>
  <c r="AA312" i="1"/>
  <c r="AA31" i="1"/>
  <c r="AA498" i="1"/>
  <c r="AA331" i="1"/>
  <c r="AA152" i="1"/>
  <c r="AA949" i="1"/>
  <c r="AA501" i="1"/>
  <c r="AA468" i="1"/>
  <c r="AA998" i="1"/>
  <c r="AA1002" i="1"/>
  <c r="AA942" i="1"/>
  <c r="AA285" i="1"/>
  <c r="AA379" i="1"/>
  <c r="AA914" i="1"/>
  <c r="AA920" i="1"/>
  <c r="AA690" i="1"/>
  <c r="AA169" i="1"/>
  <c r="AA1059" i="1"/>
  <c r="AA181" i="1"/>
  <c r="AA32" i="1"/>
  <c r="AA33" i="1"/>
  <c r="AA1119" i="1"/>
  <c r="AA1057" i="1"/>
  <c r="AA907" i="1"/>
  <c r="AA969" i="1"/>
  <c r="AA1287" i="1"/>
  <c r="AA929" i="1"/>
  <c r="AA562" i="1"/>
  <c r="AA884" i="1"/>
  <c r="AA475" i="1"/>
  <c r="AA1116" i="1"/>
  <c r="AA924" i="1"/>
  <c r="AA916" i="1"/>
  <c r="AA464" i="1"/>
  <c r="AA469" i="1"/>
  <c r="AA482" i="1"/>
  <c r="AA923" i="1"/>
  <c r="AA425" i="1"/>
  <c r="AA1098" i="1"/>
  <c r="AA945" i="1"/>
  <c r="AA11" i="1"/>
  <c r="AA105" i="1"/>
  <c r="AA367" i="1"/>
  <c r="AA101" i="1"/>
  <c r="AA123" i="1"/>
  <c r="AA308" i="1"/>
  <c r="AA857" i="1"/>
  <c r="AA691" i="1"/>
  <c r="AA186" i="1"/>
  <c r="AA153" i="1"/>
  <c r="AA395" i="1"/>
  <c r="AA73" i="1"/>
  <c r="AA885" i="1"/>
  <c r="AA879" i="1"/>
  <c r="AA483" i="1"/>
  <c r="AA541" i="1"/>
  <c r="AA803" i="1"/>
  <c r="AA125" i="1"/>
  <c r="AA854" i="1"/>
  <c r="AA779" i="1"/>
  <c r="AA354" i="1"/>
  <c r="AA452" i="1"/>
  <c r="AA156" i="1"/>
  <c r="AA538" i="1"/>
  <c r="AA819" i="1"/>
  <c r="AA34" i="1"/>
  <c r="AA1048" i="1"/>
  <c r="AA1047" i="1"/>
  <c r="AA911" i="1"/>
  <c r="AA1043" i="1"/>
  <c r="AA1174" i="1"/>
  <c r="AA552" i="1"/>
  <c r="AA147" i="1"/>
  <c r="AA1103" i="1"/>
  <c r="AA1045" i="1"/>
  <c r="AA802" i="1"/>
  <c r="AA171" i="1"/>
  <c r="AA420" i="1"/>
  <c r="AA1102" i="1"/>
  <c r="AA1028" i="1"/>
  <c r="AA505" i="1"/>
  <c r="AA930" i="1"/>
  <c r="AA409" i="1"/>
  <c r="AA137" i="1"/>
  <c r="AA974" i="1"/>
  <c r="AA506" i="1"/>
  <c r="AA877" i="1"/>
  <c r="AA1285" i="1"/>
  <c r="AA888" i="1"/>
  <c r="AA524" i="1"/>
  <c r="AA507" i="1"/>
  <c r="AA813" i="1"/>
  <c r="AA457" i="1"/>
  <c r="AA439" i="1"/>
  <c r="AA1280" i="1"/>
  <c r="AA1281" i="1"/>
  <c r="AA292" i="1"/>
  <c r="AA82" i="1"/>
  <c r="AA990" i="1"/>
  <c r="AA919" i="1"/>
  <c r="AA440" i="1"/>
  <c r="AA449" i="1"/>
  <c r="AA177" i="1"/>
  <c r="AA140" i="1"/>
  <c r="AA532" i="1"/>
  <c r="AA1100" i="1"/>
  <c r="AA1101" i="1"/>
  <c r="AA1189" i="1"/>
  <c r="AA878" i="1"/>
  <c r="AA597" i="1"/>
  <c r="AA167" i="1"/>
  <c r="AA523" i="1"/>
  <c r="AA966" i="1"/>
  <c r="AA1090" i="1"/>
  <c r="AA850" i="1"/>
  <c r="AA693" i="1"/>
  <c r="AA417" i="1"/>
  <c r="AA1031" i="1"/>
  <c r="AA428" i="1"/>
  <c r="AA905" i="1"/>
  <c r="AA239" i="1"/>
  <c r="AA804" i="1"/>
  <c r="AA808" i="1"/>
  <c r="AA684" i="1"/>
  <c r="AA466" i="1"/>
  <c r="AA1245" i="1"/>
  <c r="AA956" i="1"/>
  <c r="AA859" i="1"/>
  <c r="AA886" i="1"/>
  <c r="AA692" i="1"/>
  <c r="AA1026" i="1"/>
  <c r="AA881" i="1"/>
  <c r="AA421" i="1"/>
  <c r="AA1183" i="1"/>
  <c r="AA447" i="1"/>
  <c r="AA700" i="1"/>
  <c r="AA953" i="1"/>
  <c r="AA851" i="1"/>
  <c r="AA1140" i="1"/>
  <c r="AA1180" i="1"/>
  <c r="AA823" i="1"/>
  <c r="AA734" i="1"/>
  <c r="AA870" i="1"/>
  <c r="AA1089" i="1"/>
  <c r="AA596" i="1"/>
  <c r="AA315" i="1"/>
  <c r="AA311" i="1"/>
  <c r="AA1142" i="1"/>
  <c r="AA818" i="1"/>
  <c r="AA752" i="1"/>
  <c r="AA570" i="1"/>
  <c r="AA630" i="1"/>
  <c r="AA1167" i="1"/>
  <c r="AA64" i="1"/>
  <c r="AA461" i="1"/>
  <c r="AA968" i="1"/>
  <c r="AA867" i="1"/>
  <c r="AA726" i="1"/>
  <c r="AA750" i="1"/>
  <c r="AA334" i="1"/>
  <c r="AA1027" i="1"/>
  <c r="AA895" i="1"/>
  <c r="AA902" i="1"/>
  <c r="AA898" i="1"/>
  <c r="AA814" i="1"/>
  <c r="AA510" i="1"/>
  <c r="AA473" i="1"/>
  <c r="AA474" i="1"/>
  <c r="AA1066" i="1"/>
  <c r="AA828" i="1"/>
  <c r="AA280" i="1"/>
  <c r="AA531" i="1"/>
  <c r="AA494" i="1"/>
  <c r="AA465" i="1"/>
  <c r="AA511" i="1"/>
  <c r="AA876" i="1"/>
  <c r="AA767" i="1"/>
  <c r="AA862" i="1"/>
  <c r="AA1085" i="1"/>
  <c r="AA985" i="1"/>
  <c r="AA35" i="1"/>
  <c r="AA405" i="1"/>
  <c r="AA1173" i="1"/>
  <c r="AA842" i="1"/>
  <c r="AA1054" i="1"/>
  <c r="AA502" i="1"/>
  <c r="AA518" i="1"/>
  <c r="AA522" i="1"/>
  <c r="AA1299" i="1"/>
  <c r="AA91" i="1"/>
  <c r="AA281" i="1"/>
  <c r="AA431" i="1"/>
  <c r="AA396" i="1"/>
  <c r="AA702" i="1"/>
  <c r="AA504" i="1"/>
  <c r="AA1207" i="1"/>
  <c r="AA340" i="1"/>
  <c r="AA1141" i="1"/>
  <c r="AA897" i="1"/>
  <c r="AA454" i="1"/>
  <c r="AA534" i="1"/>
  <c r="AA433" i="1"/>
  <c r="AA839" i="1"/>
  <c r="AA1261" i="1"/>
  <c r="AA54" i="1"/>
  <c r="AA799" i="1"/>
  <c r="AA304" i="1"/>
  <c r="AA1139" i="1"/>
  <c r="AA1062" i="1"/>
  <c r="AA509" i="1"/>
  <c r="AA313" i="1"/>
  <c r="AA36" i="1"/>
  <c r="AA37" i="1"/>
  <c r="AA1034" i="1"/>
  <c r="AA812" i="1"/>
  <c r="AA242" i="1"/>
  <c r="AA377" i="1"/>
  <c r="AA791" i="1"/>
  <c r="AA217" i="1"/>
  <c r="AA845" i="1"/>
  <c r="AA1161" i="1"/>
  <c r="AA179" i="1"/>
  <c r="AA38" i="1"/>
  <c r="AA288" i="1"/>
  <c r="AA742" i="1"/>
  <c r="AA1149" i="1"/>
  <c r="AA1150" i="1"/>
  <c r="AA1151" i="1"/>
  <c r="AA1152" i="1"/>
  <c r="AA1153" i="1"/>
  <c r="AA1154" i="1"/>
  <c r="AA1155" i="1"/>
  <c r="AA1156" i="1"/>
  <c r="AA682" i="1"/>
  <c r="AA675" i="1"/>
  <c r="AA795" i="1"/>
  <c r="AA755" i="1"/>
  <c r="AA1254" i="1"/>
  <c r="AA39" i="1"/>
  <c r="AA1255" i="1"/>
  <c r="AA1058" i="1"/>
  <c r="AA874" i="1"/>
  <c r="AA917" i="1"/>
  <c r="AA103" i="1"/>
  <c r="AA1056" i="1"/>
  <c r="AA131" i="1"/>
  <c r="AA861" i="1"/>
  <c r="AA225" i="1"/>
  <c r="AA780" i="1"/>
  <c r="AA810" i="1"/>
  <c r="AA1120" i="1"/>
  <c r="AA40" i="1"/>
  <c r="AA964" i="1"/>
  <c r="AA378" i="1"/>
  <c r="AA915" i="1"/>
  <c r="AA962" i="1"/>
  <c r="AA106" i="1"/>
  <c r="AA166" i="1"/>
  <c r="AA479" i="1"/>
  <c r="AA758" i="1"/>
  <c r="AA481" i="1"/>
  <c r="AA232" i="1"/>
  <c r="AA491" i="1"/>
  <c r="AA6" i="1"/>
  <c r="AA833" i="1"/>
  <c r="AA347" i="1"/>
  <c r="AA118" i="1"/>
  <c r="AA887" i="1"/>
  <c r="AA477" i="1"/>
  <c r="AA848" i="1"/>
  <c r="AA717" i="1"/>
  <c r="AA411" i="1"/>
  <c r="AA771" i="1"/>
  <c r="AA358" i="1"/>
  <c r="AA467" i="1"/>
  <c r="AA1110" i="1"/>
  <c r="AA146" i="1"/>
  <c r="AA615" i="1"/>
  <c r="AA716" i="1"/>
  <c r="AA616" i="1"/>
  <c r="AA715" i="1"/>
  <c r="AA617" i="1"/>
  <c r="AA741" i="1"/>
  <c r="AA774" i="1"/>
  <c r="AA41" i="1"/>
  <c r="AA1130" i="1"/>
  <c r="AA738" i="1"/>
  <c r="AA986" i="1"/>
  <c r="AA42" i="1"/>
  <c r="AA773" i="1"/>
  <c r="AA397" i="1"/>
  <c r="AA797" i="1"/>
  <c r="AA408" i="1"/>
  <c r="AA69" i="1"/>
  <c r="AA412" i="1"/>
  <c r="AA434" i="1"/>
  <c r="AA317" i="1"/>
  <c r="AA939" i="1"/>
  <c r="AA681" i="1"/>
  <c r="AA515" i="1"/>
  <c r="AA221" i="1"/>
  <c r="AA324" i="1"/>
  <c r="AA913" i="1"/>
  <c r="AA43" i="1"/>
  <c r="AA44" i="1"/>
  <c r="AA45" i="1"/>
  <c r="AA46" i="1"/>
  <c r="AA984" i="1"/>
  <c r="AA553" i="1"/>
  <c r="AA47" i="1"/>
  <c r="AA679" i="1"/>
  <c r="AA817" i="1"/>
  <c r="AA1037" i="1"/>
  <c r="AA745" i="1"/>
  <c r="AA325" i="1"/>
  <c r="AA362" i="1"/>
  <c r="AA1113" i="1"/>
  <c r="AA908" i="1"/>
  <c r="AA1015" i="1"/>
  <c r="AA706" i="1"/>
  <c r="AA713" i="1"/>
  <c r="AA476" i="1"/>
  <c r="AA512" i="1"/>
  <c r="AA109" i="1"/>
  <c r="AA368" i="1"/>
  <c r="AA450" i="1"/>
  <c r="AA740" i="1"/>
  <c r="AA387" i="1"/>
  <c r="AA458" i="1"/>
  <c r="AA1009" i="1"/>
  <c r="AA187" i="1"/>
  <c r="AA855" i="1"/>
  <c r="AA1106" i="1"/>
  <c r="AA719" i="1"/>
  <c r="AA709" i="1"/>
  <c r="AA484" i="1"/>
  <c r="AA514" i="1"/>
  <c r="AA1222" i="1"/>
  <c r="AA1223" i="1"/>
  <c r="AA345" i="1"/>
  <c r="AA77" i="1"/>
  <c r="AA707" i="1"/>
  <c r="AA736" i="1"/>
  <c r="AA701" i="1"/>
  <c r="AA128" i="1"/>
  <c r="AA203" i="1"/>
  <c r="AA1206" i="1"/>
  <c r="AA455" i="1"/>
  <c r="AA722" i="1"/>
  <c r="AA499" i="1"/>
  <c r="AA120" i="1"/>
  <c r="AA139" i="1"/>
  <c r="AA954" i="1"/>
  <c r="AA489" i="1"/>
  <c r="AA410" i="1"/>
  <c r="AA698" i="1"/>
  <c r="AA792" i="1"/>
  <c r="AA595" i="1"/>
  <c r="AA48" i="1"/>
  <c r="AA460" i="1"/>
  <c r="AA1096" i="1"/>
  <c r="AA328" i="1"/>
  <c r="AA183" i="1"/>
  <c r="AA250" i="1"/>
  <c r="AA478" i="1"/>
  <c r="AA453" i="1"/>
  <c r="AA503" i="1"/>
  <c r="AA540" i="1"/>
  <c r="AA104" i="1"/>
  <c r="AA429" i="1"/>
  <c r="AA93" i="1"/>
  <c r="AA355" i="1"/>
  <c r="AA436" i="1"/>
  <c r="AA544" i="1"/>
  <c r="AA437" i="1"/>
  <c r="AA445" i="1"/>
  <c r="AA190" i="1"/>
  <c r="AA213" i="1"/>
  <c r="AA342" i="1"/>
  <c r="AA189" i="1"/>
  <c r="AA49" i="1"/>
  <c r="AA444" i="1"/>
  <c r="AA471" i="1"/>
  <c r="AA110" i="1"/>
  <c r="AA154" i="1"/>
  <c r="AA493" i="1"/>
  <c r="AA438" i="1"/>
  <c r="AA872" i="1"/>
  <c r="AA488" i="1"/>
  <c r="AA333" i="1"/>
  <c r="AA784" i="1"/>
  <c r="AA370" i="1"/>
  <c r="AA442" i="1"/>
  <c r="AA382" i="1"/>
  <c r="AA124" i="1"/>
  <c r="AA432" i="1"/>
  <c r="AA399" i="1"/>
  <c r="AA318" i="1"/>
  <c r="AA270" i="1"/>
  <c r="AA115" i="1"/>
  <c r="AA775" i="1"/>
  <c r="AA388" i="1"/>
  <c r="AA204" i="1"/>
  <c r="AA310" i="1"/>
  <c r="AA899" i="1"/>
  <c r="AA323" i="1"/>
  <c r="AA205" i="1"/>
  <c r="AB95" i="1"/>
  <c r="AB314" i="1"/>
  <c r="AB298" i="1"/>
  <c r="AB766" i="1"/>
  <c r="AB785" i="1"/>
  <c r="AB359" i="1"/>
  <c r="AB718" i="1"/>
  <c r="AB677" i="1"/>
  <c r="AB294" i="1"/>
  <c r="AB196" i="1"/>
  <c r="AB743" i="1"/>
  <c r="AB67" i="1"/>
  <c r="AB337" i="1"/>
  <c r="AB351" i="1"/>
  <c r="AB790" i="1"/>
  <c r="AB729" i="1"/>
  <c r="AB676" i="1"/>
  <c r="AB708" i="1"/>
  <c r="AB772" i="1"/>
  <c r="AB678" i="1"/>
  <c r="AB781" i="1"/>
  <c r="AB160" i="1"/>
  <c r="AB720" i="1"/>
  <c r="AB372" i="1"/>
  <c r="AB150" i="1"/>
  <c r="AB119" i="1"/>
  <c r="AB765" i="1"/>
  <c r="AB361" i="1"/>
  <c r="AB672" i="1"/>
  <c r="AB735" i="1"/>
  <c r="AB673" i="1"/>
  <c r="AB143" i="1"/>
  <c r="AB688" i="1"/>
  <c r="AB185" i="1"/>
  <c r="AB657" i="1"/>
  <c r="AB739" i="1"/>
  <c r="AB658" i="1"/>
  <c r="AB674" i="1"/>
  <c r="AB127" i="1"/>
  <c r="AB418" i="1"/>
  <c r="AB180" i="1"/>
  <c r="AB336" i="1"/>
  <c r="AB721" i="1"/>
  <c r="AB764" i="1"/>
  <c r="AB341" i="1"/>
  <c r="AB231" i="1"/>
  <c r="AB279" i="1"/>
  <c r="AB291" i="1"/>
  <c r="AB757" i="1"/>
  <c r="AB759" i="1"/>
  <c r="AB211" i="1"/>
  <c r="AB262" i="1"/>
  <c r="AB724" i="1"/>
  <c r="AB266" i="1"/>
  <c r="AB136" i="1"/>
  <c r="AB107" i="1"/>
  <c r="AB393" i="1"/>
  <c r="AB659" i="1"/>
  <c r="AB289" i="1"/>
  <c r="AB422" i="1"/>
  <c r="AB521" i="1"/>
  <c r="AB300" i="1"/>
  <c r="AB763" i="1"/>
  <c r="AB165" i="1"/>
  <c r="AB218" i="1"/>
  <c r="AB353" i="1"/>
  <c r="AB338" i="1"/>
  <c r="AB322" i="1"/>
  <c r="AB697" i="1"/>
  <c r="AB416" i="1"/>
  <c r="AB687" i="1"/>
  <c r="AB56" i="1"/>
  <c r="AB194" i="1"/>
  <c r="AB446" i="1"/>
  <c r="AB777" i="1"/>
  <c r="AB198" i="1"/>
  <c r="AB711" i="1"/>
  <c r="AB371" i="1"/>
  <c r="AB660" i="1"/>
  <c r="AB689" i="1"/>
  <c r="AB238" i="1"/>
  <c r="AB121" i="1"/>
  <c r="AB71" i="1"/>
  <c r="AB350" i="1"/>
  <c r="AB97" i="1"/>
  <c r="AB352" i="1"/>
  <c r="AB210" i="1"/>
  <c r="AB384" i="1"/>
  <c r="AB725" i="1"/>
  <c r="AB685" i="1"/>
  <c r="AB7" i="1"/>
  <c r="AB704" i="1"/>
  <c r="AB783" i="1"/>
  <c r="AB295" i="1"/>
  <c r="AB357" i="1"/>
  <c r="AB271" i="1"/>
  <c r="AB356" i="1"/>
  <c r="AB8" i="1"/>
  <c r="AB59" i="1"/>
  <c r="AB805" i="1"/>
  <c r="AB712" i="1"/>
  <c r="AB366" i="1"/>
  <c r="AB800" i="1"/>
  <c r="AB206" i="1"/>
  <c r="AB274" i="1"/>
  <c r="AB293" i="1"/>
  <c r="AB733" i="1"/>
  <c r="AB108" i="1"/>
  <c r="AB87" i="1"/>
  <c r="AB391" i="1"/>
  <c r="AB286" i="1"/>
  <c r="AB737" i="1"/>
  <c r="AB748" i="1"/>
  <c r="AB249" i="1"/>
  <c r="AB161" i="1"/>
  <c r="AB744" i="1"/>
  <c r="AB836" i="1"/>
  <c r="AB661" i="1"/>
  <c r="AB284" i="1"/>
  <c r="AB229" i="1"/>
  <c r="AB669" i="1"/>
  <c r="AB260" i="1"/>
  <c r="AB240" i="1"/>
  <c r="AB296" i="1"/>
  <c r="AB550" i="1"/>
  <c r="AB202" i="1"/>
  <c r="AB798" i="1"/>
  <c r="AB215" i="1"/>
  <c r="AB807" i="1"/>
  <c r="AB326" i="1"/>
  <c r="AB694" i="1"/>
  <c r="AB668" i="1"/>
  <c r="AB403" i="1"/>
  <c r="AB369" i="1"/>
  <c r="AB272" i="1"/>
  <c r="AB176" i="1"/>
  <c r="AB825" i="1"/>
  <c r="AB173" i="1"/>
  <c r="AB747" i="1"/>
  <c r="AB776" i="1"/>
  <c r="AB321" i="1"/>
  <c r="AB778" i="1"/>
  <c r="AB376" i="1"/>
  <c r="AB754" i="1"/>
  <c r="AB849" i="1"/>
  <c r="AB241" i="1"/>
  <c r="AB801" i="1"/>
  <c r="AB770" i="1"/>
  <c r="AB762" i="1"/>
  <c r="AB163" i="1"/>
  <c r="AB220" i="1"/>
  <c r="AB148" i="1"/>
  <c r="AB346" i="1"/>
  <c r="AB761" i="1"/>
  <c r="AB699" i="1"/>
  <c r="AB233" i="1"/>
  <c r="AB732" i="1"/>
  <c r="AB90" i="1"/>
  <c r="AB224" i="1"/>
  <c r="AB782" i="1"/>
  <c r="AB670" i="1"/>
  <c r="AB662" i="1"/>
  <c r="AB663" i="1"/>
  <c r="AB76" i="1"/>
  <c r="AB402" i="1"/>
  <c r="AB768" i="1"/>
  <c r="AB332" i="1"/>
  <c r="AB1084" i="1"/>
  <c r="AB212" i="1"/>
  <c r="AB306" i="1"/>
  <c r="AB811" i="1"/>
  <c r="AB789" i="1"/>
  <c r="AB731" i="1"/>
  <c r="AB415" i="1"/>
  <c r="AB386" i="1"/>
  <c r="AB751" i="1"/>
  <c r="AB172" i="1"/>
  <c r="AB178" i="1"/>
  <c r="AB664" i="1"/>
  <c r="AB749" i="1"/>
  <c r="AB671" i="1"/>
  <c r="AB753" i="1"/>
  <c r="AB282" i="1"/>
  <c r="AB1030" i="1"/>
  <c r="AB92" i="1"/>
  <c r="AB200" i="1"/>
  <c r="AB86" i="1"/>
  <c r="AB430" i="1"/>
  <c r="AB423" i="1"/>
  <c r="AB335" i="1"/>
  <c r="AB222" i="1"/>
  <c r="AB769" i="1"/>
  <c r="AB129" i="1"/>
  <c r="AB796" i="1"/>
  <c r="AB226" i="1"/>
  <c r="AB695" i="1"/>
  <c r="AB665" i="1"/>
  <c r="AB786" i="1"/>
  <c r="AB349" i="1"/>
  <c r="AB188" i="1"/>
  <c r="AB666" i="1"/>
  <c r="AB99" i="1"/>
  <c r="AB60" i="1"/>
  <c r="AB114" i="1"/>
  <c r="AB208" i="1"/>
  <c r="AB365" i="1"/>
  <c r="AB456" i="1"/>
  <c r="AB809" i="1"/>
  <c r="AB248" i="1"/>
  <c r="AB794" i="1"/>
  <c r="AB74" i="1"/>
  <c r="AB948" i="1"/>
  <c r="AB866" i="1"/>
  <c r="AB398" i="1"/>
  <c r="AB307" i="1"/>
  <c r="AB820" i="1"/>
  <c r="AB363" i="1"/>
  <c r="AB793" i="1"/>
  <c r="AB926" i="1"/>
  <c r="AB1020" i="1"/>
  <c r="AB686" i="1"/>
  <c r="AB275" i="1"/>
  <c r="AB830" i="1"/>
  <c r="AB68" i="1"/>
  <c r="AB882" i="1"/>
  <c r="AB827" i="1"/>
  <c r="AB199" i="1"/>
  <c r="AB714" i="1"/>
  <c r="AB746" i="1"/>
  <c r="AB244" i="1"/>
  <c r="AB816" i="1"/>
  <c r="AB448" i="1"/>
  <c r="AB13" i="1"/>
  <c r="AB50" i="1"/>
  <c r="AB14" i="1"/>
  <c r="AB1077" i="1"/>
  <c r="AB1070" i="1"/>
  <c r="AB1202" i="1"/>
  <c r="AB1203" i="1"/>
  <c r="AB1204" i="1"/>
  <c r="AB863" i="1"/>
  <c r="AB815" i="1"/>
  <c r="AB299" i="1"/>
  <c r="AB246" i="1"/>
  <c r="AB142" i="1"/>
  <c r="AB174" i="1"/>
  <c r="AB526" i="1"/>
  <c r="AB267" i="1"/>
  <c r="AB832" i="1"/>
  <c r="AB705" i="1"/>
  <c r="AB667" i="1"/>
  <c r="AB348" i="1"/>
  <c r="AB994" i="1"/>
  <c r="AB1117" i="1"/>
  <c r="AB1118" i="1"/>
  <c r="AB175" i="1"/>
  <c r="AB237" i="1"/>
  <c r="AB236" i="1"/>
  <c r="AB264" i="1"/>
  <c r="AB63" i="1"/>
  <c r="AB435" i="1"/>
  <c r="AB508" i="1"/>
  <c r="AB193" i="1"/>
  <c r="AB243" i="1"/>
  <c r="AB247" i="1"/>
  <c r="AB164" i="1"/>
  <c r="AB162" i="1"/>
  <c r="AB207" i="1"/>
  <c r="AB133" i="1"/>
  <c r="AB145" i="1"/>
  <c r="AB155" i="1"/>
  <c r="AB330" i="1"/>
  <c r="AB290" i="1"/>
  <c r="AB287" i="1"/>
  <c r="AB214" i="1"/>
  <c r="AB116" i="1"/>
  <c r="AB252" i="1"/>
  <c r="AB89" i="1"/>
  <c r="AB53" i="1"/>
  <c r="AB149" i="1"/>
  <c r="AB138" i="1"/>
  <c r="AB80" i="1"/>
  <c r="AB88" i="1"/>
  <c r="AB197" i="1"/>
  <c r="AB259" i="1"/>
  <c r="AB320" i="1"/>
  <c r="AB94" i="1"/>
  <c r="AB15" i="1"/>
  <c r="AB134" i="1"/>
  <c r="AB5" i="1"/>
  <c r="AB184" i="1"/>
  <c r="AB102" i="1"/>
  <c r="AB301" i="1"/>
  <c r="AB389" i="1"/>
  <c r="AB16" i="1"/>
  <c r="AB401" i="1"/>
  <c r="AB151" i="1"/>
  <c r="AB17" i="1"/>
  <c r="AB85" i="1"/>
  <c r="AB112" i="1"/>
  <c r="AB18" i="1"/>
  <c r="AB329" i="1"/>
  <c r="AB19" i="1"/>
  <c r="AB20" i="1"/>
  <c r="AB78" i="1"/>
  <c r="AB543" i="1"/>
  <c r="AB122" i="1"/>
  <c r="AB126" i="1"/>
  <c r="AB443" i="1"/>
  <c r="AB547" i="1"/>
  <c r="AB327" i="1"/>
  <c r="AB168" i="1"/>
  <c r="AB273" i="1"/>
  <c r="AB385" i="1"/>
  <c r="AB472" i="1"/>
  <c r="AB426" i="1"/>
  <c r="AB261" i="1"/>
  <c r="AB251" i="1"/>
  <c r="AB392" i="1"/>
  <c r="AB1364" i="1"/>
  <c r="AB1363" i="1"/>
  <c r="AB1359" i="1"/>
  <c r="AB1341" i="1"/>
  <c r="AB1362" i="1"/>
  <c r="AB1355" i="1"/>
  <c r="AB1361" i="1"/>
  <c r="AB1360" i="1"/>
  <c r="AB1353" i="1"/>
  <c r="AB1322" i="1"/>
  <c r="AB1345" i="1"/>
  <c r="AB599" i="1"/>
  <c r="AB1314" i="1"/>
  <c r="AB563" i="1"/>
  <c r="AB1358" i="1"/>
  <c r="AB1352" i="1"/>
  <c r="AB1354" i="1"/>
  <c r="AB1331" i="1"/>
  <c r="AB1330" i="1"/>
  <c r="AB1277" i="1"/>
  <c r="AB1351" i="1"/>
  <c r="AB1350" i="1"/>
  <c r="AB1348" i="1"/>
  <c r="AB1349" i="1"/>
  <c r="AB1346" i="1"/>
  <c r="AB1318" i="1"/>
  <c r="AB1337" i="1"/>
  <c r="AB1333" i="1"/>
  <c r="AB638" i="1"/>
  <c r="AB632" i="1"/>
  <c r="AB1225" i="1"/>
  <c r="AB1295" i="1"/>
  <c r="AB1343" i="1"/>
  <c r="AB1264" i="1"/>
  <c r="AB1328" i="1"/>
  <c r="AB1274" i="1"/>
  <c r="AB364" i="1"/>
  <c r="AB1268" i="1"/>
  <c r="AB1243" i="1"/>
  <c r="AB1227" i="1"/>
  <c r="AB1339" i="1"/>
  <c r="AB644" i="1"/>
  <c r="AB1356" i="1"/>
  <c r="AB1357" i="1"/>
  <c r="AB568" i="1"/>
  <c r="AB641" i="1"/>
  <c r="AB1302" i="1"/>
  <c r="AB517" i="1"/>
  <c r="AB1338" i="1"/>
  <c r="AB527" i="1"/>
  <c r="AB1184" i="1"/>
  <c r="AB486" i="1"/>
  <c r="AB1316" i="1"/>
  <c r="AB1283" i="1"/>
  <c r="AB578" i="1"/>
  <c r="AB1213" i="1"/>
  <c r="AB1176" i="1"/>
  <c r="AB219" i="1"/>
  <c r="AB1301" i="1"/>
  <c r="AB1310" i="1"/>
  <c r="AB1186" i="1"/>
  <c r="AB1329" i="1"/>
  <c r="AB1267" i="1"/>
  <c r="AB652" i="1"/>
  <c r="AB653" i="1"/>
  <c r="AB654" i="1"/>
  <c r="AB1347" i="1"/>
  <c r="AB1195" i="1"/>
  <c r="AB646" i="1"/>
  <c r="AB645" i="1"/>
  <c r="AB1324" i="1"/>
  <c r="AB1258" i="1"/>
  <c r="AB1323" i="1"/>
  <c r="AB576" i="1"/>
  <c r="AB1259" i="1"/>
  <c r="AB66" i="1"/>
  <c r="AB1123" i="1"/>
  <c r="AB1257" i="1"/>
  <c r="AB1251" i="1"/>
  <c r="AB1172" i="1"/>
  <c r="AB1273" i="1"/>
  <c r="AB1248" i="1"/>
  <c r="AB1224" i="1"/>
  <c r="AB1122" i="1"/>
  <c r="AB1271" i="1"/>
  <c r="AB1170" i="1"/>
  <c r="AB1279" i="1"/>
  <c r="AB21" i="1"/>
  <c r="AB1306" i="1"/>
  <c r="AB1181" i="1"/>
  <c r="AB1179" i="1"/>
  <c r="AB1241" i="1"/>
  <c r="AB1177" i="1"/>
  <c r="AB1342" i="1"/>
  <c r="AB525" i="1"/>
  <c r="AB1340" i="1"/>
  <c r="AB519" i="1"/>
  <c r="AB1228" i="1"/>
  <c r="AB1104" i="1"/>
  <c r="AB1088" i="1"/>
  <c r="AB1127" i="1"/>
  <c r="AB1083" i="1"/>
  <c r="AB1296" i="1"/>
  <c r="AB1220" i="1"/>
  <c r="AB1242" i="1"/>
  <c r="AB1247" i="1"/>
  <c r="AB1178" i="1"/>
  <c r="AB1276" i="1"/>
  <c r="AB1282" i="1"/>
  <c r="AB1244" i="1"/>
  <c r="AB1288" i="1"/>
  <c r="AB1278" i="1"/>
  <c r="AB1284" i="1"/>
  <c r="AB520" i="1"/>
  <c r="AB1158" i="1"/>
  <c r="AB135" i="1"/>
  <c r="AB1238" i="1"/>
  <c r="AB1311" i="1"/>
  <c r="AB1312" i="1"/>
  <c r="AB1313" i="1"/>
  <c r="AB1209" i="1"/>
  <c r="AB1272" i="1"/>
  <c r="AB1309" i="1"/>
  <c r="AB1199" i="1"/>
  <c r="AB1107" i="1"/>
  <c r="AB1086" i="1"/>
  <c r="AB1269" i="1"/>
  <c r="AB1091" i="1"/>
  <c r="AB1024" i="1"/>
  <c r="AB612" i="1"/>
  <c r="AB1049" i="1"/>
  <c r="AB1194" i="1"/>
  <c r="AB1260" i="1"/>
  <c r="AB1192" i="1"/>
  <c r="AB1334" i="1"/>
  <c r="AB1335" i="1"/>
  <c r="AB1336" i="1"/>
  <c r="AB1332" i="1"/>
  <c r="AB1128" i="1"/>
  <c r="AB1078" i="1"/>
  <c r="AB1099" i="1"/>
  <c r="AB1163" i="1"/>
  <c r="AB1262" i="1"/>
  <c r="AB1092" i="1"/>
  <c r="AB1144" i="1"/>
  <c r="AB1044" i="1"/>
  <c r="AB1307" i="1"/>
  <c r="AB1094" i="1"/>
  <c r="AB72" i="1"/>
  <c r="AB22" i="1"/>
  <c r="AB1160" i="1"/>
  <c r="AB1256" i="1"/>
  <c r="AB1112" i="1"/>
  <c r="AB610" i="1"/>
  <c r="AB609" i="1"/>
  <c r="AB1029" i="1"/>
  <c r="AB1038" i="1"/>
  <c r="AB1216" i="1"/>
  <c r="AB1297" i="1"/>
  <c r="AB1068" i="1"/>
  <c r="AB1303" i="1"/>
  <c r="AB1304" i="1"/>
  <c r="AB1132" i="1"/>
  <c r="AB1182" i="1"/>
  <c r="AB1212" i="1"/>
  <c r="AB1196" i="1"/>
  <c r="AB1050" i="1"/>
  <c r="AB1079" i="1"/>
  <c r="AB1006" i="1"/>
  <c r="AB1035" i="1"/>
  <c r="AB1321" i="1"/>
  <c r="AB1003" i="1"/>
  <c r="AB1211" i="1"/>
  <c r="AB1197" i="1"/>
  <c r="AB1019" i="1"/>
  <c r="AB906" i="1"/>
  <c r="AB1004" i="1"/>
  <c r="AB1072" i="1"/>
  <c r="AB1033" i="1"/>
  <c r="AB339" i="1"/>
  <c r="AB1115" i="1"/>
  <c r="AB1240" i="1"/>
  <c r="AB1097" i="1"/>
  <c r="AB987" i="1"/>
  <c r="AB1093" i="1"/>
  <c r="AB1327" i="1"/>
  <c r="AB1121" i="1"/>
  <c r="AB1060" i="1"/>
  <c r="AB1165" i="1"/>
  <c r="AB1325" i="1"/>
  <c r="AB1326" i="1"/>
  <c r="AB1081" i="1"/>
  <c r="AB1052" i="1"/>
  <c r="AB1040" i="1"/>
  <c r="AB1289" i="1"/>
  <c r="AB1290" i="1"/>
  <c r="AB1291" i="1"/>
  <c r="AB1320" i="1"/>
  <c r="AB1292" i="1"/>
  <c r="AB1293" i="1"/>
  <c r="AB1294" i="1"/>
  <c r="AB2" i="1"/>
  <c r="AB1286" i="1"/>
  <c r="AB648" i="1"/>
  <c r="AB634" i="1"/>
  <c r="AB650" i="1"/>
  <c r="AB1193" i="1"/>
  <c r="AB1190" i="1"/>
  <c r="AB1185" i="1"/>
  <c r="AB1039" i="1"/>
  <c r="AB613" i="1"/>
  <c r="AB997" i="1"/>
  <c r="AB656" i="1"/>
  <c r="AB1129" i="1"/>
  <c r="AB651" i="1"/>
  <c r="AB9" i="1"/>
  <c r="AB1219" i="1"/>
  <c r="AB970" i="1"/>
  <c r="AB1138" i="1"/>
  <c r="AB1011" i="1"/>
  <c r="AB611" i="1"/>
  <c r="AB1012" i="1"/>
  <c r="AB980" i="1"/>
  <c r="AB629" i="1"/>
  <c r="AB1218" i="1"/>
  <c r="AB643" i="1"/>
  <c r="AB1008" i="1"/>
  <c r="AB1080" i="1"/>
  <c r="AB265" i="1"/>
  <c r="AB1010" i="1"/>
  <c r="AB642" i="1"/>
  <c r="AB1270" i="1"/>
  <c r="AB1171" i="1"/>
  <c r="AB1111" i="1"/>
  <c r="AB639" i="1"/>
  <c r="AB1145" i="1"/>
  <c r="AB496" i="1"/>
  <c r="AB23" i="1"/>
  <c r="AB24" i="1"/>
  <c r="AB12" i="1"/>
  <c r="AB633" i="1"/>
  <c r="AB575" i="1"/>
  <c r="AB1051" i="1"/>
  <c r="AB627" i="1"/>
  <c r="AB580" i="1"/>
  <c r="AB950" i="1"/>
  <c r="AB25" i="1"/>
  <c r="AB26" i="1"/>
  <c r="AB598" i="1"/>
  <c r="AB1175" i="1"/>
  <c r="AB192" i="1"/>
  <c r="AB592" i="1"/>
  <c r="AB621" i="1"/>
  <c r="AB1265" i="1"/>
  <c r="AB170" i="1"/>
  <c r="AB979" i="1"/>
  <c r="AB1000" i="1"/>
  <c r="AB256" i="1"/>
  <c r="AB1168" i="1"/>
  <c r="AB620" i="1"/>
  <c r="AB1013" i="1"/>
  <c r="AB941" i="1"/>
  <c r="AB940" i="1"/>
  <c r="AB1017" i="1"/>
  <c r="AB961" i="1"/>
  <c r="AB1263" i="1"/>
  <c r="AB618" i="1"/>
  <c r="AB191" i="1"/>
  <c r="AB640" i="1"/>
  <c r="AB935" i="1"/>
  <c r="AB583" i="1"/>
  <c r="AB1064" i="1"/>
  <c r="AB625" i="1"/>
  <c r="AB1055" i="1"/>
  <c r="AB655" i="1"/>
  <c r="AB1319" i="1"/>
  <c r="AB584" i="1"/>
  <c r="AB1108" i="1"/>
  <c r="AB1007" i="1"/>
  <c r="AB976" i="1"/>
  <c r="AB983" i="1"/>
  <c r="AB51" i="1"/>
  <c r="AB27" i="1"/>
  <c r="AB932" i="1"/>
  <c r="AB991" i="1"/>
  <c r="AB635" i="1"/>
  <c r="AB622" i="1"/>
  <c r="AB1005" i="1"/>
  <c r="AB589" i="1"/>
  <c r="AB1208" i="1"/>
  <c r="AB1200" i="1"/>
  <c r="AB1201" i="1"/>
  <c r="AB608" i="1"/>
  <c r="AB944" i="1"/>
  <c r="AB593" i="1"/>
  <c r="AB1131" i="1"/>
  <c r="AB1148" i="1"/>
  <c r="AB1157" i="1"/>
  <c r="AB1344" i="1"/>
  <c r="AB413" i="1"/>
  <c r="AB1063" i="1"/>
  <c r="AB1061" i="1"/>
  <c r="AB614" i="1"/>
  <c r="AB967" i="1"/>
  <c r="AB1317" i="1"/>
  <c r="AB1253" i="1"/>
  <c r="AB1252" i="1"/>
  <c r="AB1134" i="1"/>
  <c r="AB1249" i="1"/>
  <c r="AB569" i="1"/>
  <c r="AB1250" i="1"/>
  <c r="AB565" i="1"/>
  <c r="AB982" i="1"/>
  <c r="AB600" i="1"/>
  <c r="AB309" i="1"/>
  <c r="AB61" i="1"/>
  <c r="AB934" i="1"/>
  <c r="AB490" i="1"/>
  <c r="AB626" i="1"/>
  <c r="AB910" i="1"/>
  <c r="AB952" i="1"/>
  <c r="AB957" i="1"/>
  <c r="AB1018" i="1"/>
  <c r="AB606" i="1"/>
  <c r="AB1315" i="1"/>
  <c r="AB1246" i="1"/>
  <c r="AB1188" i="1"/>
  <c r="AB649" i="1"/>
  <c r="AB602" i="1"/>
  <c r="AB571" i="1"/>
  <c r="AB931" i="1"/>
  <c r="AB1136" i="1"/>
  <c r="AB586" i="1"/>
  <c r="AB111" i="1"/>
  <c r="AB1137" i="1"/>
  <c r="AB1125" i="1"/>
  <c r="AB900" i="1"/>
  <c r="AB400" i="1"/>
  <c r="AB55" i="1"/>
  <c r="AB258" i="1"/>
  <c r="AB1124" i="1"/>
  <c r="AB1266" i="1"/>
  <c r="AB585" i="1"/>
  <c r="AB921" i="1"/>
  <c r="AB549" i="1"/>
  <c r="AB84" i="1"/>
  <c r="AB462" i="1"/>
  <c r="AB560" i="1"/>
  <c r="AB1237" i="1"/>
  <c r="AB470" i="1"/>
  <c r="AB144" i="1"/>
  <c r="AB537" i="1"/>
  <c r="AB992" i="1"/>
  <c r="AB918" i="1"/>
  <c r="AB373" i="1"/>
  <c r="AB141" i="1"/>
  <c r="AB631" i="1"/>
  <c r="AB946" i="1"/>
  <c r="AB587" i="1"/>
  <c r="AB257" i="1"/>
  <c r="AB1143" i="1"/>
  <c r="AB1187" i="1"/>
  <c r="AB628" i="1"/>
  <c r="AB561" i="1"/>
  <c r="AB581" i="1"/>
  <c r="AB1239" i="1"/>
  <c r="AB574" i="1"/>
  <c r="AB938" i="1"/>
  <c r="AB98" i="1"/>
  <c r="AB548" i="1"/>
  <c r="AB971" i="1"/>
  <c r="AB545" i="1"/>
  <c r="AB880" i="1"/>
  <c r="AB529" i="1"/>
  <c r="AB852" i="1"/>
  <c r="AB607" i="1"/>
  <c r="AB536" i="1"/>
  <c r="AB835" i="1"/>
  <c r="AB100" i="1"/>
  <c r="AB594" i="1"/>
  <c r="AB903" i="1"/>
  <c r="AB624" i="1"/>
  <c r="AB896" i="1"/>
  <c r="AB933" i="1"/>
  <c r="AB182" i="1"/>
  <c r="AB605" i="1"/>
  <c r="AB972" i="1"/>
  <c r="AB75" i="1"/>
  <c r="AB554" i="1"/>
  <c r="AB904" i="1"/>
  <c r="AB1076" i="1"/>
  <c r="AB960" i="1"/>
  <c r="AB83" i="1"/>
  <c r="AB1075" i="1"/>
  <c r="AB873" i="1"/>
  <c r="AB889" i="1"/>
  <c r="AB535" i="1"/>
  <c r="AB647" i="1"/>
  <c r="AB297" i="1"/>
  <c r="AB52" i="1"/>
  <c r="AB591" i="1"/>
  <c r="AB303" i="1"/>
  <c r="AB730" i="1"/>
  <c r="AB922" i="1"/>
  <c r="AB601" i="1"/>
  <c r="AB1169" i="1"/>
  <c r="AB381" i="1"/>
  <c r="AB1069" i="1"/>
  <c r="AB869" i="1"/>
  <c r="AB890" i="1"/>
  <c r="AB380" i="1"/>
  <c r="AB1109" i="1"/>
  <c r="AB947" i="1"/>
  <c r="AB579" i="1"/>
  <c r="AB1067" i="1"/>
  <c r="AB1071" i="1"/>
  <c r="AB451" i="1"/>
  <c r="AB978" i="1"/>
  <c r="AB943" i="1"/>
  <c r="AB623" i="1"/>
  <c r="AB528" i="1"/>
  <c r="AB28" i="1"/>
  <c r="AB883" i="1"/>
  <c r="AB283" i="1"/>
  <c r="AB1229" i="1"/>
  <c r="AB1230" i="1"/>
  <c r="AB1231" i="1"/>
  <c r="AB1232" i="1"/>
  <c r="AB1233" i="1"/>
  <c r="AB1234" i="1"/>
  <c r="AB1235" i="1"/>
  <c r="AB1236" i="1"/>
  <c r="AB1305" i="1"/>
  <c r="AB912" i="1"/>
  <c r="AB487" i="1"/>
  <c r="AB1275" i="1"/>
  <c r="AB3" i="1"/>
  <c r="AB1162" i="1"/>
  <c r="AB559" i="1"/>
  <c r="AB858" i="1"/>
  <c r="AB374" i="1"/>
  <c r="AB937" i="1"/>
  <c r="AB542" i="1"/>
  <c r="AB255" i="1"/>
  <c r="AB1308" i="1"/>
  <c r="AB1226" i="1"/>
  <c r="AB1023" i="1"/>
  <c r="AB1166" i="1"/>
  <c r="AB1147" i="1"/>
  <c r="AB551" i="1"/>
  <c r="AB81" i="1"/>
  <c r="AB909" i="1"/>
  <c r="AB788" i="1"/>
  <c r="AB875" i="1"/>
  <c r="AB1053" i="1"/>
  <c r="AB760" i="1"/>
  <c r="AB590" i="1"/>
  <c r="AB557" i="1"/>
  <c r="AB847" i="1"/>
  <c r="AB727" i="1"/>
  <c r="AB558" i="1"/>
  <c r="AB277" i="1"/>
  <c r="AB530" i="1"/>
  <c r="AB58" i="1"/>
  <c r="AB1221" i="1"/>
  <c r="AB406" i="1"/>
  <c r="AB1082" i="1"/>
  <c r="AB989" i="1"/>
  <c r="AB577" i="1"/>
  <c r="AB995" i="1"/>
  <c r="AB516" i="1"/>
  <c r="AB539" i="1"/>
  <c r="AB893" i="1"/>
  <c r="AB871" i="1"/>
  <c r="AB556" i="1"/>
  <c r="AB892" i="1"/>
  <c r="AB865" i="1"/>
  <c r="AB841" i="1"/>
  <c r="AB1164" i="1"/>
  <c r="AB787" i="1"/>
  <c r="AB459" i="1"/>
  <c r="AB4" i="1"/>
  <c r="AB901" i="1"/>
  <c r="AB864" i="1"/>
  <c r="AB276" i="1"/>
  <c r="AB1135" i="1"/>
  <c r="AB999" i="1"/>
  <c r="AB79" i="1"/>
  <c r="AB500" i="1"/>
  <c r="AB533" i="1"/>
  <c r="AB1105" i="1"/>
  <c r="AB424" i="1"/>
  <c r="AB254" i="1"/>
  <c r="AB573" i="1"/>
  <c r="AB1217" i="1"/>
  <c r="AB419" i="1"/>
  <c r="AB958" i="1"/>
  <c r="AB582" i="1"/>
  <c r="AB1095" i="1"/>
  <c r="AB1042" i="1"/>
  <c r="AB253" i="1"/>
  <c r="AB831" i="1"/>
  <c r="AB1198" i="1"/>
  <c r="AB860" i="1"/>
  <c r="AB316" i="1"/>
  <c r="AB975" i="1"/>
  <c r="AB1022" i="1"/>
  <c r="AB1065" i="1"/>
  <c r="AB234" i="1"/>
  <c r="AB1114" i="1"/>
  <c r="AB1036" i="1"/>
  <c r="AB228" i="1"/>
  <c r="AB158" i="1"/>
  <c r="AB1159" i="1"/>
  <c r="AB130" i="1"/>
  <c r="AB856" i="1"/>
  <c r="AB245" i="1"/>
  <c r="AB463" i="1"/>
  <c r="AB278" i="1"/>
  <c r="AB826" i="1"/>
  <c r="AB853" i="1"/>
  <c r="AB564" i="1"/>
  <c r="AB65" i="1"/>
  <c r="AB824" i="1"/>
  <c r="AB414" i="1"/>
  <c r="AB619" i="1"/>
  <c r="AB844" i="1"/>
  <c r="AB696" i="1"/>
  <c r="AB1146" i="1"/>
  <c r="AB492" i="1"/>
  <c r="AB822" i="1"/>
  <c r="AB480" i="1"/>
  <c r="AB821" i="1"/>
  <c r="AB223" i="1"/>
  <c r="AB344" i="1"/>
  <c r="AB427" i="1"/>
  <c r="AB951" i="1"/>
  <c r="AB1032" i="1"/>
  <c r="AB390" i="1"/>
  <c r="AB495" i="1"/>
  <c r="AB846" i="1"/>
  <c r="AB383" i="1"/>
  <c r="AB843" i="1"/>
  <c r="AB1087" i="1"/>
  <c r="AB996" i="1"/>
  <c r="AB230" i="1"/>
  <c r="AB302" i="1"/>
  <c r="AB959" i="1"/>
  <c r="AB683" i="1"/>
  <c r="AB497" i="1"/>
  <c r="AB132" i="1"/>
  <c r="AB394" i="1"/>
  <c r="AB1074" i="1"/>
  <c r="AB195" i="1"/>
  <c r="AB894" i="1"/>
  <c r="AB728" i="1"/>
  <c r="AB838" i="1"/>
  <c r="AB29" i="1"/>
  <c r="AB566" i="1"/>
  <c r="AB441" i="1"/>
  <c r="AB227" i="1"/>
  <c r="AB10" i="1"/>
  <c r="AB723" i="1"/>
  <c r="AB113" i="1"/>
  <c r="AB868" i="1"/>
  <c r="AB1041" i="1"/>
  <c r="AB407" i="1"/>
  <c r="AB269" i="1"/>
  <c r="AB636" i="1"/>
  <c r="AB637" i="1"/>
  <c r="AB305" i="1"/>
  <c r="AB925" i="1"/>
  <c r="AB588" i="1"/>
  <c r="AB30" i="1"/>
  <c r="AB1073" i="1"/>
  <c r="AB159" i="1"/>
  <c r="AB360" i="1"/>
  <c r="AB829" i="1"/>
  <c r="AB57" i="1"/>
  <c r="AB343" i="1"/>
  <c r="AB603" i="1"/>
  <c r="AB1016" i="1"/>
  <c r="AB837" i="1"/>
  <c r="AB703" i="1"/>
  <c r="AB1215" i="1"/>
  <c r="AB62" i="1"/>
  <c r="AB567" i="1"/>
  <c r="AB319" i="1"/>
  <c r="AB604" i="1"/>
  <c r="AB157" i="1"/>
  <c r="AB834" i="1"/>
  <c r="AB117" i="1"/>
  <c r="AB263" i="1"/>
  <c r="AB756" i="1"/>
  <c r="AB977" i="1"/>
  <c r="AB1025" i="1"/>
  <c r="AB1214" i="1"/>
  <c r="AB1133" i="1"/>
  <c r="AB375" i="1"/>
  <c r="AB209" i="1"/>
  <c r="AB1001" i="1"/>
  <c r="AB1126" i="1"/>
  <c r="AB981" i="1"/>
  <c r="AB70" i="1"/>
  <c r="AB993" i="1"/>
  <c r="AB988" i="1"/>
  <c r="AB710" i="1"/>
  <c r="AB891" i="1"/>
  <c r="AB806" i="1"/>
  <c r="AB513" i="1"/>
  <c r="AB1300" i="1"/>
  <c r="AB572" i="1"/>
  <c r="AB1191" i="1"/>
  <c r="AB936" i="1"/>
  <c r="AB96" i="1"/>
  <c r="AB680" i="1"/>
  <c r="AB404" i="1"/>
  <c r="AB965" i="1"/>
  <c r="AB973" i="1"/>
  <c r="AB955" i="1"/>
  <c r="AB216" i="1"/>
  <c r="AB555" i="1"/>
  <c r="AB1210" i="1"/>
  <c r="AB963" i="1"/>
  <c r="AB928" i="1"/>
  <c r="AB235" i="1"/>
  <c r="AB268" i="1"/>
  <c r="AB1298" i="1"/>
  <c r="AB1014" i="1"/>
  <c r="AB1021" i="1"/>
  <c r="AB840" i="1"/>
  <c r="AB927" i="1"/>
  <c r="AB201" i="1"/>
  <c r="AB546" i="1"/>
  <c r="AB485" i="1"/>
  <c r="AB1205" i="1"/>
  <c r="AB1046" i="1"/>
  <c r="AB312" i="1"/>
  <c r="AB31" i="1"/>
  <c r="AB498" i="1"/>
  <c r="AB331" i="1"/>
  <c r="AB152" i="1"/>
  <c r="AB949" i="1"/>
  <c r="AB501" i="1"/>
  <c r="AB468" i="1"/>
  <c r="AB998" i="1"/>
  <c r="AB1002" i="1"/>
  <c r="AB942" i="1"/>
  <c r="AB285" i="1"/>
  <c r="AB379" i="1"/>
  <c r="AB914" i="1"/>
  <c r="AB920" i="1"/>
  <c r="AB690" i="1"/>
  <c r="AB169" i="1"/>
  <c r="AB1059" i="1"/>
  <c r="AB181" i="1"/>
  <c r="AB32" i="1"/>
  <c r="AB33" i="1"/>
  <c r="AB1119" i="1"/>
  <c r="AB1057" i="1"/>
  <c r="AB907" i="1"/>
  <c r="AB969" i="1"/>
  <c r="AB1287" i="1"/>
  <c r="AB929" i="1"/>
  <c r="AB562" i="1"/>
  <c r="AB884" i="1"/>
  <c r="AB475" i="1"/>
  <c r="AB1116" i="1"/>
  <c r="AB924" i="1"/>
  <c r="AB916" i="1"/>
  <c r="AB464" i="1"/>
  <c r="AB469" i="1"/>
  <c r="AB482" i="1"/>
  <c r="AB923" i="1"/>
  <c r="AB425" i="1"/>
  <c r="AB1098" i="1"/>
  <c r="AB945" i="1"/>
  <c r="AB11" i="1"/>
  <c r="AB105" i="1"/>
  <c r="AB367" i="1"/>
  <c r="AB101" i="1"/>
  <c r="AB123" i="1"/>
  <c r="AB308" i="1"/>
  <c r="AB857" i="1"/>
  <c r="AB691" i="1"/>
  <c r="AB186" i="1"/>
  <c r="AB153" i="1"/>
  <c r="AB395" i="1"/>
  <c r="AB73" i="1"/>
  <c r="AB885" i="1"/>
  <c r="AB879" i="1"/>
  <c r="AB483" i="1"/>
  <c r="AB541" i="1"/>
  <c r="AB803" i="1"/>
  <c r="AB125" i="1"/>
  <c r="AB854" i="1"/>
  <c r="AB779" i="1"/>
  <c r="AB354" i="1"/>
  <c r="AB452" i="1"/>
  <c r="AB156" i="1"/>
  <c r="AB538" i="1"/>
  <c r="AB819" i="1"/>
  <c r="AB34" i="1"/>
  <c r="AB1048" i="1"/>
  <c r="AB1047" i="1"/>
  <c r="AB911" i="1"/>
  <c r="AB1043" i="1"/>
  <c r="AB1174" i="1"/>
  <c r="AB552" i="1"/>
  <c r="AB147" i="1"/>
  <c r="AB1103" i="1"/>
  <c r="AB1045" i="1"/>
  <c r="AB802" i="1"/>
  <c r="AB171" i="1"/>
  <c r="AB420" i="1"/>
  <c r="AB1102" i="1"/>
  <c r="AB1028" i="1"/>
  <c r="AB505" i="1"/>
  <c r="AB930" i="1"/>
  <c r="AB409" i="1"/>
  <c r="AB137" i="1"/>
  <c r="AB974" i="1"/>
  <c r="AB506" i="1"/>
  <c r="AB877" i="1"/>
  <c r="AB1285" i="1"/>
  <c r="AB888" i="1"/>
  <c r="AB524" i="1"/>
  <c r="AB507" i="1"/>
  <c r="AB813" i="1"/>
  <c r="AB457" i="1"/>
  <c r="AB439" i="1"/>
  <c r="AB1280" i="1"/>
  <c r="AB1281" i="1"/>
  <c r="AB292" i="1"/>
  <c r="AB82" i="1"/>
  <c r="AB990" i="1"/>
  <c r="AB919" i="1"/>
  <c r="AB440" i="1"/>
  <c r="AB449" i="1"/>
  <c r="AB177" i="1"/>
  <c r="AB140" i="1"/>
  <c r="AB532" i="1"/>
  <c r="AB1100" i="1"/>
  <c r="AB1101" i="1"/>
  <c r="AB1189" i="1"/>
  <c r="AB878" i="1"/>
  <c r="AB597" i="1"/>
  <c r="AB167" i="1"/>
  <c r="AB523" i="1"/>
  <c r="AB966" i="1"/>
  <c r="AB1090" i="1"/>
  <c r="AB850" i="1"/>
  <c r="AB693" i="1"/>
  <c r="AB417" i="1"/>
  <c r="AB1031" i="1"/>
  <c r="AB428" i="1"/>
  <c r="AB905" i="1"/>
  <c r="AB239" i="1"/>
  <c r="AB804" i="1"/>
  <c r="AB808" i="1"/>
  <c r="AB684" i="1"/>
  <c r="AB466" i="1"/>
  <c r="AB1245" i="1"/>
  <c r="AB956" i="1"/>
  <c r="AB859" i="1"/>
  <c r="AB886" i="1"/>
  <c r="AB692" i="1"/>
  <c r="AB1026" i="1"/>
  <c r="AB881" i="1"/>
  <c r="AB421" i="1"/>
  <c r="AB1183" i="1"/>
  <c r="AB447" i="1"/>
  <c r="AB700" i="1"/>
  <c r="AB953" i="1"/>
  <c r="AB851" i="1"/>
  <c r="AB1140" i="1"/>
  <c r="AB1180" i="1"/>
  <c r="AB823" i="1"/>
  <c r="AB734" i="1"/>
  <c r="AB870" i="1"/>
  <c r="AB1089" i="1"/>
  <c r="AB596" i="1"/>
  <c r="AB315" i="1"/>
  <c r="AB311" i="1"/>
  <c r="AB1142" i="1"/>
  <c r="AB818" i="1"/>
  <c r="AB752" i="1"/>
  <c r="AB570" i="1"/>
  <c r="AB630" i="1"/>
  <c r="AB1167" i="1"/>
  <c r="AB64" i="1"/>
  <c r="AB461" i="1"/>
  <c r="AB968" i="1"/>
  <c r="AB867" i="1"/>
  <c r="AB726" i="1"/>
  <c r="AB750" i="1"/>
  <c r="AB334" i="1"/>
  <c r="AB1027" i="1"/>
  <c r="AB895" i="1"/>
  <c r="AB902" i="1"/>
  <c r="AB898" i="1"/>
  <c r="AB814" i="1"/>
  <c r="AB510" i="1"/>
  <c r="AB473" i="1"/>
  <c r="AB474" i="1"/>
  <c r="AB1066" i="1"/>
  <c r="AB828" i="1"/>
  <c r="AB280" i="1"/>
  <c r="AB531" i="1"/>
  <c r="AB494" i="1"/>
  <c r="AB465" i="1"/>
  <c r="AB511" i="1"/>
  <c r="AB876" i="1"/>
  <c r="AB767" i="1"/>
  <c r="AB862" i="1"/>
  <c r="AB1085" i="1"/>
  <c r="AB985" i="1"/>
  <c r="AB35" i="1"/>
  <c r="AB405" i="1"/>
  <c r="AB1173" i="1"/>
  <c r="AB842" i="1"/>
  <c r="AB1054" i="1"/>
  <c r="AB502" i="1"/>
  <c r="AB518" i="1"/>
  <c r="AB522" i="1"/>
  <c r="AB1299" i="1"/>
  <c r="AB91" i="1"/>
  <c r="AB281" i="1"/>
  <c r="AB431" i="1"/>
  <c r="AB396" i="1"/>
  <c r="AB702" i="1"/>
  <c r="AB504" i="1"/>
  <c r="AB1207" i="1"/>
  <c r="AB340" i="1"/>
  <c r="AB1141" i="1"/>
  <c r="AB897" i="1"/>
  <c r="AB454" i="1"/>
  <c r="AB534" i="1"/>
  <c r="AB433" i="1"/>
  <c r="AB839" i="1"/>
  <c r="AB1261" i="1"/>
  <c r="AB54" i="1"/>
  <c r="AB799" i="1"/>
  <c r="AB304" i="1"/>
  <c r="AB1139" i="1"/>
  <c r="AB1062" i="1"/>
  <c r="AB509" i="1"/>
  <c r="AB313" i="1"/>
  <c r="AB36" i="1"/>
  <c r="AB37" i="1"/>
  <c r="AB1034" i="1"/>
  <c r="AB812" i="1"/>
  <c r="AB242" i="1"/>
  <c r="AB377" i="1"/>
  <c r="AB791" i="1"/>
  <c r="AB217" i="1"/>
  <c r="AB845" i="1"/>
  <c r="AB1161" i="1"/>
  <c r="AB179" i="1"/>
  <c r="AB38" i="1"/>
  <c r="AB288" i="1"/>
  <c r="AB742" i="1"/>
  <c r="AB1149" i="1"/>
  <c r="AB1150" i="1"/>
  <c r="AB1151" i="1"/>
  <c r="AB1152" i="1"/>
  <c r="AB1153" i="1"/>
  <c r="AB1154" i="1"/>
  <c r="AB1155" i="1"/>
  <c r="AB1156" i="1"/>
  <c r="AB682" i="1"/>
  <c r="AB675" i="1"/>
  <c r="AB795" i="1"/>
  <c r="AB755" i="1"/>
  <c r="AB1254" i="1"/>
  <c r="AB39" i="1"/>
  <c r="AB1255" i="1"/>
  <c r="AB1058" i="1"/>
  <c r="AB874" i="1"/>
  <c r="AB917" i="1"/>
  <c r="AB103" i="1"/>
  <c r="AB1056" i="1"/>
  <c r="AB131" i="1"/>
  <c r="AB861" i="1"/>
  <c r="AB225" i="1"/>
  <c r="AB780" i="1"/>
  <c r="AB810" i="1"/>
  <c r="AB1120" i="1"/>
  <c r="AB40" i="1"/>
  <c r="AB964" i="1"/>
  <c r="AB378" i="1"/>
  <c r="AB915" i="1"/>
  <c r="AB962" i="1"/>
  <c r="AB106" i="1"/>
  <c r="AB166" i="1"/>
  <c r="AB479" i="1"/>
  <c r="AB758" i="1"/>
  <c r="AB481" i="1"/>
  <c r="AB232" i="1"/>
  <c r="AB491" i="1"/>
  <c r="AB6" i="1"/>
  <c r="AB833" i="1"/>
  <c r="AB347" i="1"/>
  <c r="AB118" i="1"/>
  <c r="AB887" i="1"/>
  <c r="AB477" i="1"/>
  <c r="AB848" i="1"/>
  <c r="AB717" i="1"/>
  <c r="AB411" i="1"/>
  <c r="AB771" i="1"/>
  <c r="AB358" i="1"/>
  <c r="AB467" i="1"/>
  <c r="AB1110" i="1"/>
  <c r="AB146" i="1"/>
  <c r="AB615" i="1"/>
  <c r="AB716" i="1"/>
  <c r="AB616" i="1"/>
  <c r="AB715" i="1"/>
  <c r="AB617" i="1"/>
  <c r="AB741" i="1"/>
  <c r="AB774" i="1"/>
  <c r="AB41" i="1"/>
  <c r="AB1130" i="1"/>
  <c r="AB738" i="1"/>
  <c r="AB986" i="1"/>
  <c r="AB42" i="1"/>
  <c r="AB773" i="1"/>
  <c r="AB397" i="1"/>
  <c r="AB797" i="1"/>
  <c r="AB408" i="1"/>
  <c r="AB69" i="1"/>
  <c r="AB412" i="1"/>
  <c r="AB434" i="1"/>
  <c r="AB317" i="1"/>
  <c r="AB939" i="1"/>
  <c r="AB681" i="1"/>
  <c r="AB515" i="1"/>
  <c r="AB221" i="1"/>
  <c r="AB324" i="1"/>
  <c r="AB913" i="1"/>
  <c r="AB43" i="1"/>
  <c r="AB44" i="1"/>
  <c r="AB45" i="1"/>
  <c r="AB46" i="1"/>
  <c r="AB984" i="1"/>
  <c r="AB553" i="1"/>
  <c r="AB47" i="1"/>
  <c r="AB679" i="1"/>
  <c r="AB817" i="1"/>
  <c r="AB1037" i="1"/>
  <c r="AB745" i="1"/>
  <c r="AB325" i="1"/>
  <c r="AB362" i="1"/>
  <c r="AB1113" i="1"/>
  <c r="AB908" i="1"/>
  <c r="AB1015" i="1"/>
  <c r="AB706" i="1"/>
  <c r="AB713" i="1"/>
  <c r="AB476" i="1"/>
  <c r="AB512" i="1"/>
  <c r="AB109" i="1"/>
  <c r="AB368" i="1"/>
  <c r="AB450" i="1"/>
  <c r="AB740" i="1"/>
  <c r="AB387" i="1"/>
  <c r="AB458" i="1"/>
  <c r="AB1009" i="1"/>
  <c r="AB187" i="1"/>
  <c r="AB855" i="1"/>
  <c r="AB1106" i="1"/>
  <c r="AB719" i="1"/>
  <c r="AB709" i="1"/>
  <c r="AB484" i="1"/>
  <c r="AB514" i="1"/>
  <c r="AB1222" i="1"/>
  <c r="AB1223" i="1"/>
  <c r="AB345" i="1"/>
  <c r="AB77" i="1"/>
  <c r="AB707" i="1"/>
  <c r="AB736" i="1"/>
  <c r="AB701" i="1"/>
  <c r="AB128" i="1"/>
  <c r="AB203" i="1"/>
  <c r="AB1206" i="1"/>
  <c r="AB455" i="1"/>
  <c r="AB722" i="1"/>
  <c r="AB499" i="1"/>
  <c r="AB120" i="1"/>
  <c r="AB139" i="1"/>
  <c r="AB954" i="1"/>
  <c r="AB489" i="1"/>
  <c r="AB410" i="1"/>
  <c r="AB698" i="1"/>
  <c r="AB792" i="1"/>
  <c r="AB595" i="1"/>
  <c r="AB48" i="1"/>
  <c r="AB460" i="1"/>
  <c r="AB1096" i="1"/>
  <c r="AB328" i="1"/>
  <c r="AB183" i="1"/>
  <c r="AB250" i="1"/>
  <c r="AB478" i="1"/>
  <c r="AB453" i="1"/>
  <c r="AB503" i="1"/>
  <c r="AB540" i="1"/>
  <c r="AB104" i="1"/>
  <c r="AB429" i="1"/>
  <c r="AB93" i="1"/>
  <c r="AB355" i="1"/>
  <c r="AB436" i="1"/>
  <c r="AB544" i="1"/>
  <c r="AB437" i="1"/>
  <c r="AB445" i="1"/>
  <c r="AB190" i="1"/>
  <c r="AB213" i="1"/>
  <c r="AB342" i="1"/>
  <c r="AB189" i="1"/>
  <c r="AB49" i="1"/>
  <c r="AB444" i="1"/>
  <c r="AB471" i="1"/>
  <c r="AB110" i="1"/>
  <c r="AB154" i="1"/>
  <c r="AB493" i="1"/>
  <c r="AB438" i="1"/>
  <c r="AB872" i="1"/>
  <c r="AB488" i="1"/>
  <c r="AB333" i="1"/>
  <c r="AB784" i="1"/>
  <c r="AB370" i="1"/>
  <c r="AB442" i="1"/>
  <c r="AB382" i="1"/>
  <c r="AB124" i="1"/>
  <c r="AB432" i="1"/>
  <c r="AB399" i="1"/>
  <c r="AB318" i="1"/>
  <c r="AB270" i="1"/>
  <c r="AB115" i="1"/>
  <c r="AB775" i="1"/>
  <c r="AB388" i="1"/>
  <c r="AB204" i="1"/>
  <c r="AB310" i="1"/>
  <c r="AB899" i="1"/>
  <c r="AB323" i="1"/>
  <c r="AB205" i="1"/>
  <c r="T95" i="1"/>
  <c r="T314" i="1"/>
  <c r="T298" i="1"/>
  <c r="T766" i="1"/>
  <c r="T785" i="1"/>
  <c r="T359" i="1"/>
  <c r="T718" i="1"/>
  <c r="T677" i="1"/>
  <c r="T294" i="1"/>
  <c r="T196" i="1"/>
  <c r="T743" i="1"/>
  <c r="T67" i="1"/>
  <c r="T337" i="1"/>
  <c r="T351" i="1"/>
  <c r="T790" i="1"/>
  <c r="T729" i="1"/>
  <c r="T676" i="1"/>
  <c r="T708" i="1"/>
  <c r="T772" i="1"/>
  <c r="T678" i="1"/>
  <c r="T781" i="1"/>
  <c r="T160" i="1"/>
  <c r="T720" i="1"/>
  <c r="T372" i="1"/>
  <c r="T150" i="1"/>
  <c r="T119" i="1"/>
  <c r="T765" i="1"/>
  <c r="T361" i="1"/>
  <c r="T672" i="1"/>
  <c r="T735" i="1"/>
  <c r="T673" i="1"/>
  <c r="T143" i="1"/>
  <c r="T688" i="1"/>
  <c r="T185" i="1"/>
  <c r="T657" i="1"/>
  <c r="T739" i="1"/>
  <c r="T658" i="1"/>
  <c r="T674" i="1"/>
  <c r="T127" i="1"/>
  <c r="T418" i="1"/>
  <c r="T180" i="1"/>
  <c r="T336" i="1"/>
  <c r="T721" i="1"/>
  <c r="T764" i="1"/>
  <c r="T341" i="1"/>
  <c r="T231" i="1"/>
  <c r="T279" i="1"/>
  <c r="T291" i="1"/>
  <c r="T757" i="1"/>
  <c r="T759" i="1"/>
  <c r="T211" i="1"/>
  <c r="T262" i="1"/>
  <c r="T724" i="1"/>
  <c r="T266" i="1"/>
  <c r="T136" i="1"/>
  <c r="T107" i="1"/>
  <c r="T393" i="1"/>
  <c r="T659" i="1"/>
  <c r="T289" i="1"/>
  <c r="T422" i="1"/>
  <c r="T521" i="1"/>
  <c r="T300" i="1"/>
  <c r="T763" i="1"/>
  <c r="T165" i="1"/>
  <c r="T218" i="1"/>
  <c r="T353" i="1"/>
  <c r="T338" i="1"/>
  <c r="T322" i="1"/>
  <c r="T697" i="1"/>
  <c r="T416" i="1"/>
  <c r="T687" i="1"/>
  <c r="T56" i="1"/>
  <c r="T194" i="1"/>
  <c r="T446" i="1"/>
  <c r="T777" i="1"/>
  <c r="T198" i="1"/>
  <c r="T711" i="1"/>
  <c r="T371" i="1"/>
  <c r="T660" i="1"/>
  <c r="T689" i="1"/>
  <c r="T238" i="1"/>
  <c r="T121" i="1"/>
  <c r="T71" i="1"/>
  <c r="T350" i="1"/>
  <c r="T97" i="1"/>
  <c r="T352" i="1"/>
  <c r="T210" i="1"/>
  <c r="T384" i="1"/>
  <c r="T725" i="1"/>
  <c r="T685" i="1"/>
  <c r="T7" i="1"/>
  <c r="T704" i="1"/>
  <c r="T783" i="1"/>
  <c r="T295" i="1"/>
  <c r="T357" i="1"/>
  <c r="T271" i="1"/>
  <c r="T356" i="1"/>
  <c r="T8" i="1"/>
  <c r="T59" i="1"/>
  <c r="T805" i="1"/>
  <c r="T712" i="1"/>
  <c r="T366" i="1"/>
  <c r="T800" i="1"/>
  <c r="T206" i="1"/>
  <c r="T274" i="1"/>
  <c r="T293" i="1"/>
  <c r="T733" i="1"/>
  <c r="T108" i="1"/>
  <c r="T87" i="1"/>
  <c r="T391" i="1"/>
  <c r="T286" i="1"/>
  <c r="T737" i="1"/>
  <c r="T748" i="1"/>
  <c r="T249" i="1"/>
  <c r="T161" i="1"/>
  <c r="T744" i="1"/>
  <c r="T836" i="1"/>
  <c r="T661" i="1"/>
  <c r="T284" i="1"/>
  <c r="T229" i="1"/>
  <c r="T669" i="1"/>
  <c r="T260" i="1"/>
  <c r="T240" i="1"/>
  <c r="T296" i="1"/>
  <c r="T550" i="1"/>
  <c r="T202" i="1"/>
  <c r="T798" i="1"/>
  <c r="T215" i="1"/>
  <c r="T807" i="1"/>
  <c r="T326" i="1"/>
  <c r="T694" i="1"/>
  <c r="T668" i="1"/>
  <c r="T403" i="1"/>
  <c r="T369" i="1"/>
  <c r="T272" i="1"/>
  <c r="T176" i="1"/>
  <c r="T825" i="1"/>
  <c r="T173" i="1"/>
  <c r="T747" i="1"/>
  <c r="T776" i="1"/>
  <c r="T321" i="1"/>
  <c r="T778" i="1"/>
  <c r="T376" i="1"/>
  <c r="T754" i="1"/>
  <c r="T849" i="1"/>
  <c r="T241" i="1"/>
  <c r="T801" i="1"/>
  <c r="T770" i="1"/>
  <c r="T762" i="1"/>
  <c r="T163" i="1"/>
  <c r="T220" i="1"/>
  <c r="T148" i="1"/>
  <c r="T346" i="1"/>
  <c r="T761" i="1"/>
  <c r="T699" i="1"/>
  <c r="T233" i="1"/>
  <c r="T732" i="1"/>
  <c r="T90" i="1"/>
  <c r="T224" i="1"/>
  <c r="T782" i="1"/>
  <c r="T670" i="1"/>
  <c r="T662" i="1"/>
  <c r="T663" i="1"/>
  <c r="T76" i="1"/>
  <c r="T402" i="1"/>
  <c r="T768" i="1"/>
  <c r="T332" i="1"/>
  <c r="T1084" i="1"/>
  <c r="T212" i="1"/>
  <c r="T306" i="1"/>
  <c r="T811" i="1"/>
  <c r="T789" i="1"/>
  <c r="T731" i="1"/>
  <c r="T415" i="1"/>
  <c r="T386" i="1"/>
  <c r="T751" i="1"/>
  <c r="T172" i="1"/>
  <c r="T178" i="1"/>
  <c r="T664" i="1"/>
  <c r="T749" i="1"/>
  <c r="T671" i="1"/>
  <c r="T753" i="1"/>
  <c r="T282" i="1"/>
  <c r="T1030" i="1"/>
  <c r="T92" i="1"/>
  <c r="T200" i="1"/>
  <c r="T86" i="1"/>
  <c r="T430" i="1"/>
  <c r="T423" i="1"/>
  <c r="T335" i="1"/>
  <c r="T222" i="1"/>
  <c r="T769" i="1"/>
  <c r="T129" i="1"/>
  <c r="T796" i="1"/>
  <c r="T226" i="1"/>
  <c r="T695" i="1"/>
  <c r="T665" i="1"/>
  <c r="T786" i="1"/>
  <c r="T349" i="1"/>
  <c r="T188" i="1"/>
  <c r="T666" i="1"/>
  <c r="T99" i="1"/>
  <c r="T60" i="1"/>
  <c r="T114" i="1"/>
  <c r="T208" i="1"/>
  <c r="T365" i="1"/>
  <c r="T456" i="1"/>
  <c r="T809" i="1"/>
  <c r="T248" i="1"/>
  <c r="T794" i="1"/>
  <c r="T74" i="1"/>
  <c r="T948" i="1"/>
  <c r="T866" i="1"/>
  <c r="T398" i="1"/>
  <c r="T307" i="1"/>
  <c r="T820" i="1"/>
  <c r="T363" i="1"/>
  <c r="T793" i="1"/>
  <c r="T926" i="1"/>
  <c r="T1020" i="1"/>
  <c r="T686" i="1"/>
  <c r="T275" i="1"/>
  <c r="T830" i="1"/>
  <c r="T68" i="1"/>
  <c r="T882" i="1"/>
  <c r="T827" i="1"/>
  <c r="T199" i="1"/>
  <c r="T714" i="1"/>
  <c r="T746" i="1"/>
  <c r="T244" i="1"/>
  <c r="T816" i="1"/>
  <c r="T448" i="1"/>
  <c r="T13" i="1"/>
  <c r="T50" i="1"/>
  <c r="T14" i="1"/>
  <c r="T1077" i="1"/>
  <c r="T1070" i="1"/>
  <c r="T1202" i="1"/>
  <c r="T1203" i="1"/>
  <c r="T1204" i="1"/>
  <c r="T863" i="1"/>
  <c r="T815" i="1"/>
  <c r="T299" i="1"/>
  <c r="T246" i="1"/>
  <c r="T142" i="1"/>
  <c r="T174" i="1"/>
  <c r="T526" i="1"/>
  <c r="T267" i="1"/>
  <c r="T832" i="1"/>
  <c r="T705" i="1"/>
  <c r="T667" i="1"/>
  <c r="T348" i="1"/>
  <c r="T994" i="1"/>
  <c r="T1117" i="1"/>
  <c r="T1118" i="1"/>
  <c r="T175" i="1"/>
  <c r="T237" i="1"/>
  <c r="T236" i="1"/>
  <c r="T264" i="1"/>
  <c r="T63" i="1"/>
  <c r="T435" i="1"/>
  <c r="T508" i="1"/>
  <c r="T193" i="1"/>
  <c r="T243" i="1"/>
  <c r="T247" i="1"/>
  <c r="T164" i="1"/>
  <c r="T162" i="1"/>
  <c r="T207" i="1"/>
  <c r="T133" i="1"/>
  <c r="T145" i="1"/>
  <c r="T155" i="1"/>
  <c r="T330" i="1"/>
  <c r="T290" i="1"/>
  <c r="T287" i="1"/>
  <c r="T214" i="1"/>
  <c r="T116" i="1"/>
  <c r="T252" i="1"/>
  <c r="T89" i="1"/>
  <c r="T53" i="1"/>
  <c r="T149" i="1"/>
  <c r="T138" i="1"/>
  <c r="T80" i="1"/>
  <c r="T88" i="1"/>
  <c r="T197" i="1"/>
  <c r="T259" i="1"/>
  <c r="T320" i="1"/>
  <c r="T94" i="1"/>
  <c r="T15" i="1"/>
  <c r="T134" i="1"/>
  <c r="T5" i="1"/>
  <c r="T184" i="1"/>
  <c r="T102" i="1"/>
  <c r="T301" i="1"/>
  <c r="T389" i="1"/>
  <c r="T16" i="1"/>
  <c r="T401" i="1"/>
  <c r="T151" i="1"/>
  <c r="T17" i="1"/>
  <c r="T85" i="1"/>
  <c r="T112" i="1"/>
  <c r="T18" i="1"/>
  <c r="T329" i="1"/>
  <c r="T19" i="1"/>
  <c r="T20" i="1"/>
  <c r="T78" i="1"/>
  <c r="T543" i="1"/>
  <c r="T122" i="1"/>
  <c r="T126" i="1"/>
  <c r="T443" i="1"/>
  <c r="T547" i="1"/>
  <c r="T327" i="1"/>
  <c r="T168" i="1"/>
  <c r="T273" i="1"/>
  <c r="T385" i="1"/>
  <c r="T472" i="1"/>
  <c r="T426" i="1"/>
  <c r="T261" i="1"/>
  <c r="T251" i="1"/>
  <c r="T392" i="1"/>
  <c r="T1364" i="1"/>
  <c r="T1363" i="1"/>
  <c r="T1359" i="1"/>
  <c r="T1341" i="1"/>
  <c r="T1362" i="1"/>
  <c r="T1355" i="1"/>
  <c r="T1361" i="1"/>
  <c r="T1360" i="1"/>
  <c r="T1353" i="1"/>
  <c r="T1322" i="1"/>
  <c r="T1345" i="1"/>
  <c r="T599" i="1"/>
  <c r="T1314" i="1"/>
  <c r="T563" i="1"/>
  <c r="T1358" i="1"/>
  <c r="T1352" i="1"/>
  <c r="T1354" i="1"/>
  <c r="T1331" i="1"/>
  <c r="T1330" i="1"/>
  <c r="T1277" i="1"/>
  <c r="T1351" i="1"/>
  <c r="T1350" i="1"/>
  <c r="T1348" i="1"/>
  <c r="T1349" i="1"/>
  <c r="T1346" i="1"/>
  <c r="T1318" i="1"/>
  <c r="T1337" i="1"/>
  <c r="T1333" i="1"/>
  <c r="T638" i="1"/>
  <c r="T632" i="1"/>
  <c r="T1225" i="1"/>
  <c r="T1295" i="1"/>
  <c r="T1343" i="1"/>
  <c r="T1264" i="1"/>
  <c r="T1328" i="1"/>
  <c r="T1274" i="1"/>
  <c r="T364" i="1"/>
  <c r="T1268" i="1"/>
  <c r="T1243" i="1"/>
  <c r="T1227" i="1"/>
  <c r="T1339" i="1"/>
  <c r="T644" i="1"/>
  <c r="T1356" i="1"/>
  <c r="T1357" i="1"/>
  <c r="T568" i="1"/>
  <c r="T641" i="1"/>
  <c r="T1302" i="1"/>
  <c r="T517" i="1"/>
  <c r="T1338" i="1"/>
  <c r="T527" i="1"/>
  <c r="T1184" i="1"/>
  <c r="T486" i="1"/>
  <c r="T1316" i="1"/>
  <c r="T1283" i="1"/>
  <c r="T578" i="1"/>
  <c r="T1213" i="1"/>
  <c r="T1176" i="1"/>
  <c r="T219" i="1"/>
  <c r="T1301" i="1"/>
  <c r="T1310" i="1"/>
  <c r="T1186" i="1"/>
  <c r="T1329" i="1"/>
  <c r="T1267" i="1"/>
  <c r="T652" i="1"/>
  <c r="T653" i="1"/>
  <c r="T654" i="1"/>
  <c r="T1347" i="1"/>
  <c r="T1195" i="1"/>
  <c r="T646" i="1"/>
  <c r="T645" i="1"/>
  <c r="T1324" i="1"/>
  <c r="T1258" i="1"/>
  <c r="T1323" i="1"/>
  <c r="T576" i="1"/>
  <c r="T1259" i="1"/>
  <c r="T66" i="1"/>
  <c r="T1123" i="1"/>
  <c r="T1257" i="1"/>
  <c r="T1251" i="1"/>
  <c r="T1172" i="1"/>
  <c r="T1273" i="1"/>
  <c r="T1248" i="1"/>
  <c r="T1224" i="1"/>
  <c r="T1122" i="1"/>
  <c r="T1271" i="1"/>
  <c r="T1170" i="1"/>
  <c r="T1279" i="1"/>
  <c r="T21" i="1"/>
  <c r="T1306" i="1"/>
  <c r="T1181" i="1"/>
  <c r="T1179" i="1"/>
  <c r="T1241" i="1"/>
  <c r="T1177" i="1"/>
  <c r="T1342" i="1"/>
  <c r="T525" i="1"/>
  <c r="T1340" i="1"/>
  <c r="T519" i="1"/>
  <c r="T1228" i="1"/>
  <c r="T1104" i="1"/>
  <c r="T1088" i="1"/>
  <c r="T1127" i="1"/>
  <c r="T1083" i="1"/>
  <c r="T1296" i="1"/>
  <c r="T1220" i="1"/>
  <c r="T1242" i="1"/>
  <c r="T1247" i="1"/>
  <c r="T1178" i="1"/>
  <c r="T1276" i="1"/>
  <c r="T1282" i="1"/>
  <c r="T1244" i="1"/>
  <c r="T1288" i="1"/>
  <c r="T1278" i="1"/>
  <c r="T1284" i="1"/>
  <c r="T520" i="1"/>
  <c r="T1158" i="1"/>
  <c r="T135" i="1"/>
  <c r="T1238" i="1"/>
  <c r="T1311" i="1"/>
  <c r="T1312" i="1"/>
  <c r="T1313" i="1"/>
  <c r="T1209" i="1"/>
  <c r="T1272" i="1"/>
  <c r="T1309" i="1"/>
  <c r="T1199" i="1"/>
  <c r="T1107" i="1"/>
  <c r="T1086" i="1"/>
  <c r="T1269" i="1"/>
  <c r="T1091" i="1"/>
  <c r="T1024" i="1"/>
  <c r="T612" i="1"/>
  <c r="T1049" i="1"/>
  <c r="T1194" i="1"/>
  <c r="T1260" i="1"/>
  <c r="T1192" i="1"/>
  <c r="T1334" i="1"/>
  <c r="T1335" i="1"/>
  <c r="T1336" i="1"/>
  <c r="T1332" i="1"/>
  <c r="T1128" i="1"/>
  <c r="T1078" i="1"/>
  <c r="T1099" i="1"/>
  <c r="T1163" i="1"/>
  <c r="T1262" i="1"/>
  <c r="T1092" i="1"/>
  <c r="T1144" i="1"/>
  <c r="T1044" i="1"/>
  <c r="T1307" i="1"/>
  <c r="T1094" i="1"/>
  <c r="T72" i="1"/>
  <c r="T22" i="1"/>
  <c r="T1160" i="1"/>
  <c r="T1256" i="1"/>
  <c r="T1112" i="1"/>
  <c r="T610" i="1"/>
  <c r="T609" i="1"/>
  <c r="T1029" i="1"/>
  <c r="T1038" i="1"/>
  <c r="T1216" i="1"/>
  <c r="T1297" i="1"/>
  <c r="T1068" i="1"/>
  <c r="T1303" i="1"/>
  <c r="T1304" i="1"/>
  <c r="T1132" i="1"/>
  <c r="T1182" i="1"/>
  <c r="T1212" i="1"/>
  <c r="T1196" i="1"/>
  <c r="T1050" i="1"/>
  <c r="T1079" i="1"/>
  <c r="T1006" i="1"/>
  <c r="T1035" i="1"/>
  <c r="T1321" i="1"/>
  <c r="T1003" i="1"/>
  <c r="T1211" i="1"/>
  <c r="T1197" i="1"/>
  <c r="T1019" i="1"/>
  <c r="T906" i="1"/>
  <c r="T1004" i="1"/>
  <c r="T1072" i="1"/>
  <c r="T1033" i="1"/>
  <c r="T339" i="1"/>
  <c r="T1115" i="1"/>
  <c r="T1240" i="1"/>
  <c r="T1097" i="1"/>
  <c r="T987" i="1"/>
  <c r="T1093" i="1"/>
  <c r="T1327" i="1"/>
  <c r="T1121" i="1"/>
  <c r="T1060" i="1"/>
  <c r="T1165" i="1"/>
  <c r="T1325" i="1"/>
  <c r="T1326" i="1"/>
  <c r="T1081" i="1"/>
  <c r="T1052" i="1"/>
  <c r="T1040" i="1"/>
  <c r="T1289" i="1"/>
  <c r="T1290" i="1"/>
  <c r="T1291" i="1"/>
  <c r="T1320" i="1"/>
  <c r="T1292" i="1"/>
  <c r="T1293" i="1"/>
  <c r="T1294" i="1"/>
  <c r="T2" i="1"/>
  <c r="T1286" i="1"/>
  <c r="T648" i="1"/>
  <c r="T634" i="1"/>
  <c r="T650" i="1"/>
  <c r="T1193" i="1"/>
  <c r="T1190" i="1"/>
  <c r="T1185" i="1"/>
  <c r="T1039" i="1"/>
  <c r="T613" i="1"/>
  <c r="T997" i="1"/>
  <c r="T656" i="1"/>
  <c r="T1129" i="1"/>
  <c r="T651" i="1"/>
  <c r="T9" i="1"/>
  <c r="T1219" i="1"/>
  <c r="T970" i="1"/>
  <c r="T1138" i="1"/>
  <c r="T1011" i="1"/>
  <c r="T611" i="1"/>
  <c r="T1012" i="1"/>
  <c r="T980" i="1"/>
  <c r="T629" i="1"/>
  <c r="T1218" i="1"/>
  <c r="T643" i="1"/>
  <c r="T1008" i="1"/>
  <c r="T1080" i="1"/>
  <c r="T265" i="1"/>
  <c r="T1010" i="1"/>
  <c r="T642" i="1"/>
  <c r="T1270" i="1"/>
  <c r="T1171" i="1"/>
  <c r="T1111" i="1"/>
  <c r="T639" i="1"/>
  <c r="T1145" i="1"/>
  <c r="T496" i="1"/>
  <c r="T23" i="1"/>
  <c r="T24" i="1"/>
  <c r="T12" i="1"/>
  <c r="T633" i="1"/>
  <c r="T575" i="1"/>
  <c r="T1051" i="1"/>
  <c r="T627" i="1"/>
  <c r="T580" i="1"/>
  <c r="T950" i="1"/>
  <c r="T25" i="1"/>
  <c r="T26" i="1"/>
  <c r="T598" i="1"/>
  <c r="T1175" i="1"/>
  <c r="T192" i="1"/>
  <c r="T592" i="1"/>
  <c r="T621" i="1"/>
  <c r="T1265" i="1"/>
  <c r="T170" i="1"/>
  <c r="T979" i="1"/>
  <c r="T1000" i="1"/>
  <c r="T256" i="1"/>
  <c r="T1168" i="1"/>
  <c r="T620" i="1"/>
  <c r="T1013" i="1"/>
  <c r="T941" i="1"/>
  <c r="T940" i="1"/>
  <c r="T1017" i="1"/>
  <c r="T961" i="1"/>
  <c r="T1263" i="1"/>
  <c r="T618" i="1"/>
  <c r="T191" i="1"/>
  <c r="T640" i="1"/>
  <c r="T935" i="1"/>
  <c r="T583" i="1"/>
  <c r="T1064" i="1"/>
  <c r="T625" i="1"/>
  <c r="T1055" i="1"/>
  <c r="T655" i="1"/>
  <c r="T1319" i="1"/>
  <c r="T584" i="1"/>
  <c r="T1108" i="1"/>
  <c r="T1007" i="1"/>
  <c r="T976" i="1"/>
  <c r="T983" i="1"/>
  <c r="T51" i="1"/>
  <c r="T27" i="1"/>
  <c r="T932" i="1"/>
  <c r="T991" i="1"/>
  <c r="T635" i="1"/>
  <c r="T622" i="1"/>
  <c r="T1005" i="1"/>
  <c r="T589" i="1"/>
  <c r="T1208" i="1"/>
  <c r="T1200" i="1"/>
  <c r="T1201" i="1"/>
  <c r="T608" i="1"/>
  <c r="T944" i="1"/>
  <c r="T593" i="1"/>
  <c r="T1131" i="1"/>
  <c r="T1148" i="1"/>
  <c r="T1157" i="1"/>
  <c r="T1344" i="1"/>
  <c r="T413" i="1"/>
  <c r="T1063" i="1"/>
  <c r="T1061" i="1"/>
  <c r="T614" i="1"/>
  <c r="T967" i="1"/>
  <c r="T1317" i="1"/>
  <c r="T1253" i="1"/>
  <c r="T1252" i="1"/>
  <c r="T1134" i="1"/>
  <c r="T1249" i="1"/>
  <c r="T569" i="1"/>
  <c r="T1250" i="1"/>
  <c r="T565" i="1"/>
  <c r="T982" i="1"/>
  <c r="T600" i="1"/>
  <c r="T309" i="1"/>
  <c r="T61" i="1"/>
  <c r="T934" i="1"/>
  <c r="T490" i="1"/>
  <c r="T626" i="1"/>
  <c r="T910" i="1"/>
  <c r="T952" i="1"/>
  <c r="T957" i="1"/>
  <c r="T1018" i="1"/>
  <c r="T606" i="1"/>
  <c r="T1315" i="1"/>
  <c r="T1246" i="1"/>
  <c r="T1188" i="1"/>
  <c r="T649" i="1"/>
  <c r="T602" i="1"/>
  <c r="T571" i="1"/>
  <c r="T931" i="1"/>
  <c r="T1136" i="1"/>
  <c r="T586" i="1"/>
  <c r="T111" i="1"/>
  <c r="T1137" i="1"/>
  <c r="T1125" i="1"/>
  <c r="T900" i="1"/>
  <c r="T400" i="1"/>
  <c r="T55" i="1"/>
  <c r="T258" i="1"/>
  <c r="T1124" i="1"/>
  <c r="T1266" i="1"/>
  <c r="T585" i="1"/>
  <c r="T921" i="1"/>
  <c r="T549" i="1"/>
  <c r="T84" i="1"/>
  <c r="T462" i="1"/>
  <c r="T560" i="1"/>
  <c r="T1237" i="1"/>
  <c r="T470" i="1"/>
  <c r="T144" i="1"/>
  <c r="T537" i="1"/>
  <c r="T992" i="1"/>
  <c r="T918" i="1"/>
  <c r="T373" i="1"/>
  <c r="T141" i="1"/>
  <c r="T631" i="1"/>
  <c r="T946" i="1"/>
  <c r="T587" i="1"/>
  <c r="T257" i="1"/>
  <c r="T1143" i="1"/>
  <c r="T1187" i="1"/>
  <c r="T628" i="1"/>
  <c r="T561" i="1"/>
  <c r="T581" i="1"/>
  <c r="T1239" i="1"/>
  <c r="T574" i="1"/>
  <c r="T938" i="1"/>
  <c r="T98" i="1"/>
  <c r="T548" i="1"/>
  <c r="T971" i="1"/>
  <c r="T545" i="1"/>
  <c r="T880" i="1"/>
  <c r="T529" i="1"/>
  <c r="T852" i="1"/>
  <c r="T607" i="1"/>
  <c r="T536" i="1"/>
  <c r="T835" i="1"/>
  <c r="T100" i="1"/>
  <c r="T594" i="1"/>
  <c r="T903" i="1"/>
  <c r="T624" i="1"/>
  <c r="T896" i="1"/>
  <c r="T933" i="1"/>
  <c r="T182" i="1"/>
  <c r="T605" i="1"/>
  <c r="T972" i="1"/>
  <c r="T75" i="1"/>
  <c r="T554" i="1"/>
  <c r="T904" i="1"/>
  <c r="T1076" i="1"/>
  <c r="T960" i="1"/>
  <c r="T83" i="1"/>
  <c r="T1075" i="1"/>
  <c r="T873" i="1"/>
  <c r="T889" i="1"/>
  <c r="T535" i="1"/>
  <c r="T647" i="1"/>
  <c r="T297" i="1"/>
  <c r="T52" i="1"/>
  <c r="T591" i="1"/>
  <c r="T303" i="1"/>
  <c r="T730" i="1"/>
  <c r="T922" i="1"/>
  <c r="T601" i="1"/>
  <c r="T1169" i="1"/>
  <c r="T381" i="1"/>
  <c r="T1069" i="1"/>
  <c r="T869" i="1"/>
  <c r="T890" i="1"/>
  <c r="T380" i="1"/>
  <c r="T1109" i="1"/>
  <c r="T947" i="1"/>
  <c r="T579" i="1"/>
  <c r="T1067" i="1"/>
  <c r="T1071" i="1"/>
  <c r="T451" i="1"/>
  <c r="T978" i="1"/>
  <c r="T943" i="1"/>
  <c r="T623" i="1"/>
  <c r="T528" i="1"/>
  <c r="T28" i="1"/>
  <c r="T883" i="1"/>
  <c r="T283" i="1"/>
  <c r="T1229" i="1"/>
  <c r="T1230" i="1"/>
  <c r="T1231" i="1"/>
  <c r="T1232" i="1"/>
  <c r="T1233" i="1"/>
  <c r="T1234" i="1"/>
  <c r="T1235" i="1"/>
  <c r="T1236" i="1"/>
  <c r="T1305" i="1"/>
  <c r="T912" i="1"/>
  <c r="T487" i="1"/>
  <c r="T1275" i="1"/>
  <c r="T3" i="1"/>
  <c r="T1162" i="1"/>
  <c r="T559" i="1"/>
  <c r="T858" i="1"/>
  <c r="T374" i="1"/>
  <c r="T937" i="1"/>
  <c r="T542" i="1"/>
  <c r="T255" i="1"/>
  <c r="T1308" i="1"/>
  <c r="T1226" i="1"/>
  <c r="T1023" i="1"/>
  <c r="T1166" i="1"/>
  <c r="T1147" i="1"/>
  <c r="T551" i="1"/>
  <c r="T81" i="1"/>
  <c r="T909" i="1"/>
  <c r="T788" i="1"/>
  <c r="T875" i="1"/>
  <c r="T1053" i="1"/>
  <c r="T760" i="1"/>
  <c r="T590" i="1"/>
  <c r="T557" i="1"/>
  <c r="T847" i="1"/>
  <c r="T727" i="1"/>
  <c r="T558" i="1"/>
  <c r="T277" i="1"/>
  <c r="T530" i="1"/>
  <c r="T58" i="1"/>
  <c r="T1221" i="1"/>
  <c r="T406" i="1"/>
  <c r="T1082" i="1"/>
  <c r="T989" i="1"/>
  <c r="T577" i="1"/>
  <c r="T995" i="1"/>
  <c r="T516" i="1"/>
  <c r="T539" i="1"/>
  <c r="T893" i="1"/>
  <c r="T871" i="1"/>
  <c r="T556" i="1"/>
  <c r="T892" i="1"/>
  <c r="T865" i="1"/>
  <c r="T841" i="1"/>
  <c r="T1164" i="1"/>
  <c r="T787" i="1"/>
  <c r="T459" i="1"/>
  <c r="T4" i="1"/>
  <c r="T901" i="1"/>
  <c r="T864" i="1"/>
  <c r="T276" i="1"/>
  <c r="T1135" i="1"/>
  <c r="T999" i="1"/>
  <c r="T79" i="1"/>
  <c r="T500" i="1"/>
  <c r="T533" i="1"/>
  <c r="T1105" i="1"/>
  <c r="T424" i="1"/>
  <c r="T254" i="1"/>
  <c r="T573" i="1"/>
  <c r="T1217" i="1"/>
  <c r="T419" i="1"/>
  <c r="T958" i="1"/>
  <c r="T582" i="1"/>
  <c r="T1095" i="1"/>
  <c r="T1042" i="1"/>
  <c r="T253" i="1"/>
  <c r="T831" i="1"/>
  <c r="T1198" i="1"/>
  <c r="T860" i="1"/>
  <c r="T316" i="1"/>
  <c r="T975" i="1"/>
  <c r="T1022" i="1"/>
  <c r="T1065" i="1"/>
  <c r="T234" i="1"/>
  <c r="T1114" i="1"/>
  <c r="T1036" i="1"/>
  <c r="T228" i="1"/>
  <c r="T158" i="1"/>
  <c r="T1159" i="1"/>
  <c r="T130" i="1"/>
  <c r="T856" i="1"/>
  <c r="T245" i="1"/>
  <c r="T463" i="1"/>
  <c r="T278" i="1"/>
  <c r="T826" i="1"/>
  <c r="T853" i="1"/>
  <c r="T564" i="1"/>
  <c r="T65" i="1"/>
  <c r="T824" i="1"/>
  <c r="T414" i="1"/>
  <c r="T619" i="1"/>
  <c r="T844" i="1"/>
  <c r="T696" i="1"/>
  <c r="T1146" i="1"/>
  <c r="T492" i="1"/>
  <c r="T822" i="1"/>
  <c r="T480" i="1"/>
  <c r="T821" i="1"/>
  <c r="T223" i="1"/>
  <c r="T344" i="1"/>
  <c r="T427" i="1"/>
  <c r="T951" i="1"/>
  <c r="T1032" i="1"/>
  <c r="T390" i="1"/>
  <c r="T495" i="1"/>
  <c r="T846" i="1"/>
  <c r="T383" i="1"/>
  <c r="T843" i="1"/>
  <c r="T1087" i="1"/>
  <c r="T996" i="1"/>
  <c r="T230" i="1"/>
  <c r="T302" i="1"/>
  <c r="T959" i="1"/>
  <c r="T683" i="1"/>
  <c r="T497" i="1"/>
  <c r="T132" i="1"/>
  <c r="T394" i="1"/>
  <c r="T1074" i="1"/>
  <c r="T195" i="1"/>
  <c r="T894" i="1"/>
  <c r="T728" i="1"/>
  <c r="T838" i="1"/>
  <c r="T29" i="1"/>
  <c r="T566" i="1"/>
  <c r="T441" i="1"/>
  <c r="T227" i="1"/>
  <c r="T10" i="1"/>
  <c r="T723" i="1"/>
  <c r="T113" i="1"/>
  <c r="T868" i="1"/>
  <c r="T1041" i="1"/>
  <c r="T407" i="1"/>
  <c r="T269" i="1"/>
  <c r="T636" i="1"/>
  <c r="T637" i="1"/>
  <c r="T305" i="1"/>
  <c r="T925" i="1"/>
  <c r="T588" i="1"/>
  <c r="T30" i="1"/>
  <c r="T1073" i="1"/>
  <c r="T159" i="1"/>
  <c r="T360" i="1"/>
  <c r="T829" i="1"/>
  <c r="T57" i="1"/>
  <c r="T343" i="1"/>
  <c r="T603" i="1"/>
  <c r="T1016" i="1"/>
  <c r="T837" i="1"/>
  <c r="T703" i="1"/>
  <c r="T1215" i="1"/>
  <c r="T62" i="1"/>
  <c r="T567" i="1"/>
  <c r="T319" i="1"/>
  <c r="T604" i="1"/>
  <c r="T157" i="1"/>
  <c r="T834" i="1"/>
  <c r="T117" i="1"/>
  <c r="T263" i="1"/>
  <c r="T756" i="1"/>
  <c r="T977" i="1"/>
  <c r="T1025" i="1"/>
  <c r="T1214" i="1"/>
  <c r="T1133" i="1"/>
  <c r="T375" i="1"/>
  <c r="T209" i="1"/>
  <c r="T1001" i="1"/>
  <c r="T1126" i="1"/>
  <c r="T981" i="1"/>
  <c r="T70" i="1"/>
  <c r="T993" i="1"/>
  <c r="T988" i="1"/>
  <c r="T710" i="1"/>
  <c r="T891" i="1"/>
  <c r="T806" i="1"/>
  <c r="T513" i="1"/>
  <c r="T1300" i="1"/>
  <c r="T572" i="1"/>
  <c r="T1191" i="1"/>
  <c r="T936" i="1"/>
  <c r="T96" i="1"/>
  <c r="T680" i="1"/>
  <c r="T404" i="1"/>
  <c r="T965" i="1"/>
  <c r="T973" i="1"/>
  <c r="T955" i="1"/>
  <c r="T216" i="1"/>
  <c r="T555" i="1"/>
  <c r="T1210" i="1"/>
  <c r="T963" i="1"/>
  <c r="T928" i="1"/>
  <c r="T235" i="1"/>
  <c r="T268" i="1"/>
  <c r="T1298" i="1"/>
  <c r="T1014" i="1"/>
  <c r="T1021" i="1"/>
  <c r="T840" i="1"/>
  <c r="T927" i="1"/>
  <c r="T201" i="1"/>
  <c r="T546" i="1"/>
  <c r="T485" i="1"/>
  <c r="T1205" i="1"/>
  <c r="T1046" i="1"/>
  <c r="T312" i="1"/>
  <c r="T31" i="1"/>
  <c r="T498" i="1"/>
  <c r="T331" i="1"/>
  <c r="T152" i="1"/>
  <c r="T949" i="1"/>
  <c r="T501" i="1"/>
  <c r="T468" i="1"/>
  <c r="T998" i="1"/>
  <c r="T1002" i="1"/>
  <c r="T942" i="1"/>
  <c r="T285" i="1"/>
  <c r="T379" i="1"/>
  <c r="T914" i="1"/>
  <c r="T920" i="1"/>
  <c r="T690" i="1"/>
  <c r="T169" i="1"/>
  <c r="T1059" i="1"/>
  <c r="T181" i="1"/>
  <c r="T32" i="1"/>
  <c r="T33" i="1"/>
  <c r="T1119" i="1"/>
  <c r="T1057" i="1"/>
  <c r="T907" i="1"/>
  <c r="T969" i="1"/>
  <c r="T1287" i="1"/>
  <c r="T929" i="1"/>
  <c r="T562" i="1"/>
  <c r="T884" i="1"/>
  <c r="T475" i="1"/>
  <c r="T1116" i="1"/>
  <c r="T924" i="1"/>
  <c r="T916" i="1"/>
  <c r="T464" i="1"/>
  <c r="T469" i="1"/>
  <c r="T482" i="1"/>
  <c r="T923" i="1"/>
  <c r="T425" i="1"/>
  <c r="T1098" i="1"/>
  <c r="T945" i="1"/>
  <c r="T11" i="1"/>
  <c r="T105" i="1"/>
  <c r="T367" i="1"/>
  <c r="T101" i="1"/>
  <c r="T123" i="1"/>
  <c r="T308" i="1"/>
  <c r="T857" i="1"/>
  <c r="T691" i="1"/>
  <c r="T186" i="1"/>
  <c r="T153" i="1"/>
  <c r="T395" i="1"/>
  <c r="T73" i="1"/>
  <c r="T885" i="1"/>
  <c r="T879" i="1"/>
  <c r="T483" i="1"/>
  <c r="T541" i="1"/>
  <c r="T803" i="1"/>
  <c r="T125" i="1"/>
  <c r="T854" i="1"/>
  <c r="T779" i="1"/>
  <c r="T354" i="1"/>
  <c r="T452" i="1"/>
  <c r="T156" i="1"/>
  <c r="T538" i="1"/>
  <c r="T819" i="1"/>
  <c r="T34" i="1"/>
  <c r="T1048" i="1"/>
  <c r="T1047" i="1"/>
  <c r="T911" i="1"/>
  <c r="T1043" i="1"/>
  <c r="T1174" i="1"/>
  <c r="T552" i="1"/>
  <c r="T147" i="1"/>
  <c r="T1103" i="1"/>
  <c r="T1045" i="1"/>
  <c r="T802" i="1"/>
  <c r="T171" i="1"/>
  <c r="T420" i="1"/>
  <c r="T1102" i="1"/>
  <c r="T1028" i="1"/>
  <c r="T505" i="1"/>
  <c r="T930" i="1"/>
  <c r="T409" i="1"/>
  <c r="T137" i="1"/>
  <c r="T974" i="1"/>
  <c r="T506" i="1"/>
  <c r="T877" i="1"/>
  <c r="T1285" i="1"/>
  <c r="T888" i="1"/>
  <c r="T524" i="1"/>
  <c r="T507" i="1"/>
  <c r="T813" i="1"/>
  <c r="T457" i="1"/>
  <c r="T439" i="1"/>
  <c r="T1280" i="1"/>
  <c r="T1281" i="1"/>
  <c r="T292" i="1"/>
  <c r="T82" i="1"/>
  <c r="T990" i="1"/>
  <c r="T919" i="1"/>
  <c r="T440" i="1"/>
  <c r="T449" i="1"/>
  <c r="T177" i="1"/>
  <c r="T140" i="1"/>
  <c r="T532" i="1"/>
  <c r="T1100" i="1"/>
  <c r="T1101" i="1"/>
  <c r="T1189" i="1"/>
  <c r="T878" i="1"/>
  <c r="T597" i="1"/>
  <c r="T167" i="1"/>
  <c r="T523" i="1"/>
  <c r="T966" i="1"/>
  <c r="T1090" i="1"/>
  <c r="T850" i="1"/>
  <c r="T693" i="1"/>
  <c r="T417" i="1"/>
  <c r="T1031" i="1"/>
  <c r="T428" i="1"/>
  <c r="T905" i="1"/>
  <c r="T239" i="1"/>
  <c r="T804" i="1"/>
  <c r="T808" i="1"/>
  <c r="T684" i="1"/>
  <c r="T466" i="1"/>
  <c r="T1245" i="1"/>
  <c r="T956" i="1"/>
  <c r="T859" i="1"/>
  <c r="T886" i="1"/>
  <c r="T692" i="1"/>
  <c r="T1026" i="1"/>
  <c r="T881" i="1"/>
  <c r="T421" i="1"/>
  <c r="T1183" i="1"/>
  <c r="T447" i="1"/>
  <c r="T700" i="1"/>
  <c r="T953" i="1"/>
  <c r="T851" i="1"/>
  <c r="T1140" i="1"/>
  <c r="T1180" i="1"/>
  <c r="T823" i="1"/>
  <c r="T734" i="1"/>
  <c r="T870" i="1"/>
  <c r="T1089" i="1"/>
  <c r="T596" i="1"/>
  <c r="T315" i="1"/>
  <c r="T311" i="1"/>
  <c r="T1142" i="1"/>
  <c r="T818" i="1"/>
  <c r="T752" i="1"/>
  <c r="T570" i="1"/>
  <c r="T630" i="1"/>
  <c r="T1167" i="1"/>
  <c r="T64" i="1"/>
  <c r="T461" i="1"/>
  <c r="T968" i="1"/>
  <c r="T867" i="1"/>
  <c r="T726" i="1"/>
  <c r="T750" i="1"/>
  <c r="T334" i="1"/>
  <c r="T1027" i="1"/>
  <c r="T895" i="1"/>
  <c r="T902" i="1"/>
  <c r="T898" i="1"/>
  <c r="T814" i="1"/>
  <c r="T510" i="1"/>
  <c r="T473" i="1"/>
  <c r="T474" i="1"/>
  <c r="T1066" i="1"/>
  <c r="T828" i="1"/>
  <c r="T280" i="1"/>
  <c r="T531" i="1"/>
  <c r="T494" i="1"/>
  <c r="T465" i="1"/>
  <c r="T511" i="1"/>
  <c r="T876" i="1"/>
  <c r="T767" i="1"/>
  <c r="T862" i="1"/>
  <c r="T1085" i="1"/>
  <c r="T985" i="1"/>
  <c r="T35" i="1"/>
  <c r="T405" i="1"/>
  <c r="T1173" i="1"/>
  <c r="T842" i="1"/>
  <c r="T1054" i="1"/>
  <c r="T502" i="1"/>
  <c r="T518" i="1"/>
  <c r="T522" i="1"/>
  <c r="T1299" i="1"/>
  <c r="T91" i="1"/>
  <c r="T281" i="1"/>
  <c r="T431" i="1"/>
  <c r="T396" i="1"/>
  <c r="T702" i="1"/>
  <c r="T504" i="1"/>
  <c r="T1207" i="1"/>
  <c r="T340" i="1"/>
  <c r="T1141" i="1"/>
  <c r="T897" i="1"/>
  <c r="T454" i="1"/>
  <c r="T534" i="1"/>
  <c r="T433" i="1"/>
  <c r="T839" i="1"/>
  <c r="T1261" i="1"/>
  <c r="T54" i="1"/>
  <c r="T799" i="1"/>
  <c r="T304" i="1"/>
  <c r="T1139" i="1"/>
  <c r="T1062" i="1"/>
  <c r="T509" i="1"/>
  <c r="T313" i="1"/>
  <c r="T36" i="1"/>
  <c r="T37" i="1"/>
  <c r="T1034" i="1"/>
  <c r="T812" i="1"/>
  <c r="T242" i="1"/>
  <c r="T377" i="1"/>
  <c r="T791" i="1"/>
  <c r="T217" i="1"/>
  <c r="T845" i="1"/>
  <c r="T1161" i="1"/>
  <c r="T179" i="1"/>
  <c r="T38" i="1"/>
  <c r="T288" i="1"/>
  <c r="T742" i="1"/>
  <c r="T1149" i="1"/>
  <c r="T1150" i="1"/>
  <c r="T1151" i="1"/>
  <c r="T1152" i="1"/>
  <c r="T1153" i="1"/>
  <c r="T1154" i="1"/>
  <c r="T1155" i="1"/>
  <c r="T1156" i="1"/>
  <c r="T682" i="1"/>
  <c r="T675" i="1"/>
  <c r="T795" i="1"/>
  <c r="T755" i="1"/>
  <c r="T1254" i="1"/>
  <c r="T39" i="1"/>
  <c r="T1255" i="1"/>
  <c r="T1058" i="1"/>
  <c r="T874" i="1"/>
  <c r="T917" i="1"/>
  <c r="T103" i="1"/>
  <c r="T1056" i="1"/>
  <c r="T131" i="1"/>
  <c r="T861" i="1"/>
  <c r="T225" i="1"/>
  <c r="T780" i="1"/>
  <c r="T810" i="1"/>
  <c r="T1120" i="1"/>
  <c r="T40" i="1"/>
  <c r="T964" i="1"/>
  <c r="T378" i="1"/>
  <c r="T915" i="1"/>
  <c r="T962" i="1"/>
  <c r="T106" i="1"/>
  <c r="T166" i="1"/>
  <c r="T479" i="1"/>
  <c r="T758" i="1"/>
  <c r="T481" i="1"/>
  <c r="T232" i="1"/>
  <c r="T491" i="1"/>
  <c r="T6" i="1"/>
  <c r="T833" i="1"/>
  <c r="T347" i="1"/>
  <c r="T118" i="1"/>
  <c r="T887" i="1"/>
  <c r="T477" i="1"/>
  <c r="T848" i="1"/>
  <c r="T717" i="1"/>
  <c r="T411" i="1"/>
  <c r="T771" i="1"/>
  <c r="T358" i="1"/>
  <c r="T467" i="1"/>
  <c r="T1110" i="1"/>
  <c r="T146" i="1"/>
  <c r="T615" i="1"/>
  <c r="T716" i="1"/>
  <c r="T616" i="1"/>
  <c r="T715" i="1"/>
  <c r="T617" i="1"/>
  <c r="T741" i="1"/>
  <c r="T774" i="1"/>
  <c r="T41" i="1"/>
  <c r="T1130" i="1"/>
  <c r="T738" i="1"/>
  <c r="T986" i="1"/>
  <c r="T42" i="1"/>
  <c r="T773" i="1"/>
  <c r="T397" i="1"/>
  <c r="T797" i="1"/>
  <c r="T408" i="1"/>
  <c r="T69" i="1"/>
  <c r="T412" i="1"/>
  <c r="T434" i="1"/>
  <c r="T317" i="1"/>
  <c r="T939" i="1"/>
  <c r="T681" i="1"/>
  <c r="T515" i="1"/>
  <c r="T221" i="1"/>
  <c r="T324" i="1"/>
  <c r="T913" i="1"/>
  <c r="T43" i="1"/>
  <c r="T44" i="1"/>
  <c r="T45" i="1"/>
  <c r="T46" i="1"/>
  <c r="T984" i="1"/>
  <c r="T553" i="1"/>
  <c r="T47" i="1"/>
  <c r="T679" i="1"/>
  <c r="T817" i="1"/>
  <c r="T1037" i="1"/>
  <c r="T745" i="1"/>
  <c r="T325" i="1"/>
  <c r="T362" i="1"/>
  <c r="T1113" i="1"/>
  <c r="T908" i="1"/>
  <c r="T1015" i="1"/>
  <c r="T706" i="1"/>
  <c r="T713" i="1"/>
  <c r="T476" i="1"/>
  <c r="T512" i="1"/>
  <c r="T109" i="1"/>
  <c r="T368" i="1"/>
  <c r="T450" i="1"/>
  <c r="T740" i="1"/>
  <c r="T387" i="1"/>
  <c r="T458" i="1"/>
  <c r="T1009" i="1"/>
  <c r="T187" i="1"/>
  <c r="T855" i="1"/>
  <c r="T1106" i="1"/>
  <c r="T719" i="1"/>
  <c r="T709" i="1"/>
  <c r="T484" i="1"/>
  <c r="T514" i="1"/>
  <c r="T1222" i="1"/>
  <c r="T1223" i="1"/>
  <c r="T345" i="1"/>
  <c r="T77" i="1"/>
  <c r="T707" i="1"/>
  <c r="T736" i="1"/>
  <c r="T701" i="1"/>
  <c r="T128" i="1"/>
  <c r="T203" i="1"/>
  <c r="T1206" i="1"/>
  <c r="T455" i="1"/>
  <c r="T722" i="1"/>
  <c r="T499" i="1"/>
  <c r="T120" i="1"/>
  <c r="T139" i="1"/>
  <c r="T954" i="1"/>
  <c r="T489" i="1"/>
  <c r="T410" i="1"/>
  <c r="T698" i="1"/>
  <c r="T792" i="1"/>
  <c r="T595" i="1"/>
  <c r="T48" i="1"/>
  <c r="T460" i="1"/>
  <c r="T1096" i="1"/>
  <c r="T328" i="1"/>
  <c r="T183" i="1"/>
  <c r="T250" i="1"/>
  <c r="T478" i="1"/>
  <c r="T453" i="1"/>
  <c r="T503" i="1"/>
  <c r="T540" i="1"/>
  <c r="T104" i="1"/>
  <c r="T429" i="1"/>
  <c r="T93" i="1"/>
  <c r="T355" i="1"/>
  <c r="T436" i="1"/>
  <c r="T544" i="1"/>
  <c r="T437" i="1"/>
  <c r="T445" i="1"/>
  <c r="T190" i="1"/>
  <c r="T213" i="1"/>
  <c r="T342" i="1"/>
  <c r="T189" i="1"/>
  <c r="T49" i="1"/>
  <c r="T444" i="1"/>
  <c r="T471" i="1"/>
  <c r="T110" i="1"/>
  <c r="T154" i="1"/>
  <c r="T493" i="1"/>
  <c r="T438" i="1"/>
  <c r="T872" i="1"/>
  <c r="T488" i="1"/>
  <c r="T333" i="1"/>
  <c r="T784" i="1"/>
  <c r="T370" i="1"/>
  <c r="T442" i="1"/>
  <c r="T382" i="1"/>
  <c r="T124" i="1"/>
  <c r="T432" i="1"/>
  <c r="T399" i="1"/>
  <c r="T318" i="1"/>
  <c r="T270" i="1"/>
  <c r="T115" i="1"/>
  <c r="T775" i="1"/>
  <c r="T388" i="1"/>
  <c r="T204" i="1"/>
  <c r="T310" i="1"/>
  <c r="T899" i="1"/>
  <c r="T323" i="1"/>
  <c r="T205" i="1"/>
  <c r="AX243" i="1"/>
  <c r="AX247" i="1"/>
  <c r="AX164" i="1"/>
  <c r="AX162" i="1"/>
  <c r="AX207" i="1"/>
  <c r="AX133" i="1"/>
  <c r="AX145" i="1"/>
  <c r="AX155" i="1"/>
  <c r="AX330" i="1"/>
  <c r="AX290" i="1"/>
  <c r="AX287" i="1"/>
  <c r="AX214" i="1"/>
  <c r="AX116" i="1"/>
  <c r="AX252" i="1"/>
  <c r="AX89" i="1"/>
  <c r="AX53" i="1"/>
  <c r="AX149" i="1"/>
  <c r="AX138" i="1"/>
  <c r="AX80" i="1"/>
  <c r="AX88" i="1"/>
  <c r="AX197" i="1"/>
  <c r="AX259" i="1"/>
  <c r="AX320" i="1"/>
  <c r="AX94" i="1"/>
  <c r="AX15" i="1"/>
  <c r="AX134" i="1"/>
  <c r="AX5" i="1"/>
  <c r="AX184" i="1"/>
  <c r="AX102" i="1"/>
  <c r="AX301" i="1"/>
  <c r="AX389" i="1"/>
  <c r="AX16" i="1"/>
  <c r="AX401" i="1"/>
  <c r="AX151" i="1"/>
  <c r="AX17" i="1"/>
  <c r="AX85" i="1"/>
  <c r="AX112" i="1"/>
  <c r="AX18" i="1"/>
  <c r="AX329" i="1"/>
  <c r="AX19" i="1"/>
  <c r="AX20" i="1"/>
  <c r="AX78" i="1"/>
  <c r="AX543" i="1"/>
  <c r="AX122" i="1"/>
  <c r="AX126" i="1"/>
  <c r="AX443" i="1"/>
  <c r="AX547" i="1"/>
  <c r="AX327" i="1"/>
  <c r="AX168" i="1"/>
  <c r="AX273" i="1"/>
  <c r="AX385" i="1"/>
  <c r="AX472" i="1"/>
  <c r="AX426" i="1"/>
  <c r="AX261" i="1"/>
  <c r="AX251" i="1"/>
  <c r="AX392" i="1"/>
  <c r="AX648" i="1"/>
  <c r="AX634" i="1"/>
  <c r="AX650" i="1"/>
  <c r="AX613" i="1"/>
  <c r="AX656" i="1"/>
  <c r="AX651" i="1"/>
  <c r="AX611" i="1"/>
  <c r="AX629" i="1"/>
  <c r="AX642" i="1"/>
  <c r="AX639" i="1"/>
  <c r="AX633" i="1"/>
  <c r="AX627" i="1"/>
  <c r="AX580" i="1"/>
  <c r="AX598" i="1"/>
  <c r="AX592" i="1"/>
  <c r="AX621" i="1"/>
  <c r="AX620" i="1"/>
  <c r="AX618" i="1"/>
  <c r="AX191" i="1"/>
  <c r="AX640" i="1"/>
  <c r="AX583" i="1"/>
  <c r="AX625" i="1"/>
  <c r="AX655" i="1"/>
  <c r="AX584" i="1"/>
  <c r="AX635" i="1"/>
  <c r="AX622" i="1"/>
  <c r="AX589" i="1"/>
  <c r="AX608" i="1"/>
  <c r="AX593" i="1"/>
  <c r="AX413" i="1"/>
  <c r="AX614" i="1"/>
  <c r="AX569" i="1"/>
  <c r="AX565" i="1"/>
  <c r="AX600" i="1"/>
  <c r="AX309" i="1"/>
  <c r="AX626" i="1"/>
  <c r="AX606" i="1"/>
  <c r="AX649" i="1"/>
  <c r="AX571" i="1"/>
  <c r="AX586" i="1"/>
  <c r="AX585" i="1"/>
  <c r="AX549" i="1"/>
  <c r="AX462" i="1"/>
  <c r="AX560" i="1"/>
  <c r="AX470" i="1"/>
  <c r="AX144" i="1"/>
  <c r="AX537" i="1"/>
  <c r="AX631" i="1"/>
  <c r="AX587" i="1"/>
  <c r="AX257" i="1"/>
  <c r="AX628" i="1"/>
  <c r="AX561" i="1"/>
  <c r="AX581" i="1"/>
  <c r="AX574" i="1"/>
  <c r="AX98" i="1"/>
  <c r="AX548" i="1"/>
  <c r="AX545" i="1"/>
  <c r="AX529" i="1"/>
  <c r="AX607" i="1"/>
  <c r="AX536" i="1"/>
  <c r="AX594" i="1"/>
  <c r="AX624" i="1"/>
  <c r="AX605" i="1"/>
  <c r="AX554" i="1"/>
  <c r="AX535" i="1"/>
  <c r="AX647" i="1"/>
  <c r="AX297" i="1"/>
  <c r="AX591" i="1"/>
  <c r="AX601" i="1"/>
  <c r="AX380" i="1"/>
  <c r="AX579" i="1"/>
  <c r="AX528" i="1"/>
  <c r="AX542" i="1"/>
  <c r="AX255" i="1"/>
  <c r="AX551" i="1"/>
  <c r="AX557" i="1"/>
  <c r="AX558" i="1"/>
  <c r="AX530" i="1"/>
  <c r="AX577" i="1"/>
  <c r="AX516" i="1"/>
  <c r="AX539" i="1"/>
  <c r="AX556" i="1"/>
  <c r="AX276" i="1"/>
  <c r="AX500" i="1"/>
  <c r="AX533" i="1"/>
  <c r="AX424" i="1"/>
  <c r="AX254" i="1"/>
  <c r="AX573" i="1"/>
  <c r="AX419" i="1"/>
  <c r="AX582" i="1"/>
  <c r="AX253" i="1"/>
  <c r="AX316" i="1"/>
  <c r="AX234" i="1"/>
  <c r="AX228" i="1"/>
  <c r="AX158" i="1"/>
  <c r="AX130" i="1"/>
  <c r="AX245" i="1"/>
  <c r="AX278" i="1"/>
  <c r="AX564" i="1"/>
  <c r="AX492" i="1"/>
  <c r="AX427" i="1"/>
  <c r="AX390" i="1"/>
  <c r="AX495" i="1"/>
  <c r="AX230" i="1"/>
  <c r="AX302" i="1"/>
  <c r="AX497" i="1"/>
  <c r="AX132" i="1"/>
  <c r="AX394" i="1"/>
  <c r="AX195" i="1"/>
  <c r="AX566" i="1"/>
  <c r="AX227" i="1"/>
  <c r="AX113" i="1"/>
  <c r="AX636" i="1"/>
  <c r="AX637" i="1"/>
  <c r="AX159" i="1"/>
  <c r="AX360" i="1"/>
  <c r="AX343" i="1"/>
  <c r="AX603" i="1"/>
  <c r="AX567" i="1"/>
  <c r="AX604" i="1"/>
  <c r="AX157" i="1"/>
  <c r="AX117" i="1"/>
  <c r="AX375" i="1"/>
  <c r="AX513" i="1"/>
  <c r="AX572" i="1"/>
  <c r="AX96" i="1"/>
  <c r="AX404" i="1"/>
  <c r="AX216" i="1"/>
  <c r="AX555" i="1"/>
  <c r="AX235" i="1"/>
  <c r="AX268" i="1"/>
  <c r="AX201" i="1"/>
  <c r="AX546" i="1"/>
  <c r="AX485" i="1"/>
  <c r="AX312" i="1"/>
  <c r="AX498" i="1"/>
  <c r="AX331" i="1"/>
  <c r="AX152" i="1"/>
  <c r="AX501" i="1"/>
  <c r="AX468" i="1"/>
  <c r="AX379" i="1"/>
  <c r="AX169" i="1"/>
  <c r="AX181" i="1"/>
  <c r="AX562" i="1"/>
  <c r="AX475" i="1"/>
  <c r="AX464" i="1"/>
  <c r="AX469" i="1"/>
  <c r="AX425" i="1"/>
  <c r="AX105" i="1"/>
  <c r="AX367" i="1"/>
  <c r="AX101" i="1"/>
  <c r="AX123" i="1"/>
  <c r="AX308" i="1"/>
  <c r="AX186" i="1"/>
  <c r="AX153" i="1"/>
  <c r="AX541" i="1"/>
  <c r="AX125" i="1"/>
  <c r="AX354" i="1"/>
  <c r="AX452" i="1"/>
  <c r="AX156" i="1"/>
  <c r="AX538" i="1"/>
  <c r="AX552" i="1"/>
  <c r="AX147" i="1"/>
  <c r="AX171" i="1"/>
  <c r="AX420" i="1"/>
  <c r="AX505" i="1"/>
  <c r="AX409" i="1"/>
  <c r="AX137" i="1"/>
  <c r="AX506" i="1"/>
  <c r="AX524" i="1"/>
  <c r="AX507" i="1"/>
  <c r="AX439" i="1"/>
  <c r="AX449" i="1"/>
  <c r="AX177" i="1"/>
  <c r="AX140" i="1"/>
  <c r="AX532" i="1"/>
  <c r="AX597" i="1"/>
  <c r="AX167" i="1"/>
  <c r="AX523" i="1"/>
  <c r="AX417" i="1"/>
  <c r="AX428" i="1"/>
  <c r="AX239" i="1"/>
  <c r="AX466" i="1"/>
  <c r="AX421" i="1"/>
  <c r="AX447" i="1"/>
  <c r="AX596" i="1"/>
  <c r="AX630" i="1"/>
  <c r="AX461" i="1"/>
  <c r="AX334" i="1"/>
  <c r="AX510" i="1"/>
  <c r="AX473" i="1"/>
  <c r="AX474" i="1"/>
  <c r="AX531" i="1"/>
  <c r="AX494" i="1"/>
  <c r="AX465" i="1"/>
  <c r="AX511" i="1"/>
  <c r="AX405" i="1"/>
  <c r="AX502" i="1"/>
  <c r="AX518" i="1"/>
  <c r="AX522" i="1"/>
  <c r="AX281" i="1"/>
  <c r="AX504" i="1"/>
  <c r="AX454" i="1"/>
  <c r="AX433" i="1"/>
  <c r="AX509" i="1"/>
  <c r="AX313" i="1"/>
  <c r="AX242" i="1"/>
  <c r="AX217" i="1"/>
  <c r="AX288" i="1"/>
  <c r="AX103" i="1"/>
  <c r="AX131" i="1"/>
  <c r="AX225" i="1"/>
  <c r="AX378" i="1"/>
  <c r="AX166" i="1"/>
  <c r="AX479" i="1"/>
  <c r="AX481" i="1"/>
  <c r="AX232" i="1"/>
  <c r="AX347" i="1"/>
  <c r="AX477" i="1"/>
  <c r="AX467" i="1"/>
  <c r="AX615" i="1"/>
  <c r="AX616" i="1"/>
  <c r="AX617" i="1"/>
  <c r="AX69" i="1"/>
  <c r="AX434" i="1"/>
  <c r="AX515" i="1"/>
  <c r="AX325" i="1"/>
  <c r="AX476" i="1"/>
  <c r="AX109" i="1"/>
  <c r="AX368" i="1"/>
  <c r="AX450" i="1"/>
  <c r="AX387" i="1"/>
  <c r="AX187" i="1"/>
  <c r="AX484" i="1"/>
  <c r="AX514" i="1"/>
  <c r="AX345" i="1"/>
  <c r="AX203" i="1"/>
  <c r="AX455" i="1"/>
  <c r="AX499" i="1"/>
  <c r="AX489" i="1"/>
  <c r="AX460" i="1"/>
  <c r="AX328" i="1"/>
  <c r="AX183" i="1"/>
  <c r="AX250" i="1"/>
  <c r="AX478" i="1"/>
  <c r="AX453" i="1"/>
  <c r="AX503" i="1"/>
  <c r="AX540" i="1"/>
  <c r="AX104" i="1"/>
  <c r="AX429" i="1"/>
  <c r="AX93" i="1"/>
  <c r="AX355" i="1"/>
  <c r="AX436" i="1"/>
  <c r="AX544" i="1"/>
  <c r="AX437" i="1"/>
  <c r="AX445" i="1"/>
  <c r="AX190" i="1"/>
  <c r="AX213" i="1"/>
  <c r="AX342" i="1"/>
  <c r="AX189" i="1"/>
  <c r="AX49" i="1"/>
  <c r="AX444" i="1"/>
  <c r="AX471" i="1"/>
  <c r="AX110" i="1"/>
  <c r="AX154" i="1"/>
  <c r="AX493" i="1"/>
  <c r="AX438" i="1"/>
  <c r="AX488" i="1"/>
  <c r="AX333" i="1"/>
  <c r="AX370" i="1"/>
  <c r="AX442" i="1"/>
  <c r="AX382" i="1"/>
  <c r="AX124" i="1"/>
  <c r="AX432" i="1"/>
  <c r="AX399" i="1"/>
  <c r="AX318" i="1"/>
  <c r="AX270" i="1"/>
  <c r="AX115" i="1"/>
  <c r="AX388" i="1"/>
  <c r="AX204" i="1"/>
  <c r="AX310" i="1"/>
  <c r="AX323" i="1"/>
  <c r="AX205" i="1"/>
  <c r="AY243" i="1"/>
  <c r="AY247" i="1"/>
  <c r="AY164" i="1"/>
  <c r="AY207" i="1"/>
  <c r="AY133" i="1"/>
  <c r="AY162" i="1"/>
  <c r="AY145" i="1"/>
  <c r="AY155" i="1"/>
  <c r="AY290" i="1"/>
  <c r="AY330" i="1"/>
  <c r="AY214" i="1"/>
  <c r="AY287" i="1"/>
  <c r="AY252" i="1"/>
  <c r="AY116" i="1"/>
  <c r="AY320" i="1"/>
  <c r="AY89" i="1"/>
  <c r="AY53" i="1"/>
  <c r="AY149" i="1"/>
  <c r="AY80" i="1"/>
  <c r="AY138" i="1"/>
  <c r="AY197" i="1"/>
  <c r="AY88" i="1"/>
  <c r="AY94" i="1"/>
  <c r="AY259" i="1"/>
  <c r="AY15" i="1"/>
  <c r="AY301" i="1"/>
  <c r="AY134" i="1"/>
  <c r="AY5" i="1"/>
  <c r="AY184" i="1"/>
  <c r="AY102" i="1"/>
  <c r="AY426" i="1"/>
  <c r="AY389" i="1"/>
  <c r="AY78" i="1"/>
  <c r="AY16" i="1"/>
  <c r="AY401" i="1"/>
  <c r="AY151" i="1"/>
  <c r="AY261" i="1"/>
  <c r="AY17" i="1"/>
  <c r="AY85" i="1"/>
  <c r="AY112" i="1"/>
  <c r="AY18" i="1"/>
  <c r="AY329" i="1"/>
  <c r="AY19" i="1"/>
  <c r="AY327" i="1"/>
  <c r="AY20" i="1"/>
  <c r="AY543" i="1"/>
  <c r="AY122" i="1"/>
  <c r="AY126" i="1"/>
  <c r="AY168" i="1"/>
  <c r="AY443" i="1"/>
  <c r="AY547" i="1"/>
  <c r="AY273" i="1"/>
  <c r="AY472" i="1"/>
  <c r="AY385" i="1"/>
  <c r="AY251" i="1"/>
  <c r="AY392" i="1"/>
  <c r="AY648" i="1"/>
  <c r="AY634" i="1"/>
  <c r="AY650" i="1"/>
  <c r="AY613" i="1"/>
  <c r="AY656" i="1"/>
  <c r="AY651" i="1"/>
  <c r="AY611" i="1"/>
  <c r="AY629" i="1"/>
  <c r="AY642" i="1"/>
  <c r="AY639" i="1"/>
  <c r="AY633" i="1"/>
  <c r="AY627" i="1"/>
  <c r="AY580" i="1"/>
  <c r="AY598" i="1"/>
  <c r="AY592" i="1"/>
  <c r="AY621" i="1"/>
  <c r="AY620" i="1"/>
  <c r="AY618" i="1"/>
  <c r="AY191" i="1"/>
  <c r="AY640" i="1"/>
  <c r="AY583" i="1"/>
  <c r="AY625" i="1"/>
  <c r="AY655" i="1"/>
  <c r="AY584" i="1"/>
  <c r="AY635" i="1"/>
  <c r="AY622" i="1"/>
  <c r="AY589" i="1"/>
  <c r="AY608" i="1"/>
  <c r="AY593" i="1"/>
  <c r="AY413" i="1"/>
  <c r="AY614" i="1"/>
  <c r="AY569" i="1"/>
  <c r="AY565" i="1"/>
  <c r="AY600" i="1"/>
  <c r="AY309" i="1"/>
  <c r="AY626" i="1"/>
  <c r="AY606" i="1"/>
  <c r="AY649" i="1"/>
  <c r="AY571" i="1"/>
  <c r="AY586" i="1"/>
  <c r="AY585" i="1"/>
  <c r="AY549" i="1"/>
  <c r="AY462" i="1"/>
  <c r="AY560" i="1"/>
  <c r="AY470" i="1"/>
  <c r="AY144" i="1"/>
  <c r="AY537" i="1"/>
  <c r="AY631" i="1"/>
  <c r="AY587" i="1"/>
  <c r="AY257" i="1"/>
  <c r="AY628" i="1"/>
  <c r="AY561" i="1"/>
  <c r="AY581" i="1"/>
  <c r="AY574" i="1"/>
  <c r="AY98" i="1"/>
  <c r="AY548" i="1"/>
  <c r="AY545" i="1"/>
  <c r="AY529" i="1"/>
  <c r="AY607" i="1"/>
  <c r="AY536" i="1"/>
  <c r="AY594" i="1"/>
  <c r="AY624" i="1"/>
  <c r="AY605" i="1"/>
  <c r="AY554" i="1"/>
  <c r="AY535" i="1"/>
  <c r="AY647" i="1"/>
  <c r="AY297" i="1"/>
  <c r="AY591" i="1"/>
  <c r="AY601" i="1"/>
  <c r="AY380" i="1"/>
  <c r="AY579" i="1"/>
  <c r="AY528" i="1"/>
  <c r="AY542" i="1"/>
  <c r="AY255" i="1"/>
  <c r="AY551" i="1"/>
  <c r="AY557" i="1"/>
  <c r="AY558" i="1"/>
  <c r="AY530" i="1"/>
  <c r="AY577" i="1"/>
  <c r="AY516" i="1"/>
  <c r="AY539" i="1"/>
  <c r="AY556" i="1"/>
  <c r="AY276" i="1"/>
  <c r="AY500" i="1"/>
  <c r="AY533" i="1"/>
  <c r="AY424" i="1"/>
  <c r="AY254" i="1"/>
  <c r="AY573" i="1"/>
  <c r="AY419" i="1"/>
  <c r="AY582" i="1"/>
  <c r="AY253" i="1"/>
  <c r="AY316" i="1"/>
  <c r="AY234" i="1"/>
  <c r="AY228" i="1"/>
  <c r="AY158" i="1"/>
  <c r="AY130" i="1"/>
  <c r="AY245" i="1"/>
  <c r="AY278" i="1"/>
  <c r="AY564" i="1"/>
  <c r="AY492" i="1"/>
  <c r="AY427" i="1"/>
  <c r="AY390" i="1"/>
  <c r="AY495" i="1"/>
  <c r="AY230" i="1"/>
  <c r="AY302" i="1"/>
  <c r="AY497" i="1"/>
  <c r="AY132" i="1"/>
  <c r="AY394" i="1"/>
  <c r="AY195" i="1"/>
  <c r="AY566" i="1"/>
  <c r="AY227" i="1"/>
  <c r="AY113" i="1"/>
  <c r="AY636" i="1"/>
  <c r="AY637" i="1"/>
  <c r="AY159" i="1"/>
  <c r="AY360" i="1"/>
  <c r="AY343" i="1"/>
  <c r="AY603" i="1"/>
  <c r="AY567" i="1"/>
  <c r="AY604" i="1"/>
  <c r="AY157" i="1"/>
  <c r="AY117" i="1"/>
  <c r="AY375" i="1"/>
  <c r="AY513" i="1"/>
  <c r="AY572" i="1"/>
  <c r="AY96" i="1"/>
  <c r="AY404" i="1"/>
  <c r="AY216" i="1"/>
  <c r="AY555" i="1"/>
  <c r="AY235" i="1"/>
  <c r="AY268" i="1"/>
  <c r="AY201" i="1"/>
  <c r="AY546" i="1"/>
  <c r="AY485" i="1"/>
  <c r="AY312" i="1"/>
  <c r="AY498" i="1"/>
  <c r="AY331" i="1"/>
  <c r="AY152" i="1"/>
  <c r="AY501" i="1"/>
  <c r="AY468" i="1"/>
  <c r="AY379" i="1"/>
  <c r="AY169" i="1"/>
  <c r="AY181" i="1"/>
  <c r="AY562" i="1"/>
  <c r="AY475" i="1"/>
  <c r="AY464" i="1"/>
  <c r="AY469" i="1"/>
  <c r="AY425" i="1"/>
  <c r="AY105" i="1"/>
  <c r="AY367" i="1"/>
  <c r="AY101" i="1"/>
  <c r="AY123" i="1"/>
  <c r="AY308" i="1"/>
  <c r="AY186" i="1"/>
  <c r="AY153" i="1"/>
  <c r="AY541" i="1"/>
  <c r="AY125" i="1"/>
  <c r="AY354" i="1"/>
  <c r="AY452" i="1"/>
  <c r="AY156" i="1"/>
  <c r="AY538" i="1"/>
  <c r="AY552" i="1"/>
  <c r="AY147" i="1"/>
  <c r="AY171" i="1"/>
  <c r="AY420" i="1"/>
  <c r="AY505" i="1"/>
  <c r="AY409" i="1"/>
  <c r="AY137" i="1"/>
  <c r="AY506" i="1"/>
  <c r="AY524" i="1"/>
  <c r="AY507" i="1"/>
  <c r="AY439" i="1"/>
  <c r="AY449" i="1"/>
  <c r="AY177" i="1"/>
  <c r="AY140" i="1"/>
  <c r="AY532" i="1"/>
  <c r="AY597" i="1"/>
  <c r="AY167" i="1"/>
  <c r="AY523" i="1"/>
  <c r="AY417" i="1"/>
  <c r="AY428" i="1"/>
  <c r="AY239" i="1"/>
  <c r="AY466" i="1"/>
  <c r="AY421" i="1"/>
  <c r="AY447" i="1"/>
  <c r="AY596" i="1"/>
  <c r="AY630" i="1"/>
  <c r="AY461" i="1"/>
  <c r="AY334" i="1"/>
  <c r="AY510" i="1"/>
  <c r="AY473" i="1"/>
  <c r="AY474" i="1"/>
  <c r="AY531" i="1"/>
  <c r="AY494" i="1"/>
  <c r="AY465" i="1"/>
  <c r="AY511" i="1"/>
  <c r="AY405" i="1"/>
  <c r="AY502" i="1"/>
  <c r="AY518" i="1"/>
  <c r="AY522" i="1"/>
  <c r="AY281" i="1"/>
  <c r="AY504" i="1"/>
  <c r="AY454" i="1"/>
  <c r="AY433" i="1"/>
  <c r="AY509" i="1"/>
  <c r="AY313" i="1"/>
  <c r="AY242" i="1"/>
  <c r="AY217" i="1"/>
  <c r="AY288" i="1"/>
  <c r="AY103" i="1"/>
  <c r="AY131" i="1"/>
  <c r="AY225" i="1"/>
  <c r="AY378" i="1"/>
  <c r="AY166" i="1"/>
  <c r="AY479" i="1"/>
  <c r="AY481" i="1"/>
  <c r="AY232" i="1"/>
  <c r="AY347" i="1"/>
  <c r="AY477" i="1"/>
  <c r="AY467" i="1"/>
  <c r="AY615" i="1"/>
  <c r="AY616" i="1"/>
  <c r="AY617" i="1"/>
  <c r="AY69" i="1"/>
  <c r="AY434" i="1"/>
  <c r="AY515" i="1"/>
  <c r="AY325" i="1"/>
  <c r="AY476" i="1"/>
  <c r="AY109" i="1"/>
  <c r="AY368" i="1"/>
  <c r="AY450" i="1"/>
  <c r="AY387" i="1"/>
  <c r="AY187" i="1"/>
  <c r="AY484" i="1"/>
  <c r="AY514" i="1"/>
  <c r="AY345" i="1"/>
  <c r="AY203" i="1"/>
  <c r="AY455" i="1"/>
  <c r="AY499" i="1"/>
  <c r="AY489" i="1"/>
  <c r="AY460" i="1"/>
  <c r="AY328" i="1"/>
  <c r="AY183" i="1"/>
  <c r="AY250" i="1"/>
  <c r="AY478" i="1"/>
  <c r="AY453" i="1"/>
  <c r="AY503" i="1"/>
  <c r="AY540" i="1"/>
  <c r="AY104" i="1"/>
  <c r="AY429" i="1"/>
  <c r="AY93" i="1"/>
  <c r="AY355" i="1"/>
  <c r="AY436" i="1"/>
  <c r="AY544" i="1"/>
  <c r="AY437" i="1"/>
  <c r="AY445" i="1"/>
  <c r="AY190" i="1"/>
  <c r="AY213" i="1"/>
  <c r="AY342" i="1"/>
  <c r="AY189" i="1"/>
  <c r="AY49" i="1"/>
  <c r="AY444" i="1"/>
  <c r="AY471" i="1"/>
  <c r="AY110" i="1"/>
  <c r="AY154" i="1"/>
  <c r="AY493" i="1"/>
  <c r="AY438" i="1"/>
  <c r="AY488" i="1"/>
  <c r="AY333" i="1"/>
  <c r="AY370" i="1"/>
  <c r="AY442" i="1"/>
  <c r="AY382" i="1"/>
  <c r="AY124" i="1"/>
  <c r="AY432" i="1"/>
  <c r="AY399" i="1"/>
  <c r="AY318" i="1"/>
  <c r="AY270" i="1"/>
  <c r="AY115" i="1"/>
  <c r="AY388" i="1"/>
  <c r="AY204" i="1"/>
  <c r="AY310" i="1"/>
  <c r="AY323" i="1"/>
  <c r="AY205" i="1"/>
  <c r="AD1324" i="1" l="1"/>
  <c r="AD1342" i="1"/>
  <c r="AD1338" i="1"/>
  <c r="AD1321" i="1"/>
  <c r="AD664" i="1"/>
  <c r="AD1034" i="1"/>
  <c r="AD983" i="1"/>
  <c r="AD1043" i="1"/>
  <c r="AP1043" i="1" s="1"/>
  <c r="AD1111" i="1"/>
  <c r="AD772" i="1"/>
  <c r="AD7" i="1"/>
  <c r="AD1049" i="1"/>
  <c r="AD824" i="1"/>
  <c r="AD798" i="1"/>
  <c r="AD794" i="1"/>
  <c r="AD680" i="1"/>
  <c r="AO680" i="1" s="1"/>
  <c r="AD844" i="1"/>
  <c r="AD206" i="1"/>
  <c r="AD403" i="1"/>
  <c r="AI1324" i="1"/>
  <c r="AI1342" i="1"/>
  <c r="AI1338" i="1"/>
  <c r="AI1321" i="1"/>
  <c r="AI664" i="1"/>
  <c r="AI1034" i="1"/>
  <c r="AI983" i="1"/>
  <c r="AI1043" i="1"/>
  <c r="AI1111" i="1"/>
  <c r="AI772" i="1"/>
  <c r="AI7" i="1"/>
  <c r="BI7" i="1" s="1"/>
  <c r="AI1049" i="1"/>
  <c r="AI824" i="1"/>
  <c r="AI798" i="1"/>
  <c r="AI794" i="1"/>
  <c r="AI680" i="1"/>
  <c r="AI844" i="1"/>
  <c r="AI206" i="1"/>
  <c r="BI206" i="1" s="1"/>
  <c r="AI403" i="1"/>
  <c r="BI403" i="1" s="1"/>
  <c r="AL1324" i="1"/>
  <c r="AL1342" i="1"/>
  <c r="AL1338" i="1"/>
  <c r="AL1321" i="1"/>
  <c r="AL664" i="1"/>
  <c r="AL983" i="1"/>
  <c r="AL1043" i="1"/>
  <c r="AL1111" i="1"/>
  <c r="AL680" i="1"/>
  <c r="BD1324" i="1"/>
  <c r="BD1342" i="1"/>
  <c r="BE1342" i="1" s="1"/>
  <c r="BD1338" i="1"/>
  <c r="BD1321" i="1"/>
  <c r="BD664" i="1"/>
  <c r="BE664" i="1" s="1"/>
  <c r="BD1034" i="1"/>
  <c r="BD983" i="1"/>
  <c r="BE983" i="1" s="1"/>
  <c r="BD1043" i="1"/>
  <c r="BE1043" i="1" s="1"/>
  <c r="BD1111" i="1"/>
  <c r="BE1111" i="1" s="1"/>
  <c r="BD772" i="1"/>
  <c r="BE772" i="1" s="1"/>
  <c r="BD7" i="1"/>
  <c r="BD1049" i="1"/>
  <c r="BD824" i="1"/>
  <c r="BD798" i="1"/>
  <c r="BE798" i="1" s="1"/>
  <c r="BD794" i="1"/>
  <c r="BE794" i="1" s="1"/>
  <c r="BD680" i="1"/>
  <c r="BE680" i="1" s="1"/>
  <c r="BD844" i="1"/>
  <c r="BD206" i="1"/>
  <c r="BD403" i="1"/>
  <c r="BE403" i="1" s="1"/>
  <c r="BD1184" i="1"/>
  <c r="BD1002" i="1"/>
  <c r="BD1105" i="1"/>
  <c r="BD1143" i="1"/>
  <c r="BD1031" i="1"/>
  <c r="BE1031" i="1" s="1"/>
  <c r="BD1027" i="1"/>
  <c r="BD1191" i="1"/>
  <c r="BD1272" i="1"/>
  <c r="BD1055" i="1"/>
  <c r="BD1068" i="1"/>
  <c r="BD1033" i="1"/>
  <c r="BD1123" i="1"/>
  <c r="BD1132" i="1"/>
  <c r="BE1132" i="1" s="1"/>
  <c r="BD1000" i="1"/>
  <c r="BD1038" i="1"/>
  <c r="BD952" i="1"/>
  <c r="BD893" i="1"/>
  <c r="BD1010" i="1"/>
  <c r="BD1102" i="1"/>
  <c r="BD927" i="1"/>
  <c r="BD873" i="1"/>
  <c r="BE873" i="1" s="1"/>
  <c r="BD1231" i="1"/>
  <c r="BD889" i="1"/>
  <c r="BD935" i="1"/>
  <c r="BD768" i="1"/>
  <c r="BD918" i="1"/>
  <c r="BD944" i="1"/>
  <c r="BD1059" i="1"/>
  <c r="BD696" i="1"/>
  <c r="BE696" i="1" s="1"/>
  <c r="BD307" i="1"/>
  <c r="BD906" i="1"/>
  <c r="BD244" i="1"/>
  <c r="BD199" i="1"/>
  <c r="BD161" i="1"/>
  <c r="BD1012" i="1"/>
  <c r="BD706" i="1"/>
  <c r="BD808" i="1"/>
  <c r="BE808" i="1" s="1"/>
  <c r="BD756" i="1"/>
  <c r="BD118" i="1"/>
  <c r="BD311" i="1"/>
  <c r="BD248" i="1"/>
  <c r="BD90" i="1"/>
  <c r="BD377" i="1"/>
  <c r="BD431" i="1"/>
  <c r="BD306" i="1"/>
  <c r="BE306" i="1" s="1"/>
  <c r="BD682" i="1"/>
  <c r="BD303" i="1"/>
  <c r="BD396" i="1"/>
  <c r="BD272" i="1"/>
  <c r="BD406" i="1"/>
  <c r="BD172" i="1"/>
  <c r="BD1036" i="1"/>
  <c r="BD1232" i="1"/>
  <c r="BE1232" i="1" s="1"/>
  <c r="BD237" i="1"/>
  <c r="BD730" i="1"/>
  <c r="BD284" i="1"/>
  <c r="BD806" i="1"/>
  <c r="BD275" i="1"/>
  <c r="BD700" i="1"/>
  <c r="BD142" i="1"/>
  <c r="BD675" i="1"/>
  <c r="BE675" i="1" s="1"/>
  <c r="BD194" i="1"/>
  <c r="BD710" i="1"/>
  <c r="BD163" i="1"/>
  <c r="BD262" i="1"/>
  <c r="BE262" i="1" s="1"/>
  <c r="BD173" i="1"/>
  <c r="BE173" i="1" s="1"/>
  <c r="BD175" i="1"/>
  <c r="BE175" i="1" s="1"/>
  <c r="BD121" i="1"/>
  <c r="BE121" i="1" s="1"/>
  <c r="BD728" i="1"/>
  <c r="BE728" i="1" s="1"/>
  <c r="BD165" i="1"/>
  <c r="BD208" i="1"/>
  <c r="BD822" i="1"/>
  <c r="BD176" i="1"/>
  <c r="BD107" i="1"/>
  <c r="BD240" i="1"/>
  <c r="BD143" i="1"/>
  <c r="BD87" i="1"/>
  <c r="BE87" i="1" s="1"/>
  <c r="BD202" i="1"/>
  <c r="BD43" i="1"/>
  <c r="BD280" i="1"/>
  <c r="BD231" i="1"/>
  <c r="BD220" i="1"/>
  <c r="BD1280" i="1"/>
  <c r="BD716" i="1"/>
  <c r="BD92" i="1"/>
  <c r="BE92" i="1" s="1"/>
  <c r="BD71" i="1"/>
  <c r="BD741" i="1"/>
  <c r="BD233" i="1"/>
  <c r="BD1233" i="1"/>
  <c r="BD679" i="1"/>
  <c r="BD1320" i="1"/>
  <c r="BD315" i="1"/>
  <c r="BD91" i="1"/>
  <c r="BE91" i="1" s="1"/>
  <c r="BD726" i="1"/>
  <c r="BD459" i="1"/>
  <c r="BD136" i="1"/>
  <c r="BD692" i="1"/>
  <c r="BD792" i="1"/>
  <c r="BD1044" i="1"/>
  <c r="BD410" i="1"/>
  <c r="BD745" i="1"/>
  <c r="BE745" i="1" s="1"/>
  <c r="BD1281" i="1"/>
  <c r="BD722" i="1"/>
  <c r="BD282" i="1"/>
  <c r="BD1360" i="1"/>
  <c r="BD799" i="1"/>
  <c r="BD304" i="1"/>
  <c r="BD758" i="1"/>
  <c r="BD904" i="1"/>
  <c r="BE904" i="1" s="1"/>
  <c r="BD79" i="1"/>
  <c r="BD702" i="1"/>
  <c r="BD62" i="1"/>
  <c r="BD348" i="1"/>
  <c r="BD188" i="1"/>
  <c r="BD669" i="1"/>
  <c r="BD56" i="1"/>
  <c r="BD218" i="1"/>
  <c r="BE218" i="1" s="1"/>
  <c r="BD713" i="1"/>
  <c r="BD951" i="1"/>
  <c r="BD148" i="1"/>
  <c r="BD246" i="1"/>
  <c r="BD212" i="1"/>
  <c r="BD482" i="1"/>
  <c r="BD1234" i="1"/>
  <c r="BD773" i="1"/>
  <c r="BE773" i="1" s="1"/>
  <c r="BD880" i="1"/>
  <c r="BD693" i="1"/>
  <c r="BD856" i="1"/>
  <c r="BD852" i="1"/>
  <c r="BD814" i="1"/>
  <c r="BD681" i="1"/>
  <c r="BD891" i="1"/>
  <c r="BD324" i="1"/>
  <c r="BE324" i="1" s="1"/>
  <c r="BD760" i="1"/>
  <c r="BD963" i="1"/>
  <c r="BD684" i="1"/>
  <c r="BD224" i="1"/>
  <c r="BD1240" i="1"/>
  <c r="BD1109" i="1"/>
  <c r="BD691" i="1"/>
  <c r="BD1218" i="1"/>
  <c r="BE1218" i="1" s="1"/>
  <c r="BD1179" i="1"/>
  <c r="BD127" i="1"/>
  <c r="BD236" i="1"/>
  <c r="BD229" i="1"/>
  <c r="BD238" i="1"/>
  <c r="BD690" i="1"/>
  <c r="BD283" i="1"/>
  <c r="BD223" i="1"/>
  <c r="BE223" i="1" s="1"/>
  <c r="BD210" i="1"/>
  <c r="BD1119" i="1"/>
  <c r="BD373" i="1"/>
  <c r="BD193" i="1"/>
  <c r="BD1100" i="1"/>
  <c r="BD99" i="1"/>
  <c r="BD200" i="1"/>
  <c r="BD76" i="1"/>
  <c r="BE76" i="1" s="1"/>
  <c r="BD114" i="1"/>
  <c r="BD393" i="1"/>
  <c r="BD374" i="1"/>
  <c r="BD812" i="1"/>
  <c r="BD1117" i="1"/>
  <c r="BD1118" i="1"/>
  <c r="BD174" i="1"/>
  <c r="BD83" i="1"/>
  <c r="BE83" i="1" s="1"/>
  <c r="BD266" i="1"/>
  <c r="BD160" i="1"/>
  <c r="BD336" i="1"/>
  <c r="BD249" i="1"/>
  <c r="BD1327" i="1"/>
  <c r="BD211" i="1"/>
  <c r="BD765" i="1"/>
  <c r="BD496" i="1"/>
  <c r="BE496" i="1" s="1"/>
  <c r="BD1063" i="1"/>
  <c r="BD855" i="1"/>
  <c r="BD1258" i="1"/>
  <c r="BD1301" i="1"/>
  <c r="BD1101" i="1"/>
  <c r="BD1114" i="1"/>
  <c r="BD1181" i="1"/>
  <c r="BD968" i="1"/>
  <c r="BE968" i="1" s="1"/>
  <c r="BD487" i="1"/>
  <c r="BD1261" i="1"/>
  <c r="BD1298" i="1"/>
  <c r="BD65" i="1"/>
  <c r="BD57" i="1"/>
  <c r="BD638" i="1"/>
  <c r="BD632" i="1"/>
  <c r="BD58" i="1"/>
  <c r="BE58" i="1" s="1"/>
  <c r="BD559" i="1"/>
  <c r="BD1356" i="1"/>
  <c r="BD1357" i="1"/>
  <c r="BD170" i="1"/>
  <c r="BD111" i="1"/>
  <c r="BD662" i="1"/>
  <c r="BD695" i="1"/>
  <c r="BD671" i="1"/>
  <c r="BE671" i="1" s="1"/>
  <c r="BD663" i="1"/>
  <c r="BD10" i="1"/>
  <c r="BD55" i="1"/>
  <c r="BD25" i="1"/>
  <c r="BD670" i="1"/>
  <c r="BD575" i="1"/>
  <c r="BD994" i="1"/>
  <c r="BD659" i="1"/>
  <c r="BE659" i="1" s="1"/>
  <c r="BD599" i="1"/>
  <c r="BD1347" i="1"/>
  <c r="BD660" i="1"/>
  <c r="BD1113" i="1"/>
  <c r="BD694" i="1"/>
  <c r="BD1334" i="1"/>
  <c r="BD1077" i="1"/>
  <c r="BD1173" i="1"/>
  <c r="BE1173" i="1" s="1"/>
  <c r="BD1070" i="1"/>
  <c r="BD1362" i="1"/>
  <c r="BD1106" i="1"/>
  <c r="BD666" i="1"/>
  <c r="BD667" i="1"/>
  <c r="BD517" i="1"/>
  <c r="BD486" i="1"/>
  <c r="BD4" i="1"/>
  <c r="BE4" i="1" s="1"/>
  <c r="BD52" i="1"/>
  <c r="BD74" i="1"/>
  <c r="BD68" i="1"/>
  <c r="BD576" i="1"/>
  <c r="BD265" i="1"/>
  <c r="BD135" i="1"/>
  <c r="BD66" i="1"/>
  <c r="BD3" i="1"/>
  <c r="BE3" i="1" s="1"/>
  <c r="BD1289" i="1"/>
  <c r="BD2" i="1"/>
  <c r="BD9" i="1"/>
  <c r="BD578" i="1"/>
  <c r="BD1235" i="1"/>
  <c r="BD1312" i="1"/>
  <c r="BD527" i="1"/>
  <c r="BD364" i="1"/>
  <c r="BE364" i="1" s="1"/>
  <c r="BD6" i="1"/>
  <c r="BD75" i="1"/>
  <c r="BD61" i="1"/>
  <c r="BD1317" i="1"/>
  <c r="BD879" i="1"/>
  <c r="BD451" i="1"/>
  <c r="BD352" i="1"/>
  <c r="BD835" i="1"/>
  <c r="BE835" i="1" s="1"/>
  <c r="BD349" i="1"/>
  <c r="BD365" i="1"/>
  <c r="BD797" i="1"/>
  <c r="BD826" i="1"/>
  <c r="BD699" i="1"/>
  <c r="BD1313" i="1"/>
  <c r="BD291" i="1"/>
  <c r="BD386" i="1"/>
  <c r="BE386" i="1" s="1"/>
  <c r="BD418" i="1"/>
  <c r="BD752" i="1"/>
  <c r="BD369" i="1"/>
  <c r="BD415" i="1"/>
  <c r="BD23" i="1"/>
  <c r="BD24" i="1"/>
  <c r="BD12" i="1"/>
  <c r="BD1149" i="1"/>
  <c r="BE1149" i="1" s="1"/>
  <c r="BD1150" i="1"/>
  <c r="BD1151" i="1"/>
  <c r="BD1152" i="1"/>
  <c r="BD1153" i="1"/>
  <c r="BD1154" i="1"/>
  <c r="BD1155" i="1"/>
  <c r="BD1290" i="1"/>
  <c r="BD1202" i="1"/>
  <c r="BE1202" i="1" s="1"/>
  <c r="BD1203" i="1"/>
  <c r="BD1204" i="1"/>
  <c r="BD1205" i="1"/>
  <c r="BD1253" i="1"/>
  <c r="BD1221" i="1"/>
  <c r="BD32" i="1"/>
  <c r="BD31" i="1"/>
  <c r="BD863" i="1"/>
  <c r="BE863" i="1" s="1"/>
  <c r="BD686" i="1"/>
  <c r="BD81" i="1"/>
  <c r="BD339" i="1"/>
  <c r="BD26" i="1"/>
  <c r="BD568" i="1"/>
  <c r="BD1291" i="1"/>
  <c r="BD1156" i="1"/>
  <c r="BD106" i="1"/>
  <c r="BE106" i="1" s="1"/>
  <c r="BD100" i="1"/>
  <c r="BD30" i="1"/>
  <c r="BD33" i="1"/>
  <c r="BD51" i="1"/>
  <c r="BD22" i="1"/>
  <c r="BD27" i="1"/>
  <c r="BD1229" i="1"/>
  <c r="BD1215" i="1"/>
  <c r="BE1215" i="1" s="1"/>
  <c r="BD520" i="1"/>
  <c r="BD525" i="1"/>
  <c r="BD519" i="1"/>
  <c r="BD1311" i="1"/>
  <c r="BD1230" i="1"/>
  <c r="BD1307" i="1"/>
  <c r="BD1335" i="1"/>
  <c r="BD1236" i="1"/>
  <c r="BE1236" i="1" s="1"/>
  <c r="BD260" i="1"/>
  <c r="BD296" i="1"/>
  <c r="BD810" i="1"/>
  <c r="BD878" i="1"/>
  <c r="BD769" i="1"/>
  <c r="BD818" i="1"/>
  <c r="BD1025" i="1"/>
  <c r="BD1022" i="1"/>
  <c r="BE1022" i="1" s="1"/>
  <c r="BD971" i="1"/>
  <c r="BD830" i="1"/>
  <c r="BD867" i="1"/>
  <c r="BD926" i="1"/>
  <c r="BD996" i="1"/>
  <c r="BD999" i="1"/>
  <c r="BD820" i="1"/>
  <c r="BD1103" i="1"/>
  <c r="BE1103" i="1" s="1"/>
  <c r="BD357" i="1"/>
  <c r="BD423" i="1"/>
  <c r="BD271" i="1"/>
  <c r="BD226" i="1"/>
  <c r="BD989" i="1"/>
  <c r="BD668" i="1"/>
  <c r="BD715" i="1"/>
  <c r="BD755" i="1"/>
  <c r="BE755" i="1" s="1"/>
  <c r="BD736" i="1"/>
  <c r="BD875" i="1"/>
  <c r="BD974" i="1"/>
  <c r="BD958" i="1"/>
  <c r="BD803" i="1"/>
  <c r="BD1330" i="1"/>
  <c r="BD1087" i="1"/>
  <c r="BD139" i="1"/>
  <c r="BE139" i="1" s="1"/>
  <c r="BD1279" i="1"/>
  <c r="BD1288" i="1"/>
  <c r="BD1067" i="1"/>
  <c r="BD1187" i="1"/>
  <c r="BD1310" i="1"/>
  <c r="BD1245" i="1"/>
  <c r="BD1219" i="1"/>
  <c r="BD1286" i="1"/>
  <c r="BE1286" i="1" s="1"/>
  <c r="BD1296" i="1"/>
  <c r="BD1305" i="1"/>
  <c r="BD1242" i="1"/>
  <c r="BD1009" i="1"/>
  <c r="BD1315" i="1"/>
  <c r="BD1238" i="1"/>
  <c r="BD1271" i="1"/>
  <c r="BD1251" i="1"/>
  <c r="BE1251" i="1" s="1"/>
  <c r="BD1174" i="1"/>
  <c r="BD1206" i="1"/>
  <c r="BD1167" i="1"/>
  <c r="BD299" i="1"/>
  <c r="BD1270" i="1"/>
  <c r="BD1316" i="1"/>
  <c r="BD1057" i="1"/>
  <c r="BD1276" i="1"/>
  <c r="BE1276" i="1" s="1"/>
  <c r="BD526" i="1"/>
  <c r="BD1125" i="1"/>
  <c r="BD1054" i="1"/>
  <c r="BD1048" i="1"/>
  <c r="BD1237" i="1"/>
  <c r="BD1133" i="1"/>
  <c r="BD1120" i="1"/>
  <c r="BD791" i="1"/>
  <c r="BE791" i="1" s="1"/>
  <c r="BD853" i="1"/>
  <c r="BD353" i="1"/>
  <c r="BD338" i="1"/>
  <c r="BD414" i="1"/>
  <c r="BD383" i="1"/>
  <c r="BD987" i="1"/>
  <c r="BD1246" i="1"/>
  <c r="BD828" i="1"/>
  <c r="BE828" i="1" s="1"/>
  <c r="BD1182" i="1"/>
  <c r="BD1169" i="1"/>
  <c r="BD1217" i="1"/>
  <c r="BD1110" i="1"/>
  <c r="BD1074" i="1"/>
  <c r="BD1141" i="1"/>
  <c r="BD1130" i="1"/>
  <c r="BD534" i="1"/>
  <c r="BE534" i="1" s="1"/>
  <c r="BD1159" i="1"/>
  <c r="BD1239" i="1"/>
  <c r="BD1164" i="1"/>
  <c r="BD1090" i="1"/>
  <c r="BD1168" i="1"/>
  <c r="BD1042" i="1"/>
  <c r="BD407" i="1"/>
  <c r="BD198" i="1"/>
  <c r="BE198" i="1" s="1"/>
  <c r="BD446" i="1"/>
  <c r="BD1285" i="1"/>
  <c r="BD398" i="1"/>
  <c r="BD241" i="1"/>
  <c r="BD416" i="1"/>
  <c r="BD887" i="1"/>
  <c r="BD1016" i="1"/>
  <c r="BD930" i="1"/>
  <c r="BE930" i="1" s="1"/>
  <c r="BD942" i="1"/>
  <c r="BD391" i="1"/>
  <c r="BD1200" i="1"/>
  <c r="BD839" i="1"/>
  <c r="BD185" i="1"/>
  <c r="BD737" i="1"/>
  <c r="BD179" i="1"/>
  <c r="BD108" i="1"/>
  <c r="BE108" i="1" s="1"/>
  <c r="BD908" i="1"/>
  <c r="BD917" i="1"/>
  <c r="BD1046" i="1"/>
  <c r="BD1081" i="1"/>
  <c r="BD1121" i="1"/>
  <c r="BD358" i="1"/>
  <c r="BD1079" i="1"/>
  <c r="BD954" i="1"/>
  <c r="BE954" i="1" s="1"/>
  <c r="BD1283" i="1"/>
  <c r="BD317" i="1"/>
  <c r="BD430" i="1"/>
  <c r="BD1265" i="1"/>
  <c r="BD269" i="1"/>
  <c r="BD457" i="1"/>
  <c r="BD381" i="1"/>
  <c r="BD861" i="1"/>
  <c r="BE861" i="1" s="1"/>
  <c r="BD786" i="1"/>
  <c r="BD570" i="1"/>
  <c r="BD1214" i="1"/>
  <c r="BD588" i="1"/>
  <c r="BD1023" i="1"/>
  <c r="BD1308" i="1"/>
  <c r="BD1116" i="1"/>
  <c r="BD643" i="1"/>
  <c r="BE643" i="1" s="1"/>
  <c r="BD602" i="1"/>
  <c r="BD1227" i="1"/>
  <c r="BD920" i="1"/>
  <c r="BD1045" i="1"/>
  <c r="BD998" i="1"/>
  <c r="BD953" i="1"/>
  <c r="BD1248" i="1"/>
  <c r="BD267" i="1"/>
  <c r="BE267" i="1" s="1"/>
  <c r="BD491" i="1"/>
  <c r="BD1085" i="1"/>
  <c r="BD1226" i="1"/>
  <c r="BD1142" i="1"/>
  <c r="BD805" i="1"/>
  <c r="BD816" i="1"/>
  <c r="BD1244" i="1"/>
  <c r="BD641" i="1"/>
  <c r="BE641" i="1" s="1"/>
  <c r="BD72" i="1"/>
  <c r="BD1254" i="1"/>
  <c r="BD480" i="1"/>
  <c r="BD619" i="1"/>
  <c r="BE619" i="1" s="1"/>
  <c r="BD458" i="1"/>
  <c r="BD781" i="1"/>
  <c r="BD903" i="1"/>
  <c r="BD907" i="1"/>
  <c r="BE907" i="1" s="1"/>
  <c r="BD928" i="1"/>
  <c r="BD910" i="1"/>
  <c r="BD980" i="1"/>
  <c r="BD73" i="1"/>
  <c r="BD340" i="1"/>
  <c r="BD34" i="1"/>
  <c r="BD838" i="1"/>
  <c r="BD914" i="1"/>
  <c r="BE914" i="1" s="1"/>
  <c r="BD862" i="1"/>
  <c r="BD860" i="1"/>
  <c r="BD929" i="1"/>
  <c r="BD84" i="1"/>
  <c r="BD141" i="1"/>
  <c r="BD883" i="1"/>
  <c r="BD29" i="1"/>
  <c r="BD931" i="1"/>
  <c r="BE931" i="1" s="1"/>
  <c r="BD362" i="1"/>
  <c r="BD941" i="1"/>
  <c r="BD82" i="1"/>
  <c r="BD857" i="1"/>
  <c r="BD858" i="1"/>
  <c r="BD182" i="1"/>
  <c r="BD936" i="1"/>
  <c r="BD900" i="1"/>
  <c r="BE900" i="1" s="1"/>
  <c r="BD921" i="1"/>
  <c r="BD938" i="1"/>
  <c r="BD850" i="1"/>
  <c r="BD950" i="1"/>
  <c r="BD1007" i="1"/>
  <c r="BD221" i="1"/>
  <c r="BD934" i="1"/>
  <c r="BD859" i="1"/>
  <c r="BE859" i="1" s="1"/>
  <c r="BD833" i="1"/>
  <c r="BD915" i="1"/>
  <c r="BD70" i="1"/>
  <c r="BD512" i="1"/>
  <c r="BD1318" i="1"/>
  <c r="BD1001" i="1"/>
  <c r="BD885" i="1"/>
  <c r="BD982" i="1"/>
  <c r="BE982" i="1" s="1"/>
  <c r="BD1196" i="1"/>
  <c r="BD877" i="1"/>
  <c r="BD1333" i="1"/>
  <c r="BD1172" i="1"/>
  <c r="BD876" i="1"/>
  <c r="BD947" i="1"/>
  <c r="BD933" i="1"/>
  <c r="BD1006" i="1"/>
  <c r="BE1006" i="1" s="1"/>
  <c r="BD966" i="1"/>
  <c r="BD902" i="1"/>
  <c r="BD178" i="1"/>
  <c r="BD1209" i="1"/>
  <c r="BD41" i="1"/>
  <c r="BD925" i="1"/>
  <c r="BD1061" i="1"/>
  <c r="BD1267" i="1"/>
  <c r="BE1267" i="1" s="1"/>
  <c r="BD1263" i="1"/>
  <c r="BD894" i="1"/>
  <c r="BD1018" i="1"/>
  <c r="BD1284" i="1"/>
  <c r="BD1282" i="1"/>
  <c r="BD978" i="1"/>
  <c r="BD967" i="1"/>
  <c r="BD886" i="1"/>
  <c r="BE886" i="1" s="1"/>
  <c r="BD956" i="1"/>
  <c r="BD1188" i="1"/>
  <c r="BD1129" i="1"/>
  <c r="BD1190" i="1"/>
  <c r="BD1144" i="1"/>
  <c r="BD1171" i="1"/>
  <c r="BD1014" i="1"/>
  <c r="BD1028" i="1"/>
  <c r="BE1028" i="1" s="1"/>
  <c r="BD1094" i="1"/>
  <c r="BD1163" i="1"/>
  <c r="BD1192" i="1"/>
  <c r="BD1213" i="1"/>
  <c r="BD1252" i="1"/>
  <c r="BD819" i="1"/>
  <c r="BD1170" i="1"/>
  <c r="BD1256" i="1"/>
  <c r="BE1256" i="1" s="1"/>
  <c r="BD1127" i="1"/>
  <c r="BD937" i="1"/>
  <c r="BD11" i="1"/>
  <c r="BD146" i="1"/>
  <c r="BD1268" i="1"/>
  <c r="BD1005" i="1"/>
  <c r="BD1269" i="1"/>
  <c r="BD943" i="1"/>
  <c r="BE943" i="1" s="1"/>
  <c r="BD1064" i="1"/>
  <c r="BD1241" i="1"/>
  <c r="BD1341" i="1"/>
  <c r="BD840" i="1"/>
  <c r="BD1091" i="1"/>
  <c r="BD1093" i="1"/>
  <c r="BD1128" i="1"/>
  <c r="BD1264" i="1"/>
  <c r="BE1264" i="1" s="1"/>
  <c r="BD1314" i="1"/>
  <c r="BD1274" i="1"/>
  <c r="BD1260" i="1"/>
  <c r="BD1176" i="1"/>
  <c r="BD1277" i="1"/>
  <c r="BD1322" i="1"/>
  <c r="BD975" i="1"/>
  <c r="BD969" i="1"/>
  <c r="BE969" i="1" s="1"/>
  <c r="BD997" i="1"/>
  <c r="BD939" i="1"/>
  <c r="BD991" i="1"/>
  <c r="BD1099" i="1"/>
  <c r="BD1115" i="1"/>
  <c r="BD1040" i="1"/>
  <c r="BD1243" i="1"/>
  <c r="BD1008" i="1"/>
  <c r="BE1008" i="1" s="1"/>
  <c r="BD1107" i="1"/>
  <c r="BD1180" i="1"/>
  <c r="BD28" i="1"/>
  <c r="BD395" i="1"/>
  <c r="BD1060" i="1"/>
  <c r="BD874" i="1"/>
  <c r="BD923" i="1"/>
  <c r="BD1329" i="1"/>
  <c r="BE1329" i="1" s="1"/>
  <c r="BD1328" i="1"/>
  <c r="BD59" i="1"/>
  <c r="BD8" i="1"/>
  <c r="BD1072" i="1"/>
  <c r="BD1013" i="1"/>
  <c r="BD490" i="1"/>
  <c r="BD120" i="1"/>
  <c r="BD1097" i="1"/>
  <c r="BE1097" i="1" s="1"/>
  <c r="BD1039" i="1"/>
  <c r="BD932" i="1"/>
  <c r="BD979" i="1"/>
  <c r="BD129" i="1"/>
  <c r="BD1178" i="1"/>
  <c r="BD521" i="1"/>
  <c r="BD990" i="1"/>
  <c r="BD1131" i="1"/>
  <c r="BE1131" i="1" s="1"/>
  <c r="BD1193" i="1"/>
  <c r="BD817" i="1"/>
  <c r="BD976" i="1"/>
  <c r="BD1083" i="1"/>
  <c r="BD1050" i="1"/>
  <c r="BD1158" i="1"/>
  <c r="BD1297" i="1"/>
  <c r="BD1354" i="1"/>
  <c r="BE1354" i="1" s="1"/>
  <c r="BD1259" i="1"/>
  <c r="BD1278" i="1"/>
  <c r="BD1358" i="1"/>
  <c r="BD795" i="1"/>
  <c r="BD408" i="1"/>
  <c r="BD901" i="1"/>
  <c r="BD376" i="1"/>
  <c r="BD289" i="1"/>
  <c r="BE289" i="1" s="1"/>
  <c r="BD363" i="1"/>
  <c r="BD610" i="1"/>
  <c r="BD1303" i="1"/>
  <c r="BD1095" i="1"/>
  <c r="BD1216" i="1"/>
  <c r="BD1148" i="1"/>
  <c r="BD652" i="1"/>
  <c r="BD653" i="1"/>
  <c r="BE653" i="1" s="1"/>
  <c r="BD654" i="1"/>
  <c r="BD1201" i="1"/>
  <c r="BD1075" i="1"/>
  <c r="BD40" i="1"/>
  <c r="BD986" i="1"/>
  <c r="BD44" i="1"/>
  <c r="BD14" i="1"/>
  <c r="BD45" i="1"/>
  <c r="BE45" i="1" s="1"/>
  <c r="BD38" i="1"/>
  <c r="BD222" i="1"/>
  <c r="BD919" i="1"/>
  <c r="BD1029" i="1"/>
  <c r="BD922" i="1"/>
  <c r="BD924" i="1"/>
  <c r="BD851" i="1"/>
  <c r="BD50" i="1"/>
  <c r="BE50" i="1" s="1"/>
  <c r="BD64" i="1"/>
  <c r="BD412" i="1"/>
  <c r="BD21" i="1"/>
  <c r="BD595" i="1"/>
  <c r="BD646" i="1"/>
  <c r="BD645" i="1"/>
  <c r="BD1183" i="1"/>
  <c r="BD1222" i="1"/>
  <c r="BE1222" i="1" s="1"/>
  <c r="BD1223" i="1"/>
  <c r="BD263" i="1"/>
  <c r="BD36" i="1"/>
  <c r="BD46" i="1"/>
  <c r="BD37" i="1"/>
  <c r="BD984" i="1"/>
  <c r="BD985" i="1"/>
  <c r="BD553" i="1"/>
  <c r="BE553" i="1" s="1"/>
  <c r="BD128" i="1"/>
  <c r="BD1041" i="1"/>
  <c r="BD1073" i="1"/>
  <c r="BD77" i="1"/>
  <c r="BD1199" i="1"/>
  <c r="BD1157" i="1"/>
  <c r="BD964" i="1"/>
  <c r="BD1026" i="1"/>
  <c r="BE1026" i="1" s="1"/>
  <c r="BD42" i="1"/>
  <c r="BD35" i="1"/>
  <c r="BD54" i="1"/>
  <c r="BD39" i="1"/>
  <c r="BD13" i="1"/>
  <c r="BD411" i="1"/>
  <c r="BD48" i="1"/>
  <c r="BD1047" i="1"/>
  <c r="BE1047" i="1" s="1"/>
  <c r="BD609" i="1"/>
  <c r="BD1304" i="1"/>
  <c r="BD1325" i="1"/>
  <c r="BD1326" i="1"/>
  <c r="BD831" i="1"/>
  <c r="BD1035" i="1"/>
  <c r="BD1134" i="1"/>
  <c r="BD47" i="1"/>
  <c r="BE47" i="1" s="1"/>
  <c r="BD785" i="1"/>
  <c r="BD834" i="1"/>
  <c r="BD298" i="1"/>
  <c r="BD720" i="1"/>
  <c r="BD150" i="1"/>
  <c r="BD1011" i="1"/>
  <c r="BD766" i="1"/>
  <c r="BD351" i="1"/>
  <c r="BE351" i="1" s="1"/>
  <c r="BD1195" i="1"/>
  <c r="BD718" i="1"/>
  <c r="BD95" i="1"/>
  <c r="BD845" i="1"/>
  <c r="BD1225" i="1"/>
  <c r="BD1003" i="1"/>
  <c r="BD759" i="1"/>
  <c r="BD981" i="1"/>
  <c r="BE981" i="1" s="1"/>
  <c r="BD563" i="1"/>
  <c r="BD219" i="1"/>
  <c r="BD1065" i="1"/>
  <c r="BD1112" i="1"/>
  <c r="BD1147" i="1"/>
  <c r="BD761" i="1"/>
  <c r="BD959" i="1"/>
  <c r="BD683" i="1"/>
  <c r="BE683" i="1" s="1"/>
  <c r="BD274" i="1"/>
  <c r="BD707" i="1"/>
  <c r="BD703" i="1"/>
  <c r="BD744" i="1"/>
  <c r="BD384" i="1"/>
  <c r="BD778" i="1"/>
  <c r="BD294" i="1"/>
  <c r="BD1078" i="1"/>
  <c r="BE1078" i="1" s="1"/>
  <c r="BD774" i="1"/>
  <c r="BD397" i="1"/>
  <c r="BD1032" i="1"/>
  <c r="BD898" i="1"/>
  <c r="BD1082" i="1"/>
  <c r="BD422" i="1"/>
  <c r="BD321" i="1"/>
  <c r="BD1287" i="1"/>
  <c r="BE1287" i="1" s="1"/>
  <c r="BD807" i="1"/>
  <c r="BD757" i="1"/>
  <c r="BD372" i="1"/>
  <c r="BD719" i="1"/>
  <c r="BD754" i="1"/>
  <c r="BD740" i="1"/>
  <c r="BD777" i="1"/>
  <c r="BD1017" i="1"/>
  <c r="BE1017" i="1" s="1"/>
  <c r="BD346" i="1"/>
  <c r="BD738" i="1"/>
  <c r="BD279" i="1"/>
  <c r="BD815" i="1"/>
  <c r="BD196" i="1"/>
  <c r="BD1088" i="1"/>
  <c r="BD359" i="1"/>
  <c r="BD341" i="1"/>
  <c r="BE341" i="1" s="1"/>
  <c r="BD869" i="1"/>
  <c r="BD314" i="1"/>
  <c r="BD332" i="1"/>
  <c r="BD846" i="1"/>
  <c r="BD1145" i="1"/>
  <c r="BD688" i="1"/>
  <c r="BD701" i="1"/>
  <c r="BD735" i="1"/>
  <c r="BE735" i="1" s="1"/>
  <c r="BD727" i="1"/>
  <c r="BD657" i="1"/>
  <c r="BD658" i="1"/>
  <c r="BD888" i="1"/>
  <c r="BD804" i="1"/>
  <c r="BD1092" i="1"/>
  <c r="BD848" i="1"/>
  <c r="BD973" i="1"/>
  <c r="BE973" i="1" s="1"/>
  <c r="BD847" i="1"/>
  <c r="BD779" i="1"/>
  <c r="BD1104" i="1"/>
  <c r="BD326" i="1"/>
  <c r="BD293" i="1"/>
  <c r="BD300" i="1"/>
  <c r="BD884" i="1"/>
  <c r="BD366" i="1"/>
  <c r="BE366" i="1" s="1"/>
  <c r="BD402" i="1"/>
  <c r="BD322" i="1"/>
  <c r="BD350" i="1"/>
  <c r="BD1024" i="1"/>
  <c r="BD1224" i="1"/>
  <c r="BD1228" i="1"/>
  <c r="BD1273" i="1"/>
  <c r="BD1086" i="1"/>
  <c r="BE1086" i="1" s="1"/>
  <c r="BD1166" i="1"/>
  <c r="BD995" i="1"/>
  <c r="BD1053" i="1"/>
  <c r="BD746" i="1"/>
  <c r="BD1262" i="1"/>
  <c r="BD882" i="1"/>
  <c r="BD1015" i="1"/>
  <c r="BD712" i="1"/>
  <c r="BE712" i="1" s="1"/>
  <c r="BD809" i="1"/>
  <c r="BD731" i="1"/>
  <c r="BD356" i="1"/>
  <c r="BD440" i="1"/>
  <c r="BD1364" i="1"/>
  <c r="BD1080" i="1"/>
  <c r="BD970" i="1"/>
  <c r="BD733" i="1"/>
  <c r="BE733" i="1" s="1"/>
  <c r="BD689" i="1"/>
  <c r="BD748" i="1"/>
  <c r="BD865" i="1"/>
  <c r="BD762" i="1"/>
  <c r="BD1186" i="1"/>
  <c r="BD821" i="1"/>
  <c r="BD881" i="1"/>
  <c r="BD811" i="1"/>
  <c r="BE811" i="1" s="1"/>
  <c r="BD789" i="1"/>
  <c r="BD843" i="1"/>
  <c r="BD896" i="1"/>
  <c r="BD829" i="1"/>
  <c r="BD763" i="1"/>
  <c r="BD771" i="1"/>
  <c r="BD955" i="1"/>
  <c r="BD665" i="1"/>
  <c r="BE665" i="1" s="1"/>
  <c r="BD714" i="1"/>
  <c r="BD1247" i="1"/>
  <c r="BD1300" i="1"/>
  <c r="BD1165" i="1"/>
  <c r="BD1189" i="1"/>
  <c r="BD1021" i="1"/>
  <c r="BD1302" i="1"/>
  <c r="BD1257" i="1"/>
  <c r="BE1257" i="1" s="1"/>
  <c r="BD1220" i="1"/>
  <c r="BD1211" i="1"/>
  <c r="BD508" i="1"/>
  <c r="BD1020" i="1"/>
  <c r="BD1295" i="1"/>
  <c r="BD1122" i="1"/>
  <c r="BD63" i="1"/>
  <c r="BD60" i="1"/>
  <c r="BE60" i="1" s="1"/>
  <c r="BD780" i="1"/>
  <c r="BD750" i="1"/>
  <c r="BD286" i="1"/>
  <c r="BD215" i="1"/>
  <c r="BD813" i="1"/>
  <c r="BD192" i="1"/>
  <c r="BD1069" i="1"/>
  <c r="BD305" i="1"/>
  <c r="BE305" i="1" s="1"/>
  <c r="BD961" i="1"/>
  <c r="BD742" i="1"/>
  <c r="BD277" i="1"/>
  <c r="BD344" i="1"/>
  <c r="BD361" i="1"/>
  <c r="BD767" i="1"/>
  <c r="BD256" i="1"/>
  <c r="BD960" i="1"/>
  <c r="BE960" i="1" s="1"/>
  <c r="BD292" i="1"/>
  <c r="BD823" i="1"/>
  <c r="BD965" i="1"/>
  <c r="BD319" i="1"/>
  <c r="BD1004" i="1"/>
  <c r="BD119" i="1"/>
  <c r="BD916" i="1"/>
  <c r="BD67" i="1"/>
  <c r="BE67" i="1" s="1"/>
  <c r="BD946" i="1"/>
  <c r="BD285" i="1"/>
  <c r="BD400" i="1"/>
  <c r="BD698" i="1"/>
  <c r="BD687" i="1"/>
  <c r="BD209" i="1"/>
  <c r="BD97" i="1"/>
  <c r="BD1185" i="1"/>
  <c r="BE1185" i="1" s="1"/>
  <c r="BD463" i="1"/>
  <c r="BD1177" i="1"/>
  <c r="BD913" i="1"/>
  <c r="BD335" i="1"/>
  <c r="BD940" i="1"/>
  <c r="BD972" i="1"/>
  <c r="BD441" i="1"/>
  <c r="BD1098" i="1"/>
  <c r="BE1098" i="1" s="1"/>
  <c r="BD1319" i="1"/>
  <c r="BD1255" i="1"/>
  <c r="BD1336" i="1"/>
  <c r="BD1340" i="1"/>
  <c r="BD1351" i="1"/>
  <c r="BD1292" i="1"/>
  <c r="BD1323" i="1"/>
  <c r="BD1293" i="1"/>
  <c r="BE1293" i="1" s="1"/>
  <c r="BD1294" i="1"/>
  <c r="BD1350" i="1"/>
  <c r="BD1348" i="1"/>
  <c r="BD1349" i="1"/>
  <c r="BD672" i="1"/>
  <c r="BD676" i="1"/>
  <c r="BD661" i="1"/>
  <c r="BD685" i="1"/>
  <c r="BE685" i="1" s="1"/>
  <c r="BD673" i="1"/>
  <c r="BD725" i="1"/>
  <c r="BD697" i="1"/>
  <c r="BD677" i="1"/>
  <c r="BD678" i="1"/>
  <c r="BD1337" i="1"/>
  <c r="BD1359" i="1"/>
  <c r="BD1135" i="1"/>
  <c r="BE1135" i="1" s="1"/>
  <c r="BD1249" i="1"/>
  <c r="BD1126" i="1"/>
  <c r="BD674" i="1"/>
  <c r="BD1084" i="1"/>
  <c r="BD1139" i="1"/>
  <c r="BD1306" i="1"/>
  <c r="BD1052" i="1"/>
  <c r="BD1089" i="1"/>
  <c r="BE1089" i="1" s="1"/>
  <c r="BD1162" i="1"/>
  <c r="BD1062" i="1"/>
  <c r="BD836" i="1"/>
  <c r="BD1037" i="1"/>
  <c r="BD895" i="1"/>
  <c r="BD905" i="1"/>
  <c r="BD897" i="1"/>
  <c r="BD832" i="1"/>
  <c r="BE832" i="1" s="1"/>
  <c r="BD787" i="1"/>
  <c r="BD1352" i="1"/>
  <c r="BD734" i="1"/>
  <c r="BD1332" i="1"/>
  <c r="BD841" i="1"/>
  <c r="BD800" i="1"/>
  <c r="BD1346" i="1"/>
  <c r="BD842" i="1"/>
  <c r="BE842" i="1" s="1"/>
  <c r="BD949" i="1"/>
  <c r="BD1339" i="1"/>
  <c r="BD871" i="1"/>
  <c r="BD1250" i="1"/>
  <c r="BD912" i="1"/>
  <c r="BD1309" i="1"/>
  <c r="BD827" i="1"/>
  <c r="BD1353" i="1"/>
  <c r="BE1353" i="1" s="1"/>
  <c r="BD837" i="1"/>
  <c r="BD1345" i="1"/>
  <c r="BD825" i="1"/>
  <c r="BD868" i="1"/>
  <c r="BD890" i="1"/>
  <c r="BD909" i="1"/>
  <c r="BD1363" i="1"/>
  <c r="BD1361" i="1"/>
  <c r="BE1361" i="1" s="1"/>
  <c r="BD264" i="1"/>
  <c r="BD793" i="1"/>
  <c r="BD977" i="1"/>
  <c r="BD717" i="1"/>
  <c r="BD705" i="1"/>
  <c r="BD709" i="1"/>
  <c r="BD992" i="1"/>
  <c r="BD1212" i="1"/>
  <c r="BE1212" i="1" s="1"/>
  <c r="BD1331" i="1"/>
  <c r="BD753" i="1"/>
  <c r="BD1194" i="1"/>
  <c r="BD1124" i="1"/>
  <c r="BD1160" i="1"/>
  <c r="BD448" i="1"/>
  <c r="BD456" i="1"/>
  <c r="BD435" i="1"/>
  <c r="BE435" i="1" s="1"/>
  <c r="BD295" i="1"/>
  <c r="BD788" i="1"/>
  <c r="BD337" i="1"/>
  <c r="BD593" i="1"/>
  <c r="BD528" i="1"/>
  <c r="BD529" i="1"/>
  <c r="BD252" i="1"/>
  <c r="BD157" i="1"/>
  <c r="BE157" i="1" s="1"/>
  <c r="BD552" i="1"/>
  <c r="BD234" i="1"/>
  <c r="BD538" i="1"/>
  <c r="BD343" i="1"/>
  <c r="BD541" i="1"/>
  <c r="BD159" i="1"/>
  <c r="BD532" i="1"/>
  <c r="BD130" i="1"/>
  <c r="BE130" i="1" s="1"/>
  <c r="BD510" i="1"/>
  <c r="BD492" i="1"/>
  <c r="BD600" i="1"/>
  <c r="BD453" i="1"/>
  <c r="BD572" i="1"/>
  <c r="BD429" i="1"/>
  <c r="BD485" i="1"/>
  <c r="BD583" i="1"/>
  <c r="BE583" i="1" s="1"/>
  <c r="BD426" i="1"/>
  <c r="BD401" i="1"/>
  <c r="BD417" i="1"/>
  <c r="BD197" i="1"/>
  <c r="BD555" i="1"/>
  <c r="BD428" i="1"/>
  <c r="BD530" i="1"/>
  <c r="BD531" i="1"/>
  <c r="BE531" i="1" s="1"/>
  <c r="BD554" i="1"/>
  <c r="BD539" i="1"/>
  <c r="BD354" i="1"/>
  <c r="BD625" i="1"/>
  <c r="BD389" i="1"/>
  <c r="BD290" i="1"/>
  <c r="BD438" i="1"/>
  <c r="BD323" i="1"/>
  <c r="BE323" i="1" s="1"/>
  <c r="BD489" i="1"/>
  <c r="BD308" i="1"/>
  <c r="BD259" i="1"/>
  <c r="BD524" i="1"/>
  <c r="BD370" i="1"/>
  <c r="BD509" i="1"/>
  <c r="BD642" i="1"/>
  <c r="BD454" i="1"/>
  <c r="BE454" i="1" s="1"/>
  <c r="BD587" i="1"/>
  <c r="BD589" i="1"/>
  <c r="BD656" i="1"/>
  <c r="BD474" i="1"/>
  <c r="BD498" i="1"/>
  <c r="BD514" i="1"/>
  <c r="BD207" i="1"/>
  <c r="BD479" i="1"/>
  <c r="BE479" i="1" s="1"/>
  <c r="BD168" i="1"/>
  <c r="BD633" i="1"/>
  <c r="BD545" i="1"/>
  <c r="BD536" i="1"/>
  <c r="BD500" i="1"/>
  <c r="BD392" i="1"/>
  <c r="BD650" i="1"/>
  <c r="BD655" i="1"/>
  <c r="BE655" i="1" s="1"/>
  <c r="BD333" i="1"/>
  <c r="BD436" i="1"/>
  <c r="BD513" i="1"/>
  <c r="BD501" i="1"/>
  <c r="BD468" i="1"/>
  <c r="BD499" i="1"/>
  <c r="BD310" i="1"/>
  <c r="BD1266" i="1"/>
  <c r="BE1266" i="1" s="1"/>
  <c r="BD1299" i="1"/>
  <c r="BD784" i="1"/>
  <c r="BD776" i="1"/>
  <c r="BD872" i="1"/>
  <c r="BD783" i="1"/>
  <c r="BD1207" i="1"/>
  <c r="BD704" i="1"/>
  <c r="BD751" i="1"/>
  <c r="BE751" i="1" s="1"/>
  <c r="BD775" i="1"/>
  <c r="BD1030" i="1"/>
  <c r="BD732" i="1"/>
  <c r="BD911" i="1"/>
  <c r="BD1071" i="1"/>
  <c r="BD749" i="1"/>
  <c r="BD1140" i="1"/>
  <c r="BD1136" i="1"/>
  <c r="BE1136" i="1" s="1"/>
  <c r="BD899" i="1"/>
  <c r="BD1344" i="1"/>
  <c r="BD764" i="1"/>
  <c r="BD747" i="1"/>
  <c r="BD743" i="1"/>
  <c r="BD790" i="1"/>
  <c r="BD711" i="1"/>
  <c r="BD739" i="1"/>
  <c r="BE739" i="1" s="1"/>
  <c r="BD721" i="1"/>
  <c r="BD770" i="1"/>
  <c r="BD708" i="1"/>
  <c r="BD729" i="1"/>
  <c r="BD724" i="1"/>
  <c r="BD476" i="1"/>
  <c r="BD145" i="1"/>
  <c r="BD94" i="1"/>
  <c r="BE94" i="1" s="1"/>
  <c r="BD164" i="1"/>
  <c r="BD388" i="1"/>
  <c r="BD301" i="1"/>
  <c r="BD385" i="1"/>
  <c r="BD133" i="1"/>
  <c r="BD155" i="1"/>
  <c r="BD484" i="1"/>
  <c r="BD318" i="1"/>
  <c r="BE318" i="1" s="1"/>
  <c r="BD232" i="1"/>
  <c r="BD186" i="1"/>
  <c r="BD156" i="1"/>
  <c r="BD281" i="1"/>
  <c r="BD152" i="1"/>
  <c r="BD334" i="1"/>
  <c r="BD153" i="1"/>
  <c r="BD183" i="1"/>
  <c r="BE183" i="1" s="1"/>
  <c r="BD138" i="1"/>
  <c r="BD116" i="1"/>
  <c r="BD171" i="1"/>
  <c r="BD424" i="1"/>
  <c r="BD227" i="1"/>
  <c r="BD190" i="1"/>
  <c r="BD461" i="1"/>
  <c r="BD368" i="1"/>
  <c r="BE368" i="1" s="1"/>
  <c r="BD205" i="1"/>
  <c r="BD420" i="1"/>
  <c r="BD387" i="1"/>
  <c r="BD591" i="1"/>
  <c r="BD166" i="1"/>
  <c r="BD104" i="1"/>
  <c r="BD502" i="1"/>
  <c r="BD123" i="1"/>
  <c r="BE123" i="1" s="1"/>
  <c r="BD88" i="1"/>
  <c r="BD278" i="1"/>
  <c r="BD472" i="1"/>
  <c r="BD102" i="1"/>
  <c r="BD251" i="1"/>
  <c r="BD627" i="1"/>
  <c r="BD80" i="1"/>
  <c r="BD622" i="1"/>
  <c r="BE622" i="1" s="1"/>
  <c r="BD569" i="1"/>
  <c r="BD270" i="1"/>
  <c r="BD53" i="1"/>
  <c r="BD273" i="1"/>
  <c r="BD443" i="1"/>
  <c r="BD547" i="1"/>
  <c r="BD380" i="1"/>
  <c r="BD327" i="1"/>
  <c r="BE327" i="1" s="1"/>
  <c r="BD213" i="1"/>
  <c r="BD103" i="1"/>
  <c r="BD608" i="1"/>
  <c r="BD540" i="1"/>
  <c r="BD122" i="1"/>
  <c r="BD647" i="1"/>
  <c r="BD507" i="1"/>
  <c r="BD493" i="1"/>
  <c r="BE493" i="1" s="1"/>
  <c r="BD573" i="1"/>
  <c r="BD594" i="1"/>
  <c r="BD126" i="1"/>
  <c r="BD605" i="1"/>
  <c r="BD169" i="1"/>
  <c r="BD49" i="1"/>
  <c r="BD511" i="1"/>
  <c r="BD471" i="1"/>
  <c r="BE471" i="1" s="1"/>
  <c r="BD488" i="1"/>
  <c r="BD546" i="1"/>
  <c r="BD601" i="1"/>
  <c r="BD287" i="1"/>
  <c r="BD217" i="1"/>
  <c r="BD330" i="1"/>
  <c r="BD460" i="1"/>
  <c r="BD439" i="1"/>
  <c r="BE439" i="1" s="1"/>
  <c r="BD421" i="1"/>
  <c r="BD467" i="1"/>
  <c r="BD580" i="1"/>
  <c r="BD548" i="1"/>
  <c r="BD325" i="1"/>
  <c r="BD592" i="1"/>
  <c r="BD613" i="1"/>
  <c r="BD629" i="1"/>
  <c r="BE629" i="1" s="1"/>
  <c r="BD543" i="1"/>
  <c r="BD596" i="1"/>
  <c r="BD597" i="1"/>
  <c r="BD201" i="1"/>
  <c r="BD105" i="1"/>
  <c r="BD181" i="1"/>
  <c r="BD626" i="1"/>
  <c r="BD504" i="1"/>
  <c r="BE504" i="1" s="1"/>
  <c r="BD462" i="1"/>
  <c r="BD621" i="1"/>
  <c r="BD584" i="1"/>
  <c r="BD598" i="1"/>
  <c r="BD620" i="1"/>
  <c r="BD203" i="1"/>
  <c r="BD506" i="1"/>
  <c r="BD586" i="1"/>
  <c r="BE586" i="1" s="1"/>
  <c r="BD449" i="1"/>
  <c r="BD614" i="1"/>
  <c r="BD640" i="1"/>
  <c r="BD639" i="1"/>
  <c r="BD635" i="1"/>
  <c r="BD651" i="1"/>
  <c r="BD618" i="1"/>
  <c r="BD585" i="1"/>
  <c r="BE585" i="1" s="1"/>
  <c r="BD447" i="1"/>
  <c r="BD131" i="1"/>
  <c r="BD329" i="1"/>
  <c r="BD419" i="1"/>
  <c r="BD390" i="1"/>
  <c r="BD581" i="1"/>
  <c r="BD367" i="1"/>
  <c r="BD302" i="1"/>
  <c r="BE302" i="1" s="1"/>
  <c r="BD375" i="1"/>
  <c r="BD427" i="1"/>
  <c r="BD360" i="1"/>
  <c r="BD394" i="1"/>
  <c r="BD425" i="1"/>
  <c r="BD409" i="1"/>
  <c r="BD404" i="1"/>
  <c r="BD537" i="1"/>
  <c r="BE537" i="1" s="1"/>
  <c r="BD230" i="1"/>
  <c r="BD522" i="1"/>
  <c r="BD478" i="1"/>
  <c r="BD254" i="1"/>
  <c r="BD523" i="1"/>
  <c r="BD235" i="1"/>
  <c r="BD405" i="1"/>
  <c r="BD313" i="1"/>
  <c r="BE313" i="1" s="1"/>
  <c r="BD245" i="1"/>
  <c r="BD96" i="1"/>
  <c r="BD228" i="1"/>
  <c r="BD216" i="1"/>
  <c r="BD225" i="1"/>
  <c r="BD125" i="1"/>
  <c r="BD140" i="1"/>
  <c r="BD347" i="1"/>
  <c r="BE347" i="1" s="1"/>
  <c r="BD437" i="1"/>
  <c r="BD137" i="1"/>
  <c r="BD577" i="1"/>
  <c r="BD566" i="1"/>
  <c r="BD309" i="1"/>
  <c r="BD413" i="1"/>
  <c r="BD101" i="1"/>
  <c r="BD253" i="1"/>
  <c r="BE253" i="1" s="1"/>
  <c r="BD113" i="1"/>
  <c r="BD195" i="1"/>
  <c r="BD117" i="1"/>
  <c r="BD239" i="1"/>
  <c r="BD503" i="1"/>
  <c r="BD433" i="1"/>
  <c r="BD124" i="1"/>
  <c r="BD345" i="1"/>
  <c r="BE345" i="1" s="1"/>
  <c r="BD109" i="1"/>
  <c r="BD455" i="1"/>
  <c r="BD464" i="1"/>
  <c r="BD542" i="1"/>
  <c r="BD69" i="1"/>
  <c r="BD634" i="1"/>
  <c r="BD516" i="1"/>
  <c r="BD98" i="1"/>
  <c r="BE98" i="1" s="1"/>
  <c r="BD470" i="1"/>
  <c r="BD167" i="1"/>
  <c r="BD177" i="1"/>
  <c r="BD132" i="1"/>
  <c r="BD331" i="1"/>
  <c r="BD497" i="1"/>
  <c r="BD355" i="1"/>
  <c r="BD445" i="1"/>
  <c r="BE445" i="1" s="1"/>
  <c r="BD261" i="1"/>
  <c r="BD158" i="1"/>
  <c r="BD557" i="1"/>
  <c r="BD648" i="1"/>
  <c r="BD535" i="1"/>
  <c r="BD560" i="1"/>
  <c r="BD518" i="1"/>
  <c r="BD561" i="1"/>
  <c r="BE561" i="1" s="1"/>
  <c r="BD316" i="1"/>
  <c r="BD312" i="1"/>
  <c r="BD481" i="1"/>
  <c r="BD382" i="1"/>
  <c r="BD611" i="1"/>
  <c r="BD93" i="1"/>
  <c r="BD154" i="1"/>
  <c r="BD288" i="1"/>
  <c r="BE288" i="1" s="1"/>
  <c r="BD565" i="1"/>
  <c r="BD450" i="1"/>
  <c r="BD184" i="1"/>
  <c r="BD399" i="1"/>
  <c r="BD151" i="1"/>
  <c r="BD242" i="1"/>
  <c r="BD78" i="1"/>
  <c r="BD89" i="1"/>
  <c r="BE89" i="1" s="1"/>
  <c r="BD378" i="1"/>
  <c r="BD328" i="1"/>
  <c r="BD342" i="1"/>
  <c r="BD442" i="1"/>
  <c r="BD110" i="1"/>
  <c r="BD452" i="1"/>
  <c r="BD187" i="1"/>
  <c r="BD189" i="1"/>
  <c r="BE189" i="1" s="1"/>
  <c r="BD115" i="1"/>
  <c r="BD147" i="1"/>
  <c r="BD477" i="1"/>
  <c r="BD649" i="1"/>
  <c r="BD473" i="1"/>
  <c r="BD582" i="1"/>
  <c r="BD515" i="1"/>
  <c r="BD558" i="1"/>
  <c r="BE558" i="1" s="1"/>
  <c r="BD549" i="1"/>
  <c r="BD379" i="1"/>
  <c r="BD444" i="1"/>
  <c r="BD134" i="1"/>
  <c r="BD432" i="1"/>
  <c r="BD571" i="1"/>
  <c r="BD434" i="1"/>
  <c r="BD466" i="1"/>
  <c r="BE466" i="1" s="1"/>
  <c r="BD17" i="1"/>
  <c r="BD112" i="1"/>
  <c r="BD607" i="1"/>
  <c r="BD628" i="1"/>
  <c r="BD15" i="1"/>
  <c r="BD5" i="1"/>
  <c r="BD204" i="1"/>
  <c r="BD564" i="1"/>
  <c r="BE564" i="1" s="1"/>
  <c r="BD574" i="1"/>
  <c r="BD475" i="1"/>
  <c r="BD562" i="1"/>
  <c r="BD191" i="1"/>
  <c r="BD465" i="1"/>
  <c r="BD469" i="1"/>
  <c r="BD20" i="1"/>
  <c r="BD505" i="1"/>
  <c r="BE505" i="1" s="1"/>
  <c r="BD18" i="1"/>
  <c r="BD268" i="1"/>
  <c r="BD494" i="1"/>
  <c r="BD533" i="1"/>
  <c r="BD16" i="1"/>
  <c r="BD606" i="1"/>
  <c r="BD624" i="1"/>
  <c r="BD495" i="1"/>
  <c r="BE495" i="1" s="1"/>
  <c r="BD551" i="1"/>
  <c r="BD631" i="1"/>
  <c r="BD556" i="1"/>
  <c r="BD603" i="1"/>
  <c r="BD567" i="1"/>
  <c r="BD19" i="1"/>
  <c r="BD579" i="1"/>
  <c r="BD630" i="1"/>
  <c r="BE630" i="1" s="1"/>
  <c r="BD636" i="1"/>
  <c r="BD615" i="1"/>
  <c r="BD604" i="1"/>
  <c r="BD616" i="1"/>
  <c r="BD617" i="1"/>
  <c r="BD637" i="1"/>
  <c r="BD243" i="1"/>
  <c r="BD247" i="1"/>
  <c r="BE247" i="1" s="1"/>
  <c r="BD214" i="1"/>
  <c r="BD162" i="1"/>
  <c r="BD320" i="1"/>
  <c r="BD149" i="1"/>
  <c r="BD257" i="1"/>
  <c r="BD144" i="1"/>
  <c r="BD276" i="1"/>
  <c r="BD255" i="1"/>
  <c r="BE255" i="1" s="1"/>
  <c r="BD297" i="1"/>
  <c r="BD250" i="1"/>
  <c r="BD85" i="1"/>
  <c r="BD544" i="1"/>
  <c r="BD892" i="1"/>
  <c r="BD864" i="1"/>
  <c r="BD957" i="1"/>
  <c r="BD796" i="1"/>
  <c r="BE796" i="1" s="1"/>
  <c r="BD993" i="1"/>
  <c r="BD870" i="1"/>
  <c r="BD483" i="1"/>
  <c r="BD1019" i="1"/>
  <c r="BD988" i="1"/>
  <c r="BD849" i="1"/>
  <c r="BD1108" i="1"/>
  <c r="BD1076" i="1"/>
  <c r="BE1076" i="1" s="1"/>
  <c r="BD1066" i="1"/>
  <c r="BD1138" i="1"/>
  <c r="BD1137" i="1"/>
  <c r="BD962" i="1"/>
  <c r="BD1056" i="1"/>
  <c r="BD1058" i="1"/>
  <c r="BD1096" i="1"/>
  <c r="BD948" i="1"/>
  <c r="BE948" i="1" s="1"/>
  <c r="BD866" i="1"/>
  <c r="BD1175" i="1"/>
  <c r="BD1208" i="1"/>
  <c r="BD86" i="1"/>
  <c r="BD258" i="1"/>
  <c r="BD612" i="1"/>
  <c r="BD644" i="1"/>
  <c r="BD590" i="1"/>
  <c r="BE590" i="1" s="1"/>
  <c r="BD623" i="1"/>
  <c r="BD1343" i="1"/>
  <c r="BD1355" i="1"/>
  <c r="BD1210" i="1"/>
  <c r="BD1161" i="1"/>
  <c r="BD550" i="1"/>
  <c r="BD1197" i="1"/>
  <c r="BD1146" i="1"/>
  <c r="BE1146" i="1" s="1"/>
  <c r="BD1275" i="1"/>
  <c r="BD1198" i="1"/>
  <c r="BD802" i="1"/>
  <c r="BD180" i="1"/>
  <c r="BD371" i="1"/>
  <c r="BD854" i="1"/>
  <c r="BD723" i="1"/>
  <c r="BD782" i="1"/>
  <c r="BE782" i="1" s="1"/>
  <c r="BD945" i="1"/>
  <c r="BD1051" i="1"/>
  <c r="BD801" i="1"/>
  <c r="BF262" i="1"/>
  <c r="BF173" i="1"/>
  <c r="BF175" i="1"/>
  <c r="BF121" i="1"/>
  <c r="BF1149" i="1"/>
  <c r="BF1202" i="1"/>
  <c r="BF255" i="1" l="1"/>
  <c r="BF247" i="1"/>
  <c r="BF94" i="1"/>
  <c r="BF811" i="1"/>
  <c r="BF318" i="1"/>
  <c r="BF733" i="1"/>
  <c r="BF1028" i="1"/>
  <c r="BF886" i="1"/>
  <c r="BF189" i="1"/>
  <c r="BF1017" i="1"/>
  <c r="BF914" i="1"/>
  <c r="BF659" i="1"/>
  <c r="BF454" i="1"/>
  <c r="BF89" i="1"/>
  <c r="BF323" i="1"/>
  <c r="BF1287" i="1"/>
  <c r="BF907" i="1"/>
  <c r="BF671" i="1"/>
  <c r="BF347" i="1"/>
  <c r="BF1361" i="1"/>
  <c r="BF1026" i="1"/>
  <c r="BF930" i="1"/>
  <c r="BF1218" i="1"/>
  <c r="BF306" i="1"/>
  <c r="BF1353" i="1"/>
  <c r="BF553" i="1"/>
  <c r="BF198" i="1"/>
  <c r="BF324" i="1"/>
  <c r="BF808" i="1"/>
  <c r="BF313" i="1"/>
  <c r="BF439" i="1"/>
  <c r="BF1098" i="1"/>
  <c r="BF1131" i="1"/>
  <c r="BF139" i="1"/>
  <c r="BF87" i="1"/>
  <c r="BF471" i="1"/>
  <c r="BF1185" i="1"/>
  <c r="BF1097" i="1"/>
  <c r="BF755" i="1"/>
  <c r="BF728" i="1"/>
  <c r="BF782" i="1"/>
  <c r="BF630" i="1"/>
  <c r="BF288" i="1"/>
  <c r="BF537" i="1"/>
  <c r="BF493" i="1"/>
  <c r="BF739" i="1"/>
  <c r="BF531" i="1"/>
  <c r="BF842" i="1"/>
  <c r="BF67" i="1"/>
  <c r="BF712" i="1"/>
  <c r="BF1078" i="1"/>
  <c r="BF1222" i="1"/>
  <c r="BF1329" i="1"/>
  <c r="BF1267" i="1"/>
  <c r="BF641" i="1"/>
  <c r="BF534" i="1"/>
  <c r="BF1103" i="1"/>
  <c r="BF386" i="1"/>
  <c r="BF58" i="1"/>
  <c r="BF773" i="1"/>
  <c r="BF696" i="1"/>
  <c r="BF1146" i="1"/>
  <c r="BF495" i="1"/>
  <c r="BF561" i="1"/>
  <c r="BF302" i="1"/>
  <c r="BF327" i="1"/>
  <c r="BF1136" i="1"/>
  <c r="BF583" i="1"/>
  <c r="BF832" i="1"/>
  <c r="BF960" i="1"/>
  <c r="BF1086" i="1"/>
  <c r="BF683" i="1"/>
  <c r="BF50" i="1"/>
  <c r="BF1008" i="1"/>
  <c r="BF1006" i="1"/>
  <c r="BF267" i="1"/>
  <c r="BF828" i="1"/>
  <c r="BF1022" i="1"/>
  <c r="BF835" i="1"/>
  <c r="BF968" i="1"/>
  <c r="BF218" i="1"/>
  <c r="BF873" i="1"/>
  <c r="BF590" i="1"/>
  <c r="BF505" i="1"/>
  <c r="BF445" i="1"/>
  <c r="BF585" i="1"/>
  <c r="BF622" i="1"/>
  <c r="BF751" i="1"/>
  <c r="BF130" i="1"/>
  <c r="BF1089" i="1"/>
  <c r="BF305" i="1"/>
  <c r="BF366" i="1"/>
  <c r="BF981" i="1"/>
  <c r="BF45" i="1"/>
  <c r="BF969" i="1"/>
  <c r="BF982" i="1"/>
  <c r="BF643" i="1"/>
  <c r="BF791" i="1"/>
  <c r="BF1236" i="1"/>
  <c r="BF364" i="1"/>
  <c r="BF496" i="1"/>
  <c r="BF904" i="1"/>
  <c r="BF1132" i="1"/>
  <c r="BF948" i="1"/>
  <c r="BF564" i="1"/>
  <c r="BF98" i="1"/>
  <c r="BF586" i="1"/>
  <c r="BF123" i="1"/>
  <c r="BF1266" i="1"/>
  <c r="BF157" i="1"/>
  <c r="BF1135" i="1"/>
  <c r="BF60" i="1"/>
  <c r="BF973" i="1"/>
  <c r="BF351" i="1"/>
  <c r="BF653" i="1"/>
  <c r="BF1264" i="1"/>
  <c r="BF859" i="1"/>
  <c r="BF861" i="1"/>
  <c r="BF1276" i="1"/>
  <c r="BF1215" i="1"/>
  <c r="BF3" i="1"/>
  <c r="BF83" i="1"/>
  <c r="BF745" i="1"/>
  <c r="BF1031" i="1"/>
  <c r="BF1076" i="1"/>
  <c r="BF466" i="1"/>
  <c r="BF345" i="1"/>
  <c r="BF504" i="1"/>
  <c r="BF368" i="1"/>
  <c r="BF655" i="1"/>
  <c r="BF435" i="1"/>
  <c r="BF685" i="1"/>
  <c r="BF1257" i="1"/>
  <c r="BF735" i="1"/>
  <c r="BF47" i="1"/>
  <c r="BF289" i="1"/>
  <c r="BF943" i="1"/>
  <c r="BF900" i="1"/>
  <c r="BF954" i="1"/>
  <c r="BF1251" i="1"/>
  <c r="BF106" i="1"/>
  <c r="BF4" i="1"/>
  <c r="BF76" i="1"/>
  <c r="BF91" i="1"/>
  <c r="BF675" i="1"/>
  <c r="BF796" i="1"/>
  <c r="BF558" i="1"/>
  <c r="BF253" i="1"/>
  <c r="BF629" i="1"/>
  <c r="BF183" i="1"/>
  <c r="BF479" i="1"/>
  <c r="BF1212" i="1"/>
  <c r="BF1293" i="1"/>
  <c r="BF665" i="1"/>
  <c r="BF341" i="1"/>
  <c r="BF1047" i="1"/>
  <c r="BF1354" i="1"/>
  <c r="BF1256" i="1"/>
  <c r="BF931" i="1"/>
  <c r="BF108" i="1"/>
  <c r="BF1286" i="1"/>
  <c r="BF863" i="1"/>
  <c r="BF1173" i="1"/>
  <c r="BF223" i="1"/>
  <c r="BF92" i="1"/>
  <c r="BF1232" i="1"/>
  <c r="BF644" i="1"/>
  <c r="BE644" i="1"/>
  <c r="BF243" i="1"/>
  <c r="BE243" i="1"/>
  <c r="BF515" i="1"/>
  <c r="BE515" i="1"/>
  <c r="BF516" i="1"/>
  <c r="BE516" i="1"/>
  <c r="BF367" i="1"/>
  <c r="BE367" i="1"/>
  <c r="BF511" i="1"/>
  <c r="BE511" i="1"/>
  <c r="BF153" i="1"/>
  <c r="BE153" i="1"/>
  <c r="BF310" i="1"/>
  <c r="BE310" i="1"/>
  <c r="BF485" i="1"/>
  <c r="BE485" i="1"/>
  <c r="BF1363" i="1"/>
  <c r="BE1363" i="1"/>
  <c r="BF661" i="1"/>
  <c r="BE661" i="1"/>
  <c r="BF1069" i="1"/>
  <c r="BE1069" i="1"/>
  <c r="BF1015" i="1"/>
  <c r="BE1015" i="1"/>
  <c r="BF777" i="1"/>
  <c r="BE777" i="1"/>
  <c r="BF766" i="1"/>
  <c r="BE766" i="1"/>
  <c r="BF851" i="1"/>
  <c r="BE851" i="1"/>
  <c r="BF120" i="1"/>
  <c r="BE120" i="1"/>
  <c r="BF1170" i="1"/>
  <c r="BE1170" i="1"/>
  <c r="BF936" i="1"/>
  <c r="BE936" i="1"/>
  <c r="BF381" i="1"/>
  <c r="BE381" i="1"/>
  <c r="BF1246" i="1"/>
  <c r="BE1246" i="1"/>
  <c r="BF715" i="1"/>
  <c r="BE715" i="1"/>
  <c r="BF31" i="1"/>
  <c r="BE31" i="1"/>
  <c r="BF66" i="1"/>
  <c r="BE66" i="1"/>
  <c r="BF1181" i="1"/>
  <c r="BE1181" i="1"/>
  <c r="BF891" i="1"/>
  <c r="BE891" i="1"/>
  <c r="BF716" i="1"/>
  <c r="BE716" i="1"/>
  <c r="BF431" i="1"/>
  <c r="BE431" i="1"/>
  <c r="BF849" i="1"/>
  <c r="BE849" i="1"/>
  <c r="BF5" i="1"/>
  <c r="BE5" i="1"/>
  <c r="BF560" i="1"/>
  <c r="BE560" i="1"/>
  <c r="BF235" i="1"/>
  <c r="BE235" i="1"/>
  <c r="BF592" i="1"/>
  <c r="BE592" i="1"/>
  <c r="BF104" i="1"/>
  <c r="BE104" i="1"/>
  <c r="BF749" i="1"/>
  <c r="BE749" i="1"/>
  <c r="BF290" i="1"/>
  <c r="BE290" i="1"/>
  <c r="BF709" i="1"/>
  <c r="BE709" i="1"/>
  <c r="BF1337" i="1"/>
  <c r="BE1337" i="1"/>
  <c r="BF767" i="1"/>
  <c r="BE767" i="1"/>
  <c r="BF1080" i="1"/>
  <c r="BE1080" i="1"/>
  <c r="BF1088" i="1"/>
  <c r="BE1088" i="1"/>
  <c r="BF1011" i="1"/>
  <c r="BE1011" i="1"/>
  <c r="BF645" i="1"/>
  <c r="BE645" i="1"/>
  <c r="BF1158" i="1"/>
  <c r="BE1158" i="1"/>
  <c r="BF1093" i="1"/>
  <c r="BE1093" i="1"/>
  <c r="BF925" i="1"/>
  <c r="BE925" i="1"/>
  <c r="BF883" i="1"/>
  <c r="BE883" i="1"/>
  <c r="BF1308" i="1"/>
  <c r="BE1308" i="1"/>
  <c r="BF887" i="1"/>
  <c r="BE887" i="1"/>
  <c r="BF1316" i="1"/>
  <c r="BE1316" i="1"/>
  <c r="BF999" i="1"/>
  <c r="BE999" i="1"/>
  <c r="BF1291" i="1"/>
  <c r="BE1291" i="1"/>
  <c r="BF1313" i="1"/>
  <c r="BE1313" i="1"/>
  <c r="BF575" i="1"/>
  <c r="BE575" i="1"/>
  <c r="BF1118" i="1"/>
  <c r="BE1118" i="1"/>
  <c r="BF681" i="1"/>
  <c r="BE681" i="1"/>
  <c r="BF1320" i="1"/>
  <c r="BE1320" i="1"/>
  <c r="BF172" i="1"/>
  <c r="BE172" i="1"/>
  <c r="BF371" i="1"/>
  <c r="BE371" i="1"/>
  <c r="BF1161" i="1"/>
  <c r="BE1161" i="1"/>
  <c r="BF258" i="1"/>
  <c r="BE258" i="1"/>
  <c r="BF1056" i="1"/>
  <c r="BE1056" i="1"/>
  <c r="BF988" i="1"/>
  <c r="BE988" i="1"/>
  <c r="BF892" i="1"/>
  <c r="BE892" i="1"/>
  <c r="BF257" i="1"/>
  <c r="BE257" i="1"/>
  <c r="BF617" i="1"/>
  <c r="BE617" i="1"/>
  <c r="BF567" i="1"/>
  <c r="BE567" i="1"/>
  <c r="BF16" i="1"/>
  <c r="BE16" i="1"/>
  <c r="BF465" i="1"/>
  <c r="BE465" i="1"/>
  <c r="BF15" i="1"/>
  <c r="BE15" i="1"/>
  <c r="BF432" i="1"/>
  <c r="BE432" i="1"/>
  <c r="BF473" i="1"/>
  <c r="BE473" i="1"/>
  <c r="BF110" i="1"/>
  <c r="BE110" i="1"/>
  <c r="BF151" i="1"/>
  <c r="BE151" i="1"/>
  <c r="BF611" i="1"/>
  <c r="BE611" i="1"/>
  <c r="BF535" i="1"/>
  <c r="BE535" i="1"/>
  <c r="BF331" i="1"/>
  <c r="BE331" i="1"/>
  <c r="BF69" i="1"/>
  <c r="BE69" i="1"/>
  <c r="BF503" i="1"/>
  <c r="BE503" i="1"/>
  <c r="BF309" i="1"/>
  <c r="BE309" i="1"/>
  <c r="BF225" i="1"/>
  <c r="BE225" i="1"/>
  <c r="BF523" i="1"/>
  <c r="BE523" i="1"/>
  <c r="BF425" i="1"/>
  <c r="BE425" i="1"/>
  <c r="BF390" i="1"/>
  <c r="BE390" i="1"/>
  <c r="BF635" i="1"/>
  <c r="BE635" i="1"/>
  <c r="BF620" i="1"/>
  <c r="BE620" i="1"/>
  <c r="BF105" i="1"/>
  <c r="BE105" i="1"/>
  <c r="BF325" i="1"/>
  <c r="BE325" i="1"/>
  <c r="BF217" i="1"/>
  <c r="BE217" i="1"/>
  <c r="BF169" i="1"/>
  <c r="BE169" i="1"/>
  <c r="BF122" i="1"/>
  <c r="BE122" i="1"/>
  <c r="BF443" i="1"/>
  <c r="BE443" i="1"/>
  <c r="BF251" i="1"/>
  <c r="BE251" i="1"/>
  <c r="BF166" i="1"/>
  <c r="BE166" i="1"/>
  <c r="BF227" i="1"/>
  <c r="BE227" i="1"/>
  <c r="BF152" i="1"/>
  <c r="BE152" i="1"/>
  <c r="BF133" i="1"/>
  <c r="BE133" i="1"/>
  <c r="BF724" i="1"/>
  <c r="BE724" i="1"/>
  <c r="BF743" i="1"/>
  <c r="BE743" i="1"/>
  <c r="BF1071" i="1"/>
  <c r="BE1071" i="1"/>
  <c r="BF783" i="1"/>
  <c r="BE783" i="1"/>
  <c r="BF468" i="1"/>
  <c r="BE468" i="1"/>
  <c r="BF500" i="1"/>
  <c r="BE500" i="1"/>
  <c r="BF498" i="1"/>
  <c r="BE498" i="1"/>
  <c r="BF370" i="1"/>
  <c r="BE370" i="1"/>
  <c r="BF389" i="1"/>
  <c r="BE389" i="1"/>
  <c r="BF555" i="1"/>
  <c r="BE555" i="1"/>
  <c r="BF572" i="1"/>
  <c r="BE572" i="1"/>
  <c r="BF541" i="1"/>
  <c r="BE541" i="1"/>
  <c r="BF528" i="1"/>
  <c r="BE528" i="1"/>
  <c r="BF1160" i="1"/>
  <c r="BE1160" i="1"/>
  <c r="BF705" i="1"/>
  <c r="BE705" i="1"/>
  <c r="BF890" i="1"/>
  <c r="BE890" i="1"/>
  <c r="BF912" i="1"/>
  <c r="BE912" i="1"/>
  <c r="BF841" i="1"/>
  <c r="BE841" i="1"/>
  <c r="BF895" i="1"/>
  <c r="BE895" i="1"/>
  <c r="BF1139" i="1"/>
  <c r="BE1139" i="1"/>
  <c r="BF678" i="1"/>
  <c r="BE678" i="1"/>
  <c r="BF672" i="1"/>
  <c r="BE672" i="1"/>
  <c r="BF1351" i="1"/>
  <c r="BE1351" i="1"/>
  <c r="BF940" i="1"/>
  <c r="BE940" i="1"/>
  <c r="BF687" i="1"/>
  <c r="BE687" i="1"/>
  <c r="BF1004" i="1"/>
  <c r="BE1004" i="1"/>
  <c r="BF361" i="1"/>
  <c r="BE361" i="1"/>
  <c r="BF813" i="1"/>
  <c r="BE813" i="1"/>
  <c r="BF1295" i="1"/>
  <c r="BE1295" i="1"/>
  <c r="BF1189" i="1"/>
  <c r="BE1189" i="1"/>
  <c r="BF763" i="1"/>
  <c r="BE763" i="1"/>
  <c r="BF1186" i="1"/>
  <c r="BE1186" i="1"/>
  <c r="BF1364" i="1"/>
  <c r="BE1364" i="1"/>
  <c r="BF1262" i="1"/>
  <c r="BE1262" i="1"/>
  <c r="BF1224" i="1"/>
  <c r="BE1224" i="1"/>
  <c r="BF293" i="1"/>
  <c r="BE293" i="1"/>
  <c r="BF804" i="1"/>
  <c r="BE804" i="1"/>
  <c r="BF1145" i="1"/>
  <c r="BE1145" i="1"/>
  <c r="BF196" i="1"/>
  <c r="BE196" i="1"/>
  <c r="BF754" i="1"/>
  <c r="BE754" i="1"/>
  <c r="BF1082" i="1"/>
  <c r="BE1082" i="1"/>
  <c r="BF384" i="1"/>
  <c r="BE384" i="1"/>
  <c r="BF1147" i="1"/>
  <c r="BE1147" i="1"/>
  <c r="BF1225" i="1"/>
  <c r="BE1225" i="1"/>
  <c r="BF150" i="1"/>
  <c r="BE150" i="1"/>
  <c r="BF831" i="1"/>
  <c r="BE831" i="1"/>
  <c r="BF13" i="1"/>
  <c r="BE13" i="1"/>
  <c r="BF1199" i="1"/>
  <c r="BE1199" i="1"/>
  <c r="BF37" i="1"/>
  <c r="BE37" i="1"/>
  <c r="BF646" i="1"/>
  <c r="BE646" i="1"/>
  <c r="BF922" i="1"/>
  <c r="BE922" i="1"/>
  <c r="BF986" i="1"/>
  <c r="BE986" i="1"/>
  <c r="BF1216" i="1"/>
  <c r="BE1216" i="1"/>
  <c r="BF408" i="1"/>
  <c r="BE408" i="1"/>
  <c r="BF1050" i="1"/>
  <c r="BE1050" i="1"/>
  <c r="BF1178" i="1"/>
  <c r="BE1178" i="1"/>
  <c r="BF1013" i="1"/>
  <c r="BE1013" i="1"/>
  <c r="BF1060" i="1"/>
  <c r="BE1060" i="1"/>
  <c r="BF1115" i="1"/>
  <c r="BE1115" i="1"/>
  <c r="BF1277" i="1"/>
  <c r="BE1277" i="1"/>
  <c r="BF1091" i="1"/>
  <c r="BE1091" i="1"/>
  <c r="BF1268" i="1"/>
  <c r="BE1268" i="1"/>
  <c r="BF1252" i="1"/>
  <c r="BE1252" i="1"/>
  <c r="BF1144" i="1"/>
  <c r="BE1144" i="1"/>
  <c r="BF1282" i="1"/>
  <c r="BE1282" i="1"/>
  <c r="BF41" i="1"/>
  <c r="BE41" i="1"/>
  <c r="BF876" i="1"/>
  <c r="BE876" i="1"/>
  <c r="BF1318" i="1"/>
  <c r="BE1318" i="1"/>
  <c r="BF1007" i="1"/>
  <c r="BE1007" i="1"/>
  <c r="BF858" i="1"/>
  <c r="BE858" i="1"/>
  <c r="BF141" i="1"/>
  <c r="BE141" i="1"/>
  <c r="BF340" i="1"/>
  <c r="BE340" i="1"/>
  <c r="BF458" i="1"/>
  <c r="BE458" i="1"/>
  <c r="BF805" i="1"/>
  <c r="BE805" i="1"/>
  <c r="BF998" i="1"/>
  <c r="BE998" i="1"/>
  <c r="BF1023" i="1"/>
  <c r="BE1023" i="1"/>
  <c r="BF269" i="1"/>
  <c r="BE269" i="1"/>
  <c r="BF1121" i="1"/>
  <c r="BE1121" i="1"/>
  <c r="BF185" i="1"/>
  <c r="BE185" i="1"/>
  <c r="BF416" i="1"/>
  <c r="BE416" i="1"/>
  <c r="BF1168" i="1"/>
  <c r="BE1168" i="1"/>
  <c r="BF1074" i="1"/>
  <c r="BE1074" i="1"/>
  <c r="BF383" i="1"/>
  <c r="BE383" i="1"/>
  <c r="BF1237" i="1"/>
  <c r="BE1237" i="1"/>
  <c r="BF1270" i="1"/>
  <c r="BE1270" i="1"/>
  <c r="BF1315" i="1"/>
  <c r="BE1315" i="1"/>
  <c r="BF1310" i="1"/>
  <c r="BE1310" i="1"/>
  <c r="BF803" i="1"/>
  <c r="BE803" i="1"/>
  <c r="BF989" i="1"/>
  <c r="BE989" i="1"/>
  <c r="BF996" i="1"/>
  <c r="BE996" i="1"/>
  <c r="BF769" i="1"/>
  <c r="BE769" i="1"/>
  <c r="BF1230" i="1"/>
  <c r="BE1230" i="1"/>
  <c r="BF22" i="1"/>
  <c r="BE22" i="1"/>
  <c r="BF568" i="1"/>
  <c r="BE568" i="1"/>
  <c r="BF1221" i="1"/>
  <c r="BE1221" i="1"/>
  <c r="BF1154" i="1"/>
  <c r="BE1154" i="1"/>
  <c r="BF23" i="1"/>
  <c r="BE23" i="1"/>
  <c r="BF699" i="1"/>
  <c r="BE699" i="1"/>
  <c r="BF879" i="1"/>
  <c r="BE879" i="1"/>
  <c r="BF1235" i="1"/>
  <c r="BE1235" i="1"/>
  <c r="BF265" i="1"/>
  <c r="BE265" i="1"/>
  <c r="BF667" i="1"/>
  <c r="BE667" i="1"/>
  <c r="BF694" i="1"/>
  <c r="BE694" i="1"/>
  <c r="BF670" i="1"/>
  <c r="BE670" i="1"/>
  <c r="BF111" i="1"/>
  <c r="BE111" i="1"/>
  <c r="BF57" i="1"/>
  <c r="BE57" i="1"/>
  <c r="BF1101" i="1"/>
  <c r="BE1101" i="1"/>
  <c r="BF1327" i="1"/>
  <c r="BE1327" i="1"/>
  <c r="BF1117" i="1"/>
  <c r="BE1117" i="1"/>
  <c r="BF1100" i="1"/>
  <c r="BE1100" i="1"/>
  <c r="BF238" i="1"/>
  <c r="BE238" i="1"/>
  <c r="BF1240" i="1"/>
  <c r="BE1240" i="1"/>
  <c r="BF814" i="1"/>
  <c r="BE814" i="1"/>
  <c r="BF212" i="1"/>
  <c r="BE212" i="1"/>
  <c r="BF188" i="1"/>
  <c r="BE188" i="1"/>
  <c r="BF799" i="1"/>
  <c r="BE799" i="1"/>
  <c r="BF792" i="1"/>
  <c r="BE792" i="1"/>
  <c r="BF679" i="1"/>
  <c r="BE679" i="1"/>
  <c r="BF220" i="1"/>
  <c r="BE220" i="1"/>
  <c r="BF107" i="1"/>
  <c r="BE107" i="1"/>
  <c r="BF275" i="1"/>
  <c r="BE275" i="1"/>
  <c r="BF406" i="1"/>
  <c r="BE406" i="1"/>
  <c r="BF90" i="1"/>
  <c r="BE90" i="1"/>
  <c r="BF161" i="1"/>
  <c r="BE161" i="1"/>
  <c r="BF918" i="1"/>
  <c r="BE918" i="1"/>
  <c r="BF1010" i="1"/>
  <c r="BE1010" i="1"/>
  <c r="BF1068" i="1"/>
  <c r="BE1068" i="1"/>
  <c r="BF1002" i="1"/>
  <c r="BE1002" i="1"/>
  <c r="BF824" i="1"/>
  <c r="BE824" i="1"/>
  <c r="BF1096" i="1"/>
  <c r="BE1096" i="1"/>
  <c r="BF579" i="1"/>
  <c r="BE579" i="1"/>
  <c r="BF187" i="1"/>
  <c r="BE187" i="1"/>
  <c r="BF124" i="1"/>
  <c r="BE124" i="1"/>
  <c r="BF618" i="1"/>
  <c r="BE618" i="1"/>
  <c r="BF507" i="1"/>
  <c r="BE507" i="1"/>
  <c r="BF484" i="1"/>
  <c r="BE484" i="1"/>
  <c r="BF650" i="1"/>
  <c r="BE650" i="1"/>
  <c r="BF532" i="1"/>
  <c r="BE532" i="1"/>
  <c r="BF1346" i="1"/>
  <c r="BE1346" i="1"/>
  <c r="BF441" i="1"/>
  <c r="BE441" i="1"/>
  <c r="BF1302" i="1"/>
  <c r="BE1302" i="1"/>
  <c r="BF884" i="1"/>
  <c r="BE884" i="1"/>
  <c r="BF321" i="1"/>
  <c r="BE321" i="1"/>
  <c r="BF964" i="1"/>
  <c r="BE964" i="1"/>
  <c r="BF376" i="1"/>
  <c r="BE376" i="1"/>
  <c r="BF975" i="1"/>
  <c r="BE975" i="1"/>
  <c r="BF1061" i="1"/>
  <c r="BE1061" i="1"/>
  <c r="BF838" i="1"/>
  <c r="BE838" i="1"/>
  <c r="BF1079" i="1"/>
  <c r="BE1079" i="1"/>
  <c r="BF1120" i="1"/>
  <c r="BE1120" i="1"/>
  <c r="BF820" i="1"/>
  <c r="BE820" i="1"/>
  <c r="BF1290" i="1"/>
  <c r="BE1290" i="1"/>
  <c r="BF486" i="1"/>
  <c r="BE486" i="1"/>
  <c r="BF174" i="1"/>
  <c r="BE174" i="1"/>
  <c r="BF56" i="1"/>
  <c r="BE56" i="1"/>
  <c r="BF143" i="1"/>
  <c r="BE143" i="1"/>
  <c r="BF927" i="1"/>
  <c r="BE927" i="1"/>
  <c r="BF550" i="1"/>
  <c r="BE550" i="1"/>
  <c r="BF19" i="1"/>
  <c r="BE19" i="1"/>
  <c r="BF242" i="1"/>
  <c r="BE242" i="1"/>
  <c r="BF125" i="1"/>
  <c r="BE125" i="1"/>
  <c r="BF181" i="1"/>
  <c r="BE181" i="1"/>
  <c r="BF627" i="1"/>
  <c r="BE627" i="1"/>
  <c r="BF790" i="1"/>
  <c r="BE790" i="1"/>
  <c r="BF509" i="1"/>
  <c r="BE509" i="1"/>
  <c r="BF448" i="1"/>
  <c r="BE448" i="1"/>
  <c r="BF1306" i="1"/>
  <c r="BE1306" i="1"/>
  <c r="BF119" i="1"/>
  <c r="BE119" i="1"/>
  <c r="BF821" i="1"/>
  <c r="BE821" i="1"/>
  <c r="BF688" i="1"/>
  <c r="BE688" i="1"/>
  <c r="BF1003" i="1"/>
  <c r="BE1003" i="1"/>
  <c r="BF984" i="1"/>
  <c r="BE984" i="1"/>
  <c r="BF901" i="1"/>
  <c r="BE901" i="1"/>
  <c r="BF1322" i="1"/>
  <c r="BE1322" i="1"/>
  <c r="BF978" i="1"/>
  <c r="BE978" i="1"/>
  <c r="BF182" i="1"/>
  <c r="BE182" i="1"/>
  <c r="BF816" i="1"/>
  <c r="BE816" i="1"/>
  <c r="BF737" i="1"/>
  <c r="BE737" i="1"/>
  <c r="BF1133" i="1"/>
  <c r="BE1133" i="1"/>
  <c r="BF668" i="1"/>
  <c r="BE668" i="1"/>
  <c r="BF27" i="1"/>
  <c r="BE27" i="1"/>
  <c r="BF451" i="1"/>
  <c r="BE451" i="1"/>
  <c r="BF1334" i="1"/>
  <c r="BE1334" i="1"/>
  <c r="BF1114" i="1"/>
  <c r="BE1114" i="1"/>
  <c r="BF1109" i="1"/>
  <c r="BE1109" i="1"/>
  <c r="BF1044" i="1"/>
  <c r="BE1044" i="1"/>
  <c r="BF700" i="1"/>
  <c r="BE700" i="1"/>
  <c r="BF180" i="1"/>
  <c r="BE180" i="1"/>
  <c r="BF1210" i="1"/>
  <c r="BE1210" i="1"/>
  <c r="BF86" i="1"/>
  <c r="BE86" i="1"/>
  <c r="BF962" i="1"/>
  <c r="BE962" i="1"/>
  <c r="BF1019" i="1"/>
  <c r="BE1019" i="1"/>
  <c r="BF544" i="1"/>
  <c r="BE544" i="1"/>
  <c r="BF149" i="1"/>
  <c r="BE149" i="1"/>
  <c r="BF616" i="1"/>
  <c r="BE616" i="1"/>
  <c r="BF603" i="1"/>
  <c r="BE603" i="1"/>
  <c r="BF533" i="1"/>
  <c r="BE533" i="1"/>
  <c r="BF191" i="1"/>
  <c r="BE191" i="1"/>
  <c r="BF628" i="1"/>
  <c r="BE628" i="1"/>
  <c r="BF134" i="1"/>
  <c r="BE134" i="1"/>
  <c r="BF649" i="1"/>
  <c r="BE649" i="1"/>
  <c r="BF442" i="1"/>
  <c r="BE442" i="1"/>
  <c r="BF399" i="1"/>
  <c r="BE399" i="1"/>
  <c r="BF382" i="1"/>
  <c r="BE382" i="1"/>
  <c r="BF648" i="1"/>
  <c r="BE648" i="1"/>
  <c r="BF132" i="1"/>
  <c r="BE132" i="1"/>
  <c r="BF542" i="1"/>
  <c r="BE542" i="1"/>
  <c r="BF239" i="1"/>
  <c r="BE239" i="1"/>
  <c r="BF566" i="1"/>
  <c r="BE566" i="1"/>
  <c r="BF216" i="1"/>
  <c r="BE216" i="1"/>
  <c r="BF254" i="1"/>
  <c r="BE254" i="1"/>
  <c r="BF394" i="1"/>
  <c r="BE394" i="1"/>
  <c r="BF419" i="1"/>
  <c r="BE419" i="1"/>
  <c r="BF639" i="1"/>
  <c r="BE639" i="1"/>
  <c r="BF598" i="1"/>
  <c r="BE598" i="1"/>
  <c r="BF201" i="1"/>
  <c r="BE201" i="1"/>
  <c r="BF548" i="1"/>
  <c r="BE548" i="1"/>
  <c r="BF287" i="1"/>
  <c r="BE287" i="1"/>
  <c r="BF605" i="1"/>
  <c r="BE605" i="1"/>
  <c r="BF540" i="1"/>
  <c r="BE540" i="1"/>
  <c r="BF273" i="1"/>
  <c r="BE273" i="1"/>
  <c r="BF102" i="1"/>
  <c r="BE102" i="1"/>
  <c r="BF591" i="1"/>
  <c r="BE591" i="1"/>
  <c r="BF424" i="1"/>
  <c r="BE424" i="1"/>
  <c r="BF281" i="1"/>
  <c r="BE281" i="1"/>
  <c r="BF385" i="1"/>
  <c r="BE385" i="1"/>
  <c r="BF729" i="1"/>
  <c r="BE729" i="1"/>
  <c r="BF747" i="1"/>
  <c r="BE747" i="1"/>
  <c r="BF911" i="1"/>
  <c r="BE911" i="1"/>
  <c r="BF872" i="1"/>
  <c r="BE872" i="1"/>
  <c r="BF501" i="1"/>
  <c r="BE501" i="1"/>
  <c r="BF536" i="1"/>
  <c r="BE536" i="1"/>
  <c r="BF474" i="1"/>
  <c r="BE474" i="1"/>
  <c r="BF524" i="1"/>
  <c r="BE524" i="1"/>
  <c r="BF625" i="1"/>
  <c r="BE625" i="1"/>
  <c r="BF197" i="1"/>
  <c r="BE197" i="1"/>
  <c r="BF453" i="1"/>
  <c r="BE453" i="1"/>
  <c r="BF343" i="1"/>
  <c r="BE343" i="1"/>
  <c r="BF593" i="1"/>
  <c r="BE593" i="1"/>
  <c r="BF1124" i="1"/>
  <c r="BE1124" i="1"/>
  <c r="BF717" i="1"/>
  <c r="BE717" i="1"/>
  <c r="BF868" i="1"/>
  <c r="BE868" i="1"/>
  <c r="BF1250" i="1"/>
  <c r="BE1250" i="1"/>
  <c r="BF1332" i="1"/>
  <c r="BE1332" i="1"/>
  <c r="BF1037" i="1"/>
  <c r="BE1037" i="1"/>
  <c r="BF1084" i="1"/>
  <c r="BE1084" i="1"/>
  <c r="BF677" i="1"/>
  <c r="BE677" i="1"/>
  <c r="BF1349" i="1"/>
  <c r="BE1349" i="1"/>
  <c r="BF1340" i="1"/>
  <c r="BE1340" i="1"/>
  <c r="BF335" i="1"/>
  <c r="BE335" i="1"/>
  <c r="BF698" i="1"/>
  <c r="BE698" i="1"/>
  <c r="BF319" i="1"/>
  <c r="BE319" i="1"/>
  <c r="BF344" i="1"/>
  <c r="BE344" i="1"/>
  <c r="BF215" i="1"/>
  <c r="BE215" i="1"/>
  <c r="BF1020" i="1"/>
  <c r="BE1020" i="1"/>
  <c r="BF1165" i="1"/>
  <c r="BE1165" i="1"/>
  <c r="BF829" i="1"/>
  <c r="BE829" i="1"/>
  <c r="BF762" i="1"/>
  <c r="BE762" i="1"/>
  <c r="BF440" i="1"/>
  <c r="BE440" i="1"/>
  <c r="BF746" i="1"/>
  <c r="BE746" i="1"/>
  <c r="BF1024" i="1"/>
  <c r="BE1024" i="1"/>
  <c r="BF326" i="1"/>
  <c r="BE326" i="1"/>
  <c r="BF888" i="1"/>
  <c r="BE888" i="1"/>
  <c r="BF846" i="1"/>
  <c r="BE846" i="1"/>
  <c r="BF815" i="1"/>
  <c r="BE815" i="1"/>
  <c r="BF719" i="1"/>
  <c r="BE719" i="1"/>
  <c r="BF898" i="1"/>
  <c r="BE898" i="1"/>
  <c r="BF744" i="1"/>
  <c r="BE744" i="1"/>
  <c r="BF1112" i="1"/>
  <c r="BE1112" i="1"/>
  <c r="BF845" i="1"/>
  <c r="BE845" i="1"/>
  <c r="BF720" i="1"/>
  <c r="BE720" i="1"/>
  <c r="BF1326" i="1"/>
  <c r="BE1326" i="1"/>
  <c r="BF39" i="1"/>
  <c r="BE39" i="1"/>
  <c r="BF77" i="1"/>
  <c r="BE77" i="1"/>
  <c r="BF46" i="1"/>
  <c r="BE46" i="1"/>
  <c r="BF595" i="1"/>
  <c r="BE595" i="1"/>
  <c r="BF1029" i="1"/>
  <c r="BE1029" i="1"/>
  <c r="BF40" i="1"/>
  <c r="BE40" i="1"/>
  <c r="BF1095" i="1"/>
  <c r="BE1095" i="1"/>
  <c r="BF795" i="1"/>
  <c r="BE795" i="1"/>
  <c r="BF1083" i="1"/>
  <c r="BE1083" i="1"/>
  <c r="BF129" i="1"/>
  <c r="BE129" i="1"/>
  <c r="BF1072" i="1"/>
  <c r="BE1072" i="1"/>
  <c r="BF395" i="1"/>
  <c r="BE395" i="1"/>
  <c r="BF1099" i="1"/>
  <c r="BE1099" i="1"/>
  <c r="BF1176" i="1"/>
  <c r="BE1176" i="1"/>
  <c r="BF840" i="1"/>
  <c r="BE840" i="1"/>
  <c r="BF146" i="1"/>
  <c r="BE146" i="1"/>
  <c r="BF1213" i="1"/>
  <c r="BE1213" i="1"/>
  <c r="BF1190" i="1"/>
  <c r="BE1190" i="1"/>
  <c r="BF1284" i="1"/>
  <c r="BE1284" i="1"/>
  <c r="BF1209" i="1"/>
  <c r="BE1209" i="1"/>
  <c r="BF1172" i="1"/>
  <c r="BE1172" i="1"/>
  <c r="BF512" i="1"/>
  <c r="BE512" i="1"/>
  <c r="BF950" i="1"/>
  <c r="BE950" i="1"/>
  <c r="BF857" i="1"/>
  <c r="BE857" i="1"/>
  <c r="BF84" i="1"/>
  <c r="BE84" i="1"/>
  <c r="BF73" i="1"/>
  <c r="BE73" i="1"/>
  <c r="BF619" i="1"/>
  <c r="BF1142" i="1"/>
  <c r="BE1142" i="1"/>
  <c r="BF1045" i="1"/>
  <c r="BE1045" i="1"/>
  <c r="BF588" i="1"/>
  <c r="BE588" i="1"/>
  <c r="BF1265" i="1"/>
  <c r="BE1265" i="1"/>
  <c r="BF1081" i="1"/>
  <c r="BE1081" i="1"/>
  <c r="BF839" i="1"/>
  <c r="BE839" i="1"/>
  <c r="BF241" i="1"/>
  <c r="BE241" i="1"/>
  <c r="BF1090" i="1"/>
  <c r="BE1090" i="1"/>
  <c r="BF1110" i="1"/>
  <c r="BE1110" i="1"/>
  <c r="BF414" i="1"/>
  <c r="BE414" i="1"/>
  <c r="BF1048" i="1"/>
  <c r="BE1048" i="1"/>
  <c r="BF299" i="1"/>
  <c r="BE299" i="1"/>
  <c r="BF1009" i="1"/>
  <c r="BE1009" i="1"/>
  <c r="BF1187" i="1"/>
  <c r="BE1187" i="1"/>
  <c r="BF958" i="1"/>
  <c r="BE958" i="1"/>
  <c r="BF226" i="1"/>
  <c r="BE226" i="1"/>
  <c r="BF926" i="1"/>
  <c r="BE926" i="1"/>
  <c r="BF878" i="1"/>
  <c r="BE878" i="1"/>
  <c r="BF1311" i="1"/>
  <c r="BE1311" i="1"/>
  <c r="BF51" i="1"/>
  <c r="BE51" i="1"/>
  <c r="BF26" i="1"/>
  <c r="BE26" i="1"/>
  <c r="BF1253" i="1"/>
  <c r="BE1253" i="1"/>
  <c r="BF1153" i="1"/>
  <c r="BE1153" i="1"/>
  <c r="BF415" i="1"/>
  <c r="BE415" i="1"/>
  <c r="BF826" i="1"/>
  <c r="BE826" i="1"/>
  <c r="BF1317" i="1"/>
  <c r="BE1317" i="1"/>
  <c r="BF578" i="1"/>
  <c r="BE578" i="1"/>
  <c r="BF576" i="1"/>
  <c r="BE576" i="1"/>
  <c r="BF666" i="1"/>
  <c r="BE666" i="1"/>
  <c r="BF1113" i="1"/>
  <c r="BE1113" i="1"/>
  <c r="BF25" i="1"/>
  <c r="BE25" i="1"/>
  <c r="BF170" i="1"/>
  <c r="BE170" i="1"/>
  <c r="BF65" i="1"/>
  <c r="BE65" i="1"/>
  <c r="BF1301" i="1"/>
  <c r="BE1301" i="1"/>
  <c r="BF249" i="1"/>
  <c r="BE249" i="1"/>
  <c r="BF812" i="1"/>
  <c r="BE812" i="1"/>
  <c r="BF193" i="1"/>
  <c r="BE193" i="1"/>
  <c r="BF229" i="1"/>
  <c r="BE229" i="1"/>
  <c r="BF224" i="1"/>
  <c r="BE224" i="1"/>
  <c r="BF852" i="1"/>
  <c r="BE852" i="1"/>
  <c r="BF246" i="1"/>
  <c r="BE246" i="1"/>
  <c r="BF348" i="1"/>
  <c r="BE348" i="1"/>
  <c r="BF1360" i="1"/>
  <c r="BE1360" i="1"/>
  <c r="BF692" i="1"/>
  <c r="BE692" i="1"/>
  <c r="BF1233" i="1"/>
  <c r="BE1233" i="1"/>
  <c r="BF231" i="1"/>
  <c r="BE231" i="1"/>
  <c r="BF176" i="1"/>
  <c r="BE176" i="1"/>
  <c r="BF806" i="1"/>
  <c r="BE806" i="1"/>
  <c r="BF272" i="1"/>
  <c r="BE272" i="1"/>
  <c r="BF248" i="1"/>
  <c r="BE248" i="1"/>
  <c r="BF199" i="1"/>
  <c r="BE199" i="1"/>
  <c r="BF768" i="1"/>
  <c r="BE768" i="1"/>
  <c r="BF893" i="1"/>
  <c r="BE893" i="1"/>
  <c r="BF1055" i="1"/>
  <c r="BE1055" i="1"/>
  <c r="BF1184" i="1"/>
  <c r="BE1184" i="1"/>
  <c r="BF1049" i="1"/>
  <c r="BE1049" i="1"/>
  <c r="BF1321" i="1"/>
  <c r="BE1321" i="1"/>
  <c r="BF723" i="1"/>
  <c r="BE723" i="1"/>
  <c r="BF957" i="1"/>
  <c r="BE957" i="1"/>
  <c r="BF204" i="1"/>
  <c r="BE204" i="1"/>
  <c r="BF518" i="1"/>
  <c r="BE518" i="1"/>
  <c r="BF405" i="1"/>
  <c r="BE405" i="1"/>
  <c r="BF613" i="1"/>
  <c r="BE613" i="1"/>
  <c r="BF502" i="1"/>
  <c r="BE502" i="1"/>
  <c r="BF1140" i="1"/>
  <c r="BE1140" i="1"/>
  <c r="BF438" i="1"/>
  <c r="BE438" i="1"/>
  <c r="BF992" i="1"/>
  <c r="BE992" i="1"/>
  <c r="BF1359" i="1"/>
  <c r="BE1359" i="1"/>
  <c r="BF256" i="1"/>
  <c r="BE256" i="1"/>
  <c r="BF970" i="1"/>
  <c r="BE970" i="1"/>
  <c r="BF359" i="1"/>
  <c r="BE359" i="1"/>
  <c r="BF1134" i="1"/>
  <c r="BE1134" i="1"/>
  <c r="BF652" i="1"/>
  <c r="BE652" i="1"/>
  <c r="BF1243" i="1"/>
  <c r="BE1243" i="1"/>
  <c r="BF1014" i="1"/>
  <c r="BE1014" i="1"/>
  <c r="BF934" i="1"/>
  <c r="BE934" i="1"/>
  <c r="BF1248" i="1"/>
  <c r="BE1248" i="1"/>
  <c r="BF1130" i="1"/>
  <c r="BE1130" i="1"/>
  <c r="BF1087" i="1"/>
  <c r="BE1087" i="1"/>
  <c r="BF1156" i="1"/>
  <c r="BE1156" i="1"/>
  <c r="BF527" i="1"/>
  <c r="BE527" i="1"/>
  <c r="BF695" i="1"/>
  <c r="BE695" i="1"/>
  <c r="BF283" i="1"/>
  <c r="BE283" i="1"/>
  <c r="BF410" i="1"/>
  <c r="BE410" i="1"/>
  <c r="BF706" i="1"/>
  <c r="BE706" i="1"/>
  <c r="BF864" i="1"/>
  <c r="BE864" i="1"/>
  <c r="BF469" i="1"/>
  <c r="BE469" i="1"/>
  <c r="BF93" i="1"/>
  <c r="BE93" i="1"/>
  <c r="BF413" i="1"/>
  <c r="BE413" i="1"/>
  <c r="BF203" i="1"/>
  <c r="BE203" i="1"/>
  <c r="BF547" i="1"/>
  <c r="BE547" i="1"/>
  <c r="BF476" i="1"/>
  <c r="BE476" i="1"/>
  <c r="BF514" i="1"/>
  <c r="BE514" i="1"/>
  <c r="BF529" i="1"/>
  <c r="BE529" i="1"/>
  <c r="BF905" i="1"/>
  <c r="BE905" i="1"/>
  <c r="BF209" i="1"/>
  <c r="BE209" i="1"/>
  <c r="BF771" i="1"/>
  <c r="BE771" i="1"/>
  <c r="BF1092" i="1"/>
  <c r="BE1092" i="1"/>
  <c r="BF761" i="1"/>
  <c r="BE761" i="1"/>
  <c r="BF1157" i="1"/>
  <c r="BE1157" i="1"/>
  <c r="BF44" i="1"/>
  <c r="BE44" i="1"/>
  <c r="BF490" i="1"/>
  <c r="BE490" i="1"/>
  <c r="BF819" i="1"/>
  <c r="BE819" i="1"/>
  <c r="BF1001" i="1"/>
  <c r="BE1001" i="1"/>
  <c r="BF781" i="1"/>
  <c r="BE781" i="1"/>
  <c r="BF358" i="1"/>
  <c r="BE358" i="1"/>
  <c r="BF1141" i="1"/>
  <c r="BE1141" i="1"/>
  <c r="BF1238" i="1"/>
  <c r="BE1238" i="1"/>
  <c r="BF818" i="1"/>
  <c r="BE818" i="1"/>
  <c r="BF1155" i="1"/>
  <c r="BE1155" i="1"/>
  <c r="BF135" i="1"/>
  <c r="BE135" i="1"/>
  <c r="BF662" i="1"/>
  <c r="BE662" i="1"/>
  <c r="BF99" i="1"/>
  <c r="BE99" i="1"/>
  <c r="BF669" i="1"/>
  <c r="BE669" i="1"/>
  <c r="BF240" i="1"/>
  <c r="BE240" i="1"/>
  <c r="BF944" i="1"/>
  <c r="BE944" i="1"/>
  <c r="BF801" i="1"/>
  <c r="BE801" i="1"/>
  <c r="BF802" i="1"/>
  <c r="BE802" i="1"/>
  <c r="BF1355" i="1"/>
  <c r="BE1355" i="1"/>
  <c r="BF1208" i="1"/>
  <c r="BE1208" i="1"/>
  <c r="BF1137" i="1"/>
  <c r="BE1137" i="1"/>
  <c r="BF483" i="1"/>
  <c r="BE483" i="1"/>
  <c r="BF85" i="1"/>
  <c r="BE85" i="1"/>
  <c r="BF320" i="1"/>
  <c r="BE320" i="1"/>
  <c r="BF604" i="1"/>
  <c r="BE604" i="1"/>
  <c r="BF556" i="1"/>
  <c r="BE556" i="1"/>
  <c r="BF494" i="1"/>
  <c r="BE494" i="1"/>
  <c r="BF562" i="1"/>
  <c r="BE562" i="1"/>
  <c r="BF607" i="1"/>
  <c r="BE607" i="1"/>
  <c r="BF444" i="1"/>
  <c r="BE444" i="1"/>
  <c r="BF477" i="1"/>
  <c r="BE477" i="1"/>
  <c r="BF342" i="1"/>
  <c r="BE342" i="1"/>
  <c r="BF184" i="1"/>
  <c r="BE184" i="1"/>
  <c r="BF481" i="1"/>
  <c r="BE481" i="1"/>
  <c r="BF557" i="1"/>
  <c r="BE557" i="1"/>
  <c r="BF177" i="1"/>
  <c r="BE177" i="1"/>
  <c r="BF464" i="1"/>
  <c r="BE464" i="1"/>
  <c r="BF117" i="1"/>
  <c r="BE117" i="1"/>
  <c r="BF577" i="1"/>
  <c r="BE577" i="1"/>
  <c r="BF228" i="1"/>
  <c r="BE228" i="1"/>
  <c r="BF478" i="1"/>
  <c r="BE478" i="1"/>
  <c r="BF360" i="1"/>
  <c r="BE360" i="1"/>
  <c r="BF329" i="1"/>
  <c r="BE329" i="1"/>
  <c r="BF640" i="1"/>
  <c r="BE640" i="1"/>
  <c r="BF584" i="1"/>
  <c r="BE584" i="1"/>
  <c r="BF597" i="1"/>
  <c r="BE597" i="1"/>
  <c r="BF580" i="1"/>
  <c r="BE580" i="1"/>
  <c r="BF601" i="1"/>
  <c r="BE601" i="1"/>
  <c r="BF126" i="1"/>
  <c r="BE126" i="1"/>
  <c r="BF608" i="1"/>
  <c r="BE608" i="1"/>
  <c r="BF53" i="1"/>
  <c r="BE53" i="1"/>
  <c r="BF472" i="1"/>
  <c r="BE472" i="1"/>
  <c r="BF387" i="1"/>
  <c r="BE387" i="1"/>
  <c r="BF171" i="1"/>
  <c r="BE171" i="1"/>
  <c r="BF156" i="1"/>
  <c r="BE156" i="1"/>
  <c r="BF301" i="1"/>
  <c r="BE301" i="1"/>
  <c r="BF708" i="1"/>
  <c r="BE708" i="1"/>
  <c r="BF764" i="1"/>
  <c r="BE764" i="1"/>
  <c r="BF732" i="1"/>
  <c r="BE732" i="1"/>
  <c r="BF776" i="1"/>
  <c r="BE776" i="1"/>
  <c r="BF513" i="1"/>
  <c r="BE513" i="1"/>
  <c r="BF545" i="1"/>
  <c r="BE545" i="1"/>
  <c r="BF656" i="1"/>
  <c r="BE656" i="1"/>
  <c r="BF259" i="1"/>
  <c r="BE259" i="1"/>
  <c r="BF354" i="1"/>
  <c r="BE354" i="1"/>
  <c r="BF417" i="1"/>
  <c r="BE417" i="1"/>
  <c r="BF600" i="1"/>
  <c r="BE600" i="1"/>
  <c r="BF538" i="1"/>
  <c r="BE538" i="1"/>
  <c r="BF337" i="1"/>
  <c r="BE337" i="1"/>
  <c r="BF1194" i="1"/>
  <c r="BE1194" i="1"/>
  <c r="BF977" i="1"/>
  <c r="BE977" i="1"/>
  <c r="BF825" i="1"/>
  <c r="BE825" i="1"/>
  <c r="BF871" i="1"/>
  <c r="BE871" i="1"/>
  <c r="BF734" i="1"/>
  <c r="BE734" i="1"/>
  <c r="BF836" i="1"/>
  <c r="BE836" i="1"/>
  <c r="BF674" i="1"/>
  <c r="BE674" i="1"/>
  <c r="BF697" i="1"/>
  <c r="BE697" i="1"/>
  <c r="BF1348" i="1"/>
  <c r="BE1348" i="1"/>
  <c r="BF1336" i="1"/>
  <c r="BE1336" i="1"/>
  <c r="BF913" i="1"/>
  <c r="BE913" i="1"/>
  <c r="BF400" i="1"/>
  <c r="BE400" i="1"/>
  <c r="BF965" i="1"/>
  <c r="BE965" i="1"/>
  <c r="BF277" i="1"/>
  <c r="BE277" i="1"/>
  <c r="BF286" i="1"/>
  <c r="BE286" i="1"/>
  <c r="BF508" i="1"/>
  <c r="BE508" i="1"/>
  <c r="BF1300" i="1"/>
  <c r="BE1300" i="1"/>
  <c r="BF896" i="1"/>
  <c r="BE896" i="1"/>
  <c r="BF865" i="1"/>
  <c r="BE865" i="1"/>
  <c r="BF356" i="1"/>
  <c r="BE356" i="1"/>
  <c r="BF1053" i="1"/>
  <c r="BE1053" i="1"/>
  <c r="BF350" i="1"/>
  <c r="BE350" i="1"/>
  <c r="BF1104" i="1"/>
  <c r="BE1104" i="1"/>
  <c r="BF658" i="1"/>
  <c r="BE658" i="1"/>
  <c r="BF332" i="1"/>
  <c r="BE332" i="1"/>
  <c r="BF279" i="1"/>
  <c r="BE279" i="1"/>
  <c r="BF372" i="1"/>
  <c r="BE372" i="1"/>
  <c r="BF1032" i="1"/>
  <c r="BE1032" i="1"/>
  <c r="BF703" i="1"/>
  <c r="BE703" i="1"/>
  <c r="BF1065" i="1"/>
  <c r="BE1065" i="1"/>
  <c r="BF95" i="1"/>
  <c r="BE95" i="1"/>
  <c r="BF298" i="1"/>
  <c r="BE298" i="1"/>
  <c r="BF1325" i="1"/>
  <c r="BE1325" i="1"/>
  <c r="BF54" i="1"/>
  <c r="BE54" i="1"/>
  <c r="BF1073" i="1"/>
  <c r="BE1073" i="1"/>
  <c r="BF36" i="1"/>
  <c r="BE36" i="1"/>
  <c r="BF21" i="1"/>
  <c r="BE21" i="1"/>
  <c r="BF919" i="1"/>
  <c r="BE919" i="1"/>
  <c r="BF1075" i="1"/>
  <c r="BE1075" i="1"/>
  <c r="BF1303" i="1"/>
  <c r="BE1303" i="1"/>
  <c r="BF1358" i="1"/>
  <c r="BE1358" i="1"/>
  <c r="BF976" i="1"/>
  <c r="BE976" i="1"/>
  <c r="BF979" i="1"/>
  <c r="BE979" i="1"/>
  <c r="BF8" i="1"/>
  <c r="BE8" i="1"/>
  <c r="BF28" i="1"/>
  <c r="BE28" i="1"/>
  <c r="BF991" i="1"/>
  <c r="BE991" i="1"/>
  <c r="BF1260" i="1"/>
  <c r="BE1260" i="1"/>
  <c r="BF1341" i="1"/>
  <c r="BE1341" i="1"/>
  <c r="BF11" i="1"/>
  <c r="BE11" i="1"/>
  <c r="BF1192" i="1"/>
  <c r="BE1192" i="1"/>
  <c r="BF1129" i="1"/>
  <c r="BE1129" i="1"/>
  <c r="BF1018" i="1"/>
  <c r="BE1018" i="1"/>
  <c r="BF178" i="1"/>
  <c r="BE178" i="1"/>
  <c r="BF1333" i="1"/>
  <c r="BE1333" i="1"/>
  <c r="BF70" i="1"/>
  <c r="BE70" i="1"/>
  <c r="BF850" i="1"/>
  <c r="BE850" i="1"/>
  <c r="BF82" i="1"/>
  <c r="BE82" i="1"/>
  <c r="BF929" i="1"/>
  <c r="BE929" i="1"/>
  <c r="BF980" i="1"/>
  <c r="BE980" i="1"/>
  <c r="BF480" i="1"/>
  <c r="BE480" i="1"/>
  <c r="BF1226" i="1"/>
  <c r="BE1226" i="1"/>
  <c r="BF920" i="1"/>
  <c r="BE920" i="1"/>
  <c r="BF1214" i="1"/>
  <c r="BE1214" i="1"/>
  <c r="BF430" i="1"/>
  <c r="BE430" i="1"/>
  <c r="BF1046" i="1"/>
  <c r="BE1046" i="1"/>
  <c r="BF1200" i="1"/>
  <c r="BE1200" i="1"/>
  <c r="BF398" i="1"/>
  <c r="BE398" i="1"/>
  <c r="BF1164" i="1"/>
  <c r="BE1164" i="1"/>
  <c r="BF1217" i="1"/>
  <c r="BE1217" i="1"/>
  <c r="BF338" i="1"/>
  <c r="BE338" i="1"/>
  <c r="BF1054" i="1"/>
  <c r="BE1054" i="1"/>
  <c r="BF1167" i="1"/>
  <c r="BE1167" i="1"/>
  <c r="BF1242" i="1"/>
  <c r="BE1242" i="1"/>
  <c r="BF1067" i="1"/>
  <c r="BE1067" i="1"/>
  <c r="BF974" i="1"/>
  <c r="BE974" i="1"/>
  <c r="BF271" i="1"/>
  <c r="BE271" i="1"/>
  <c r="BF867" i="1"/>
  <c r="BE867" i="1"/>
  <c r="BF810" i="1"/>
  <c r="BE810" i="1"/>
  <c r="BF519" i="1"/>
  <c r="BE519" i="1"/>
  <c r="BF33" i="1"/>
  <c r="BE33" i="1"/>
  <c r="BF339" i="1"/>
  <c r="BE339" i="1"/>
  <c r="BF1205" i="1"/>
  <c r="BE1205" i="1"/>
  <c r="BF1152" i="1"/>
  <c r="BE1152" i="1"/>
  <c r="BF369" i="1"/>
  <c r="BE369" i="1"/>
  <c r="BF797" i="1"/>
  <c r="BE797" i="1"/>
  <c r="BF61" i="1"/>
  <c r="BE61" i="1"/>
  <c r="BF9" i="1"/>
  <c r="BE9" i="1"/>
  <c r="BF68" i="1"/>
  <c r="BE68" i="1"/>
  <c r="BF1106" i="1"/>
  <c r="BE1106" i="1"/>
  <c r="BF660" i="1"/>
  <c r="BE660" i="1"/>
  <c r="BF55" i="1"/>
  <c r="BE55" i="1"/>
  <c r="BF1357" i="1"/>
  <c r="BE1357" i="1"/>
  <c r="BF1298" i="1"/>
  <c r="BE1298" i="1"/>
  <c r="BF1258" i="1"/>
  <c r="BE1258" i="1"/>
  <c r="BF336" i="1"/>
  <c r="BE336" i="1"/>
  <c r="BF374" i="1"/>
  <c r="BE374" i="1"/>
  <c r="BF373" i="1"/>
  <c r="BE373" i="1"/>
  <c r="BF236" i="1"/>
  <c r="BE236" i="1"/>
  <c r="BF684" i="1"/>
  <c r="BE684" i="1"/>
  <c r="BF856" i="1"/>
  <c r="BE856" i="1"/>
  <c r="BF148" i="1"/>
  <c r="BE148" i="1"/>
  <c r="BF62" i="1"/>
  <c r="BE62" i="1"/>
  <c r="BF282" i="1"/>
  <c r="BE282" i="1"/>
  <c r="BF136" i="1"/>
  <c r="BE136" i="1"/>
  <c r="BF233" i="1"/>
  <c r="BE233" i="1"/>
  <c r="BF280" i="1"/>
  <c r="BE280" i="1"/>
  <c r="BF822" i="1"/>
  <c r="BE822" i="1"/>
  <c r="BF163" i="1"/>
  <c r="BE163" i="1"/>
  <c r="BF284" i="1"/>
  <c r="BE284" i="1"/>
  <c r="BF396" i="1"/>
  <c r="BE396" i="1"/>
  <c r="BF311" i="1"/>
  <c r="BE311" i="1"/>
  <c r="BF244" i="1"/>
  <c r="BE244" i="1"/>
  <c r="BF935" i="1"/>
  <c r="BE935" i="1"/>
  <c r="BF952" i="1"/>
  <c r="BE952" i="1"/>
  <c r="BF1272" i="1"/>
  <c r="BE1272" i="1"/>
  <c r="BF7" i="1"/>
  <c r="BE7" i="1"/>
  <c r="BF1338" i="1"/>
  <c r="BE1338" i="1"/>
  <c r="BF1197" i="1"/>
  <c r="BE1197" i="1"/>
  <c r="BF276" i="1"/>
  <c r="BE276" i="1"/>
  <c r="BF434" i="1"/>
  <c r="BE434" i="1"/>
  <c r="BF355" i="1"/>
  <c r="BE355" i="1"/>
  <c r="BF404" i="1"/>
  <c r="BE404" i="1"/>
  <c r="BF460" i="1"/>
  <c r="BE460" i="1"/>
  <c r="BF461" i="1"/>
  <c r="BE461" i="1"/>
  <c r="BF704" i="1"/>
  <c r="BE704" i="1"/>
  <c r="BF530" i="1"/>
  <c r="BE530" i="1"/>
  <c r="BF827" i="1"/>
  <c r="BE827" i="1"/>
  <c r="BF1323" i="1"/>
  <c r="BE1323" i="1"/>
  <c r="BF63" i="1"/>
  <c r="BE63" i="1"/>
  <c r="BF1273" i="1"/>
  <c r="BE1273" i="1"/>
  <c r="BF294" i="1"/>
  <c r="BE294" i="1"/>
  <c r="BF48" i="1"/>
  <c r="BE48" i="1"/>
  <c r="BF14" i="1"/>
  <c r="BE14" i="1"/>
  <c r="BF923" i="1"/>
  <c r="BE923" i="1"/>
  <c r="BF967" i="1"/>
  <c r="BE967" i="1"/>
  <c r="BF29" i="1"/>
  <c r="BE29" i="1"/>
  <c r="BF1116" i="1"/>
  <c r="BE1116" i="1"/>
  <c r="BF407" i="1"/>
  <c r="BE407" i="1"/>
  <c r="BF1219" i="1"/>
  <c r="BE1219" i="1"/>
  <c r="BF1229" i="1"/>
  <c r="BE1229" i="1"/>
  <c r="BF352" i="1"/>
  <c r="BE352" i="1"/>
  <c r="BF632" i="1"/>
  <c r="BE632" i="1"/>
  <c r="BF691" i="1"/>
  <c r="BE691" i="1"/>
  <c r="BF315" i="1"/>
  <c r="BE315" i="1"/>
  <c r="BF1036" i="1"/>
  <c r="BE1036" i="1"/>
  <c r="BF1058" i="1"/>
  <c r="BE1058" i="1"/>
  <c r="BF606" i="1"/>
  <c r="BE606" i="1"/>
  <c r="BF452" i="1"/>
  <c r="BE452" i="1"/>
  <c r="BF433" i="1"/>
  <c r="BE433" i="1"/>
  <c r="BF651" i="1"/>
  <c r="BE651" i="1"/>
  <c r="BF647" i="1"/>
  <c r="BE647" i="1"/>
  <c r="BF155" i="1"/>
  <c r="BE155" i="1"/>
  <c r="BF392" i="1"/>
  <c r="BE392" i="1"/>
  <c r="BF159" i="1"/>
  <c r="BE159" i="1"/>
  <c r="BF800" i="1"/>
  <c r="BE800" i="1"/>
  <c r="BF972" i="1"/>
  <c r="BE972" i="1"/>
  <c r="BF1021" i="1"/>
  <c r="BE1021" i="1"/>
  <c r="BF300" i="1"/>
  <c r="BE300" i="1"/>
  <c r="BF422" i="1"/>
  <c r="BE422" i="1"/>
  <c r="BF1035" i="1"/>
  <c r="BE1035" i="1"/>
  <c r="BF924" i="1"/>
  <c r="BE924" i="1"/>
  <c r="BF521" i="1"/>
  <c r="BE521" i="1"/>
  <c r="BF1005" i="1"/>
  <c r="BE1005" i="1"/>
  <c r="BF947" i="1"/>
  <c r="BE947" i="1"/>
  <c r="BF34" i="1"/>
  <c r="BE34" i="1"/>
  <c r="BF457" i="1"/>
  <c r="BE457" i="1"/>
  <c r="BF987" i="1"/>
  <c r="BE987" i="1"/>
  <c r="BF1245" i="1"/>
  <c r="BE1245" i="1"/>
  <c r="BF1307" i="1"/>
  <c r="BE1307" i="1"/>
  <c r="BF24" i="1"/>
  <c r="BE24" i="1"/>
  <c r="BF517" i="1"/>
  <c r="BE517" i="1"/>
  <c r="BF638" i="1"/>
  <c r="BE638" i="1"/>
  <c r="BF690" i="1"/>
  <c r="BE690" i="1"/>
  <c r="BF304" i="1"/>
  <c r="BE304" i="1"/>
  <c r="BF1280" i="1"/>
  <c r="BE1280" i="1"/>
  <c r="BF1102" i="1"/>
  <c r="BE1102" i="1"/>
  <c r="BF1051" i="1"/>
  <c r="BE1051" i="1"/>
  <c r="BF1198" i="1"/>
  <c r="BE1198" i="1"/>
  <c r="BF1343" i="1"/>
  <c r="BE1343" i="1"/>
  <c r="BF1175" i="1"/>
  <c r="BE1175" i="1"/>
  <c r="BF1138" i="1"/>
  <c r="BE1138" i="1"/>
  <c r="BF870" i="1"/>
  <c r="BE870" i="1"/>
  <c r="BF250" i="1"/>
  <c r="BE250" i="1"/>
  <c r="BF162" i="1"/>
  <c r="BE162" i="1"/>
  <c r="BF615" i="1"/>
  <c r="BE615" i="1"/>
  <c r="BF631" i="1"/>
  <c r="BE631" i="1"/>
  <c r="BF268" i="1"/>
  <c r="BE268" i="1"/>
  <c r="BF475" i="1"/>
  <c r="BE475" i="1"/>
  <c r="BF112" i="1"/>
  <c r="BE112" i="1"/>
  <c r="BF379" i="1"/>
  <c r="BE379" i="1"/>
  <c r="BF147" i="1"/>
  <c r="BE147" i="1"/>
  <c r="BF328" i="1"/>
  <c r="BE328" i="1"/>
  <c r="BF450" i="1"/>
  <c r="BE450" i="1"/>
  <c r="BF312" i="1"/>
  <c r="BE312" i="1"/>
  <c r="BF158" i="1"/>
  <c r="BE158" i="1"/>
  <c r="BF167" i="1"/>
  <c r="BE167" i="1"/>
  <c r="BF455" i="1"/>
  <c r="BE455" i="1"/>
  <c r="BF195" i="1"/>
  <c r="BE195" i="1"/>
  <c r="BF137" i="1"/>
  <c r="BE137" i="1"/>
  <c r="BF96" i="1"/>
  <c r="BE96" i="1"/>
  <c r="BF522" i="1"/>
  <c r="BE522" i="1"/>
  <c r="BF427" i="1"/>
  <c r="BE427" i="1"/>
  <c r="BF131" i="1"/>
  <c r="BE131" i="1"/>
  <c r="BF614" i="1"/>
  <c r="BE614" i="1"/>
  <c r="BF621" i="1"/>
  <c r="BE621" i="1"/>
  <c r="BF596" i="1"/>
  <c r="BE596" i="1"/>
  <c r="BF467" i="1"/>
  <c r="BE467" i="1"/>
  <c r="BF546" i="1"/>
  <c r="BE546" i="1"/>
  <c r="BF594" i="1"/>
  <c r="BE594" i="1"/>
  <c r="BF103" i="1"/>
  <c r="BE103" i="1"/>
  <c r="BF270" i="1"/>
  <c r="BE270" i="1"/>
  <c r="BF278" i="1"/>
  <c r="BE278" i="1"/>
  <c r="BF420" i="1"/>
  <c r="BE420" i="1"/>
  <c r="BF116" i="1"/>
  <c r="BE116" i="1"/>
  <c r="BF186" i="1"/>
  <c r="BE186" i="1"/>
  <c r="BF388" i="1"/>
  <c r="BE388" i="1"/>
  <c r="BF770" i="1"/>
  <c r="BE770" i="1"/>
  <c r="BF1344" i="1"/>
  <c r="BE1344" i="1"/>
  <c r="BF1030" i="1"/>
  <c r="BE1030" i="1"/>
  <c r="BF784" i="1"/>
  <c r="BE784" i="1"/>
  <c r="BF436" i="1"/>
  <c r="BE436" i="1"/>
  <c r="BF633" i="1"/>
  <c r="BE633" i="1"/>
  <c r="BF589" i="1"/>
  <c r="BE589" i="1"/>
  <c r="BF308" i="1"/>
  <c r="BE308" i="1"/>
  <c r="BF539" i="1"/>
  <c r="BE539" i="1"/>
  <c r="BF401" i="1"/>
  <c r="BE401" i="1"/>
  <c r="BF492" i="1"/>
  <c r="BE492" i="1"/>
  <c r="BF234" i="1"/>
  <c r="BE234" i="1"/>
  <c r="BF788" i="1"/>
  <c r="BE788" i="1"/>
  <c r="BF753" i="1"/>
  <c r="BE753" i="1"/>
  <c r="BF793" i="1"/>
  <c r="BE793" i="1"/>
  <c r="BF1345" i="1"/>
  <c r="BE1345" i="1"/>
  <c r="BF1339" i="1"/>
  <c r="BE1339" i="1"/>
  <c r="BF1352" i="1"/>
  <c r="BE1352" i="1"/>
  <c r="BF1062" i="1"/>
  <c r="BE1062" i="1"/>
  <c r="BF1126" i="1"/>
  <c r="BE1126" i="1"/>
  <c r="BF725" i="1"/>
  <c r="BE725" i="1"/>
  <c r="BF1350" i="1"/>
  <c r="BE1350" i="1"/>
  <c r="BF1255" i="1"/>
  <c r="BE1255" i="1"/>
  <c r="BF1177" i="1"/>
  <c r="BE1177" i="1"/>
  <c r="BF285" i="1"/>
  <c r="BE285" i="1"/>
  <c r="BF823" i="1"/>
  <c r="BE823" i="1"/>
  <c r="BF742" i="1"/>
  <c r="BE742" i="1"/>
  <c r="BF750" i="1"/>
  <c r="BE750" i="1"/>
  <c r="BF1211" i="1"/>
  <c r="BE1211" i="1"/>
  <c r="BF1247" i="1"/>
  <c r="BE1247" i="1"/>
  <c r="BF843" i="1"/>
  <c r="BE843" i="1"/>
  <c r="BF748" i="1"/>
  <c r="BE748" i="1"/>
  <c r="BF731" i="1"/>
  <c r="BE731" i="1"/>
  <c r="BF995" i="1"/>
  <c r="BE995" i="1"/>
  <c r="BF322" i="1"/>
  <c r="BE322" i="1"/>
  <c r="BF779" i="1"/>
  <c r="BE779" i="1"/>
  <c r="BF657" i="1"/>
  <c r="BE657" i="1"/>
  <c r="BF314" i="1"/>
  <c r="BE314" i="1"/>
  <c r="BF738" i="1"/>
  <c r="BE738" i="1"/>
  <c r="BF757" i="1"/>
  <c r="BE757" i="1"/>
  <c r="BF397" i="1"/>
  <c r="BE397" i="1"/>
  <c r="BF707" i="1"/>
  <c r="BE707" i="1"/>
  <c r="BF219" i="1"/>
  <c r="BE219" i="1"/>
  <c r="BF718" i="1"/>
  <c r="BE718" i="1"/>
  <c r="BF834" i="1"/>
  <c r="BE834" i="1"/>
  <c r="BF1304" i="1"/>
  <c r="BE1304" i="1"/>
  <c r="BF35" i="1"/>
  <c r="BE35" i="1"/>
  <c r="BF1041" i="1"/>
  <c r="BE1041" i="1"/>
  <c r="BF263" i="1"/>
  <c r="BE263" i="1"/>
  <c r="BF412" i="1"/>
  <c r="BE412" i="1"/>
  <c r="BF222" i="1"/>
  <c r="BE222" i="1"/>
  <c r="BF1201" i="1"/>
  <c r="BE1201" i="1"/>
  <c r="BF610" i="1"/>
  <c r="BE610" i="1"/>
  <c r="BF1278" i="1"/>
  <c r="BE1278" i="1"/>
  <c r="BF817" i="1"/>
  <c r="BE817" i="1"/>
  <c r="BF932" i="1"/>
  <c r="BE932" i="1"/>
  <c r="BF59" i="1"/>
  <c r="BE59" i="1"/>
  <c r="BF1180" i="1"/>
  <c r="BE1180" i="1"/>
  <c r="BF939" i="1"/>
  <c r="BE939" i="1"/>
  <c r="BF1274" i="1"/>
  <c r="BE1274" i="1"/>
  <c r="BF1241" i="1"/>
  <c r="BE1241" i="1"/>
  <c r="BF937" i="1"/>
  <c r="BE937" i="1"/>
  <c r="BF1163" i="1"/>
  <c r="BE1163" i="1"/>
  <c r="BF1188" i="1"/>
  <c r="BE1188" i="1"/>
  <c r="BF894" i="1"/>
  <c r="BE894" i="1"/>
  <c r="BF902" i="1"/>
  <c r="BE902" i="1"/>
  <c r="BF877" i="1"/>
  <c r="BE877" i="1"/>
  <c r="BF915" i="1"/>
  <c r="BE915" i="1"/>
  <c r="BF938" i="1"/>
  <c r="BE938" i="1"/>
  <c r="BF941" i="1"/>
  <c r="BE941" i="1"/>
  <c r="BF860" i="1"/>
  <c r="BE860" i="1"/>
  <c r="BF910" i="1"/>
  <c r="BE910" i="1"/>
  <c r="BF1254" i="1"/>
  <c r="BE1254" i="1"/>
  <c r="BF1085" i="1"/>
  <c r="BE1085" i="1"/>
  <c r="BF1227" i="1"/>
  <c r="BE1227" i="1"/>
  <c r="BF570" i="1"/>
  <c r="BE570" i="1"/>
  <c r="BF317" i="1"/>
  <c r="BE317" i="1"/>
  <c r="BF917" i="1"/>
  <c r="BE917" i="1"/>
  <c r="BF391" i="1"/>
  <c r="BE391" i="1"/>
  <c r="BF1285" i="1"/>
  <c r="BE1285" i="1"/>
  <c r="BF1239" i="1"/>
  <c r="BE1239" i="1"/>
  <c r="BF1169" i="1"/>
  <c r="BE1169" i="1"/>
  <c r="BF353" i="1"/>
  <c r="BE353" i="1"/>
  <c r="BF1125" i="1"/>
  <c r="BE1125" i="1"/>
  <c r="BF1206" i="1"/>
  <c r="BE1206" i="1"/>
  <c r="BF1305" i="1"/>
  <c r="BE1305" i="1"/>
  <c r="BF1288" i="1"/>
  <c r="BE1288" i="1"/>
  <c r="BF875" i="1"/>
  <c r="BE875" i="1"/>
  <c r="BF423" i="1"/>
  <c r="BE423" i="1"/>
  <c r="BF830" i="1"/>
  <c r="BE830" i="1"/>
  <c r="BF296" i="1"/>
  <c r="BE296" i="1"/>
  <c r="BF525" i="1"/>
  <c r="BE525" i="1"/>
  <c r="BF30" i="1"/>
  <c r="BE30" i="1"/>
  <c r="BF81" i="1"/>
  <c r="BE81" i="1"/>
  <c r="BF1204" i="1"/>
  <c r="BE1204" i="1"/>
  <c r="BF1151" i="1"/>
  <c r="BE1151" i="1"/>
  <c r="BF752" i="1"/>
  <c r="BE752" i="1"/>
  <c r="BF365" i="1"/>
  <c r="BE365" i="1"/>
  <c r="BF75" i="1"/>
  <c r="BE75" i="1"/>
  <c r="BF2" i="1"/>
  <c r="BE2" i="1"/>
  <c r="BF74" i="1"/>
  <c r="BE74" i="1"/>
  <c r="BF1362" i="1"/>
  <c r="BE1362" i="1"/>
  <c r="BF1347" i="1"/>
  <c r="BE1347" i="1"/>
  <c r="BF10" i="1"/>
  <c r="BE10" i="1"/>
  <c r="BF1356" i="1"/>
  <c r="BE1356" i="1"/>
  <c r="BF1261" i="1"/>
  <c r="BE1261" i="1"/>
  <c r="BF855" i="1"/>
  <c r="BE855" i="1"/>
  <c r="BF160" i="1"/>
  <c r="BE160" i="1"/>
  <c r="BF393" i="1"/>
  <c r="BE393" i="1"/>
  <c r="BF1119" i="1"/>
  <c r="BE1119" i="1"/>
  <c r="BF127" i="1"/>
  <c r="BE127" i="1"/>
  <c r="BF963" i="1"/>
  <c r="BE963" i="1"/>
  <c r="BF693" i="1"/>
  <c r="BE693" i="1"/>
  <c r="BF951" i="1"/>
  <c r="BE951" i="1"/>
  <c r="BF702" i="1"/>
  <c r="BE702" i="1"/>
  <c r="BF722" i="1"/>
  <c r="BE722" i="1"/>
  <c r="BF459" i="1"/>
  <c r="BE459" i="1"/>
  <c r="BF741" i="1"/>
  <c r="BE741" i="1"/>
  <c r="BF43" i="1"/>
  <c r="BE43" i="1"/>
  <c r="BF208" i="1"/>
  <c r="BE208" i="1"/>
  <c r="BF710" i="1"/>
  <c r="BE710" i="1"/>
  <c r="BF730" i="1"/>
  <c r="BE730" i="1"/>
  <c r="BF303" i="1"/>
  <c r="BE303" i="1"/>
  <c r="BF118" i="1"/>
  <c r="BE118" i="1"/>
  <c r="BF906" i="1"/>
  <c r="BE906" i="1"/>
  <c r="BF889" i="1"/>
  <c r="BE889" i="1"/>
  <c r="BF1038" i="1"/>
  <c r="BE1038" i="1"/>
  <c r="BF1191" i="1"/>
  <c r="BE1191" i="1"/>
  <c r="BF206" i="1"/>
  <c r="BE206" i="1"/>
  <c r="BF20" i="1"/>
  <c r="BE20" i="1"/>
  <c r="BF154" i="1"/>
  <c r="BE154" i="1"/>
  <c r="BF140" i="1"/>
  <c r="BE140" i="1"/>
  <c r="BF626" i="1"/>
  <c r="BE626" i="1"/>
  <c r="BF80" i="1"/>
  <c r="BE80" i="1"/>
  <c r="BF711" i="1"/>
  <c r="BE711" i="1"/>
  <c r="BF642" i="1"/>
  <c r="BE642" i="1"/>
  <c r="BF456" i="1"/>
  <c r="BE456" i="1"/>
  <c r="BF1052" i="1"/>
  <c r="BE1052" i="1"/>
  <c r="BF916" i="1"/>
  <c r="BE916" i="1"/>
  <c r="BF881" i="1"/>
  <c r="BE881" i="1"/>
  <c r="BF701" i="1"/>
  <c r="BE701" i="1"/>
  <c r="BF759" i="1"/>
  <c r="BE759" i="1"/>
  <c r="BF1183" i="1"/>
  <c r="BE1183" i="1"/>
  <c r="BF990" i="1"/>
  <c r="BE990" i="1"/>
  <c r="BF1269" i="1"/>
  <c r="BE1269" i="1"/>
  <c r="BF885" i="1"/>
  <c r="BE885" i="1"/>
  <c r="BF1244" i="1"/>
  <c r="BE1244" i="1"/>
  <c r="BF1016" i="1"/>
  <c r="BE1016" i="1"/>
  <c r="BF1271" i="1"/>
  <c r="BE1271" i="1"/>
  <c r="BF1335" i="1"/>
  <c r="BE1335" i="1"/>
  <c r="BF291" i="1"/>
  <c r="BE291" i="1"/>
  <c r="BF994" i="1"/>
  <c r="BE994" i="1"/>
  <c r="BF200" i="1"/>
  <c r="BE200" i="1"/>
  <c r="BF758" i="1"/>
  <c r="BE758" i="1"/>
  <c r="BF142" i="1"/>
  <c r="BE142" i="1"/>
  <c r="BF1123" i="1"/>
  <c r="BE1123" i="1"/>
  <c r="BF612" i="1"/>
  <c r="BE612" i="1"/>
  <c r="BF637" i="1"/>
  <c r="BE637" i="1"/>
  <c r="BF582" i="1"/>
  <c r="BE582" i="1"/>
  <c r="BF634" i="1"/>
  <c r="BE634" i="1"/>
  <c r="BF581" i="1"/>
  <c r="BE581" i="1"/>
  <c r="BF49" i="1"/>
  <c r="BE49" i="1"/>
  <c r="BF334" i="1"/>
  <c r="BE334" i="1"/>
  <c r="BF499" i="1"/>
  <c r="BE499" i="1"/>
  <c r="BF429" i="1"/>
  <c r="BE429" i="1"/>
  <c r="BF1309" i="1"/>
  <c r="BE1309" i="1"/>
  <c r="BF1292" i="1"/>
  <c r="BE1292" i="1"/>
  <c r="BF1122" i="1"/>
  <c r="BE1122" i="1"/>
  <c r="BF1228" i="1"/>
  <c r="BE1228" i="1"/>
  <c r="BF740" i="1"/>
  <c r="BE740" i="1"/>
  <c r="BF411" i="1"/>
  <c r="BE411" i="1"/>
  <c r="BF1148" i="1"/>
  <c r="BE1148" i="1"/>
  <c r="BF874" i="1"/>
  <c r="BE874" i="1"/>
  <c r="BF1171" i="1"/>
  <c r="BE1171" i="1"/>
  <c r="BF221" i="1"/>
  <c r="BE221" i="1"/>
  <c r="BF953" i="1"/>
  <c r="BE953" i="1"/>
  <c r="BF1042" i="1"/>
  <c r="BE1042" i="1"/>
  <c r="BF1330" i="1"/>
  <c r="BE1330" i="1"/>
  <c r="BF32" i="1"/>
  <c r="BE32" i="1"/>
  <c r="BF1312" i="1"/>
  <c r="BE1312" i="1"/>
  <c r="BF211" i="1"/>
  <c r="BE211" i="1"/>
  <c r="BF482" i="1"/>
  <c r="BE482" i="1"/>
  <c r="BF1012" i="1"/>
  <c r="BE1012" i="1"/>
  <c r="BF1033" i="1"/>
  <c r="BE1033" i="1"/>
  <c r="BF1105" i="1"/>
  <c r="BE1105" i="1"/>
  <c r="BF1034" i="1"/>
  <c r="BE1034" i="1"/>
  <c r="BF945" i="1"/>
  <c r="BE945" i="1"/>
  <c r="BF1275" i="1"/>
  <c r="BE1275" i="1"/>
  <c r="BF623" i="1"/>
  <c r="BE623" i="1"/>
  <c r="BF866" i="1"/>
  <c r="BE866" i="1"/>
  <c r="BF1066" i="1"/>
  <c r="BE1066" i="1"/>
  <c r="BF993" i="1"/>
  <c r="BE993" i="1"/>
  <c r="BF297" i="1"/>
  <c r="BE297" i="1"/>
  <c r="BF214" i="1"/>
  <c r="BE214" i="1"/>
  <c r="BF636" i="1"/>
  <c r="BE636" i="1"/>
  <c r="BF551" i="1"/>
  <c r="BE551" i="1"/>
  <c r="BF18" i="1"/>
  <c r="BE18" i="1"/>
  <c r="BF574" i="1"/>
  <c r="BE574" i="1"/>
  <c r="BF17" i="1"/>
  <c r="BE17" i="1"/>
  <c r="BF549" i="1"/>
  <c r="BE549" i="1"/>
  <c r="BF115" i="1"/>
  <c r="BE115" i="1"/>
  <c r="BF378" i="1"/>
  <c r="BE378" i="1"/>
  <c r="BF565" i="1"/>
  <c r="BE565" i="1"/>
  <c r="BF316" i="1"/>
  <c r="BE316" i="1"/>
  <c r="BF261" i="1"/>
  <c r="BE261" i="1"/>
  <c r="BF470" i="1"/>
  <c r="BE470" i="1"/>
  <c r="BF109" i="1"/>
  <c r="BE109" i="1"/>
  <c r="BF113" i="1"/>
  <c r="BE113" i="1"/>
  <c r="BF437" i="1"/>
  <c r="BE437" i="1"/>
  <c r="BF245" i="1"/>
  <c r="BE245" i="1"/>
  <c r="BF230" i="1"/>
  <c r="BE230" i="1"/>
  <c r="BF375" i="1"/>
  <c r="BE375" i="1"/>
  <c r="BF447" i="1"/>
  <c r="BE447" i="1"/>
  <c r="BF449" i="1"/>
  <c r="BE449" i="1"/>
  <c r="BF462" i="1"/>
  <c r="BE462" i="1"/>
  <c r="BF543" i="1"/>
  <c r="BE543" i="1"/>
  <c r="BF421" i="1"/>
  <c r="BE421" i="1"/>
  <c r="BF488" i="1"/>
  <c r="BE488" i="1"/>
  <c r="BF573" i="1"/>
  <c r="BE573" i="1"/>
  <c r="BF213" i="1"/>
  <c r="BE213" i="1"/>
  <c r="BF569" i="1"/>
  <c r="BE569" i="1"/>
  <c r="BF88" i="1"/>
  <c r="BE88" i="1"/>
  <c r="BF205" i="1"/>
  <c r="BE205" i="1"/>
  <c r="BF138" i="1"/>
  <c r="BE138" i="1"/>
  <c r="BF232" i="1"/>
  <c r="BE232" i="1"/>
  <c r="BF164" i="1"/>
  <c r="BE164" i="1"/>
  <c r="BF721" i="1"/>
  <c r="BE721" i="1"/>
  <c r="BF899" i="1"/>
  <c r="BE899" i="1"/>
  <c r="BF775" i="1"/>
  <c r="BE775" i="1"/>
  <c r="BF1299" i="1"/>
  <c r="BE1299" i="1"/>
  <c r="BF333" i="1"/>
  <c r="BE333" i="1"/>
  <c r="BF168" i="1"/>
  <c r="BE168" i="1"/>
  <c r="BF587" i="1"/>
  <c r="BE587" i="1"/>
  <c r="BF489" i="1"/>
  <c r="BE489" i="1"/>
  <c r="BF554" i="1"/>
  <c r="BE554" i="1"/>
  <c r="BF426" i="1"/>
  <c r="BE426" i="1"/>
  <c r="BF510" i="1"/>
  <c r="BE510" i="1"/>
  <c r="BF552" i="1"/>
  <c r="BE552" i="1"/>
  <c r="BF295" i="1"/>
  <c r="BE295" i="1"/>
  <c r="BF1331" i="1"/>
  <c r="BE1331" i="1"/>
  <c r="BF264" i="1"/>
  <c r="BE264" i="1"/>
  <c r="BF837" i="1"/>
  <c r="BE837" i="1"/>
  <c r="BF949" i="1"/>
  <c r="BE949" i="1"/>
  <c r="BF787" i="1"/>
  <c r="BE787" i="1"/>
  <c r="BF1162" i="1"/>
  <c r="BE1162" i="1"/>
  <c r="BF1249" i="1"/>
  <c r="BE1249" i="1"/>
  <c r="BF673" i="1"/>
  <c r="BE673" i="1"/>
  <c r="BF1294" i="1"/>
  <c r="BE1294" i="1"/>
  <c r="BF1319" i="1"/>
  <c r="BE1319" i="1"/>
  <c r="BF463" i="1"/>
  <c r="BE463" i="1"/>
  <c r="BF946" i="1"/>
  <c r="BE946" i="1"/>
  <c r="BF292" i="1"/>
  <c r="BE292" i="1"/>
  <c r="BF961" i="1"/>
  <c r="BE961" i="1"/>
  <c r="BF780" i="1"/>
  <c r="BE780" i="1"/>
  <c r="BF1220" i="1"/>
  <c r="BE1220" i="1"/>
  <c r="BF714" i="1"/>
  <c r="BE714" i="1"/>
  <c r="BF789" i="1"/>
  <c r="BE789" i="1"/>
  <c r="BF689" i="1"/>
  <c r="BE689" i="1"/>
  <c r="BF809" i="1"/>
  <c r="BE809" i="1"/>
  <c r="BF1166" i="1"/>
  <c r="BE1166" i="1"/>
  <c r="BF402" i="1"/>
  <c r="BE402" i="1"/>
  <c r="BF847" i="1"/>
  <c r="BE847" i="1"/>
  <c r="BF727" i="1"/>
  <c r="BE727" i="1"/>
  <c r="BF869" i="1"/>
  <c r="BE869" i="1"/>
  <c r="BF346" i="1"/>
  <c r="BE346" i="1"/>
  <c r="BF807" i="1"/>
  <c r="BE807" i="1"/>
  <c r="BF774" i="1"/>
  <c r="BE774" i="1"/>
  <c r="BF274" i="1"/>
  <c r="BE274" i="1"/>
  <c r="BF563" i="1"/>
  <c r="BE563" i="1"/>
  <c r="BF1195" i="1"/>
  <c r="BE1195" i="1"/>
  <c r="BF785" i="1"/>
  <c r="BE785" i="1"/>
  <c r="BF609" i="1"/>
  <c r="BE609" i="1"/>
  <c r="BF42" i="1"/>
  <c r="BE42" i="1"/>
  <c r="BF128" i="1"/>
  <c r="BE128" i="1"/>
  <c r="BF1223" i="1"/>
  <c r="BE1223" i="1"/>
  <c r="BF64" i="1"/>
  <c r="BE64" i="1"/>
  <c r="BF38" i="1"/>
  <c r="BE38" i="1"/>
  <c r="BF654" i="1"/>
  <c r="BE654" i="1"/>
  <c r="BF363" i="1"/>
  <c r="BE363" i="1"/>
  <c r="BF1259" i="1"/>
  <c r="BE1259" i="1"/>
  <c r="BF1193" i="1"/>
  <c r="BE1193" i="1"/>
  <c r="BF1039" i="1"/>
  <c r="BE1039" i="1"/>
  <c r="BF1328" i="1"/>
  <c r="BE1328" i="1"/>
  <c r="BF1107" i="1"/>
  <c r="BE1107" i="1"/>
  <c r="BF997" i="1"/>
  <c r="BE997" i="1"/>
  <c r="BF1314" i="1"/>
  <c r="BE1314" i="1"/>
  <c r="BF1064" i="1"/>
  <c r="BE1064" i="1"/>
  <c r="BF1127" i="1"/>
  <c r="BE1127" i="1"/>
  <c r="BF1094" i="1"/>
  <c r="BE1094" i="1"/>
  <c r="BF956" i="1"/>
  <c r="BE956" i="1"/>
  <c r="BF1263" i="1"/>
  <c r="BE1263" i="1"/>
  <c r="BF966" i="1"/>
  <c r="BE966" i="1"/>
  <c r="BF1196" i="1"/>
  <c r="BE1196" i="1"/>
  <c r="BF833" i="1"/>
  <c r="BE833" i="1"/>
  <c r="BF921" i="1"/>
  <c r="BE921" i="1"/>
  <c r="BF362" i="1"/>
  <c r="BE362" i="1"/>
  <c r="BF862" i="1"/>
  <c r="BE862" i="1"/>
  <c r="BF928" i="1"/>
  <c r="BE928" i="1"/>
  <c r="BF72" i="1"/>
  <c r="BE72" i="1"/>
  <c r="BF491" i="1"/>
  <c r="BE491" i="1"/>
  <c r="BF602" i="1"/>
  <c r="BE602" i="1"/>
  <c r="BF786" i="1"/>
  <c r="BE786" i="1"/>
  <c r="BF1283" i="1"/>
  <c r="BE1283" i="1"/>
  <c r="BF908" i="1"/>
  <c r="BE908" i="1"/>
  <c r="BF942" i="1"/>
  <c r="BE942" i="1"/>
  <c r="BF446" i="1"/>
  <c r="BE446" i="1"/>
  <c r="BF1159" i="1"/>
  <c r="BE1159" i="1"/>
  <c r="BF1182" i="1"/>
  <c r="BE1182" i="1"/>
  <c r="BF853" i="1"/>
  <c r="BE853" i="1"/>
  <c r="BF526" i="1"/>
  <c r="BE526" i="1"/>
  <c r="BF1174" i="1"/>
  <c r="BE1174" i="1"/>
  <c r="BF1296" i="1"/>
  <c r="BE1296" i="1"/>
  <c r="BF1279" i="1"/>
  <c r="BE1279" i="1"/>
  <c r="BF736" i="1"/>
  <c r="BE736" i="1"/>
  <c r="BF357" i="1"/>
  <c r="BE357" i="1"/>
  <c r="BF971" i="1"/>
  <c r="BE971" i="1"/>
  <c r="BF260" i="1"/>
  <c r="BE260" i="1"/>
  <c r="BF520" i="1"/>
  <c r="BE520" i="1"/>
  <c r="BF100" i="1"/>
  <c r="BE100" i="1"/>
  <c r="BF686" i="1"/>
  <c r="BE686" i="1"/>
  <c r="BF1203" i="1"/>
  <c r="BE1203" i="1"/>
  <c r="BF1150" i="1"/>
  <c r="BE1150" i="1"/>
  <c r="BF418" i="1"/>
  <c r="BE418" i="1"/>
  <c r="BF349" i="1"/>
  <c r="BE349" i="1"/>
  <c r="BF6" i="1"/>
  <c r="BE6" i="1"/>
  <c r="BF1289" i="1"/>
  <c r="BE1289" i="1"/>
  <c r="BF52" i="1"/>
  <c r="BE52" i="1"/>
  <c r="BF1070" i="1"/>
  <c r="BE1070" i="1"/>
  <c r="BF599" i="1"/>
  <c r="BE599" i="1"/>
  <c r="BF663" i="1"/>
  <c r="BE663" i="1"/>
  <c r="BF559" i="1"/>
  <c r="BE559" i="1"/>
  <c r="BF487" i="1"/>
  <c r="BE487" i="1"/>
  <c r="BF1063" i="1"/>
  <c r="BE1063" i="1"/>
  <c r="BF266" i="1"/>
  <c r="BE266" i="1"/>
  <c r="BF114" i="1"/>
  <c r="BE114" i="1"/>
  <c r="BF210" i="1"/>
  <c r="BE210" i="1"/>
  <c r="BF1179" i="1"/>
  <c r="BE1179" i="1"/>
  <c r="BF760" i="1"/>
  <c r="BE760" i="1"/>
  <c r="BF880" i="1"/>
  <c r="BE880" i="1"/>
  <c r="BF713" i="1"/>
  <c r="BE713" i="1"/>
  <c r="BF79" i="1"/>
  <c r="BE79" i="1"/>
  <c r="BF1281" i="1"/>
  <c r="BE1281" i="1"/>
  <c r="BF726" i="1"/>
  <c r="BE726" i="1"/>
  <c r="BF71" i="1"/>
  <c r="BE71" i="1"/>
  <c r="BF202" i="1"/>
  <c r="BE202" i="1"/>
  <c r="BF165" i="1"/>
  <c r="BE165" i="1"/>
  <c r="BF194" i="1"/>
  <c r="BE194" i="1"/>
  <c r="BF237" i="1"/>
  <c r="BE237" i="1"/>
  <c r="BF682" i="1"/>
  <c r="BE682" i="1"/>
  <c r="BF756" i="1"/>
  <c r="BE756" i="1"/>
  <c r="BF307" i="1"/>
  <c r="BE307" i="1"/>
  <c r="BF1231" i="1"/>
  <c r="BE1231" i="1"/>
  <c r="BF1000" i="1"/>
  <c r="BE1000" i="1"/>
  <c r="BF1027" i="1"/>
  <c r="BE1027" i="1"/>
  <c r="BF844" i="1"/>
  <c r="BE844" i="1"/>
  <c r="BF1324" i="1"/>
  <c r="BE1324" i="1"/>
  <c r="BF1108" i="1"/>
  <c r="BE1108" i="1"/>
  <c r="BF624" i="1"/>
  <c r="BE624" i="1"/>
  <c r="BF78" i="1"/>
  <c r="BE78" i="1"/>
  <c r="BF101" i="1"/>
  <c r="BE101" i="1"/>
  <c r="BF506" i="1"/>
  <c r="BE506" i="1"/>
  <c r="BF380" i="1"/>
  <c r="BE380" i="1"/>
  <c r="BF145" i="1"/>
  <c r="BE145" i="1"/>
  <c r="BF207" i="1"/>
  <c r="BE207" i="1"/>
  <c r="BF252" i="1"/>
  <c r="BE252" i="1"/>
  <c r="BF897" i="1"/>
  <c r="BE897" i="1"/>
  <c r="BF97" i="1"/>
  <c r="BE97" i="1"/>
  <c r="BF955" i="1"/>
  <c r="BE955" i="1"/>
  <c r="BF848" i="1"/>
  <c r="BE848" i="1"/>
  <c r="BF959" i="1"/>
  <c r="BE959" i="1"/>
  <c r="BF985" i="1"/>
  <c r="BE985" i="1"/>
  <c r="BF1297" i="1"/>
  <c r="BE1297" i="1"/>
  <c r="BF1128" i="1"/>
  <c r="BE1128" i="1"/>
  <c r="BF933" i="1"/>
  <c r="BE933" i="1"/>
  <c r="BF903" i="1"/>
  <c r="BE903" i="1"/>
  <c r="BF179" i="1"/>
  <c r="BE179" i="1"/>
  <c r="BF1057" i="1"/>
  <c r="BE1057" i="1"/>
  <c r="BF1025" i="1"/>
  <c r="BE1025" i="1"/>
  <c r="BF12" i="1"/>
  <c r="BE12" i="1"/>
  <c r="BF1077" i="1"/>
  <c r="BE1077" i="1"/>
  <c r="BF765" i="1"/>
  <c r="BE765" i="1"/>
  <c r="BF1234" i="1"/>
  <c r="BE1234" i="1"/>
  <c r="BF1059" i="1"/>
  <c r="BE1059" i="1"/>
  <c r="BF1143" i="1"/>
  <c r="BE1143" i="1"/>
  <c r="BF854" i="1"/>
  <c r="BE854" i="1"/>
  <c r="BF144" i="1"/>
  <c r="BE144" i="1"/>
  <c r="BF571" i="1"/>
  <c r="BE571" i="1"/>
  <c r="BF497" i="1"/>
  <c r="BE497" i="1"/>
  <c r="BF409" i="1"/>
  <c r="BE409" i="1"/>
  <c r="BF330" i="1"/>
  <c r="BE330" i="1"/>
  <c r="BF190" i="1"/>
  <c r="BE190" i="1"/>
  <c r="BF1207" i="1"/>
  <c r="BE1207" i="1"/>
  <c r="BF428" i="1"/>
  <c r="BE428" i="1"/>
  <c r="BF909" i="1"/>
  <c r="BE909" i="1"/>
  <c r="BF676" i="1"/>
  <c r="BE676" i="1"/>
  <c r="BF192" i="1"/>
  <c r="BE192" i="1"/>
  <c r="BF882" i="1"/>
  <c r="BE882" i="1"/>
  <c r="BF778" i="1"/>
  <c r="BE778" i="1"/>
  <c r="BF1040" i="1"/>
  <c r="BE1040" i="1"/>
  <c r="BF377" i="1"/>
  <c r="BE377" i="1"/>
  <c r="AN1043" i="1"/>
  <c r="AM680" i="1"/>
  <c r="AM1043" i="1"/>
  <c r="AP680" i="1"/>
  <c r="BG1321" i="1"/>
  <c r="AE1034" i="1"/>
  <c r="AT1034" i="1" s="1"/>
  <c r="AE798" i="1"/>
  <c r="AR798" i="1" s="1"/>
  <c r="AM206" i="1"/>
  <c r="AM772" i="1"/>
  <c r="AM1342" i="1"/>
  <c r="AO1321" i="1"/>
  <c r="AM1338" i="1"/>
  <c r="AO1111" i="1"/>
  <c r="AN1324" i="1"/>
  <c r="AM1049" i="1"/>
  <c r="AO403" i="1"/>
  <c r="AN680" i="1"/>
  <c r="AO1043" i="1"/>
  <c r="AM794" i="1"/>
  <c r="AO983" i="1"/>
  <c r="AO1034" i="1"/>
  <c r="AO824" i="1"/>
  <c r="AN664" i="1"/>
  <c r="AM983" i="1"/>
  <c r="AP983" i="1"/>
  <c r="AP664" i="1"/>
  <c r="BG664" i="1"/>
  <c r="AO1324" i="1"/>
  <c r="AO798" i="1"/>
  <c r="AM1034" i="1"/>
  <c r="BG1342" i="1"/>
  <c r="AP1111" i="1"/>
  <c r="AP1324" i="1"/>
  <c r="AM844" i="1"/>
  <c r="AN824" i="1"/>
  <c r="AM664" i="1"/>
  <c r="AO794" i="1"/>
  <c r="AN983" i="1"/>
  <c r="AN1034" i="1"/>
  <c r="AN798" i="1"/>
  <c r="BG983" i="1"/>
  <c r="AM798" i="1"/>
  <c r="AN794" i="1"/>
  <c r="AM824" i="1"/>
  <c r="BG1111" i="1"/>
  <c r="BF772" i="1"/>
  <c r="BF1342" i="1"/>
  <c r="BF403" i="1"/>
  <c r="AO844" i="1"/>
  <c r="AN1111" i="1"/>
  <c r="AM1324" i="1"/>
  <c r="AO664" i="1"/>
  <c r="AN844" i="1"/>
  <c r="AM1111" i="1"/>
  <c r="BG1324" i="1"/>
  <c r="BF664" i="1"/>
  <c r="BF798" i="1"/>
  <c r="AE794" i="1"/>
  <c r="AS794" i="1" s="1"/>
  <c r="AE983" i="1"/>
  <c r="AU983" i="1" s="1"/>
  <c r="AE206" i="1"/>
  <c r="AE772" i="1"/>
  <c r="AN1338" i="1"/>
  <c r="AM7" i="1"/>
  <c r="AO1338" i="1"/>
  <c r="AN7" i="1"/>
  <c r="AM403" i="1"/>
  <c r="AP1338" i="1"/>
  <c r="AO7" i="1"/>
  <c r="AN403" i="1"/>
  <c r="AO1049" i="1"/>
  <c r="BG680" i="1"/>
  <c r="BG1043" i="1"/>
  <c r="BG1338" i="1"/>
  <c r="BF1111" i="1"/>
  <c r="AE844" i="1"/>
  <c r="AT844" i="1" s="1"/>
  <c r="AE1111" i="1"/>
  <c r="AU1111" i="1" s="1"/>
  <c r="AE1324" i="1"/>
  <c r="AR1324" i="1" s="1"/>
  <c r="AE1049" i="1"/>
  <c r="AR1049" i="1" s="1"/>
  <c r="AE1321" i="1"/>
  <c r="AR1321" i="1" s="1"/>
  <c r="AE824" i="1"/>
  <c r="AR824" i="1" s="1"/>
  <c r="AE664" i="1"/>
  <c r="AS664" i="1" s="1"/>
  <c r="AE680" i="1"/>
  <c r="AT680" i="1" s="1"/>
  <c r="AE1043" i="1"/>
  <c r="AS1043" i="1" s="1"/>
  <c r="AE403" i="1"/>
  <c r="AR403" i="1" s="1"/>
  <c r="AE7" i="1"/>
  <c r="AT7" i="1" s="1"/>
  <c r="AE1338" i="1"/>
  <c r="AR1338" i="1" s="1"/>
  <c r="AE1342" i="1"/>
  <c r="AT1342" i="1" s="1"/>
  <c r="AN1049" i="1"/>
  <c r="AN1321" i="1"/>
  <c r="AM1321" i="1"/>
  <c r="AN206" i="1"/>
  <c r="AN772" i="1"/>
  <c r="AN1342" i="1"/>
  <c r="AP1321" i="1"/>
  <c r="BF680" i="1"/>
  <c r="BF1043" i="1"/>
  <c r="AO206" i="1"/>
  <c r="AO772" i="1"/>
  <c r="AO1342" i="1"/>
  <c r="BF794" i="1"/>
  <c r="BF983" i="1"/>
  <c r="AP1342" i="1"/>
  <c r="AD258" i="1"/>
  <c r="AD612" i="1"/>
  <c r="AD644" i="1"/>
  <c r="AD590" i="1"/>
  <c r="AD396" i="1"/>
  <c r="AD623" i="1"/>
  <c r="AD1343" i="1"/>
  <c r="AD1355" i="1"/>
  <c r="AD1156" i="1"/>
  <c r="AD1210" i="1"/>
  <c r="AD1161" i="1"/>
  <c r="AD575" i="1"/>
  <c r="AD550" i="1"/>
  <c r="AD1197" i="1"/>
  <c r="AD1146" i="1"/>
  <c r="AD1275" i="1"/>
  <c r="AD486" i="1"/>
  <c r="AD1198" i="1"/>
  <c r="AD802" i="1"/>
  <c r="AD180" i="1"/>
  <c r="AD371" i="1"/>
  <c r="AD854" i="1"/>
  <c r="AD1132" i="1"/>
  <c r="AD723" i="1"/>
  <c r="AD782" i="1"/>
  <c r="AD632" i="1"/>
  <c r="AD945" i="1"/>
  <c r="AD1051" i="1"/>
  <c r="AD801" i="1"/>
  <c r="AD760" i="1"/>
  <c r="AD349" i="1"/>
  <c r="AI258" i="1"/>
  <c r="BI258" i="1" s="1"/>
  <c r="AI612" i="1"/>
  <c r="BI612" i="1" s="1"/>
  <c r="AI644" i="1"/>
  <c r="BI644" i="1" s="1"/>
  <c r="AI590" i="1"/>
  <c r="BI590" i="1" s="1"/>
  <c r="AI396" i="1"/>
  <c r="BI396" i="1" s="1"/>
  <c r="AI623" i="1"/>
  <c r="BI623" i="1" s="1"/>
  <c r="AI1343" i="1"/>
  <c r="AI1355" i="1"/>
  <c r="AI1156" i="1"/>
  <c r="AI1210" i="1"/>
  <c r="AI1161" i="1"/>
  <c r="AI575" i="1"/>
  <c r="BI575" i="1" s="1"/>
  <c r="AI550" i="1"/>
  <c r="BI550" i="1" s="1"/>
  <c r="AI1197" i="1"/>
  <c r="AI1146" i="1"/>
  <c r="AI1275" i="1"/>
  <c r="AI486" i="1"/>
  <c r="BI486" i="1" s="1"/>
  <c r="AI1198" i="1"/>
  <c r="AI802" i="1"/>
  <c r="AI180" i="1"/>
  <c r="BI180" i="1" s="1"/>
  <c r="AI371" i="1"/>
  <c r="BI371" i="1" s="1"/>
  <c r="AI854" i="1"/>
  <c r="AI1132" i="1"/>
  <c r="AI723" i="1"/>
  <c r="AI782" i="1"/>
  <c r="AI632" i="1"/>
  <c r="BI632" i="1" s="1"/>
  <c r="AI945" i="1"/>
  <c r="AI1051" i="1"/>
  <c r="AI801" i="1"/>
  <c r="AI760" i="1"/>
  <c r="AI349" i="1"/>
  <c r="BI349" i="1" s="1"/>
  <c r="AL258" i="1"/>
  <c r="AL644" i="1"/>
  <c r="AL623" i="1"/>
  <c r="AL1343" i="1"/>
  <c r="AL1355" i="1"/>
  <c r="AL1156" i="1"/>
  <c r="AL1210" i="1"/>
  <c r="AL1161" i="1"/>
  <c r="AL575" i="1"/>
  <c r="AL550" i="1"/>
  <c r="AL1197" i="1"/>
  <c r="AL1146" i="1"/>
  <c r="AL1275" i="1"/>
  <c r="AL486" i="1"/>
  <c r="AL1198" i="1"/>
  <c r="AL1132" i="1"/>
  <c r="AL782" i="1"/>
  <c r="AL632" i="1"/>
  <c r="AL945" i="1"/>
  <c r="AL1051" i="1"/>
  <c r="AL801" i="1"/>
  <c r="AS1034" i="1" l="1"/>
  <c r="BH1321" i="1"/>
  <c r="AS798" i="1"/>
  <c r="AR1034" i="1"/>
  <c r="AQ680" i="1"/>
  <c r="AQ1043" i="1"/>
  <c r="AX1111" i="1"/>
  <c r="AX664" i="1"/>
  <c r="AX1324" i="1"/>
  <c r="AX1321" i="1"/>
  <c r="AX1338" i="1"/>
  <c r="AX983" i="1"/>
  <c r="AX1043" i="1"/>
  <c r="AX1342" i="1"/>
  <c r="AX680" i="1"/>
  <c r="AT798" i="1"/>
  <c r="AN1161" i="1"/>
  <c r="AQ983" i="1"/>
  <c r="AP632" i="1"/>
  <c r="AP1198" i="1"/>
  <c r="AP1210" i="1"/>
  <c r="AP575" i="1"/>
  <c r="AN782" i="1"/>
  <c r="AN486" i="1"/>
  <c r="AN1156" i="1"/>
  <c r="AN258" i="1"/>
  <c r="AP1051" i="1"/>
  <c r="AP644" i="1"/>
  <c r="AM723" i="1"/>
  <c r="AM1275" i="1"/>
  <c r="AM1355" i="1"/>
  <c r="AO802" i="1"/>
  <c r="AM349" i="1"/>
  <c r="AM1146" i="1"/>
  <c r="AO1343" i="1"/>
  <c r="AN945" i="1"/>
  <c r="AP1132" i="1"/>
  <c r="AO760" i="1"/>
  <c r="AO1197" i="1"/>
  <c r="AN623" i="1"/>
  <c r="AP801" i="1"/>
  <c r="AP550" i="1"/>
  <c r="AQ664" i="1"/>
  <c r="BH664" i="1"/>
  <c r="BH1342" i="1"/>
  <c r="BH1043" i="1"/>
  <c r="AQ1324" i="1"/>
  <c r="BH983" i="1"/>
  <c r="AU664" i="1"/>
  <c r="AR1043" i="1"/>
  <c r="AS983" i="1"/>
  <c r="BH1111" i="1"/>
  <c r="AS824" i="1"/>
  <c r="AS844" i="1"/>
  <c r="AT772" i="1"/>
  <c r="AS403" i="1"/>
  <c r="AQ1111" i="1"/>
  <c r="AS772" i="1"/>
  <c r="AR664" i="1"/>
  <c r="AT664" i="1"/>
  <c r="BH1324" i="1"/>
  <c r="AS1111" i="1"/>
  <c r="AR983" i="1"/>
  <c r="BH1338" i="1"/>
  <c r="AR7" i="1"/>
  <c r="AU1043" i="1"/>
  <c r="AR844" i="1"/>
  <c r="AT983" i="1"/>
  <c r="AR794" i="1"/>
  <c r="AT824" i="1"/>
  <c r="AR772" i="1"/>
  <c r="AT794" i="1"/>
  <c r="AT206" i="1"/>
  <c r="AU1324" i="1"/>
  <c r="AT1324" i="1"/>
  <c r="AR206" i="1"/>
  <c r="AS206" i="1"/>
  <c r="AU1321" i="1"/>
  <c r="AR1111" i="1"/>
  <c r="AT403" i="1"/>
  <c r="AS1342" i="1"/>
  <c r="AU1342" i="1"/>
  <c r="AT1111" i="1"/>
  <c r="AS1321" i="1"/>
  <c r="AT1321" i="1"/>
  <c r="AQ1338" i="1"/>
  <c r="AU1338" i="1"/>
  <c r="AT1043" i="1"/>
  <c r="AS1324" i="1"/>
  <c r="AR1342" i="1"/>
  <c r="AS7" i="1"/>
  <c r="BH680" i="1"/>
  <c r="AO258" i="1"/>
  <c r="BG1197" i="1"/>
  <c r="AQ1342" i="1"/>
  <c r="AO801" i="1"/>
  <c r="AO550" i="1"/>
  <c r="AT1338" i="1"/>
  <c r="AS680" i="1"/>
  <c r="AS1049" i="1"/>
  <c r="AO1355" i="1"/>
  <c r="AS1338" i="1"/>
  <c r="AT1049" i="1"/>
  <c r="AN723" i="1"/>
  <c r="AU680" i="1"/>
  <c r="AN1355" i="1"/>
  <c r="AR680" i="1"/>
  <c r="AP1275" i="1"/>
  <c r="BG1156" i="1"/>
  <c r="AQ1321" i="1"/>
  <c r="AN1275" i="1"/>
  <c r="BG782" i="1"/>
  <c r="BG258" i="1"/>
  <c r="BG1355" i="1"/>
  <c r="BH1355" i="1" s="1"/>
  <c r="AP1355" i="1"/>
  <c r="AO1275" i="1"/>
  <c r="BG1275" i="1"/>
  <c r="BH1275" i="1" s="1"/>
  <c r="BG486" i="1"/>
  <c r="AO723" i="1"/>
  <c r="AO1156" i="1"/>
  <c r="AP258" i="1"/>
  <c r="AP782" i="1"/>
  <c r="AO782" i="1"/>
  <c r="AP486" i="1"/>
  <c r="AO486" i="1"/>
  <c r="AE575" i="1"/>
  <c r="AR575" i="1" s="1"/>
  <c r="BG1132" i="1"/>
  <c r="BG1146" i="1"/>
  <c r="BH1146" i="1" s="1"/>
  <c r="AP1156" i="1"/>
  <c r="AE723" i="1"/>
  <c r="AR723" i="1" s="1"/>
  <c r="AE1146" i="1"/>
  <c r="AS1146" i="1" s="1"/>
  <c r="AE760" i="1"/>
  <c r="AR760" i="1" s="1"/>
  <c r="AE854" i="1"/>
  <c r="AR854" i="1" s="1"/>
  <c r="AE1197" i="1"/>
  <c r="AU1197" i="1" s="1"/>
  <c r="AE623" i="1"/>
  <c r="AU623" i="1" s="1"/>
  <c r="AM854" i="1"/>
  <c r="AP623" i="1"/>
  <c r="AM1197" i="1"/>
  <c r="BG1343" i="1"/>
  <c r="AE349" i="1"/>
  <c r="AR349" i="1" s="1"/>
  <c r="AE1132" i="1"/>
  <c r="AU1132" i="1" s="1"/>
  <c r="AE1343" i="1"/>
  <c r="AT1343" i="1" s="1"/>
  <c r="AE801" i="1"/>
  <c r="AS801" i="1" s="1"/>
  <c r="AE550" i="1"/>
  <c r="AT550" i="1" s="1"/>
  <c r="AE396" i="1"/>
  <c r="AT396" i="1" s="1"/>
  <c r="AN760" i="1"/>
  <c r="BG801" i="1"/>
  <c r="BG550" i="1"/>
  <c r="AE371" i="1"/>
  <c r="AS371" i="1" s="1"/>
  <c r="AE1051" i="1"/>
  <c r="AR1051" i="1" s="1"/>
  <c r="AE180" i="1"/>
  <c r="AE590" i="1"/>
  <c r="AS590" i="1" s="1"/>
  <c r="AE945" i="1"/>
  <c r="AR945" i="1" s="1"/>
  <c r="AE802" i="1"/>
  <c r="AT802" i="1" s="1"/>
  <c r="AE1161" i="1"/>
  <c r="AR1161" i="1" s="1"/>
  <c r="AE1275" i="1"/>
  <c r="AU1275" i="1" s="1"/>
  <c r="AE1355" i="1"/>
  <c r="AU1355" i="1" s="1"/>
  <c r="AM802" i="1"/>
  <c r="AO1161" i="1"/>
  <c r="AN802" i="1"/>
  <c r="AO945" i="1"/>
  <c r="AM1161" i="1"/>
  <c r="AP1161" i="1"/>
  <c r="AM644" i="1"/>
  <c r="AO644" i="1"/>
  <c r="AP945" i="1"/>
  <c r="AN644" i="1"/>
  <c r="AM945" i="1"/>
  <c r="AN550" i="1"/>
  <c r="AN801" i="1"/>
  <c r="BG632" i="1"/>
  <c r="BG1198" i="1"/>
  <c r="BG1210" i="1"/>
  <c r="BG623" i="1"/>
  <c r="AP1343" i="1"/>
  <c r="AO1132" i="1"/>
  <c r="BG945" i="1"/>
  <c r="BG1161" i="1"/>
  <c r="BG644" i="1"/>
  <c r="BH644" i="1" s="1"/>
  <c r="AO371" i="1"/>
  <c r="AN1132" i="1"/>
  <c r="AN1343" i="1"/>
  <c r="AO396" i="1"/>
  <c r="AN371" i="1"/>
  <c r="AN396" i="1"/>
  <c r="AM1343" i="1"/>
  <c r="AO1146" i="1"/>
  <c r="AN1146" i="1"/>
  <c r="AM1132" i="1"/>
  <c r="BG1051" i="1"/>
  <c r="BH1051" i="1" s="1"/>
  <c r="BG575" i="1"/>
  <c r="BH575" i="1" s="1"/>
  <c r="AE644" i="1"/>
  <c r="AS644" i="1" s="1"/>
  <c r="AE612" i="1"/>
  <c r="AO854" i="1"/>
  <c r="AM575" i="1"/>
  <c r="AE1156" i="1"/>
  <c r="AT1156" i="1" s="1"/>
  <c r="AN1197" i="1"/>
  <c r="AM760" i="1"/>
  <c r="AE1210" i="1"/>
  <c r="AS1210" i="1" s="1"/>
  <c r="AP1197" i="1"/>
  <c r="AM1051" i="1"/>
  <c r="AE782" i="1"/>
  <c r="AS782" i="1" s="1"/>
  <c r="AO623" i="1"/>
  <c r="AM623" i="1"/>
  <c r="AE258" i="1"/>
  <c r="AU258" i="1" s="1"/>
  <c r="AN854" i="1"/>
  <c r="AE632" i="1"/>
  <c r="AU632" i="1" s="1"/>
  <c r="AE486" i="1"/>
  <c r="AS486" i="1" s="1"/>
  <c r="AE1198" i="1"/>
  <c r="AU1198" i="1" s="1"/>
  <c r="AP1146" i="1"/>
  <c r="AN349" i="1"/>
  <c r="AO349" i="1"/>
  <c r="AM180" i="1"/>
  <c r="AM590" i="1"/>
  <c r="AM801" i="1"/>
  <c r="AM371" i="1"/>
  <c r="AM550" i="1"/>
  <c r="AM396" i="1"/>
  <c r="AN1051" i="1"/>
  <c r="AN180" i="1"/>
  <c r="AN575" i="1"/>
  <c r="AN590" i="1"/>
  <c r="AO1051" i="1"/>
  <c r="AO180" i="1"/>
  <c r="AO575" i="1"/>
  <c r="AO590" i="1"/>
  <c r="AM632" i="1"/>
  <c r="AM1198" i="1"/>
  <c r="AM1210" i="1"/>
  <c r="AM612" i="1"/>
  <c r="AN632" i="1"/>
  <c r="AN1198" i="1"/>
  <c r="AN1210" i="1"/>
  <c r="AN612" i="1"/>
  <c r="AM782" i="1"/>
  <c r="AM486" i="1"/>
  <c r="AM1156" i="1"/>
  <c r="AM258" i="1"/>
  <c r="AO632" i="1"/>
  <c r="AO1198" i="1"/>
  <c r="AO1210" i="1"/>
  <c r="AO612" i="1"/>
  <c r="AI1134" i="1"/>
  <c r="AI1225" i="1"/>
  <c r="AL1134" i="1"/>
  <c r="AL1225" i="1"/>
  <c r="AI351" i="1"/>
  <c r="BI351" i="1" s="1"/>
  <c r="AI95" i="1"/>
  <c r="BI95" i="1" s="1"/>
  <c r="AI981" i="1"/>
  <c r="AI150" i="1"/>
  <c r="BI150" i="1" s="1"/>
  <c r="AI785" i="1"/>
  <c r="AI845" i="1"/>
  <c r="AI1147" i="1"/>
  <c r="AI193" i="1"/>
  <c r="BI193" i="1" s="1"/>
  <c r="AI249" i="1"/>
  <c r="BI249" i="1" s="1"/>
  <c r="AI563" i="1"/>
  <c r="BI563" i="1" s="1"/>
  <c r="AI761" i="1"/>
  <c r="AI1011" i="1"/>
  <c r="AI1003" i="1"/>
  <c r="AI759" i="1"/>
  <c r="AI729" i="1"/>
  <c r="AI165" i="1"/>
  <c r="BI165" i="1" s="1"/>
  <c r="AL1003" i="1"/>
  <c r="AD531" i="1"/>
  <c r="AD1345" i="1"/>
  <c r="AD199" i="1"/>
  <c r="AD286" i="1"/>
  <c r="AD1084" i="1"/>
  <c r="AD119" i="1"/>
  <c r="AD811" i="1"/>
  <c r="AD281" i="1"/>
  <c r="AD904" i="1"/>
  <c r="AD951" i="1"/>
  <c r="AD1357" i="1"/>
  <c r="AD440" i="1"/>
  <c r="AD538" i="1"/>
  <c r="AD699" i="1"/>
  <c r="AD273" i="1"/>
  <c r="AD711" i="1"/>
  <c r="AD790" i="1"/>
  <c r="AD453" i="1"/>
  <c r="AD620" i="1"/>
  <c r="AD767" i="1"/>
  <c r="AD235" i="1"/>
  <c r="AD995" i="1"/>
  <c r="AD1242" i="1"/>
  <c r="AD933" i="1"/>
  <c r="AD181" i="1"/>
  <c r="AD887" i="1"/>
  <c r="AD894" i="1"/>
  <c r="AD323" i="1"/>
  <c r="AD241" i="1"/>
  <c r="AD1282" i="1"/>
  <c r="AD1100" i="1"/>
  <c r="AD1194" i="1"/>
  <c r="AD36" i="1"/>
  <c r="AD1363" i="1"/>
  <c r="AD1292" i="1"/>
  <c r="AD749" i="1"/>
  <c r="AD841" i="1"/>
  <c r="AD973" i="1"/>
  <c r="AD733" i="1"/>
  <c r="AD505" i="1"/>
  <c r="AD361" i="1"/>
  <c r="AD776" i="1"/>
  <c r="AD708" i="1"/>
  <c r="AD139" i="1"/>
  <c r="AD880" i="1"/>
  <c r="AD551" i="1"/>
  <c r="AD925" i="1"/>
  <c r="AD1278" i="1"/>
  <c r="AD362" i="1"/>
  <c r="AD120" i="1"/>
  <c r="AD846" i="1"/>
  <c r="AD950" i="1"/>
  <c r="AD885" i="1"/>
  <c r="AD1176" i="1"/>
  <c r="AD679" i="1"/>
  <c r="AD907" i="1"/>
  <c r="AD447" i="1"/>
  <c r="AD1076" i="1"/>
  <c r="AD832" i="1"/>
  <c r="AI531" i="1"/>
  <c r="BI531" i="1" s="1"/>
  <c r="AI1345" i="1"/>
  <c r="AI199" i="1"/>
  <c r="BI199" i="1" s="1"/>
  <c r="AI286" i="1"/>
  <c r="BI286" i="1" s="1"/>
  <c r="AI1084" i="1"/>
  <c r="AI119" i="1"/>
  <c r="BI119" i="1" s="1"/>
  <c r="AI811" i="1"/>
  <c r="AI281" i="1"/>
  <c r="BI281" i="1" s="1"/>
  <c r="AI904" i="1"/>
  <c r="AI951" i="1"/>
  <c r="AI1357" i="1"/>
  <c r="AI440" i="1"/>
  <c r="BI440" i="1" s="1"/>
  <c r="AI538" i="1"/>
  <c r="BI538" i="1" s="1"/>
  <c r="AI699" i="1"/>
  <c r="AI273" i="1"/>
  <c r="BI273" i="1" s="1"/>
  <c r="AI711" i="1"/>
  <c r="AI790" i="1"/>
  <c r="AI453" i="1"/>
  <c r="BI453" i="1" s="1"/>
  <c r="AI620" i="1"/>
  <c r="BI620" i="1" s="1"/>
  <c r="AI767" i="1"/>
  <c r="AI235" i="1"/>
  <c r="BI235" i="1" s="1"/>
  <c r="AI995" i="1"/>
  <c r="AI1242" i="1"/>
  <c r="AI933" i="1"/>
  <c r="AI181" i="1"/>
  <c r="BI181" i="1" s="1"/>
  <c r="AI887" i="1"/>
  <c r="AI894" i="1"/>
  <c r="AI323" i="1"/>
  <c r="BI323" i="1" s="1"/>
  <c r="AI241" i="1"/>
  <c r="BI241" i="1" s="1"/>
  <c r="AI1282" i="1"/>
  <c r="AI1100" i="1"/>
  <c r="AI1194" i="1"/>
  <c r="AI36" i="1"/>
  <c r="BI36" i="1" s="1"/>
  <c r="AI1363" i="1"/>
  <c r="AI1292" i="1"/>
  <c r="AI749" i="1"/>
  <c r="AI841" i="1"/>
  <c r="AI973" i="1"/>
  <c r="AI733" i="1"/>
  <c r="AI505" i="1"/>
  <c r="BI505" i="1" s="1"/>
  <c r="AI361" i="1"/>
  <c r="BI361" i="1" s="1"/>
  <c r="AI776" i="1"/>
  <c r="AI708" i="1"/>
  <c r="AI139" i="1"/>
  <c r="BI139" i="1" s="1"/>
  <c r="AI880" i="1"/>
  <c r="AI551" i="1"/>
  <c r="BI551" i="1" s="1"/>
  <c r="AI925" i="1"/>
  <c r="AI1278" i="1"/>
  <c r="AI362" i="1"/>
  <c r="BI362" i="1" s="1"/>
  <c r="AI120" i="1"/>
  <c r="BI120" i="1" s="1"/>
  <c r="AI846" i="1"/>
  <c r="AI950" i="1"/>
  <c r="AI885" i="1"/>
  <c r="AI1176" i="1"/>
  <c r="AI679" i="1"/>
  <c r="AI907" i="1"/>
  <c r="AI447" i="1"/>
  <c r="BI447" i="1" s="1"/>
  <c r="AI1076" i="1"/>
  <c r="AI832" i="1"/>
  <c r="AL1345" i="1"/>
  <c r="AL281" i="1"/>
  <c r="AL904" i="1"/>
  <c r="AL1357" i="1"/>
  <c r="AL699" i="1"/>
  <c r="AL273" i="1"/>
  <c r="AL620" i="1"/>
  <c r="AL995" i="1"/>
  <c r="AL1242" i="1"/>
  <c r="AL1100" i="1"/>
  <c r="AL36" i="1"/>
  <c r="AL1363" i="1"/>
  <c r="AL1292" i="1"/>
  <c r="AL505" i="1"/>
  <c r="AL139" i="1"/>
  <c r="AL551" i="1"/>
  <c r="AL447" i="1"/>
  <c r="AD651" i="1"/>
  <c r="AD1350" i="1"/>
  <c r="AD377" i="1"/>
  <c r="AD731" i="1"/>
  <c r="AD510" i="1"/>
  <c r="AD739" i="1"/>
  <c r="AD1060" i="1"/>
  <c r="AD726" i="1"/>
  <c r="AD1028" i="1"/>
  <c r="AD100" i="1"/>
  <c r="AD471" i="1"/>
  <c r="AD687" i="1"/>
  <c r="AD229" i="1"/>
  <c r="AD985" i="1"/>
  <c r="AD553" i="1"/>
  <c r="AD443" i="1"/>
  <c r="AD103" i="1"/>
  <c r="AD1328" i="1"/>
  <c r="AD979" i="1"/>
  <c r="AD519" i="1"/>
  <c r="AD529" i="1"/>
  <c r="AD145" i="1"/>
  <c r="AD1101" i="1"/>
  <c r="AD32" i="1"/>
  <c r="AD609" i="1"/>
  <c r="AD1126" i="1"/>
  <c r="AD376" i="1"/>
  <c r="AD795" i="1"/>
  <c r="AD753" i="1"/>
  <c r="AD1075" i="1"/>
  <c r="AD752" i="1"/>
  <c r="AD188" i="1"/>
  <c r="AD555" i="1"/>
  <c r="AD1155" i="1"/>
  <c r="AD1068" i="1"/>
  <c r="AD547" i="1"/>
  <c r="AD380" i="1"/>
  <c r="AD817" i="1"/>
  <c r="AD207" i="1"/>
  <c r="AD1222" i="1"/>
  <c r="AD990" i="1"/>
  <c r="AD428" i="1"/>
  <c r="AD1027" i="1"/>
  <c r="AD653" i="1"/>
  <c r="AD334" i="1"/>
  <c r="AD306" i="1"/>
  <c r="AD775" i="1"/>
  <c r="AD545" i="1"/>
  <c r="AD536" i="1"/>
  <c r="AD392" i="1"/>
  <c r="AD500" i="1"/>
  <c r="AD1030" i="1"/>
  <c r="AD1238" i="1"/>
  <c r="AD43" i="1"/>
  <c r="AD796" i="1"/>
  <c r="AD358" i="1"/>
  <c r="AD365" i="1"/>
  <c r="AD1200" i="1"/>
  <c r="AD1044" i="1"/>
  <c r="AD1173" i="1"/>
  <c r="AD2" i="1"/>
  <c r="AD218" i="1"/>
  <c r="AD745" i="1"/>
  <c r="AD1333" i="1"/>
  <c r="AD1320" i="1"/>
  <c r="AD1152" i="1"/>
  <c r="AD610" i="1"/>
  <c r="AD1309" i="1"/>
  <c r="AD857" i="1"/>
  <c r="AD1142" i="1"/>
  <c r="AD676" i="1"/>
  <c r="AD716" i="1"/>
  <c r="AD692" i="1"/>
  <c r="AD368" i="1"/>
  <c r="AD350" i="1"/>
  <c r="AD1109" i="1"/>
  <c r="AD475" i="1"/>
  <c r="AD433" i="1"/>
  <c r="AD561" i="1"/>
  <c r="AD593" i="1"/>
  <c r="AD788" i="1"/>
  <c r="AD993" i="1"/>
  <c r="AD1325" i="1"/>
  <c r="AD1179" i="1"/>
  <c r="AD640" i="1"/>
  <c r="AD554" i="1"/>
  <c r="AD742" i="1"/>
  <c r="AI651" i="1"/>
  <c r="BI651" i="1" s="1"/>
  <c r="AI1350" i="1"/>
  <c r="AI377" i="1"/>
  <c r="BI377" i="1" s="1"/>
  <c r="AI731" i="1"/>
  <c r="AI510" i="1"/>
  <c r="BI510" i="1" s="1"/>
  <c r="AI739" i="1"/>
  <c r="AI1060" i="1"/>
  <c r="AI726" i="1"/>
  <c r="AI1028" i="1"/>
  <c r="AI100" i="1"/>
  <c r="BI100" i="1" s="1"/>
  <c r="AI471" i="1"/>
  <c r="BI471" i="1" s="1"/>
  <c r="AI687" i="1"/>
  <c r="AI229" i="1"/>
  <c r="BI229" i="1" s="1"/>
  <c r="AI985" i="1"/>
  <c r="AI553" i="1"/>
  <c r="BI553" i="1" s="1"/>
  <c r="AI443" i="1"/>
  <c r="BI443" i="1" s="1"/>
  <c r="AI103" i="1"/>
  <c r="BI103" i="1" s="1"/>
  <c r="AI1328" i="1"/>
  <c r="AI979" i="1"/>
  <c r="AI519" i="1"/>
  <c r="BI519" i="1" s="1"/>
  <c r="AI529" i="1"/>
  <c r="BI529" i="1" s="1"/>
  <c r="AI145" i="1"/>
  <c r="BI145" i="1" s="1"/>
  <c r="AI1101" i="1"/>
  <c r="AI32" i="1"/>
  <c r="BI32" i="1" s="1"/>
  <c r="AI609" i="1"/>
  <c r="BI609" i="1" s="1"/>
  <c r="AI1126" i="1"/>
  <c r="AI376" i="1"/>
  <c r="BI376" i="1" s="1"/>
  <c r="AI795" i="1"/>
  <c r="AI753" i="1"/>
  <c r="AI1075" i="1"/>
  <c r="AI752" i="1"/>
  <c r="AI188" i="1"/>
  <c r="BI188" i="1" s="1"/>
  <c r="AI555" i="1"/>
  <c r="BI555" i="1" s="1"/>
  <c r="AI1155" i="1"/>
  <c r="AI1068" i="1"/>
  <c r="AI547" i="1"/>
  <c r="BI547" i="1" s="1"/>
  <c r="AI380" i="1"/>
  <c r="BI380" i="1" s="1"/>
  <c r="AI817" i="1"/>
  <c r="AI207" i="1"/>
  <c r="BI207" i="1" s="1"/>
  <c r="AI1222" i="1"/>
  <c r="AI990" i="1"/>
  <c r="AI428" i="1"/>
  <c r="BI428" i="1" s="1"/>
  <c r="AI1027" i="1"/>
  <c r="AI653" i="1"/>
  <c r="BI653" i="1" s="1"/>
  <c r="AI334" i="1"/>
  <c r="BI334" i="1" s="1"/>
  <c r="AI306" i="1"/>
  <c r="BI306" i="1" s="1"/>
  <c r="AI775" i="1"/>
  <c r="AI545" i="1"/>
  <c r="BI545" i="1" s="1"/>
  <c r="AI536" i="1"/>
  <c r="BI536" i="1" s="1"/>
  <c r="AI392" i="1"/>
  <c r="BI392" i="1" s="1"/>
  <c r="AI500" i="1"/>
  <c r="BI500" i="1" s="1"/>
  <c r="AI1030" i="1"/>
  <c r="AI1238" i="1"/>
  <c r="AI43" i="1"/>
  <c r="BI43" i="1" s="1"/>
  <c r="AI796" i="1"/>
  <c r="AI358" i="1"/>
  <c r="BI358" i="1" s="1"/>
  <c r="AI365" i="1"/>
  <c r="BI365" i="1" s="1"/>
  <c r="AI1200" i="1"/>
  <c r="AI1044" i="1"/>
  <c r="AI1173" i="1"/>
  <c r="AI2" i="1"/>
  <c r="BI2" i="1" s="1"/>
  <c r="AI218" i="1"/>
  <c r="BI218" i="1" s="1"/>
  <c r="AI745" i="1"/>
  <c r="AI1333" i="1"/>
  <c r="AI1320" i="1"/>
  <c r="AI1152" i="1"/>
  <c r="AI610" i="1"/>
  <c r="BI610" i="1" s="1"/>
  <c r="AI1309" i="1"/>
  <c r="AI857" i="1"/>
  <c r="AI1142" i="1"/>
  <c r="AI676" i="1"/>
  <c r="AI716" i="1"/>
  <c r="AI692" i="1"/>
  <c r="AI368" i="1"/>
  <c r="BI368" i="1" s="1"/>
  <c r="AI350" i="1"/>
  <c r="BI350" i="1" s="1"/>
  <c r="AI1109" i="1"/>
  <c r="AI475" i="1"/>
  <c r="BI475" i="1" s="1"/>
  <c r="AI433" i="1"/>
  <c r="BI433" i="1" s="1"/>
  <c r="AI561" i="1"/>
  <c r="BI561" i="1" s="1"/>
  <c r="AI593" i="1"/>
  <c r="BI593" i="1" s="1"/>
  <c r="AI788" i="1"/>
  <c r="AI993" i="1"/>
  <c r="AI1325" i="1"/>
  <c r="AI1179" i="1"/>
  <c r="AI640" i="1"/>
  <c r="BI640" i="1" s="1"/>
  <c r="AI554" i="1"/>
  <c r="BI554" i="1" s="1"/>
  <c r="AI742" i="1"/>
  <c r="AL651" i="1"/>
  <c r="AL731" i="1"/>
  <c r="AL100" i="1"/>
  <c r="AL471" i="1"/>
  <c r="AL985" i="1"/>
  <c r="AL553" i="1"/>
  <c r="AL443" i="1"/>
  <c r="AL1328" i="1"/>
  <c r="AL519" i="1"/>
  <c r="AL1101" i="1"/>
  <c r="AL32" i="1"/>
  <c r="AL609" i="1"/>
  <c r="AL753" i="1"/>
  <c r="AL1075" i="1"/>
  <c r="AL1155" i="1"/>
  <c r="AL1068" i="1"/>
  <c r="AL547" i="1"/>
  <c r="AL380" i="1"/>
  <c r="AL1222" i="1"/>
  <c r="AL1027" i="1"/>
  <c r="AL653" i="1"/>
  <c r="AL334" i="1"/>
  <c r="AL1238" i="1"/>
  <c r="AL43" i="1"/>
  <c r="AL1173" i="1"/>
  <c r="AL2" i="1"/>
  <c r="AL1333" i="1"/>
  <c r="AL1320" i="1"/>
  <c r="AL1152" i="1"/>
  <c r="AL610" i="1"/>
  <c r="AL1309" i="1"/>
  <c r="AL1109" i="1"/>
  <c r="AL475" i="1"/>
  <c r="AL561" i="1"/>
  <c r="AL1325" i="1"/>
  <c r="AL640" i="1"/>
  <c r="AI312" i="1"/>
  <c r="BI312" i="1" s="1"/>
  <c r="AI930" i="1"/>
  <c r="AI905" i="1"/>
  <c r="AI748" i="1"/>
  <c r="AI717" i="1"/>
  <c r="AI210" i="1"/>
  <c r="BI210" i="1" s="1"/>
  <c r="AI1256" i="1"/>
  <c r="AI853" i="1"/>
  <c r="AI1224" i="1"/>
  <c r="AI562" i="1"/>
  <c r="BI562" i="1" s="1"/>
  <c r="AI186" i="1"/>
  <c r="BI186" i="1" s="1"/>
  <c r="AI296" i="1"/>
  <c r="BI296" i="1" s="1"/>
  <c r="AI137" i="1"/>
  <c r="BI137" i="1" s="1"/>
  <c r="AI1056" i="1"/>
  <c r="AI489" i="1"/>
  <c r="BI489" i="1" s="1"/>
  <c r="AI330" i="1"/>
  <c r="BI330" i="1" s="1"/>
  <c r="AI473" i="1"/>
  <c r="BI473" i="1" s="1"/>
  <c r="AI50" i="1"/>
  <c r="BI50" i="1" s="1"/>
  <c r="AI337" i="1"/>
  <c r="BI337" i="1" s="1"/>
  <c r="AI375" i="1"/>
  <c r="BI375" i="1" s="1"/>
  <c r="AI624" i="1"/>
  <c r="BI624" i="1" s="1"/>
  <c r="AI366" i="1"/>
  <c r="BI366" i="1" s="1"/>
  <c r="AI51" i="1"/>
  <c r="BI51" i="1" s="1"/>
  <c r="AI636" i="1"/>
  <c r="BI636" i="1" s="1"/>
  <c r="AI310" i="1"/>
  <c r="BI310" i="1" s="1"/>
  <c r="AI18" i="1"/>
  <c r="BI18" i="1" s="1"/>
  <c r="AI675" i="1"/>
  <c r="AI311" i="1"/>
  <c r="BI311" i="1" s="1"/>
  <c r="AI793" i="1"/>
  <c r="AI1259" i="1"/>
  <c r="AI221" i="1"/>
  <c r="BI221" i="1" s="1"/>
  <c r="AI520" i="1"/>
  <c r="BI520" i="1" s="1"/>
  <c r="AI65" i="1"/>
  <c r="BI65" i="1" s="1"/>
  <c r="AI1024" i="1"/>
  <c r="AI73" i="1"/>
  <c r="BI73" i="1" s="1"/>
  <c r="AI949" i="1"/>
  <c r="AI703" i="1"/>
  <c r="AI1286" i="1"/>
  <c r="AI63" i="1"/>
  <c r="BI63" i="1" s="1"/>
  <c r="AI1153" i="1"/>
  <c r="AI710" i="1"/>
  <c r="AI665" i="1"/>
  <c r="AI172" i="1"/>
  <c r="BI172" i="1" s="1"/>
  <c r="AI106" i="1"/>
  <c r="BI106" i="1" s="1"/>
  <c r="AI920" i="1"/>
  <c r="AI1252" i="1"/>
  <c r="AI1158" i="1"/>
  <c r="AI391" i="1"/>
  <c r="BI391" i="1" s="1"/>
  <c r="AI451" i="1"/>
  <c r="BI451" i="1" s="1"/>
  <c r="AI891" i="1"/>
  <c r="AI1117" i="1"/>
  <c r="AI534" i="1"/>
  <c r="BI534" i="1" s="1"/>
  <c r="AI170" i="1"/>
  <c r="BI170" i="1" s="1"/>
  <c r="AI634" i="1"/>
  <c r="BI634" i="1" s="1"/>
  <c r="AI888" i="1"/>
  <c r="AI1264" i="1"/>
  <c r="AI654" i="1"/>
  <c r="BI654" i="1" s="1"/>
  <c r="AI647" i="1"/>
  <c r="BI647" i="1" s="1"/>
  <c r="AI688" i="1"/>
  <c r="AI743" i="1"/>
  <c r="AI493" i="1"/>
  <c r="BI493" i="1" s="1"/>
  <c r="AI369" i="1"/>
  <c r="BI369" i="1" s="1"/>
  <c r="AI982" i="1"/>
  <c r="AI74" i="1"/>
  <c r="BI74" i="1" s="1"/>
  <c r="AI454" i="1"/>
  <c r="BI454" i="1" s="1"/>
  <c r="AI1203" i="1"/>
  <c r="AI1144" i="1"/>
  <c r="AI1316" i="1"/>
  <c r="AI1169" i="1"/>
  <c r="AI398" i="1"/>
  <c r="BI398" i="1" s="1"/>
  <c r="AI1164" i="1"/>
  <c r="AI1243" i="1"/>
  <c r="AI1038" i="1"/>
  <c r="AL480" i="1"/>
  <c r="AL1004" i="1"/>
  <c r="AL1112" i="1"/>
  <c r="AL48" i="1"/>
  <c r="AL1303" i="1"/>
  <c r="AL9" i="1"/>
  <c r="AL98" i="1"/>
  <c r="AL631" i="1"/>
  <c r="AL24" i="1"/>
  <c r="AL635" i="1"/>
  <c r="AL1005" i="1"/>
  <c r="AL627" i="1"/>
  <c r="AL66" i="1"/>
  <c r="AL630" i="1"/>
  <c r="AL548" i="1"/>
  <c r="AL1150" i="1"/>
  <c r="AL59" i="1"/>
  <c r="AL646" i="1"/>
  <c r="AL634" i="1"/>
  <c r="AL1042" i="1"/>
  <c r="AL347" i="1"/>
  <c r="AL992" i="1"/>
  <c r="AL126" i="1"/>
  <c r="AL74" i="1"/>
  <c r="AL1313" i="1"/>
  <c r="AL51" i="1"/>
  <c r="AL882" i="1"/>
  <c r="AL1244" i="1"/>
  <c r="AL1169" i="1"/>
  <c r="AL466" i="1"/>
  <c r="AL1216" i="1"/>
  <c r="AL1077" i="1"/>
  <c r="AL151" i="1"/>
  <c r="AL1204" i="1"/>
  <c r="AL1087" i="1"/>
  <c r="AL413" i="1"/>
  <c r="AL1252" i="1"/>
  <c r="AL44" i="1"/>
  <c r="AL571" i="1"/>
  <c r="AL1212" i="1"/>
  <c r="AL540" i="1"/>
  <c r="AL649" i="1"/>
  <c r="AD1069" i="1"/>
  <c r="AD53" i="1"/>
  <c r="AD1125" i="1"/>
  <c r="AD322" i="1"/>
  <c r="AD955" i="1"/>
  <c r="AD1228" i="1"/>
  <c r="AD1314" i="1"/>
  <c r="AD1318" i="1"/>
  <c r="AD1289" i="1"/>
  <c r="AD37" i="1"/>
  <c r="AD224" i="1"/>
  <c r="AD864" i="1"/>
  <c r="AD88" i="1"/>
  <c r="AD41" i="1"/>
  <c r="AD867" i="1"/>
  <c r="AD1258" i="1"/>
  <c r="AD1205" i="1"/>
  <c r="AD641" i="1"/>
  <c r="AD487" i="1"/>
  <c r="AD114" i="1"/>
  <c r="AD669" i="1"/>
  <c r="AD455" i="1"/>
  <c r="AD352" i="1"/>
  <c r="AD1158" i="1"/>
  <c r="AD548" i="1"/>
  <c r="AD1016" i="1"/>
  <c r="AD93" i="1"/>
  <c r="AD994" i="1"/>
  <c r="AD911" i="1"/>
  <c r="AD936" i="1"/>
  <c r="AD618" i="1"/>
  <c r="AD522" i="1"/>
  <c r="AD746" i="1"/>
  <c r="AD1025" i="1"/>
  <c r="AD105" i="1"/>
  <c r="AD849" i="1"/>
  <c r="AD1086" i="1"/>
  <c r="AD842" i="1"/>
  <c r="AD630" i="1"/>
  <c r="AD643" i="1"/>
  <c r="AD1061" i="1"/>
  <c r="AD66" i="1"/>
  <c r="AD1071" i="1"/>
  <c r="AD625" i="1"/>
  <c r="AD337" i="1"/>
  <c r="AD888" i="1"/>
  <c r="AD335" i="1"/>
  <c r="AD717" i="1"/>
  <c r="AD131" i="1"/>
  <c r="AD927" i="1"/>
  <c r="AD706" i="1"/>
  <c r="AD1150" i="1"/>
  <c r="AD106" i="1"/>
  <c r="AD1274" i="1"/>
  <c r="AD848" i="1"/>
  <c r="AD853" i="1"/>
  <c r="AD1264" i="1"/>
  <c r="AD1336" i="1"/>
  <c r="AD688" i="1"/>
  <c r="AD1270" i="1"/>
  <c r="AD74" i="1"/>
  <c r="AD851" i="1"/>
  <c r="AD42" i="1"/>
  <c r="AI1069" i="1"/>
  <c r="AI53" i="1"/>
  <c r="BI53" i="1" s="1"/>
  <c r="AI1125" i="1"/>
  <c r="AI322" i="1"/>
  <c r="BI322" i="1" s="1"/>
  <c r="AI955" i="1"/>
  <c r="AI1228" i="1"/>
  <c r="AI1314" i="1"/>
  <c r="AI1318" i="1"/>
  <c r="AI1289" i="1"/>
  <c r="AI37" i="1"/>
  <c r="BI37" i="1" s="1"/>
  <c r="AI224" i="1"/>
  <c r="BI224" i="1" s="1"/>
  <c r="AI864" i="1"/>
  <c r="AI88" i="1"/>
  <c r="BI88" i="1" s="1"/>
  <c r="AI41" i="1"/>
  <c r="BI41" i="1" s="1"/>
  <c r="AI867" i="1"/>
  <c r="AI1258" i="1"/>
  <c r="AI1205" i="1"/>
  <c r="AI641" i="1"/>
  <c r="BI641" i="1" s="1"/>
  <c r="AI487" i="1"/>
  <c r="BI487" i="1" s="1"/>
  <c r="AI114" i="1"/>
  <c r="BI114" i="1" s="1"/>
  <c r="AI669" i="1"/>
  <c r="AI455" i="1"/>
  <c r="BI455" i="1" s="1"/>
  <c r="AI352" i="1"/>
  <c r="BI352" i="1" s="1"/>
  <c r="AI548" i="1"/>
  <c r="BI548" i="1" s="1"/>
  <c r="AI1016" i="1"/>
  <c r="AI93" i="1"/>
  <c r="BI93" i="1" s="1"/>
  <c r="AI994" i="1"/>
  <c r="AI911" i="1"/>
  <c r="AI936" i="1"/>
  <c r="AI618" i="1"/>
  <c r="BI618" i="1" s="1"/>
  <c r="AI522" i="1"/>
  <c r="BI522" i="1" s="1"/>
  <c r="AI746" i="1"/>
  <c r="AI1025" i="1"/>
  <c r="AI105" i="1"/>
  <c r="BI105" i="1" s="1"/>
  <c r="AI849" i="1"/>
  <c r="AI1086" i="1"/>
  <c r="AI842" i="1"/>
  <c r="AI630" i="1"/>
  <c r="BI630" i="1" s="1"/>
  <c r="AI643" i="1"/>
  <c r="BI643" i="1" s="1"/>
  <c r="AI1061" i="1"/>
  <c r="AI66" i="1"/>
  <c r="BI66" i="1" s="1"/>
  <c r="AI1071" i="1"/>
  <c r="AI625" i="1"/>
  <c r="BI625" i="1" s="1"/>
  <c r="AI335" i="1"/>
  <c r="BI335" i="1" s="1"/>
  <c r="AI131" i="1"/>
  <c r="BI131" i="1" s="1"/>
  <c r="AI927" i="1"/>
  <c r="AI706" i="1"/>
  <c r="AI1150" i="1"/>
  <c r="AI1274" i="1"/>
  <c r="AI848" i="1"/>
  <c r="AI1336" i="1"/>
  <c r="AI1270" i="1"/>
  <c r="AI851" i="1"/>
  <c r="AI42" i="1"/>
  <c r="BI42" i="1" s="1"/>
  <c r="AL1125" i="1"/>
  <c r="AL955" i="1"/>
  <c r="AL1228" i="1"/>
  <c r="AL1318" i="1"/>
  <c r="AL1289" i="1"/>
  <c r="AL37" i="1"/>
  <c r="AL1258" i="1"/>
  <c r="AL1205" i="1"/>
  <c r="AL641" i="1"/>
  <c r="AL669" i="1"/>
  <c r="AL994" i="1"/>
  <c r="AL618" i="1"/>
  <c r="AL746" i="1"/>
  <c r="AL849" i="1"/>
  <c r="AL1086" i="1"/>
  <c r="AL1071" i="1"/>
  <c r="AL106" i="1"/>
  <c r="AL1336" i="1"/>
  <c r="AL1270" i="1"/>
  <c r="AL42" i="1"/>
  <c r="AD581" i="1"/>
  <c r="AI581" i="1"/>
  <c r="BI581" i="1" s="1"/>
  <c r="AL581" i="1"/>
  <c r="AI419" i="1"/>
  <c r="BI419" i="1" s="1"/>
  <c r="AD419" i="1"/>
  <c r="AL17" i="1"/>
  <c r="AL574" i="1"/>
  <c r="AL544" i="1"/>
  <c r="AL464" i="1"/>
  <c r="AL113" i="1"/>
  <c r="AL156" i="1"/>
  <c r="AL4" i="1"/>
  <c r="AL26" i="1"/>
  <c r="AL1236" i="1"/>
  <c r="AL964" i="1"/>
  <c r="AL557" i="1"/>
  <c r="AL40" i="1"/>
  <c r="AL1091" i="1"/>
  <c r="AL1254" i="1"/>
  <c r="AL153" i="1"/>
  <c r="AL1148" i="1"/>
  <c r="AL445" i="1"/>
  <c r="AL30" i="1"/>
  <c r="AL1234" i="1"/>
  <c r="AL1157" i="1"/>
  <c r="AL1253" i="1"/>
  <c r="AL1287" i="1"/>
  <c r="AL1073" i="1"/>
  <c r="AL109" i="1"/>
  <c r="AL1300" i="1"/>
  <c r="AL586" i="1"/>
  <c r="AL1108" i="1"/>
  <c r="AL465" i="1"/>
  <c r="AL1062" i="1"/>
  <c r="AL1064" i="1"/>
  <c r="AL411" i="1"/>
  <c r="AL1237" i="1"/>
  <c r="AL598" i="1"/>
  <c r="AL526" i="1"/>
  <c r="AL1351" i="1"/>
  <c r="AL1315" i="1"/>
  <c r="AL52" i="1"/>
  <c r="AL954" i="1"/>
  <c r="AL592" i="1"/>
  <c r="AL268" i="1"/>
  <c r="AL1226" i="1"/>
  <c r="AL1346" i="1"/>
  <c r="AL14" i="1"/>
  <c r="AL1207" i="1"/>
  <c r="AL585" i="1"/>
  <c r="AL1221" i="1"/>
  <c r="AL1229" i="1"/>
  <c r="AL22" i="1"/>
  <c r="AL1305" i="1"/>
  <c r="AL3" i="1"/>
  <c r="AL412" i="1"/>
  <c r="AL135" i="1"/>
  <c r="AL952" i="1"/>
  <c r="AL364" i="1"/>
  <c r="AL1201" i="1"/>
  <c r="AL1241" i="1"/>
  <c r="AL58" i="1"/>
  <c r="AL1089" i="1"/>
  <c r="AL1344" i="1"/>
  <c r="AL1192" i="1"/>
  <c r="AL1151" i="1"/>
  <c r="AL1268" i="1"/>
  <c r="AL1124" i="1"/>
  <c r="AL64" i="1"/>
  <c r="AL607" i="1"/>
  <c r="AL387" i="1"/>
  <c r="AL917" i="1"/>
  <c r="AL1048" i="1"/>
  <c r="AL1332" i="1"/>
  <c r="AL38" i="1"/>
  <c r="AL686" i="1"/>
  <c r="AL20" i="1"/>
  <c r="AL1211" i="1"/>
  <c r="AL112" i="1"/>
  <c r="AL1088" i="1"/>
  <c r="AL8" i="1"/>
  <c r="AL111" i="1"/>
  <c r="AL647" i="1"/>
  <c r="AL562" i="1"/>
  <c r="AL19" i="1"/>
  <c r="AL1193" i="1"/>
  <c r="AL1219" i="1"/>
  <c r="AL263" i="1"/>
  <c r="AL79" i="1"/>
  <c r="AL939" i="1"/>
  <c r="AL1232" i="1"/>
  <c r="AL437" i="1"/>
  <c r="AL503" i="1"/>
  <c r="AL576" i="1"/>
  <c r="AL809" i="1"/>
  <c r="AL546" i="1"/>
  <c r="AL577" i="1"/>
  <c r="AL1360" i="1"/>
  <c r="AL1000" i="1"/>
  <c r="AL1235" i="1"/>
  <c r="AL662" i="1"/>
  <c r="AL1172" i="1"/>
  <c r="AL1187" i="1"/>
  <c r="AL637" i="1"/>
  <c r="AL1191" i="1"/>
  <c r="AL535" i="1"/>
  <c r="AL1079" i="1"/>
  <c r="AL1281" i="1"/>
  <c r="AL1024" i="1"/>
  <c r="AL537" i="1"/>
  <c r="AL779" i="1"/>
  <c r="AL1203" i="1"/>
  <c r="AL18" i="1"/>
  <c r="AL65" i="1"/>
  <c r="AL1055" i="1"/>
  <c r="AL648" i="1"/>
  <c r="AL564" i="1"/>
  <c r="AL469" i="1"/>
  <c r="AL1009" i="1"/>
  <c r="AL1215" i="1"/>
  <c r="AL1167" i="1"/>
  <c r="AL1301" i="1"/>
  <c r="AL560" i="1"/>
  <c r="AL601" i="1"/>
  <c r="AL836" i="1"/>
  <c r="AL1230" i="1"/>
  <c r="AL1183" i="1"/>
  <c r="AL507" i="1"/>
  <c r="AL626" i="1"/>
  <c r="AL1361" i="1"/>
  <c r="AL515" i="1"/>
  <c r="AL1273" i="1"/>
  <c r="AL1047" i="1"/>
  <c r="AL1271" i="1"/>
  <c r="AL1202" i="1"/>
  <c r="AL1218" i="1"/>
  <c r="AL232" i="1"/>
  <c r="AL1260" i="1"/>
  <c r="AL1206" i="1"/>
  <c r="AL1323" i="1"/>
  <c r="AL1265" i="1"/>
  <c r="AL671" i="1"/>
  <c r="AL591" i="1"/>
  <c r="AL621" i="1"/>
  <c r="AL579" i="1"/>
  <c r="AL594" i="1"/>
  <c r="AL56" i="1"/>
  <c r="AL1054" i="1"/>
  <c r="AL1057" i="1"/>
  <c r="AL567" i="1"/>
  <c r="AL1033" i="1"/>
  <c r="AL458" i="1"/>
  <c r="AL1353" i="1"/>
  <c r="AL1128" i="1"/>
  <c r="AL1145" i="1"/>
  <c r="AL190" i="1"/>
  <c r="AL45" i="1"/>
  <c r="AL1010" i="1"/>
  <c r="AL1362" i="1"/>
  <c r="AL506" i="1"/>
  <c r="AL1182" i="1"/>
  <c r="AL1174" i="1"/>
  <c r="AL122" i="1"/>
  <c r="AL345" i="1"/>
  <c r="AL712" i="1"/>
  <c r="AL1319" i="1"/>
  <c r="AL584" i="1"/>
  <c r="AL1293" i="1"/>
  <c r="AL1290" i="1"/>
  <c r="AL1356" i="1"/>
  <c r="AL1096" i="1"/>
  <c r="AL705" i="1"/>
  <c r="AL72" i="1"/>
  <c r="AL1165" i="1"/>
  <c r="AL566" i="1"/>
  <c r="AL573" i="1"/>
  <c r="AL606" i="1"/>
  <c r="AL1154" i="1"/>
  <c r="AL622" i="1"/>
  <c r="AL1199" i="1"/>
  <c r="AL399" i="1"/>
  <c r="AL520" i="1"/>
  <c r="AL116" i="1"/>
  <c r="AL75" i="1"/>
  <c r="AL325" i="1"/>
  <c r="AL31" i="1"/>
  <c r="AL467" i="1"/>
  <c r="AL559" i="1"/>
  <c r="AL1288" i="1"/>
  <c r="AL771" i="1"/>
  <c r="AL1331" i="1"/>
  <c r="AL628" i="1"/>
  <c r="AL1247" i="1"/>
  <c r="AL6" i="1"/>
  <c r="AL608" i="1"/>
  <c r="AL1269" i="1"/>
  <c r="AL1352" i="1"/>
  <c r="AL1140" i="1"/>
  <c r="AL1070" i="1"/>
  <c r="AL1168" i="1"/>
  <c r="AL603" i="1"/>
  <c r="AL1233" i="1"/>
  <c r="AL615" i="1"/>
  <c r="AL33" i="1"/>
  <c r="AL1058" i="1"/>
  <c r="AL170" i="1"/>
  <c r="AL1286" i="1"/>
  <c r="AL502" i="1"/>
  <c r="AL147" i="1"/>
  <c r="AL596" i="1"/>
  <c r="AL1280" i="1"/>
  <c r="AL108" i="1"/>
  <c r="AL16" i="1"/>
  <c r="AL204" i="1"/>
  <c r="AL1349" i="1"/>
  <c r="AL595" i="1"/>
  <c r="AL1340" i="1"/>
  <c r="AL948" i="1"/>
  <c r="AL695" i="1"/>
  <c r="AL1127" i="1"/>
  <c r="AL1026" i="1"/>
  <c r="AL665" i="1"/>
  <c r="AL582" i="1"/>
  <c r="AL1119" i="1"/>
  <c r="AL1240" i="1"/>
  <c r="AL511" i="1"/>
  <c r="AL624" i="1"/>
  <c r="AL629" i="1"/>
  <c r="AL1166" i="1"/>
  <c r="AL694" i="1"/>
  <c r="AL1138" i="1"/>
  <c r="AL660" i="1"/>
  <c r="AL1153" i="1"/>
  <c r="AL405" i="1"/>
  <c r="AL666" i="1"/>
  <c r="AL1149" i="1"/>
  <c r="AL1214" i="1"/>
  <c r="AL1143" i="1"/>
  <c r="AL1162" i="1"/>
  <c r="AL1245" i="1"/>
  <c r="AL1291" i="1"/>
  <c r="AL57" i="1"/>
  <c r="AL1106" i="1"/>
  <c r="AL701" i="1"/>
  <c r="AL1339" i="1"/>
  <c r="AL1307" i="1"/>
  <c r="AL527" i="1"/>
  <c r="AL1113" i="1"/>
  <c r="AL517" i="1"/>
  <c r="AL1208" i="1"/>
  <c r="AL523" i="1"/>
  <c r="AL10" i="1"/>
  <c r="AL68" i="1"/>
  <c r="AL494" i="1"/>
  <c r="AL60" i="1"/>
  <c r="AL604" i="1"/>
  <c r="AL1046" i="1"/>
  <c r="AL663" i="1"/>
  <c r="AL667" i="1"/>
  <c r="AL473" i="1"/>
  <c r="AL1347" i="1"/>
  <c r="AL652" i="1"/>
  <c r="AL21" i="1"/>
  <c r="AL1224" i="1"/>
  <c r="AL1227" i="1"/>
  <c r="AL171" i="1"/>
  <c r="AL477" i="1"/>
  <c r="AL597" i="1"/>
  <c r="AL462" i="1"/>
  <c r="AL1066" i="1"/>
  <c r="AL1180" i="1"/>
  <c r="AL1120" i="1"/>
  <c r="AL493" i="1"/>
  <c r="AL225" i="1"/>
  <c r="AL1093" i="1"/>
  <c r="AL659" i="1"/>
  <c r="AL62" i="1"/>
  <c r="AL839" i="1"/>
  <c r="AL1334" i="1"/>
  <c r="AL638" i="1"/>
  <c r="AL614" i="1"/>
  <c r="AL1017" i="1"/>
  <c r="AL1317" i="1"/>
  <c r="AL1302" i="1"/>
  <c r="AL1279" i="1"/>
  <c r="AL54" i="1"/>
  <c r="AL140" i="1"/>
  <c r="AL1296" i="1"/>
  <c r="AL478" i="1"/>
  <c r="AL495" i="1"/>
  <c r="AL847" i="1"/>
  <c r="AL611" i="1"/>
  <c r="AL138" i="1"/>
  <c r="AL450" i="1"/>
  <c r="AL128" i="1"/>
  <c r="AL1326" i="1"/>
  <c r="AL645" i="1"/>
  <c r="AL1053" i="1"/>
  <c r="AL1175" i="1"/>
  <c r="AL619" i="1"/>
  <c r="AL986" i="1"/>
  <c r="AL1080" i="1"/>
  <c r="AL470" i="1"/>
  <c r="AL1063" i="1"/>
  <c r="AL1160" i="1"/>
  <c r="AL1078" i="1"/>
  <c r="AL518" i="1"/>
  <c r="AL569" i="1"/>
  <c r="AL1095" i="1"/>
  <c r="AL636" i="1"/>
  <c r="AL1316" i="1"/>
  <c r="AL1255" i="1"/>
  <c r="AL77" i="1"/>
  <c r="AL1037" i="1"/>
  <c r="AL1105" i="1"/>
  <c r="AL299" i="1"/>
  <c r="AL1327" i="1"/>
  <c r="AL816" i="1"/>
  <c r="AL1272" i="1"/>
  <c r="AL15" i="1"/>
  <c r="AL1040" i="1"/>
  <c r="AL191" i="1"/>
  <c r="AL617" i="1"/>
  <c r="AL1335" i="1"/>
  <c r="AL81" i="1"/>
  <c r="AL568" i="1"/>
  <c r="AL1104" i="1"/>
  <c r="AL463" i="1"/>
  <c r="AL1250" i="1"/>
  <c r="AL481" i="1"/>
  <c r="AL1122" i="1"/>
  <c r="AL1213" i="1"/>
  <c r="AL1178" i="1"/>
  <c r="AL50" i="1"/>
  <c r="AL85" i="1"/>
  <c r="AL962" i="1"/>
  <c r="AL1015" i="1"/>
  <c r="AL1231" i="1"/>
  <c r="AL1329" i="1"/>
  <c r="AL1123" i="1"/>
  <c r="AL1220" i="1"/>
  <c r="AL1067" i="1"/>
  <c r="AL670" i="1"/>
  <c r="AL424" i="1"/>
  <c r="AL1177" i="1"/>
  <c r="AL23" i="1"/>
  <c r="AL1276" i="1"/>
  <c r="AL27" i="1"/>
  <c r="AL1118" i="1"/>
  <c r="AL1256" i="1"/>
  <c r="AL13" i="1"/>
  <c r="AL1031" i="1"/>
  <c r="AL5" i="1"/>
  <c r="AL70" i="1"/>
  <c r="AL1311" i="1"/>
  <c r="AL984" i="1"/>
  <c r="AL1299" i="1"/>
  <c r="AL1310" i="1"/>
  <c r="AL654" i="1"/>
  <c r="AL1330" i="1"/>
  <c r="AL124" i="1"/>
  <c r="AL12" i="1"/>
  <c r="AL46" i="1"/>
  <c r="AL47" i="1"/>
  <c r="AL565" i="1"/>
  <c r="AL718" i="1"/>
  <c r="AL1102" i="1"/>
  <c r="AL1341" i="1"/>
  <c r="AL1304" i="1"/>
  <c r="AL616" i="1"/>
  <c r="AL497" i="1"/>
  <c r="AL309" i="1"/>
  <c r="AL472" i="1"/>
  <c r="AL61" i="1"/>
  <c r="AL488" i="1"/>
  <c r="AL265" i="1"/>
  <c r="AL442" i="1"/>
  <c r="AL1262" i="1"/>
  <c r="AL152" i="1"/>
  <c r="AL183" i="1"/>
  <c r="AL25" i="1"/>
  <c r="AL186" i="1"/>
  <c r="AL668" i="1"/>
  <c r="AL1133" i="1"/>
  <c r="AL863" i="1"/>
  <c r="AL1117" i="1"/>
  <c r="AL578" i="1"/>
  <c r="AL558" i="1"/>
  <c r="AL533" i="1"/>
  <c r="AL1038" i="1"/>
  <c r="AL1056" i="1"/>
  <c r="AL1223" i="1"/>
  <c r="AL1266" i="1"/>
  <c r="AL525" i="1"/>
  <c r="AL543" i="1"/>
  <c r="AL55" i="1"/>
  <c r="AL339" i="1"/>
  <c r="AL1312" i="1"/>
  <c r="AL1059" i="1"/>
  <c r="AL901" i="1"/>
  <c r="AL39" i="1"/>
  <c r="AL1298" i="1"/>
  <c r="AL1251" i="1"/>
  <c r="AL35" i="1"/>
  <c r="AL1243" i="1"/>
  <c r="AL556" i="1"/>
  <c r="AL1002" i="1"/>
  <c r="AL1261" i="1"/>
  <c r="AI908" i="1"/>
  <c r="AI974" i="1"/>
  <c r="AI17" i="1"/>
  <c r="BI17" i="1" s="1"/>
  <c r="AI721" i="1"/>
  <c r="AI87" i="1"/>
  <c r="BI87" i="1" s="1"/>
  <c r="AI266" i="1"/>
  <c r="BI266" i="1" s="1"/>
  <c r="AI910" i="1"/>
  <c r="AI897" i="1"/>
  <c r="AI574" i="1"/>
  <c r="BI574" i="1" s="1"/>
  <c r="AI725" i="1"/>
  <c r="AI544" i="1"/>
  <c r="BI544" i="1" s="1"/>
  <c r="AI464" i="1"/>
  <c r="BI464" i="1" s="1"/>
  <c r="AI113" i="1"/>
  <c r="BI113" i="1" s="1"/>
  <c r="AI958" i="1"/>
  <c r="AI737" i="1"/>
  <c r="AI879" i="1"/>
  <c r="AI602" i="1"/>
  <c r="BI602" i="1" s="1"/>
  <c r="AI156" i="1"/>
  <c r="BI156" i="1" s="1"/>
  <c r="AI426" i="1"/>
  <c r="BI426" i="1" s="1"/>
  <c r="AI4" i="1"/>
  <c r="BI4" i="1" s="1"/>
  <c r="AI588" i="1"/>
  <c r="BI588" i="1" s="1"/>
  <c r="AI989" i="1"/>
  <c r="AI26" i="1"/>
  <c r="BI26" i="1" s="1"/>
  <c r="AI421" i="1"/>
  <c r="BI421" i="1" s="1"/>
  <c r="AI1236" i="1"/>
  <c r="AI167" i="1"/>
  <c r="BI167" i="1" s="1"/>
  <c r="AI964" i="1"/>
  <c r="AI557" i="1"/>
  <c r="BI557" i="1" s="1"/>
  <c r="AI856" i="1"/>
  <c r="AI40" i="1"/>
  <c r="BI40" i="1" s="1"/>
  <c r="AI1139" i="1"/>
  <c r="AI899" i="1"/>
  <c r="AI410" i="1"/>
  <c r="BI410" i="1" s="1"/>
  <c r="AI118" i="1"/>
  <c r="BI118" i="1" s="1"/>
  <c r="AI1091" i="1"/>
  <c r="AI246" i="1"/>
  <c r="BI246" i="1" s="1"/>
  <c r="AI1254" i="1"/>
  <c r="AI153" i="1"/>
  <c r="BI153" i="1" s="1"/>
  <c r="AI532" i="1"/>
  <c r="BI532" i="1" s="1"/>
  <c r="AI1148" i="1"/>
  <c r="AI521" i="1"/>
  <c r="BI521" i="1" s="1"/>
  <c r="AI445" i="1"/>
  <c r="BI445" i="1" s="1"/>
  <c r="AI1308" i="1"/>
  <c r="AI30" i="1"/>
  <c r="BI30" i="1" s="1"/>
  <c r="AI1234" i="1"/>
  <c r="AI94" i="1"/>
  <c r="BI94" i="1" s="1"/>
  <c r="AI1157" i="1"/>
  <c r="AI1253" i="1"/>
  <c r="AI1287" i="1"/>
  <c r="AI1073" i="1"/>
  <c r="AI109" i="1"/>
  <c r="BI109" i="1" s="1"/>
  <c r="AI916" i="1"/>
  <c r="AI468" i="1"/>
  <c r="BI468" i="1" s="1"/>
  <c r="AI1300" i="1"/>
  <c r="AI586" i="1"/>
  <c r="BI586" i="1" s="1"/>
  <c r="AI1131" i="1"/>
  <c r="AI1108" i="1"/>
  <c r="AI1013" i="1"/>
  <c r="AI935" i="1"/>
  <c r="AI786" i="1"/>
  <c r="AI1099" i="1"/>
  <c r="AI1322" i="1"/>
  <c r="AI465" i="1"/>
  <c r="BI465" i="1" s="1"/>
  <c r="AI893" i="1"/>
  <c r="AI1039" i="1"/>
  <c r="AI835" i="1"/>
  <c r="AI277" i="1"/>
  <c r="BI277" i="1" s="1"/>
  <c r="AI474" i="1"/>
  <c r="BI474" i="1" s="1"/>
  <c r="AI674" i="1"/>
  <c r="AI513" i="1"/>
  <c r="BI513" i="1" s="1"/>
  <c r="AI1062" i="1"/>
  <c r="AI1064" i="1"/>
  <c r="AI747" i="1"/>
  <c r="AI80" i="1"/>
  <c r="BI80" i="1" s="1"/>
  <c r="AI411" i="1"/>
  <c r="BI411" i="1" s="1"/>
  <c r="AI820" i="1"/>
  <c r="AI1237" i="1"/>
  <c r="AI1023" i="1"/>
  <c r="AI176" i="1"/>
  <c r="BI176" i="1" s="1"/>
  <c r="AI598" i="1"/>
  <c r="BI598" i="1" s="1"/>
  <c r="AI526" i="1"/>
  <c r="BI526" i="1" s="1"/>
  <c r="AI244" i="1"/>
  <c r="BI244" i="1" s="1"/>
  <c r="AI830" i="1"/>
  <c r="AI1351" i="1"/>
  <c r="AI1074" i="1"/>
  <c r="AI1354" i="1"/>
  <c r="AI1315" i="1"/>
  <c r="AI52" i="1"/>
  <c r="BI52" i="1" s="1"/>
  <c r="AI780" i="1"/>
  <c r="AI878" i="1"/>
  <c r="AI954" i="1"/>
  <c r="AI781" i="1"/>
  <c r="AI922" i="1"/>
  <c r="AI592" i="1"/>
  <c r="BI592" i="1" s="1"/>
  <c r="AI149" i="1"/>
  <c r="BI149" i="1" s="1"/>
  <c r="AI268" i="1"/>
  <c r="BI268" i="1" s="1"/>
  <c r="AI1008" i="1"/>
  <c r="AI934" i="1"/>
  <c r="AI1226" i="1"/>
  <c r="AI1346" i="1"/>
  <c r="AI14" i="1"/>
  <c r="BI14" i="1" s="1"/>
  <c r="AI220" i="1"/>
  <c r="BI220" i="1" s="1"/>
  <c r="AI1116" i="1"/>
  <c r="AI812" i="1"/>
  <c r="AI1207" i="1"/>
  <c r="AI585" i="1"/>
  <c r="BI585" i="1" s="1"/>
  <c r="AI735" i="1"/>
  <c r="AI1221" i="1"/>
  <c r="AI123" i="1"/>
  <c r="BI123" i="1" s="1"/>
  <c r="AI99" i="1"/>
  <c r="BI99" i="1" s="1"/>
  <c r="AI212" i="1"/>
  <c r="BI212" i="1" s="1"/>
  <c r="AI213" i="1"/>
  <c r="BI213" i="1" s="1"/>
  <c r="AI1229" i="1"/>
  <c r="AI810" i="1"/>
  <c r="AI698" i="1"/>
  <c r="AI22" i="1"/>
  <c r="BI22" i="1" s="1"/>
  <c r="AI1305" i="1"/>
  <c r="AI524" i="1"/>
  <c r="BI524" i="1" s="1"/>
  <c r="AI792" i="1"/>
  <c r="AI144" i="1"/>
  <c r="BI144" i="1" s="1"/>
  <c r="AI3" i="1"/>
  <c r="BI3" i="1" s="1"/>
  <c r="AI412" i="1"/>
  <c r="BI412" i="1" s="1"/>
  <c r="AI831" i="1"/>
  <c r="AI135" i="1"/>
  <c r="BI135" i="1" s="1"/>
  <c r="AI952" i="1"/>
  <c r="AI364" i="1"/>
  <c r="BI364" i="1" s="1"/>
  <c r="AI815" i="1"/>
  <c r="AI386" i="1"/>
  <c r="BI386" i="1" s="1"/>
  <c r="AI1249" i="1"/>
  <c r="AI509" i="1"/>
  <c r="BI509" i="1" s="1"/>
  <c r="AI1201" i="1"/>
  <c r="AI886" i="1"/>
  <c r="AI1241" i="1"/>
  <c r="AI276" i="1"/>
  <c r="BI276" i="1" s="1"/>
  <c r="AI58" i="1"/>
  <c r="BI58" i="1" s="1"/>
  <c r="AI261" i="1"/>
  <c r="BI261" i="1" s="1"/>
  <c r="AI834" i="1"/>
  <c r="AI1089" i="1"/>
  <c r="AI1344" i="1"/>
  <c r="AI709" i="1"/>
  <c r="AI1192" i="1"/>
  <c r="AI11" i="1"/>
  <c r="BI11" i="1" s="1"/>
  <c r="AI750" i="1"/>
  <c r="AI1151" i="1"/>
  <c r="AI599" i="1"/>
  <c r="BI599" i="1" s="1"/>
  <c r="AI728" i="1"/>
  <c r="AI1268" i="1"/>
  <c r="AI195" i="1"/>
  <c r="BI195" i="1" s="1"/>
  <c r="AI1050" i="1"/>
  <c r="AI394" i="1"/>
  <c r="BI394" i="1" s="1"/>
  <c r="AI1090" i="1"/>
  <c r="AI1124" i="1"/>
  <c r="AI64" i="1"/>
  <c r="BI64" i="1" s="1"/>
  <c r="AI401" i="1"/>
  <c r="BI401" i="1" s="1"/>
  <c r="AI871" i="1"/>
  <c r="AI607" i="1"/>
  <c r="BI607" i="1" s="1"/>
  <c r="AI1136" i="1"/>
  <c r="AI285" i="1"/>
  <c r="BI285" i="1" s="1"/>
  <c r="AI387" i="1"/>
  <c r="BI387" i="1" s="1"/>
  <c r="AI917" i="1"/>
  <c r="AI163" i="1"/>
  <c r="BI163" i="1" s="1"/>
  <c r="AI237" i="1"/>
  <c r="BI237" i="1" s="1"/>
  <c r="AI921" i="1"/>
  <c r="AI865" i="1"/>
  <c r="AI895" i="1"/>
  <c r="AI34" i="1"/>
  <c r="BI34" i="1" s="1"/>
  <c r="AI1048" i="1"/>
  <c r="AI773" i="1"/>
  <c r="AI282" i="1"/>
  <c r="BI282" i="1" s="1"/>
  <c r="AI1332" i="1"/>
  <c r="AI320" i="1"/>
  <c r="BI320" i="1" s="1"/>
  <c r="AI926" i="1"/>
  <c r="AI38" i="1"/>
  <c r="BI38" i="1" s="1"/>
  <c r="AI1083" i="1"/>
  <c r="AI257" i="1"/>
  <c r="BI257" i="1" s="1"/>
  <c r="AI686" i="1"/>
  <c r="AI20" i="1"/>
  <c r="BI20" i="1" s="1"/>
  <c r="AI791" i="1"/>
  <c r="AI889" i="1"/>
  <c r="AI1211" i="1"/>
  <c r="AI112" i="1"/>
  <c r="BI112" i="1" s="1"/>
  <c r="AI422" i="1"/>
  <c r="BI422" i="1" s="1"/>
  <c r="AI972" i="1"/>
  <c r="AI1088" i="1"/>
  <c r="AI164" i="1"/>
  <c r="BI164" i="1" s="1"/>
  <c r="AI758" i="1"/>
  <c r="AI932" i="1"/>
  <c r="AI8" i="1"/>
  <c r="BI8" i="1" s="1"/>
  <c r="AI1014" i="1"/>
  <c r="AI367" i="1"/>
  <c r="BI367" i="1" s="1"/>
  <c r="AI649" i="1"/>
  <c r="BI649" i="1" s="1"/>
  <c r="AI111" i="1"/>
  <c r="BI111" i="1" s="1"/>
  <c r="AI1045" i="1"/>
  <c r="AI259" i="1"/>
  <c r="BI259" i="1" s="1"/>
  <c r="AI803" i="1"/>
  <c r="AI19" i="1"/>
  <c r="BI19" i="1" s="1"/>
  <c r="AI1193" i="1"/>
  <c r="AI110" i="1"/>
  <c r="BI110" i="1" s="1"/>
  <c r="AI1219" i="1"/>
  <c r="AI263" i="1"/>
  <c r="BI263" i="1" s="1"/>
  <c r="AI344" i="1"/>
  <c r="BI344" i="1" s="1"/>
  <c r="AI269" i="1"/>
  <c r="BI269" i="1" s="1"/>
  <c r="AI869" i="1"/>
  <c r="AI1277" i="1"/>
  <c r="AI1337" i="1"/>
  <c r="AI613" i="1"/>
  <c r="BI613" i="1" s="1"/>
  <c r="AI1042" i="1"/>
  <c r="AI271" i="1"/>
  <c r="BI271" i="1" s="1"/>
  <c r="AI79" i="1"/>
  <c r="BI79" i="1" s="1"/>
  <c r="AI939" i="1"/>
  <c r="AI1232" i="1"/>
  <c r="AI437" i="1"/>
  <c r="BI437" i="1" s="1"/>
  <c r="AI200" i="1"/>
  <c r="BI200" i="1" s="1"/>
  <c r="AI503" i="1"/>
  <c r="BI503" i="1" s="1"/>
  <c r="AI576" i="1"/>
  <c r="BI576" i="1" s="1"/>
  <c r="AI423" i="1"/>
  <c r="BI423" i="1" s="1"/>
  <c r="AI292" i="1"/>
  <c r="BI292" i="1" s="1"/>
  <c r="AI809" i="1"/>
  <c r="AI923" i="1"/>
  <c r="AI316" i="1"/>
  <c r="BI316" i="1" s="1"/>
  <c r="AI97" i="1"/>
  <c r="BI97" i="1" s="1"/>
  <c r="AI546" i="1"/>
  <c r="BI546" i="1" s="1"/>
  <c r="AI577" i="1"/>
  <c r="BI577" i="1" s="1"/>
  <c r="AI202" i="1"/>
  <c r="BI202" i="1" s="1"/>
  <c r="AI379" i="1"/>
  <c r="BI379" i="1" s="1"/>
  <c r="AI187" i="1"/>
  <c r="BI187" i="1" s="1"/>
  <c r="AI499" i="1"/>
  <c r="BI499" i="1" s="1"/>
  <c r="AI280" i="1"/>
  <c r="BI280" i="1" s="1"/>
  <c r="AI1022" i="1"/>
  <c r="AI404" i="1"/>
  <c r="BI404" i="1" s="1"/>
  <c r="AI240" i="1"/>
  <c r="BI240" i="1" s="1"/>
  <c r="AI1360" i="1"/>
  <c r="AI28" i="1"/>
  <c r="BI28" i="1" s="1"/>
  <c r="AI297" i="1"/>
  <c r="BI297" i="1" s="1"/>
  <c r="AI389" i="1"/>
  <c r="BI389" i="1" s="1"/>
  <c r="AI1000" i="1"/>
  <c r="AI1235" i="1"/>
  <c r="AI662" i="1"/>
  <c r="AI483" i="1"/>
  <c r="BI483" i="1" s="1"/>
  <c r="AI1172" i="1"/>
  <c r="AI302" i="1"/>
  <c r="BI302" i="1" s="1"/>
  <c r="AI1187" i="1"/>
  <c r="AI637" i="1"/>
  <c r="BI637" i="1" s="1"/>
  <c r="AI254" i="1"/>
  <c r="BI254" i="1" s="1"/>
  <c r="AI1191" i="1"/>
  <c r="AI535" i="1"/>
  <c r="BI535" i="1" s="1"/>
  <c r="AI1079" i="1"/>
  <c r="AI1188" i="1"/>
  <c r="AI1281" i="1"/>
  <c r="AI1171" i="1"/>
  <c r="AI937" i="1"/>
  <c r="AI690" i="1"/>
  <c r="AI537" i="1"/>
  <c r="BI537" i="1" s="1"/>
  <c r="AI779" i="1"/>
  <c r="AI304" i="1"/>
  <c r="BI304" i="1" s="1"/>
  <c r="AI29" i="1"/>
  <c r="BI29" i="1" s="1"/>
  <c r="AI777" i="1"/>
  <c r="AI184" i="1"/>
  <c r="BI184" i="1" s="1"/>
  <c r="AI226" i="1"/>
  <c r="BI226" i="1" s="1"/>
  <c r="AI1072" i="1"/>
  <c r="AI192" i="1"/>
  <c r="BI192" i="1" s="1"/>
  <c r="AI197" i="1"/>
  <c r="BI197" i="1" s="1"/>
  <c r="AI540" i="1"/>
  <c r="BI540" i="1" s="1"/>
  <c r="AI1267" i="1"/>
  <c r="AI1055" i="1"/>
  <c r="AI976" i="1"/>
  <c r="AI648" i="1"/>
  <c r="BI648" i="1" s="1"/>
  <c r="AI564" i="1"/>
  <c r="BI564" i="1" s="1"/>
  <c r="AI469" i="1"/>
  <c r="BI469" i="1" s="1"/>
  <c r="AI1009" i="1"/>
  <c r="AI1215" i="1"/>
  <c r="AI1167" i="1"/>
  <c r="AI1209" i="1"/>
  <c r="AI1301" i="1"/>
  <c r="AI650" i="1"/>
  <c r="BI650" i="1" s="1"/>
  <c r="AI704" i="1"/>
  <c r="AI293" i="1"/>
  <c r="BI293" i="1" s="1"/>
  <c r="AI560" i="1"/>
  <c r="BI560" i="1" s="1"/>
  <c r="AI639" i="1"/>
  <c r="BI639" i="1" s="1"/>
  <c r="AI530" i="1"/>
  <c r="BI530" i="1" s="1"/>
  <c r="AI819" i="1"/>
  <c r="AI136" i="1"/>
  <c r="BI136" i="1" s="1"/>
  <c r="AI866" i="1"/>
  <c r="AI1065" i="1"/>
  <c r="AI601" i="1"/>
  <c r="BI601" i="1" s="1"/>
  <c r="AI836" i="1"/>
  <c r="AI1348" i="1"/>
  <c r="AI290" i="1"/>
  <c r="BI290" i="1" s="1"/>
  <c r="AI656" i="1"/>
  <c r="BI656" i="1" s="1"/>
  <c r="AI829" i="1"/>
  <c r="AI754" i="1"/>
  <c r="AI146" i="1"/>
  <c r="BI146" i="1" s="1"/>
  <c r="AI1230" i="1"/>
  <c r="AI496" i="1"/>
  <c r="BI496" i="1" s="1"/>
  <c r="AI409" i="1"/>
  <c r="BI409" i="1" s="1"/>
  <c r="AI1183" i="1"/>
  <c r="AI789" i="1"/>
  <c r="AI507" i="1"/>
  <c r="BI507" i="1" s="1"/>
  <c r="AI626" i="1"/>
  <c r="BI626" i="1" s="1"/>
  <c r="AI1361" i="1"/>
  <c r="AI326" i="1"/>
  <c r="BI326" i="1" s="1"/>
  <c r="AI549" i="1"/>
  <c r="BI549" i="1" s="1"/>
  <c r="AI572" i="1"/>
  <c r="BI572" i="1" s="1"/>
  <c r="AI515" i="1"/>
  <c r="BI515" i="1" s="1"/>
  <c r="AI1273" i="1"/>
  <c r="AI1047" i="1"/>
  <c r="AI1195" i="1"/>
  <c r="AI1271" i="1"/>
  <c r="AI770" i="1"/>
  <c r="AI1202" i="1"/>
  <c r="AI1218" i="1"/>
  <c r="AI354" i="1"/>
  <c r="BI354" i="1" s="1"/>
  <c r="AI498" i="1"/>
  <c r="BI498" i="1" s="1"/>
  <c r="AI938" i="1"/>
  <c r="AI232" i="1"/>
  <c r="BI232" i="1" s="1"/>
  <c r="AI1260" i="1"/>
  <c r="AI1206" i="1"/>
  <c r="AI787" i="1"/>
  <c r="AI861" i="1"/>
  <c r="AI121" i="1"/>
  <c r="BI121" i="1" s="1"/>
  <c r="AI1323" i="1"/>
  <c r="AI157" i="1"/>
  <c r="BI157" i="1" s="1"/>
  <c r="AI479" i="1"/>
  <c r="BI479" i="1" s="1"/>
  <c r="AI1265" i="1"/>
  <c r="AI671" i="1"/>
  <c r="AI390" i="1"/>
  <c r="BI390" i="1" s="1"/>
  <c r="AI466" i="1"/>
  <c r="BI466" i="1" s="1"/>
  <c r="AI1364" i="1"/>
  <c r="AI591" i="1"/>
  <c r="BI591" i="1" s="1"/>
  <c r="AI1121" i="1"/>
  <c r="AI621" i="1"/>
  <c r="BI621" i="1" s="1"/>
  <c r="AI579" i="1"/>
  <c r="BI579" i="1" s="1"/>
  <c r="AI814" i="1"/>
  <c r="AI594" i="1"/>
  <c r="BI594" i="1" s="1"/>
  <c r="AI1216" i="1"/>
  <c r="AI154" i="1"/>
  <c r="BI154" i="1" s="1"/>
  <c r="AI56" i="1"/>
  <c r="BI56" i="1" s="1"/>
  <c r="AI1054" i="1"/>
  <c r="AI929" i="1"/>
  <c r="AI251" i="1"/>
  <c r="BI251" i="1" s="1"/>
  <c r="AI260" i="1"/>
  <c r="BI260" i="1" s="1"/>
  <c r="AI1057" i="1"/>
  <c r="AI142" i="1"/>
  <c r="BI142" i="1" s="1"/>
  <c r="AI850" i="1"/>
  <c r="AI1217" i="1"/>
  <c r="AI480" i="1"/>
  <c r="BI480" i="1" s="1"/>
  <c r="AI567" i="1"/>
  <c r="BI567" i="1" s="1"/>
  <c r="AI1110" i="1"/>
  <c r="AI966" i="1"/>
  <c r="AI1033" i="1"/>
  <c r="AI458" i="1"/>
  <c r="BI458" i="1" s="1"/>
  <c r="AI769" i="1"/>
  <c r="AI736" i="1"/>
  <c r="AI1353" i="1"/>
  <c r="AI1128" i="1"/>
  <c r="AI381" i="1"/>
  <c r="BI381" i="1" s="1"/>
  <c r="AI1145" i="1"/>
  <c r="AI914" i="1"/>
  <c r="AI190" i="1"/>
  <c r="BI190" i="1" s="1"/>
  <c r="AI45" i="1"/>
  <c r="BI45" i="1" s="1"/>
  <c r="AI1077" i="1"/>
  <c r="AI342" i="1"/>
  <c r="BI342" i="1" s="1"/>
  <c r="AI1010" i="1"/>
  <c r="AI763" i="1"/>
  <c r="AI76" i="1"/>
  <c r="BI76" i="1" s="1"/>
  <c r="AI1362" i="1"/>
  <c r="AI506" i="1"/>
  <c r="BI506" i="1" s="1"/>
  <c r="AI1182" i="1"/>
  <c r="AI151" i="1"/>
  <c r="BI151" i="1" s="1"/>
  <c r="AI1174" i="1"/>
  <c r="AI122" i="1"/>
  <c r="BI122" i="1" s="1"/>
  <c r="AI580" i="1"/>
  <c r="BI580" i="1" s="1"/>
  <c r="AI1159" i="1"/>
  <c r="AI86" i="1"/>
  <c r="BI86" i="1" s="1"/>
  <c r="AI1035" i="1"/>
  <c r="AI552" i="1"/>
  <c r="BI552" i="1" s="1"/>
  <c r="AI1204" i="1"/>
  <c r="AI963" i="1"/>
  <c r="AI298" i="1"/>
  <c r="BI298" i="1" s="1"/>
  <c r="AI227" i="1"/>
  <c r="BI227" i="1" s="1"/>
  <c r="AI345" i="1"/>
  <c r="BI345" i="1" s="1"/>
  <c r="AI712" i="1"/>
  <c r="AI430" i="1"/>
  <c r="BI430" i="1" s="1"/>
  <c r="AI677" i="1"/>
  <c r="AI1284" i="1"/>
  <c r="AI689" i="1"/>
  <c r="AI959" i="1"/>
  <c r="AI1319" i="1"/>
  <c r="AI1246" i="1"/>
  <c r="AI855" i="1"/>
  <c r="AI245" i="1"/>
  <c r="BI245" i="1" s="1"/>
  <c r="AI319" i="1"/>
  <c r="BI319" i="1" s="1"/>
  <c r="AI402" i="1"/>
  <c r="BI402" i="1" s="1"/>
  <c r="AI482" i="1"/>
  <c r="BI482" i="1" s="1"/>
  <c r="AI584" i="1"/>
  <c r="BI584" i="1" s="1"/>
  <c r="AI252" i="1"/>
  <c r="BI252" i="1" s="1"/>
  <c r="AI383" i="1"/>
  <c r="BI383" i="1" s="1"/>
  <c r="AI1094" i="1"/>
  <c r="AI1293" i="1"/>
  <c r="AI931" i="1"/>
  <c r="AI1290" i="1"/>
  <c r="AI476" i="1"/>
  <c r="BI476" i="1" s="1"/>
  <c r="AI301" i="1"/>
  <c r="BI301" i="1" s="1"/>
  <c r="AI1170" i="1"/>
  <c r="AI1297" i="1"/>
  <c r="AI1356" i="1"/>
  <c r="AI217" i="1"/>
  <c r="BI217" i="1" s="1"/>
  <c r="AI1096" i="1"/>
  <c r="AI1006" i="1"/>
  <c r="AI457" i="1"/>
  <c r="BI457" i="1" s="1"/>
  <c r="AI705" i="1"/>
  <c r="AI1004" i="1"/>
  <c r="AI72" i="1"/>
  <c r="BI72" i="1" s="1"/>
  <c r="AI104" i="1"/>
  <c r="BI104" i="1" s="1"/>
  <c r="AI890" i="1"/>
  <c r="AI1165" i="1"/>
  <c r="AI566" i="1"/>
  <c r="BI566" i="1" s="1"/>
  <c r="AI159" i="1"/>
  <c r="BI159" i="1" s="1"/>
  <c r="AI115" i="1"/>
  <c r="BI115" i="1" s="1"/>
  <c r="AI129" i="1"/>
  <c r="BI129" i="1" s="1"/>
  <c r="AI573" i="1"/>
  <c r="BI573" i="1" s="1"/>
  <c r="AI606" i="1"/>
  <c r="BI606" i="1" s="1"/>
  <c r="AI1154" i="1"/>
  <c r="AI71" i="1"/>
  <c r="BI71" i="1" s="1"/>
  <c r="AI333" i="1"/>
  <c r="BI333" i="1" s="1"/>
  <c r="AI622" i="1"/>
  <c r="BI622" i="1" s="1"/>
  <c r="AI1199" i="1"/>
  <c r="AI399" i="1"/>
  <c r="BI399" i="1" s="1"/>
  <c r="AI1103" i="1"/>
  <c r="AI896" i="1"/>
  <c r="AI1294" i="1"/>
  <c r="AI230" i="1"/>
  <c r="BI230" i="1" s="1"/>
  <c r="AI116" i="1"/>
  <c r="BI116" i="1" s="1"/>
  <c r="AI75" i="1"/>
  <c r="BI75" i="1" s="1"/>
  <c r="AI840" i="1"/>
  <c r="AI325" i="1"/>
  <c r="BI325" i="1" s="1"/>
  <c r="AI270" i="1"/>
  <c r="BI270" i="1" s="1"/>
  <c r="AI31" i="1"/>
  <c r="BI31" i="1" s="1"/>
  <c r="AI467" i="1"/>
  <c r="BI467" i="1" s="1"/>
  <c r="AI559" i="1"/>
  <c r="BI559" i="1" s="1"/>
  <c r="AI1288" i="1"/>
  <c r="AI1184" i="1"/>
  <c r="AI771" i="1"/>
  <c r="AI833" i="1"/>
  <c r="AI1331" i="1"/>
  <c r="AI324" i="1"/>
  <c r="BI324" i="1" s="1"/>
  <c r="AI697" i="1"/>
  <c r="AI628" i="1"/>
  <c r="BI628" i="1" s="1"/>
  <c r="AI420" i="1"/>
  <c r="BI420" i="1" s="1"/>
  <c r="AI1247" i="1"/>
  <c r="AI881" i="1"/>
  <c r="AI1112" i="1"/>
  <c r="AI6" i="1"/>
  <c r="BI6" i="1" s="1"/>
  <c r="AI608" i="1"/>
  <c r="BI608" i="1" s="1"/>
  <c r="AI799" i="1"/>
  <c r="AI1036" i="1"/>
  <c r="AI784" i="1"/>
  <c r="AI222" i="1"/>
  <c r="BI222" i="1" s="1"/>
  <c r="AI1269" i="1"/>
  <c r="AI1352" i="1"/>
  <c r="AI657" i="1"/>
  <c r="AI1140" i="1"/>
  <c r="AI287" i="1"/>
  <c r="BI287" i="1" s="1"/>
  <c r="AI242" i="1"/>
  <c r="BI242" i="1" s="1"/>
  <c r="AI1114" i="1"/>
  <c r="AI1185" i="1"/>
  <c r="AI162" i="1"/>
  <c r="BI162" i="1" s="1"/>
  <c r="AI132" i="1"/>
  <c r="BI132" i="1" s="1"/>
  <c r="AI1070" i="1"/>
  <c r="AI646" i="1"/>
  <c r="BI646" i="1" s="1"/>
  <c r="AI308" i="1"/>
  <c r="BI308" i="1" s="1"/>
  <c r="AI160" i="1"/>
  <c r="BI160" i="1" s="1"/>
  <c r="AI1295" i="1"/>
  <c r="AI346" i="1"/>
  <c r="BI346" i="1" s="1"/>
  <c r="AI605" i="1"/>
  <c r="BI605" i="1" s="1"/>
  <c r="AI318" i="1"/>
  <c r="BI318" i="1" s="1"/>
  <c r="AI947" i="1"/>
  <c r="AI141" i="1"/>
  <c r="BI141" i="1" s="1"/>
  <c r="AI1032" i="1"/>
  <c r="AI303" i="1"/>
  <c r="BI303" i="1" s="1"/>
  <c r="AI461" i="1"/>
  <c r="BI461" i="1" s="1"/>
  <c r="AI429" i="1"/>
  <c r="BI429" i="1" s="1"/>
  <c r="AI216" i="1"/>
  <c r="BI216" i="1" s="1"/>
  <c r="AI1168" i="1"/>
  <c r="AI603" i="1"/>
  <c r="BI603" i="1" s="1"/>
  <c r="AI432" i="1"/>
  <c r="BI432" i="1" s="1"/>
  <c r="AI1233" i="1"/>
  <c r="AI314" i="1"/>
  <c r="BI314" i="1" s="1"/>
  <c r="AI228" i="1"/>
  <c r="BI228" i="1" s="1"/>
  <c r="AI615" i="1"/>
  <c r="BI615" i="1" s="1"/>
  <c r="AI201" i="1"/>
  <c r="BI201" i="1" s="1"/>
  <c r="AI125" i="1"/>
  <c r="BI125" i="1" s="1"/>
  <c r="AI1007" i="1"/>
  <c r="AI397" i="1"/>
  <c r="BI397" i="1" s="1"/>
  <c r="AI571" i="1"/>
  <c r="BI571" i="1" s="1"/>
  <c r="AI1212" i="1"/>
  <c r="AI256" i="1"/>
  <c r="BI256" i="1" s="1"/>
  <c r="AI425" i="1"/>
  <c r="BI425" i="1" s="1"/>
  <c r="AI33" i="1"/>
  <c r="BI33" i="1" s="1"/>
  <c r="AI682" i="1"/>
  <c r="AI804" i="1"/>
  <c r="AI278" i="1"/>
  <c r="BI278" i="1" s="1"/>
  <c r="AI1058" i="1"/>
  <c r="AI321" i="1"/>
  <c r="BI321" i="1" s="1"/>
  <c r="AI1285" i="1"/>
  <c r="AI175" i="1"/>
  <c r="BI175" i="1" s="1"/>
  <c r="AI448" i="1"/>
  <c r="BI448" i="1" s="1"/>
  <c r="AI765" i="1"/>
  <c r="AI431" i="1"/>
  <c r="BI431" i="1" s="1"/>
  <c r="AI359" i="1"/>
  <c r="BI359" i="1" s="1"/>
  <c r="AI541" i="1"/>
  <c r="BI541" i="1" s="1"/>
  <c r="AI215" i="1"/>
  <c r="BI215" i="1" s="1"/>
  <c r="AI996" i="1"/>
  <c r="AI1081" i="1"/>
  <c r="AI406" i="1"/>
  <c r="BI406" i="1" s="1"/>
  <c r="AI1052" i="1"/>
  <c r="AI502" i="1"/>
  <c r="BI502" i="1" s="1"/>
  <c r="AI633" i="1"/>
  <c r="BI633" i="1" s="1"/>
  <c r="AI338" i="1"/>
  <c r="BI338" i="1" s="1"/>
  <c r="AI315" i="1"/>
  <c r="BI315" i="1" s="1"/>
  <c r="AI768" i="1"/>
  <c r="AI147" i="1"/>
  <c r="BI147" i="1" s="1"/>
  <c r="AI596" i="1"/>
  <c r="BI596" i="1" s="1"/>
  <c r="AI1280" i="1"/>
  <c r="AI143" i="1"/>
  <c r="BI143" i="1" s="1"/>
  <c r="AI108" i="1"/>
  <c r="BI108" i="1" s="1"/>
  <c r="AI48" i="1"/>
  <c r="BI48" i="1" s="1"/>
  <c r="AI16" i="1"/>
  <c r="BI16" i="1" s="1"/>
  <c r="AI673" i="1"/>
  <c r="AI755" i="1"/>
  <c r="AI204" i="1"/>
  <c r="BI204" i="1" s="1"/>
  <c r="AI884" i="1"/>
  <c r="AI1349" i="1"/>
  <c r="AI595" i="1"/>
  <c r="BI595" i="1" s="1"/>
  <c r="AI681" i="1"/>
  <c r="AI691" i="1"/>
  <c r="AI542" i="1"/>
  <c r="BI542" i="1" s="1"/>
  <c r="AI355" i="1"/>
  <c r="BI355" i="1" s="1"/>
  <c r="AI1019" i="1"/>
  <c r="AI722" i="1"/>
  <c r="AI906" i="1"/>
  <c r="AI262" i="1"/>
  <c r="BI262" i="1" s="1"/>
  <c r="AI1340" i="1"/>
  <c r="AI223" i="1"/>
  <c r="BI223" i="1" s="1"/>
  <c r="AI166" i="1"/>
  <c r="BI166" i="1" s="1"/>
  <c r="AI948" i="1"/>
  <c r="AI490" i="1"/>
  <c r="BI490" i="1" s="1"/>
  <c r="AI407" i="1"/>
  <c r="BI407" i="1" s="1"/>
  <c r="AI695" i="1"/>
  <c r="AI96" i="1"/>
  <c r="BI96" i="1" s="1"/>
  <c r="AI1127" i="1"/>
  <c r="AI902" i="1"/>
  <c r="AI247" i="1"/>
  <c r="BI247" i="1" s="1"/>
  <c r="AI740" i="1"/>
  <c r="AI658" i="1"/>
  <c r="AI868" i="1"/>
  <c r="AI1135" i="1"/>
  <c r="AI347" i="1"/>
  <c r="BI347" i="1" s="1"/>
  <c r="AI883" i="1"/>
  <c r="AI1026" i="1"/>
  <c r="AI78" i="1"/>
  <c r="BI78" i="1" s="1"/>
  <c r="AI582" i="1"/>
  <c r="BI582" i="1" s="1"/>
  <c r="AI1082" i="1"/>
  <c r="AI1119" i="1"/>
  <c r="AI1137" i="1"/>
  <c r="AI992" i="1"/>
  <c r="AI924" i="1"/>
  <c r="AI44" i="1"/>
  <c r="BI44" i="1" s="1"/>
  <c r="AI587" i="1"/>
  <c r="BI587" i="1" s="1"/>
  <c r="AI370" i="1"/>
  <c r="BI370" i="1" s="1"/>
  <c r="AI1098" i="1"/>
  <c r="AI1306" i="1"/>
  <c r="AI1240" i="1"/>
  <c r="AI823" i="1"/>
  <c r="AI873" i="1"/>
  <c r="AI511" i="1"/>
  <c r="BI511" i="1" s="1"/>
  <c r="AI1359" i="1"/>
  <c r="AI436" i="1"/>
  <c r="BI436" i="1" s="1"/>
  <c r="AI629" i="1"/>
  <c r="BI629" i="1" s="1"/>
  <c r="AI485" i="1"/>
  <c r="BI485" i="1" s="1"/>
  <c r="AI980" i="1"/>
  <c r="AI1166" i="1"/>
  <c r="AI1303" i="1"/>
  <c r="AI1012" i="1"/>
  <c r="AI744" i="1"/>
  <c r="AI694" i="1"/>
  <c r="AI882" i="1"/>
  <c r="AI1138" i="1"/>
  <c r="AI837" i="1"/>
  <c r="AI734" i="1"/>
  <c r="AI253" i="1"/>
  <c r="BI253" i="1" s="1"/>
  <c r="AI660" i="1"/>
  <c r="AI961" i="1"/>
  <c r="AI414" i="1"/>
  <c r="BI414" i="1" s="1"/>
  <c r="AI288" i="1"/>
  <c r="BI288" i="1" s="1"/>
  <c r="AI405" i="1"/>
  <c r="BI405" i="1" s="1"/>
  <c r="AI965" i="1"/>
  <c r="AI821" i="1"/>
  <c r="AI666" i="1"/>
  <c r="AI1087" i="1"/>
  <c r="AI774" i="1"/>
  <c r="AI1149" i="1"/>
  <c r="AI1214" i="1"/>
  <c r="AI384" i="1"/>
  <c r="BI384" i="1" s="1"/>
  <c r="AI693" i="1"/>
  <c r="AI1143" i="1"/>
  <c r="AI1162" i="1"/>
  <c r="AI1245" i="1"/>
  <c r="AI872" i="1"/>
  <c r="AI1291" i="1"/>
  <c r="AI57" i="1"/>
  <c r="BI57" i="1" s="1"/>
  <c r="AI941" i="1"/>
  <c r="AI1106" i="1"/>
  <c r="AI661" i="1"/>
  <c r="AI328" i="1"/>
  <c r="BI328" i="1" s="1"/>
  <c r="AI205" i="1"/>
  <c r="BI205" i="1" s="1"/>
  <c r="AI701" i="1"/>
  <c r="AI997" i="1"/>
  <c r="AI1339" i="1"/>
  <c r="AI1307" i="1"/>
  <c r="AI527" i="1"/>
  <c r="BI527" i="1" s="1"/>
  <c r="AI1113" i="1"/>
  <c r="AI9" i="1"/>
  <c r="BI9" i="1" s="1"/>
  <c r="AI517" i="1"/>
  <c r="BI517" i="1" s="1"/>
  <c r="AI1208" i="1"/>
  <c r="AI862" i="1"/>
  <c r="AI523" i="1"/>
  <c r="BI523" i="1" s="1"/>
  <c r="AI209" i="1"/>
  <c r="BI209" i="1" s="1"/>
  <c r="AI357" i="1"/>
  <c r="BI357" i="1" s="1"/>
  <c r="AI49" i="1"/>
  <c r="BI49" i="1" s="1"/>
  <c r="AI892" i="1"/>
  <c r="AI208" i="1"/>
  <c r="BI208" i="1" s="1"/>
  <c r="AI1358" i="1"/>
  <c r="AI83" i="1"/>
  <c r="BI83" i="1" s="1"/>
  <c r="AI89" i="1"/>
  <c r="BI89" i="1" s="1"/>
  <c r="AI427" i="1"/>
  <c r="BI427" i="1" s="1"/>
  <c r="AI69" i="1"/>
  <c r="BI69" i="1" s="1"/>
  <c r="AI418" i="1"/>
  <c r="BI418" i="1" s="1"/>
  <c r="AI10" i="1"/>
  <c r="BI10" i="1" s="1"/>
  <c r="AI68" i="1"/>
  <c r="BI68" i="1" s="1"/>
  <c r="AI600" i="1"/>
  <c r="BI600" i="1" s="1"/>
  <c r="AI968" i="1"/>
  <c r="AI967" i="1"/>
  <c r="AI971" i="1"/>
  <c r="AI730" i="1"/>
  <c r="AI494" i="1"/>
  <c r="BI494" i="1" s="1"/>
  <c r="AI60" i="1"/>
  <c r="BI60" i="1" s="1"/>
  <c r="AI766" i="1"/>
  <c r="AI604" i="1"/>
  <c r="BI604" i="1" s="1"/>
  <c r="AI1046" i="1"/>
  <c r="AI92" i="1"/>
  <c r="BI92" i="1" s="1"/>
  <c r="AI827" i="1"/>
  <c r="AI400" i="1"/>
  <c r="BI400" i="1" s="1"/>
  <c r="AI757" i="1"/>
  <c r="AI583" i="1"/>
  <c r="BI583" i="1" s="1"/>
  <c r="AI663" i="1"/>
  <c r="AI667" i="1"/>
  <c r="AI953" i="1"/>
  <c r="AI1347" i="1"/>
  <c r="AI913" i="1"/>
  <c r="AI59" i="1"/>
  <c r="BI59" i="1" s="1"/>
  <c r="AI652" i="1"/>
  <c r="BI652" i="1" s="1"/>
  <c r="AI130" i="1"/>
  <c r="BI130" i="1" s="1"/>
  <c r="AI21" i="1"/>
  <c r="BI21" i="1" s="1"/>
  <c r="AI512" i="1"/>
  <c r="BI512" i="1" s="1"/>
  <c r="AI719" i="1"/>
  <c r="AI179" i="1"/>
  <c r="BI179" i="1" s="1"/>
  <c r="AI987" i="1"/>
  <c r="AI1239" i="1"/>
  <c r="AI378" i="1"/>
  <c r="BI378" i="1" s="1"/>
  <c r="AI1227" i="1"/>
  <c r="AI171" i="1"/>
  <c r="BI171" i="1" s="1"/>
  <c r="AI272" i="1"/>
  <c r="BI272" i="1" s="1"/>
  <c r="AI928" i="1"/>
  <c r="AI1115" i="1"/>
  <c r="AI477" i="1"/>
  <c r="BI477" i="1" s="1"/>
  <c r="AI1283" i="1"/>
  <c r="AI1029" i="1"/>
  <c r="AI360" i="1"/>
  <c r="BI360" i="1" s="1"/>
  <c r="AI597" i="1"/>
  <c r="BI597" i="1" s="1"/>
  <c r="AI462" i="1"/>
  <c r="BI462" i="1" s="1"/>
  <c r="AI264" i="1"/>
  <c r="BI264" i="1" s="1"/>
  <c r="AI203" i="1"/>
  <c r="BI203" i="1" s="1"/>
  <c r="AI248" i="1"/>
  <c r="BI248" i="1" s="1"/>
  <c r="AI724" i="1"/>
  <c r="AI243" i="1"/>
  <c r="BI243" i="1" s="1"/>
  <c r="AI818" i="1"/>
  <c r="AI1066" i="1"/>
  <c r="AI1180" i="1"/>
  <c r="AI1120" i="1"/>
  <c r="AI696" i="1"/>
  <c r="AI177" i="1"/>
  <c r="BI177" i="1" s="1"/>
  <c r="AI492" i="1"/>
  <c r="BI492" i="1" s="1"/>
  <c r="AI225" i="1"/>
  <c r="BI225" i="1" s="1"/>
  <c r="AI1093" i="1"/>
  <c r="AI659" i="1"/>
  <c r="AI343" i="1"/>
  <c r="BI343" i="1" s="1"/>
  <c r="AI62" i="1"/>
  <c r="BI62" i="1" s="1"/>
  <c r="AI778" i="1"/>
  <c r="AI839" i="1"/>
  <c r="AI1334" i="1"/>
  <c r="AI638" i="1"/>
  <c r="BI638" i="1" s="1"/>
  <c r="AI828" i="1"/>
  <c r="AI1163" i="1"/>
  <c r="AI1190" i="1"/>
  <c r="AI877" i="1"/>
  <c r="AI438" i="1"/>
  <c r="BI438" i="1" s="1"/>
  <c r="AI90" i="1"/>
  <c r="BI90" i="1" s="1"/>
  <c r="AI570" i="1"/>
  <c r="BI570" i="1" s="1"/>
  <c r="AI614" i="1"/>
  <c r="BI614" i="1" s="1"/>
  <c r="AI822" i="1"/>
  <c r="AI1017" i="1"/>
  <c r="AI1317" i="1"/>
  <c r="AI918" i="1"/>
  <c r="AI107" i="1"/>
  <c r="BI107" i="1" s="1"/>
  <c r="AI1302" i="1"/>
  <c r="AI751" i="1"/>
  <c r="AI1279" i="1"/>
  <c r="AI683" i="1"/>
  <c r="AI1189" i="1"/>
  <c r="AI54" i="1"/>
  <c r="BI54" i="1" s="1"/>
  <c r="AI416" i="1"/>
  <c r="BI416" i="1" s="1"/>
  <c r="AI82" i="1"/>
  <c r="BI82" i="1" s="1"/>
  <c r="AI289" i="1"/>
  <c r="BI289" i="1" s="1"/>
  <c r="AI797" i="1"/>
  <c r="AI140" i="1"/>
  <c r="BI140" i="1" s="1"/>
  <c r="AI1296" i="1"/>
  <c r="AI1313" i="1"/>
  <c r="AI826" i="1"/>
  <c r="AI478" i="1"/>
  <c r="BI478" i="1" s="1"/>
  <c r="AI317" i="1"/>
  <c r="BI317" i="1" s="1"/>
  <c r="AI998" i="1"/>
  <c r="AI702" i="1"/>
  <c r="AI715" i="1"/>
  <c r="AI234" i="1"/>
  <c r="BI234" i="1" s="1"/>
  <c r="AI98" i="1"/>
  <c r="BI98" i="1" s="1"/>
  <c r="AI353" i="1"/>
  <c r="BI353" i="1" s="1"/>
  <c r="AI1129" i="1"/>
  <c r="AI756" i="1"/>
  <c r="AI495" i="1"/>
  <c r="BI495" i="1" s="1"/>
  <c r="AI800" i="1"/>
  <c r="AI847" i="1"/>
  <c r="AI611" i="1"/>
  <c r="BI611" i="1" s="1"/>
  <c r="AI138" i="1"/>
  <c r="BI138" i="1" s="1"/>
  <c r="AI239" i="1"/>
  <c r="BI239" i="1" s="1"/>
  <c r="AI806" i="1"/>
  <c r="AI450" i="1"/>
  <c r="BI450" i="1" s="1"/>
  <c r="AI128" i="1"/>
  <c r="BI128" i="1" s="1"/>
  <c r="AI1326" i="1"/>
  <c r="AI67" i="1"/>
  <c r="BI67" i="1" s="1"/>
  <c r="AI1005" i="1"/>
  <c r="AI178" i="1"/>
  <c r="BI178" i="1" s="1"/>
  <c r="AI589" i="1"/>
  <c r="BI589" i="1" s="1"/>
  <c r="AI504" i="1"/>
  <c r="BI504" i="1" s="1"/>
  <c r="AI340" i="1"/>
  <c r="BI340" i="1" s="1"/>
  <c r="AI645" i="1"/>
  <c r="BI645" i="1" s="1"/>
  <c r="AI1053" i="1"/>
  <c r="AI1175" i="1"/>
  <c r="AI619" i="1"/>
  <c r="BI619" i="1" s="1"/>
  <c r="AI713" i="1"/>
  <c r="AI986" i="1"/>
  <c r="AI970" i="1"/>
  <c r="AI825" i="1"/>
  <c r="AI336" i="1"/>
  <c r="BI336" i="1" s="1"/>
  <c r="AI1021" i="1"/>
  <c r="AI1080" i="1"/>
  <c r="AI903" i="1"/>
  <c r="AI470" i="1"/>
  <c r="BI470" i="1" s="1"/>
  <c r="AI460" i="1"/>
  <c r="BI460" i="1" s="1"/>
  <c r="AI1063" i="1"/>
  <c r="AI1160" i="1"/>
  <c r="AI415" i="1"/>
  <c r="BI415" i="1" s="1"/>
  <c r="AI444" i="1"/>
  <c r="BI444" i="1" s="1"/>
  <c r="AI1092" i="1"/>
  <c r="AI1078" i="1"/>
  <c r="AI1181" i="1"/>
  <c r="AI388" i="1"/>
  <c r="BI388" i="1" s="1"/>
  <c r="AI518" i="1"/>
  <c r="BI518" i="1" s="1"/>
  <c r="AI456" i="1"/>
  <c r="BI456" i="1" s="1"/>
  <c r="AI569" i="1"/>
  <c r="BI569" i="1" s="1"/>
  <c r="AI1095" i="1"/>
  <c r="AI860" i="1"/>
  <c r="AI631" i="1"/>
  <c r="BI631" i="1" s="1"/>
  <c r="AI168" i="1"/>
  <c r="BI168" i="1" s="1"/>
  <c r="AI283" i="1"/>
  <c r="BI283" i="1" s="1"/>
  <c r="AI859" i="1"/>
  <c r="AI975" i="1"/>
  <c r="AI101" i="1"/>
  <c r="BI101" i="1" s="1"/>
  <c r="AI459" i="1"/>
  <c r="BI459" i="1" s="1"/>
  <c r="AI452" i="1"/>
  <c r="BI452" i="1" s="1"/>
  <c r="AI1255" i="1"/>
  <c r="AI196" i="1"/>
  <c r="BI196" i="1" s="1"/>
  <c r="AI148" i="1"/>
  <c r="BI148" i="1" s="1"/>
  <c r="AI77" i="1"/>
  <c r="BI77" i="1" s="1"/>
  <c r="AI1037" i="1"/>
  <c r="AI805" i="1"/>
  <c r="AI1105" i="1"/>
  <c r="AI24" i="1"/>
  <c r="BI24" i="1" s="1"/>
  <c r="AI943" i="1"/>
  <c r="AI874" i="1"/>
  <c r="AI299" i="1"/>
  <c r="BI299" i="1" s="1"/>
  <c r="AI1327" i="1"/>
  <c r="AI816" i="1"/>
  <c r="AI1272" i="1"/>
  <c r="AI15" i="1"/>
  <c r="BI15" i="1" s="1"/>
  <c r="AI1040" i="1"/>
  <c r="AI117" i="1"/>
  <c r="BI117" i="1" s="1"/>
  <c r="AI169" i="1"/>
  <c r="BI169" i="1" s="1"/>
  <c r="AI898" i="1"/>
  <c r="AI250" i="1"/>
  <c r="BI250" i="1" s="1"/>
  <c r="AI393" i="1"/>
  <c r="BI393" i="1" s="1"/>
  <c r="AI191" i="1"/>
  <c r="BI191" i="1" s="1"/>
  <c r="AI617" i="1"/>
  <c r="BI617" i="1" s="1"/>
  <c r="AI514" i="1"/>
  <c r="BI514" i="1" s="1"/>
  <c r="AI307" i="1"/>
  <c r="BI307" i="1" s="1"/>
  <c r="AI1335" i="1"/>
  <c r="AI81" i="1"/>
  <c r="BI81" i="1" s="1"/>
  <c r="AI568" i="1"/>
  <c r="BI568" i="1" s="1"/>
  <c r="AI439" i="1"/>
  <c r="BI439" i="1" s="1"/>
  <c r="AI1104" i="1"/>
  <c r="AI463" i="1"/>
  <c r="BI463" i="1" s="1"/>
  <c r="AI1250" i="1"/>
  <c r="AI635" i="1"/>
  <c r="BI635" i="1" s="1"/>
  <c r="AI481" i="1"/>
  <c r="BI481" i="1" s="1"/>
  <c r="AI1122" i="1"/>
  <c r="AI1244" i="1"/>
  <c r="AI991" i="1"/>
  <c r="AI341" i="1"/>
  <c r="BI341" i="1" s="1"/>
  <c r="AI700" i="1"/>
  <c r="AI940" i="1"/>
  <c r="AI1213" i="1"/>
  <c r="AI1178" i="1"/>
  <c r="AI714" i="1"/>
  <c r="AI385" i="1"/>
  <c r="BI385" i="1" s="1"/>
  <c r="AI642" i="1"/>
  <c r="BI642" i="1" s="1"/>
  <c r="AI85" i="1"/>
  <c r="BI85" i="1" s="1"/>
  <c r="AI189" i="1"/>
  <c r="BI189" i="1" s="1"/>
  <c r="AI962" i="1"/>
  <c r="AI434" i="1"/>
  <c r="BI434" i="1" s="1"/>
  <c r="AI838" i="1"/>
  <c r="AI1015" i="1"/>
  <c r="AI408" i="1"/>
  <c r="BI408" i="1" s="1"/>
  <c r="AI231" i="1"/>
  <c r="BI231" i="1" s="1"/>
  <c r="AI294" i="1"/>
  <c r="BI294" i="1" s="1"/>
  <c r="AI946" i="1"/>
  <c r="AI912" i="1"/>
  <c r="AI1231" i="1"/>
  <c r="AI720" i="1"/>
  <c r="AI1329" i="1"/>
  <c r="AI1123" i="1"/>
  <c r="AI1220" i="1"/>
  <c r="AI413" i="1"/>
  <c r="BI413" i="1" s="1"/>
  <c r="AI1020" i="1"/>
  <c r="AI161" i="1"/>
  <c r="BI161" i="1" s="1"/>
  <c r="AI919" i="1"/>
  <c r="AI741" i="1"/>
  <c r="AI1067" i="1"/>
  <c r="AI670" i="1"/>
  <c r="AI501" i="1"/>
  <c r="BI501" i="1" s="1"/>
  <c r="AI424" i="1"/>
  <c r="BI424" i="1" s="1"/>
  <c r="AI528" i="1"/>
  <c r="BI528" i="1" s="1"/>
  <c r="AI1177" i="1"/>
  <c r="AI327" i="1"/>
  <c r="BI327" i="1" s="1"/>
  <c r="AI23" i="1"/>
  <c r="BI23" i="1" s="1"/>
  <c r="AI627" i="1"/>
  <c r="BI627" i="1" s="1"/>
  <c r="AI1276" i="1"/>
  <c r="AI1257" i="1"/>
  <c r="AI27" i="1"/>
  <c r="BI27" i="1" s="1"/>
  <c r="AI956" i="1"/>
  <c r="AI1118" i="1"/>
  <c r="AI738" i="1"/>
  <c r="AI363" i="1"/>
  <c r="BI363" i="1" s="1"/>
  <c r="AI194" i="1"/>
  <c r="BI194" i="1" s="1"/>
  <c r="AI978" i="1"/>
  <c r="AI13" i="1"/>
  <c r="BI13" i="1" s="1"/>
  <c r="AI173" i="1"/>
  <c r="BI173" i="1" s="1"/>
  <c r="AI1031" i="1"/>
  <c r="AI84" i="1"/>
  <c r="BI84" i="1" s="1"/>
  <c r="AI5" i="1"/>
  <c r="BI5" i="1" s="1"/>
  <c r="AI374" i="1"/>
  <c r="BI374" i="1" s="1"/>
  <c r="AI1130" i="1"/>
  <c r="AI70" i="1"/>
  <c r="BI70" i="1" s="1"/>
  <c r="AI267" i="1"/>
  <c r="BI267" i="1" s="1"/>
  <c r="AI1311" i="1"/>
  <c r="AI875" i="1"/>
  <c r="AI984" i="1"/>
  <c r="AI977" i="1"/>
  <c r="AI238" i="1"/>
  <c r="BI238" i="1" s="1"/>
  <c r="AI1299" i="1"/>
  <c r="AI174" i="1"/>
  <c r="BI174" i="1" s="1"/>
  <c r="AI1310" i="1"/>
  <c r="AI999" i="1"/>
  <c r="AI155" i="1"/>
  <c r="BI155" i="1" s="1"/>
  <c r="AI446" i="1"/>
  <c r="BI446" i="1" s="1"/>
  <c r="AI707" i="1"/>
  <c r="AI1330" i="1"/>
  <c r="AI373" i="1"/>
  <c r="BI373" i="1" s="1"/>
  <c r="AI102" i="1"/>
  <c r="BI102" i="1" s="1"/>
  <c r="AI124" i="1"/>
  <c r="BI124" i="1" s="1"/>
  <c r="AI12" i="1"/>
  <c r="BI12" i="1" s="1"/>
  <c r="AI678" i="1"/>
  <c r="AI491" i="1"/>
  <c r="BI491" i="1" s="1"/>
  <c r="AI46" i="1"/>
  <c r="BI46" i="1" s="1"/>
  <c r="AI382" i="1"/>
  <c r="BI382" i="1" s="1"/>
  <c r="AI372" i="1"/>
  <c r="BI372" i="1" s="1"/>
  <c r="AI1097" i="1"/>
  <c r="AI182" i="1"/>
  <c r="BI182" i="1" s="1"/>
  <c r="AI47" i="1"/>
  <c r="BI47" i="1" s="1"/>
  <c r="AI356" i="1"/>
  <c r="BI356" i="1" s="1"/>
  <c r="AI764" i="1"/>
  <c r="AI198" i="1"/>
  <c r="BI198" i="1" s="1"/>
  <c r="AI813" i="1"/>
  <c r="AI915" i="1"/>
  <c r="AI565" i="1"/>
  <c r="BI565" i="1" s="1"/>
  <c r="AI516" i="1"/>
  <c r="BI516" i="1" s="1"/>
  <c r="AI236" i="1"/>
  <c r="BI236" i="1" s="1"/>
  <c r="AI484" i="1"/>
  <c r="BI484" i="1" s="1"/>
  <c r="AI942" i="1"/>
  <c r="AI1248" i="1"/>
  <c r="AI718" i="1"/>
  <c r="AI808" i="1"/>
  <c r="AI1102" i="1"/>
  <c r="AI1341" i="1"/>
  <c r="AI1196" i="1"/>
  <c r="AI858" i="1"/>
  <c r="AI960" i="1"/>
  <c r="AI158" i="1"/>
  <c r="BI158" i="1" s="1"/>
  <c r="AI348" i="1"/>
  <c r="BI348" i="1" s="1"/>
  <c r="AI1001" i="1"/>
  <c r="AI1018" i="1"/>
  <c r="AI1085" i="1"/>
  <c r="AI1304" i="1"/>
  <c r="AI185" i="1"/>
  <c r="BI185" i="1" s="1"/>
  <c r="AI332" i="1"/>
  <c r="BI332" i="1" s="1"/>
  <c r="AI291" i="1"/>
  <c r="BI291" i="1" s="1"/>
  <c r="AI305" i="1"/>
  <c r="BI305" i="1" s="1"/>
  <c r="AI508" i="1"/>
  <c r="BI508" i="1" s="1"/>
  <c r="AI329" i="1"/>
  <c r="BI329" i="1" s="1"/>
  <c r="AI126" i="1"/>
  <c r="BI126" i="1" s="1"/>
  <c r="AI957" i="1"/>
  <c r="AI616" i="1"/>
  <c r="BI616" i="1" s="1"/>
  <c r="AI497" i="1"/>
  <c r="BI497" i="1" s="1"/>
  <c r="AI309" i="1"/>
  <c r="BI309" i="1" s="1"/>
  <c r="AI472" i="1"/>
  <c r="BI472" i="1" s="1"/>
  <c r="AI61" i="1"/>
  <c r="BI61" i="1" s="1"/>
  <c r="AI211" i="1"/>
  <c r="BI211" i="1" s="1"/>
  <c r="AI300" i="1"/>
  <c r="BI300" i="1" s="1"/>
  <c r="AI843" i="1"/>
  <c r="AI1107" i="1"/>
  <c r="AI732" i="1"/>
  <c r="AI91" i="1"/>
  <c r="BI91" i="1" s="1"/>
  <c r="AI488" i="1"/>
  <c r="BI488" i="1" s="1"/>
  <c r="AI279" i="1"/>
  <c r="BI279" i="1" s="1"/>
  <c r="AI1041" i="1"/>
  <c r="AI265" i="1"/>
  <c r="BI265" i="1" s="1"/>
  <c r="AI331" i="1"/>
  <c r="BI331" i="1" s="1"/>
  <c r="AI442" i="1"/>
  <c r="BI442" i="1" s="1"/>
  <c r="AI684" i="1"/>
  <c r="AI1262" i="1"/>
  <c r="AI1186" i="1"/>
  <c r="AI152" i="1"/>
  <c r="BI152" i="1" s="1"/>
  <c r="AI275" i="1"/>
  <c r="BI275" i="1" s="1"/>
  <c r="AI183" i="1"/>
  <c r="BI183" i="1" s="1"/>
  <c r="AI1263" i="1"/>
  <c r="AI133" i="1"/>
  <c r="BI133" i="1" s="1"/>
  <c r="AI417" i="1"/>
  <c r="BI417" i="1" s="1"/>
  <c r="AI25" i="1"/>
  <c r="BI25" i="1" s="1"/>
  <c r="AI668" i="1"/>
  <c r="AI1133" i="1"/>
  <c r="AI441" i="1"/>
  <c r="BI441" i="1" s="1"/>
  <c r="AI313" i="1"/>
  <c r="BI313" i="1" s="1"/>
  <c r="AI988" i="1"/>
  <c r="AI863" i="1"/>
  <c r="AI807" i="1"/>
  <c r="AI870" i="1"/>
  <c r="AI284" i="1"/>
  <c r="BI284" i="1" s="1"/>
  <c r="AI783" i="1"/>
  <c r="AI578" i="1"/>
  <c r="BI578" i="1" s="1"/>
  <c r="AI539" i="1"/>
  <c r="BI539" i="1" s="1"/>
  <c r="AI255" i="1"/>
  <c r="BI255" i="1" s="1"/>
  <c r="AI449" i="1"/>
  <c r="BI449" i="1" s="1"/>
  <c r="AI558" i="1"/>
  <c r="BI558" i="1" s="1"/>
  <c r="AI533" i="1"/>
  <c r="BI533" i="1" s="1"/>
  <c r="AI969" i="1"/>
  <c r="AI1141" i="1"/>
  <c r="AI727" i="1"/>
  <c r="AI672" i="1"/>
  <c r="AI852" i="1"/>
  <c r="AI1223" i="1"/>
  <c r="AI1266" i="1"/>
  <c r="AI525" i="1"/>
  <c r="BI525" i="1" s="1"/>
  <c r="AI295" i="1"/>
  <c r="BI295" i="1" s="1"/>
  <c r="AI543" i="1"/>
  <c r="BI543" i="1" s="1"/>
  <c r="AI685" i="1"/>
  <c r="AI55" i="1"/>
  <c r="BI55" i="1" s="1"/>
  <c r="AI274" i="1"/>
  <c r="BI274" i="1" s="1"/>
  <c r="AI233" i="1"/>
  <c r="BI233" i="1" s="1"/>
  <c r="AI909" i="1"/>
  <c r="AI339" i="1"/>
  <c r="BI339" i="1" s="1"/>
  <c r="AI435" i="1"/>
  <c r="BI435" i="1" s="1"/>
  <c r="AI1312" i="1"/>
  <c r="AI134" i="1"/>
  <c r="BI134" i="1" s="1"/>
  <c r="AI876" i="1"/>
  <c r="AI1059" i="1"/>
  <c r="AI901" i="1"/>
  <c r="AI762" i="1"/>
  <c r="AI39" i="1"/>
  <c r="BI39" i="1" s="1"/>
  <c r="AI214" i="1"/>
  <c r="BI214" i="1" s="1"/>
  <c r="AI1298" i="1"/>
  <c r="AI127" i="1"/>
  <c r="BI127" i="1" s="1"/>
  <c r="AI655" i="1"/>
  <c r="BI655" i="1" s="1"/>
  <c r="AI944" i="1"/>
  <c r="AI1251" i="1"/>
  <c r="AI395" i="1"/>
  <c r="BI395" i="1" s="1"/>
  <c r="AI35" i="1"/>
  <c r="BI35" i="1" s="1"/>
  <c r="AI219" i="1"/>
  <c r="BI219" i="1" s="1"/>
  <c r="AI556" i="1"/>
  <c r="BI556" i="1" s="1"/>
  <c r="AI1002" i="1"/>
  <c r="AI1261" i="1"/>
  <c r="AI900" i="1"/>
  <c r="AD908" i="1"/>
  <c r="AD974" i="1"/>
  <c r="AD17" i="1"/>
  <c r="AD721" i="1"/>
  <c r="AD87" i="1"/>
  <c r="AD266" i="1"/>
  <c r="AD910" i="1"/>
  <c r="AD897" i="1"/>
  <c r="AD574" i="1"/>
  <c r="AD725" i="1"/>
  <c r="AD544" i="1"/>
  <c r="AD464" i="1"/>
  <c r="AD113" i="1"/>
  <c r="AD958" i="1"/>
  <c r="AD737" i="1"/>
  <c r="AD879" i="1"/>
  <c r="AD602" i="1"/>
  <c r="AD156" i="1"/>
  <c r="AD426" i="1"/>
  <c r="AD4" i="1"/>
  <c r="AD588" i="1"/>
  <c r="AD989" i="1"/>
  <c r="AD26" i="1"/>
  <c r="AD421" i="1"/>
  <c r="AD1236" i="1"/>
  <c r="AD167" i="1"/>
  <c r="AD964" i="1"/>
  <c r="AD557" i="1"/>
  <c r="AD856" i="1"/>
  <c r="AD40" i="1"/>
  <c r="AD1139" i="1"/>
  <c r="AD899" i="1"/>
  <c r="AD410" i="1"/>
  <c r="AD118" i="1"/>
  <c r="AD1091" i="1"/>
  <c r="AD246" i="1"/>
  <c r="AD1254" i="1"/>
  <c r="AD153" i="1"/>
  <c r="AD532" i="1"/>
  <c r="AD1148" i="1"/>
  <c r="AD521" i="1"/>
  <c r="AD445" i="1"/>
  <c r="AD1308" i="1"/>
  <c r="AD30" i="1"/>
  <c r="AD1234" i="1"/>
  <c r="AD94" i="1"/>
  <c r="AD1157" i="1"/>
  <c r="AD1253" i="1"/>
  <c r="AD1287" i="1"/>
  <c r="AD1073" i="1"/>
  <c r="AD109" i="1"/>
  <c r="AD916" i="1"/>
  <c r="AD468" i="1"/>
  <c r="AD1300" i="1"/>
  <c r="AD586" i="1"/>
  <c r="AD1131" i="1"/>
  <c r="AD1108" i="1"/>
  <c r="AD1013" i="1"/>
  <c r="AD935" i="1"/>
  <c r="AD786" i="1"/>
  <c r="AD1099" i="1"/>
  <c r="AD1322" i="1"/>
  <c r="AD465" i="1"/>
  <c r="AD893" i="1"/>
  <c r="AD1039" i="1"/>
  <c r="AD835" i="1"/>
  <c r="AD277" i="1"/>
  <c r="AD474" i="1"/>
  <c r="AD674" i="1"/>
  <c r="AD513" i="1"/>
  <c r="AD1062" i="1"/>
  <c r="AD1064" i="1"/>
  <c r="AD747" i="1"/>
  <c r="AD80" i="1"/>
  <c r="AD411" i="1"/>
  <c r="AD820" i="1"/>
  <c r="AD1237" i="1"/>
  <c r="AD1023" i="1"/>
  <c r="AD176" i="1"/>
  <c r="AD598" i="1"/>
  <c r="AD526" i="1"/>
  <c r="AD244" i="1"/>
  <c r="AD830" i="1"/>
  <c r="AD1351" i="1"/>
  <c r="AD1074" i="1"/>
  <c r="AD1354" i="1"/>
  <c r="AD1315" i="1"/>
  <c r="AD52" i="1"/>
  <c r="AD780" i="1"/>
  <c r="AD878" i="1"/>
  <c r="AD954" i="1"/>
  <c r="AD781" i="1"/>
  <c r="AD922" i="1"/>
  <c r="AD592" i="1"/>
  <c r="AD149" i="1"/>
  <c r="AD268" i="1"/>
  <c r="AD1008" i="1"/>
  <c r="AD934" i="1"/>
  <c r="AD1226" i="1"/>
  <c r="AD1346" i="1"/>
  <c r="AD14" i="1"/>
  <c r="AD220" i="1"/>
  <c r="AD1116" i="1"/>
  <c r="AD812" i="1"/>
  <c r="AD1207" i="1"/>
  <c r="AD585" i="1"/>
  <c r="AD735" i="1"/>
  <c r="AD1221" i="1"/>
  <c r="AD123" i="1"/>
  <c r="AD99" i="1"/>
  <c r="AD212" i="1"/>
  <c r="AD213" i="1"/>
  <c r="AD1229" i="1"/>
  <c r="AD810" i="1"/>
  <c r="AD698" i="1"/>
  <c r="AD22" i="1"/>
  <c r="AD1305" i="1"/>
  <c r="AD524" i="1"/>
  <c r="AD792" i="1"/>
  <c r="AD144" i="1"/>
  <c r="AD3" i="1"/>
  <c r="AD412" i="1"/>
  <c r="AD831" i="1"/>
  <c r="AD135" i="1"/>
  <c r="AD952" i="1"/>
  <c r="AD364" i="1"/>
  <c r="AD815" i="1"/>
  <c r="AD386" i="1"/>
  <c r="AD1249" i="1"/>
  <c r="AD509" i="1"/>
  <c r="AD1201" i="1"/>
  <c r="AD886" i="1"/>
  <c r="AD1241" i="1"/>
  <c r="AD276" i="1"/>
  <c r="AD58" i="1"/>
  <c r="AD261" i="1"/>
  <c r="AD834" i="1"/>
  <c r="AD1089" i="1"/>
  <c r="AD1344" i="1"/>
  <c r="AD709" i="1"/>
  <c r="AD1192" i="1"/>
  <c r="AD11" i="1"/>
  <c r="AD750" i="1"/>
  <c r="AD1151" i="1"/>
  <c r="AD599" i="1"/>
  <c r="AD728" i="1"/>
  <c r="AD1268" i="1"/>
  <c r="AD195" i="1"/>
  <c r="AD1050" i="1"/>
  <c r="AD394" i="1"/>
  <c r="AD1090" i="1"/>
  <c r="AD1124" i="1"/>
  <c r="AD64" i="1"/>
  <c r="AD401" i="1"/>
  <c r="AD871" i="1"/>
  <c r="AD607" i="1"/>
  <c r="AD1136" i="1"/>
  <c r="AD285" i="1"/>
  <c r="AD387" i="1"/>
  <c r="AD917" i="1"/>
  <c r="AD163" i="1"/>
  <c r="AD237" i="1"/>
  <c r="AD921" i="1"/>
  <c r="AD865" i="1"/>
  <c r="AD895" i="1"/>
  <c r="AD34" i="1"/>
  <c r="AD1048" i="1"/>
  <c r="AD773" i="1"/>
  <c r="AD282" i="1"/>
  <c r="AD1332" i="1"/>
  <c r="AD320" i="1"/>
  <c r="AD926" i="1"/>
  <c r="AD38" i="1"/>
  <c r="AD1083" i="1"/>
  <c r="AD257" i="1"/>
  <c r="AD686" i="1"/>
  <c r="AD20" i="1"/>
  <c r="AD791" i="1"/>
  <c r="AD889" i="1"/>
  <c r="AD1211" i="1"/>
  <c r="AD112" i="1"/>
  <c r="AD422" i="1"/>
  <c r="AD972" i="1"/>
  <c r="AD1088" i="1"/>
  <c r="AD164" i="1"/>
  <c r="AD758" i="1"/>
  <c r="AD932" i="1"/>
  <c r="AD8" i="1"/>
  <c r="AD1014" i="1"/>
  <c r="AD367" i="1"/>
  <c r="AD649" i="1"/>
  <c r="AD111" i="1"/>
  <c r="AD647" i="1"/>
  <c r="AD562" i="1"/>
  <c r="AD1045" i="1"/>
  <c r="AD259" i="1"/>
  <c r="AD803" i="1"/>
  <c r="AD19" i="1"/>
  <c r="AD1193" i="1"/>
  <c r="AD110" i="1"/>
  <c r="AD1219" i="1"/>
  <c r="AD263" i="1"/>
  <c r="AD344" i="1"/>
  <c r="AD269" i="1"/>
  <c r="AD869" i="1"/>
  <c r="AD1277" i="1"/>
  <c r="AD1337" i="1"/>
  <c r="AD613" i="1"/>
  <c r="AD1042" i="1"/>
  <c r="AD271" i="1"/>
  <c r="AD79" i="1"/>
  <c r="AD939" i="1"/>
  <c r="AD1232" i="1"/>
  <c r="AD437" i="1"/>
  <c r="AD200" i="1"/>
  <c r="AD503" i="1"/>
  <c r="AD576" i="1"/>
  <c r="AD423" i="1"/>
  <c r="AD292" i="1"/>
  <c r="AD809" i="1"/>
  <c r="AD923" i="1"/>
  <c r="AD316" i="1"/>
  <c r="AD97" i="1"/>
  <c r="AD546" i="1"/>
  <c r="AD577" i="1"/>
  <c r="AD202" i="1"/>
  <c r="AD379" i="1"/>
  <c r="AD187" i="1"/>
  <c r="AD499" i="1"/>
  <c r="AD280" i="1"/>
  <c r="AD1022" i="1"/>
  <c r="AD404" i="1"/>
  <c r="AD240" i="1"/>
  <c r="AD1360" i="1"/>
  <c r="AD28" i="1"/>
  <c r="AD297" i="1"/>
  <c r="AD389" i="1"/>
  <c r="AD1000" i="1"/>
  <c r="AD1235" i="1"/>
  <c r="AD662" i="1"/>
  <c r="AD483" i="1"/>
  <c r="AD1172" i="1"/>
  <c r="AD302" i="1"/>
  <c r="AD1187" i="1"/>
  <c r="AD637" i="1"/>
  <c r="AD254" i="1"/>
  <c r="AD1191" i="1"/>
  <c r="AD535" i="1"/>
  <c r="AD1079" i="1"/>
  <c r="AD1188" i="1"/>
  <c r="AD1281" i="1"/>
  <c r="AD1171" i="1"/>
  <c r="AD937" i="1"/>
  <c r="AD690" i="1"/>
  <c r="AD1024" i="1"/>
  <c r="AD537" i="1"/>
  <c r="AD779" i="1"/>
  <c r="AD1203" i="1"/>
  <c r="AD18" i="1"/>
  <c r="AD304" i="1"/>
  <c r="AD29" i="1"/>
  <c r="AD703" i="1"/>
  <c r="AD777" i="1"/>
  <c r="AD184" i="1"/>
  <c r="AD226" i="1"/>
  <c r="AD1072" i="1"/>
  <c r="AD192" i="1"/>
  <c r="AD65" i="1"/>
  <c r="AD197" i="1"/>
  <c r="AD949" i="1"/>
  <c r="AD540" i="1"/>
  <c r="AD1267" i="1"/>
  <c r="AD1055" i="1"/>
  <c r="AD976" i="1"/>
  <c r="AD648" i="1"/>
  <c r="AD564" i="1"/>
  <c r="AD469" i="1"/>
  <c r="AD1009" i="1"/>
  <c r="AD1215" i="1"/>
  <c r="AD1167" i="1"/>
  <c r="AD1209" i="1"/>
  <c r="AD1301" i="1"/>
  <c r="AD650" i="1"/>
  <c r="AD704" i="1"/>
  <c r="AD293" i="1"/>
  <c r="AD560" i="1"/>
  <c r="AD639" i="1"/>
  <c r="AD530" i="1"/>
  <c r="AD819" i="1"/>
  <c r="AD136" i="1"/>
  <c r="AD866" i="1"/>
  <c r="AD1065" i="1"/>
  <c r="AD172" i="1"/>
  <c r="AD601" i="1"/>
  <c r="AD836" i="1"/>
  <c r="AD1348" i="1"/>
  <c r="AD290" i="1"/>
  <c r="AD656" i="1"/>
  <c r="AD829" i="1"/>
  <c r="AD754" i="1"/>
  <c r="AD146" i="1"/>
  <c r="AD1230" i="1"/>
  <c r="AD496" i="1"/>
  <c r="AD409" i="1"/>
  <c r="AD1183" i="1"/>
  <c r="AD789" i="1"/>
  <c r="AD507" i="1"/>
  <c r="AD626" i="1"/>
  <c r="AD1361" i="1"/>
  <c r="AD326" i="1"/>
  <c r="AD549" i="1"/>
  <c r="AD572" i="1"/>
  <c r="AD515" i="1"/>
  <c r="AD1273" i="1"/>
  <c r="AD1047" i="1"/>
  <c r="AD1195" i="1"/>
  <c r="AD1271" i="1"/>
  <c r="AD770" i="1"/>
  <c r="AD1202" i="1"/>
  <c r="AD1218" i="1"/>
  <c r="AD354" i="1"/>
  <c r="AD498" i="1"/>
  <c r="AD938" i="1"/>
  <c r="AD232" i="1"/>
  <c r="AD1260" i="1"/>
  <c r="AD1206" i="1"/>
  <c r="AD787" i="1"/>
  <c r="AD861" i="1"/>
  <c r="AD121" i="1"/>
  <c r="AD1323" i="1"/>
  <c r="AD157" i="1"/>
  <c r="AD479" i="1"/>
  <c r="AD1265" i="1"/>
  <c r="AD671" i="1"/>
  <c r="AD390" i="1"/>
  <c r="AD466" i="1"/>
  <c r="AD1364" i="1"/>
  <c r="AD591" i="1"/>
  <c r="AD1121" i="1"/>
  <c r="AD621" i="1"/>
  <c r="AD579" i="1"/>
  <c r="AD814" i="1"/>
  <c r="AD594" i="1"/>
  <c r="AD1216" i="1"/>
  <c r="AD154" i="1"/>
  <c r="AD56" i="1"/>
  <c r="AD1054" i="1"/>
  <c r="AD929" i="1"/>
  <c r="AD251" i="1"/>
  <c r="AD260" i="1"/>
  <c r="AD1057" i="1"/>
  <c r="AD142" i="1"/>
  <c r="AD850" i="1"/>
  <c r="AD1217" i="1"/>
  <c r="AD480" i="1"/>
  <c r="AD567" i="1"/>
  <c r="AD1110" i="1"/>
  <c r="AD966" i="1"/>
  <c r="AD1033" i="1"/>
  <c r="AD458" i="1"/>
  <c r="AD769" i="1"/>
  <c r="AD736" i="1"/>
  <c r="AD1353" i="1"/>
  <c r="AD1128" i="1"/>
  <c r="AD381" i="1"/>
  <c r="AD1145" i="1"/>
  <c r="AD914" i="1"/>
  <c r="AD190" i="1"/>
  <c r="AD45" i="1"/>
  <c r="AD1077" i="1"/>
  <c r="AD342" i="1"/>
  <c r="AD1010" i="1"/>
  <c r="AD763" i="1"/>
  <c r="AD76" i="1"/>
  <c r="AD1362" i="1"/>
  <c r="AD506" i="1"/>
  <c r="AD1182" i="1"/>
  <c r="AD151" i="1"/>
  <c r="AD1174" i="1"/>
  <c r="AD122" i="1"/>
  <c r="AD580" i="1"/>
  <c r="AD1159" i="1"/>
  <c r="AD86" i="1"/>
  <c r="AD1035" i="1"/>
  <c r="AD552" i="1"/>
  <c r="AD1204" i="1"/>
  <c r="AD963" i="1"/>
  <c r="AD298" i="1"/>
  <c r="AD227" i="1"/>
  <c r="AD345" i="1"/>
  <c r="AD712" i="1"/>
  <c r="AD430" i="1"/>
  <c r="AD677" i="1"/>
  <c r="AD1284" i="1"/>
  <c r="AD689" i="1"/>
  <c r="AD959" i="1"/>
  <c r="AD1319" i="1"/>
  <c r="AD1246" i="1"/>
  <c r="AD855" i="1"/>
  <c r="AD245" i="1"/>
  <c r="AD319" i="1"/>
  <c r="AD402" i="1"/>
  <c r="AD482" i="1"/>
  <c r="AD584" i="1"/>
  <c r="AD252" i="1"/>
  <c r="AD383" i="1"/>
  <c r="AD1094" i="1"/>
  <c r="AD1293" i="1"/>
  <c r="AD931" i="1"/>
  <c r="AD1290" i="1"/>
  <c r="AD476" i="1"/>
  <c r="AD301" i="1"/>
  <c r="AD1170" i="1"/>
  <c r="AD1297" i="1"/>
  <c r="AD1356" i="1"/>
  <c r="AD217" i="1"/>
  <c r="AD1096" i="1"/>
  <c r="AD1006" i="1"/>
  <c r="AD457" i="1"/>
  <c r="AD705" i="1"/>
  <c r="AD1004" i="1"/>
  <c r="AD72" i="1"/>
  <c r="AD104" i="1"/>
  <c r="AD890" i="1"/>
  <c r="AD1165" i="1"/>
  <c r="AD566" i="1"/>
  <c r="AD159" i="1"/>
  <c r="AD115" i="1"/>
  <c r="AD129" i="1"/>
  <c r="AD573" i="1"/>
  <c r="AD606" i="1"/>
  <c r="AD1154" i="1"/>
  <c r="AD71" i="1"/>
  <c r="AD333" i="1"/>
  <c r="AD622" i="1"/>
  <c r="AD1199" i="1"/>
  <c r="AD399" i="1"/>
  <c r="AD1103" i="1"/>
  <c r="AD520" i="1"/>
  <c r="AD896" i="1"/>
  <c r="AD1294" i="1"/>
  <c r="AD230" i="1"/>
  <c r="AD116" i="1"/>
  <c r="AD75" i="1"/>
  <c r="AD840" i="1"/>
  <c r="AD325" i="1"/>
  <c r="AD270" i="1"/>
  <c r="AD31" i="1"/>
  <c r="AD467" i="1"/>
  <c r="AD559" i="1"/>
  <c r="AD1288" i="1"/>
  <c r="AD1184" i="1"/>
  <c r="AD771" i="1"/>
  <c r="AD833" i="1"/>
  <c r="AD1331" i="1"/>
  <c r="AD324" i="1"/>
  <c r="AD697" i="1"/>
  <c r="AD628" i="1"/>
  <c r="AD420" i="1"/>
  <c r="AD1247" i="1"/>
  <c r="AD881" i="1"/>
  <c r="AD1112" i="1"/>
  <c r="AD6" i="1"/>
  <c r="AD608" i="1"/>
  <c r="AD634" i="1"/>
  <c r="AD930" i="1"/>
  <c r="AD799" i="1"/>
  <c r="AD1036" i="1"/>
  <c r="AD784" i="1"/>
  <c r="AD222" i="1"/>
  <c r="AD1269" i="1"/>
  <c r="AD1352" i="1"/>
  <c r="AD657" i="1"/>
  <c r="AD1140" i="1"/>
  <c r="AD287" i="1"/>
  <c r="AD242" i="1"/>
  <c r="AD1114" i="1"/>
  <c r="AD1185" i="1"/>
  <c r="AD162" i="1"/>
  <c r="AD132" i="1"/>
  <c r="AD1070" i="1"/>
  <c r="AD646" i="1"/>
  <c r="AD308" i="1"/>
  <c r="AD160" i="1"/>
  <c r="AD1295" i="1"/>
  <c r="AD346" i="1"/>
  <c r="AD605" i="1"/>
  <c r="AD318" i="1"/>
  <c r="AD947" i="1"/>
  <c r="AD141" i="1"/>
  <c r="AD1032" i="1"/>
  <c r="AD303" i="1"/>
  <c r="AD461" i="1"/>
  <c r="AD429" i="1"/>
  <c r="AD216" i="1"/>
  <c r="AD1168" i="1"/>
  <c r="AD603" i="1"/>
  <c r="AD743" i="1"/>
  <c r="AD432" i="1"/>
  <c r="AD1233" i="1"/>
  <c r="AD314" i="1"/>
  <c r="AD228" i="1"/>
  <c r="AD615" i="1"/>
  <c r="AD201" i="1"/>
  <c r="AD125" i="1"/>
  <c r="AD1007" i="1"/>
  <c r="AD397" i="1"/>
  <c r="AD571" i="1"/>
  <c r="AD1169" i="1"/>
  <c r="AD1212" i="1"/>
  <c r="AD256" i="1"/>
  <c r="AD425" i="1"/>
  <c r="AD33" i="1"/>
  <c r="AD682" i="1"/>
  <c r="AD804" i="1"/>
  <c r="AD278" i="1"/>
  <c r="AD1058" i="1"/>
  <c r="AD321" i="1"/>
  <c r="AD1285" i="1"/>
  <c r="AD170" i="1"/>
  <c r="AD175" i="1"/>
  <c r="AD448" i="1"/>
  <c r="AD765" i="1"/>
  <c r="AD431" i="1"/>
  <c r="AD359" i="1"/>
  <c r="AD541" i="1"/>
  <c r="AD215" i="1"/>
  <c r="AD996" i="1"/>
  <c r="AD1081" i="1"/>
  <c r="AD1286" i="1"/>
  <c r="AD406" i="1"/>
  <c r="AD1052" i="1"/>
  <c r="AD502" i="1"/>
  <c r="AD633" i="1"/>
  <c r="AD338" i="1"/>
  <c r="AD315" i="1"/>
  <c r="AD768" i="1"/>
  <c r="AD147" i="1"/>
  <c r="AD596" i="1"/>
  <c r="AD1280" i="1"/>
  <c r="AD143" i="1"/>
  <c r="AD108" i="1"/>
  <c r="AD48" i="1"/>
  <c r="AD16" i="1"/>
  <c r="AD673" i="1"/>
  <c r="AD755" i="1"/>
  <c r="AD204" i="1"/>
  <c r="AD884" i="1"/>
  <c r="AD1349" i="1"/>
  <c r="AD595" i="1"/>
  <c r="AD681" i="1"/>
  <c r="AD691" i="1"/>
  <c r="AD542" i="1"/>
  <c r="AD355" i="1"/>
  <c r="AD1019" i="1"/>
  <c r="AD722" i="1"/>
  <c r="AD906" i="1"/>
  <c r="AD262" i="1"/>
  <c r="AD1340" i="1"/>
  <c r="AD223" i="1"/>
  <c r="AD166" i="1"/>
  <c r="AD948" i="1"/>
  <c r="AD490" i="1"/>
  <c r="AD407" i="1"/>
  <c r="AD905" i="1"/>
  <c r="AD695" i="1"/>
  <c r="AD96" i="1"/>
  <c r="AD1127" i="1"/>
  <c r="AD902" i="1"/>
  <c r="AD247" i="1"/>
  <c r="AD740" i="1"/>
  <c r="AD658" i="1"/>
  <c r="AD868" i="1"/>
  <c r="AD1135" i="1"/>
  <c r="AD347" i="1"/>
  <c r="AD883" i="1"/>
  <c r="AD1026" i="1"/>
  <c r="AD665" i="1"/>
  <c r="AD78" i="1"/>
  <c r="AD582" i="1"/>
  <c r="AD1082" i="1"/>
  <c r="AD1119" i="1"/>
  <c r="AD1137" i="1"/>
  <c r="AD992" i="1"/>
  <c r="AD924" i="1"/>
  <c r="AD44" i="1"/>
  <c r="AD587" i="1"/>
  <c r="AD370" i="1"/>
  <c r="AD1098" i="1"/>
  <c r="AD210" i="1"/>
  <c r="AD1306" i="1"/>
  <c r="AD1240" i="1"/>
  <c r="AD823" i="1"/>
  <c r="AD873" i="1"/>
  <c r="AD511" i="1"/>
  <c r="AD1359" i="1"/>
  <c r="AD436" i="1"/>
  <c r="AD624" i="1"/>
  <c r="AD629" i="1"/>
  <c r="AD485" i="1"/>
  <c r="AD980" i="1"/>
  <c r="AD1166" i="1"/>
  <c r="AD1303" i="1"/>
  <c r="AD1012" i="1"/>
  <c r="AD982" i="1"/>
  <c r="AD744" i="1"/>
  <c r="AD694" i="1"/>
  <c r="AD882" i="1"/>
  <c r="AD1138" i="1"/>
  <c r="AD837" i="1"/>
  <c r="AD734" i="1"/>
  <c r="AD253" i="1"/>
  <c r="AD660" i="1"/>
  <c r="AD961" i="1"/>
  <c r="AD391" i="1"/>
  <c r="AD1153" i="1"/>
  <c r="AD414" i="1"/>
  <c r="AD288" i="1"/>
  <c r="AD405" i="1"/>
  <c r="AD710" i="1"/>
  <c r="AD454" i="1"/>
  <c r="AD965" i="1"/>
  <c r="AD821" i="1"/>
  <c r="AD891" i="1"/>
  <c r="AD1144" i="1"/>
  <c r="AD793" i="1"/>
  <c r="AD666" i="1"/>
  <c r="AD1087" i="1"/>
  <c r="AD774" i="1"/>
  <c r="AD1149" i="1"/>
  <c r="AD1214" i="1"/>
  <c r="AD384" i="1"/>
  <c r="AD489" i="1"/>
  <c r="AD693" i="1"/>
  <c r="AD1143" i="1"/>
  <c r="AD920" i="1"/>
  <c r="AD1162" i="1"/>
  <c r="AD1245" i="1"/>
  <c r="AD872" i="1"/>
  <c r="AD1291" i="1"/>
  <c r="AD57" i="1"/>
  <c r="AD941" i="1"/>
  <c r="AD1106" i="1"/>
  <c r="AD661" i="1"/>
  <c r="AD328" i="1"/>
  <c r="AD205" i="1"/>
  <c r="AD701" i="1"/>
  <c r="AD997" i="1"/>
  <c r="AD1339" i="1"/>
  <c r="AD1307" i="1"/>
  <c r="AD527" i="1"/>
  <c r="AD1113" i="1"/>
  <c r="AD9" i="1"/>
  <c r="AD517" i="1"/>
  <c r="AD221" i="1"/>
  <c r="AD1208" i="1"/>
  <c r="AD862" i="1"/>
  <c r="AD523" i="1"/>
  <c r="AD209" i="1"/>
  <c r="AD357" i="1"/>
  <c r="AD49" i="1"/>
  <c r="AD892" i="1"/>
  <c r="AD208" i="1"/>
  <c r="AD1358" i="1"/>
  <c r="AD83" i="1"/>
  <c r="AD89" i="1"/>
  <c r="AD427" i="1"/>
  <c r="AD69" i="1"/>
  <c r="AD418" i="1"/>
  <c r="AD10" i="1"/>
  <c r="AD68" i="1"/>
  <c r="AD600" i="1"/>
  <c r="AD968" i="1"/>
  <c r="AD967" i="1"/>
  <c r="AD1259" i="1"/>
  <c r="AD971" i="1"/>
  <c r="AD730" i="1"/>
  <c r="AD494" i="1"/>
  <c r="AD60" i="1"/>
  <c r="AD1252" i="1"/>
  <c r="AD766" i="1"/>
  <c r="AD604" i="1"/>
  <c r="AD1046" i="1"/>
  <c r="AD92" i="1"/>
  <c r="AD827" i="1"/>
  <c r="AD400" i="1"/>
  <c r="AD757" i="1"/>
  <c r="AD583" i="1"/>
  <c r="AD663" i="1"/>
  <c r="AD1164" i="1"/>
  <c r="AD667" i="1"/>
  <c r="AD953" i="1"/>
  <c r="AD296" i="1"/>
  <c r="AD473" i="1"/>
  <c r="AD1347" i="1"/>
  <c r="AD913" i="1"/>
  <c r="AD59" i="1"/>
  <c r="AD137" i="1"/>
  <c r="AD652" i="1"/>
  <c r="AD748" i="1"/>
  <c r="AD130" i="1"/>
  <c r="AD21" i="1"/>
  <c r="AD512" i="1"/>
  <c r="AD1224" i="1"/>
  <c r="AD719" i="1"/>
  <c r="AD179" i="1"/>
  <c r="AD987" i="1"/>
  <c r="AD1239" i="1"/>
  <c r="AD378" i="1"/>
  <c r="AD1227" i="1"/>
  <c r="AD312" i="1"/>
  <c r="AD171" i="1"/>
  <c r="AD272" i="1"/>
  <c r="AD928" i="1"/>
  <c r="AD1115" i="1"/>
  <c r="AD477" i="1"/>
  <c r="AD1283" i="1"/>
  <c r="AD1029" i="1"/>
  <c r="AD360" i="1"/>
  <c r="AD451" i="1"/>
  <c r="AD597" i="1"/>
  <c r="AD462" i="1"/>
  <c r="AD264" i="1"/>
  <c r="AD203" i="1"/>
  <c r="AD248" i="1"/>
  <c r="AD724" i="1"/>
  <c r="AD243" i="1"/>
  <c r="AD818" i="1"/>
  <c r="AD330" i="1"/>
  <c r="AD1066" i="1"/>
  <c r="AD1180" i="1"/>
  <c r="AD1120" i="1"/>
  <c r="AD696" i="1"/>
  <c r="AD177" i="1"/>
  <c r="AD493" i="1"/>
  <c r="AD492" i="1"/>
  <c r="AD225" i="1"/>
  <c r="AD1093" i="1"/>
  <c r="AD659" i="1"/>
  <c r="AD343" i="1"/>
  <c r="AD62" i="1"/>
  <c r="AD778" i="1"/>
  <c r="AD839" i="1"/>
  <c r="AD1334" i="1"/>
  <c r="AD638" i="1"/>
  <c r="AD828" i="1"/>
  <c r="AD1163" i="1"/>
  <c r="AD1190" i="1"/>
  <c r="AD877" i="1"/>
  <c r="AD438" i="1"/>
  <c r="AD90" i="1"/>
  <c r="AD570" i="1"/>
  <c r="AD614" i="1"/>
  <c r="AD822" i="1"/>
  <c r="AD1017" i="1"/>
  <c r="AD1317" i="1"/>
  <c r="AD918" i="1"/>
  <c r="AD107" i="1"/>
  <c r="AD1302" i="1"/>
  <c r="AD751" i="1"/>
  <c r="AD1279" i="1"/>
  <c r="AD683" i="1"/>
  <c r="AD1189" i="1"/>
  <c r="AD54" i="1"/>
  <c r="AD416" i="1"/>
  <c r="AD82" i="1"/>
  <c r="AD289" i="1"/>
  <c r="AD797" i="1"/>
  <c r="AD140" i="1"/>
  <c r="AD1296" i="1"/>
  <c r="AD1313" i="1"/>
  <c r="AD826" i="1"/>
  <c r="AD478" i="1"/>
  <c r="AD317" i="1"/>
  <c r="AD998" i="1"/>
  <c r="AD702" i="1"/>
  <c r="AD715" i="1"/>
  <c r="AD234" i="1"/>
  <c r="AD98" i="1"/>
  <c r="AD353" i="1"/>
  <c r="AD1129" i="1"/>
  <c r="AD756" i="1"/>
  <c r="AD495" i="1"/>
  <c r="AD800" i="1"/>
  <c r="AD847" i="1"/>
  <c r="AD611" i="1"/>
  <c r="AD138" i="1"/>
  <c r="AD239" i="1"/>
  <c r="AD806" i="1"/>
  <c r="AD450" i="1"/>
  <c r="AD128" i="1"/>
  <c r="AD1326" i="1"/>
  <c r="AD67" i="1"/>
  <c r="AD1005" i="1"/>
  <c r="AD178" i="1"/>
  <c r="AD589" i="1"/>
  <c r="AD366" i="1"/>
  <c r="AD504" i="1"/>
  <c r="AD340" i="1"/>
  <c r="AD645" i="1"/>
  <c r="AD1053" i="1"/>
  <c r="AD1175" i="1"/>
  <c r="AD619" i="1"/>
  <c r="AD713" i="1"/>
  <c r="AD986" i="1"/>
  <c r="AD970" i="1"/>
  <c r="AD825" i="1"/>
  <c r="AD336" i="1"/>
  <c r="AD1021" i="1"/>
  <c r="AD1080" i="1"/>
  <c r="AD903" i="1"/>
  <c r="AD470" i="1"/>
  <c r="AD460" i="1"/>
  <c r="AD1063" i="1"/>
  <c r="AD1160" i="1"/>
  <c r="AD415" i="1"/>
  <c r="AD444" i="1"/>
  <c r="AD1092" i="1"/>
  <c r="AD1078" i="1"/>
  <c r="AD1181" i="1"/>
  <c r="AD388" i="1"/>
  <c r="AD518" i="1"/>
  <c r="AD456" i="1"/>
  <c r="AD569" i="1"/>
  <c r="AD1095" i="1"/>
  <c r="AD860" i="1"/>
  <c r="AD636" i="1"/>
  <c r="AD631" i="1"/>
  <c r="AD168" i="1"/>
  <c r="AD283" i="1"/>
  <c r="AD1316" i="1"/>
  <c r="AD859" i="1"/>
  <c r="AD975" i="1"/>
  <c r="AD101" i="1"/>
  <c r="AD459" i="1"/>
  <c r="AD452" i="1"/>
  <c r="AD1255" i="1"/>
  <c r="AD196" i="1"/>
  <c r="AD148" i="1"/>
  <c r="AD77" i="1"/>
  <c r="AD1037" i="1"/>
  <c r="AD805" i="1"/>
  <c r="AD1105" i="1"/>
  <c r="AD24" i="1"/>
  <c r="AD943" i="1"/>
  <c r="AD874" i="1"/>
  <c r="AD299" i="1"/>
  <c r="AD1327" i="1"/>
  <c r="AD816" i="1"/>
  <c r="AD1272" i="1"/>
  <c r="AD15" i="1"/>
  <c r="AD1040" i="1"/>
  <c r="AD117" i="1"/>
  <c r="AD169" i="1"/>
  <c r="AD898" i="1"/>
  <c r="AD250" i="1"/>
  <c r="AD393" i="1"/>
  <c r="AD191" i="1"/>
  <c r="AD617" i="1"/>
  <c r="AD514" i="1"/>
  <c r="AD307" i="1"/>
  <c r="AD1335" i="1"/>
  <c r="AD81" i="1"/>
  <c r="AD568" i="1"/>
  <c r="AD439" i="1"/>
  <c r="AD1104" i="1"/>
  <c r="AD675" i="1"/>
  <c r="AD463" i="1"/>
  <c r="AD1250" i="1"/>
  <c r="AD635" i="1"/>
  <c r="AD481" i="1"/>
  <c r="AD1122" i="1"/>
  <c r="AD1244" i="1"/>
  <c r="AD991" i="1"/>
  <c r="AD341" i="1"/>
  <c r="AD700" i="1"/>
  <c r="AD940" i="1"/>
  <c r="AD1213" i="1"/>
  <c r="AD1178" i="1"/>
  <c r="AD714" i="1"/>
  <c r="AD50" i="1"/>
  <c r="AD385" i="1"/>
  <c r="AD642" i="1"/>
  <c r="AD85" i="1"/>
  <c r="AD189" i="1"/>
  <c r="AD962" i="1"/>
  <c r="AD434" i="1"/>
  <c r="AD838" i="1"/>
  <c r="AD1015" i="1"/>
  <c r="AD311" i="1"/>
  <c r="AD408" i="1"/>
  <c r="AD231" i="1"/>
  <c r="AD294" i="1"/>
  <c r="AD946" i="1"/>
  <c r="AD912" i="1"/>
  <c r="AD1231" i="1"/>
  <c r="AD720" i="1"/>
  <c r="AD1329" i="1"/>
  <c r="AD1123" i="1"/>
  <c r="AD1220" i="1"/>
  <c r="AD413" i="1"/>
  <c r="AD1020" i="1"/>
  <c r="AD161" i="1"/>
  <c r="AD73" i="1"/>
  <c r="AD919" i="1"/>
  <c r="AD741" i="1"/>
  <c r="AD1067" i="1"/>
  <c r="AD670" i="1"/>
  <c r="AD501" i="1"/>
  <c r="AD424" i="1"/>
  <c r="AD528" i="1"/>
  <c r="AD1177" i="1"/>
  <c r="AD327" i="1"/>
  <c r="AD23" i="1"/>
  <c r="AD627" i="1"/>
  <c r="AD1276" i="1"/>
  <c r="AD1257" i="1"/>
  <c r="AD27" i="1"/>
  <c r="AD956" i="1"/>
  <c r="AD1118" i="1"/>
  <c r="AD738" i="1"/>
  <c r="AD363" i="1"/>
  <c r="AD194" i="1"/>
  <c r="AD1256" i="1"/>
  <c r="AD978" i="1"/>
  <c r="AD13" i="1"/>
  <c r="AD173" i="1"/>
  <c r="AD1031" i="1"/>
  <c r="AD84" i="1"/>
  <c r="AD369" i="1"/>
  <c r="AD5" i="1"/>
  <c r="AD374" i="1"/>
  <c r="AD1130" i="1"/>
  <c r="AD70" i="1"/>
  <c r="AD267" i="1"/>
  <c r="AD1311" i="1"/>
  <c r="AD875" i="1"/>
  <c r="AD984" i="1"/>
  <c r="AD977" i="1"/>
  <c r="AD238" i="1"/>
  <c r="AD1299" i="1"/>
  <c r="AD174" i="1"/>
  <c r="AD1310" i="1"/>
  <c r="AD999" i="1"/>
  <c r="AD155" i="1"/>
  <c r="AD654" i="1"/>
  <c r="AD446" i="1"/>
  <c r="AD707" i="1"/>
  <c r="AD1330" i="1"/>
  <c r="AD373" i="1"/>
  <c r="AD102" i="1"/>
  <c r="AD124" i="1"/>
  <c r="AD12" i="1"/>
  <c r="AD678" i="1"/>
  <c r="AD491" i="1"/>
  <c r="AD46" i="1"/>
  <c r="AD382" i="1"/>
  <c r="AD372" i="1"/>
  <c r="AD1097" i="1"/>
  <c r="AD182" i="1"/>
  <c r="AD47" i="1"/>
  <c r="AD356" i="1"/>
  <c r="AD764" i="1"/>
  <c r="AD198" i="1"/>
  <c r="AD813" i="1"/>
  <c r="AD915" i="1"/>
  <c r="AD565" i="1"/>
  <c r="AD516" i="1"/>
  <c r="AD236" i="1"/>
  <c r="AD484" i="1"/>
  <c r="AD942" i="1"/>
  <c r="AD1248" i="1"/>
  <c r="AD718" i="1"/>
  <c r="AD808" i="1"/>
  <c r="AD1102" i="1"/>
  <c r="AD1341" i="1"/>
  <c r="AD1196" i="1"/>
  <c r="AD858" i="1"/>
  <c r="AD960" i="1"/>
  <c r="AD158" i="1"/>
  <c r="AD348" i="1"/>
  <c r="AD1001" i="1"/>
  <c r="AD1018" i="1"/>
  <c r="AD1085" i="1"/>
  <c r="AD1304" i="1"/>
  <c r="AD185" i="1"/>
  <c r="AD332" i="1"/>
  <c r="AD291" i="1"/>
  <c r="AD305" i="1"/>
  <c r="AD508" i="1"/>
  <c r="AD329" i="1"/>
  <c r="AD126" i="1"/>
  <c r="AD957" i="1"/>
  <c r="AD616" i="1"/>
  <c r="AD497" i="1"/>
  <c r="AD309" i="1"/>
  <c r="AD472" i="1"/>
  <c r="AD61" i="1"/>
  <c r="AD211" i="1"/>
  <c r="AD300" i="1"/>
  <c r="AD843" i="1"/>
  <c r="AD1107" i="1"/>
  <c r="AD732" i="1"/>
  <c r="AD91" i="1"/>
  <c r="AD488" i="1"/>
  <c r="AD279" i="1"/>
  <c r="AD1041" i="1"/>
  <c r="AD265" i="1"/>
  <c r="AD331" i="1"/>
  <c r="AD442" i="1"/>
  <c r="AD684" i="1"/>
  <c r="AD1262" i="1"/>
  <c r="AD534" i="1"/>
  <c r="AD1186" i="1"/>
  <c r="AD152" i="1"/>
  <c r="AD275" i="1"/>
  <c r="AD183" i="1"/>
  <c r="AD1263" i="1"/>
  <c r="AD133" i="1"/>
  <c r="AD417" i="1"/>
  <c r="AD25" i="1"/>
  <c r="AD186" i="1"/>
  <c r="AD668" i="1"/>
  <c r="AD1133" i="1"/>
  <c r="AD310" i="1"/>
  <c r="AD51" i="1"/>
  <c r="AD441" i="1"/>
  <c r="AD313" i="1"/>
  <c r="AD988" i="1"/>
  <c r="AD863" i="1"/>
  <c r="AD807" i="1"/>
  <c r="AD870" i="1"/>
  <c r="AD1117" i="1"/>
  <c r="AD284" i="1"/>
  <c r="AD783" i="1"/>
  <c r="AD578" i="1"/>
  <c r="AD539" i="1"/>
  <c r="AD255" i="1"/>
  <c r="AD449" i="1"/>
  <c r="AD558" i="1"/>
  <c r="AD533" i="1"/>
  <c r="AD969" i="1"/>
  <c r="AD1141" i="1"/>
  <c r="AD1038" i="1"/>
  <c r="AD727" i="1"/>
  <c r="AD672" i="1"/>
  <c r="AD1056" i="1"/>
  <c r="AD852" i="1"/>
  <c r="AD1223" i="1"/>
  <c r="AD1266" i="1"/>
  <c r="AD525" i="1"/>
  <c r="AD295" i="1"/>
  <c r="AD543" i="1"/>
  <c r="AD685" i="1"/>
  <c r="AD55" i="1"/>
  <c r="AD274" i="1"/>
  <c r="AD63" i="1"/>
  <c r="AD233" i="1"/>
  <c r="AD909" i="1"/>
  <c r="AD339" i="1"/>
  <c r="AD398" i="1"/>
  <c r="AD435" i="1"/>
  <c r="AD1312" i="1"/>
  <c r="AD134" i="1"/>
  <c r="AD876" i="1"/>
  <c r="AD1059" i="1"/>
  <c r="AD901" i="1"/>
  <c r="AD762" i="1"/>
  <c r="AD39" i="1"/>
  <c r="AD214" i="1"/>
  <c r="AD1298" i="1"/>
  <c r="AD127" i="1"/>
  <c r="AD655" i="1"/>
  <c r="AD944" i="1"/>
  <c r="AD1251" i="1"/>
  <c r="AD375" i="1"/>
  <c r="AD395" i="1"/>
  <c r="AD35" i="1"/>
  <c r="AD1243" i="1"/>
  <c r="AD219" i="1"/>
  <c r="AD556" i="1"/>
  <c r="AD1002" i="1"/>
  <c r="AD1261" i="1"/>
  <c r="AD900" i="1"/>
  <c r="AY1342" i="1" l="1"/>
  <c r="AZ1342" i="1" s="1"/>
  <c r="AX1210" i="1"/>
  <c r="AX1156" i="1"/>
  <c r="AX632" i="1"/>
  <c r="AY1111" i="1"/>
  <c r="AZ1111" i="1" s="1"/>
  <c r="AY680" i="1"/>
  <c r="AZ680" i="1" s="1"/>
  <c r="AX644" i="1"/>
  <c r="AX1198" i="1"/>
  <c r="AX1132" i="1"/>
  <c r="AX782" i="1"/>
  <c r="AX1161" i="1"/>
  <c r="AX1275" i="1"/>
  <c r="AX623" i="1"/>
  <c r="AX550" i="1"/>
  <c r="AX945" i="1"/>
  <c r="AX1197" i="1"/>
  <c r="AX1146" i="1"/>
  <c r="AX801" i="1"/>
  <c r="AX258" i="1"/>
  <c r="AX1343" i="1"/>
  <c r="AX575" i="1"/>
  <c r="AX486" i="1"/>
  <c r="AX1051" i="1"/>
  <c r="AX1355" i="1"/>
  <c r="AY1324" i="1"/>
  <c r="AZ1324" i="1" s="1"/>
  <c r="AY1321" i="1"/>
  <c r="AZ1321" i="1" s="1"/>
  <c r="AY983" i="1"/>
  <c r="AZ983" i="1" s="1"/>
  <c r="AY1338" i="1"/>
  <c r="AZ1338" i="1" s="1"/>
  <c r="AY1043" i="1"/>
  <c r="AZ1043" i="1" s="1"/>
  <c r="AY664" i="1"/>
  <c r="AZ664" i="1" s="1"/>
  <c r="AV664" i="1"/>
  <c r="AV1321" i="1"/>
  <c r="AS723" i="1"/>
  <c r="AV983" i="1"/>
  <c r="AV1043" i="1"/>
  <c r="AS623" i="1"/>
  <c r="AT623" i="1"/>
  <c r="AR623" i="1"/>
  <c r="AS854" i="1"/>
  <c r="AU1161" i="1"/>
  <c r="AV1324" i="1"/>
  <c r="BH1197" i="1"/>
  <c r="AR644" i="1"/>
  <c r="AT575" i="1"/>
  <c r="AS180" i="1"/>
  <c r="AV1338" i="1"/>
  <c r="AU644" i="1"/>
  <c r="AU1146" i="1"/>
  <c r="AR1146" i="1"/>
  <c r="AV1111" i="1"/>
  <c r="AR550" i="1"/>
  <c r="AS1343" i="1"/>
  <c r="AT1051" i="1"/>
  <c r="AU1051" i="1"/>
  <c r="AV1342" i="1"/>
  <c r="AT590" i="1"/>
  <c r="AS1161" i="1"/>
  <c r="AR590" i="1"/>
  <c r="AT760" i="1"/>
  <c r="AT1132" i="1"/>
  <c r="AT1146" i="1"/>
  <c r="AS575" i="1"/>
  <c r="AR801" i="1"/>
  <c r="AR371" i="1"/>
  <c r="AS760" i="1"/>
  <c r="AT723" i="1"/>
  <c r="AU575" i="1"/>
  <c r="AU550" i="1"/>
  <c r="AS1051" i="1"/>
  <c r="AS550" i="1"/>
  <c r="BH1156" i="1"/>
  <c r="AR612" i="1"/>
  <c r="AR1132" i="1"/>
  <c r="AT1161" i="1"/>
  <c r="AR180" i="1"/>
  <c r="AU801" i="1"/>
  <c r="AR1343" i="1"/>
  <c r="AS1132" i="1"/>
  <c r="AR396" i="1"/>
  <c r="AS1275" i="1"/>
  <c r="AT180" i="1"/>
  <c r="AR1275" i="1"/>
  <c r="AQ1355" i="1"/>
  <c r="AT644" i="1"/>
  <c r="AS396" i="1"/>
  <c r="AU1343" i="1"/>
  <c r="AT1275" i="1"/>
  <c r="AT1355" i="1"/>
  <c r="AQ1275" i="1"/>
  <c r="AT801" i="1"/>
  <c r="AV680" i="1"/>
  <c r="AT371" i="1"/>
  <c r="BH782" i="1"/>
  <c r="AU1210" i="1"/>
  <c r="AR1355" i="1"/>
  <c r="BH258" i="1"/>
  <c r="AS612" i="1"/>
  <c r="AT612" i="1"/>
  <c r="AU1156" i="1"/>
  <c r="AT486" i="1"/>
  <c r="AT1210" i="1"/>
  <c r="AR1197" i="1"/>
  <c r="AS349" i="1"/>
  <c r="AR782" i="1"/>
  <c r="AU782" i="1"/>
  <c r="AS1355" i="1"/>
  <c r="AT782" i="1"/>
  <c r="AR1156" i="1"/>
  <c r="AS1156" i="1"/>
  <c r="AT854" i="1"/>
  <c r="AQ550" i="1"/>
  <c r="AT349" i="1"/>
  <c r="AU945" i="1"/>
  <c r="AR802" i="1"/>
  <c r="AT945" i="1"/>
  <c r="AS802" i="1"/>
  <c r="AS1197" i="1"/>
  <c r="AS945" i="1"/>
  <c r="AR258" i="1"/>
  <c r="AU486" i="1"/>
  <c r="AR1210" i="1"/>
  <c r="AT1197" i="1"/>
  <c r="BH945" i="1"/>
  <c r="BH632" i="1"/>
  <c r="BH486" i="1"/>
  <c r="BH550" i="1"/>
  <c r="BH1132" i="1"/>
  <c r="BH623" i="1"/>
  <c r="BH801" i="1"/>
  <c r="BH1343" i="1"/>
  <c r="BH1161" i="1"/>
  <c r="BH1210" i="1"/>
  <c r="BH1198" i="1"/>
  <c r="AR486" i="1"/>
  <c r="AQ1161" i="1"/>
  <c r="AS258" i="1"/>
  <c r="AQ644" i="1"/>
  <c r="AT258" i="1"/>
  <c r="AQ801" i="1"/>
  <c r="AQ945" i="1"/>
  <c r="AQ1197" i="1"/>
  <c r="AQ1132" i="1"/>
  <c r="AQ1343" i="1"/>
  <c r="AQ1210" i="1"/>
  <c r="AQ1051" i="1"/>
  <c r="AQ1146" i="1"/>
  <c r="AR632" i="1"/>
  <c r="AS632" i="1"/>
  <c r="AT632" i="1"/>
  <c r="AQ623" i="1"/>
  <c r="AR1198" i="1"/>
  <c r="AS1198" i="1"/>
  <c r="AQ575" i="1"/>
  <c r="AT1198" i="1"/>
  <c r="AQ1198" i="1"/>
  <c r="AQ632" i="1"/>
  <c r="AQ1156" i="1"/>
  <c r="AQ486" i="1"/>
  <c r="AQ782" i="1"/>
  <c r="AQ258" i="1"/>
  <c r="BG1310" i="1"/>
  <c r="BH1310" i="1" s="1"/>
  <c r="BG47" i="1"/>
  <c r="BH47" i="1" s="1"/>
  <c r="BG12" i="1"/>
  <c r="BH12" i="1" s="1"/>
  <c r="BG1311" i="1"/>
  <c r="BH1311" i="1" s="1"/>
  <c r="BG128" i="1"/>
  <c r="BH128" i="1" s="1"/>
  <c r="BG1138" i="1"/>
  <c r="BH1138" i="1" s="1"/>
  <c r="BG1280" i="1"/>
  <c r="BH1280" i="1" s="1"/>
  <c r="BG1223" i="1"/>
  <c r="BH1223" i="1" s="1"/>
  <c r="BG55" i="1"/>
  <c r="BH55" i="1" s="1"/>
  <c r="BG126" i="1"/>
  <c r="BH126" i="1" s="1"/>
  <c r="BG124" i="1"/>
  <c r="BH124" i="1" s="1"/>
  <c r="BG450" i="1"/>
  <c r="BH450" i="1" s="1"/>
  <c r="BG596" i="1"/>
  <c r="BH596" i="1" s="1"/>
  <c r="BG1010" i="1"/>
  <c r="BH1010" i="1" s="1"/>
  <c r="BG70" i="1"/>
  <c r="BH70" i="1" s="1"/>
  <c r="BG147" i="1"/>
  <c r="BH147" i="1" s="1"/>
  <c r="BG1247" i="1"/>
  <c r="BH1247" i="1" s="1"/>
  <c r="BG1326" i="1"/>
  <c r="BH1326" i="1" s="1"/>
  <c r="BG1331" i="1"/>
  <c r="BH1331" i="1" s="1"/>
  <c r="BG543" i="1"/>
  <c r="BH543" i="1" s="1"/>
  <c r="BG1299" i="1"/>
  <c r="BH1299" i="1" s="1"/>
  <c r="BG472" i="1"/>
  <c r="BH472" i="1" s="1"/>
  <c r="BG23" i="1"/>
  <c r="BH23" i="1" s="1"/>
  <c r="BG138" i="1"/>
  <c r="BH138" i="1" s="1"/>
  <c r="BG1017" i="1"/>
  <c r="BH1017" i="1" s="1"/>
  <c r="BG660" i="1"/>
  <c r="BH660" i="1" s="1"/>
  <c r="BG628" i="1"/>
  <c r="BH628" i="1" s="1"/>
  <c r="BG1182" i="1"/>
  <c r="BH1182" i="1" s="1"/>
  <c r="BG525" i="1"/>
  <c r="BH525" i="1" s="1"/>
  <c r="BG46" i="1"/>
  <c r="BH46" i="1" s="1"/>
  <c r="BG5" i="1"/>
  <c r="BH5" i="1" s="1"/>
  <c r="BG635" i="1"/>
  <c r="BH635" i="1" s="1"/>
  <c r="BG611" i="1"/>
  <c r="BH611" i="1" s="1"/>
  <c r="BG506" i="1"/>
  <c r="BH506" i="1" s="1"/>
  <c r="BG1266" i="1"/>
  <c r="BH1266" i="1" s="1"/>
  <c r="BG984" i="1"/>
  <c r="BH984" i="1" s="1"/>
  <c r="BG1177" i="1"/>
  <c r="BH1177" i="1" s="1"/>
  <c r="BG24" i="1"/>
  <c r="BH24" i="1" s="1"/>
  <c r="BG847" i="1"/>
  <c r="BH847" i="1" s="1"/>
  <c r="BG347" i="1"/>
  <c r="BH347" i="1" s="1"/>
  <c r="BG108" i="1"/>
  <c r="BH108" i="1" s="1"/>
  <c r="BG1362" i="1"/>
  <c r="BH1362" i="1" s="1"/>
  <c r="BG1304" i="1"/>
  <c r="BH1304" i="1" s="1"/>
  <c r="BG27" i="1"/>
  <c r="BH27" i="1" s="1"/>
  <c r="BG645" i="1"/>
  <c r="BH645" i="1" s="1"/>
  <c r="BG1352" i="1"/>
  <c r="BH1352" i="1" s="1"/>
  <c r="BG1004" i="1"/>
  <c r="BH1004" i="1" s="1"/>
  <c r="BG1271" i="1"/>
  <c r="BH1271" i="1" s="1"/>
  <c r="BG1361" i="1"/>
  <c r="BH1361" i="1" s="1"/>
  <c r="BG668" i="1"/>
  <c r="BH668" i="1" s="1"/>
  <c r="BG1313" i="1"/>
  <c r="BH1313" i="1" s="1"/>
  <c r="BG659" i="1"/>
  <c r="BH659" i="1" s="1"/>
  <c r="BG1066" i="1"/>
  <c r="BH1066" i="1" s="1"/>
  <c r="BG597" i="1"/>
  <c r="BH597" i="1" s="1"/>
  <c r="BG171" i="1"/>
  <c r="BH171" i="1" s="1"/>
  <c r="BG21" i="1"/>
  <c r="BH21" i="1" s="1"/>
  <c r="BG1245" i="1"/>
  <c r="BH1245" i="1" s="1"/>
  <c r="BG1003" i="1"/>
  <c r="BH1003" i="1" s="1"/>
  <c r="BG640" i="1"/>
  <c r="BH640" i="1" s="1"/>
  <c r="BG475" i="1"/>
  <c r="BH475" i="1" s="1"/>
  <c r="BG77" i="1"/>
  <c r="BH77" i="1" s="1"/>
  <c r="BG518" i="1"/>
  <c r="BH518" i="1" s="1"/>
  <c r="BG62" i="1"/>
  <c r="BH62" i="1" s="1"/>
  <c r="BG1120" i="1"/>
  <c r="BH1120" i="1" s="1"/>
  <c r="BG1291" i="1"/>
  <c r="BH1291" i="1" s="1"/>
  <c r="BG1301" i="1"/>
  <c r="BH1301" i="1" s="1"/>
  <c r="BG986" i="1"/>
  <c r="BH986" i="1" s="1"/>
  <c r="BG1273" i="1"/>
  <c r="BH1273" i="1" s="1"/>
  <c r="BG558" i="1"/>
  <c r="BH558" i="1" s="1"/>
  <c r="BG1118" i="1"/>
  <c r="BH1118" i="1" s="1"/>
  <c r="BG1080" i="1"/>
  <c r="BH1080" i="1" s="1"/>
  <c r="BG1175" i="1"/>
  <c r="BH1175" i="1" s="1"/>
  <c r="BG595" i="1"/>
  <c r="BH595" i="1" s="1"/>
  <c r="BG1140" i="1"/>
  <c r="BH1140" i="1" s="1"/>
  <c r="BG608" i="1"/>
  <c r="BH608" i="1" s="1"/>
  <c r="BG1202" i="1"/>
  <c r="BH1202" i="1" s="1"/>
  <c r="BG836" i="1"/>
  <c r="BH836" i="1" s="1"/>
  <c r="BG1220" i="1"/>
  <c r="BH1220" i="1" s="1"/>
  <c r="BG33" i="1"/>
  <c r="BH33" i="1" s="1"/>
  <c r="BG771" i="1"/>
  <c r="BH771" i="1" s="1"/>
  <c r="BG1199" i="1"/>
  <c r="BH1199" i="1" s="1"/>
  <c r="BG1128" i="1"/>
  <c r="BH1128" i="1" s="1"/>
  <c r="BG670" i="1"/>
  <c r="BH670" i="1" s="1"/>
  <c r="BG1123" i="1"/>
  <c r="BH1123" i="1" s="1"/>
  <c r="BG1244" i="1"/>
  <c r="BH1244" i="1" s="1"/>
  <c r="BG478" i="1"/>
  <c r="BH478" i="1" s="1"/>
  <c r="BG694" i="1"/>
  <c r="BH694" i="1" s="1"/>
  <c r="BG75" i="1"/>
  <c r="BH75" i="1" s="1"/>
  <c r="BG622" i="1"/>
  <c r="BH622" i="1" s="1"/>
  <c r="BG1353" i="1"/>
  <c r="BH1353" i="1" s="1"/>
  <c r="BG1298" i="1"/>
  <c r="BH1298" i="1" s="1"/>
  <c r="BG1312" i="1"/>
  <c r="BH1312" i="1" s="1"/>
  <c r="BG1015" i="1"/>
  <c r="BH1015" i="1" s="1"/>
  <c r="BG1122" i="1"/>
  <c r="BH1122" i="1" s="1"/>
  <c r="BG81" i="1"/>
  <c r="BH81" i="1" s="1"/>
  <c r="BG667" i="1"/>
  <c r="BH667" i="1" s="1"/>
  <c r="BG1208" i="1"/>
  <c r="BH1208" i="1" s="1"/>
  <c r="BG116" i="1"/>
  <c r="BH116" i="1" s="1"/>
  <c r="BG566" i="1"/>
  <c r="BH566" i="1" s="1"/>
  <c r="BG1150" i="1"/>
  <c r="BH1150" i="1" s="1"/>
  <c r="BG488" i="1"/>
  <c r="BH488" i="1" s="1"/>
  <c r="BG481" i="1"/>
  <c r="BH481" i="1" s="1"/>
  <c r="BG1335" i="1"/>
  <c r="BH1335" i="1" s="1"/>
  <c r="BG68" i="1"/>
  <c r="BH68" i="1" s="1"/>
  <c r="BG517" i="1"/>
  <c r="BH517" i="1" s="1"/>
  <c r="BG1087" i="1"/>
  <c r="BH1087" i="1" s="1"/>
  <c r="BG1026" i="1"/>
  <c r="BH1026" i="1" s="1"/>
  <c r="BG1212" i="1"/>
  <c r="BH1212" i="1" s="1"/>
  <c r="BG1096" i="1"/>
  <c r="BH1096" i="1" s="1"/>
  <c r="BG111" i="1"/>
  <c r="BH111" i="1" s="1"/>
  <c r="BG25" i="1"/>
  <c r="BH25" i="1" s="1"/>
  <c r="BG1262" i="1"/>
  <c r="BH1262" i="1" s="1"/>
  <c r="BG309" i="1"/>
  <c r="BH309" i="1" s="1"/>
  <c r="BG1005" i="1"/>
  <c r="BH1005" i="1" s="1"/>
  <c r="BG1227" i="1"/>
  <c r="BH1227" i="1" s="1"/>
  <c r="BG60" i="1"/>
  <c r="BH60" i="1" s="1"/>
  <c r="BG666" i="1"/>
  <c r="BH666" i="1" s="1"/>
  <c r="BG1233" i="1"/>
  <c r="BH1233" i="1" s="1"/>
  <c r="BG1293" i="1"/>
  <c r="BH1293" i="1" s="1"/>
  <c r="BG540" i="1"/>
  <c r="BH540" i="1" s="1"/>
  <c r="BG1079" i="1"/>
  <c r="BH1079" i="1" s="1"/>
  <c r="BG577" i="1"/>
  <c r="BH577" i="1" s="1"/>
  <c r="BG576" i="1"/>
  <c r="BH576" i="1" s="1"/>
  <c r="BG1042" i="1"/>
  <c r="BH1042" i="1" s="1"/>
  <c r="BG1048" i="1"/>
  <c r="BH1048" i="1" s="1"/>
  <c r="BG387" i="1"/>
  <c r="BH387" i="1" s="1"/>
  <c r="BG58" i="1"/>
  <c r="BH58" i="1" s="1"/>
  <c r="BG1315" i="1"/>
  <c r="BH1315" i="1" s="1"/>
  <c r="BG1062" i="1"/>
  <c r="BH1062" i="1" s="1"/>
  <c r="BG465" i="1"/>
  <c r="BH465" i="1" s="1"/>
  <c r="BG586" i="1"/>
  <c r="BH586" i="1" s="1"/>
  <c r="BG1157" i="1"/>
  <c r="BH1157" i="1" s="1"/>
  <c r="BG26" i="1"/>
  <c r="BH26" i="1" s="1"/>
  <c r="BG497" i="1"/>
  <c r="BH497" i="1" s="1"/>
  <c r="BG1040" i="1"/>
  <c r="BH1040" i="1" s="1"/>
  <c r="BG614" i="1"/>
  <c r="BH614" i="1" s="1"/>
  <c r="BG638" i="1"/>
  <c r="BH638" i="1" s="1"/>
  <c r="BG225" i="1"/>
  <c r="BH225" i="1" s="1"/>
  <c r="BG652" i="1"/>
  <c r="BH652" i="1" s="1"/>
  <c r="BG1143" i="1"/>
  <c r="BH1143" i="1" s="1"/>
  <c r="BG712" i="1"/>
  <c r="BH712" i="1" s="1"/>
  <c r="BG594" i="1"/>
  <c r="BH594" i="1" s="1"/>
  <c r="BG560" i="1"/>
  <c r="BH560" i="1" s="1"/>
  <c r="BG1009" i="1"/>
  <c r="BH1009" i="1" s="1"/>
  <c r="BG779" i="1"/>
  <c r="BH779" i="1" s="1"/>
  <c r="BG535" i="1"/>
  <c r="BH535" i="1" s="1"/>
  <c r="BG662" i="1"/>
  <c r="BH662" i="1" s="1"/>
  <c r="BG546" i="1"/>
  <c r="BH546" i="1" s="1"/>
  <c r="BG503" i="1"/>
  <c r="BH503" i="1" s="1"/>
  <c r="BG364" i="1"/>
  <c r="BH364" i="1" s="1"/>
  <c r="BG592" i="1"/>
  <c r="BH592" i="1" s="1"/>
  <c r="BG1300" i="1"/>
  <c r="BH1300" i="1" s="1"/>
  <c r="BG153" i="1"/>
  <c r="BH153" i="1" s="1"/>
  <c r="BG40" i="1"/>
  <c r="BH40" i="1" s="1"/>
  <c r="BG863" i="1"/>
  <c r="BH863" i="1" s="1"/>
  <c r="BG1031" i="1"/>
  <c r="BH1031" i="1" s="1"/>
  <c r="BG1105" i="1"/>
  <c r="BH1105" i="1" s="1"/>
  <c r="BG1095" i="1"/>
  <c r="BH1095" i="1" s="1"/>
  <c r="BG1053" i="1"/>
  <c r="BH1053" i="1" s="1"/>
  <c r="BG695" i="1"/>
  <c r="BH695" i="1" s="1"/>
  <c r="BG1349" i="1"/>
  <c r="BH1349" i="1" s="1"/>
  <c r="BG1070" i="1"/>
  <c r="BH1070" i="1" s="1"/>
  <c r="BG6" i="1"/>
  <c r="BH6" i="1" s="1"/>
  <c r="BG345" i="1"/>
  <c r="BH345" i="1" s="1"/>
  <c r="BG671" i="1"/>
  <c r="BH671" i="1" s="1"/>
  <c r="BG1206" i="1"/>
  <c r="BH1206" i="1" s="1"/>
  <c r="BG1230" i="1"/>
  <c r="BH1230" i="1" s="1"/>
  <c r="BG601" i="1"/>
  <c r="BH601" i="1" s="1"/>
  <c r="BG469" i="1"/>
  <c r="BH469" i="1" s="1"/>
  <c r="BG537" i="1"/>
  <c r="BH537" i="1" s="1"/>
  <c r="BG1193" i="1"/>
  <c r="BH1193" i="1" s="1"/>
  <c r="BG1133" i="1"/>
  <c r="BH1133" i="1" s="1"/>
  <c r="BG1180" i="1"/>
  <c r="BH1180" i="1" s="1"/>
  <c r="BG462" i="1"/>
  <c r="BH462" i="1" s="1"/>
  <c r="BG1204" i="1"/>
  <c r="BH1204" i="1" s="1"/>
  <c r="BG1323" i="1"/>
  <c r="BH1323" i="1" s="1"/>
  <c r="BG1055" i="1"/>
  <c r="BH1055" i="1" s="1"/>
  <c r="BG1363" i="1"/>
  <c r="BH1363" i="1" s="1"/>
  <c r="BG1167" i="1"/>
  <c r="BH1167" i="1" s="1"/>
  <c r="BG1172" i="1"/>
  <c r="BH1172" i="1" s="1"/>
  <c r="BG1360" i="1"/>
  <c r="BH1360" i="1" s="1"/>
  <c r="BG263" i="1"/>
  <c r="BH263" i="1" s="1"/>
  <c r="BG1088" i="1"/>
  <c r="BH1088" i="1" s="1"/>
  <c r="BG686" i="1"/>
  <c r="BH686" i="1" s="1"/>
  <c r="BG917" i="1"/>
  <c r="BH917" i="1" s="1"/>
  <c r="BG1124" i="1"/>
  <c r="BH1124" i="1" s="1"/>
  <c r="BG1151" i="1"/>
  <c r="BH1151" i="1" s="1"/>
  <c r="BG268" i="1"/>
  <c r="BH268" i="1" s="1"/>
  <c r="BG52" i="1"/>
  <c r="BH52" i="1" s="1"/>
  <c r="BG598" i="1"/>
  <c r="BH598" i="1" s="1"/>
  <c r="BG1064" i="1"/>
  <c r="BH1064" i="1" s="1"/>
  <c r="BG1253" i="1"/>
  <c r="BH1253" i="1" s="1"/>
  <c r="BG1148" i="1"/>
  <c r="BH1148" i="1" s="1"/>
  <c r="BG533" i="1"/>
  <c r="BH533" i="1" s="1"/>
  <c r="BG1255" i="1"/>
  <c r="BH1255" i="1" s="1"/>
  <c r="BG631" i="1"/>
  <c r="BH631" i="1" s="1"/>
  <c r="BG1078" i="1"/>
  <c r="BH1078" i="1" s="1"/>
  <c r="BG619" i="1"/>
  <c r="BH619" i="1" s="1"/>
  <c r="BG1093" i="1"/>
  <c r="BH1093" i="1" s="1"/>
  <c r="BG1162" i="1"/>
  <c r="BH1162" i="1" s="1"/>
  <c r="BG1303" i="1"/>
  <c r="BH1303" i="1" s="1"/>
  <c r="BG1127" i="1"/>
  <c r="BH1127" i="1" s="1"/>
  <c r="BG1340" i="1"/>
  <c r="BH1340" i="1" s="1"/>
  <c r="BG1218" i="1"/>
  <c r="BH1218" i="1" s="1"/>
  <c r="BG1215" i="1"/>
  <c r="BH1215" i="1" s="1"/>
  <c r="BG1219" i="1"/>
  <c r="BH1219" i="1" s="1"/>
  <c r="BG649" i="1"/>
  <c r="BH649" i="1" s="1"/>
  <c r="BG1333" i="1"/>
  <c r="BH1333" i="1" s="1"/>
  <c r="BG1222" i="1"/>
  <c r="BH1222" i="1" s="1"/>
  <c r="BG59" i="1"/>
  <c r="BH59" i="1" s="1"/>
  <c r="BG1240" i="1"/>
  <c r="BH1240" i="1" s="1"/>
  <c r="BG502" i="1"/>
  <c r="BH502" i="1" s="1"/>
  <c r="BG573" i="1"/>
  <c r="BH573" i="1" s="1"/>
  <c r="BG1145" i="1"/>
  <c r="BH1145" i="1" s="1"/>
  <c r="BG581" i="1"/>
  <c r="BH581" i="1" s="1"/>
  <c r="BG1059" i="1"/>
  <c r="BH1059" i="1" s="1"/>
  <c r="BG424" i="1"/>
  <c r="BH424" i="1" s="1"/>
  <c r="BG85" i="1"/>
  <c r="BH85" i="1" s="1"/>
  <c r="BG495" i="1"/>
  <c r="BH495" i="1" s="1"/>
  <c r="BG405" i="1"/>
  <c r="BH405" i="1" s="1"/>
  <c r="BG1112" i="1"/>
  <c r="BH1112" i="1" s="1"/>
  <c r="BG325" i="1"/>
  <c r="BH325" i="1" s="1"/>
  <c r="BG399" i="1"/>
  <c r="BH399" i="1" s="1"/>
  <c r="BG2" i="1"/>
  <c r="BH2" i="1" s="1"/>
  <c r="BG1238" i="1"/>
  <c r="BH1238" i="1" s="1"/>
  <c r="BG334" i="1"/>
  <c r="BH334" i="1" s="1"/>
  <c r="BG380" i="1"/>
  <c r="BH380" i="1" s="1"/>
  <c r="BG753" i="1"/>
  <c r="BH753" i="1" s="1"/>
  <c r="BG523" i="1"/>
  <c r="BH523" i="1" s="1"/>
  <c r="BG629" i="1"/>
  <c r="BH629" i="1" s="1"/>
  <c r="BG705" i="1"/>
  <c r="BH705" i="1" s="1"/>
  <c r="BG567" i="1"/>
  <c r="BH567" i="1" s="1"/>
  <c r="BG1002" i="1"/>
  <c r="BH1002" i="1" s="1"/>
  <c r="BG568" i="1"/>
  <c r="BH568" i="1" s="1"/>
  <c r="BG1046" i="1"/>
  <c r="BH1046" i="1" s="1"/>
  <c r="BG1149" i="1"/>
  <c r="BH1149" i="1" s="1"/>
  <c r="BG1054" i="1"/>
  <c r="BH1054" i="1" s="1"/>
  <c r="BG1205" i="1"/>
  <c r="BH1205" i="1" s="1"/>
  <c r="BG1289" i="1"/>
  <c r="BH1289" i="1" s="1"/>
  <c r="BG139" i="1"/>
  <c r="BH139" i="1" s="1"/>
  <c r="BG1134" i="1"/>
  <c r="BH1134" i="1" s="1"/>
  <c r="BG556" i="1"/>
  <c r="BH556" i="1" s="1"/>
  <c r="BG152" i="1"/>
  <c r="BH152" i="1" s="1"/>
  <c r="BG61" i="1"/>
  <c r="BH61" i="1" s="1"/>
  <c r="BG627" i="1"/>
  <c r="BH627" i="1" s="1"/>
  <c r="BG299" i="1"/>
  <c r="BH299" i="1" s="1"/>
  <c r="BG54" i="1"/>
  <c r="BH54" i="1" s="1"/>
  <c r="BG1317" i="1"/>
  <c r="BH1317" i="1" s="1"/>
  <c r="BG604" i="1"/>
  <c r="BH604" i="1" s="1"/>
  <c r="BG701" i="1"/>
  <c r="BH701" i="1" s="1"/>
  <c r="BG1290" i="1"/>
  <c r="BH1290" i="1" s="1"/>
  <c r="BG151" i="1"/>
  <c r="BH151" i="1" s="1"/>
  <c r="BG1077" i="1"/>
  <c r="BH1077" i="1" s="1"/>
  <c r="BG56" i="1"/>
  <c r="BH56" i="1" s="1"/>
  <c r="BG591" i="1"/>
  <c r="BH591" i="1" s="1"/>
  <c r="BG1281" i="1"/>
  <c r="BH1281" i="1" s="1"/>
  <c r="BG79" i="1"/>
  <c r="BH79" i="1" s="1"/>
  <c r="BG20" i="1"/>
  <c r="BH20" i="1" s="1"/>
  <c r="BG64" i="1"/>
  <c r="BH64" i="1" s="1"/>
  <c r="BG3" i="1"/>
  <c r="BH3" i="1" s="1"/>
  <c r="BG1229" i="1"/>
  <c r="BH1229" i="1" s="1"/>
  <c r="BG1207" i="1"/>
  <c r="BH1207" i="1" s="1"/>
  <c r="BG526" i="1"/>
  <c r="BH526" i="1" s="1"/>
  <c r="BG1108" i="1"/>
  <c r="BH1108" i="1" s="1"/>
  <c r="BG1287" i="1"/>
  <c r="BH1287" i="1" s="1"/>
  <c r="BG1236" i="1"/>
  <c r="BH1236" i="1" s="1"/>
  <c r="BG574" i="1"/>
  <c r="BH574" i="1" s="1"/>
  <c r="BG746" i="1"/>
  <c r="BH746" i="1" s="1"/>
  <c r="BG1258" i="1"/>
  <c r="BH1258" i="1" s="1"/>
  <c r="BG1318" i="1"/>
  <c r="BH1318" i="1" s="1"/>
  <c r="BG620" i="1"/>
  <c r="BH620" i="1" s="1"/>
  <c r="BG1336" i="1"/>
  <c r="BH1336" i="1" s="1"/>
  <c r="BG1169" i="1"/>
  <c r="BH1169" i="1" s="1"/>
  <c r="BG170" i="1"/>
  <c r="BH170" i="1" s="1"/>
  <c r="BG624" i="1"/>
  <c r="BH624" i="1" s="1"/>
  <c r="BG718" i="1"/>
  <c r="BH718" i="1" s="1"/>
  <c r="BG470" i="1"/>
  <c r="BH470" i="1" s="1"/>
  <c r="BG98" i="1"/>
  <c r="BH98" i="1" s="1"/>
  <c r="BG44" i="1"/>
  <c r="BH44" i="1" s="1"/>
  <c r="BG16" i="1"/>
  <c r="BH16" i="1" s="1"/>
  <c r="BG515" i="1"/>
  <c r="BH515" i="1" s="1"/>
  <c r="BG1183" i="1"/>
  <c r="BH1183" i="1" s="1"/>
  <c r="BG1117" i="1"/>
  <c r="BH1117" i="1" s="1"/>
  <c r="BG186" i="1"/>
  <c r="BH186" i="1" s="1"/>
  <c r="BG1320" i="1"/>
  <c r="BH1320" i="1" s="1"/>
  <c r="BG609" i="1"/>
  <c r="BH609" i="1" s="1"/>
  <c r="BG651" i="1"/>
  <c r="BH651" i="1" s="1"/>
  <c r="BG1345" i="1"/>
  <c r="BH1345" i="1" s="1"/>
  <c r="BG9" i="1"/>
  <c r="BH9" i="1" s="1"/>
  <c r="BG466" i="1"/>
  <c r="BH466" i="1" s="1"/>
  <c r="BG630" i="1"/>
  <c r="BH630" i="1" s="1"/>
  <c r="BG1113" i="1"/>
  <c r="BH1113" i="1" s="1"/>
  <c r="BG646" i="1"/>
  <c r="BH646" i="1" s="1"/>
  <c r="BG31" i="1"/>
  <c r="BH31" i="1" s="1"/>
  <c r="BG606" i="1"/>
  <c r="BH606" i="1" s="1"/>
  <c r="BG1251" i="1"/>
  <c r="BH1251" i="1" s="1"/>
  <c r="BG901" i="1"/>
  <c r="BH901" i="1" s="1"/>
  <c r="BG72" i="1"/>
  <c r="BH72" i="1" s="1"/>
  <c r="BG413" i="1"/>
  <c r="BH413" i="1" s="1"/>
  <c r="BG1104" i="1"/>
  <c r="BH1104" i="1" s="1"/>
  <c r="BG51" i="1"/>
  <c r="BH51" i="1" s="1"/>
  <c r="BG551" i="1"/>
  <c r="BH551" i="1" s="1"/>
  <c r="BG995" i="1"/>
  <c r="BH995" i="1" s="1"/>
  <c r="BG699" i="1"/>
  <c r="BH699" i="1" s="1"/>
  <c r="BG1261" i="1"/>
  <c r="BH1261" i="1" s="1"/>
  <c r="BG265" i="1"/>
  <c r="BH265" i="1" s="1"/>
  <c r="BG1339" i="1"/>
  <c r="BH1339" i="1" s="1"/>
  <c r="BG1214" i="1"/>
  <c r="BH1214" i="1" s="1"/>
  <c r="BG882" i="1"/>
  <c r="BH882" i="1" s="1"/>
  <c r="BG578" i="1"/>
  <c r="BH578" i="1" s="1"/>
  <c r="BG1102" i="1"/>
  <c r="BH1102" i="1" s="1"/>
  <c r="BG565" i="1"/>
  <c r="BH565" i="1" s="1"/>
  <c r="BG1276" i="1"/>
  <c r="BH1276" i="1" s="1"/>
  <c r="BG1327" i="1"/>
  <c r="BH1327" i="1" s="1"/>
  <c r="BG1063" i="1"/>
  <c r="BH1063" i="1" s="1"/>
  <c r="BG582" i="1"/>
  <c r="BH582" i="1" s="1"/>
  <c r="BG948" i="1"/>
  <c r="BH948" i="1" s="1"/>
  <c r="BG615" i="1"/>
  <c r="BH615" i="1" s="1"/>
  <c r="BG1174" i="1"/>
  <c r="BH1174" i="1" s="1"/>
  <c r="BG480" i="1"/>
  <c r="BH480" i="1" s="1"/>
  <c r="BG1047" i="1"/>
  <c r="BH1047" i="1" s="1"/>
  <c r="BG507" i="1"/>
  <c r="BH507" i="1" s="1"/>
  <c r="BG1187" i="1"/>
  <c r="BH1187" i="1" s="1"/>
  <c r="BG809" i="1"/>
  <c r="BH809" i="1" s="1"/>
  <c r="BG939" i="1"/>
  <c r="BH939" i="1" s="1"/>
  <c r="BG1332" i="1"/>
  <c r="BH1332" i="1" s="1"/>
  <c r="BG1089" i="1"/>
  <c r="BH1089" i="1" s="1"/>
  <c r="BG412" i="1"/>
  <c r="BH412" i="1" s="1"/>
  <c r="BG585" i="1"/>
  <c r="BH585" i="1" s="1"/>
  <c r="BG1073" i="1"/>
  <c r="BH1073" i="1" s="1"/>
  <c r="BG445" i="1"/>
  <c r="BH445" i="1" s="1"/>
  <c r="BG156" i="1"/>
  <c r="BH156" i="1" s="1"/>
  <c r="BG66" i="1"/>
  <c r="BH66" i="1" s="1"/>
  <c r="BG1325" i="1"/>
  <c r="BH1325" i="1" s="1"/>
  <c r="BG610" i="1"/>
  <c r="BH610" i="1" s="1"/>
  <c r="BG1027" i="1"/>
  <c r="BH1027" i="1" s="1"/>
  <c r="BG1068" i="1"/>
  <c r="BH1068" i="1" s="1"/>
  <c r="BG471" i="1"/>
  <c r="BH471" i="1" s="1"/>
  <c r="BG548" i="1"/>
  <c r="BH548" i="1" s="1"/>
  <c r="BG1316" i="1"/>
  <c r="BH1316" i="1" s="1"/>
  <c r="BG106" i="1"/>
  <c r="BH106" i="1" s="1"/>
  <c r="BG1152" i="1"/>
  <c r="BH1152" i="1" s="1"/>
  <c r="BG1155" i="1"/>
  <c r="BH1155" i="1" s="1"/>
  <c r="BG1328" i="1"/>
  <c r="BH1328" i="1" s="1"/>
  <c r="BG100" i="1"/>
  <c r="BH100" i="1" s="1"/>
  <c r="BG1292" i="1"/>
  <c r="BH1292" i="1" s="1"/>
  <c r="BG1357" i="1"/>
  <c r="BH1357" i="1" s="1"/>
  <c r="BG1067" i="1"/>
  <c r="BH1067" i="1" s="1"/>
  <c r="BG1330" i="1"/>
  <c r="BH1330" i="1" s="1"/>
  <c r="BG1178" i="1"/>
  <c r="BH1178" i="1" s="1"/>
  <c r="BG663" i="1"/>
  <c r="BH663" i="1" s="1"/>
  <c r="BG511" i="1"/>
  <c r="BH511" i="1" s="1"/>
  <c r="BG559" i="1"/>
  <c r="BH559" i="1" s="1"/>
  <c r="BG1165" i="1"/>
  <c r="BH1165" i="1" s="1"/>
  <c r="BG45" i="1"/>
  <c r="BH45" i="1" s="1"/>
  <c r="BG35" i="1"/>
  <c r="BH35" i="1" s="1"/>
  <c r="BG39" i="1"/>
  <c r="BH39" i="1" s="1"/>
  <c r="BG339" i="1"/>
  <c r="BH339" i="1" s="1"/>
  <c r="BG1231" i="1"/>
  <c r="BH1231" i="1" s="1"/>
  <c r="BG1213" i="1"/>
  <c r="BH1213" i="1" s="1"/>
  <c r="BG1296" i="1"/>
  <c r="BH1296" i="1" s="1"/>
  <c r="BG10" i="1"/>
  <c r="BH10" i="1" s="1"/>
  <c r="BG48" i="1"/>
  <c r="BH48" i="1" s="1"/>
  <c r="BG1058" i="1"/>
  <c r="BH1058" i="1" s="1"/>
  <c r="BG571" i="1"/>
  <c r="BH571" i="1" s="1"/>
  <c r="BG467" i="1"/>
  <c r="BH467" i="1" s="1"/>
  <c r="BG1154" i="1"/>
  <c r="BH1154" i="1" s="1"/>
  <c r="BG190" i="1"/>
  <c r="BH190" i="1" s="1"/>
  <c r="BG458" i="1"/>
  <c r="BH458" i="1" s="1"/>
  <c r="BG1216" i="1"/>
  <c r="BH1216" i="1" s="1"/>
  <c r="BG42" i="1"/>
  <c r="BH42" i="1" s="1"/>
  <c r="BG618" i="1"/>
  <c r="BH618" i="1" s="1"/>
  <c r="BG1228" i="1"/>
  <c r="BH1228" i="1" s="1"/>
  <c r="BG1203" i="1"/>
  <c r="BH1203" i="1" s="1"/>
  <c r="BG647" i="1"/>
  <c r="BH647" i="1" s="1"/>
  <c r="BG665" i="1"/>
  <c r="BH665" i="1" s="1"/>
  <c r="BG1024" i="1"/>
  <c r="BH1024" i="1" s="1"/>
  <c r="BG18" i="1"/>
  <c r="BH18" i="1" s="1"/>
  <c r="BG50" i="1"/>
  <c r="BH50" i="1" s="1"/>
  <c r="BG562" i="1"/>
  <c r="BH562" i="1" s="1"/>
  <c r="BG32" i="1"/>
  <c r="BH32" i="1" s="1"/>
  <c r="BG443" i="1"/>
  <c r="BH443" i="1" s="1"/>
  <c r="BG447" i="1"/>
  <c r="BH447" i="1" s="1"/>
  <c r="BG36" i="1"/>
  <c r="BH36" i="1" s="1"/>
  <c r="BG904" i="1"/>
  <c r="BH904" i="1" s="1"/>
  <c r="BG962" i="1"/>
  <c r="BH962" i="1" s="1"/>
  <c r="BG1250" i="1"/>
  <c r="BH1250" i="1" s="1"/>
  <c r="BG140" i="1"/>
  <c r="BH140" i="1" s="1"/>
  <c r="BG1279" i="1"/>
  <c r="BH1279" i="1" s="1"/>
  <c r="BG494" i="1"/>
  <c r="BH494" i="1" s="1"/>
  <c r="BG1166" i="1"/>
  <c r="BH1166" i="1" s="1"/>
  <c r="BG992" i="1"/>
  <c r="BH992" i="1" s="1"/>
  <c r="BG1356" i="1"/>
  <c r="BH1356" i="1" s="1"/>
  <c r="BG1033" i="1"/>
  <c r="BH1033" i="1" s="1"/>
  <c r="BG1057" i="1"/>
  <c r="BH1057" i="1" s="1"/>
  <c r="BG669" i="1"/>
  <c r="BH669" i="1" s="1"/>
  <c r="BG955" i="1"/>
  <c r="BH955" i="1" s="1"/>
  <c r="BG1038" i="1"/>
  <c r="BH1038" i="1" s="1"/>
  <c r="BG654" i="1"/>
  <c r="BH654" i="1" s="1"/>
  <c r="BG65" i="1"/>
  <c r="BH65" i="1" s="1"/>
  <c r="BG473" i="1"/>
  <c r="BH473" i="1" s="1"/>
  <c r="BG1224" i="1"/>
  <c r="BH1224" i="1" s="1"/>
  <c r="BG561" i="1"/>
  <c r="BH561" i="1" s="1"/>
  <c r="BG1101" i="1"/>
  <c r="BH1101" i="1" s="1"/>
  <c r="BG553" i="1"/>
  <c r="BH553" i="1" s="1"/>
  <c r="BG505" i="1"/>
  <c r="BH505" i="1" s="1"/>
  <c r="BG281" i="1"/>
  <c r="BH281" i="1" s="1"/>
  <c r="BG1329" i="1"/>
  <c r="BH1329" i="1" s="1"/>
  <c r="BG442" i="1"/>
  <c r="BH442" i="1" s="1"/>
  <c r="BG616" i="1"/>
  <c r="BH616" i="1" s="1"/>
  <c r="BG463" i="1"/>
  <c r="BH463" i="1" s="1"/>
  <c r="BG617" i="1"/>
  <c r="BH617" i="1" s="1"/>
  <c r="BG15" i="1"/>
  <c r="BH15" i="1" s="1"/>
  <c r="BG1334" i="1"/>
  <c r="BH1334" i="1" s="1"/>
  <c r="BG527" i="1"/>
  <c r="BH527" i="1" s="1"/>
  <c r="BG1106" i="1"/>
  <c r="BH1106" i="1" s="1"/>
  <c r="BG603" i="1"/>
  <c r="BH603" i="1" s="1"/>
  <c r="BG1191" i="1"/>
  <c r="BH1191" i="1" s="1"/>
  <c r="BG1235" i="1"/>
  <c r="BH1235" i="1" s="1"/>
  <c r="BG112" i="1"/>
  <c r="BH112" i="1" s="1"/>
  <c r="BG38" i="1"/>
  <c r="BH38" i="1" s="1"/>
  <c r="BG1192" i="1"/>
  <c r="BH1192" i="1" s="1"/>
  <c r="BG1241" i="1"/>
  <c r="BH1241" i="1" s="1"/>
  <c r="BG952" i="1"/>
  <c r="BH952" i="1" s="1"/>
  <c r="BG1305" i="1"/>
  <c r="BH1305" i="1" s="1"/>
  <c r="BG14" i="1"/>
  <c r="BH14" i="1" s="1"/>
  <c r="BG1237" i="1"/>
  <c r="BH1237" i="1" s="1"/>
  <c r="BG1234" i="1"/>
  <c r="BH1234" i="1" s="1"/>
  <c r="BG1254" i="1"/>
  <c r="BH1254" i="1" s="1"/>
  <c r="BG113" i="1"/>
  <c r="BH113" i="1" s="1"/>
  <c r="BG1270" i="1"/>
  <c r="BH1270" i="1" s="1"/>
  <c r="BG1086" i="1"/>
  <c r="BH1086" i="1" s="1"/>
  <c r="BG1243" i="1"/>
  <c r="BH1243" i="1" s="1"/>
  <c r="BG74" i="1"/>
  <c r="BH74" i="1" s="1"/>
  <c r="BG1153" i="1"/>
  <c r="BH1153" i="1" s="1"/>
  <c r="BG520" i="1"/>
  <c r="BH520" i="1" s="1"/>
  <c r="BG636" i="1"/>
  <c r="BH636" i="1" s="1"/>
  <c r="BG43" i="1"/>
  <c r="BH43" i="1" s="1"/>
  <c r="BG1075" i="1"/>
  <c r="BH1075" i="1" s="1"/>
  <c r="BG985" i="1"/>
  <c r="BH985" i="1" s="1"/>
  <c r="BG1100" i="1"/>
  <c r="BH1100" i="1" s="1"/>
  <c r="BG1242" i="1"/>
  <c r="BH1242" i="1" s="1"/>
  <c r="BG273" i="1"/>
  <c r="BH273" i="1" s="1"/>
  <c r="BG191" i="1"/>
  <c r="BH191" i="1" s="1"/>
  <c r="BG1272" i="1"/>
  <c r="BH1272" i="1" s="1"/>
  <c r="BG569" i="1"/>
  <c r="BH569" i="1" s="1"/>
  <c r="BG1302" i="1"/>
  <c r="BH1302" i="1" s="1"/>
  <c r="BG839" i="1"/>
  <c r="BH839" i="1" s="1"/>
  <c r="BG477" i="1"/>
  <c r="BH477" i="1" s="1"/>
  <c r="BG1307" i="1"/>
  <c r="BH1307" i="1" s="1"/>
  <c r="BG1119" i="1"/>
  <c r="BH1119" i="1" s="1"/>
  <c r="BG1168" i="1"/>
  <c r="BH1168" i="1" s="1"/>
  <c r="BG1319" i="1"/>
  <c r="BH1319" i="1" s="1"/>
  <c r="BG579" i="1"/>
  <c r="BH579" i="1" s="1"/>
  <c r="BG1265" i="1"/>
  <c r="BH1265" i="1" s="1"/>
  <c r="BG1260" i="1"/>
  <c r="BH1260" i="1" s="1"/>
  <c r="BG564" i="1"/>
  <c r="BH564" i="1" s="1"/>
  <c r="BG1000" i="1"/>
  <c r="BH1000" i="1" s="1"/>
  <c r="BG437" i="1"/>
  <c r="BH437" i="1" s="1"/>
  <c r="BG19" i="1"/>
  <c r="BH19" i="1" s="1"/>
  <c r="BG8" i="1"/>
  <c r="BH8" i="1" s="1"/>
  <c r="BG1211" i="1"/>
  <c r="BH1211" i="1" s="1"/>
  <c r="BG607" i="1"/>
  <c r="BH607" i="1" s="1"/>
  <c r="BG135" i="1"/>
  <c r="BH135" i="1" s="1"/>
  <c r="BG22" i="1"/>
  <c r="BH22" i="1" s="1"/>
  <c r="BG1221" i="1"/>
  <c r="BH1221" i="1" s="1"/>
  <c r="BG1346" i="1"/>
  <c r="BH1346" i="1" s="1"/>
  <c r="BG1351" i="1"/>
  <c r="BH1351" i="1" s="1"/>
  <c r="BG30" i="1"/>
  <c r="BH30" i="1" s="1"/>
  <c r="BG557" i="1"/>
  <c r="BH557" i="1" s="1"/>
  <c r="BG4" i="1"/>
  <c r="BH4" i="1" s="1"/>
  <c r="BG464" i="1"/>
  <c r="BH464" i="1" s="1"/>
  <c r="BG849" i="1"/>
  <c r="BH849" i="1" s="1"/>
  <c r="BG994" i="1"/>
  <c r="BH994" i="1" s="1"/>
  <c r="BG1125" i="1"/>
  <c r="BH1125" i="1" s="1"/>
  <c r="BG1256" i="1"/>
  <c r="BH1256" i="1" s="1"/>
  <c r="BG493" i="1"/>
  <c r="BH493" i="1" s="1"/>
  <c r="BG1288" i="1"/>
  <c r="BH1288" i="1" s="1"/>
  <c r="BG183" i="1"/>
  <c r="BH183" i="1" s="1"/>
  <c r="BG1341" i="1"/>
  <c r="BH1341" i="1" s="1"/>
  <c r="BG13" i="1"/>
  <c r="BH13" i="1" s="1"/>
  <c r="BG816" i="1"/>
  <c r="BH816" i="1" s="1"/>
  <c r="BG1037" i="1"/>
  <c r="BH1037" i="1" s="1"/>
  <c r="BG1160" i="1"/>
  <c r="BH1160" i="1" s="1"/>
  <c r="BG1347" i="1"/>
  <c r="BH1347" i="1" s="1"/>
  <c r="BG57" i="1"/>
  <c r="BH57" i="1" s="1"/>
  <c r="BG204" i="1"/>
  <c r="BH204" i="1" s="1"/>
  <c r="BG1269" i="1"/>
  <c r="BH1269" i="1" s="1"/>
  <c r="BG584" i="1"/>
  <c r="BH584" i="1" s="1"/>
  <c r="BG122" i="1"/>
  <c r="BH122" i="1" s="1"/>
  <c r="BG621" i="1"/>
  <c r="BH621" i="1" s="1"/>
  <c r="BG232" i="1"/>
  <c r="BH232" i="1" s="1"/>
  <c r="BG626" i="1"/>
  <c r="BH626" i="1" s="1"/>
  <c r="BG648" i="1"/>
  <c r="BH648" i="1" s="1"/>
  <c r="BG637" i="1"/>
  <c r="BH637" i="1" s="1"/>
  <c r="BG1232" i="1"/>
  <c r="BH1232" i="1" s="1"/>
  <c r="BG1268" i="1"/>
  <c r="BH1268" i="1" s="1"/>
  <c r="BG1344" i="1"/>
  <c r="BH1344" i="1" s="1"/>
  <c r="BG1201" i="1"/>
  <c r="BH1201" i="1" s="1"/>
  <c r="BG1226" i="1"/>
  <c r="BH1226" i="1" s="1"/>
  <c r="BG954" i="1"/>
  <c r="BH954" i="1" s="1"/>
  <c r="BG411" i="1"/>
  <c r="BH411" i="1" s="1"/>
  <c r="BG109" i="1"/>
  <c r="BH109" i="1" s="1"/>
  <c r="BG1091" i="1"/>
  <c r="BH1091" i="1" s="1"/>
  <c r="BG964" i="1"/>
  <c r="BH964" i="1" s="1"/>
  <c r="BG544" i="1"/>
  <c r="BH544" i="1" s="1"/>
  <c r="BG17" i="1"/>
  <c r="BH17" i="1" s="1"/>
  <c r="BG1071" i="1"/>
  <c r="BH1071" i="1" s="1"/>
  <c r="BG641" i="1"/>
  <c r="BH641" i="1" s="1"/>
  <c r="BG37" i="1"/>
  <c r="BH37" i="1" s="1"/>
  <c r="BG634" i="1"/>
  <c r="BH634" i="1" s="1"/>
  <c r="BG1252" i="1"/>
  <c r="BH1252" i="1" s="1"/>
  <c r="BG1286" i="1"/>
  <c r="BH1286" i="1" s="1"/>
  <c r="BG1056" i="1"/>
  <c r="BH1056" i="1" s="1"/>
  <c r="BG1109" i="1"/>
  <c r="BH1109" i="1" s="1"/>
  <c r="BG1309" i="1"/>
  <c r="BH1309" i="1" s="1"/>
  <c r="BG1173" i="1"/>
  <c r="BH1173" i="1" s="1"/>
  <c r="BG653" i="1"/>
  <c r="BH653" i="1" s="1"/>
  <c r="BG547" i="1"/>
  <c r="BH547" i="1" s="1"/>
  <c r="BG519" i="1"/>
  <c r="BH519" i="1" s="1"/>
  <c r="BG731" i="1"/>
  <c r="BH731" i="1" s="1"/>
  <c r="BG1225" i="1"/>
  <c r="BH1225" i="1" s="1"/>
  <c r="AD193" i="1"/>
  <c r="AD563" i="1"/>
  <c r="AD761" i="1"/>
  <c r="AD759" i="1"/>
  <c r="AD845" i="1"/>
  <c r="AD1003" i="1"/>
  <c r="AD785" i="1"/>
  <c r="AD1011" i="1"/>
  <c r="AD981" i="1"/>
  <c r="AD1225" i="1"/>
  <c r="AD95" i="1"/>
  <c r="AD150" i="1"/>
  <c r="AD249" i="1"/>
  <c r="AD351" i="1"/>
  <c r="AD165" i="1"/>
  <c r="AD1134" i="1"/>
  <c r="AD729" i="1"/>
  <c r="AD1147" i="1"/>
  <c r="AN1312" i="1"/>
  <c r="AO330" i="1"/>
  <c r="AO481" i="1"/>
  <c r="AN702" i="1"/>
  <c r="AM1154" i="1"/>
  <c r="AN456" i="1"/>
  <c r="AN60" i="1"/>
  <c r="AO635" i="1"/>
  <c r="AN107" i="1"/>
  <c r="AO965" i="1"/>
  <c r="AP624" i="1"/>
  <c r="AN1135" i="1"/>
  <c r="AP1112" i="1"/>
  <c r="AO770" i="1"/>
  <c r="AM394" i="1"/>
  <c r="AM1322" i="1"/>
  <c r="AP153" i="1"/>
  <c r="AO1258" i="1"/>
  <c r="AO1242" i="1"/>
  <c r="AM1098" i="1"/>
  <c r="AM461" i="1"/>
  <c r="AO848" i="1"/>
  <c r="AM836" i="1"/>
  <c r="AO1337" i="1"/>
  <c r="AO1193" i="1"/>
  <c r="AM348" i="1"/>
  <c r="AM172" i="1"/>
  <c r="AN700" i="1"/>
  <c r="AO631" i="1"/>
  <c r="AN297" i="1"/>
  <c r="AO842" i="1"/>
  <c r="AO117" i="1"/>
  <c r="AO418" i="1"/>
  <c r="AN637" i="1"/>
  <c r="AP617" i="1"/>
  <c r="AO138" i="1"/>
  <c r="AN1045" i="1"/>
  <c r="AN411" i="1"/>
  <c r="AN215" i="1"/>
  <c r="AM398" i="1"/>
  <c r="AN1349" i="1"/>
  <c r="AO252" i="1"/>
  <c r="AP1232" i="1"/>
  <c r="AO1266" i="1"/>
  <c r="AO442" i="1"/>
  <c r="AN616" i="1"/>
  <c r="AN678" i="1"/>
  <c r="AN23" i="1"/>
  <c r="AM967" i="1"/>
  <c r="AN941" i="1"/>
  <c r="AO948" i="1"/>
  <c r="AO743" i="1"/>
  <c r="AP1140" i="1"/>
  <c r="AO1013" i="1"/>
  <c r="AM118" i="1"/>
  <c r="AN943" i="1"/>
  <c r="AN816" i="1"/>
  <c r="AO980" i="1"/>
  <c r="AO521" i="1"/>
  <c r="AM534" i="1"/>
  <c r="AN982" i="1"/>
  <c r="AP1058" i="1"/>
  <c r="AN293" i="1"/>
  <c r="AP1122" i="1"/>
  <c r="AN1334" i="1"/>
  <c r="AO882" i="1"/>
  <c r="AP170" i="1"/>
  <c r="AO31" i="1"/>
  <c r="AE1176" i="1"/>
  <c r="AE323" i="1"/>
  <c r="AZ323" i="1" s="1"/>
  <c r="AE933" i="1"/>
  <c r="AE139" i="1"/>
  <c r="AE711" i="1"/>
  <c r="AE907" i="1"/>
  <c r="AE973" i="1"/>
  <c r="AE950" i="1"/>
  <c r="AE505" i="1"/>
  <c r="AZ505" i="1" s="1"/>
  <c r="AE767" i="1"/>
  <c r="AE1194" i="1"/>
  <c r="AE440" i="1"/>
  <c r="AE1278" i="1"/>
  <c r="AE995" i="1"/>
  <c r="AE749" i="1"/>
  <c r="AE199" i="1"/>
  <c r="AE1076" i="1"/>
  <c r="AE120" i="1"/>
  <c r="AE776" i="1"/>
  <c r="AE1363" i="1"/>
  <c r="AE453" i="1"/>
  <c r="AZ453" i="1" s="1"/>
  <c r="AE551" i="1"/>
  <c r="AZ551" i="1" s="1"/>
  <c r="AE1282" i="1"/>
  <c r="AE699" i="1"/>
  <c r="AE286" i="1"/>
  <c r="AE887" i="1"/>
  <c r="AE951" i="1"/>
  <c r="AE1345" i="1"/>
  <c r="AE1292" i="1"/>
  <c r="AE894" i="1"/>
  <c r="AE620" i="1"/>
  <c r="AZ620" i="1" s="1"/>
  <c r="AE1357" i="1"/>
  <c r="AE447" i="1"/>
  <c r="AZ447" i="1" s="1"/>
  <c r="AE362" i="1"/>
  <c r="AE361" i="1"/>
  <c r="AE36" i="1"/>
  <c r="AE181" i="1"/>
  <c r="AZ181" i="1" s="1"/>
  <c r="AE790" i="1"/>
  <c r="AE904" i="1"/>
  <c r="AE531" i="1"/>
  <c r="AZ531" i="1" s="1"/>
  <c r="AE679" i="1"/>
  <c r="AE925" i="1"/>
  <c r="AE733" i="1"/>
  <c r="AE1100" i="1"/>
  <c r="AE1242" i="1"/>
  <c r="AE273" i="1"/>
  <c r="AZ273" i="1" s="1"/>
  <c r="AE832" i="1"/>
  <c r="AE885" i="1"/>
  <c r="AE880" i="1"/>
  <c r="AE841" i="1"/>
  <c r="AE241" i="1"/>
  <c r="AE235" i="1"/>
  <c r="AZ235" i="1" s="1"/>
  <c r="AE538" i="1"/>
  <c r="AZ538" i="1" s="1"/>
  <c r="AE1084" i="1"/>
  <c r="AE846" i="1"/>
  <c r="AE708" i="1"/>
  <c r="AP1208" i="1"/>
  <c r="AN1208" i="1"/>
  <c r="AN773" i="1"/>
  <c r="AP1253" i="1"/>
  <c r="AM1253" i="1"/>
  <c r="AO897" i="1"/>
  <c r="AO816" i="1"/>
  <c r="AM55" i="1"/>
  <c r="AO55" i="1"/>
  <c r="AM1102" i="1"/>
  <c r="AO1102" i="1"/>
  <c r="AP495" i="1"/>
  <c r="AO495" i="1"/>
  <c r="AM104" i="1"/>
  <c r="AO104" i="1"/>
  <c r="AP540" i="1"/>
  <c r="AM540" i="1"/>
  <c r="AN1090" i="1"/>
  <c r="AP1149" i="1"/>
  <c r="AM1149" i="1"/>
  <c r="AM1277" i="1"/>
  <c r="AN1277" i="1"/>
  <c r="AM851" i="1"/>
  <c r="AO851" i="1"/>
  <c r="AO1334" i="1"/>
  <c r="AN395" i="1"/>
  <c r="AM637" i="1"/>
  <c r="AP637" i="1"/>
  <c r="AN674" i="1"/>
  <c r="AP1234" i="1"/>
  <c r="AN1234" i="1"/>
  <c r="AM74" i="1"/>
  <c r="AO74" i="1"/>
  <c r="AO702" i="1"/>
  <c r="AO1253" i="1"/>
  <c r="AO866" i="1"/>
  <c r="AN544" i="1"/>
  <c r="AO544" i="1"/>
  <c r="AM495" i="1"/>
  <c r="AO993" i="1"/>
  <c r="AM12" i="1"/>
  <c r="AP12" i="1"/>
  <c r="AO1015" i="1"/>
  <c r="AP1015" i="1"/>
  <c r="AM483" i="1"/>
  <c r="AN12" i="1"/>
  <c r="AM897" i="1"/>
  <c r="AO900" i="1"/>
  <c r="AN900" i="1"/>
  <c r="AM900" i="1"/>
  <c r="AM762" i="1"/>
  <c r="AO762" i="1"/>
  <c r="AN295" i="1"/>
  <c r="AO295" i="1"/>
  <c r="AM295" i="1"/>
  <c r="AP578" i="1"/>
  <c r="AN578" i="1"/>
  <c r="AO417" i="1"/>
  <c r="AN417" i="1"/>
  <c r="AM417" i="1"/>
  <c r="AN91" i="1"/>
  <c r="AO91" i="1"/>
  <c r="AM91" i="1"/>
  <c r="AO291" i="1"/>
  <c r="AN291" i="1"/>
  <c r="AM291" i="1"/>
  <c r="AO1248" i="1"/>
  <c r="AN1248" i="1"/>
  <c r="AM1248" i="1"/>
  <c r="AN46" i="1"/>
  <c r="AM46" i="1"/>
  <c r="AP46" i="1"/>
  <c r="AO46" i="1"/>
  <c r="AO238" i="1"/>
  <c r="AN238" i="1"/>
  <c r="AM238" i="1"/>
  <c r="AP1256" i="1"/>
  <c r="AN1256" i="1"/>
  <c r="AP670" i="1"/>
  <c r="AO670" i="1"/>
  <c r="AN670" i="1"/>
  <c r="AM670" i="1"/>
  <c r="AO231" i="1"/>
  <c r="AN231" i="1"/>
  <c r="AM231" i="1"/>
  <c r="AN514" i="1"/>
  <c r="AO514" i="1"/>
  <c r="AM514" i="1"/>
  <c r="AN24" i="1"/>
  <c r="AM24" i="1"/>
  <c r="AP24" i="1"/>
  <c r="AN470" i="1"/>
  <c r="AM470" i="1"/>
  <c r="AP470" i="1"/>
  <c r="AN713" i="1"/>
  <c r="AM713" i="1"/>
  <c r="AO239" i="1"/>
  <c r="AM239" i="1"/>
  <c r="AN239" i="1"/>
  <c r="AM826" i="1"/>
  <c r="AO826" i="1"/>
  <c r="AN826" i="1"/>
  <c r="AP1317" i="1"/>
  <c r="AN1317" i="1"/>
  <c r="AO1317" i="1"/>
  <c r="AM1317" i="1"/>
  <c r="AM343" i="1"/>
  <c r="AO343" i="1"/>
  <c r="AN343" i="1"/>
  <c r="AO203" i="1"/>
  <c r="AM203" i="1"/>
  <c r="AN203" i="1"/>
  <c r="AO748" i="1"/>
  <c r="AN748" i="1"/>
  <c r="AM748" i="1"/>
  <c r="AO92" i="1"/>
  <c r="AN92" i="1"/>
  <c r="AM92" i="1"/>
  <c r="AM69" i="1"/>
  <c r="AO69" i="1"/>
  <c r="AN69" i="1"/>
  <c r="AP1113" i="1"/>
  <c r="AO1113" i="1"/>
  <c r="AN1113" i="1"/>
  <c r="AM1113" i="1"/>
  <c r="AO920" i="1"/>
  <c r="AN920" i="1"/>
  <c r="AM920" i="1"/>
  <c r="AO710" i="1"/>
  <c r="AN710" i="1"/>
  <c r="AM710" i="1"/>
  <c r="AO1012" i="1"/>
  <c r="AN1012" i="1"/>
  <c r="AM1012" i="1"/>
  <c r="AO370" i="1"/>
  <c r="AN370" i="1"/>
  <c r="AM370" i="1"/>
  <c r="AO658" i="1"/>
  <c r="AM658" i="1"/>
  <c r="AN658" i="1"/>
  <c r="AO722" i="1"/>
  <c r="AN722" i="1"/>
  <c r="AM722" i="1"/>
  <c r="AO1280" i="1"/>
  <c r="AN1280" i="1"/>
  <c r="AP1280" i="1"/>
  <c r="AM1280" i="1"/>
  <c r="AM431" i="1"/>
  <c r="AO431" i="1"/>
  <c r="AN431" i="1"/>
  <c r="AP571" i="1"/>
  <c r="AN571" i="1"/>
  <c r="AO571" i="1"/>
  <c r="AM571" i="1"/>
  <c r="AO160" i="1"/>
  <c r="AN160" i="1"/>
  <c r="AM160" i="1"/>
  <c r="AO1036" i="1"/>
  <c r="AN1036" i="1"/>
  <c r="AM1036" i="1"/>
  <c r="AO1184" i="1"/>
  <c r="AN1184" i="1"/>
  <c r="AM1184" i="1"/>
  <c r="AP584" i="1"/>
  <c r="AO584" i="1"/>
  <c r="AM584" i="1"/>
  <c r="AN584" i="1"/>
  <c r="AO298" i="1"/>
  <c r="AN298" i="1"/>
  <c r="AM298" i="1"/>
  <c r="AP1010" i="1"/>
  <c r="AO1010" i="1"/>
  <c r="AN1010" i="1"/>
  <c r="AM1010" i="1"/>
  <c r="AO929" i="1"/>
  <c r="AN929" i="1"/>
  <c r="AM929" i="1"/>
  <c r="AO479" i="1"/>
  <c r="AN479" i="1"/>
  <c r="AM479" i="1"/>
  <c r="AN1195" i="1"/>
  <c r="AM1195" i="1"/>
  <c r="AO1195" i="1"/>
  <c r="AN754" i="1"/>
  <c r="AO754" i="1"/>
  <c r="AM704" i="1"/>
  <c r="AO704" i="1"/>
  <c r="AN704" i="1"/>
  <c r="AP65" i="1"/>
  <c r="AN65" i="1"/>
  <c r="AO65" i="1"/>
  <c r="AM65" i="1"/>
  <c r="AO1171" i="1"/>
  <c r="AM1171" i="1"/>
  <c r="AM809" i="1"/>
  <c r="AO809" i="1"/>
  <c r="AP809" i="1"/>
  <c r="AO269" i="1"/>
  <c r="AN269" i="1"/>
  <c r="AM269" i="1"/>
  <c r="AP8" i="1"/>
  <c r="AN8" i="1"/>
  <c r="AO8" i="1"/>
  <c r="AM8" i="1"/>
  <c r="AO926" i="1"/>
  <c r="AN926" i="1"/>
  <c r="AM926" i="1"/>
  <c r="AP607" i="1"/>
  <c r="AO607" i="1"/>
  <c r="AN607" i="1"/>
  <c r="AM607" i="1"/>
  <c r="AO709" i="1"/>
  <c r="AN709" i="1"/>
  <c r="AM709" i="1"/>
  <c r="AP135" i="1"/>
  <c r="AO135" i="1"/>
  <c r="AN135" i="1"/>
  <c r="AM135" i="1"/>
  <c r="AN1221" i="1"/>
  <c r="AM1221" i="1"/>
  <c r="AP1221" i="1"/>
  <c r="AO1221" i="1"/>
  <c r="AO781" i="1"/>
  <c r="AM781" i="1"/>
  <c r="AN781" i="1"/>
  <c r="AO820" i="1"/>
  <c r="AM820" i="1"/>
  <c r="AN820" i="1"/>
  <c r="AN786" i="1"/>
  <c r="AM786" i="1"/>
  <c r="AO786" i="1"/>
  <c r="AP30" i="1"/>
  <c r="AO30" i="1"/>
  <c r="AN30" i="1"/>
  <c r="AM30" i="1"/>
  <c r="AO557" i="1"/>
  <c r="AN557" i="1"/>
  <c r="AM557" i="1"/>
  <c r="AP557" i="1"/>
  <c r="AO721" i="1"/>
  <c r="AM721" i="1"/>
  <c r="AN721" i="1"/>
  <c r="AN375" i="1"/>
  <c r="AM375" i="1"/>
  <c r="AO375" i="1"/>
  <c r="AO339" i="1"/>
  <c r="AN339" i="1"/>
  <c r="AM339" i="1"/>
  <c r="AP339" i="1"/>
  <c r="AP1038" i="1"/>
  <c r="AO1038" i="1"/>
  <c r="AN1038" i="1"/>
  <c r="AM1038" i="1"/>
  <c r="AO313" i="1"/>
  <c r="AN313" i="1"/>
  <c r="AM313" i="1"/>
  <c r="AP1262" i="1"/>
  <c r="AO1262" i="1"/>
  <c r="AN1262" i="1"/>
  <c r="AM1262" i="1"/>
  <c r="AP309" i="1"/>
  <c r="AO309" i="1"/>
  <c r="AM309" i="1"/>
  <c r="AN309" i="1"/>
  <c r="AO158" i="1"/>
  <c r="AN158" i="1"/>
  <c r="AM158" i="1"/>
  <c r="AO198" i="1"/>
  <c r="AN198" i="1"/>
  <c r="AM198" i="1"/>
  <c r="AO707" i="1"/>
  <c r="AN707" i="1"/>
  <c r="AM707" i="1"/>
  <c r="AN374" i="1"/>
  <c r="AM374" i="1"/>
  <c r="AO374" i="1"/>
  <c r="AN1276" i="1"/>
  <c r="AM1276" i="1"/>
  <c r="AP1276" i="1"/>
  <c r="AP1220" i="1"/>
  <c r="AO1220" i="1"/>
  <c r="AN1220" i="1"/>
  <c r="AM1220" i="1"/>
  <c r="AO85" i="1"/>
  <c r="AN85" i="1"/>
  <c r="AM85" i="1"/>
  <c r="AP85" i="1"/>
  <c r="AM463" i="1"/>
  <c r="AO463" i="1"/>
  <c r="AP463" i="1"/>
  <c r="AN463" i="1"/>
  <c r="AN1040" i="1"/>
  <c r="AM1040" i="1"/>
  <c r="AP1040" i="1"/>
  <c r="AO1040" i="1"/>
  <c r="AO452" i="1"/>
  <c r="AN452" i="1"/>
  <c r="AM452" i="1"/>
  <c r="AM1181" i="1"/>
  <c r="AO1181" i="1"/>
  <c r="AN1181" i="1"/>
  <c r="AO589" i="1"/>
  <c r="AN589" i="1"/>
  <c r="AM589" i="1"/>
  <c r="AO353" i="1"/>
  <c r="AN353" i="1"/>
  <c r="AM353" i="1"/>
  <c r="AO54" i="1"/>
  <c r="AN54" i="1"/>
  <c r="AM54" i="1"/>
  <c r="AP54" i="1"/>
  <c r="AO1190" i="1"/>
  <c r="AM1190" i="1"/>
  <c r="AN1190" i="1"/>
  <c r="AP1120" i="1"/>
  <c r="AO1120" i="1"/>
  <c r="AN1120" i="1"/>
  <c r="AM477" i="1"/>
  <c r="AP477" i="1"/>
  <c r="AO477" i="1"/>
  <c r="AN477" i="1"/>
  <c r="AN1239" i="1"/>
  <c r="AM1239" i="1"/>
  <c r="AO1239" i="1"/>
  <c r="AN953" i="1"/>
  <c r="AO971" i="1"/>
  <c r="AN971" i="1"/>
  <c r="AM971" i="1"/>
  <c r="AN357" i="1"/>
  <c r="AO357" i="1"/>
  <c r="AM357" i="1"/>
  <c r="AO661" i="1"/>
  <c r="AM661" i="1"/>
  <c r="AP1087" i="1"/>
  <c r="AN1087" i="1"/>
  <c r="AO253" i="1"/>
  <c r="AN253" i="1"/>
  <c r="AM253" i="1"/>
  <c r="AO1359" i="1"/>
  <c r="AM1359" i="1"/>
  <c r="AN1359" i="1"/>
  <c r="AP582" i="1"/>
  <c r="AO582" i="1"/>
  <c r="AN582" i="1"/>
  <c r="AM582" i="1"/>
  <c r="AN407" i="1"/>
  <c r="AM407" i="1"/>
  <c r="AO407" i="1"/>
  <c r="AO884" i="1"/>
  <c r="AN884" i="1"/>
  <c r="AM884" i="1"/>
  <c r="AO1052" i="1"/>
  <c r="AN1052" i="1"/>
  <c r="AM1052" i="1"/>
  <c r="AM278" i="1"/>
  <c r="AO278" i="1"/>
  <c r="AN278" i="1"/>
  <c r="AO1233" i="1"/>
  <c r="AM1233" i="1"/>
  <c r="AN1233" i="1"/>
  <c r="AP1233" i="1"/>
  <c r="AO303" i="1"/>
  <c r="AN303" i="1"/>
  <c r="AM303" i="1"/>
  <c r="AO242" i="1"/>
  <c r="AN242" i="1"/>
  <c r="AM242" i="1"/>
  <c r="AP1247" i="1"/>
  <c r="AO1247" i="1"/>
  <c r="AN1247" i="1"/>
  <c r="AM1247" i="1"/>
  <c r="AO301" i="1"/>
  <c r="AN301" i="1"/>
  <c r="AM301" i="1"/>
  <c r="AM959" i="1"/>
  <c r="AO959" i="1"/>
  <c r="AN959" i="1"/>
  <c r="AP122" i="1"/>
  <c r="AO122" i="1"/>
  <c r="AM122" i="1"/>
  <c r="AN122" i="1"/>
  <c r="AO1128" i="1"/>
  <c r="AN1128" i="1"/>
  <c r="AM1128" i="1"/>
  <c r="AP1128" i="1"/>
  <c r="AO567" i="1"/>
  <c r="AN567" i="1"/>
  <c r="AM567" i="1"/>
  <c r="AP621" i="1"/>
  <c r="AO621" i="1"/>
  <c r="AN621" i="1"/>
  <c r="AM621" i="1"/>
  <c r="AM232" i="1"/>
  <c r="AO232" i="1"/>
  <c r="AN232" i="1"/>
  <c r="AP232" i="1"/>
  <c r="AO626" i="1"/>
  <c r="AN626" i="1"/>
  <c r="AM626" i="1"/>
  <c r="AP626" i="1"/>
  <c r="AN1065" i="1"/>
  <c r="AM1065" i="1"/>
  <c r="AO1065" i="1"/>
  <c r="AM564" i="1"/>
  <c r="AO564" i="1"/>
  <c r="AP564" i="1"/>
  <c r="AN564" i="1"/>
  <c r="AO304" i="1"/>
  <c r="AN304" i="1"/>
  <c r="AM304" i="1"/>
  <c r="AM1187" i="1"/>
  <c r="AP1187" i="1"/>
  <c r="AO1187" i="1"/>
  <c r="AN1187" i="1"/>
  <c r="AO187" i="1"/>
  <c r="AN187" i="1"/>
  <c r="AM187" i="1"/>
  <c r="AM939" i="1"/>
  <c r="AO939" i="1"/>
  <c r="AN259" i="1"/>
  <c r="AO259" i="1"/>
  <c r="AM259" i="1"/>
  <c r="AP1211" i="1"/>
  <c r="AO1211" i="1"/>
  <c r="AN1211" i="1"/>
  <c r="AM1211" i="1"/>
  <c r="AO865" i="1"/>
  <c r="AN865" i="1"/>
  <c r="AM865" i="1"/>
  <c r="AN195" i="1"/>
  <c r="AM195" i="1"/>
  <c r="AO195" i="1"/>
  <c r="AO886" i="1"/>
  <c r="AN886" i="1"/>
  <c r="AM886" i="1"/>
  <c r="AM22" i="1"/>
  <c r="AO22" i="1"/>
  <c r="AO1346" i="1"/>
  <c r="AN1346" i="1"/>
  <c r="AM1346" i="1"/>
  <c r="AO1351" i="1"/>
  <c r="AM1351" i="1"/>
  <c r="AP1351" i="1"/>
  <c r="AN1351" i="1"/>
  <c r="AO474" i="1"/>
  <c r="AN474" i="1"/>
  <c r="AM474" i="1"/>
  <c r="AO916" i="1"/>
  <c r="AN916" i="1"/>
  <c r="AM916" i="1"/>
  <c r="AO246" i="1"/>
  <c r="AM246" i="1"/>
  <c r="AP4" i="1"/>
  <c r="AN4" i="1"/>
  <c r="AM4" i="1"/>
  <c r="AO4" i="1"/>
  <c r="AP464" i="1"/>
  <c r="AO464" i="1"/>
  <c r="AM464" i="1"/>
  <c r="AP1270" i="1"/>
  <c r="AO1270" i="1"/>
  <c r="AN1270" i="1"/>
  <c r="AM1270" i="1"/>
  <c r="AP1150" i="1"/>
  <c r="AO1150" i="1"/>
  <c r="AM1150" i="1"/>
  <c r="AN1150" i="1"/>
  <c r="AN625" i="1"/>
  <c r="AM625" i="1"/>
  <c r="AO625" i="1"/>
  <c r="AP849" i="1"/>
  <c r="AO849" i="1"/>
  <c r="AN849" i="1"/>
  <c r="AM849" i="1"/>
  <c r="AP994" i="1"/>
  <c r="AO994" i="1"/>
  <c r="AN994" i="1"/>
  <c r="AM994" i="1"/>
  <c r="AO114" i="1"/>
  <c r="AN114" i="1"/>
  <c r="AM114" i="1"/>
  <c r="AO864" i="1"/>
  <c r="AN864" i="1"/>
  <c r="AM864" i="1"/>
  <c r="AO322" i="1"/>
  <c r="AN322" i="1"/>
  <c r="AM322" i="1"/>
  <c r="AO1179" i="1"/>
  <c r="AN1179" i="1"/>
  <c r="AM1179" i="1"/>
  <c r="AP1109" i="1"/>
  <c r="AO1109" i="1"/>
  <c r="AM1109" i="1"/>
  <c r="AN1109" i="1"/>
  <c r="AN1309" i="1"/>
  <c r="AM1309" i="1"/>
  <c r="AP1309" i="1"/>
  <c r="AO1309" i="1"/>
  <c r="AO1173" i="1"/>
  <c r="AN1173" i="1"/>
  <c r="AP1173" i="1"/>
  <c r="AM1173" i="1"/>
  <c r="AN1030" i="1"/>
  <c r="AO1030" i="1"/>
  <c r="AM1030" i="1"/>
  <c r="AP653" i="1"/>
  <c r="AN653" i="1"/>
  <c r="AO653" i="1"/>
  <c r="AM653" i="1"/>
  <c r="AM547" i="1"/>
  <c r="AP547" i="1"/>
  <c r="AO547" i="1"/>
  <c r="AN547" i="1"/>
  <c r="AO795" i="1"/>
  <c r="AN795" i="1"/>
  <c r="AM795" i="1"/>
  <c r="AP519" i="1"/>
  <c r="AO519" i="1"/>
  <c r="AN519" i="1"/>
  <c r="AM519" i="1"/>
  <c r="AO687" i="1"/>
  <c r="AN687" i="1"/>
  <c r="AM687" i="1"/>
  <c r="AP731" i="1"/>
  <c r="AN731" i="1"/>
  <c r="AM731" i="1"/>
  <c r="AO731" i="1"/>
  <c r="AN832" i="1"/>
  <c r="AM832" i="1"/>
  <c r="AO885" i="1"/>
  <c r="AN885" i="1"/>
  <c r="AM885" i="1"/>
  <c r="AO880" i="1"/>
  <c r="AN880" i="1"/>
  <c r="AM880" i="1"/>
  <c r="AN841" i="1"/>
  <c r="AM841" i="1"/>
  <c r="AO841" i="1"/>
  <c r="AN241" i="1"/>
  <c r="AM241" i="1"/>
  <c r="AO241" i="1"/>
  <c r="AO235" i="1"/>
  <c r="AN235" i="1"/>
  <c r="AM235" i="1"/>
  <c r="AO538" i="1"/>
  <c r="AN538" i="1"/>
  <c r="AM538" i="1"/>
  <c r="AO1084" i="1"/>
  <c r="AN1084" i="1"/>
  <c r="AM1084" i="1"/>
  <c r="AM948" i="1"/>
  <c r="AP631" i="1"/>
  <c r="AN762" i="1"/>
  <c r="AO1276" i="1"/>
  <c r="AO953" i="1"/>
  <c r="AN939" i="1"/>
  <c r="AO1256" i="1"/>
  <c r="AO1087" i="1"/>
  <c r="AP567" i="1"/>
  <c r="AO1261" i="1"/>
  <c r="AM1261" i="1"/>
  <c r="AP1261" i="1"/>
  <c r="AN1261" i="1"/>
  <c r="AN1251" i="1"/>
  <c r="AM1251" i="1"/>
  <c r="AP1251" i="1"/>
  <c r="AN901" i="1"/>
  <c r="AM901" i="1"/>
  <c r="AP901" i="1"/>
  <c r="AO901" i="1"/>
  <c r="AO909" i="1"/>
  <c r="AN909" i="1"/>
  <c r="AM909" i="1"/>
  <c r="AP525" i="1"/>
  <c r="AN525" i="1"/>
  <c r="AO525" i="1"/>
  <c r="AM525" i="1"/>
  <c r="AO1141" i="1"/>
  <c r="AN1141" i="1"/>
  <c r="AM1141" i="1"/>
  <c r="AO783" i="1"/>
  <c r="AN783" i="1"/>
  <c r="AM783" i="1"/>
  <c r="AM441" i="1"/>
  <c r="AO441" i="1"/>
  <c r="AN441" i="1"/>
  <c r="AO133" i="1"/>
  <c r="AN133" i="1"/>
  <c r="AM133" i="1"/>
  <c r="AN684" i="1"/>
  <c r="AM684" i="1"/>
  <c r="AO684" i="1"/>
  <c r="AN732" i="1"/>
  <c r="AO732" i="1"/>
  <c r="AM732" i="1"/>
  <c r="AP497" i="1"/>
  <c r="AO497" i="1"/>
  <c r="AN497" i="1"/>
  <c r="AM497" i="1"/>
  <c r="AN332" i="1"/>
  <c r="AM332" i="1"/>
  <c r="AO332" i="1"/>
  <c r="AO960" i="1"/>
  <c r="AN960" i="1"/>
  <c r="AM960" i="1"/>
  <c r="AM942" i="1"/>
  <c r="AO942" i="1"/>
  <c r="AN942" i="1"/>
  <c r="AN764" i="1"/>
  <c r="AO764" i="1"/>
  <c r="AM764" i="1"/>
  <c r="AO491" i="1"/>
  <c r="AN491" i="1"/>
  <c r="AM491" i="1"/>
  <c r="AO446" i="1"/>
  <c r="AN446" i="1"/>
  <c r="AM446" i="1"/>
  <c r="AP5" i="1"/>
  <c r="AO5" i="1"/>
  <c r="AN5" i="1"/>
  <c r="AM5" i="1"/>
  <c r="AO194" i="1"/>
  <c r="AN194" i="1"/>
  <c r="AM194" i="1"/>
  <c r="AO627" i="1"/>
  <c r="AN627" i="1"/>
  <c r="AM627" i="1"/>
  <c r="AP627" i="1"/>
  <c r="AP1067" i="1"/>
  <c r="AO1067" i="1"/>
  <c r="AN1067" i="1"/>
  <c r="AM1067" i="1"/>
  <c r="AP1123" i="1"/>
  <c r="AN1123" i="1"/>
  <c r="AO1123" i="1"/>
  <c r="AM1123" i="1"/>
  <c r="AM408" i="1"/>
  <c r="AO408" i="1"/>
  <c r="AN408" i="1"/>
  <c r="AN642" i="1"/>
  <c r="AM642" i="1"/>
  <c r="AO642" i="1"/>
  <c r="AN341" i="1"/>
  <c r="AM341" i="1"/>
  <c r="AO341" i="1"/>
  <c r="AO675" i="1"/>
  <c r="AN675" i="1"/>
  <c r="AM675" i="1"/>
  <c r="AP15" i="1"/>
  <c r="AO15" i="1"/>
  <c r="AN15" i="1"/>
  <c r="AM15" i="1"/>
  <c r="AN1105" i="1"/>
  <c r="AM1105" i="1"/>
  <c r="AP1105" i="1"/>
  <c r="AO1105" i="1"/>
  <c r="AO459" i="1"/>
  <c r="AN459" i="1"/>
  <c r="AM459" i="1"/>
  <c r="AP636" i="1"/>
  <c r="AO636" i="1"/>
  <c r="AN636" i="1"/>
  <c r="AP1078" i="1"/>
  <c r="AO1078" i="1"/>
  <c r="AM1078" i="1"/>
  <c r="AN1078" i="1"/>
  <c r="AN903" i="1"/>
  <c r="AM903" i="1"/>
  <c r="AN619" i="1"/>
  <c r="AM619" i="1"/>
  <c r="AP619" i="1"/>
  <c r="AO619" i="1"/>
  <c r="AO178" i="1"/>
  <c r="AN178" i="1"/>
  <c r="AM178" i="1"/>
  <c r="AN138" i="1"/>
  <c r="AM138" i="1"/>
  <c r="AP138" i="1"/>
  <c r="AN98" i="1"/>
  <c r="AP98" i="1"/>
  <c r="AO98" i="1"/>
  <c r="AM98" i="1"/>
  <c r="AN1313" i="1"/>
  <c r="AM1313" i="1"/>
  <c r="AP1313" i="1"/>
  <c r="AO1313" i="1"/>
  <c r="AO1189" i="1"/>
  <c r="AN1189" i="1"/>
  <c r="AM1189" i="1"/>
  <c r="AP1017" i="1"/>
  <c r="AO1017" i="1"/>
  <c r="AM1017" i="1"/>
  <c r="AN1017" i="1"/>
  <c r="AO1163" i="1"/>
  <c r="AN1163" i="1"/>
  <c r="AM1163" i="1"/>
  <c r="AP659" i="1"/>
  <c r="AN659" i="1"/>
  <c r="AO659" i="1"/>
  <c r="AM659" i="1"/>
  <c r="AP1180" i="1"/>
  <c r="AO1180" i="1"/>
  <c r="AN1180" i="1"/>
  <c r="AM1180" i="1"/>
  <c r="AO264" i="1"/>
  <c r="AN264" i="1"/>
  <c r="AM264" i="1"/>
  <c r="AO1115" i="1"/>
  <c r="AN1115" i="1"/>
  <c r="AM1115" i="1"/>
  <c r="AN987" i="1"/>
  <c r="AM987" i="1"/>
  <c r="AO987" i="1"/>
  <c r="AP652" i="1"/>
  <c r="AO652" i="1"/>
  <c r="AN652" i="1"/>
  <c r="AM652" i="1"/>
  <c r="AN667" i="1"/>
  <c r="AM667" i="1"/>
  <c r="AP667" i="1"/>
  <c r="AP1046" i="1"/>
  <c r="AN1046" i="1"/>
  <c r="AO1046" i="1"/>
  <c r="AM1046" i="1"/>
  <c r="AO1259" i="1"/>
  <c r="AN1259" i="1"/>
  <c r="AM1259" i="1"/>
  <c r="AO427" i="1"/>
  <c r="AN427" i="1"/>
  <c r="AM427" i="1"/>
  <c r="AM209" i="1"/>
  <c r="AO209" i="1"/>
  <c r="AN209" i="1"/>
  <c r="AP527" i="1"/>
  <c r="AO527" i="1"/>
  <c r="AN527" i="1"/>
  <c r="AM527" i="1"/>
  <c r="AO1106" i="1"/>
  <c r="AN1106" i="1"/>
  <c r="AM1106" i="1"/>
  <c r="AP1106" i="1"/>
  <c r="AN1143" i="1"/>
  <c r="AM1143" i="1"/>
  <c r="AP1143" i="1"/>
  <c r="AP666" i="1"/>
  <c r="AO666" i="1"/>
  <c r="AN666" i="1"/>
  <c r="AM666" i="1"/>
  <c r="AP405" i="1"/>
  <c r="AO405" i="1"/>
  <c r="AM405" i="1"/>
  <c r="AN405" i="1"/>
  <c r="AO734" i="1"/>
  <c r="AN734" i="1"/>
  <c r="AM734" i="1"/>
  <c r="AP1303" i="1"/>
  <c r="AO1303" i="1"/>
  <c r="AN1303" i="1"/>
  <c r="AM1303" i="1"/>
  <c r="AP511" i="1"/>
  <c r="AN511" i="1"/>
  <c r="AO511" i="1"/>
  <c r="AM511" i="1"/>
  <c r="AO587" i="1"/>
  <c r="AN587" i="1"/>
  <c r="AM587" i="1"/>
  <c r="AO78" i="1"/>
  <c r="AM78" i="1"/>
  <c r="AN78" i="1"/>
  <c r="AO740" i="1"/>
  <c r="AN740" i="1"/>
  <c r="AM740" i="1"/>
  <c r="AN490" i="1"/>
  <c r="AN1019" i="1"/>
  <c r="AO1019" i="1"/>
  <c r="AM1019" i="1"/>
  <c r="AM204" i="1"/>
  <c r="AO204" i="1"/>
  <c r="AP204" i="1"/>
  <c r="AN204" i="1"/>
  <c r="AP596" i="1"/>
  <c r="AO596" i="1"/>
  <c r="AN596" i="1"/>
  <c r="AM596" i="1"/>
  <c r="AO406" i="1"/>
  <c r="AN406" i="1"/>
  <c r="AM406" i="1"/>
  <c r="AO765" i="1"/>
  <c r="AN765" i="1"/>
  <c r="AM765" i="1"/>
  <c r="AM804" i="1"/>
  <c r="AO804" i="1"/>
  <c r="AN804" i="1"/>
  <c r="AN397" i="1"/>
  <c r="AM397" i="1"/>
  <c r="AO397" i="1"/>
  <c r="AO432" i="1"/>
  <c r="AN432" i="1"/>
  <c r="AM432" i="1"/>
  <c r="AO1032" i="1"/>
  <c r="AM1032" i="1"/>
  <c r="AN1032" i="1"/>
  <c r="AM308" i="1"/>
  <c r="AO308" i="1"/>
  <c r="AN308" i="1"/>
  <c r="AM287" i="1"/>
  <c r="AN287" i="1"/>
  <c r="AO799" i="1"/>
  <c r="AM799" i="1"/>
  <c r="AN799" i="1"/>
  <c r="AN420" i="1"/>
  <c r="AM420" i="1"/>
  <c r="AP1288" i="1"/>
  <c r="AO1288" i="1"/>
  <c r="AN1288" i="1"/>
  <c r="AM1288" i="1"/>
  <c r="AP116" i="1"/>
  <c r="AO116" i="1"/>
  <c r="AM116" i="1"/>
  <c r="AP622" i="1"/>
  <c r="AO622" i="1"/>
  <c r="AN622" i="1"/>
  <c r="AM622" i="1"/>
  <c r="AM159" i="1"/>
  <c r="AO159" i="1"/>
  <c r="AN159" i="1"/>
  <c r="AN457" i="1"/>
  <c r="AM457" i="1"/>
  <c r="AO457" i="1"/>
  <c r="AO476" i="1"/>
  <c r="AN476" i="1"/>
  <c r="AM476" i="1"/>
  <c r="AN482" i="1"/>
  <c r="AO482" i="1"/>
  <c r="AN689" i="1"/>
  <c r="AO963" i="1"/>
  <c r="AN963" i="1"/>
  <c r="AM963" i="1"/>
  <c r="AO1174" i="1"/>
  <c r="AN1174" i="1"/>
  <c r="AM1174" i="1"/>
  <c r="AP1174" i="1"/>
  <c r="AN342" i="1"/>
  <c r="AM342" i="1"/>
  <c r="AO342" i="1"/>
  <c r="AN1353" i="1"/>
  <c r="AM1353" i="1"/>
  <c r="AP1353" i="1"/>
  <c r="AO1353" i="1"/>
  <c r="AP480" i="1"/>
  <c r="AO480" i="1"/>
  <c r="AM480" i="1"/>
  <c r="AN480" i="1"/>
  <c r="AP1054" i="1"/>
  <c r="AO1054" i="1"/>
  <c r="AN1054" i="1"/>
  <c r="AM1054" i="1"/>
  <c r="AO1121" i="1"/>
  <c r="AN1121" i="1"/>
  <c r="AM1121" i="1"/>
  <c r="AO157" i="1"/>
  <c r="AN157" i="1"/>
  <c r="AM157" i="1"/>
  <c r="AO938" i="1"/>
  <c r="AN938" i="1"/>
  <c r="AM938" i="1"/>
  <c r="AP1047" i="1"/>
  <c r="AO1047" i="1"/>
  <c r="AN1047" i="1"/>
  <c r="AM1047" i="1"/>
  <c r="AP507" i="1"/>
  <c r="AO507" i="1"/>
  <c r="AM507" i="1"/>
  <c r="AN507" i="1"/>
  <c r="AO829" i="1"/>
  <c r="AM829" i="1"/>
  <c r="AN650" i="1"/>
  <c r="AM650" i="1"/>
  <c r="AO650" i="1"/>
  <c r="AP648" i="1"/>
  <c r="AN648" i="1"/>
  <c r="AM648" i="1"/>
  <c r="AO648" i="1"/>
  <c r="AO192" i="1"/>
  <c r="AN192" i="1"/>
  <c r="AM192" i="1"/>
  <c r="AP18" i="1"/>
  <c r="AO18" i="1"/>
  <c r="AN18" i="1"/>
  <c r="AM18" i="1"/>
  <c r="AP1281" i="1"/>
  <c r="AO1281" i="1"/>
  <c r="AN1281" i="1"/>
  <c r="AM1281" i="1"/>
  <c r="AO302" i="1"/>
  <c r="AN302" i="1"/>
  <c r="AM302" i="1"/>
  <c r="AO28" i="1"/>
  <c r="AN28" i="1"/>
  <c r="AM28" i="1"/>
  <c r="AO379" i="1"/>
  <c r="AN379" i="1"/>
  <c r="AM379" i="1"/>
  <c r="AO292" i="1"/>
  <c r="AN292" i="1"/>
  <c r="AM292" i="1"/>
  <c r="AP79" i="1"/>
  <c r="AN79" i="1"/>
  <c r="AM79" i="1"/>
  <c r="AO79" i="1"/>
  <c r="AO344" i="1"/>
  <c r="AN344" i="1"/>
  <c r="AM344" i="1"/>
  <c r="AM1045" i="1"/>
  <c r="AO1045" i="1"/>
  <c r="AO932" i="1"/>
  <c r="AN932" i="1"/>
  <c r="AM932" i="1"/>
  <c r="AM889" i="1"/>
  <c r="AO889" i="1"/>
  <c r="AN889" i="1"/>
  <c r="AM320" i="1"/>
  <c r="AO320" i="1"/>
  <c r="AN320" i="1"/>
  <c r="AO921" i="1"/>
  <c r="AM921" i="1"/>
  <c r="AO871" i="1"/>
  <c r="AN871" i="1"/>
  <c r="AM871" i="1"/>
  <c r="AP1268" i="1"/>
  <c r="AO1268" i="1"/>
  <c r="AN1268" i="1"/>
  <c r="AM1268" i="1"/>
  <c r="AP1344" i="1"/>
  <c r="AO1344" i="1"/>
  <c r="AN1344" i="1"/>
  <c r="AM1344" i="1"/>
  <c r="AP1201" i="1"/>
  <c r="AO1201" i="1"/>
  <c r="AN1201" i="1"/>
  <c r="AM1201" i="1"/>
  <c r="AM831" i="1"/>
  <c r="AO831" i="1"/>
  <c r="AN831" i="1"/>
  <c r="AO698" i="1"/>
  <c r="AN698" i="1"/>
  <c r="AM698" i="1"/>
  <c r="AO735" i="1"/>
  <c r="AN735" i="1"/>
  <c r="AM735" i="1"/>
  <c r="AP1226" i="1"/>
  <c r="AO1226" i="1"/>
  <c r="AN1226" i="1"/>
  <c r="AM1226" i="1"/>
  <c r="AP954" i="1"/>
  <c r="AO954" i="1"/>
  <c r="AN954" i="1"/>
  <c r="AM954" i="1"/>
  <c r="AN830" i="1"/>
  <c r="AM830" i="1"/>
  <c r="AO830" i="1"/>
  <c r="AM411" i="1"/>
  <c r="AO411" i="1"/>
  <c r="AO277" i="1"/>
  <c r="AM277" i="1"/>
  <c r="AN277" i="1"/>
  <c r="AN935" i="1"/>
  <c r="AM935" i="1"/>
  <c r="AM109" i="1"/>
  <c r="AO109" i="1"/>
  <c r="AP109" i="1"/>
  <c r="AN109" i="1"/>
  <c r="AN1308" i="1"/>
  <c r="AM1308" i="1"/>
  <c r="AO1308" i="1"/>
  <c r="AM1091" i="1"/>
  <c r="AP1091" i="1"/>
  <c r="AO1091" i="1"/>
  <c r="AN1091" i="1"/>
  <c r="AP964" i="1"/>
  <c r="AO964" i="1"/>
  <c r="AN964" i="1"/>
  <c r="AM964" i="1"/>
  <c r="AM426" i="1"/>
  <c r="AO426" i="1"/>
  <c r="AN426" i="1"/>
  <c r="AO17" i="1"/>
  <c r="AM17" i="1"/>
  <c r="AP17" i="1"/>
  <c r="AN17" i="1"/>
  <c r="AN688" i="1"/>
  <c r="AM688" i="1"/>
  <c r="AO688" i="1"/>
  <c r="AM706" i="1"/>
  <c r="AO706" i="1"/>
  <c r="AP1071" i="1"/>
  <c r="AN1071" i="1"/>
  <c r="AO1071" i="1"/>
  <c r="AM1071" i="1"/>
  <c r="AO105" i="1"/>
  <c r="AM105" i="1"/>
  <c r="AN105" i="1"/>
  <c r="AO93" i="1"/>
  <c r="AN93" i="1"/>
  <c r="AM93" i="1"/>
  <c r="AO487" i="1"/>
  <c r="AN487" i="1"/>
  <c r="AM487" i="1"/>
  <c r="AO224" i="1"/>
  <c r="AN224" i="1"/>
  <c r="AM224" i="1"/>
  <c r="AO1125" i="1"/>
  <c r="AM1125" i="1"/>
  <c r="AN1125" i="1"/>
  <c r="AP1125" i="1"/>
  <c r="AN1325" i="1"/>
  <c r="AM1325" i="1"/>
  <c r="AP1325" i="1"/>
  <c r="AO350" i="1"/>
  <c r="AN350" i="1"/>
  <c r="AM350" i="1"/>
  <c r="AP610" i="1"/>
  <c r="AO610" i="1"/>
  <c r="AM610" i="1"/>
  <c r="AN610" i="1"/>
  <c r="AN1044" i="1"/>
  <c r="AM1044" i="1"/>
  <c r="AO1044" i="1"/>
  <c r="AO500" i="1"/>
  <c r="AN500" i="1"/>
  <c r="AM500" i="1"/>
  <c r="AO1027" i="1"/>
  <c r="AN1027" i="1"/>
  <c r="AM1027" i="1"/>
  <c r="AP1027" i="1"/>
  <c r="AM1068" i="1"/>
  <c r="AO1068" i="1"/>
  <c r="AP1068" i="1"/>
  <c r="AM376" i="1"/>
  <c r="AO376" i="1"/>
  <c r="AN376" i="1"/>
  <c r="AM979" i="1"/>
  <c r="AO979" i="1"/>
  <c r="AN979" i="1"/>
  <c r="AM471" i="1"/>
  <c r="AP471" i="1"/>
  <c r="AO471" i="1"/>
  <c r="AN471" i="1"/>
  <c r="AM377" i="1"/>
  <c r="AO377" i="1"/>
  <c r="AN377" i="1"/>
  <c r="AO950" i="1"/>
  <c r="AN950" i="1"/>
  <c r="AM950" i="1"/>
  <c r="AP139" i="1"/>
  <c r="AO139" i="1"/>
  <c r="AN139" i="1"/>
  <c r="AM139" i="1"/>
  <c r="AO749" i="1"/>
  <c r="AN749" i="1"/>
  <c r="AM749" i="1"/>
  <c r="AO323" i="1"/>
  <c r="AM323" i="1"/>
  <c r="AN323" i="1"/>
  <c r="AO767" i="1"/>
  <c r="AN767" i="1"/>
  <c r="AM767" i="1"/>
  <c r="AO440" i="1"/>
  <c r="AN440" i="1"/>
  <c r="AM440" i="1"/>
  <c r="AO286" i="1"/>
  <c r="AN286" i="1"/>
  <c r="AM286" i="1"/>
  <c r="AN948" i="1"/>
  <c r="AM1208" i="1"/>
  <c r="AO12" i="1"/>
  <c r="AN1253" i="1"/>
  <c r="AP544" i="1"/>
  <c r="AM297" i="1"/>
  <c r="AO637" i="1"/>
  <c r="AN495" i="1"/>
  <c r="AP816" i="1"/>
  <c r="AM700" i="1"/>
  <c r="AO1277" i="1"/>
  <c r="AN897" i="1"/>
  <c r="AP1334" i="1"/>
  <c r="AM1234" i="1"/>
  <c r="AN661" i="1"/>
  <c r="AP939" i="1"/>
  <c r="AN464" i="1"/>
  <c r="AN116" i="1"/>
  <c r="AP1002" i="1"/>
  <c r="AO1002" i="1"/>
  <c r="AN1002" i="1"/>
  <c r="AM1002" i="1"/>
  <c r="AN1266" i="1"/>
  <c r="AP1266" i="1"/>
  <c r="AM1266" i="1"/>
  <c r="AO1263" i="1"/>
  <c r="AN1263" i="1"/>
  <c r="AM1263" i="1"/>
  <c r="AM858" i="1"/>
  <c r="AO858" i="1"/>
  <c r="AN654" i="1"/>
  <c r="AM654" i="1"/>
  <c r="AP654" i="1"/>
  <c r="AO654" i="1"/>
  <c r="AO741" i="1"/>
  <c r="AN741" i="1"/>
  <c r="AM741" i="1"/>
  <c r="AM191" i="1"/>
  <c r="AP191" i="1"/>
  <c r="AO191" i="1"/>
  <c r="AN191" i="1"/>
  <c r="AO1092" i="1"/>
  <c r="AN1092" i="1"/>
  <c r="AM1092" i="1"/>
  <c r="AO234" i="1"/>
  <c r="AN234" i="1"/>
  <c r="AM234" i="1"/>
  <c r="AO828" i="1"/>
  <c r="AN828" i="1"/>
  <c r="AM828" i="1"/>
  <c r="AN928" i="1"/>
  <c r="AM928" i="1"/>
  <c r="AO928" i="1"/>
  <c r="AM89" i="1"/>
  <c r="AO89" i="1"/>
  <c r="AN89" i="1"/>
  <c r="AN793" i="1"/>
  <c r="AO793" i="1"/>
  <c r="AM793" i="1"/>
  <c r="AP665" i="1"/>
  <c r="AO665" i="1"/>
  <c r="AN665" i="1"/>
  <c r="AM665" i="1"/>
  <c r="AP1286" i="1"/>
  <c r="AO1286" i="1"/>
  <c r="AN1286" i="1"/>
  <c r="AM1286" i="1"/>
  <c r="AO141" i="1"/>
  <c r="AN141" i="1"/>
  <c r="AM141" i="1"/>
  <c r="AP559" i="1"/>
  <c r="AO559" i="1"/>
  <c r="AN559" i="1"/>
  <c r="AP1290" i="1"/>
  <c r="AO1290" i="1"/>
  <c r="AN1290" i="1"/>
  <c r="AM1290" i="1"/>
  <c r="AO736" i="1"/>
  <c r="AM736" i="1"/>
  <c r="AN736" i="1"/>
  <c r="AO498" i="1"/>
  <c r="AM498" i="1"/>
  <c r="AN498" i="1"/>
  <c r="AO1072" i="1"/>
  <c r="AN1072" i="1"/>
  <c r="AM1072" i="1"/>
  <c r="AN202" i="1"/>
  <c r="AO202" i="1"/>
  <c r="AM202" i="1"/>
  <c r="AP562" i="1"/>
  <c r="AO562" i="1"/>
  <c r="AN562" i="1"/>
  <c r="AM562" i="1"/>
  <c r="AM810" i="1"/>
  <c r="AO810" i="1"/>
  <c r="AN810" i="1"/>
  <c r="AO835" i="1"/>
  <c r="AN835" i="1"/>
  <c r="AO118" i="1"/>
  <c r="AN118" i="1"/>
  <c r="AO927" i="1"/>
  <c r="AN927" i="1"/>
  <c r="AM927" i="1"/>
  <c r="AO53" i="1"/>
  <c r="AM53" i="1"/>
  <c r="AN53" i="1"/>
  <c r="AO368" i="1"/>
  <c r="AN368" i="1"/>
  <c r="AM368" i="1"/>
  <c r="AP1155" i="1"/>
  <c r="AO1155" i="1"/>
  <c r="AN1155" i="1"/>
  <c r="AM1155" i="1"/>
  <c r="AO199" i="1"/>
  <c r="AN199" i="1"/>
  <c r="AM199" i="1"/>
  <c r="AN22" i="1"/>
  <c r="AO713" i="1"/>
  <c r="AO556" i="1"/>
  <c r="AN556" i="1"/>
  <c r="AM556" i="1"/>
  <c r="AP556" i="1"/>
  <c r="AO655" i="1"/>
  <c r="AN655" i="1"/>
  <c r="AM655" i="1"/>
  <c r="AO876" i="1"/>
  <c r="AN876" i="1"/>
  <c r="AM876" i="1"/>
  <c r="AO63" i="1"/>
  <c r="AN63" i="1"/>
  <c r="AM63" i="1"/>
  <c r="AM1223" i="1"/>
  <c r="AO1223" i="1"/>
  <c r="AN1223" i="1"/>
  <c r="AP1223" i="1"/>
  <c r="AP533" i="1"/>
  <c r="AO533" i="1"/>
  <c r="AN533" i="1"/>
  <c r="AM533" i="1"/>
  <c r="AM1117" i="1"/>
  <c r="AP1117" i="1"/>
  <c r="AN1117" i="1"/>
  <c r="AO1117" i="1"/>
  <c r="AO310" i="1"/>
  <c r="AN310" i="1"/>
  <c r="AM310" i="1"/>
  <c r="AP183" i="1"/>
  <c r="AO183" i="1"/>
  <c r="AN183" i="1"/>
  <c r="AM183" i="1"/>
  <c r="AO331" i="1"/>
  <c r="AN331" i="1"/>
  <c r="AM331" i="1"/>
  <c r="AN843" i="1"/>
  <c r="AM843" i="1"/>
  <c r="AO843" i="1"/>
  <c r="AO957" i="1"/>
  <c r="AN957" i="1"/>
  <c r="AM957" i="1"/>
  <c r="AP1304" i="1"/>
  <c r="AO1304" i="1"/>
  <c r="AN1304" i="1"/>
  <c r="AM1304" i="1"/>
  <c r="AM1196" i="1"/>
  <c r="AO1196" i="1"/>
  <c r="AN1196" i="1"/>
  <c r="AN236" i="1"/>
  <c r="AM47" i="1"/>
  <c r="AO47" i="1"/>
  <c r="AP47" i="1"/>
  <c r="AN47" i="1"/>
  <c r="AM155" i="1"/>
  <c r="AO155" i="1"/>
  <c r="AN155" i="1"/>
  <c r="AO875" i="1"/>
  <c r="AN875" i="1"/>
  <c r="AM875" i="1"/>
  <c r="AO84" i="1"/>
  <c r="AN84" i="1"/>
  <c r="AM84" i="1"/>
  <c r="AO738" i="1"/>
  <c r="AN738" i="1"/>
  <c r="AM738" i="1"/>
  <c r="AO327" i="1"/>
  <c r="AN327" i="1"/>
  <c r="AM327" i="1"/>
  <c r="AO919" i="1"/>
  <c r="AN919" i="1"/>
  <c r="AM919" i="1"/>
  <c r="AO720" i="1"/>
  <c r="AN720" i="1"/>
  <c r="AM720" i="1"/>
  <c r="AP50" i="1"/>
  <c r="AO50" i="1"/>
  <c r="AN50" i="1"/>
  <c r="AM50" i="1"/>
  <c r="AN1244" i="1"/>
  <c r="AM1244" i="1"/>
  <c r="AP1244" i="1"/>
  <c r="AO1244" i="1"/>
  <c r="AO439" i="1"/>
  <c r="AN439" i="1"/>
  <c r="AM439" i="1"/>
  <c r="AO393" i="1"/>
  <c r="AN393" i="1"/>
  <c r="AM393" i="1"/>
  <c r="AO1037" i="1"/>
  <c r="AN1037" i="1"/>
  <c r="AM1037" i="1"/>
  <c r="AP1037" i="1"/>
  <c r="AO975" i="1"/>
  <c r="AN975" i="1"/>
  <c r="AM975" i="1"/>
  <c r="AM1095" i="1"/>
  <c r="AP1095" i="1"/>
  <c r="AO1095" i="1"/>
  <c r="AN1095" i="1"/>
  <c r="AM444" i="1"/>
  <c r="AO444" i="1"/>
  <c r="AN444" i="1"/>
  <c r="AM1021" i="1"/>
  <c r="AO1021" i="1"/>
  <c r="AN1021" i="1"/>
  <c r="AN1053" i="1"/>
  <c r="AM1053" i="1"/>
  <c r="AP1053" i="1"/>
  <c r="AO1053" i="1"/>
  <c r="AO67" i="1"/>
  <c r="AM67" i="1"/>
  <c r="AN67" i="1"/>
  <c r="AP847" i="1"/>
  <c r="AO847" i="1"/>
  <c r="AN847" i="1"/>
  <c r="AM847" i="1"/>
  <c r="AN715" i="1"/>
  <c r="AO715" i="1"/>
  <c r="AM715" i="1"/>
  <c r="AP140" i="1"/>
  <c r="AN140" i="1"/>
  <c r="AO140" i="1"/>
  <c r="AM140" i="1"/>
  <c r="AM1279" i="1"/>
  <c r="AO1279" i="1"/>
  <c r="AP1279" i="1"/>
  <c r="AN1279" i="1"/>
  <c r="AP614" i="1"/>
  <c r="AO614" i="1"/>
  <c r="AN614" i="1"/>
  <c r="AM614" i="1"/>
  <c r="AP638" i="1"/>
  <c r="AO638" i="1"/>
  <c r="AN638" i="1"/>
  <c r="AM638" i="1"/>
  <c r="AO225" i="1"/>
  <c r="AN225" i="1"/>
  <c r="AM225" i="1"/>
  <c r="AP225" i="1"/>
  <c r="AN330" i="1"/>
  <c r="AM330" i="1"/>
  <c r="AN597" i="1"/>
  <c r="AM597" i="1"/>
  <c r="AP597" i="1"/>
  <c r="AO597" i="1"/>
  <c r="AO272" i="1"/>
  <c r="AN272" i="1"/>
  <c r="AM272" i="1"/>
  <c r="AO719" i="1"/>
  <c r="AN719" i="1"/>
  <c r="AM719" i="1"/>
  <c r="AP59" i="1"/>
  <c r="AO59" i="1"/>
  <c r="AN59" i="1"/>
  <c r="AM59" i="1"/>
  <c r="AP663" i="1"/>
  <c r="AO663" i="1"/>
  <c r="AN663" i="1"/>
  <c r="AM766" i="1"/>
  <c r="AO766" i="1"/>
  <c r="AN766" i="1"/>
  <c r="AO968" i="1"/>
  <c r="AN968" i="1"/>
  <c r="AM968" i="1"/>
  <c r="AN83" i="1"/>
  <c r="AM83" i="1"/>
  <c r="AO83" i="1"/>
  <c r="AO862" i="1"/>
  <c r="AN862" i="1"/>
  <c r="AM862" i="1"/>
  <c r="AP1339" i="1"/>
  <c r="AO1339" i="1"/>
  <c r="AM1339" i="1"/>
  <c r="AN1339" i="1"/>
  <c r="AO57" i="1"/>
  <c r="AN57" i="1"/>
  <c r="AM57" i="1"/>
  <c r="AN489" i="1"/>
  <c r="AM489" i="1"/>
  <c r="AO489" i="1"/>
  <c r="AO1144" i="1"/>
  <c r="AN1144" i="1"/>
  <c r="AM1144" i="1"/>
  <c r="AO414" i="1"/>
  <c r="AM414" i="1"/>
  <c r="AN414" i="1"/>
  <c r="AO1138" i="1"/>
  <c r="AN1138" i="1"/>
  <c r="AM1138" i="1"/>
  <c r="AP1138" i="1"/>
  <c r="AN980" i="1"/>
  <c r="AM980" i="1"/>
  <c r="AO823" i="1"/>
  <c r="AN823" i="1"/>
  <c r="AM823" i="1"/>
  <c r="AO924" i="1"/>
  <c r="AN924" i="1"/>
  <c r="AM924" i="1"/>
  <c r="AP1026" i="1"/>
  <c r="AO1026" i="1"/>
  <c r="AN1026" i="1"/>
  <c r="AM1026" i="1"/>
  <c r="AN902" i="1"/>
  <c r="AM902" i="1"/>
  <c r="AO902" i="1"/>
  <c r="AN166" i="1"/>
  <c r="AM166" i="1"/>
  <c r="AO166" i="1"/>
  <c r="AO542" i="1"/>
  <c r="AN542" i="1"/>
  <c r="AM542" i="1"/>
  <c r="AN673" i="1"/>
  <c r="AM673" i="1"/>
  <c r="AO673" i="1"/>
  <c r="AO768" i="1"/>
  <c r="AN768" i="1"/>
  <c r="AM768" i="1"/>
  <c r="AO1081" i="1"/>
  <c r="AN1081" i="1"/>
  <c r="AM1081" i="1"/>
  <c r="AN175" i="1"/>
  <c r="AO175" i="1"/>
  <c r="AM175" i="1"/>
  <c r="AP33" i="1"/>
  <c r="AO33" i="1"/>
  <c r="AN33" i="1"/>
  <c r="AM33" i="1"/>
  <c r="AN125" i="1"/>
  <c r="AO125" i="1"/>
  <c r="AM125" i="1"/>
  <c r="AP603" i="1"/>
  <c r="AO603" i="1"/>
  <c r="AN603" i="1"/>
  <c r="AM603" i="1"/>
  <c r="AO947" i="1"/>
  <c r="AN947" i="1"/>
  <c r="AM947" i="1"/>
  <c r="AO1070" i="1"/>
  <c r="AM1070" i="1"/>
  <c r="AO657" i="1"/>
  <c r="AM657" i="1"/>
  <c r="AP634" i="1"/>
  <c r="AO634" i="1"/>
  <c r="AM634" i="1"/>
  <c r="AN634" i="1"/>
  <c r="AN697" i="1"/>
  <c r="AM697" i="1"/>
  <c r="AO697" i="1"/>
  <c r="AM467" i="1"/>
  <c r="AP467" i="1"/>
  <c r="AO467" i="1"/>
  <c r="AN467" i="1"/>
  <c r="AO1294" i="1"/>
  <c r="AN1294" i="1"/>
  <c r="AM1294" i="1"/>
  <c r="AO71" i="1"/>
  <c r="AN71" i="1"/>
  <c r="AM71" i="1"/>
  <c r="AN1165" i="1"/>
  <c r="AM1165" i="1"/>
  <c r="AP1165" i="1"/>
  <c r="AP1096" i="1"/>
  <c r="AO1096" i="1"/>
  <c r="AM1096" i="1"/>
  <c r="AN1096" i="1"/>
  <c r="AO931" i="1"/>
  <c r="AN931" i="1"/>
  <c r="AM931" i="1"/>
  <c r="AO319" i="1"/>
  <c r="AM319" i="1"/>
  <c r="AN319" i="1"/>
  <c r="AM677" i="1"/>
  <c r="AO677" i="1"/>
  <c r="AN677" i="1"/>
  <c r="AO552" i="1"/>
  <c r="AN552" i="1"/>
  <c r="AM552" i="1"/>
  <c r="AP1182" i="1"/>
  <c r="AO1182" i="1"/>
  <c r="AN1182" i="1"/>
  <c r="AM1182" i="1"/>
  <c r="AP45" i="1"/>
  <c r="AO45" i="1"/>
  <c r="AN45" i="1"/>
  <c r="AM45" i="1"/>
  <c r="AN769" i="1"/>
  <c r="AM769" i="1"/>
  <c r="AO769" i="1"/>
  <c r="AO850" i="1"/>
  <c r="AN850" i="1"/>
  <c r="AM850" i="1"/>
  <c r="AN154" i="1"/>
  <c r="AM154" i="1"/>
  <c r="AO154" i="1"/>
  <c r="AN1364" i="1"/>
  <c r="AM1364" i="1"/>
  <c r="AO1364" i="1"/>
  <c r="AN121" i="1"/>
  <c r="AM121" i="1"/>
  <c r="AO121" i="1"/>
  <c r="AN354" i="1"/>
  <c r="AM354" i="1"/>
  <c r="AO354" i="1"/>
  <c r="AM515" i="1"/>
  <c r="AP515" i="1"/>
  <c r="AO515" i="1"/>
  <c r="AN515" i="1"/>
  <c r="AO1183" i="1"/>
  <c r="AM1183" i="1"/>
  <c r="AP1183" i="1"/>
  <c r="AN1183" i="1"/>
  <c r="AO290" i="1"/>
  <c r="AN290" i="1"/>
  <c r="AM290" i="1"/>
  <c r="AO819" i="1"/>
  <c r="AM819" i="1"/>
  <c r="AN819" i="1"/>
  <c r="AO1209" i="1"/>
  <c r="AN1209" i="1"/>
  <c r="AM1209" i="1"/>
  <c r="AP1055" i="1"/>
  <c r="AO1055" i="1"/>
  <c r="AN1055" i="1"/>
  <c r="AM1055" i="1"/>
  <c r="AN226" i="1"/>
  <c r="AM226" i="1"/>
  <c r="AO226" i="1"/>
  <c r="AN779" i="1"/>
  <c r="AP779" i="1"/>
  <c r="AO779" i="1"/>
  <c r="AM779" i="1"/>
  <c r="AO1079" i="1"/>
  <c r="AN1079" i="1"/>
  <c r="AM1079" i="1"/>
  <c r="AP1079" i="1"/>
  <c r="AO240" i="1"/>
  <c r="AN240" i="1"/>
  <c r="AM240" i="1"/>
  <c r="AP577" i="1"/>
  <c r="AO577" i="1"/>
  <c r="AN577" i="1"/>
  <c r="AM577" i="1"/>
  <c r="AO576" i="1"/>
  <c r="AN576" i="1"/>
  <c r="AM576" i="1"/>
  <c r="AP576" i="1"/>
  <c r="AP1042" i="1"/>
  <c r="AO1042" i="1"/>
  <c r="AM1042" i="1"/>
  <c r="AN1042" i="1"/>
  <c r="AP1219" i="1"/>
  <c r="AO1219" i="1"/>
  <c r="AN1219" i="1"/>
  <c r="AM1219" i="1"/>
  <c r="AP647" i="1"/>
  <c r="AO647" i="1"/>
  <c r="AN647" i="1"/>
  <c r="AM647" i="1"/>
  <c r="AO164" i="1"/>
  <c r="AN164" i="1"/>
  <c r="AM164" i="1"/>
  <c r="AP20" i="1"/>
  <c r="AO20" i="1"/>
  <c r="AM20" i="1"/>
  <c r="AN20" i="1"/>
  <c r="AO282" i="1"/>
  <c r="AN282" i="1"/>
  <c r="AM282" i="1"/>
  <c r="AN163" i="1"/>
  <c r="AM163" i="1"/>
  <c r="AO163" i="1"/>
  <c r="AP64" i="1"/>
  <c r="AN64" i="1"/>
  <c r="AO599" i="1"/>
  <c r="AN599" i="1"/>
  <c r="AM599" i="1"/>
  <c r="AO834" i="1"/>
  <c r="AN834" i="1"/>
  <c r="AM834" i="1"/>
  <c r="AO1249" i="1"/>
  <c r="AN1249" i="1"/>
  <c r="AM1249" i="1"/>
  <c r="AP3" i="1"/>
  <c r="AO3" i="1"/>
  <c r="AN3" i="1"/>
  <c r="AM3" i="1"/>
  <c r="AO1229" i="1"/>
  <c r="AM1229" i="1"/>
  <c r="AP1229" i="1"/>
  <c r="AN1229" i="1"/>
  <c r="AP1207" i="1"/>
  <c r="AO1207" i="1"/>
  <c r="AN1207" i="1"/>
  <c r="AM1207" i="1"/>
  <c r="AO1008" i="1"/>
  <c r="AN1008" i="1"/>
  <c r="AM1008" i="1"/>
  <c r="AO780" i="1"/>
  <c r="AM780" i="1"/>
  <c r="AN780" i="1"/>
  <c r="AN526" i="1"/>
  <c r="AM526" i="1"/>
  <c r="AP526" i="1"/>
  <c r="AO526" i="1"/>
  <c r="AM747" i="1"/>
  <c r="AO747" i="1"/>
  <c r="AN747" i="1"/>
  <c r="AN1039" i="1"/>
  <c r="AM1039" i="1"/>
  <c r="AO1039" i="1"/>
  <c r="AN1108" i="1"/>
  <c r="AM1108" i="1"/>
  <c r="AP1108" i="1"/>
  <c r="AO1108" i="1"/>
  <c r="AP1287" i="1"/>
  <c r="AO1287" i="1"/>
  <c r="AN1287" i="1"/>
  <c r="AM1287" i="1"/>
  <c r="AN521" i="1"/>
  <c r="AM521" i="1"/>
  <c r="AO410" i="1"/>
  <c r="AN410" i="1"/>
  <c r="AM410" i="1"/>
  <c r="AP1236" i="1"/>
  <c r="AN1236" i="1"/>
  <c r="AO1236" i="1"/>
  <c r="AM1236" i="1"/>
  <c r="AO602" i="1"/>
  <c r="AN602" i="1"/>
  <c r="AM602" i="1"/>
  <c r="AP574" i="1"/>
  <c r="AN574" i="1"/>
  <c r="AO574" i="1"/>
  <c r="AM574" i="1"/>
  <c r="AN908" i="1"/>
  <c r="AM908" i="1"/>
  <c r="AO908" i="1"/>
  <c r="AN1264" i="1"/>
  <c r="AO131" i="1"/>
  <c r="AN131" i="1"/>
  <c r="AM131" i="1"/>
  <c r="AO1061" i="1"/>
  <c r="AM1061" i="1"/>
  <c r="AN1061" i="1"/>
  <c r="AM746" i="1"/>
  <c r="AO746" i="1"/>
  <c r="AN746" i="1"/>
  <c r="AP746" i="1"/>
  <c r="AP548" i="1"/>
  <c r="AO548" i="1"/>
  <c r="AN548" i="1"/>
  <c r="AM548" i="1"/>
  <c r="AP1205" i="1"/>
  <c r="AO1205" i="1"/>
  <c r="AN1205" i="1"/>
  <c r="AM1205" i="1"/>
  <c r="AP1289" i="1"/>
  <c r="AO1289" i="1"/>
  <c r="AN1289" i="1"/>
  <c r="AM1289" i="1"/>
  <c r="AO1069" i="1"/>
  <c r="AN1069" i="1"/>
  <c r="AM1069" i="1"/>
  <c r="AN788" i="1"/>
  <c r="AM788" i="1"/>
  <c r="AO788" i="1"/>
  <c r="AO692" i="1"/>
  <c r="AN692" i="1"/>
  <c r="AM692" i="1"/>
  <c r="AO1320" i="1"/>
  <c r="AN1320" i="1"/>
  <c r="AM1320" i="1"/>
  <c r="AP1320" i="1"/>
  <c r="AO365" i="1"/>
  <c r="AM365" i="1"/>
  <c r="AN365" i="1"/>
  <c r="AO536" i="1"/>
  <c r="AM536" i="1"/>
  <c r="AN536" i="1"/>
  <c r="AO990" i="1"/>
  <c r="AM990" i="1"/>
  <c r="AN990" i="1"/>
  <c r="AO555" i="1"/>
  <c r="AN555" i="1"/>
  <c r="AM555" i="1"/>
  <c r="AP609" i="1"/>
  <c r="AO609" i="1"/>
  <c r="AN609" i="1"/>
  <c r="AM609" i="1"/>
  <c r="AO103" i="1"/>
  <c r="AN103" i="1"/>
  <c r="AM103" i="1"/>
  <c r="AO1028" i="1"/>
  <c r="AN1028" i="1"/>
  <c r="AM1028" i="1"/>
  <c r="AO651" i="1"/>
  <c r="AN651" i="1"/>
  <c r="AM651" i="1"/>
  <c r="AP651" i="1"/>
  <c r="AO1076" i="1"/>
  <c r="AN1076" i="1"/>
  <c r="AM1076" i="1"/>
  <c r="AM120" i="1"/>
  <c r="AO120" i="1"/>
  <c r="AN120" i="1"/>
  <c r="AO776" i="1"/>
  <c r="AN776" i="1"/>
  <c r="AM776" i="1"/>
  <c r="AO1363" i="1"/>
  <c r="AN1363" i="1"/>
  <c r="AM1363" i="1"/>
  <c r="AP1363" i="1"/>
  <c r="AO887" i="1"/>
  <c r="AN887" i="1"/>
  <c r="AM887" i="1"/>
  <c r="AO453" i="1"/>
  <c r="AM453" i="1"/>
  <c r="AN453" i="1"/>
  <c r="AO951" i="1"/>
  <c r="AM951" i="1"/>
  <c r="AN951" i="1"/>
  <c r="AN1345" i="1"/>
  <c r="AM1345" i="1"/>
  <c r="AP1345" i="1"/>
  <c r="AO1345" i="1"/>
  <c r="AP948" i="1"/>
  <c r="AM1058" i="1"/>
  <c r="AO1208" i="1"/>
  <c r="AN483" i="1"/>
  <c r="AM870" i="1"/>
  <c r="AO297" i="1"/>
  <c r="AN1149" i="1"/>
  <c r="AM1232" i="1"/>
  <c r="AO700" i="1"/>
  <c r="AN540" i="1"/>
  <c r="AM977" i="1"/>
  <c r="AO1234" i="1"/>
  <c r="AN1070" i="1"/>
  <c r="AN657" i="1"/>
  <c r="AM578" i="1"/>
  <c r="AP411" i="1"/>
  <c r="AM490" i="1"/>
  <c r="AN246" i="1"/>
  <c r="AP22" i="1"/>
  <c r="AM689" i="1"/>
  <c r="AM663" i="1"/>
  <c r="AM481" i="1"/>
  <c r="AM636" i="1"/>
  <c r="AN706" i="1"/>
  <c r="AN858" i="1"/>
  <c r="AN809" i="1"/>
  <c r="AN1068" i="1"/>
  <c r="AP75" i="1"/>
  <c r="AO75" i="1"/>
  <c r="AN75" i="1"/>
  <c r="AM75" i="1"/>
  <c r="AN969" i="1"/>
  <c r="AM969" i="1"/>
  <c r="AO969" i="1"/>
  <c r="AP442" i="1"/>
  <c r="AN442" i="1"/>
  <c r="AO356" i="1"/>
  <c r="AN356" i="1"/>
  <c r="AM356" i="1"/>
  <c r="AN363" i="1"/>
  <c r="AM363" i="1"/>
  <c r="AO363" i="1"/>
  <c r="AO311" i="1"/>
  <c r="AN311" i="1"/>
  <c r="AM311" i="1"/>
  <c r="AP1272" i="1"/>
  <c r="AO1272" i="1"/>
  <c r="AN1272" i="1"/>
  <c r="AM1272" i="1"/>
  <c r="AP1005" i="1"/>
  <c r="AO1005" i="1"/>
  <c r="AN1005" i="1"/>
  <c r="AM1005" i="1"/>
  <c r="AM822" i="1"/>
  <c r="AO822" i="1"/>
  <c r="AN822" i="1"/>
  <c r="AO137" i="1"/>
  <c r="AN137" i="1"/>
  <c r="AM137" i="1"/>
  <c r="AP1307" i="1"/>
  <c r="AO1307" i="1"/>
  <c r="AN1307" i="1"/>
  <c r="AM1307" i="1"/>
  <c r="AP1166" i="1"/>
  <c r="AO1166" i="1"/>
  <c r="AN1166" i="1"/>
  <c r="AM1166" i="1"/>
  <c r="AO355" i="1"/>
  <c r="AN355" i="1"/>
  <c r="AM355" i="1"/>
  <c r="AO682" i="1"/>
  <c r="AN682" i="1"/>
  <c r="AM682" i="1"/>
  <c r="AO930" i="1"/>
  <c r="AN930" i="1"/>
  <c r="AM930" i="1"/>
  <c r="AO1006" i="1"/>
  <c r="AN1006" i="1"/>
  <c r="AM1006" i="1"/>
  <c r="AN151" i="1"/>
  <c r="AM151" i="1"/>
  <c r="AP151" i="1"/>
  <c r="AO151" i="1"/>
  <c r="AP1323" i="1"/>
  <c r="AN1323" i="1"/>
  <c r="AM1323" i="1"/>
  <c r="AO1323" i="1"/>
  <c r="AP1301" i="1"/>
  <c r="AO1301" i="1"/>
  <c r="AM1301" i="1"/>
  <c r="AN1301" i="1"/>
  <c r="AP1360" i="1"/>
  <c r="AO1360" i="1"/>
  <c r="AN1360" i="1"/>
  <c r="AM1360" i="1"/>
  <c r="AN758" i="1"/>
  <c r="AO758" i="1"/>
  <c r="AM758" i="1"/>
  <c r="AM509" i="1"/>
  <c r="AO509" i="1"/>
  <c r="AN509" i="1"/>
  <c r="AO878" i="1"/>
  <c r="AM878" i="1"/>
  <c r="AN878" i="1"/>
  <c r="AM167" i="1"/>
  <c r="AN167" i="1"/>
  <c r="AO167" i="1"/>
  <c r="AM1016" i="1"/>
  <c r="AO1016" i="1"/>
  <c r="AP1152" i="1"/>
  <c r="AO1152" i="1"/>
  <c r="AN1152" i="1"/>
  <c r="AM1152" i="1"/>
  <c r="AP1328" i="1"/>
  <c r="AO1328" i="1"/>
  <c r="AN1328" i="1"/>
  <c r="AM1328" i="1"/>
  <c r="AP1292" i="1"/>
  <c r="AO1292" i="1"/>
  <c r="AN1292" i="1"/>
  <c r="AM1292" i="1"/>
  <c r="AO219" i="1"/>
  <c r="AN219" i="1"/>
  <c r="AM219" i="1"/>
  <c r="AN127" i="1"/>
  <c r="AM127" i="1"/>
  <c r="AO127" i="1"/>
  <c r="AO134" i="1"/>
  <c r="AN134" i="1"/>
  <c r="AM134" i="1"/>
  <c r="AN274" i="1"/>
  <c r="AM274" i="1"/>
  <c r="AO852" i="1"/>
  <c r="AN852" i="1"/>
  <c r="AM852" i="1"/>
  <c r="AN558" i="1"/>
  <c r="AM558" i="1"/>
  <c r="AP558" i="1"/>
  <c r="AO558" i="1"/>
  <c r="AP1133" i="1"/>
  <c r="AN1133" i="1"/>
  <c r="AO1133" i="1"/>
  <c r="AM1133" i="1"/>
  <c r="AN275" i="1"/>
  <c r="AO275" i="1"/>
  <c r="AM275" i="1"/>
  <c r="AO300" i="1"/>
  <c r="AM300" i="1"/>
  <c r="AN300" i="1"/>
  <c r="AP126" i="1"/>
  <c r="AO126" i="1"/>
  <c r="AN126" i="1"/>
  <c r="AM126" i="1"/>
  <c r="AN1085" i="1"/>
  <c r="AO1085" i="1"/>
  <c r="AM1085" i="1"/>
  <c r="AN1341" i="1"/>
  <c r="AM1341" i="1"/>
  <c r="AP1341" i="1"/>
  <c r="AO1341" i="1"/>
  <c r="AO516" i="1"/>
  <c r="AN516" i="1"/>
  <c r="AM516" i="1"/>
  <c r="AO182" i="1"/>
  <c r="AN182" i="1"/>
  <c r="AN124" i="1"/>
  <c r="AM124" i="1"/>
  <c r="AP124" i="1"/>
  <c r="AO124" i="1"/>
  <c r="AN999" i="1"/>
  <c r="AO999" i="1"/>
  <c r="AM999" i="1"/>
  <c r="AO1311" i="1"/>
  <c r="AN1311" i="1"/>
  <c r="AP1311" i="1"/>
  <c r="AM1311" i="1"/>
  <c r="AO1031" i="1"/>
  <c r="AN1031" i="1"/>
  <c r="AM1031" i="1"/>
  <c r="AP1031" i="1"/>
  <c r="AP1118" i="1"/>
  <c r="AN1118" i="1"/>
  <c r="AM1118" i="1"/>
  <c r="AO1118" i="1"/>
  <c r="AP1177" i="1"/>
  <c r="AN1177" i="1"/>
  <c r="AO1177" i="1"/>
  <c r="AM1177" i="1"/>
  <c r="AM73" i="1"/>
  <c r="AO73" i="1"/>
  <c r="AN73" i="1"/>
  <c r="AP1231" i="1"/>
  <c r="AO1231" i="1"/>
  <c r="AN1231" i="1"/>
  <c r="AO838" i="1"/>
  <c r="AN838" i="1"/>
  <c r="AM838" i="1"/>
  <c r="AN714" i="1"/>
  <c r="AM714" i="1"/>
  <c r="AO714" i="1"/>
  <c r="AO1122" i="1"/>
  <c r="AN1122" i="1"/>
  <c r="AM1122" i="1"/>
  <c r="AO568" i="1"/>
  <c r="AN568" i="1"/>
  <c r="AM568" i="1"/>
  <c r="AP568" i="1"/>
  <c r="AO250" i="1"/>
  <c r="AN250" i="1"/>
  <c r="AM250" i="1"/>
  <c r="AP1327" i="1"/>
  <c r="AO1327" i="1"/>
  <c r="AN1327" i="1"/>
  <c r="AM1327" i="1"/>
  <c r="AO77" i="1"/>
  <c r="AN77" i="1"/>
  <c r="AM77" i="1"/>
  <c r="AP77" i="1"/>
  <c r="AN859" i="1"/>
  <c r="AM859" i="1"/>
  <c r="AO859" i="1"/>
  <c r="AM569" i="1"/>
  <c r="AO569" i="1"/>
  <c r="AP569" i="1"/>
  <c r="AN569" i="1"/>
  <c r="AO415" i="1"/>
  <c r="AM415" i="1"/>
  <c r="AN415" i="1"/>
  <c r="AO336" i="1"/>
  <c r="AN336" i="1"/>
  <c r="AM336" i="1"/>
  <c r="AO645" i="1"/>
  <c r="AN645" i="1"/>
  <c r="AM645" i="1"/>
  <c r="AP645" i="1"/>
  <c r="AN1326" i="1"/>
  <c r="AM1326" i="1"/>
  <c r="AP1326" i="1"/>
  <c r="AO1326" i="1"/>
  <c r="AO800" i="1"/>
  <c r="AN800" i="1"/>
  <c r="AM800" i="1"/>
  <c r="AO797" i="1"/>
  <c r="AN797" i="1"/>
  <c r="AM797" i="1"/>
  <c r="AO751" i="1"/>
  <c r="AN751" i="1"/>
  <c r="AM751" i="1"/>
  <c r="AO570" i="1"/>
  <c r="AN570" i="1"/>
  <c r="AM570" i="1"/>
  <c r="AO492" i="1"/>
  <c r="AN492" i="1"/>
  <c r="AM492" i="1"/>
  <c r="AN818" i="1"/>
  <c r="AM818" i="1"/>
  <c r="AO818" i="1"/>
  <c r="AO451" i="1"/>
  <c r="AN451" i="1"/>
  <c r="AM451" i="1"/>
  <c r="AP171" i="1"/>
  <c r="AO171" i="1"/>
  <c r="AN171" i="1"/>
  <c r="AM171" i="1"/>
  <c r="AP1224" i="1"/>
  <c r="AO1224" i="1"/>
  <c r="AN1224" i="1"/>
  <c r="AM1224" i="1"/>
  <c r="AN913" i="1"/>
  <c r="AM913" i="1"/>
  <c r="AO913" i="1"/>
  <c r="AO583" i="1"/>
  <c r="AM583" i="1"/>
  <c r="AN583" i="1"/>
  <c r="AP1252" i="1"/>
  <c r="AO1252" i="1"/>
  <c r="AN1252" i="1"/>
  <c r="AM1252" i="1"/>
  <c r="AN600" i="1"/>
  <c r="AO600" i="1"/>
  <c r="AM600" i="1"/>
  <c r="AO1358" i="1"/>
  <c r="AN1358" i="1"/>
  <c r="AM1358" i="1"/>
  <c r="AO997" i="1"/>
  <c r="AN997" i="1"/>
  <c r="AM997" i="1"/>
  <c r="AP1291" i="1"/>
  <c r="AO1291" i="1"/>
  <c r="AN1291" i="1"/>
  <c r="AM1291" i="1"/>
  <c r="AM384" i="1"/>
  <c r="AO384" i="1"/>
  <c r="AN384" i="1"/>
  <c r="AM891" i="1"/>
  <c r="AO891" i="1"/>
  <c r="AN891" i="1"/>
  <c r="AP1153" i="1"/>
  <c r="AO1153" i="1"/>
  <c r="AN1153" i="1"/>
  <c r="AM1153" i="1"/>
  <c r="AN882" i="1"/>
  <c r="AM882" i="1"/>
  <c r="AP882" i="1"/>
  <c r="AO485" i="1"/>
  <c r="AN485" i="1"/>
  <c r="AM485" i="1"/>
  <c r="AP1240" i="1"/>
  <c r="AN1240" i="1"/>
  <c r="AO1240" i="1"/>
  <c r="AM1240" i="1"/>
  <c r="AO992" i="1"/>
  <c r="AN992" i="1"/>
  <c r="AM992" i="1"/>
  <c r="AP992" i="1"/>
  <c r="AO883" i="1"/>
  <c r="AN883" i="1"/>
  <c r="AM883" i="1"/>
  <c r="AP1127" i="1"/>
  <c r="AO1127" i="1"/>
  <c r="AN1127" i="1"/>
  <c r="AM1127" i="1"/>
  <c r="AO223" i="1"/>
  <c r="AN223" i="1"/>
  <c r="AM223" i="1"/>
  <c r="AO691" i="1"/>
  <c r="AN691" i="1"/>
  <c r="AM691" i="1"/>
  <c r="AO16" i="1"/>
  <c r="AN16" i="1"/>
  <c r="AM16" i="1"/>
  <c r="AP16" i="1"/>
  <c r="AN315" i="1"/>
  <c r="AM315" i="1"/>
  <c r="AO315" i="1"/>
  <c r="AO996" i="1"/>
  <c r="AN996" i="1"/>
  <c r="AM996" i="1"/>
  <c r="AO170" i="1"/>
  <c r="AN170" i="1"/>
  <c r="AM170" i="1"/>
  <c r="AO425" i="1"/>
  <c r="AN425" i="1"/>
  <c r="AM425" i="1"/>
  <c r="AM201" i="1"/>
  <c r="AO201" i="1"/>
  <c r="AN201" i="1"/>
  <c r="AP1168" i="1"/>
  <c r="AO1168" i="1"/>
  <c r="AN1168" i="1"/>
  <c r="AM1168" i="1"/>
  <c r="AO318" i="1"/>
  <c r="AN318" i="1"/>
  <c r="AM318" i="1"/>
  <c r="AO132" i="1"/>
  <c r="AN132" i="1"/>
  <c r="AM132" i="1"/>
  <c r="AO1352" i="1"/>
  <c r="AN1352" i="1"/>
  <c r="AP1352" i="1"/>
  <c r="AM1352" i="1"/>
  <c r="AP608" i="1"/>
  <c r="AN608" i="1"/>
  <c r="AO324" i="1"/>
  <c r="AN324" i="1"/>
  <c r="AM324" i="1"/>
  <c r="AN31" i="1"/>
  <c r="AM31" i="1"/>
  <c r="AP31" i="1"/>
  <c r="AO896" i="1"/>
  <c r="AN896" i="1"/>
  <c r="AM896" i="1"/>
  <c r="AP1154" i="1"/>
  <c r="AO1154" i="1"/>
  <c r="AN1154" i="1"/>
  <c r="AO890" i="1"/>
  <c r="AN890" i="1"/>
  <c r="AM890" i="1"/>
  <c r="AO217" i="1"/>
  <c r="AN217" i="1"/>
  <c r="AM217" i="1"/>
  <c r="AP1293" i="1"/>
  <c r="AO1293" i="1"/>
  <c r="AN1293" i="1"/>
  <c r="AM1293" i="1"/>
  <c r="AO245" i="1"/>
  <c r="AN245" i="1"/>
  <c r="AM245" i="1"/>
  <c r="AO430" i="1"/>
  <c r="AM430" i="1"/>
  <c r="AN430" i="1"/>
  <c r="AN1035" i="1"/>
  <c r="AM1035" i="1"/>
  <c r="AO1035" i="1"/>
  <c r="AM506" i="1"/>
  <c r="AP506" i="1"/>
  <c r="AO506" i="1"/>
  <c r="AN506" i="1"/>
  <c r="AP190" i="1"/>
  <c r="AO190" i="1"/>
  <c r="AN190" i="1"/>
  <c r="AM190" i="1"/>
  <c r="AP458" i="1"/>
  <c r="AO458" i="1"/>
  <c r="AN458" i="1"/>
  <c r="AM458" i="1"/>
  <c r="AM142" i="1"/>
  <c r="AO142" i="1"/>
  <c r="AN142" i="1"/>
  <c r="AO1216" i="1"/>
  <c r="AM1216" i="1"/>
  <c r="AP1216" i="1"/>
  <c r="AN1216" i="1"/>
  <c r="AP466" i="1"/>
  <c r="AO466" i="1"/>
  <c r="AN466" i="1"/>
  <c r="AM466" i="1"/>
  <c r="AN861" i="1"/>
  <c r="AM861" i="1"/>
  <c r="AO861" i="1"/>
  <c r="AP1218" i="1"/>
  <c r="AO1218" i="1"/>
  <c r="AN1218" i="1"/>
  <c r="AM1218" i="1"/>
  <c r="AO572" i="1"/>
  <c r="AN572" i="1"/>
  <c r="AM572" i="1"/>
  <c r="AO409" i="1"/>
  <c r="AN409" i="1"/>
  <c r="AM409" i="1"/>
  <c r="AO1348" i="1"/>
  <c r="AN1348" i="1"/>
  <c r="AM1348" i="1"/>
  <c r="AO530" i="1"/>
  <c r="AN530" i="1"/>
  <c r="AM530" i="1"/>
  <c r="AP1167" i="1"/>
  <c r="AO1167" i="1"/>
  <c r="AN1167" i="1"/>
  <c r="AM1167" i="1"/>
  <c r="AO1267" i="1"/>
  <c r="AN1267" i="1"/>
  <c r="AM1267" i="1"/>
  <c r="AO184" i="1"/>
  <c r="AN184" i="1"/>
  <c r="AM184" i="1"/>
  <c r="AP537" i="1"/>
  <c r="AO537" i="1"/>
  <c r="AN537" i="1"/>
  <c r="AM537" i="1"/>
  <c r="AP535" i="1"/>
  <c r="AN535" i="1"/>
  <c r="AO535" i="1"/>
  <c r="AM535" i="1"/>
  <c r="AP662" i="1"/>
  <c r="AO662" i="1"/>
  <c r="AN662" i="1"/>
  <c r="AM662" i="1"/>
  <c r="AN404" i="1"/>
  <c r="AM404" i="1"/>
  <c r="AO404" i="1"/>
  <c r="AN546" i="1"/>
  <c r="AM546" i="1"/>
  <c r="AP546" i="1"/>
  <c r="AO546" i="1"/>
  <c r="AP503" i="1"/>
  <c r="AO503" i="1"/>
  <c r="AN503" i="1"/>
  <c r="AM503" i="1"/>
  <c r="AO613" i="1"/>
  <c r="AN613" i="1"/>
  <c r="AM613" i="1"/>
  <c r="AM110" i="1"/>
  <c r="AO110" i="1"/>
  <c r="AN110" i="1"/>
  <c r="AP111" i="1"/>
  <c r="AO111" i="1"/>
  <c r="AM111" i="1"/>
  <c r="AN111" i="1"/>
  <c r="AP1088" i="1"/>
  <c r="AN1088" i="1"/>
  <c r="AO1088" i="1"/>
  <c r="AM1088" i="1"/>
  <c r="AP686" i="1"/>
  <c r="AO686" i="1"/>
  <c r="AN686" i="1"/>
  <c r="AM686" i="1"/>
  <c r="AM773" i="1"/>
  <c r="AO773" i="1"/>
  <c r="AP917" i="1"/>
  <c r="AO917" i="1"/>
  <c r="AN917" i="1"/>
  <c r="AM917" i="1"/>
  <c r="AP1124" i="1"/>
  <c r="AO1124" i="1"/>
  <c r="AN1124" i="1"/>
  <c r="AM1124" i="1"/>
  <c r="AP1151" i="1"/>
  <c r="AO1151" i="1"/>
  <c r="AN1151" i="1"/>
  <c r="AM1151" i="1"/>
  <c r="AO261" i="1"/>
  <c r="AM261" i="1"/>
  <c r="AN261" i="1"/>
  <c r="AN386" i="1"/>
  <c r="AM386" i="1"/>
  <c r="AO386" i="1"/>
  <c r="AO144" i="1"/>
  <c r="AN144" i="1"/>
  <c r="AM144" i="1"/>
  <c r="AO213" i="1"/>
  <c r="AN213" i="1"/>
  <c r="AM213" i="1"/>
  <c r="AO812" i="1"/>
  <c r="AN812" i="1"/>
  <c r="AM812" i="1"/>
  <c r="AO268" i="1"/>
  <c r="AN268" i="1"/>
  <c r="AM268" i="1"/>
  <c r="AP268" i="1"/>
  <c r="AM52" i="1"/>
  <c r="AP52" i="1"/>
  <c r="AO52" i="1"/>
  <c r="AN52" i="1"/>
  <c r="AP598" i="1"/>
  <c r="AO598" i="1"/>
  <c r="AN598" i="1"/>
  <c r="AM598" i="1"/>
  <c r="AP1064" i="1"/>
  <c r="AO1064" i="1"/>
  <c r="AM1064" i="1"/>
  <c r="AN1064" i="1"/>
  <c r="AO893" i="1"/>
  <c r="AN893" i="1"/>
  <c r="AO1131" i="1"/>
  <c r="AN1131" i="1"/>
  <c r="AM1131" i="1"/>
  <c r="AP1148" i="1"/>
  <c r="AO1148" i="1"/>
  <c r="AN1148" i="1"/>
  <c r="AM1148" i="1"/>
  <c r="AN899" i="1"/>
  <c r="AM899" i="1"/>
  <c r="AO899" i="1"/>
  <c r="AO421" i="1"/>
  <c r="AM421" i="1"/>
  <c r="AM879" i="1"/>
  <c r="AO879" i="1"/>
  <c r="AP581" i="1"/>
  <c r="AO581" i="1"/>
  <c r="AN581" i="1"/>
  <c r="AM581" i="1"/>
  <c r="AO853" i="1"/>
  <c r="AN853" i="1"/>
  <c r="AM853" i="1"/>
  <c r="AO717" i="1"/>
  <c r="AN717" i="1"/>
  <c r="AM717" i="1"/>
  <c r="AN643" i="1"/>
  <c r="AO643" i="1"/>
  <c r="AM643" i="1"/>
  <c r="AO522" i="1"/>
  <c r="AN522" i="1"/>
  <c r="AM522" i="1"/>
  <c r="AO1158" i="1"/>
  <c r="AN1158" i="1"/>
  <c r="AM1158" i="1"/>
  <c r="AP1258" i="1"/>
  <c r="AN1258" i="1"/>
  <c r="AM1258" i="1"/>
  <c r="AP1318" i="1"/>
  <c r="AN1318" i="1"/>
  <c r="AM1318" i="1"/>
  <c r="AO1318" i="1"/>
  <c r="AM593" i="1"/>
  <c r="AO593" i="1"/>
  <c r="AN593" i="1"/>
  <c r="AN716" i="1"/>
  <c r="AM716" i="1"/>
  <c r="AO716" i="1"/>
  <c r="AP1333" i="1"/>
  <c r="AO1333" i="1"/>
  <c r="AN1333" i="1"/>
  <c r="AM1333" i="1"/>
  <c r="AO358" i="1"/>
  <c r="AM358" i="1"/>
  <c r="AN358" i="1"/>
  <c r="AO545" i="1"/>
  <c r="AN545" i="1"/>
  <c r="AM545" i="1"/>
  <c r="AP1222" i="1"/>
  <c r="AO1222" i="1"/>
  <c r="AN1222" i="1"/>
  <c r="AM1222" i="1"/>
  <c r="AN188" i="1"/>
  <c r="AM188" i="1"/>
  <c r="AO188" i="1"/>
  <c r="AN32" i="1"/>
  <c r="AM32" i="1"/>
  <c r="AP32" i="1"/>
  <c r="AO32" i="1"/>
  <c r="AN443" i="1"/>
  <c r="AM443" i="1"/>
  <c r="AP443" i="1"/>
  <c r="AO443" i="1"/>
  <c r="AN726" i="1"/>
  <c r="AM726" i="1"/>
  <c r="AO726" i="1"/>
  <c r="AP447" i="1"/>
  <c r="AO447" i="1"/>
  <c r="AM447" i="1"/>
  <c r="AO362" i="1"/>
  <c r="AN362" i="1"/>
  <c r="AM362" i="1"/>
  <c r="AM361" i="1"/>
  <c r="AO361" i="1"/>
  <c r="AN361" i="1"/>
  <c r="AP36" i="1"/>
  <c r="AO36" i="1"/>
  <c r="AN36" i="1"/>
  <c r="AM36" i="1"/>
  <c r="AN181" i="1"/>
  <c r="AM181" i="1"/>
  <c r="AO181" i="1"/>
  <c r="AO790" i="1"/>
  <c r="AN790" i="1"/>
  <c r="AM790" i="1"/>
  <c r="AP904" i="1"/>
  <c r="AO904" i="1"/>
  <c r="AN904" i="1"/>
  <c r="AM904" i="1"/>
  <c r="AO531" i="1"/>
  <c r="AM531" i="1"/>
  <c r="AN531" i="1"/>
  <c r="AN1058" i="1"/>
  <c r="AM86" i="1"/>
  <c r="AO483" i="1"/>
  <c r="AN870" i="1"/>
  <c r="AM617" i="1"/>
  <c r="AO1149" i="1"/>
  <c r="AN1232" i="1"/>
  <c r="AM237" i="1"/>
  <c r="AO540" i="1"/>
  <c r="AN977" i="1"/>
  <c r="AP1070" i="1"/>
  <c r="AO24" i="1"/>
  <c r="AO578" i="1"/>
  <c r="AN879" i="1"/>
  <c r="AO490" i="1"/>
  <c r="AO1325" i="1"/>
  <c r="AO689" i="1"/>
  <c r="AO1251" i="1"/>
  <c r="AN29" i="1"/>
  <c r="AN624" i="1"/>
  <c r="AP1346" i="1"/>
  <c r="AO274" i="1"/>
  <c r="AO420" i="1"/>
  <c r="AM482" i="1"/>
  <c r="AM1231" i="1"/>
  <c r="AO115" i="1"/>
  <c r="AN115" i="1"/>
  <c r="AM115" i="1"/>
  <c r="AM944" i="1"/>
  <c r="AO944" i="1"/>
  <c r="AN944" i="1"/>
  <c r="AO284" i="1"/>
  <c r="AN284" i="1"/>
  <c r="AM284" i="1"/>
  <c r="AO1107" i="1"/>
  <c r="AN1107" i="1"/>
  <c r="AM1107" i="1"/>
  <c r="AO484" i="1"/>
  <c r="AN484" i="1"/>
  <c r="AM484" i="1"/>
  <c r="AP984" i="1"/>
  <c r="AO984" i="1"/>
  <c r="AN984" i="1"/>
  <c r="AM984" i="1"/>
  <c r="AM23" i="1"/>
  <c r="AO23" i="1"/>
  <c r="AO385" i="1"/>
  <c r="AN385" i="1"/>
  <c r="AM385" i="1"/>
  <c r="AO805" i="1"/>
  <c r="AN805" i="1"/>
  <c r="AM805" i="1"/>
  <c r="AN1080" i="1"/>
  <c r="AM1080" i="1"/>
  <c r="AP1080" i="1"/>
  <c r="AO1080" i="1"/>
  <c r="AM1296" i="1"/>
  <c r="AP1296" i="1"/>
  <c r="AO1296" i="1"/>
  <c r="AN1296" i="1"/>
  <c r="AN1066" i="1"/>
  <c r="AM1066" i="1"/>
  <c r="AP1066" i="1"/>
  <c r="AO1066" i="1"/>
  <c r="AM179" i="1"/>
  <c r="AO179" i="1"/>
  <c r="AN179" i="1"/>
  <c r="AN967" i="1"/>
  <c r="AO693" i="1"/>
  <c r="AM693" i="1"/>
  <c r="AN693" i="1"/>
  <c r="AM873" i="1"/>
  <c r="AO873" i="1"/>
  <c r="AN873" i="1"/>
  <c r="AO247" i="1"/>
  <c r="AN247" i="1"/>
  <c r="AM247" i="1"/>
  <c r="AP147" i="1"/>
  <c r="AO147" i="1"/>
  <c r="AN147" i="1"/>
  <c r="AM147" i="1"/>
  <c r="AN743" i="1"/>
  <c r="AM743" i="1"/>
  <c r="AO628" i="1"/>
  <c r="AN628" i="1"/>
  <c r="AM628" i="1"/>
  <c r="AP628" i="1"/>
  <c r="AO566" i="1"/>
  <c r="AN566" i="1"/>
  <c r="AM566" i="1"/>
  <c r="AP566" i="1"/>
  <c r="AP1204" i="1"/>
  <c r="AO1204" i="1"/>
  <c r="AN1204" i="1"/>
  <c r="AM1204" i="1"/>
  <c r="AN56" i="1"/>
  <c r="AM56" i="1"/>
  <c r="AP56" i="1"/>
  <c r="AO56" i="1"/>
  <c r="AN789" i="1"/>
  <c r="AM789" i="1"/>
  <c r="AO789" i="1"/>
  <c r="AO976" i="1"/>
  <c r="AN976" i="1"/>
  <c r="AM976" i="1"/>
  <c r="AP1172" i="1"/>
  <c r="AO1172" i="1"/>
  <c r="AN1172" i="1"/>
  <c r="AM1172" i="1"/>
  <c r="AO271" i="1"/>
  <c r="AM271" i="1"/>
  <c r="AN271" i="1"/>
  <c r="AN1332" i="1"/>
  <c r="AM1332" i="1"/>
  <c r="AP1332" i="1"/>
  <c r="AO1332" i="1"/>
  <c r="AP1089" i="1"/>
  <c r="AO1089" i="1"/>
  <c r="AN1089" i="1"/>
  <c r="AM1089" i="1"/>
  <c r="AP585" i="1"/>
  <c r="AO585" i="1"/>
  <c r="AN585" i="1"/>
  <c r="AM585" i="1"/>
  <c r="AN80" i="1"/>
  <c r="AO80" i="1"/>
  <c r="AM80" i="1"/>
  <c r="AN445" i="1"/>
  <c r="AM445" i="1"/>
  <c r="AP445" i="1"/>
  <c r="AO445" i="1"/>
  <c r="AO974" i="1"/>
  <c r="AN974" i="1"/>
  <c r="AM974" i="1"/>
  <c r="AP1336" i="1"/>
  <c r="AO1336" i="1"/>
  <c r="AM1336" i="1"/>
  <c r="AN1336" i="1"/>
  <c r="AP641" i="1"/>
  <c r="AO641" i="1"/>
  <c r="AN641" i="1"/>
  <c r="AM641" i="1"/>
  <c r="AN428" i="1"/>
  <c r="AM428" i="1"/>
  <c r="AO428" i="1"/>
  <c r="AN1350" i="1"/>
  <c r="AO1350" i="1"/>
  <c r="AM1350" i="1"/>
  <c r="AO846" i="1"/>
  <c r="AN846" i="1"/>
  <c r="AM846" i="1"/>
  <c r="AO894" i="1"/>
  <c r="AN894" i="1"/>
  <c r="AM894" i="1"/>
  <c r="AP1243" i="1"/>
  <c r="AO1243" i="1"/>
  <c r="AN1243" i="1"/>
  <c r="AM1243" i="1"/>
  <c r="AM1298" i="1"/>
  <c r="AO1298" i="1"/>
  <c r="AN1298" i="1"/>
  <c r="AP1298" i="1"/>
  <c r="AP1312" i="1"/>
  <c r="AO1312" i="1"/>
  <c r="AM1312" i="1"/>
  <c r="AP55" i="1"/>
  <c r="AN55" i="1"/>
  <c r="AP1056" i="1"/>
  <c r="AO1056" i="1"/>
  <c r="AN1056" i="1"/>
  <c r="AM1056" i="1"/>
  <c r="AN449" i="1"/>
  <c r="AM449" i="1"/>
  <c r="AO449" i="1"/>
  <c r="AM807" i="1"/>
  <c r="AO807" i="1"/>
  <c r="AN807" i="1"/>
  <c r="AP668" i="1"/>
  <c r="AO668" i="1"/>
  <c r="AM668" i="1"/>
  <c r="AN668" i="1"/>
  <c r="AP152" i="1"/>
  <c r="AO152" i="1"/>
  <c r="AM152" i="1"/>
  <c r="AN152" i="1"/>
  <c r="AN1041" i="1"/>
  <c r="AO1041" i="1"/>
  <c r="AM1041" i="1"/>
  <c r="AM211" i="1"/>
  <c r="AO211" i="1"/>
  <c r="AN211" i="1"/>
  <c r="AM329" i="1"/>
  <c r="AO329" i="1"/>
  <c r="AN329" i="1"/>
  <c r="AO1018" i="1"/>
  <c r="AN1018" i="1"/>
  <c r="AM1018" i="1"/>
  <c r="AP1102" i="1"/>
  <c r="AN1102" i="1"/>
  <c r="AP565" i="1"/>
  <c r="AO565" i="1"/>
  <c r="AN565" i="1"/>
  <c r="AM565" i="1"/>
  <c r="AO1097" i="1"/>
  <c r="AN1097" i="1"/>
  <c r="AM1097" i="1"/>
  <c r="AM102" i="1"/>
  <c r="AO102" i="1"/>
  <c r="AN102" i="1"/>
  <c r="AP1310" i="1"/>
  <c r="AO1310" i="1"/>
  <c r="AN1310" i="1"/>
  <c r="AM1310" i="1"/>
  <c r="AN267" i="1"/>
  <c r="AM267" i="1"/>
  <c r="AO267" i="1"/>
  <c r="AO173" i="1"/>
  <c r="AN173" i="1"/>
  <c r="AM173" i="1"/>
  <c r="AO956" i="1"/>
  <c r="AM956" i="1"/>
  <c r="AN956" i="1"/>
  <c r="AN528" i="1"/>
  <c r="AO528" i="1"/>
  <c r="AM528" i="1"/>
  <c r="AO161" i="1"/>
  <c r="AN161" i="1"/>
  <c r="AM161" i="1"/>
  <c r="AO912" i="1"/>
  <c r="AN912" i="1"/>
  <c r="AM912" i="1"/>
  <c r="AN434" i="1"/>
  <c r="AM434" i="1"/>
  <c r="AO434" i="1"/>
  <c r="AN1178" i="1"/>
  <c r="AM1178" i="1"/>
  <c r="AP1178" i="1"/>
  <c r="AO1178" i="1"/>
  <c r="AP481" i="1"/>
  <c r="AN481" i="1"/>
  <c r="AP81" i="1"/>
  <c r="AO81" i="1"/>
  <c r="AN81" i="1"/>
  <c r="AM81" i="1"/>
  <c r="AO898" i="1"/>
  <c r="AN898" i="1"/>
  <c r="AM898" i="1"/>
  <c r="AP299" i="1"/>
  <c r="AO299" i="1"/>
  <c r="AN299" i="1"/>
  <c r="AM299" i="1"/>
  <c r="AO148" i="1"/>
  <c r="AM148" i="1"/>
  <c r="AO1316" i="1"/>
  <c r="AN1316" i="1"/>
  <c r="AM1316" i="1"/>
  <c r="AP1316" i="1"/>
  <c r="AM456" i="1"/>
  <c r="AO456" i="1"/>
  <c r="AP1160" i="1"/>
  <c r="AO1160" i="1"/>
  <c r="AM1160" i="1"/>
  <c r="AN1160" i="1"/>
  <c r="AN825" i="1"/>
  <c r="AO825" i="1"/>
  <c r="AM825" i="1"/>
  <c r="AM340" i="1"/>
  <c r="AO340" i="1"/>
  <c r="AN340" i="1"/>
  <c r="AP128" i="1"/>
  <c r="AO128" i="1"/>
  <c r="AN128" i="1"/>
  <c r="AM128" i="1"/>
  <c r="AO998" i="1"/>
  <c r="AN998" i="1"/>
  <c r="AM998" i="1"/>
  <c r="AN289" i="1"/>
  <c r="AM289" i="1"/>
  <c r="AO289" i="1"/>
  <c r="AP1302" i="1"/>
  <c r="AO1302" i="1"/>
  <c r="AN1302" i="1"/>
  <c r="AM1302" i="1"/>
  <c r="AO90" i="1"/>
  <c r="AN90" i="1"/>
  <c r="AM90" i="1"/>
  <c r="AP839" i="1"/>
  <c r="AN839" i="1"/>
  <c r="AO839" i="1"/>
  <c r="AM839" i="1"/>
  <c r="AO493" i="1"/>
  <c r="AN493" i="1"/>
  <c r="AM493" i="1"/>
  <c r="AP493" i="1"/>
  <c r="AM243" i="1"/>
  <c r="AO243" i="1"/>
  <c r="AN243" i="1"/>
  <c r="AO360" i="1"/>
  <c r="AN360" i="1"/>
  <c r="AM360" i="1"/>
  <c r="AO312" i="1"/>
  <c r="AN312" i="1"/>
  <c r="AM312" i="1"/>
  <c r="AN512" i="1"/>
  <c r="AM512" i="1"/>
  <c r="AO512" i="1"/>
  <c r="AP1347" i="1"/>
  <c r="AO1347" i="1"/>
  <c r="AM1347" i="1"/>
  <c r="AO757" i="1"/>
  <c r="AN757" i="1"/>
  <c r="AM757" i="1"/>
  <c r="AP60" i="1"/>
  <c r="AO60" i="1"/>
  <c r="AM60" i="1"/>
  <c r="AP68" i="1"/>
  <c r="AO68" i="1"/>
  <c r="AN68" i="1"/>
  <c r="AM68" i="1"/>
  <c r="AM208" i="1"/>
  <c r="AO208" i="1"/>
  <c r="AN208" i="1"/>
  <c r="AO221" i="1"/>
  <c r="AN221" i="1"/>
  <c r="AM221" i="1"/>
  <c r="AP701" i="1"/>
  <c r="AO701" i="1"/>
  <c r="AN701" i="1"/>
  <c r="AM701" i="1"/>
  <c r="AO872" i="1"/>
  <c r="AN872" i="1"/>
  <c r="AP1214" i="1"/>
  <c r="AO1214" i="1"/>
  <c r="AN1214" i="1"/>
  <c r="AM1214" i="1"/>
  <c r="AO821" i="1"/>
  <c r="AN821" i="1"/>
  <c r="AM821" i="1"/>
  <c r="AM391" i="1"/>
  <c r="AO391" i="1"/>
  <c r="AN391" i="1"/>
  <c r="AP694" i="1"/>
  <c r="AO694" i="1"/>
  <c r="AN694" i="1"/>
  <c r="AM694" i="1"/>
  <c r="AM629" i="1"/>
  <c r="AO629" i="1"/>
  <c r="AP629" i="1"/>
  <c r="AN629" i="1"/>
  <c r="AM1306" i="1"/>
  <c r="AO1306" i="1"/>
  <c r="AO1137" i="1"/>
  <c r="AN1137" i="1"/>
  <c r="AM1137" i="1"/>
  <c r="AP347" i="1"/>
  <c r="AO347" i="1"/>
  <c r="AM347" i="1"/>
  <c r="AN347" i="1"/>
  <c r="AO96" i="1"/>
  <c r="AM96" i="1"/>
  <c r="AN96" i="1"/>
  <c r="AP1340" i="1"/>
  <c r="AO1340" i="1"/>
  <c r="AN1340" i="1"/>
  <c r="AM1340" i="1"/>
  <c r="AO681" i="1"/>
  <c r="AM681" i="1"/>
  <c r="AN681" i="1"/>
  <c r="AP48" i="1"/>
  <c r="AO48" i="1"/>
  <c r="AM48" i="1"/>
  <c r="AN48" i="1"/>
  <c r="AO338" i="1"/>
  <c r="AM338" i="1"/>
  <c r="AN338" i="1"/>
  <c r="AO215" i="1"/>
  <c r="AM215" i="1"/>
  <c r="AN1285" i="1"/>
  <c r="AM1285" i="1"/>
  <c r="AO1285" i="1"/>
  <c r="AO256" i="1"/>
  <c r="AN256" i="1"/>
  <c r="AP615" i="1"/>
  <c r="AO615" i="1"/>
  <c r="AN615" i="1"/>
  <c r="AM615" i="1"/>
  <c r="AO216" i="1"/>
  <c r="AM216" i="1"/>
  <c r="AN216" i="1"/>
  <c r="AO605" i="1"/>
  <c r="AN605" i="1"/>
  <c r="AM605" i="1"/>
  <c r="AO162" i="1"/>
  <c r="AN162" i="1"/>
  <c r="AM162" i="1"/>
  <c r="AP1269" i="1"/>
  <c r="AO1269" i="1"/>
  <c r="AM1269" i="1"/>
  <c r="AN1269" i="1"/>
  <c r="AP6" i="1"/>
  <c r="AO6" i="1"/>
  <c r="AN6" i="1"/>
  <c r="AM6" i="1"/>
  <c r="AN1331" i="1"/>
  <c r="AM1331" i="1"/>
  <c r="AP1331" i="1"/>
  <c r="AO270" i="1"/>
  <c r="AN270" i="1"/>
  <c r="AM270" i="1"/>
  <c r="AP520" i="1"/>
  <c r="AO520" i="1"/>
  <c r="AN520" i="1"/>
  <c r="AM520" i="1"/>
  <c r="AP606" i="1"/>
  <c r="AN606" i="1"/>
  <c r="AN104" i="1"/>
  <c r="AP1356" i="1"/>
  <c r="AO1356" i="1"/>
  <c r="AN1356" i="1"/>
  <c r="AM1356" i="1"/>
  <c r="AO1094" i="1"/>
  <c r="AN1094" i="1"/>
  <c r="AM1094" i="1"/>
  <c r="AO855" i="1"/>
  <c r="AN855" i="1"/>
  <c r="AM855" i="1"/>
  <c r="AO712" i="1"/>
  <c r="AM712" i="1"/>
  <c r="AN712" i="1"/>
  <c r="AP712" i="1"/>
  <c r="AP1362" i="1"/>
  <c r="AO1362" i="1"/>
  <c r="AN1362" i="1"/>
  <c r="AM1362" i="1"/>
  <c r="AN914" i="1"/>
  <c r="AM914" i="1"/>
  <c r="AO914" i="1"/>
  <c r="AN1033" i="1"/>
  <c r="AM1033" i="1"/>
  <c r="AP1033" i="1"/>
  <c r="AO1033" i="1"/>
  <c r="AM1057" i="1"/>
  <c r="AO1057" i="1"/>
  <c r="AP1057" i="1"/>
  <c r="AN1057" i="1"/>
  <c r="AP594" i="1"/>
  <c r="AO594" i="1"/>
  <c r="AN594" i="1"/>
  <c r="AM594" i="1"/>
  <c r="AO390" i="1"/>
  <c r="AN390" i="1"/>
  <c r="AM390" i="1"/>
  <c r="AN787" i="1"/>
  <c r="AM787" i="1"/>
  <c r="AO787" i="1"/>
  <c r="AP1202" i="1"/>
  <c r="AO1202" i="1"/>
  <c r="AN1202" i="1"/>
  <c r="AM1202" i="1"/>
  <c r="AM549" i="1"/>
  <c r="AO549" i="1"/>
  <c r="AN549" i="1"/>
  <c r="AO496" i="1"/>
  <c r="AN496" i="1"/>
  <c r="AM496" i="1"/>
  <c r="AP836" i="1"/>
  <c r="AO836" i="1"/>
  <c r="AN836" i="1"/>
  <c r="AO639" i="1"/>
  <c r="AN639" i="1"/>
  <c r="AM639" i="1"/>
  <c r="AO1215" i="1"/>
  <c r="AN1215" i="1"/>
  <c r="AM1215" i="1"/>
  <c r="AP1215" i="1"/>
  <c r="AO777" i="1"/>
  <c r="AN777" i="1"/>
  <c r="AM777" i="1"/>
  <c r="AP1024" i="1"/>
  <c r="AO1024" i="1"/>
  <c r="AN1024" i="1"/>
  <c r="AM1024" i="1"/>
  <c r="AN1191" i="1"/>
  <c r="AM1191" i="1"/>
  <c r="AP1191" i="1"/>
  <c r="AO1235" i="1"/>
  <c r="AN1235" i="1"/>
  <c r="AM1235" i="1"/>
  <c r="AP1235" i="1"/>
  <c r="AN1022" i="1"/>
  <c r="AM1022" i="1"/>
  <c r="AO1022" i="1"/>
  <c r="AN97" i="1"/>
  <c r="AM97" i="1"/>
  <c r="AO97" i="1"/>
  <c r="AN200" i="1"/>
  <c r="AM200" i="1"/>
  <c r="AO200" i="1"/>
  <c r="AN1337" i="1"/>
  <c r="AM1337" i="1"/>
  <c r="AP1193" i="1"/>
  <c r="AN1193" i="1"/>
  <c r="AM1193" i="1"/>
  <c r="AN649" i="1"/>
  <c r="AM649" i="1"/>
  <c r="AP649" i="1"/>
  <c r="AO649" i="1"/>
  <c r="AN972" i="1"/>
  <c r="AO972" i="1"/>
  <c r="AM972" i="1"/>
  <c r="AO257" i="1"/>
  <c r="AN257" i="1"/>
  <c r="AM257" i="1"/>
  <c r="AM1048" i="1"/>
  <c r="AP1048" i="1"/>
  <c r="AO1048" i="1"/>
  <c r="AN1048" i="1"/>
  <c r="AP387" i="1"/>
  <c r="AO387" i="1"/>
  <c r="AN387" i="1"/>
  <c r="AM387" i="1"/>
  <c r="AM1090" i="1"/>
  <c r="AO1090" i="1"/>
  <c r="AN750" i="1"/>
  <c r="AM750" i="1"/>
  <c r="AP58" i="1"/>
  <c r="AO58" i="1"/>
  <c r="AN58" i="1"/>
  <c r="AM58" i="1"/>
  <c r="AO815" i="1"/>
  <c r="AN815" i="1"/>
  <c r="AM815" i="1"/>
  <c r="AO792" i="1"/>
  <c r="AN792" i="1"/>
  <c r="AM792" i="1"/>
  <c r="AO212" i="1"/>
  <c r="AN212" i="1"/>
  <c r="AM212" i="1"/>
  <c r="AO1116" i="1"/>
  <c r="AM1116" i="1"/>
  <c r="AN1116" i="1"/>
  <c r="AN149" i="1"/>
  <c r="AM149" i="1"/>
  <c r="AO149" i="1"/>
  <c r="AM1315" i="1"/>
  <c r="AP1315" i="1"/>
  <c r="AO1315" i="1"/>
  <c r="AN1315" i="1"/>
  <c r="AM176" i="1"/>
  <c r="AO176" i="1"/>
  <c r="AN176" i="1"/>
  <c r="AM1062" i="1"/>
  <c r="AO1062" i="1"/>
  <c r="AP1062" i="1"/>
  <c r="AN1062" i="1"/>
  <c r="AO465" i="1"/>
  <c r="AN465" i="1"/>
  <c r="AM465" i="1"/>
  <c r="AP465" i="1"/>
  <c r="AO586" i="1"/>
  <c r="AN586" i="1"/>
  <c r="AM586" i="1"/>
  <c r="AP586" i="1"/>
  <c r="AP1157" i="1"/>
  <c r="AO1157" i="1"/>
  <c r="AN1157" i="1"/>
  <c r="AM1157" i="1"/>
  <c r="AO532" i="1"/>
  <c r="AN532" i="1"/>
  <c r="AM532" i="1"/>
  <c r="AM1139" i="1"/>
  <c r="AO1139" i="1"/>
  <c r="AN1139" i="1"/>
  <c r="AP26" i="1"/>
  <c r="AO26" i="1"/>
  <c r="AN26" i="1"/>
  <c r="AM26" i="1"/>
  <c r="AO737" i="1"/>
  <c r="AN737" i="1"/>
  <c r="AM737" i="1"/>
  <c r="AO910" i="1"/>
  <c r="AN910" i="1"/>
  <c r="AM910" i="1"/>
  <c r="AN42" i="1"/>
  <c r="AM42" i="1"/>
  <c r="AP42" i="1"/>
  <c r="AO42" i="1"/>
  <c r="AN848" i="1"/>
  <c r="AM848" i="1"/>
  <c r="AO335" i="1"/>
  <c r="AM335" i="1"/>
  <c r="AN335" i="1"/>
  <c r="AP630" i="1"/>
  <c r="AO630" i="1"/>
  <c r="AN630" i="1"/>
  <c r="AM630" i="1"/>
  <c r="AN618" i="1"/>
  <c r="AP618" i="1"/>
  <c r="AO618" i="1"/>
  <c r="AM618" i="1"/>
  <c r="AO352" i="1"/>
  <c r="AN352" i="1"/>
  <c r="AM352" i="1"/>
  <c r="AO867" i="1"/>
  <c r="AN867" i="1"/>
  <c r="AM867" i="1"/>
  <c r="AO1314" i="1"/>
  <c r="AN1314" i="1"/>
  <c r="AM1314" i="1"/>
  <c r="AO742" i="1"/>
  <c r="AN742" i="1"/>
  <c r="AM742" i="1"/>
  <c r="AP561" i="1"/>
  <c r="AO561" i="1"/>
  <c r="AN561" i="1"/>
  <c r="AM561" i="1"/>
  <c r="AM676" i="1"/>
  <c r="AO676" i="1"/>
  <c r="AN676" i="1"/>
  <c r="AN745" i="1"/>
  <c r="AM745" i="1"/>
  <c r="AO745" i="1"/>
  <c r="AO796" i="1"/>
  <c r="AN796" i="1"/>
  <c r="AM796" i="1"/>
  <c r="AO775" i="1"/>
  <c r="AM775" i="1"/>
  <c r="AN775" i="1"/>
  <c r="AM207" i="1"/>
  <c r="AN207" i="1"/>
  <c r="AO207" i="1"/>
  <c r="AO752" i="1"/>
  <c r="AN752" i="1"/>
  <c r="AM752" i="1"/>
  <c r="AP1101" i="1"/>
  <c r="AO1101" i="1"/>
  <c r="AN1101" i="1"/>
  <c r="AM1101" i="1"/>
  <c r="AP553" i="1"/>
  <c r="AO553" i="1"/>
  <c r="AN553" i="1"/>
  <c r="AM553" i="1"/>
  <c r="AO1060" i="1"/>
  <c r="AN1060" i="1"/>
  <c r="AM1060" i="1"/>
  <c r="AO907" i="1"/>
  <c r="AN907" i="1"/>
  <c r="AM907" i="1"/>
  <c r="AM1278" i="1"/>
  <c r="AO1278" i="1"/>
  <c r="AP505" i="1"/>
  <c r="AO505" i="1"/>
  <c r="AN505" i="1"/>
  <c r="AM505" i="1"/>
  <c r="AM1194" i="1"/>
  <c r="AO1194" i="1"/>
  <c r="AN1194" i="1"/>
  <c r="AO933" i="1"/>
  <c r="AN933" i="1"/>
  <c r="AO711" i="1"/>
  <c r="AN711" i="1"/>
  <c r="AM711" i="1"/>
  <c r="AO281" i="1"/>
  <c r="AN281" i="1"/>
  <c r="AM281" i="1"/>
  <c r="AP281" i="1"/>
  <c r="AM866" i="1"/>
  <c r="AO1058" i="1"/>
  <c r="AN86" i="1"/>
  <c r="AM993" i="1"/>
  <c r="AO870" i="1"/>
  <c r="AN617" i="1"/>
  <c r="AM631" i="1"/>
  <c r="AO1232" i="1"/>
  <c r="AN237" i="1"/>
  <c r="AM1015" i="1"/>
  <c r="AO977" i="1"/>
  <c r="AN1347" i="1"/>
  <c r="AM182" i="1"/>
  <c r="AP23" i="1"/>
  <c r="AM1264" i="1"/>
  <c r="AN921" i="1"/>
  <c r="AM559" i="1"/>
  <c r="AM64" i="1"/>
  <c r="AN148" i="1"/>
  <c r="AM872" i="1"/>
  <c r="AM236" i="1"/>
  <c r="AM933" i="1"/>
  <c r="AM608" i="1"/>
  <c r="AN829" i="1"/>
  <c r="AM606" i="1"/>
  <c r="AM1199" i="1"/>
  <c r="AO1199" i="1"/>
  <c r="AP1199" i="1"/>
  <c r="AN1199" i="1"/>
  <c r="AP1059" i="1"/>
  <c r="AO1059" i="1"/>
  <c r="AN1059" i="1"/>
  <c r="AM1059" i="1"/>
  <c r="AN185" i="1"/>
  <c r="AM185" i="1"/>
  <c r="AO185" i="1"/>
  <c r="AO991" i="1"/>
  <c r="AM991" i="1"/>
  <c r="AN991" i="1"/>
  <c r="AN860" i="1"/>
  <c r="AM860" i="1"/>
  <c r="AO860" i="1"/>
  <c r="AP611" i="1"/>
  <c r="AN611" i="1"/>
  <c r="AO611" i="1"/>
  <c r="AM611" i="1"/>
  <c r="AP1093" i="1"/>
  <c r="AO1093" i="1"/>
  <c r="AM1093" i="1"/>
  <c r="AN1093" i="1"/>
  <c r="AP604" i="1"/>
  <c r="AO604" i="1"/>
  <c r="AN604" i="1"/>
  <c r="AM604" i="1"/>
  <c r="AO941" i="1"/>
  <c r="AM941" i="1"/>
  <c r="AN837" i="1"/>
  <c r="AO837" i="1"/>
  <c r="AM837" i="1"/>
  <c r="AO448" i="1"/>
  <c r="AN448" i="1"/>
  <c r="AM448" i="1"/>
  <c r="AO646" i="1"/>
  <c r="AN646" i="1"/>
  <c r="AM646" i="1"/>
  <c r="AP646" i="1"/>
  <c r="AO230" i="1"/>
  <c r="AN230" i="1"/>
  <c r="AM230" i="1"/>
  <c r="AO402" i="1"/>
  <c r="AM402" i="1"/>
  <c r="AN402" i="1"/>
  <c r="AO1077" i="1"/>
  <c r="AN1077" i="1"/>
  <c r="AM1077" i="1"/>
  <c r="AP1077" i="1"/>
  <c r="AO591" i="1"/>
  <c r="AM591" i="1"/>
  <c r="AP591" i="1"/>
  <c r="AN591" i="1"/>
  <c r="AO656" i="1"/>
  <c r="AN656" i="1"/>
  <c r="AM656" i="1"/>
  <c r="AM1203" i="1"/>
  <c r="AP1203" i="1"/>
  <c r="AO1203" i="1"/>
  <c r="AN1203" i="1"/>
  <c r="AP263" i="1"/>
  <c r="AN263" i="1"/>
  <c r="AO263" i="1"/>
  <c r="AM263" i="1"/>
  <c r="AO401" i="1"/>
  <c r="AN401" i="1"/>
  <c r="AM401" i="1"/>
  <c r="AO934" i="1"/>
  <c r="AN934" i="1"/>
  <c r="AN1013" i="1"/>
  <c r="AM1013" i="1"/>
  <c r="AO156" i="1"/>
  <c r="AN156" i="1"/>
  <c r="AM156" i="1"/>
  <c r="AP156" i="1"/>
  <c r="AO1025" i="1"/>
  <c r="AN1025" i="1"/>
  <c r="AM1025" i="1"/>
  <c r="AO1200" i="1"/>
  <c r="AM1200" i="1"/>
  <c r="AN1200" i="1"/>
  <c r="AO1126" i="1"/>
  <c r="AN1126" i="1"/>
  <c r="AM1126" i="1"/>
  <c r="AO708" i="1"/>
  <c r="AN708" i="1"/>
  <c r="AM708" i="1"/>
  <c r="AN1357" i="1"/>
  <c r="AM1357" i="1"/>
  <c r="AP1357" i="1"/>
  <c r="AO1357" i="1"/>
  <c r="AO967" i="1"/>
  <c r="AP35" i="1"/>
  <c r="AO35" i="1"/>
  <c r="AN35" i="1"/>
  <c r="AM35" i="1"/>
  <c r="AM214" i="1"/>
  <c r="AO214" i="1"/>
  <c r="AN214" i="1"/>
  <c r="AO435" i="1"/>
  <c r="AN435" i="1"/>
  <c r="AM435" i="1"/>
  <c r="AO685" i="1"/>
  <c r="AM685" i="1"/>
  <c r="AN685" i="1"/>
  <c r="AO672" i="1"/>
  <c r="AN672" i="1"/>
  <c r="AM672" i="1"/>
  <c r="AM255" i="1"/>
  <c r="AO255" i="1"/>
  <c r="AN255" i="1"/>
  <c r="AP863" i="1"/>
  <c r="AO863" i="1"/>
  <c r="AM863" i="1"/>
  <c r="AN863" i="1"/>
  <c r="AP186" i="1"/>
  <c r="AO186" i="1"/>
  <c r="AN186" i="1"/>
  <c r="AM186" i="1"/>
  <c r="AO1186" i="1"/>
  <c r="AN1186" i="1"/>
  <c r="AM1186" i="1"/>
  <c r="AO279" i="1"/>
  <c r="AM279" i="1"/>
  <c r="AN279" i="1"/>
  <c r="AP61" i="1"/>
  <c r="AO61" i="1"/>
  <c r="AN61" i="1"/>
  <c r="AM61" i="1"/>
  <c r="AN508" i="1"/>
  <c r="AM508" i="1"/>
  <c r="AO508" i="1"/>
  <c r="AN1001" i="1"/>
  <c r="AM1001" i="1"/>
  <c r="AO1001" i="1"/>
  <c r="AN808" i="1"/>
  <c r="AO808" i="1"/>
  <c r="AM808" i="1"/>
  <c r="AO915" i="1"/>
  <c r="AM915" i="1"/>
  <c r="AN915" i="1"/>
  <c r="AM372" i="1"/>
  <c r="AO372" i="1"/>
  <c r="AO373" i="1"/>
  <c r="AN373" i="1"/>
  <c r="AM373" i="1"/>
  <c r="AO174" i="1"/>
  <c r="AN174" i="1"/>
  <c r="AM174" i="1"/>
  <c r="AM70" i="1"/>
  <c r="AP70" i="1"/>
  <c r="AO70" i="1"/>
  <c r="AN70" i="1"/>
  <c r="AO13" i="1"/>
  <c r="AN13" i="1"/>
  <c r="AM13" i="1"/>
  <c r="AP13" i="1"/>
  <c r="AP27" i="1"/>
  <c r="AO27" i="1"/>
  <c r="AN27" i="1"/>
  <c r="AM27" i="1"/>
  <c r="AM424" i="1"/>
  <c r="AO424" i="1"/>
  <c r="AO1020" i="1"/>
  <c r="AM1020" i="1"/>
  <c r="AN1020" i="1"/>
  <c r="AN946" i="1"/>
  <c r="AO946" i="1"/>
  <c r="AM946" i="1"/>
  <c r="AO962" i="1"/>
  <c r="AN962" i="1"/>
  <c r="AM962" i="1"/>
  <c r="AP962" i="1"/>
  <c r="AO1213" i="1"/>
  <c r="AN1213" i="1"/>
  <c r="AM1213" i="1"/>
  <c r="AP1213" i="1"/>
  <c r="AP635" i="1"/>
  <c r="AN635" i="1"/>
  <c r="AM635" i="1"/>
  <c r="AP1335" i="1"/>
  <c r="AO1335" i="1"/>
  <c r="AN1335" i="1"/>
  <c r="AM1335" i="1"/>
  <c r="AO169" i="1"/>
  <c r="AN169" i="1"/>
  <c r="AM169" i="1"/>
  <c r="AN874" i="1"/>
  <c r="AO874" i="1"/>
  <c r="AM874" i="1"/>
  <c r="AO196" i="1"/>
  <c r="AN196" i="1"/>
  <c r="AM196" i="1"/>
  <c r="AO283" i="1"/>
  <c r="AM283" i="1"/>
  <c r="AN283" i="1"/>
  <c r="AM518" i="1"/>
  <c r="AP518" i="1"/>
  <c r="AO518" i="1"/>
  <c r="AN518" i="1"/>
  <c r="AM1063" i="1"/>
  <c r="AO1063" i="1"/>
  <c r="AP1063" i="1"/>
  <c r="AN1063" i="1"/>
  <c r="AN970" i="1"/>
  <c r="AO970" i="1"/>
  <c r="AM970" i="1"/>
  <c r="AM504" i="1"/>
  <c r="AO504" i="1"/>
  <c r="AN504" i="1"/>
  <c r="AP450" i="1"/>
  <c r="AO450" i="1"/>
  <c r="AN450" i="1"/>
  <c r="AM450" i="1"/>
  <c r="AN756" i="1"/>
  <c r="AM756" i="1"/>
  <c r="AO756" i="1"/>
  <c r="AM317" i="1"/>
  <c r="AO317" i="1"/>
  <c r="AN317" i="1"/>
  <c r="AO82" i="1"/>
  <c r="AN82" i="1"/>
  <c r="AM82" i="1"/>
  <c r="AO107" i="1"/>
  <c r="AM107" i="1"/>
  <c r="AO438" i="1"/>
  <c r="AN438" i="1"/>
  <c r="AM438" i="1"/>
  <c r="AO778" i="1"/>
  <c r="AN778" i="1"/>
  <c r="AM778" i="1"/>
  <c r="AO177" i="1"/>
  <c r="AN177" i="1"/>
  <c r="AM177" i="1"/>
  <c r="AO724" i="1"/>
  <c r="AM724" i="1"/>
  <c r="AN724" i="1"/>
  <c r="AO1029" i="1"/>
  <c r="AN1029" i="1"/>
  <c r="AM1029" i="1"/>
  <c r="AP1227" i="1"/>
  <c r="AN1227" i="1"/>
  <c r="AM1227" i="1"/>
  <c r="AO1227" i="1"/>
  <c r="AM21" i="1"/>
  <c r="AO21" i="1"/>
  <c r="AP21" i="1"/>
  <c r="AN21" i="1"/>
  <c r="AP473" i="1"/>
  <c r="AO473" i="1"/>
  <c r="AM473" i="1"/>
  <c r="AN473" i="1"/>
  <c r="AN400" i="1"/>
  <c r="AM400" i="1"/>
  <c r="AO400" i="1"/>
  <c r="AP494" i="1"/>
  <c r="AN494" i="1"/>
  <c r="AO494" i="1"/>
  <c r="AM494" i="1"/>
  <c r="AN10" i="1"/>
  <c r="AM10" i="1"/>
  <c r="AP10" i="1"/>
  <c r="AO10" i="1"/>
  <c r="AM892" i="1"/>
  <c r="AO892" i="1"/>
  <c r="AN892" i="1"/>
  <c r="AM517" i="1"/>
  <c r="AO517" i="1"/>
  <c r="AP517" i="1"/>
  <c r="AN517" i="1"/>
  <c r="AO205" i="1"/>
  <c r="AM205" i="1"/>
  <c r="AN205" i="1"/>
  <c r="AP1245" i="1"/>
  <c r="AO1245" i="1"/>
  <c r="AN1245" i="1"/>
  <c r="AM1245" i="1"/>
  <c r="AN965" i="1"/>
  <c r="AM965" i="1"/>
  <c r="AO961" i="1"/>
  <c r="AN961" i="1"/>
  <c r="AM961" i="1"/>
  <c r="AO744" i="1"/>
  <c r="AN744" i="1"/>
  <c r="AM744" i="1"/>
  <c r="AM624" i="1"/>
  <c r="AO624" i="1"/>
  <c r="AO210" i="1"/>
  <c r="AN210" i="1"/>
  <c r="AM210" i="1"/>
  <c r="AM1119" i="1"/>
  <c r="AO1119" i="1"/>
  <c r="AN1119" i="1"/>
  <c r="AP1119" i="1"/>
  <c r="AO1135" i="1"/>
  <c r="AM1135" i="1"/>
  <c r="AM695" i="1"/>
  <c r="AO695" i="1"/>
  <c r="AP695" i="1"/>
  <c r="AN695" i="1"/>
  <c r="AO262" i="1"/>
  <c r="AN262" i="1"/>
  <c r="AM262" i="1"/>
  <c r="AM595" i="1"/>
  <c r="AO595" i="1"/>
  <c r="AN595" i="1"/>
  <c r="AP595" i="1"/>
  <c r="AO108" i="1"/>
  <c r="AN108" i="1"/>
  <c r="AM108" i="1"/>
  <c r="AP108" i="1"/>
  <c r="AO633" i="1"/>
  <c r="AN633" i="1"/>
  <c r="AM633" i="1"/>
  <c r="AO541" i="1"/>
  <c r="AN541" i="1"/>
  <c r="AM541" i="1"/>
  <c r="AN321" i="1"/>
  <c r="AM321" i="1"/>
  <c r="AO321" i="1"/>
  <c r="AM1212" i="1"/>
  <c r="AO1212" i="1"/>
  <c r="AN1212" i="1"/>
  <c r="AP1212" i="1"/>
  <c r="AO228" i="1"/>
  <c r="AN228" i="1"/>
  <c r="AM228" i="1"/>
  <c r="AO429" i="1"/>
  <c r="AN429" i="1"/>
  <c r="AM429" i="1"/>
  <c r="AN346" i="1"/>
  <c r="AM346" i="1"/>
  <c r="AO346" i="1"/>
  <c r="AO1185" i="1"/>
  <c r="AN1185" i="1"/>
  <c r="AM1185" i="1"/>
  <c r="AO222" i="1"/>
  <c r="AN222" i="1"/>
  <c r="AM222" i="1"/>
  <c r="AO1112" i="1"/>
  <c r="AN1112" i="1"/>
  <c r="AM1112" i="1"/>
  <c r="AM833" i="1"/>
  <c r="AO833" i="1"/>
  <c r="AP325" i="1"/>
  <c r="AO325" i="1"/>
  <c r="AM325" i="1"/>
  <c r="AN325" i="1"/>
  <c r="AO1103" i="1"/>
  <c r="AN1103" i="1"/>
  <c r="AM1103" i="1"/>
  <c r="AP573" i="1"/>
  <c r="AO573" i="1"/>
  <c r="AN573" i="1"/>
  <c r="AM573" i="1"/>
  <c r="AN72" i="1"/>
  <c r="AP72" i="1"/>
  <c r="AO72" i="1"/>
  <c r="AM72" i="1"/>
  <c r="AO1297" i="1"/>
  <c r="AN1297" i="1"/>
  <c r="AM1297" i="1"/>
  <c r="AN383" i="1"/>
  <c r="AO383" i="1"/>
  <c r="AM383" i="1"/>
  <c r="AN1246" i="1"/>
  <c r="AM1246" i="1"/>
  <c r="AO1246" i="1"/>
  <c r="AP345" i="1"/>
  <c r="AO345" i="1"/>
  <c r="AN345" i="1"/>
  <c r="AM345" i="1"/>
  <c r="AO1159" i="1"/>
  <c r="AN1159" i="1"/>
  <c r="AM1159" i="1"/>
  <c r="AN76" i="1"/>
  <c r="AM76" i="1"/>
  <c r="AO76" i="1"/>
  <c r="AP1145" i="1"/>
  <c r="AO1145" i="1"/>
  <c r="AM1145" i="1"/>
  <c r="AN1145" i="1"/>
  <c r="AO966" i="1"/>
  <c r="AN966" i="1"/>
  <c r="AM966" i="1"/>
  <c r="AO260" i="1"/>
  <c r="AM260" i="1"/>
  <c r="AN260" i="1"/>
  <c r="AO814" i="1"/>
  <c r="AN814" i="1"/>
  <c r="AM814" i="1"/>
  <c r="AN671" i="1"/>
  <c r="AP671" i="1"/>
  <c r="AO671" i="1"/>
  <c r="AM671" i="1"/>
  <c r="AM1206" i="1"/>
  <c r="AO1206" i="1"/>
  <c r="AP1206" i="1"/>
  <c r="AN1206" i="1"/>
  <c r="AN770" i="1"/>
  <c r="AM770" i="1"/>
  <c r="AO326" i="1"/>
  <c r="AN326" i="1"/>
  <c r="AM326" i="1"/>
  <c r="AO1230" i="1"/>
  <c r="AN1230" i="1"/>
  <c r="AM1230" i="1"/>
  <c r="AP1230" i="1"/>
  <c r="AP601" i="1"/>
  <c r="AO601" i="1"/>
  <c r="AM601" i="1"/>
  <c r="AN601" i="1"/>
  <c r="AN560" i="1"/>
  <c r="AM560" i="1"/>
  <c r="AP560" i="1"/>
  <c r="AO560" i="1"/>
  <c r="AP1009" i="1"/>
  <c r="AO1009" i="1"/>
  <c r="AM1009" i="1"/>
  <c r="AN1009" i="1"/>
  <c r="AO949" i="1"/>
  <c r="AN949" i="1"/>
  <c r="AM949" i="1"/>
  <c r="AO703" i="1"/>
  <c r="AM703" i="1"/>
  <c r="AN703" i="1"/>
  <c r="AO690" i="1"/>
  <c r="AN690" i="1"/>
  <c r="AM690" i="1"/>
  <c r="AO254" i="1"/>
  <c r="AN254" i="1"/>
  <c r="AM254" i="1"/>
  <c r="AP1000" i="1"/>
  <c r="AO1000" i="1"/>
  <c r="AN1000" i="1"/>
  <c r="AM1000" i="1"/>
  <c r="AN280" i="1"/>
  <c r="AM280" i="1"/>
  <c r="AO280" i="1"/>
  <c r="AO316" i="1"/>
  <c r="AM316" i="1"/>
  <c r="AN316" i="1"/>
  <c r="AN437" i="1"/>
  <c r="AM437" i="1"/>
  <c r="AP437" i="1"/>
  <c r="AO437" i="1"/>
  <c r="AP19" i="1"/>
  <c r="AN19" i="1"/>
  <c r="AM19" i="1"/>
  <c r="AO19" i="1"/>
  <c r="AO367" i="1"/>
  <c r="AM367" i="1"/>
  <c r="AN367" i="1"/>
  <c r="AO422" i="1"/>
  <c r="AN422" i="1"/>
  <c r="AM422" i="1"/>
  <c r="AM1083" i="1"/>
  <c r="AO1083" i="1"/>
  <c r="AN1083" i="1"/>
  <c r="AN34" i="1"/>
  <c r="AM34" i="1"/>
  <c r="AO34" i="1"/>
  <c r="AO285" i="1"/>
  <c r="AM285" i="1"/>
  <c r="AN285" i="1"/>
  <c r="AO394" i="1"/>
  <c r="AN394" i="1"/>
  <c r="AM11" i="1"/>
  <c r="AO11" i="1"/>
  <c r="AN11" i="1"/>
  <c r="AO276" i="1"/>
  <c r="AN276" i="1"/>
  <c r="AM276" i="1"/>
  <c r="AP364" i="1"/>
  <c r="AO364" i="1"/>
  <c r="AM364" i="1"/>
  <c r="AN364" i="1"/>
  <c r="AO524" i="1"/>
  <c r="AN524" i="1"/>
  <c r="AM524" i="1"/>
  <c r="AO99" i="1"/>
  <c r="AN99" i="1"/>
  <c r="AM99" i="1"/>
  <c r="AN220" i="1"/>
  <c r="AM220" i="1"/>
  <c r="AO220" i="1"/>
  <c r="AN592" i="1"/>
  <c r="AM592" i="1"/>
  <c r="AP592" i="1"/>
  <c r="AO592" i="1"/>
  <c r="AN1354" i="1"/>
  <c r="AM1354" i="1"/>
  <c r="AO1354" i="1"/>
  <c r="AM1023" i="1"/>
  <c r="AO1023" i="1"/>
  <c r="AO513" i="1"/>
  <c r="AN513" i="1"/>
  <c r="AM513" i="1"/>
  <c r="AO1322" i="1"/>
  <c r="AN1322" i="1"/>
  <c r="AM1300" i="1"/>
  <c r="AO1300" i="1"/>
  <c r="AP1300" i="1"/>
  <c r="AN1300" i="1"/>
  <c r="AO94" i="1"/>
  <c r="AN94" i="1"/>
  <c r="AM94" i="1"/>
  <c r="AO153" i="1"/>
  <c r="AN153" i="1"/>
  <c r="AM153" i="1"/>
  <c r="AP40" i="1"/>
  <c r="AO40" i="1"/>
  <c r="AN40" i="1"/>
  <c r="AM40" i="1"/>
  <c r="AN989" i="1"/>
  <c r="AO989" i="1"/>
  <c r="AM989" i="1"/>
  <c r="AM958" i="1"/>
  <c r="AO958" i="1"/>
  <c r="AN958" i="1"/>
  <c r="AM266" i="1"/>
  <c r="AO266" i="1"/>
  <c r="AN266" i="1"/>
  <c r="AN851" i="1"/>
  <c r="AO1274" i="1"/>
  <c r="AN1274" i="1"/>
  <c r="AM1274" i="1"/>
  <c r="AO888" i="1"/>
  <c r="AN888" i="1"/>
  <c r="AM888" i="1"/>
  <c r="AN842" i="1"/>
  <c r="AM842" i="1"/>
  <c r="AO936" i="1"/>
  <c r="AN936" i="1"/>
  <c r="AM936" i="1"/>
  <c r="AO455" i="1"/>
  <c r="AN455" i="1"/>
  <c r="AM455" i="1"/>
  <c r="AO41" i="1"/>
  <c r="AN41" i="1"/>
  <c r="AM41" i="1"/>
  <c r="AN1228" i="1"/>
  <c r="AP1228" i="1"/>
  <c r="AO1228" i="1"/>
  <c r="AM1228" i="1"/>
  <c r="AO554" i="1"/>
  <c r="AN554" i="1"/>
  <c r="AM554" i="1"/>
  <c r="AO433" i="1"/>
  <c r="AN433" i="1"/>
  <c r="AM433" i="1"/>
  <c r="AO1142" i="1"/>
  <c r="AN1142" i="1"/>
  <c r="AM1142" i="1"/>
  <c r="AM218" i="1"/>
  <c r="AO218" i="1"/>
  <c r="AN218" i="1"/>
  <c r="AP43" i="1"/>
  <c r="AN43" i="1"/>
  <c r="AM43" i="1"/>
  <c r="AO43" i="1"/>
  <c r="AN306" i="1"/>
  <c r="AM306" i="1"/>
  <c r="AO306" i="1"/>
  <c r="AO817" i="1"/>
  <c r="AN817" i="1"/>
  <c r="AM817" i="1"/>
  <c r="AP1075" i="1"/>
  <c r="AO1075" i="1"/>
  <c r="AN1075" i="1"/>
  <c r="AM1075" i="1"/>
  <c r="AO145" i="1"/>
  <c r="AN145" i="1"/>
  <c r="AM145" i="1"/>
  <c r="AP985" i="1"/>
  <c r="AO985" i="1"/>
  <c r="AN985" i="1"/>
  <c r="AM985" i="1"/>
  <c r="AO739" i="1"/>
  <c r="AN739" i="1"/>
  <c r="AM739" i="1"/>
  <c r="AN679" i="1"/>
  <c r="AM679" i="1"/>
  <c r="AO679" i="1"/>
  <c r="AO925" i="1"/>
  <c r="AN925" i="1"/>
  <c r="AM925" i="1"/>
  <c r="AO733" i="1"/>
  <c r="AN733" i="1"/>
  <c r="AM733" i="1"/>
  <c r="AP1100" i="1"/>
  <c r="AO1100" i="1"/>
  <c r="AN1100" i="1"/>
  <c r="AM1100" i="1"/>
  <c r="AN1242" i="1"/>
  <c r="AM1242" i="1"/>
  <c r="AP1242" i="1"/>
  <c r="AP273" i="1"/>
  <c r="AN273" i="1"/>
  <c r="AM273" i="1"/>
  <c r="AO273" i="1"/>
  <c r="AN811" i="1"/>
  <c r="AM811" i="1"/>
  <c r="AO811" i="1"/>
  <c r="AN866" i="1"/>
  <c r="AM702" i="1"/>
  <c r="AO86" i="1"/>
  <c r="AN993" i="1"/>
  <c r="AM544" i="1"/>
  <c r="AO617" i="1"/>
  <c r="AN631" i="1"/>
  <c r="AM816" i="1"/>
  <c r="AO237" i="1"/>
  <c r="AN1015" i="1"/>
  <c r="AM1334" i="1"/>
  <c r="AO470" i="1"/>
  <c r="AN1016" i="1"/>
  <c r="AO1264" i="1"/>
  <c r="AO667" i="1"/>
  <c r="AO64" i="1"/>
  <c r="AO1143" i="1"/>
  <c r="AN833" i="1"/>
  <c r="AO236" i="1"/>
  <c r="AP57" i="1"/>
  <c r="AO903" i="1"/>
  <c r="AN1278" i="1"/>
  <c r="AO608" i="1"/>
  <c r="AO1191" i="1"/>
  <c r="AN424" i="1"/>
  <c r="AO606" i="1"/>
  <c r="AO287" i="1"/>
  <c r="AN1023" i="1"/>
  <c r="AO1165" i="1"/>
  <c r="AN372" i="1"/>
  <c r="AO935" i="1"/>
  <c r="AN1306" i="1"/>
  <c r="AO750" i="1"/>
  <c r="AO1331" i="1"/>
  <c r="AP705" i="1"/>
  <c r="AO705" i="1"/>
  <c r="AM705" i="1"/>
  <c r="AN705" i="1"/>
  <c r="AO233" i="1"/>
  <c r="AN233" i="1"/>
  <c r="AM233" i="1"/>
  <c r="AP51" i="1"/>
  <c r="AO51" i="1"/>
  <c r="AM51" i="1"/>
  <c r="AN51" i="1"/>
  <c r="AM616" i="1"/>
  <c r="AO616" i="1"/>
  <c r="AP616" i="1"/>
  <c r="AO678" i="1"/>
  <c r="AM678" i="1"/>
  <c r="AO369" i="1"/>
  <c r="AM369" i="1"/>
  <c r="AN369" i="1"/>
  <c r="AP1329" i="1"/>
  <c r="AO1329" i="1"/>
  <c r="AM1329" i="1"/>
  <c r="AN1329" i="1"/>
  <c r="AP1104" i="1"/>
  <c r="AO1104" i="1"/>
  <c r="AN1104" i="1"/>
  <c r="AM1104" i="1"/>
  <c r="AO101" i="1"/>
  <c r="AN101" i="1"/>
  <c r="AM101" i="1"/>
  <c r="AN1175" i="1"/>
  <c r="AM1175" i="1"/>
  <c r="AP1175" i="1"/>
  <c r="AO1175" i="1"/>
  <c r="AN683" i="1"/>
  <c r="AO683" i="1"/>
  <c r="AM683" i="1"/>
  <c r="AP462" i="1"/>
  <c r="AN462" i="1"/>
  <c r="AM462" i="1"/>
  <c r="AO462" i="1"/>
  <c r="AO1164" i="1"/>
  <c r="AN1164" i="1"/>
  <c r="AM1164" i="1"/>
  <c r="AP523" i="1"/>
  <c r="AN523" i="1"/>
  <c r="AM523" i="1"/>
  <c r="AO523" i="1"/>
  <c r="AN288" i="1"/>
  <c r="AM288" i="1"/>
  <c r="AO288" i="1"/>
  <c r="AN44" i="1"/>
  <c r="AM44" i="1"/>
  <c r="AP44" i="1"/>
  <c r="AO44" i="1"/>
  <c r="AO755" i="1"/>
  <c r="AN755" i="1"/>
  <c r="AM755" i="1"/>
  <c r="AO1007" i="1"/>
  <c r="AN1007" i="1"/>
  <c r="AM1007" i="1"/>
  <c r="AO1140" i="1"/>
  <c r="AN1140" i="1"/>
  <c r="AM1140" i="1"/>
  <c r="AO333" i="1"/>
  <c r="AN333" i="1"/>
  <c r="AM333" i="1"/>
  <c r="AO1284" i="1"/>
  <c r="AM1284" i="1"/>
  <c r="AN1284" i="1"/>
  <c r="AO1217" i="1"/>
  <c r="AM1217" i="1"/>
  <c r="AN1217" i="1"/>
  <c r="AP1273" i="1"/>
  <c r="AO1273" i="1"/>
  <c r="AM1273" i="1"/>
  <c r="AN1273" i="1"/>
  <c r="AN136" i="1"/>
  <c r="AO136" i="1"/>
  <c r="AM136" i="1"/>
  <c r="AO1188" i="1"/>
  <c r="AN1188" i="1"/>
  <c r="AM1188" i="1"/>
  <c r="AO423" i="1"/>
  <c r="AN423" i="1"/>
  <c r="AM423" i="1"/>
  <c r="AO791" i="1"/>
  <c r="AN791" i="1"/>
  <c r="AM791" i="1"/>
  <c r="AO728" i="1"/>
  <c r="AN728" i="1"/>
  <c r="AM728" i="1"/>
  <c r="AP412" i="1"/>
  <c r="AO412" i="1"/>
  <c r="AN412" i="1"/>
  <c r="AM412" i="1"/>
  <c r="AO244" i="1"/>
  <c r="AN244" i="1"/>
  <c r="AM244" i="1"/>
  <c r="AP1073" i="1"/>
  <c r="AN1073" i="1"/>
  <c r="AO1073" i="1"/>
  <c r="AM1073" i="1"/>
  <c r="AN725" i="1"/>
  <c r="AM725" i="1"/>
  <c r="AO725" i="1"/>
  <c r="AP66" i="1"/>
  <c r="AO66" i="1"/>
  <c r="AN66" i="1"/>
  <c r="AM66" i="1"/>
  <c r="AM37" i="1"/>
  <c r="AO37" i="1"/>
  <c r="AP37" i="1"/>
  <c r="AN37" i="1"/>
  <c r="AN392" i="1"/>
  <c r="AO392" i="1"/>
  <c r="AM392" i="1"/>
  <c r="AP100" i="1"/>
  <c r="AO100" i="1"/>
  <c r="AN100" i="1"/>
  <c r="AM100" i="1"/>
  <c r="AN620" i="1"/>
  <c r="AM620" i="1"/>
  <c r="AP620" i="1"/>
  <c r="AO620" i="1"/>
  <c r="AO832" i="1"/>
  <c r="AM754" i="1"/>
  <c r="AM395" i="1"/>
  <c r="AO395" i="1"/>
  <c r="AP39" i="1"/>
  <c r="AO39" i="1"/>
  <c r="AN39" i="1"/>
  <c r="AM39" i="1"/>
  <c r="AO398" i="1"/>
  <c r="AN398" i="1"/>
  <c r="AP543" i="1"/>
  <c r="AO543" i="1"/>
  <c r="AN543" i="1"/>
  <c r="AM543" i="1"/>
  <c r="AO727" i="1"/>
  <c r="AN727" i="1"/>
  <c r="AM727" i="1"/>
  <c r="AO539" i="1"/>
  <c r="AN539" i="1"/>
  <c r="AM539" i="1"/>
  <c r="AN988" i="1"/>
  <c r="AO988" i="1"/>
  <c r="AM988" i="1"/>
  <c r="AP25" i="1"/>
  <c r="AO25" i="1"/>
  <c r="AN25" i="1"/>
  <c r="AM25" i="1"/>
  <c r="AO534" i="1"/>
  <c r="AN534" i="1"/>
  <c r="AP488" i="1"/>
  <c r="AO488" i="1"/>
  <c r="AN488" i="1"/>
  <c r="AM488" i="1"/>
  <c r="AP472" i="1"/>
  <c r="AO472" i="1"/>
  <c r="AN472" i="1"/>
  <c r="AM472" i="1"/>
  <c r="AN305" i="1"/>
  <c r="AM305" i="1"/>
  <c r="AO305" i="1"/>
  <c r="AO348" i="1"/>
  <c r="AN348" i="1"/>
  <c r="AP718" i="1"/>
  <c r="AO718" i="1"/>
  <c r="AN718" i="1"/>
  <c r="AM718" i="1"/>
  <c r="AO813" i="1"/>
  <c r="AN813" i="1"/>
  <c r="AM813" i="1"/>
  <c r="AN382" i="1"/>
  <c r="AO382" i="1"/>
  <c r="AM382" i="1"/>
  <c r="AM1330" i="1"/>
  <c r="AO1330" i="1"/>
  <c r="AN1330" i="1"/>
  <c r="AP1330" i="1"/>
  <c r="AP1299" i="1"/>
  <c r="AO1299" i="1"/>
  <c r="AN1299" i="1"/>
  <c r="AM1299" i="1"/>
  <c r="AO1130" i="1"/>
  <c r="AN1130" i="1"/>
  <c r="AM1130" i="1"/>
  <c r="AO978" i="1"/>
  <c r="AN978" i="1"/>
  <c r="AM978" i="1"/>
  <c r="AM1257" i="1"/>
  <c r="AO1257" i="1"/>
  <c r="AN1257" i="1"/>
  <c r="AO501" i="1"/>
  <c r="AN501" i="1"/>
  <c r="AM501" i="1"/>
  <c r="AM413" i="1"/>
  <c r="AO413" i="1"/>
  <c r="AP413" i="1"/>
  <c r="AN413" i="1"/>
  <c r="AN294" i="1"/>
  <c r="AM294" i="1"/>
  <c r="AO294" i="1"/>
  <c r="AO189" i="1"/>
  <c r="AN189" i="1"/>
  <c r="AM189" i="1"/>
  <c r="AN940" i="1"/>
  <c r="AM940" i="1"/>
  <c r="AO940" i="1"/>
  <c r="AP1250" i="1"/>
  <c r="AO1250" i="1"/>
  <c r="AM1250" i="1"/>
  <c r="AN1250" i="1"/>
  <c r="AO307" i="1"/>
  <c r="AN307" i="1"/>
  <c r="AM307" i="1"/>
  <c r="AN117" i="1"/>
  <c r="AM117" i="1"/>
  <c r="AM943" i="1"/>
  <c r="AO943" i="1"/>
  <c r="AP1255" i="1"/>
  <c r="AO1255" i="1"/>
  <c r="AM1255" i="1"/>
  <c r="AN1255" i="1"/>
  <c r="AM168" i="1"/>
  <c r="AO168" i="1"/>
  <c r="AN168" i="1"/>
  <c r="AO388" i="1"/>
  <c r="AN388" i="1"/>
  <c r="AM388" i="1"/>
  <c r="AN460" i="1"/>
  <c r="AO460" i="1"/>
  <c r="AM460" i="1"/>
  <c r="AP986" i="1"/>
  <c r="AO986" i="1"/>
  <c r="AM986" i="1"/>
  <c r="AN986" i="1"/>
  <c r="AM366" i="1"/>
  <c r="AO366" i="1"/>
  <c r="AN366" i="1"/>
  <c r="AN806" i="1"/>
  <c r="AM806" i="1"/>
  <c r="AO806" i="1"/>
  <c r="AO1129" i="1"/>
  <c r="AM1129" i="1"/>
  <c r="AN1129" i="1"/>
  <c r="AP478" i="1"/>
  <c r="AO478" i="1"/>
  <c r="AM478" i="1"/>
  <c r="AN478" i="1"/>
  <c r="AO416" i="1"/>
  <c r="AN416" i="1"/>
  <c r="AM416" i="1"/>
  <c r="AO918" i="1"/>
  <c r="AN918" i="1"/>
  <c r="AM918" i="1"/>
  <c r="AO877" i="1"/>
  <c r="AM877" i="1"/>
  <c r="AN877" i="1"/>
  <c r="AP62" i="1"/>
  <c r="AN62" i="1"/>
  <c r="AO62" i="1"/>
  <c r="AM62" i="1"/>
  <c r="AO696" i="1"/>
  <c r="AM696" i="1"/>
  <c r="AN696" i="1"/>
  <c r="AN248" i="1"/>
  <c r="AM248" i="1"/>
  <c r="AO248" i="1"/>
  <c r="AO1283" i="1"/>
  <c r="AN1283" i="1"/>
  <c r="AM1283" i="1"/>
  <c r="AO378" i="1"/>
  <c r="AN378" i="1"/>
  <c r="AM378" i="1"/>
  <c r="AO130" i="1"/>
  <c r="AN130" i="1"/>
  <c r="AM130" i="1"/>
  <c r="AO296" i="1"/>
  <c r="AN296" i="1"/>
  <c r="AM296" i="1"/>
  <c r="AO827" i="1"/>
  <c r="AN827" i="1"/>
  <c r="AM827" i="1"/>
  <c r="AO730" i="1"/>
  <c r="AN730" i="1"/>
  <c r="AM730" i="1"/>
  <c r="AN418" i="1"/>
  <c r="AM418" i="1"/>
  <c r="AN49" i="1"/>
  <c r="AO49" i="1"/>
  <c r="AM49" i="1"/>
  <c r="AP9" i="1"/>
  <c r="AO9" i="1"/>
  <c r="AN9" i="1"/>
  <c r="AM9" i="1"/>
  <c r="AO328" i="1"/>
  <c r="AN328" i="1"/>
  <c r="AM328" i="1"/>
  <c r="AP1162" i="1"/>
  <c r="AO1162" i="1"/>
  <c r="AN1162" i="1"/>
  <c r="AM1162" i="1"/>
  <c r="AO774" i="1"/>
  <c r="AM774" i="1"/>
  <c r="AN774" i="1"/>
  <c r="AN454" i="1"/>
  <c r="AO454" i="1"/>
  <c r="AM454" i="1"/>
  <c r="AP660" i="1"/>
  <c r="AO660" i="1"/>
  <c r="AN660" i="1"/>
  <c r="AM660" i="1"/>
  <c r="AO982" i="1"/>
  <c r="AM982" i="1"/>
  <c r="AO436" i="1"/>
  <c r="AN436" i="1"/>
  <c r="AM436" i="1"/>
  <c r="AN1098" i="1"/>
  <c r="AO1098" i="1"/>
  <c r="AN1082" i="1"/>
  <c r="AO1082" i="1"/>
  <c r="AM1082" i="1"/>
  <c r="AO868" i="1"/>
  <c r="AN868" i="1"/>
  <c r="AM868" i="1"/>
  <c r="AO905" i="1"/>
  <c r="AN905" i="1"/>
  <c r="AM905" i="1"/>
  <c r="AO906" i="1"/>
  <c r="AM906" i="1"/>
  <c r="AN906" i="1"/>
  <c r="AM1349" i="1"/>
  <c r="AO1349" i="1"/>
  <c r="AP1349" i="1"/>
  <c r="AO143" i="1"/>
  <c r="AN143" i="1"/>
  <c r="AM143" i="1"/>
  <c r="AP502" i="1"/>
  <c r="AN502" i="1"/>
  <c r="AM502" i="1"/>
  <c r="AO502" i="1"/>
  <c r="AN359" i="1"/>
  <c r="AO359" i="1"/>
  <c r="AM359" i="1"/>
  <c r="AP1169" i="1"/>
  <c r="AO1169" i="1"/>
  <c r="AN1169" i="1"/>
  <c r="AM1169" i="1"/>
  <c r="AO314" i="1"/>
  <c r="AN314" i="1"/>
  <c r="AM314" i="1"/>
  <c r="AO461" i="1"/>
  <c r="AN461" i="1"/>
  <c r="AO1295" i="1"/>
  <c r="AN1295" i="1"/>
  <c r="AM1295" i="1"/>
  <c r="AO1114" i="1"/>
  <c r="AN1114" i="1"/>
  <c r="AM1114" i="1"/>
  <c r="AO784" i="1"/>
  <c r="AN784" i="1"/>
  <c r="AM784" i="1"/>
  <c r="AN881" i="1"/>
  <c r="AM881" i="1"/>
  <c r="AO881" i="1"/>
  <c r="AO771" i="1"/>
  <c r="AN771" i="1"/>
  <c r="AM771" i="1"/>
  <c r="AP771" i="1"/>
  <c r="AO840" i="1"/>
  <c r="AN840" i="1"/>
  <c r="AM840" i="1"/>
  <c r="AP399" i="1"/>
  <c r="AO399" i="1"/>
  <c r="AN399" i="1"/>
  <c r="AM399" i="1"/>
  <c r="AO129" i="1"/>
  <c r="AN129" i="1"/>
  <c r="AM129" i="1"/>
  <c r="AO1004" i="1"/>
  <c r="AN1004" i="1"/>
  <c r="AM1004" i="1"/>
  <c r="AP1004" i="1"/>
  <c r="AM1170" i="1"/>
  <c r="AO1170" i="1"/>
  <c r="AN1170" i="1"/>
  <c r="AN252" i="1"/>
  <c r="AP1319" i="1"/>
  <c r="AO1319" i="1"/>
  <c r="AN1319" i="1"/>
  <c r="AM1319" i="1"/>
  <c r="AM227" i="1"/>
  <c r="AO227" i="1"/>
  <c r="AN227" i="1"/>
  <c r="AO580" i="1"/>
  <c r="AM580" i="1"/>
  <c r="AN580" i="1"/>
  <c r="AO763" i="1"/>
  <c r="AN763" i="1"/>
  <c r="AM763" i="1"/>
  <c r="AO381" i="1"/>
  <c r="AN381" i="1"/>
  <c r="AM381" i="1"/>
  <c r="AO1110" i="1"/>
  <c r="AN1110" i="1"/>
  <c r="AM1110" i="1"/>
  <c r="AM251" i="1"/>
  <c r="AO251" i="1"/>
  <c r="AN251" i="1"/>
  <c r="AO579" i="1"/>
  <c r="AN579" i="1"/>
  <c r="AM579" i="1"/>
  <c r="AP579" i="1"/>
  <c r="AM1265" i="1"/>
  <c r="AP1265" i="1"/>
  <c r="AO1265" i="1"/>
  <c r="AN1265" i="1"/>
  <c r="AP1260" i="1"/>
  <c r="AO1260" i="1"/>
  <c r="AN1260" i="1"/>
  <c r="AM1260" i="1"/>
  <c r="AP1271" i="1"/>
  <c r="AO1271" i="1"/>
  <c r="AN1271" i="1"/>
  <c r="AM1271" i="1"/>
  <c r="AP1361" i="1"/>
  <c r="AN1361" i="1"/>
  <c r="AO1361" i="1"/>
  <c r="AM1361" i="1"/>
  <c r="AO146" i="1"/>
  <c r="AN146" i="1"/>
  <c r="AM146" i="1"/>
  <c r="AN172" i="1"/>
  <c r="AO172" i="1"/>
  <c r="AO293" i="1"/>
  <c r="AM293" i="1"/>
  <c r="AP469" i="1"/>
  <c r="AO469" i="1"/>
  <c r="AN469" i="1"/>
  <c r="AM469" i="1"/>
  <c r="AO197" i="1"/>
  <c r="AN197" i="1"/>
  <c r="AM197" i="1"/>
  <c r="AM29" i="1"/>
  <c r="AO29" i="1"/>
  <c r="AM937" i="1"/>
  <c r="AO937" i="1"/>
  <c r="AN937" i="1"/>
  <c r="AO389" i="1"/>
  <c r="AN389" i="1"/>
  <c r="AM389" i="1"/>
  <c r="AO499" i="1"/>
  <c r="AN499" i="1"/>
  <c r="AM499" i="1"/>
  <c r="AO923" i="1"/>
  <c r="AN923" i="1"/>
  <c r="AM923" i="1"/>
  <c r="AO869" i="1"/>
  <c r="AM869" i="1"/>
  <c r="AN803" i="1"/>
  <c r="AO803" i="1"/>
  <c r="AM803" i="1"/>
  <c r="AN1014" i="1"/>
  <c r="AM1014" i="1"/>
  <c r="AO1014" i="1"/>
  <c r="AP112" i="1"/>
  <c r="AO112" i="1"/>
  <c r="AN112" i="1"/>
  <c r="AM112" i="1"/>
  <c r="AO38" i="1"/>
  <c r="AN38" i="1"/>
  <c r="AM38" i="1"/>
  <c r="AP38" i="1"/>
  <c r="AM895" i="1"/>
  <c r="AO895" i="1"/>
  <c r="AN895" i="1"/>
  <c r="AO1136" i="1"/>
  <c r="AM1136" i="1"/>
  <c r="AN1136" i="1"/>
  <c r="AO1050" i="1"/>
  <c r="AN1050" i="1"/>
  <c r="AM1050" i="1"/>
  <c r="AM1192" i="1"/>
  <c r="AO1192" i="1"/>
  <c r="AP1192" i="1"/>
  <c r="AN1192" i="1"/>
  <c r="AO1241" i="1"/>
  <c r="AN1241" i="1"/>
  <c r="AM1241" i="1"/>
  <c r="AP1241" i="1"/>
  <c r="AN952" i="1"/>
  <c r="AM952" i="1"/>
  <c r="AP952" i="1"/>
  <c r="AO952" i="1"/>
  <c r="AN1305" i="1"/>
  <c r="AM1305" i="1"/>
  <c r="AP1305" i="1"/>
  <c r="AO1305" i="1"/>
  <c r="AO123" i="1"/>
  <c r="AM123" i="1"/>
  <c r="AN123" i="1"/>
  <c r="AP14" i="1"/>
  <c r="AO14" i="1"/>
  <c r="AN14" i="1"/>
  <c r="AM14" i="1"/>
  <c r="AN922" i="1"/>
  <c r="AM922" i="1"/>
  <c r="AO922" i="1"/>
  <c r="AM1074" i="1"/>
  <c r="AO1074" i="1"/>
  <c r="AN1074" i="1"/>
  <c r="AP1237" i="1"/>
  <c r="AO1237" i="1"/>
  <c r="AN1237" i="1"/>
  <c r="AM1237" i="1"/>
  <c r="AM674" i="1"/>
  <c r="AO674" i="1"/>
  <c r="AO1099" i="1"/>
  <c r="AN1099" i="1"/>
  <c r="AM1099" i="1"/>
  <c r="AN468" i="1"/>
  <c r="AM468" i="1"/>
  <c r="AO468" i="1"/>
  <c r="AP1254" i="1"/>
  <c r="AN1254" i="1"/>
  <c r="AM1254" i="1"/>
  <c r="AO1254" i="1"/>
  <c r="AO856" i="1"/>
  <c r="AN856" i="1"/>
  <c r="AM856" i="1"/>
  <c r="AN588" i="1"/>
  <c r="AM588" i="1"/>
  <c r="AO588" i="1"/>
  <c r="AP113" i="1"/>
  <c r="AN113" i="1"/>
  <c r="AM113" i="1"/>
  <c r="AO113" i="1"/>
  <c r="AN87" i="1"/>
  <c r="AM87" i="1"/>
  <c r="AO87" i="1"/>
  <c r="AO419" i="1"/>
  <c r="AN419" i="1"/>
  <c r="AM419" i="1"/>
  <c r="AP74" i="1"/>
  <c r="AN74" i="1"/>
  <c r="AP106" i="1"/>
  <c r="AO106" i="1"/>
  <c r="AN106" i="1"/>
  <c r="AM106" i="1"/>
  <c r="AO337" i="1"/>
  <c r="AN337" i="1"/>
  <c r="AM337" i="1"/>
  <c r="AP1086" i="1"/>
  <c r="AO1086" i="1"/>
  <c r="AN1086" i="1"/>
  <c r="AM1086" i="1"/>
  <c r="AM911" i="1"/>
  <c r="AO911" i="1"/>
  <c r="AN911" i="1"/>
  <c r="AP669" i="1"/>
  <c r="AN669" i="1"/>
  <c r="AO669" i="1"/>
  <c r="AM669" i="1"/>
  <c r="AO88" i="1"/>
  <c r="AN88" i="1"/>
  <c r="AM88" i="1"/>
  <c r="AO955" i="1"/>
  <c r="AM955" i="1"/>
  <c r="AP955" i="1"/>
  <c r="AN955" i="1"/>
  <c r="AO640" i="1"/>
  <c r="AN640" i="1"/>
  <c r="AM640" i="1"/>
  <c r="AP640" i="1"/>
  <c r="AN475" i="1"/>
  <c r="AM475" i="1"/>
  <c r="AO475" i="1"/>
  <c r="AP475" i="1"/>
  <c r="AO857" i="1"/>
  <c r="AN857" i="1"/>
  <c r="AM857" i="1"/>
  <c r="AP2" i="1"/>
  <c r="AO2" i="1"/>
  <c r="AN2" i="1"/>
  <c r="AM2" i="1"/>
  <c r="AM1238" i="1"/>
  <c r="AP1238" i="1"/>
  <c r="AO1238" i="1"/>
  <c r="AN1238" i="1"/>
  <c r="AM334" i="1"/>
  <c r="AP334" i="1"/>
  <c r="AO334" i="1"/>
  <c r="AN334" i="1"/>
  <c r="AP380" i="1"/>
  <c r="AO380" i="1"/>
  <c r="AN380" i="1"/>
  <c r="AM380" i="1"/>
  <c r="AO753" i="1"/>
  <c r="AN753" i="1"/>
  <c r="AM753" i="1"/>
  <c r="AP753" i="1"/>
  <c r="AO529" i="1"/>
  <c r="AN529" i="1"/>
  <c r="AM529" i="1"/>
  <c r="AO229" i="1"/>
  <c r="AN229" i="1"/>
  <c r="AM229" i="1"/>
  <c r="AO510" i="1"/>
  <c r="AN510" i="1"/>
  <c r="AM510" i="1"/>
  <c r="AO1176" i="1"/>
  <c r="AN1176" i="1"/>
  <c r="AM1176" i="1"/>
  <c r="AN551" i="1"/>
  <c r="AM551" i="1"/>
  <c r="AO551" i="1"/>
  <c r="AP551" i="1"/>
  <c r="AO973" i="1"/>
  <c r="AN973" i="1"/>
  <c r="AM973" i="1"/>
  <c r="AO1282" i="1"/>
  <c r="AN1282" i="1"/>
  <c r="AM1282" i="1"/>
  <c r="AM995" i="1"/>
  <c r="AP995" i="1"/>
  <c r="AO995" i="1"/>
  <c r="AN995" i="1"/>
  <c r="AM699" i="1"/>
  <c r="AP699" i="1"/>
  <c r="AO699" i="1"/>
  <c r="AN699" i="1"/>
  <c r="AM119" i="1"/>
  <c r="AN119" i="1"/>
  <c r="AO119" i="1"/>
  <c r="AM835" i="1"/>
  <c r="AM252" i="1"/>
  <c r="AN1171" i="1"/>
  <c r="AM1120" i="1"/>
  <c r="AM953" i="1"/>
  <c r="AN869" i="1"/>
  <c r="AM893" i="1"/>
  <c r="AM1256" i="1"/>
  <c r="AN421" i="1"/>
  <c r="AM934" i="1"/>
  <c r="AM1087" i="1"/>
  <c r="AN447" i="1"/>
  <c r="AM256" i="1"/>
  <c r="AP424" i="1"/>
  <c r="AM442" i="1"/>
  <c r="AE811" i="1"/>
  <c r="AE281" i="1"/>
  <c r="AZ281" i="1" s="1"/>
  <c r="AE119" i="1"/>
  <c r="AE640" i="1"/>
  <c r="AZ640" i="1" s="1"/>
  <c r="AE2" i="1"/>
  <c r="AE334" i="1"/>
  <c r="AZ334" i="1" s="1"/>
  <c r="AE475" i="1"/>
  <c r="AZ475" i="1" s="1"/>
  <c r="AE1238" i="1"/>
  <c r="AE753" i="1"/>
  <c r="AE857" i="1"/>
  <c r="AE380" i="1"/>
  <c r="AZ380" i="1" s="1"/>
  <c r="AE529" i="1"/>
  <c r="AZ529" i="1" s="1"/>
  <c r="AE229" i="1"/>
  <c r="AE510" i="1"/>
  <c r="AZ510" i="1" s="1"/>
  <c r="AE1179" i="1"/>
  <c r="AE1109" i="1"/>
  <c r="AE1309" i="1"/>
  <c r="AE1173" i="1"/>
  <c r="AE1030" i="1"/>
  <c r="AE653" i="1"/>
  <c r="AE547" i="1"/>
  <c r="AZ547" i="1" s="1"/>
  <c r="AE795" i="1"/>
  <c r="AE519" i="1"/>
  <c r="AE687" i="1"/>
  <c r="AE731" i="1"/>
  <c r="AE1325" i="1"/>
  <c r="AE500" i="1"/>
  <c r="AZ500" i="1" s="1"/>
  <c r="AE979" i="1"/>
  <c r="AE443" i="1"/>
  <c r="AZ443" i="1" s="1"/>
  <c r="AE726" i="1"/>
  <c r="AE1068" i="1"/>
  <c r="AE188" i="1"/>
  <c r="AE610" i="1"/>
  <c r="AE1126" i="1"/>
  <c r="AE368" i="1"/>
  <c r="AZ368" i="1" s="1"/>
  <c r="AE593" i="1"/>
  <c r="AZ593" i="1" s="1"/>
  <c r="AE545" i="1"/>
  <c r="AZ545" i="1" s="1"/>
  <c r="AE377" i="1"/>
  <c r="AE100" i="1"/>
  <c r="AE428" i="1"/>
  <c r="AZ428" i="1" s="1"/>
  <c r="AE358" i="1"/>
  <c r="AE1200" i="1"/>
  <c r="AE1333" i="1"/>
  <c r="AE1044" i="1"/>
  <c r="AE993" i="1"/>
  <c r="AE392" i="1"/>
  <c r="AZ392" i="1" s="1"/>
  <c r="AE1350" i="1"/>
  <c r="AE1320" i="1"/>
  <c r="AE990" i="1"/>
  <c r="AE609" i="1"/>
  <c r="AE651" i="1"/>
  <c r="AZ651" i="1" s="1"/>
  <c r="AE716" i="1"/>
  <c r="AE376" i="1"/>
  <c r="AE1155" i="1"/>
  <c r="AE536" i="1"/>
  <c r="AZ536" i="1" s="1"/>
  <c r="AE32" i="1"/>
  <c r="AE1027" i="1"/>
  <c r="AE788" i="1"/>
  <c r="AE103" i="1"/>
  <c r="AZ103" i="1" s="1"/>
  <c r="AE350" i="1"/>
  <c r="AE471" i="1"/>
  <c r="AZ471" i="1" s="1"/>
  <c r="AE1152" i="1"/>
  <c r="AE1328" i="1"/>
  <c r="AE692" i="1"/>
  <c r="AE365" i="1"/>
  <c r="AE555" i="1"/>
  <c r="AZ555" i="1" s="1"/>
  <c r="AE1028" i="1"/>
  <c r="AE1222" i="1"/>
  <c r="AE742" i="1"/>
  <c r="AE561" i="1"/>
  <c r="AZ561" i="1" s="1"/>
  <c r="AE676" i="1"/>
  <c r="AE745" i="1"/>
  <c r="AE796" i="1"/>
  <c r="AE775" i="1"/>
  <c r="AE207" i="1"/>
  <c r="AZ207" i="1" s="1"/>
  <c r="AE752" i="1"/>
  <c r="AE1101" i="1"/>
  <c r="AE553" i="1"/>
  <c r="AE1060" i="1"/>
  <c r="AE554" i="1"/>
  <c r="AZ554" i="1" s="1"/>
  <c r="AE433" i="1"/>
  <c r="AZ433" i="1" s="1"/>
  <c r="AE1142" i="1"/>
  <c r="AE218" i="1"/>
  <c r="AE43" i="1"/>
  <c r="AE306" i="1"/>
  <c r="AE817" i="1"/>
  <c r="AE1075" i="1"/>
  <c r="AE145" i="1"/>
  <c r="AZ145" i="1" s="1"/>
  <c r="AE985" i="1"/>
  <c r="AE739" i="1"/>
  <c r="AE53" i="1"/>
  <c r="AZ53" i="1" s="1"/>
  <c r="AE706" i="1"/>
  <c r="AE487" i="1"/>
  <c r="AE1336" i="1"/>
  <c r="AE1016" i="1"/>
  <c r="AE1061" i="1"/>
  <c r="AE1289" i="1"/>
  <c r="AE849" i="1"/>
  <c r="AE337" i="1"/>
  <c r="AE1086" i="1"/>
  <c r="AE669" i="1"/>
  <c r="AE88" i="1"/>
  <c r="AZ88" i="1" s="1"/>
  <c r="AE955" i="1"/>
  <c r="AE1270" i="1"/>
  <c r="AE1150" i="1"/>
  <c r="AE625" i="1"/>
  <c r="AZ625" i="1" s="1"/>
  <c r="AE994" i="1"/>
  <c r="AE114" i="1"/>
  <c r="AE864" i="1"/>
  <c r="AE1071" i="1"/>
  <c r="AE105" i="1"/>
  <c r="AZ105" i="1" s="1"/>
  <c r="AE717" i="1"/>
  <c r="AE1258" i="1"/>
  <c r="AE74" i="1"/>
  <c r="AE911" i="1"/>
  <c r="AE688" i="1"/>
  <c r="AE93" i="1"/>
  <c r="AZ93" i="1" s="1"/>
  <c r="AE224" i="1"/>
  <c r="AE1125" i="1"/>
  <c r="AE927" i="1"/>
  <c r="AE66" i="1"/>
  <c r="AE1025" i="1"/>
  <c r="AE641" i="1"/>
  <c r="AE37" i="1"/>
  <c r="AE1264" i="1"/>
  <c r="AE131" i="1"/>
  <c r="AZ131" i="1" s="1"/>
  <c r="AE746" i="1"/>
  <c r="AE548" i="1"/>
  <c r="AZ548" i="1" s="1"/>
  <c r="AE1205" i="1"/>
  <c r="AE1069" i="1"/>
  <c r="AE853" i="1"/>
  <c r="AE643" i="1"/>
  <c r="AE522" i="1"/>
  <c r="AZ522" i="1" s="1"/>
  <c r="AE1158" i="1"/>
  <c r="AE106" i="1"/>
  <c r="AE322" i="1"/>
  <c r="AE42" i="1"/>
  <c r="AE848" i="1"/>
  <c r="AE335" i="1"/>
  <c r="AE630" i="1"/>
  <c r="AZ630" i="1" s="1"/>
  <c r="AE618" i="1"/>
  <c r="AZ618" i="1" s="1"/>
  <c r="AE352" i="1"/>
  <c r="AE867" i="1"/>
  <c r="AE1314" i="1"/>
  <c r="AE1318" i="1"/>
  <c r="AE851" i="1"/>
  <c r="AE1274" i="1"/>
  <c r="AE888" i="1"/>
  <c r="AE842" i="1"/>
  <c r="AE936" i="1"/>
  <c r="AE455" i="1"/>
  <c r="AZ455" i="1" s="1"/>
  <c r="AE41" i="1"/>
  <c r="AE1228" i="1"/>
  <c r="AE581" i="1"/>
  <c r="AZ581" i="1" s="1"/>
  <c r="AE419" i="1"/>
  <c r="AZ419" i="1" s="1"/>
  <c r="AE556" i="1"/>
  <c r="AZ556" i="1" s="1"/>
  <c r="AE134" i="1"/>
  <c r="AZ134" i="1" s="1"/>
  <c r="AE295" i="1"/>
  <c r="AE214" i="1"/>
  <c r="AZ214" i="1" s="1"/>
  <c r="AE668" i="1"/>
  <c r="AE1133" i="1"/>
  <c r="AE1263" i="1"/>
  <c r="AE672" i="1"/>
  <c r="AE356" i="1"/>
  <c r="AE1310" i="1"/>
  <c r="AE1102" i="1"/>
  <c r="AE919" i="1"/>
  <c r="AE1038" i="1"/>
  <c r="AE978" i="1"/>
  <c r="AE491" i="1"/>
  <c r="AE161" i="1"/>
  <c r="AE533" i="1"/>
  <c r="AZ533" i="1" s="1"/>
  <c r="AE946" i="1"/>
  <c r="AE478" i="1"/>
  <c r="AZ478" i="1" s="1"/>
  <c r="AE1329" i="1"/>
  <c r="AE514" i="1"/>
  <c r="AZ514" i="1" s="1"/>
  <c r="AE1279" i="1"/>
  <c r="AE569" i="1"/>
  <c r="AZ569" i="1" s="1"/>
  <c r="AE138" i="1"/>
  <c r="AZ138" i="1" s="1"/>
  <c r="AE169" i="1"/>
  <c r="AZ169" i="1" s="1"/>
  <c r="AE1302" i="1"/>
  <c r="AE1326" i="1"/>
  <c r="AE1037" i="1"/>
  <c r="AE438" i="1"/>
  <c r="AZ438" i="1" s="1"/>
  <c r="AE629" i="1"/>
  <c r="AZ629" i="1" s="1"/>
  <c r="AE23" i="1"/>
  <c r="AE327" i="1"/>
  <c r="AZ327" i="1" s="1"/>
  <c r="AE294" i="1"/>
  <c r="AE903" i="1"/>
  <c r="AE816" i="1"/>
  <c r="AE225" i="1"/>
  <c r="AZ225" i="1" s="1"/>
  <c r="AE299" i="1"/>
  <c r="AE1220" i="1"/>
  <c r="AE50" i="1"/>
  <c r="AE838" i="1"/>
  <c r="AE1190" i="1"/>
  <c r="AE818" i="1"/>
  <c r="AE1178" i="1"/>
  <c r="AE336" i="1"/>
  <c r="AE452" i="1"/>
  <c r="AZ452" i="1" s="1"/>
  <c r="AE1115" i="1"/>
  <c r="AE283" i="1"/>
  <c r="AE415" i="1"/>
  <c r="AE1181" i="1"/>
  <c r="AE874" i="1"/>
  <c r="AE675" i="1"/>
  <c r="AE21" i="1"/>
  <c r="AE493" i="1"/>
  <c r="AZ493" i="1" s="1"/>
  <c r="AE1163" i="1"/>
  <c r="AE970" i="1"/>
  <c r="AE636" i="1"/>
  <c r="AZ636" i="1" s="1"/>
  <c r="AE1122" i="1"/>
  <c r="AE797" i="1"/>
  <c r="AE511" i="1"/>
  <c r="AZ511" i="1" s="1"/>
  <c r="AE340" i="1"/>
  <c r="AE82" i="1"/>
  <c r="AE1046" i="1"/>
  <c r="AE243" i="1"/>
  <c r="AZ243" i="1" s="1"/>
  <c r="AE823" i="1"/>
  <c r="AE67" i="1"/>
  <c r="AE604" i="1"/>
  <c r="AZ604" i="1" s="1"/>
  <c r="AE1306" i="1"/>
  <c r="AE1160" i="1"/>
  <c r="AE1017" i="1"/>
  <c r="AE1120" i="1"/>
  <c r="AE1272" i="1"/>
  <c r="AE967" i="1"/>
  <c r="AE1227" i="1"/>
  <c r="AE68" i="1"/>
  <c r="AE450" i="1"/>
  <c r="AZ450" i="1" s="1"/>
  <c r="AE140" i="1"/>
  <c r="AZ140" i="1" s="1"/>
  <c r="AE83" i="1"/>
  <c r="AE1098" i="1"/>
  <c r="AE1358" i="1"/>
  <c r="AE1296" i="1"/>
  <c r="AE470" i="1"/>
  <c r="AZ470" i="1" s="1"/>
  <c r="AE696" i="1"/>
  <c r="AE600" i="1"/>
  <c r="AZ600" i="1" s="1"/>
  <c r="AE370" i="1"/>
  <c r="AZ370" i="1" s="1"/>
  <c r="AE1129" i="1"/>
  <c r="AE826" i="1"/>
  <c r="AE839" i="1"/>
  <c r="AE54" i="1"/>
  <c r="AE527" i="1"/>
  <c r="AE756" i="1"/>
  <c r="AE587" i="1"/>
  <c r="AZ587" i="1" s="1"/>
  <c r="AE667" i="1"/>
  <c r="AE69" i="1"/>
  <c r="AZ69" i="1" s="1"/>
  <c r="AE44" i="1"/>
  <c r="AE924" i="1"/>
  <c r="AE1137" i="1"/>
  <c r="AE168" i="1"/>
  <c r="AZ168" i="1" s="1"/>
  <c r="AE9" i="1"/>
  <c r="AE1106" i="1"/>
  <c r="AE722" i="1"/>
  <c r="AE288" i="1"/>
  <c r="AZ288" i="1" s="1"/>
  <c r="AE660" i="1"/>
  <c r="AE355" i="1"/>
  <c r="AZ355" i="1" s="1"/>
  <c r="AE417" i="1"/>
  <c r="AZ417" i="1" s="1"/>
  <c r="AE542" i="1"/>
  <c r="AZ542" i="1" s="1"/>
  <c r="AE219" i="1"/>
  <c r="AE1298" i="1"/>
  <c r="AE233" i="1"/>
  <c r="AE852" i="1"/>
  <c r="AE152" i="1"/>
  <c r="AZ152" i="1" s="1"/>
  <c r="AE616" i="1"/>
  <c r="AZ616" i="1" s="1"/>
  <c r="AE236" i="1"/>
  <c r="AE1085" i="1"/>
  <c r="AE174" i="1"/>
  <c r="AE348" i="1"/>
  <c r="AE155" i="1"/>
  <c r="AZ155" i="1" s="1"/>
  <c r="AE940" i="1"/>
  <c r="AE24" i="1"/>
  <c r="AE720" i="1"/>
  <c r="AE900" i="1"/>
  <c r="AE655" i="1"/>
  <c r="AZ655" i="1" s="1"/>
  <c r="AE63" i="1"/>
  <c r="AE807" i="1"/>
  <c r="AE543" i="1"/>
  <c r="AZ543" i="1" s="1"/>
  <c r="AE309" i="1"/>
  <c r="AZ309" i="1" s="1"/>
  <c r="AE508" i="1"/>
  <c r="AE988" i="1"/>
  <c r="AE124" i="1"/>
  <c r="AZ124" i="1" s="1"/>
  <c r="AE1186" i="1"/>
  <c r="AE956" i="1"/>
  <c r="AE1018" i="1"/>
  <c r="AE1257" i="1"/>
  <c r="AE1118" i="1"/>
  <c r="AE714" i="1"/>
  <c r="AE700" i="1"/>
  <c r="AE670" i="1"/>
  <c r="AE77" i="1"/>
  <c r="AE81" i="1"/>
  <c r="AE1243" i="1"/>
  <c r="AE558" i="1"/>
  <c r="AZ558" i="1" s="1"/>
  <c r="AE255" i="1"/>
  <c r="AZ255" i="1" s="1"/>
  <c r="AE1041" i="1"/>
  <c r="AE331" i="1"/>
  <c r="AZ331" i="1" s="1"/>
  <c r="AE684" i="1"/>
  <c r="AE1341" i="1"/>
  <c r="AE102" i="1"/>
  <c r="AZ102" i="1" s="1"/>
  <c r="AE1097" i="1"/>
  <c r="AE627" i="1"/>
  <c r="AZ627" i="1" s="1"/>
  <c r="AE1001" i="1"/>
  <c r="AE980" i="1"/>
  <c r="AE439" i="1"/>
  <c r="AZ439" i="1" s="1"/>
  <c r="AE501" i="1"/>
  <c r="AZ501" i="1" s="1"/>
  <c r="AE1276" i="1"/>
  <c r="AE375" i="1"/>
  <c r="AZ375" i="1" s="1"/>
  <c r="AE1141" i="1"/>
  <c r="AE783" i="1"/>
  <c r="AE727" i="1"/>
  <c r="AE969" i="1"/>
  <c r="AE578" i="1"/>
  <c r="AE1304" i="1"/>
  <c r="AE1196" i="1"/>
  <c r="AE516" i="1"/>
  <c r="AZ516" i="1" s="1"/>
  <c r="AE133" i="1"/>
  <c r="AZ133" i="1" s="1"/>
  <c r="AE70" i="1"/>
  <c r="AE1067" i="1"/>
  <c r="AE1311" i="1"/>
  <c r="AE1213" i="1"/>
  <c r="AE1256" i="1"/>
  <c r="AE898" i="1"/>
  <c r="AE617" i="1"/>
  <c r="AZ617" i="1" s="1"/>
  <c r="AE408" i="1"/>
  <c r="AE986" i="1"/>
  <c r="AE395" i="1"/>
  <c r="AE398" i="1"/>
  <c r="AE1059" i="1"/>
  <c r="AE435" i="1"/>
  <c r="AE870" i="1"/>
  <c r="AE300" i="1"/>
  <c r="AE305" i="1"/>
  <c r="AE13" i="1"/>
  <c r="AE46" i="1"/>
  <c r="AE813" i="1"/>
  <c r="AE635" i="1"/>
  <c r="AZ635" i="1" s="1"/>
  <c r="AE47" i="1"/>
  <c r="AE875" i="1"/>
  <c r="AE977" i="1"/>
  <c r="AE84" i="1"/>
  <c r="AE681" i="1"/>
  <c r="AE1224" i="1"/>
  <c r="AE589" i="1"/>
  <c r="AZ589" i="1" s="1"/>
  <c r="AE192" i="1"/>
  <c r="AE226" i="1"/>
  <c r="AE777" i="1"/>
  <c r="AE29" i="1"/>
  <c r="AE18" i="1"/>
  <c r="AZ18" i="1" s="1"/>
  <c r="AE779" i="1"/>
  <c r="AE1024" i="1"/>
  <c r="AE937" i="1"/>
  <c r="AE1281" i="1"/>
  <c r="AE302" i="1"/>
  <c r="AZ302" i="1" s="1"/>
  <c r="AE422" i="1"/>
  <c r="AE101" i="1"/>
  <c r="AZ101" i="1" s="1"/>
  <c r="AE1105" i="1"/>
  <c r="AE1283" i="1"/>
  <c r="AE477" i="1"/>
  <c r="AZ477" i="1" s="1"/>
  <c r="AE488" i="1"/>
  <c r="AZ488" i="1" s="1"/>
  <c r="AE279" i="1"/>
  <c r="AE434" i="1"/>
  <c r="AZ434" i="1" s="1"/>
  <c r="AE117" i="1"/>
  <c r="AZ117" i="1" s="1"/>
  <c r="AE1349" i="1"/>
  <c r="AE204" i="1"/>
  <c r="AZ204" i="1" s="1"/>
  <c r="AE1208" i="1"/>
  <c r="AE673" i="1"/>
  <c r="AE517" i="1"/>
  <c r="AE48" i="1"/>
  <c r="AE108" i="1"/>
  <c r="AE1280" i="1"/>
  <c r="AE147" i="1"/>
  <c r="AZ147" i="1" s="1"/>
  <c r="AE495" i="1"/>
  <c r="AZ495" i="1" s="1"/>
  <c r="AE837" i="1"/>
  <c r="AE633" i="1"/>
  <c r="AZ633" i="1" s="1"/>
  <c r="AE502" i="1"/>
  <c r="AZ502" i="1" s="1"/>
  <c r="AE173" i="1"/>
  <c r="AE3" i="1"/>
  <c r="AE1108" i="1"/>
  <c r="AE789" i="1"/>
  <c r="AE35" i="1"/>
  <c r="AE762" i="1"/>
  <c r="AE1056" i="1"/>
  <c r="AE284" i="1"/>
  <c r="AE310" i="1"/>
  <c r="AZ310" i="1" s="1"/>
  <c r="AE1262" i="1"/>
  <c r="AE957" i="1"/>
  <c r="AE91" i="1"/>
  <c r="AE442" i="1"/>
  <c r="AZ442" i="1" s="1"/>
  <c r="AE915" i="1"/>
  <c r="AE764" i="1"/>
  <c r="AE718" i="1"/>
  <c r="AE565" i="1"/>
  <c r="AZ565" i="1" s="1"/>
  <c r="AE126" i="1"/>
  <c r="AZ126" i="1" s="1"/>
  <c r="AE738" i="1"/>
  <c r="AE1040" i="1"/>
  <c r="AE1299" i="1"/>
  <c r="AE15" i="1"/>
  <c r="AZ15" i="1" s="1"/>
  <c r="AE27" i="1"/>
  <c r="AE189" i="1"/>
  <c r="AZ189" i="1" s="1"/>
  <c r="AE654" i="1"/>
  <c r="AE1250" i="1"/>
  <c r="AE196" i="1"/>
  <c r="AE975" i="1"/>
  <c r="AE456" i="1"/>
  <c r="AE847" i="1"/>
  <c r="AE713" i="1"/>
  <c r="AE289" i="1"/>
  <c r="AE1021" i="1"/>
  <c r="AE860" i="1"/>
  <c r="AE638" i="1"/>
  <c r="AE748" i="1"/>
  <c r="AE98" i="1"/>
  <c r="AZ98" i="1" s="1"/>
  <c r="AE757" i="1"/>
  <c r="AE61" i="1"/>
  <c r="AE1317" i="1"/>
  <c r="AE518" i="1"/>
  <c r="AZ518" i="1" s="1"/>
  <c r="AE1066" i="1"/>
  <c r="AE800" i="1"/>
  <c r="AE806" i="1"/>
  <c r="AE523" i="1"/>
  <c r="AZ523" i="1" s="1"/>
  <c r="AE659" i="1"/>
  <c r="AE427" i="1"/>
  <c r="AZ427" i="1" s="1"/>
  <c r="AE778" i="1"/>
  <c r="AE1313" i="1"/>
  <c r="AE462" i="1"/>
  <c r="AZ462" i="1" s="1"/>
  <c r="AE1339" i="1"/>
  <c r="AE997" i="1"/>
  <c r="AE992" i="1"/>
  <c r="AE353" i="1"/>
  <c r="AE701" i="1"/>
  <c r="AE208" i="1"/>
  <c r="AE582" i="1"/>
  <c r="AZ582" i="1" s="1"/>
  <c r="AE1252" i="1"/>
  <c r="AE730" i="1"/>
  <c r="AE619" i="1"/>
  <c r="AE178" i="1"/>
  <c r="AE1093" i="1"/>
  <c r="AE920" i="1"/>
  <c r="AE343" i="1"/>
  <c r="AZ343" i="1" s="1"/>
  <c r="AE693" i="1"/>
  <c r="AE1113" i="1"/>
  <c r="AE913" i="1"/>
  <c r="AE62" i="1"/>
  <c r="AE948" i="1"/>
  <c r="AE10" i="1"/>
  <c r="AE130" i="1"/>
  <c r="AZ130" i="1" s="1"/>
  <c r="AE1245" i="1"/>
  <c r="AE891" i="1"/>
  <c r="AE205" i="1"/>
  <c r="AZ205" i="1" s="1"/>
  <c r="AE128" i="1"/>
  <c r="AE987" i="1"/>
  <c r="AE264" i="1"/>
  <c r="AE1019" i="1"/>
  <c r="AE1347" i="1"/>
  <c r="AE137" i="1"/>
  <c r="AZ137" i="1" s="1"/>
  <c r="AE691" i="1"/>
  <c r="AE595" i="1"/>
  <c r="AE253" i="1"/>
  <c r="AZ253" i="1" s="1"/>
  <c r="AE460" i="1"/>
  <c r="AZ460" i="1" s="1"/>
  <c r="AE444" i="1"/>
  <c r="AZ444" i="1" s="1"/>
  <c r="AE127" i="1"/>
  <c r="AE909" i="1"/>
  <c r="AE274" i="1"/>
  <c r="AE1117" i="1"/>
  <c r="AE525" i="1"/>
  <c r="AE1223" i="1"/>
  <c r="AE732" i="1"/>
  <c r="AE265" i="1"/>
  <c r="AE329" i="1"/>
  <c r="AZ329" i="1" s="1"/>
  <c r="AE25" i="1"/>
  <c r="AE441" i="1"/>
  <c r="AE372" i="1"/>
  <c r="AE382" i="1"/>
  <c r="AZ382" i="1" s="1"/>
  <c r="AE999" i="1"/>
  <c r="AE186" i="1"/>
  <c r="AZ186" i="1" s="1"/>
  <c r="AE1330" i="1"/>
  <c r="AE960" i="1"/>
  <c r="AE198" i="1"/>
  <c r="AE484" i="1"/>
  <c r="AZ484" i="1" s="1"/>
  <c r="AE182" i="1"/>
  <c r="AE341" i="1"/>
  <c r="AE194" i="1"/>
  <c r="AE678" i="1"/>
  <c r="AE984" i="1"/>
  <c r="AE912" i="1"/>
  <c r="AE463" i="1"/>
  <c r="AE191" i="1"/>
  <c r="AZ191" i="1" s="1"/>
  <c r="AE1231" i="1"/>
  <c r="AE751" i="1"/>
  <c r="AE90" i="1"/>
  <c r="AE624" i="1"/>
  <c r="AZ624" i="1" s="1"/>
  <c r="AE388" i="1"/>
  <c r="AZ388" i="1" s="1"/>
  <c r="AE877" i="1"/>
  <c r="AE1123" i="1"/>
  <c r="AE642" i="1"/>
  <c r="AZ642" i="1" s="1"/>
  <c r="AE1080" i="1"/>
  <c r="AE296" i="1"/>
  <c r="AE1359" i="1"/>
  <c r="AE92" i="1"/>
  <c r="AE724" i="1"/>
  <c r="AE859" i="1"/>
  <c r="AE307" i="1"/>
  <c r="AE652" i="1"/>
  <c r="AE89" i="1"/>
  <c r="AZ89" i="1" s="1"/>
  <c r="AE1316" i="1"/>
  <c r="AE1334" i="1"/>
  <c r="AE1177" i="1"/>
  <c r="AE209" i="1"/>
  <c r="AE248" i="1"/>
  <c r="AE1063" i="1"/>
  <c r="AE418" i="1"/>
  <c r="AE570" i="1"/>
  <c r="AE451" i="1"/>
  <c r="AE1053" i="1"/>
  <c r="AE943" i="1"/>
  <c r="AE328" i="1"/>
  <c r="AZ328" i="1" s="1"/>
  <c r="AE1239" i="1"/>
  <c r="AE78" i="1"/>
  <c r="AZ78" i="1" s="1"/>
  <c r="AE1026" i="1"/>
  <c r="AE494" i="1"/>
  <c r="AZ494" i="1" s="1"/>
  <c r="AE57" i="1"/>
  <c r="AE1135" i="1"/>
  <c r="AE658" i="1"/>
  <c r="AE740" i="1"/>
  <c r="AE504" i="1"/>
  <c r="AZ504" i="1" s="1"/>
  <c r="AE317" i="1"/>
  <c r="AE1029" i="1"/>
  <c r="AE1143" i="1"/>
  <c r="AE695" i="1"/>
  <c r="AE407" i="1"/>
  <c r="AE1087" i="1"/>
  <c r="AE683" i="1"/>
  <c r="AE171" i="1"/>
  <c r="AZ171" i="1" s="1"/>
  <c r="AE614" i="1"/>
  <c r="AZ614" i="1" s="1"/>
  <c r="AE793" i="1"/>
  <c r="AE968" i="1"/>
  <c r="AE454" i="1"/>
  <c r="AZ454" i="1" s="1"/>
  <c r="AE998" i="1"/>
  <c r="AE1340" i="1"/>
  <c r="AE827" i="1"/>
  <c r="AE1261" i="1"/>
  <c r="AE944" i="1"/>
  <c r="AE901" i="1"/>
  <c r="AE1251" i="1"/>
  <c r="AE876" i="1"/>
  <c r="AE539" i="1"/>
  <c r="AZ539" i="1" s="1"/>
  <c r="AE313" i="1"/>
  <c r="AZ313" i="1" s="1"/>
  <c r="AE339" i="1"/>
  <c r="AE1266" i="1"/>
  <c r="AE211" i="1"/>
  <c r="AE185" i="1"/>
  <c r="AE238" i="1"/>
  <c r="AE12" i="1"/>
  <c r="AE5" i="1"/>
  <c r="AZ5" i="1" s="1"/>
  <c r="AE446" i="1"/>
  <c r="AE1130" i="1"/>
  <c r="AE424" i="1"/>
  <c r="AZ424" i="1" s="1"/>
  <c r="AE413" i="1"/>
  <c r="AZ413" i="1" s="1"/>
  <c r="AE808" i="1"/>
  <c r="AE373" i="1"/>
  <c r="AE962" i="1"/>
  <c r="AE805" i="1"/>
  <c r="AE1255" i="1"/>
  <c r="AE942" i="1"/>
  <c r="AE1092" i="1"/>
  <c r="AE1327" i="1"/>
  <c r="AE645" i="1"/>
  <c r="AE1244" i="1"/>
  <c r="AE631" i="1"/>
  <c r="AZ631" i="1" s="1"/>
  <c r="AE330" i="1"/>
  <c r="AZ330" i="1" s="1"/>
  <c r="AE528" i="1"/>
  <c r="AZ528" i="1" s="1"/>
  <c r="AE719" i="1"/>
  <c r="AE59" i="1"/>
  <c r="AE953" i="1"/>
  <c r="AE583" i="1"/>
  <c r="AZ583" i="1" s="1"/>
  <c r="AE107" i="1"/>
  <c r="AE1240" i="1"/>
  <c r="AE385" i="1"/>
  <c r="AZ385" i="1" s="1"/>
  <c r="AE378" i="1"/>
  <c r="AZ378" i="1" s="1"/>
  <c r="AE1002" i="1"/>
  <c r="AE1312" i="1"/>
  <c r="AE39" i="1"/>
  <c r="AE55" i="1"/>
  <c r="AE685" i="1"/>
  <c r="AE275" i="1"/>
  <c r="AE51" i="1"/>
  <c r="AE449" i="1"/>
  <c r="AZ449" i="1" s="1"/>
  <c r="AE497" i="1"/>
  <c r="AZ497" i="1" s="1"/>
  <c r="AE183" i="1"/>
  <c r="AZ183" i="1" s="1"/>
  <c r="AE863" i="1"/>
  <c r="AE843" i="1"/>
  <c r="AE707" i="1"/>
  <c r="AE534" i="1"/>
  <c r="AE472" i="1"/>
  <c r="AZ472" i="1" s="1"/>
  <c r="AE291" i="1"/>
  <c r="AE267" i="1"/>
  <c r="AE858" i="1"/>
  <c r="AE741" i="1"/>
  <c r="AE332" i="1"/>
  <c r="AE369" i="1"/>
  <c r="AE363" i="1"/>
  <c r="AE481" i="1"/>
  <c r="AZ481" i="1" s="1"/>
  <c r="AE73" i="1"/>
  <c r="AE1031" i="1"/>
  <c r="AE568" i="1"/>
  <c r="AE148" i="1"/>
  <c r="AE1107" i="1"/>
  <c r="AE85" i="1"/>
  <c r="AZ85" i="1" s="1"/>
  <c r="AE1078" i="1"/>
  <c r="AE393" i="1"/>
  <c r="AE485" i="1"/>
  <c r="AZ485" i="1" s="1"/>
  <c r="AE311" i="1"/>
  <c r="AE825" i="1"/>
  <c r="AE436" i="1"/>
  <c r="AZ436" i="1" s="1"/>
  <c r="AE611" i="1"/>
  <c r="AZ611" i="1" s="1"/>
  <c r="AE231" i="1"/>
  <c r="AE512" i="1"/>
  <c r="AE991" i="1"/>
  <c r="AE416" i="1"/>
  <c r="AE828" i="1"/>
  <c r="AE873" i="1"/>
  <c r="AE918" i="1"/>
  <c r="AE822" i="1"/>
  <c r="AE210" i="1"/>
  <c r="AE179" i="1"/>
  <c r="AE1119" i="1"/>
  <c r="AE892" i="1"/>
  <c r="AE1082" i="1"/>
  <c r="AE766" i="1"/>
  <c r="AE862" i="1"/>
  <c r="AE665" i="1"/>
  <c r="AE60" i="1"/>
  <c r="AE883" i="1"/>
  <c r="AE971" i="1"/>
  <c r="AE347" i="1"/>
  <c r="AZ347" i="1" s="1"/>
  <c r="AE1291" i="1"/>
  <c r="AE868" i="1"/>
  <c r="AE928" i="1"/>
  <c r="AE239" i="1"/>
  <c r="AZ239" i="1" s="1"/>
  <c r="AE247" i="1"/>
  <c r="AZ247" i="1" s="1"/>
  <c r="AE177" i="1"/>
  <c r="AZ177" i="1" s="1"/>
  <c r="AE234" i="1"/>
  <c r="AZ234" i="1" s="1"/>
  <c r="AE902" i="1"/>
  <c r="AE1127" i="1"/>
  <c r="AE203" i="1"/>
  <c r="AZ203" i="1" s="1"/>
  <c r="AE360" i="1"/>
  <c r="AZ360" i="1" s="1"/>
  <c r="AE872" i="1"/>
  <c r="AE1149" i="1"/>
  <c r="AE96" i="1"/>
  <c r="AZ96" i="1" s="1"/>
  <c r="AE905" i="1"/>
  <c r="AE490" i="1"/>
  <c r="AE774" i="1"/>
  <c r="AE1015" i="1"/>
  <c r="AE357" i="1"/>
  <c r="AE1175" i="1"/>
  <c r="AE492" i="1"/>
  <c r="AZ492" i="1" s="1"/>
  <c r="AE1248" i="1"/>
  <c r="AE666" i="1"/>
  <c r="AE272" i="1"/>
  <c r="AE366" i="1"/>
  <c r="AE702" i="1"/>
  <c r="AE941" i="1"/>
  <c r="AE166" i="1"/>
  <c r="AZ166" i="1" s="1"/>
  <c r="AE1144" i="1"/>
  <c r="AE405" i="1"/>
  <c r="AZ405" i="1" s="1"/>
  <c r="AE223" i="1"/>
  <c r="AE262" i="1"/>
  <c r="AE906" i="1"/>
  <c r="AE1335" i="1"/>
  <c r="AE1162" i="1"/>
  <c r="AE312" i="1"/>
  <c r="AZ312" i="1" s="1"/>
  <c r="AE1307" i="1"/>
  <c r="AE406" i="1"/>
  <c r="AE1286" i="1"/>
  <c r="AE996" i="1"/>
  <c r="AE215" i="1"/>
  <c r="AE541" i="1"/>
  <c r="AZ541" i="1" s="1"/>
  <c r="AE661" i="1"/>
  <c r="AE744" i="1"/>
  <c r="AE765" i="1"/>
  <c r="AE448" i="1"/>
  <c r="AE175" i="1"/>
  <c r="AE170" i="1"/>
  <c r="AE1285" i="1"/>
  <c r="AE1058" i="1"/>
  <c r="AE804" i="1"/>
  <c r="AE33" i="1"/>
  <c r="AE1104" i="1"/>
  <c r="AE256" i="1"/>
  <c r="AE1212" i="1"/>
  <c r="AE571" i="1"/>
  <c r="AZ571" i="1" s="1"/>
  <c r="AE1007" i="1"/>
  <c r="AE1303" i="1"/>
  <c r="AE201" i="1"/>
  <c r="AZ201" i="1" s="1"/>
  <c r="AE228" i="1"/>
  <c r="AZ228" i="1" s="1"/>
  <c r="AE1233" i="1"/>
  <c r="AE432" i="1"/>
  <c r="AZ432" i="1" s="1"/>
  <c r="AE1166" i="1"/>
  <c r="AE1168" i="1"/>
  <c r="AE429" i="1"/>
  <c r="AZ429" i="1" s="1"/>
  <c r="AE303" i="1"/>
  <c r="AE141" i="1"/>
  <c r="AE318" i="1"/>
  <c r="AZ318" i="1" s="1"/>
  <c r="AE346" i="1"/>
  <c r="AE160" i="1"/>
  <c r="AE646" i="1"/>
  <c r="AE132" i="1"/>
  <c r="AZ132" i="1" s="1"/>
  <c r="AE1185" i="1"/>
  <c r="AE242" i="1"/>
  <c r="AZ242" i="1" s="1"/>
  <c r="AE1140" i="1"/>
  <c r="AE1352" i="1"/>
  <c r="AE222" i="1"/>
  <c r="AE1036" i="1"/>
  <c r="AE930" i="1"/>
  <c r="AE608" i="1"/>
  <c r="AZ608" i="1" s="1"/>
  <c r="AE1112" i="1"/>
  <c r="AE1247" i="1"/>
  <c r="AE628" i="1"/>
  <c r="AZ628" i="1" s="1"/>
  <c r="AE324" i="1"/>
  <c r="AE833" i="1"/>
  <c r="AE1184" i="1"/>
  <c r="AE559" i="1"/>
  <c r="AE31" i="1"/>
  <c r="AE325" i="1"/>
  <c r="AZ325" i="1" s="1"/>
  <c r="AE75" i="1"/>
  <c r="AE230" i="1"/>
  <c r="AZ230" i="1" s="1"/>
  <c r="AE896" i="1"/>
  <c r="AE1103" i="1"/>
  <c r="AE1199" i="1"/>
  <c r="AE333" i="1"/>
  <c r="AZ333" i="1" s="1"/>
  <c r="AE414" i="1"/>
  <c r="AE884" i="1"/>
  <c r="AE384" i="1"/>
  <c r="AE755" i="1"/>
  <c r="AE221" i="1"/>
  <c r="AE16" i="1"/>
  <c r="AZ16" i="1" s="1"/>
  <c r="AE821" i="1"/>
  <c r="AE143" i="1"/>
  <c r="AE596" i="1"/>
  <c r="AZ596" i="1" s="1"/>
  <c r="AE768" i="1"/>
  <c r="AE315" i="1"/>
  <c r="AE338" i="1"/>
  <c r="AE882" i="1"/>
  <c r="AE489" i="1"/>
  <c r="AZ489" i="1" s="1"/>
  <c r="AE1052" i="1"/>
  <c r="AE694" i="1"/>
  <c r="AE1164" i="1"/>
  <c r="AE1081" i="1"/>
  <c r="AE734" i="1"/>
  <c r="AE1005" i="1"/>
  <c r="AE359" i="1"/>
  <c r="AE431" i="1"/>
  <c r="AE49" i="1"/>
  <c r="AZ49" i="1" s="1"/>
  <c r="AE1138" i="1"/>
  <c r="AE1153" i="1"/>
  <c r="AE982" i="1"/>
  <c r="AE1012" i="1"/>
  <c r="AE321" i="1"/>
  <c r="AE278" i="1"/>
  <c r="AZ278" i="1" s="1"/>
  <c r="AE682" i="1"/>
  <c r="AE1214" i="1"/>
  <c r="AE425" i="1"/>
  <c r="AZ425" i="1" s="1"/>
  <c r="AE965" i="1"/>
  <c r="AE1169" i="1"/>
  <c r="AE397" i="1"/>
  <c r="AE391" i="1"/>
  <c r="AE125" i="1"/>
  <c r="AZ125" i="1" s="1"/>
  <c r="AE615" i="1"/>
  <c r="AZ615" i="1" s="1"/>
  <c r="AE314" i="1"/>
  <c r="AE961" i="1"/>
  <c r="AE743" i="1"/>
  <c r="AE603" i="1"/>
  <c r="AZ603" i="1" s="1"/>
  <c r="AE216" i="1"/>
  <c r="AZ216" i="1" s="1"/>
  <c r="AE461" i="1"/>
  <c r="AZ461" i="1" s="1"/>
  <c r="AE1032" i="1"/>
  <c r="AE947" i="1"/>
  <c r="AE605" i="1"/>
  <c r="AZ605" i="1" s="1"/>
  <c r="AE1295" i="1"/>
  <c r="AE308" i="1"/>
  <c r="AZ308" i="1" s="1"/>
  <c r="AE1070" i="1"/>
  <c r="AE162" i="1"/>
  <c r="AZ162" i="1" s="1"/>
  <c r="AE1114" i="1"/>
  <c r="AE287" i="1"/>
  <c r="AZ287" i="1" s="1"/>
  <c r="AE657" i="1"/>
  <c r="AE1269" i="1"/>
  <c r="AE784" i="1"/>
  <c r="AE799" i="1"/>
  <c r="AE634" i="1"/>
  <c r="AZ634" i="1" s="1"/>
  <c r="AE6" i="1"/>
  <c r="AE881" i="1"/>
  <c r="AE420" i="1"/>
  <c r="AZ420" i="1" s="1"/>
  <c r="AE697" i="1"/>
  <c r="AE1331" i="1"/>
  <c r="AE771" i="1"/>
  <c r="AE1288" i="1"/>
  <c r="AE467" i="1"/>
  <c r="AZ467" i="1" s="1"/>
  <c r="AE270" i="1"/>
  <c r="AZ270" i="1" s="1"/>
  <c r="AE840" i="1"/>
  <c r="AE116" i="1"/>
  <c r="AZ116" i="1" s="1"/>
  <c r="AE1294" i="1"/>
  <c r="AE520" i="1"/>
  <c r="AE399" i="1"/>
  <c r="AZ399" i="1" s="1"/>
  <c r="AE622" i="1"/>
  <c r="AZ622" i="1" s="1"/>
  <c r="AE71" i="1"/>
  <c r="AE606" i="1"/>
  <c r="AZ606" i="1" s="1"/>
  <c r="AE129" i="1"/>
  <c r="AE159" i="1"/>
  <c r="AZ159" i="1" s="1"/>
  <c r="AE597" i="1"/>
  <c r="AZ597" i="1" s="1"/>
  <c r="AE890" i="1"/>
  <c r="AE72" i="1"/>
  <c r="AE705" i="1"/>
  <c r="AE457" i="1"/>
  <c r="AE914" i="1"/>
  <c r="AE1096" i="1"/>
  <c r="AE1356" i="1"/>
  <c r="AE1170" i="1"/>
  <c r="AE301" i="1"/>
  <c r="AZ301" i="1" s="1"/>
  <c r="AE1290" i="1"/>
  <c r="AE1293" i="1"/>
  <c r="AE383" i="1"/>
  <c r="AE584" i="1"/>
  <c r="AZ584" i="1" s="1"/>
  <c r="AE402" i="1"/>
  <c r="AE245" i="1"/>
  <c r="AZ245" i="1" s="1"/>
  <c r="AE1246" i="1"/>
  <c r="AE959" i="1"/>
  <c r="AE1284" i="1"/>
  <c r="AE430" i="1"/>
  <c r="AE345" i="1"/>
  <c r="AZ345" i="1" s="1"/>
  <c r="AE227" i="1"/>
  <c r="AZ227" i="1" s="1"/>
  <c r="AE963" i="1"/>
  <c r="AE552" i="1"/>
  <c r="AZ552" i="1" s="1"/>
  <c r="AE86" i="1"/>
  <c r="AE580" i="1"/>
  <c r="AZ580" i="1" s="1"/>
  <c r="AE1174" i="1"/>
  <c r="AE1182" i="1"/>
  <c r="AE1362" i="1"/>
  <c r="AE763" i="1"/>
  <c r="AE342" i="1"/>
  <c r="AZ342" i="1" s="1"/>
  <c r="AE45" i="1"/>
  <c r="AE381" i="1"/>
  <c r="AE1353" i="1"/>
  <c r="AE769" i="1"/>
  <c r="AE1033" i="1"/>
  <c r="AE1110" i="1"/>
  <c r="AE480" i="1"/>
  <c r="AE850" i="1"/>
  <c r="AE1057" i="1"/>
  <c r="AE251" i="1"/>
  <c r="AZ251" i="1" s="1"/>
  <c r="AE929" i="1"/>
  <c r="AE473" i="1"/>
  <c r="AZ473" i="1" s="1"/>
  <c r="AE56" i="1"/>
  <c r="AE1216" i="1"/>
  <c r="AE814" i="1"/>
  <c r="AE621" i="1"/>
  <c r="AZ621" i="1" s="1"/>
  <c r="AE591" i="1"/>
  <c r="AZ591" i="1" s="1"/>
  <c r="AE466" i="1"/>
  <c r="AZ466" i="1" s="1"/>
  <c r="AE671" i="1"/>
  <c r="AE479" i="1"/>
  <c r="AZ479" i="1" s="1"/>
  <c r="AE1323" i="1"/>
  <c r="AE861" i="1"/>
  <c r="AE1206" i="1"/>
  <c r="AE232" i="1"/>
  <c r="AZ232" i="1" s="1"/>
  <c r="AE498" i="1"/>
  <c r="AZ498" i="1" s="1"/>
  <c r="AE1218" i="1"/>
  <c r="AE770" i="1"/>
  <c r="AE1195" i="1"/>
  <c r="AE1273" i="1"/>
  <c r="AE572" i="1"/>
  <c r="AZ572" i="1" s="1"/>
  <c r="AE326" i="1"/>
  <c r="AE626" i="1"/>
  <c r="AZ626" i="1" s="1"/>
  <c r="AE409" i="1"/>
  <c r="AZ409" i="1" s="1"/>
  <c r="AE1230" i="1"/>
  <c r="AE1259" i="1"/>
  <c r="AE829" i="1"/>
  <c r="AE290" i="1"/>
  <c r="AZ290" i="1" s="1"/>
  <c r="AE836" i="1"/>
  <c r="AE172" i="1"/>
  <c r="AE866" i="1"/>
  <c r="AE819" i="1"/>
  <c r="AE639" i="1"/>
  <c r="AZ639" i="1" s="1"/>
  <c r="AE293" i="1"/>
  <c r="AE650" i="1"/>
  <c r="AZ650" i="1" s="1"/>
  <c r="AE1209" i="1"/>
  <c r="AE1215" i="1"/>
  <c r="AE469" i="1"/>
  <c r="AZ469" i="1" s="1"/>
  <c r="AE648" i="1"/>
  <c r="AZ648" i="1" s="1"/>
  <c r="AE1055" i="1"/>
  <c r="AE540" i="1"/>
  <c r="AZ540" i="1" s="1"/>
  <c r="AE197" i="1"/>
  <c r="AZ197" i="1" s="1"/>
  <c r="AE1079" i="1"/>
  <c r="AE1191" i="1"/>
  <c r="AE637" i="1"/>
  <c r="AZ637" i="1" s="1"/>
  <c r="AE483" i="1"/>
  <c r="AE1235" i="1"/>
  <c r="AE389" i="1"/>
  <c r="AZ389" i="1" s="1"/>
  <c r="AE28" i="1"/>
  <c r="AE1360" i="1"/>
  <c r="AE404" i="1"/>
  <c r="AZ404" i="1" s="1"/>
  <c r="AE280" i="1"/>
  <c r="AE187" i="1"/>
  <c r="AZ187" i="1" s="1"/>
  <c r="AE715" i="1"/>
  <c r="AE577" i="1"/>
  <c r="AZ577" i="1" s="1"/>
  <c r="AE97" i="1"/>
  <c r="AE923" i="1"/>
  <c r="AE292" i="1"/>
  <c r="AE576" i="1"/>
  <c r="AE200" i="1"/>
  <c r="AE1232" i="1"/>
  <c r="AE79" i="1"/>
  <c r="AE1042" i="1"/>
  <c r="AE1337" i="1"/>
  <c r="AE869" i="1"/>
  <c r="AE344" i="1"/>
  <c r="AE1219" i="1"/>
  <c r="AE1193" i="1"/>
  <c r="AE803" i="1"/>
  <c r="AE1045" i="1"/>
  <c r="AE647" i="1"/>
  <c r="AZ647" i="1" s="1"/>
  <c r="AE649" i="1"/>
  <c r="AZ649" i="1" s="1"/>
  <c r="AE1014" i="1"/>
  <c r="AE932" i="1"/>
  <c r="AE164" i="1"/>
  <c r="AZ164" i="1" s="1"/>
  <c r="AE972" i="1"/>
  <c r="AE1211" i="1"/>
  <c r="AE791" i="1"/>
  <c r="AE686" i="1"/>
  <c r="AE1083" i="1"/>
  <c r="AE710" i="1"/>
  <c r="AE1095" i="1"/>
  <c r="AE320" i="1"/>
  <c r="AZ320" i="1" s="1"/>
  <c r="AE282" i="1"/>
  <c r="AE1048" i="1"/>
  <c r="AE895" i="1"/>
  <c r="AE921" i="1"/>
  <c r="AE163" i="1"/>
  <c r="AE387" i="1"/>
  <c r="AZ387" i="1" s="1"/>
  <c r="AE1136" i="1"/>
  <c r="AE871" i="1"/>
  <c r="AE64" i="1"/>
  <c r="AE1090" i="1"/>
  <c r="AE1050" i="1"/>
  <c r="AE1268" i="1"/>
  <c r="AE599" i="1"/>
  <c r="AE750" i="1"/>
  <c r="AE1192" i="1"/>
  <c r="AE1344" i="1"/>
  <c r="AE834" i="1"/>
  <c r="AE58" i="1"/>
  <c r="AE1241" i="1"/>
  <c r="AE1249" i="1"/>
  <c r="AE1229" i="1"/>
  <c r="AE1207" i="1"/>
  <c r="AE1008" i="1"/>
  <c r="AE780" i="1"/>
  <c r="AE526" i="1"/>
  <c r="AE747" i="1"/>
  <c r="AE1039" i="1"/>
  <c r="AE1287" i="1"/>
  <c r="AE521" i="1"/>
  <c r="AE410" i="1"/>
  <c r="AE1236" i="1"/>
  <c r="AE602" i="1"/>
  <c r="AE574" i="1"/>
  <c r="AZ574" i="1" s="1"/>
  <c r="AE908" i="1"/>
  <c r="AE1154" i="1"/>
  <c r="AE573" i="1"/>
  <c r="AZ573" i="1" s="1"/>
  <c r="AE115" i="1"/>
  <c r="AZ115" i="1" s="1"/>
  <c r="AE566" i="1"/>
  <c r="AZ566" i="1" s="1"/>
  <c r="AE1165" i="1"/>
  <c r="AE104" i="1"/>
  <c r="AZ104" i="1" s="1"/>
  <c r="AE1004" i="1"/>
  <c r="AE250" i="1"/>
  <c r="AZ250" i="1" s="1"/>
  <c r="AE1006" i="1"/>
  <c r="AE217" i="1"/>
  <c r="AZ217" i="1" s="1"/>
  <c r="AE1297" i="1"/>
  <c r="AE158" i="1"/>
  <c r="AZ158" i="1" s="1"/>
  <c r="AE476" i="1"/>
  <c r="AZ476" i="1" s="1"/>
  <c r="AE931" i="1"/>
  <c r="AE1094" i="1"/>
  <c r="AE252" i="1"/>
  <c r="AZ252" i="1" s="1"/>
  <c r="AE482" i="1"/>
  <c r="AE319" i="1"/>
  <c r="AE855" i="1"/>
  <c r="AE1319" i="1"/>
  <c r="AE689" i="1"/>
  <c r="AE677" i="1"/>
  <c r="AE712" i="1"/>
  <c r="AE663" i="1"/>
  <c r="AE298" i="1"/>
  <c r="AE1204" i="1"/>
  <c r="AE1035" i="1"/>
  <c r="AE1159" i="1"/>
  <c r="AE122" i="1"/>
  <c r="AZ122" i="1" s="1"/>
  <c r="AE151" i="1"/>
  <c r="AZ151" i="1" s="1"/>
  <c r="AE506" i="1"/>
  <c r="AZ506" i="1" s="1"/>
  <c r="AE76" i="1"/>
  <c r="AE1010" i="1"/>
  <c r="AE1077" i="1"/>
  <c r="AE190" i="1"/>
  <c r="AZ190" i="1" s="1"/>
  <c r="AE1145" i="1"/>
  <c r="AE1128" i="1"/>
  <c r="AE736" i="1"/>
  <c r="AE458" i="1"/>
  <c r="AE966" i="1"/>
  <c r="AE567" i="1"/>
  <c r="AZ567" i="1" s="1"/>
  <c r="AE1217" i="1"/>
  <c r="AE142" i="1"/>
  <c r="AE260" i="1"/>
  <c r="AE459" i="1"/>
  <c r="AE374" i="1"/>
  <c r="AE1054" i="1"/>
  <c r="AE154" i="1"/>
  <c r="AZ154" i="1" s="1"/>
  <c r="AE594" i="1"/>
  <c r="AZ594" i="1" s="1"/>
  <c r="AE579" i="1"/>
  <c r="AZ579" i="1" s="1"/>
  <c r="AE1121" i="1"/>
  <c r="AE1364" i="1"/>
  <c r="AE390" i="1"/>
  <c r="AZ390" i="1" s="1"/>
  <c r="AE1265" i="1"/>
  <c r="AE157" i="1"/>
  <c r="AZ157" i="1" s="1"/>
  <c r="AE121" i="1"/>
  <c r="AE787" i="1"/>
  <c r="AE1260" i="1"/>
  <c r="AE938" i="1"/>
  <c r="AE354" i="1"/>
  <c r="AZ354" i="1" s="1"/>
  <c r="AE1202" i="1"/>
  <c r="AE1271" i="1"/>
  <c r="AE1047" i="1"/>
  <c r="AE515" i="1"/>
  <c r="AZ515" i="1" s="1"/>
  <c r="AE549" i="1"/>
  <c r="AZ549" i="1" s="1"/>
  <c r="AE1361" i="1"/>
  <c r="AE507" i="1"/>
  <c r="AZ507" i="1" s="1"/>
  <c r="AE1183" i="1"/>
  <c r="AE496" i="1"/>
  <c r="AE146" i="1"/>
  <c r="AE754" i="1"/>
  <c r="AE656" i="1"/>
  <c r="AZ656" i="1" s="1"/>
  <c r="AE1348" i="1"/>
  <c r="AE601" i="1"/>
  <c r="AZ601" i="1" s="1"/>
  <c r="AE1065" i="1"/>
  <c r="AE136" i="1"/>
  <c r="AE530" i="1"/>
  <c r="AZ530" i="1" s="1"/>
  <c r="AE560" i="1"/>
  <c r="AZ560" i="1" s="1"/>
  <c r="AE704" i="1"/>
  <c r="AE1301" i="1"/>
  <c r="AE1167" i="1"/>
  <c r="AE1009" i="1"/>
  <c r="AE564" i="1"/>
  <c r="AZ564" i="1" s="1"/>
  <c r="AE976" i="1"/>
  <c r="AE1267" i="1"/>
  <c r="AE949" i="1"/>
  <c r="AE65" i="1"/>
  <c r="AE1072" i="1"/>
  <c r="AE184" i="1"/>
  <c r="AZ184" i="1" s="1"/>
  <c r="AE703" i="1"/>
  <c r="AE304" i="1"/>
  <c r="AE1203" i="1"/>
  <c r="AE537" i="1"/>
  <c r="AZ537" i="1" s="1"/>
  <c r="AE690" i="1"/>
  <c r="AE1171" i="1"/>
  <c r="AE1188" i="1"/>
  <c r="AE535" i="1"/>
  <c r="AZ535" i="1" s="1"/>
  <c r="AE254" i="1"/>
  <c r="AZ254" i="1" s="1"/>
  <c r="AE1187" i="1"/>
  <c r="AE1172" i="1"/>
  <c r="AE662" i="1"/>
  <c r="AE1000" i="1"/>
  <c r="AE297" i="1"/>
  <c r="AZ297" i="1" s="1"/>
  <c r="AE1020" i="1"/>
  <c r="AE240" i="1"/>
  <c r="AE1022" i="1"/>
  <c r="AE499" i="1"/>
  <c r="AZ499" i="1" s="1"/>
  <c r="AE379" i="1"/>
  <c r="AZ379" i="1" s="1"/>
  <c r="AE202" i="1"/>
  <c r="AE546" i="1"/>
  <c r="AZ546" i="1" s="1"/>
  <c r="AE316" i="1"/>
  <c r="AZ316" i="1" s="1"/>
  <c r="AE809" i="1"/>
  <c r="AE423" i="1"/>
  <c r="AE503" i="1"/>
  <c r="AZ503" i="1" s="1"/>
  <c r="AE437" i="1"/>
  <c r="AZ437" i="1" s="1"/>
  <c r="AE939" i="1"/>
  <c r="AE271" i="1"/>
  <c r="AE613" i="1"/>
  <c r="AZ613" i="1" s="1"/>
  <c r="AE1277" i="1"/>
  <c r="AE269" i="1"/>
  <c r="AE263" i="1"/>
  <c r="AE110" i="1"/>
  <c r="AZ110" i="1" s="1"/>
  <c r="AE19" i="1"/>
  <c r="AZ19" i="1" s="1"/>
  <c r="AE259" i="1"/>
  <c r="AZ259" i="1" s="1"/>
  <c r="AE562" i="1"/>
  <c r="AZ562" i="1" s="1"/>
  <c r="AE111" i="1"/>
  <c r="AE367" i="1"/>
  <c r="AZ367" i="1" s="1"/>
  <c r="AE8" i="1"/>
  <c r="AE758" i="1"/>
  <c r="AE1088" i="1"/>
  <c r="AE1189" i="1"/>
  <c r="AE112" i="1"/>
  <c r="AZ112" i="1" s="1"/>
  <c r="AE889" i="1"/>
  <c r="AE20" i="1"/>
  <c r="AZ20" i="1" s="1"/>
  <c r="AE257" i="1"/>
  <c r="AZ257" i="1" s="1"/>
  <c r="AE38" i="1"/>
  <c r="AE926" i="1"/>
  <c r="AE1180" i="1"/>
  <c r="AE1332" i="1"/>
  <c r="AE773" i="1"/>
  <c r="AE34" i="1"/>
  <c r="AE865" i="1"/>
  <c r="AE237" i="1"/>
  <c r="AE917" i="1"/>
  <c r="AE285" i="1"/>
  <c r="AE607" i="1"/>
  <c r="AZ607" i="1" s="1"/>
  <c r="AE401" i="1"/>
  <c r="AZ401" i="1" s="1"/>
  <c r="AE1124" i="1"/>
  <c r="AE394" i="1"/>
  <c r="AZ394" i="1" s="1"/>
  <c r="AE195" i="1"/>
  <c r="AZ195" i="1" s="1"/>
  <c r="AE728" i="1"/>
  <c r="AE1151" i="1"/>
  <c r="AE11" i="1"/>
  <c r="AE709" i="1"/>
  <c r="AE1089" i="1"/>
  <c r="AE261" i="1"/>
  <c r="AZ261" i="1" s="1"/>
  <c r="AE276" i="1"/>
  <c r="AZ276" i="1" s="1"/>
  <c r="AE886" i="1"/>
  <c r="AE509" i="1"/>
  <c r="AZ509" i="1" s="1"/>
  <c r="AE386" i="1"/>
  <c r="AE364" i="1"/>
  <c r="AE1201" i="1"/>
  <c r="AE815" i="1"/>
  <c r="AE952" i="1"/>
  <c r="AE831" i="1"/>
  <c r="AE792" i="1"/>
  <c r="AE1305" i="1"/>
  <c r="AE698" i="1"/>
  <c r="AE212" i="1"/>
  <c r="AE123" i="1"/>
  <c r="AZ123" i="1" s="1"/>
  <c r="AE735" i="1"/>
  <c r="AE1116" i="1"/>
  <c r="AE14" i="1"/>
  <c r="AE1226" i="1"/>
  <c r="AE149" i="1"/>
  <c r="AZ149" i="1" s="1"/>
  <c r="AE922" i="1"/>
  <c r="AE954" i="1"/>
  <c r="AE1315" i="1"/>
  <c r="AE1074" i="1"/>
  <c r="AE830" i="1"/>
  <c r="AE176" i="1"/>
  <c r="AE1237" i="1"/>
  <c r="AE411" i="1"/>
  <c r="AE1062" i="1"/>
  <c r="AE674" i="1"/>
  <c r="AE277" i="1"/>
  <c r="AE465" i="1"/>
  <c r="AZ465" i="1" s="1"/>
  <c r="AE1099" i="1"/>
  <c r="AE935" i="1"/>
  <c r="AE586" i="1"/>
  <c r="AZ586" i="1" s="1"/>
  <c r="AE468" i="1"/>
  <c r="AZ468" i="1" s="1"/>
  <c r="AE109" i="1"/>
  <c r="AZ109" i="1" s="1"/>
  <c r="AE1157" i="1"/>
  <c r="AE1234" i="1"/>
  <c r="AE1308" i="1"/>
  <c r="AE532" i="1"/>
  <c r="AZ532" i="1" s="1"/>
  <c r="AE1254" i="1"/>
  <c r="AE1091" i="1"/>
  <c r="AE1139" i="1"/>
  <c r="AE856" i="1"/>
  <c r="AE964" i="1"/>
  <c r="AE26" i="1"/>
  <c r="AE588" i="1"/>
  <c r="AE426" i="1"/>
  <c r="AZ426" i="1" s="1"/>
  <c r="AE737" i="1"/>
  <c r="AE113" i="1"/>
  <c r="AZ113" i="1" s="1"/>
  <c r="AE544" i="1"/>
  <c r="AZ544" i="1" s="1"/>
  <c r="AE910" i="1"/>
  <c r="AE87" i="1"/>
  <c r="AE17" i="1"/>
  <c r="AZ17" i="1" s="1"/>
  <c r="AE400" i="1"/>
  <c r="AE135" i="1"/>
  <c r="AE412" i="1"/>
  <c r="AE144" i="1"/>
  <c r="AZ144" i="1" s="1"/>
  <c r="AE524" i="1"/>
  <c r="AZ524" i="1" s="1"/>
  <c r="AE22" i="1"/>
  <c r="AE810" i="1"/>
  <c r="AE213" i="1"/>
  <c r="AZ213" i="1" s="1"/>
  <c r="AE99" i="1"/>
  <c r="AE1221" i="1"/>
  <c r="AE585" i="1"/>
  <c r="AZ585" i="1" s="1"/>
  <c r="AE812" i="1"/>
  <c r="AE220" i="1"/>
  <c r="AE1346" i="1"/>
  <c r="AE934" i="1"/>
  <c r="AE268" i="1"/>
  <c r="AZ268" i="1" s="1"/>
  <c r="AE592" i="1"/>
  <c r="AZ592" i="1" s="1"/>
  <c r="AE781" i="1"/>
  <c r="AE878" i="1"/>
  <c r="AE52" i="1"/>
  <c r="AE1354" i="1"/>
  <c r="AE1351" i="1"/>
  <c r="AE244" i="1"/>
  <c r="AE598" i="1"/>
  <c r="AZ598" i="1" s="1"/>
  <c r="AE1023" i="1"/>
  <c r="AE820" i="1"/>
  <c r="AE80" i="1"/>
  <c r="AZ80" i="1" s="1"/>
  <c r="AE1064" i="1"/>
  <c r="AE513" i="1"/>
  <c r="AZ513" i="1" s="1"/>
  <c r="AE474" i="1"/>
  <c r="AZ474" i="1" s="1"/>
  <c r="AE835" i="1"/>
  <c r="AE893" i="1"/>
  <c r="AE1322" i="1"/>
  <c r="AE786" i="1"/>
  <c r="AE1013" i="1"/>
  <c r="AE1131" i="1"/>
  <c r="AE1300" i="1"/>
  <c r="AE916" i="1"/>
  <c r="AE1073" i="1"/>
  <c r="AE1253" i="1"/>
  <c r="AE94" i="1"/>
  <c r="AZ94" i="1" s="1"/>
  <c r="AE30" i="1"/>
  <c r="AE445" i="1"/>
  <c r="AZ445" i="1" s="1"/>
  <c r="AE1148" i="1"/>
  <c r="AE153" i="1"/>
  <c r="AZ153" i="1" s="1"/>
  <c r="AE246" i="1"/>
  <c r="AE118" i="1"/>
  <c r="AE899" i="1"/>
  <c r="AE40" i="1"/>
  <c r="AE557" i="1"/>
  <c r="AZ557" i="1" s="1"/>
  <c r="AE167" i="1"/>
  <c r="AZ167" i="1" s="1"/>
  <c r="AE421" i="1"/>
  <c r="AZ421" i="1" s="1"/>
  <c r="AE989" i="1"/>
  <c r="AE4" i="1"/>
  <c r="AE156" i="1"/>
  <c r="AZ156" i="1" s="1"/>
  <c r="AE879" i="1"/>
  <c r="AE958" i="1"/>
  <c r="AE464" i="1"/>
  <c r="AZ464" i="1" s="1"/>
  <c r="AE725" i="1"/>
  <c r="AE897" i="1"/>
  <c r="AE266" i="1"/>
  <c r="AE721" i="1"/>
  <c r="AE974" i="1"/>
  <c r="AP265" i="1"/>
  <c r="AO265" i="1"/>
  <c r="AN265" i="1"/>
  <c r="AM265" i="1"/>
  <c r="AX1231" i="1" l="1"/>
  <c r="AX985" i="1"/>
  <c r="AX1075" i="1"/>
  <c r="AX1228" i="1"/>
  <c r="AX40" i="1"/>
  <c r="AX1000" i="1"/>
  <c r="AX35" i="1"/>
  <c r="AX26" i="1"/>
  <c r="AX58" i="1"/>
  <c r="AX6" i="1"/>
  <c r="AX701" i="1"/>
  <c r="AX60" i="1"/>
  <c r="AX1243" i="1"/>
  <c r="AX1334" i="1"/>
  <c r="AX1172" i="1"/>
  <c r="AX1204" i="1"/>
  <c r="AX1151" i="1"/>
  <c r="AX917" i="1"/>
  <c r="AX1240" i="1"/>
  <c r="AX1236" i="1"/>
  <c r="AY1198" i="1"/>
  <c r="AZ1198" i="1" s="1"/>
  <c r="AY623" i="1"/>
  <c r="AZ623" i="1" s="1"/>
  <c r="AX14" i="1"/>
  <c r="AX1333" i="1"/>
  <c r="AX1258" i="1"/>
  <c r="AX686" i="1"/>
  <c r="AX662" i="1"/>
  <c r="AX1122" i="1"/>
  <c r="AX1301" i="1"/>
  <c r="AX576" i="1"/>
  <c r="AX1096" i="1"/>
  <c r="AX1266" i="1"/>
  <c r="AX964" i="1"/>
  <c r="AX1067" i="1"/>
  <c r="AX731" i="1"/>
  <c r="AX1128" i="1"/>
  <c r="AX1220" i="1"/>
  <c r="AX339" i="1"/>
  <c r="AX668" i="1"/>
  <c r="AX1031" i="1"/>
  <c r="AX1138" i="1"/>
  <c r="AX1037" i="1"/>
  <c r="AX480" i="1"/>
  <c r="AX1078" i="1"/>
  <c r="AX660" i="1"/>
  <c r="AX986" i="1"/>
  <c r="AX1255" i="1"/>
  <c r="AX1299" i="1"/>
  <c r="AX718" i="1"/>
  <c r="AX1300" i="1"/>
  <c r="AX364" i="1"/>
  <c r="AX1206" i="1"/>
  <c r="AX1212" i="1"/>
  <c r="AX1203" i="1"/>
  <c r="AX1101" i="1"/>
  <c r="AX1024" i="1"/>
  <c r="AX1331" i="1"/>
  <c r="AX1340" i="1"/>
  <c r="AX839" i="1"/>
  <c r="AX1302" i="1"/>
  <c r="AX56" i="1"/>
  <c r="AX57" i="1"/>
  <c r="AX1208" i="1"/>
  <c r="AX411" i="1"/>
  <c r="AX667" i="1"/>
  <c r="AX1010" i="1"/>
  <c r="AX1280" i="1"/>
  <c r="AX1256" i="1"/>
  <c r="AX100" i="1"/>
  <c r="AX671" i="1"/>
  <c r="AX263" i="1"/>
  <c r="AX1347" i="1"/>
  <c r="AY1161" i="1"/>
  <c r="AZ1161" i="1" s="1"/>
  <c r="AX59" i="1"/>
  <c r="AX1281" i="1"/>
  <c r="AX652" i="1"/>
  <c r="AX1211" i="1"/>
  <c r="AX12" i="1"/>
  <c r="AY1051" i="1"/>
  <c r="AZ1051" i="1" s="1"/>
  <c r="AX753" i="1"/>
  <c r="AX38" i="1"/>
  <c r="AX1250" i="1"/>
  <c r="AX1140" i="1"/>
  <c r="AX108" i="1"/>
  <c r="AX712" i="1"/>
  <c r="AX1178" i="1"/>
  <c r="AX1318" i="1"/>
  <c r="AX1216" i="1"/>
  <c r="AX645" i="1"/>
  <c r="AX568" i="1"/>
  <c r="AX1017" i="1"/>
  <c r="AX1261" i="1"/>
  <c r="AX1276" i="1"/>
  <c r="AX46" i="1"/>
  <c r="AX1215" i="1"/>
  <c r="AX51" i="1"/>
  <c r="AX1241" i="1"/>
  <c r="AX1265" i="1"/>
  <c r="AX44" i="1"/>
  <c r="AX705" i="1"/>
  <c r="AX1077" i="1"/>
  <c r="AX1341" i="1"/>
  <c r="AX699" i="1"/>
  <c r="AX1238" i="1"/>
  <c r="AX1361" i="1"/>
  <c r="AX1260" i="1"/>
  <c r="AX816" i="1"/>
  <c r="AX1230" i="1"/>
  <c r="AX595" i="1"/>
  <c r="AX695" i="1"/>
  <c r="AX1335" i="1"/>
  <c r="AX1213" i="1"/>
  <c r="AX61" i="1"/>
  <c r="AX1199" i="1"/>
  <c r="AX1202" i="1"/>
  <c r="AX1214" i="1"/>
  <c r="AX13" i="1"/>
  <c r="AX1357" i="1"/>
  <c r="AX42" i="1"/>
  <c r="AX48" i="1"/>
  <c r="AX771" i="1"/>
  <c r="AX1119" i="1"/>
  <c r="AX1235" i="1"/>
  <c r="AX1326" i="1"/>
  <c r="AX2" i="1"/>
  <c r="AX669" i="1"/>
  <c r="AX1086" i="1"/>
  <c r="AX106" i="1"/>
  <c r="AX1237" i="1"/>
  <c r="AX1169" i="1"/>
  <c r="AX1162" i="1"/>
  <c r="AX9" i="1"/>
  <c r="AX37" i="1"/>
  <c r="AX1329" i="1"/>
  <c r="AX1242" i="1"/>
  <c r="AX72" i="1"/>
  <c r="AX1245" i="1"/>
  <c r="AX27" i="1"/>
  <c r="AX863" i="1"/>
  <c r="AX1059" i="1"/>
  <c r="AX64" i="1"/>
  <c r="AX553" i="1"/>
  <c r="AX1349" i="1"/>
  <c r="AX39" i="1"/>
  <c r="AX1073" i="1"/>
  <c r="AX412" i="1"/>
  <c r="AX1015" i="1"/>
  <c r="AX1062" i="1"/>
  <c r="AX1315" i="1"/>
  <c r="AX299" i="1"/>
  <c r="AX81" i="1"/>
  <c r="AX1056" i="1"/>
  <c r="AX984" i="1"/>
  <c r="AX36" i="1"/>
  <c r="AX1153" i="1"/>
  <c r="AX1224" i="1"/>
  <c r="AX1311" i="1"/>
  <c r="AX1292" i="1"/>
  <c r="AX1152" i="1"/>
  <c r="AX75" i="1"/>
  <c r="AX578" i="1"/>
  <c r="AX1232" i="1"/>
  <c r="AX1289" i="1"/>
  <c r="AX1287" i="1"/>
  <c r="AX1070" i="1"/>
  <c r="AX1227" i="1"/>
  <c r="AX1093" i="1"/>
  <c r="AX1033" i="1"/>
  <c r="AX1305" i="1"/>
  <c r="AX1004" i="1"/>
  <c r="AX1175" i="1"/>
  <c r="AX1087" i="1"/>
  <c r="AX265" i="1"/>
  <c r="AX955" i="1"/>
  <c r="AX952" i="1"/>
  <c r="AX25" i="1"/>
  <c r="AX1273" i="1"/>
  <c r="AX1100" i="1"/>
  <c r="AX1112" i="1"/>
  <c r="AX10" i="1"/>
  <c r="AX1063" i="1"/>
  <c r="AX646" i="1"/>
  <c r="AX559" i="1"/>
  <c r="AX1157" i="1"/>
  <c r="AX1191" i="1"/>
  <c r="AX1057" i="1"/>
  <c r="AX68" i="1"/>
  <c r="AX1145" i="1"/>
  <c r="AX1048" i="1"/>
  <c r="AX66" i="1"/>
  <c r="AX1120" i="1"/>
  <c r="AX995" i="1"/>
  <c r="AX1254" i="1"/>
  <c r="AX1192" i="1"/>
  <c r="AX1271" i="1"/>
  <c r="AX1319" i="1"/>
  <c r="AX62" i="1"/>
  <c r="AX1330" i="1"/>
  <c r="AX1104" i="1"/>
  <c r="AX43" i="1"/>
  <c r="AX1009" i="1"/>
  <c r="AX517" i="1"/>
  <c r="AX21" i="1"/>
  <c r="AX962" i="1"/>
  <c r="AX70" i="1"/>
  <c r="AX1193" i="1"/>
  <c r="AX1362" i="1"/>
  <c r="AX1356" i="1"/>
  <c r="AX520" i="1"/>
  <c r="AX1269" i="1"/>
  <c r="AX694" i="1"/>
  <c r="AX1160" i="1"/>
  <c r="AX1298" i="1"/>
  <c r="AX1066" i="1"/>
  <c r="AX1080" i="1"/>
  <c r="AX904" i="1"/>
  <c r="AX52" i="1"/>
  <c r="AX111" i="1"/>
  <c r="AX1291" i="1"/>
  <c r="AX1252" i="1"/>
  <c r="AX77" i="1"/>
  <c r="AX1177" i="1"/>
  <c r="AX1328" i="1"/>
  <c r="AX609" i="1"/>
  <c r="AX1205" i="1"/>
  <c r="AX1207" i="1"/>
  <c r="AX3" i="1"/>
  <c r="AX1183" i="1"/>
  <c r="AX638" i="1"/>
  <c r="AX50" i="1"/>
  <c r="AX665" i="1"/>
  <c r="AX1068" i="1"/>
  <c r="AX1226" i="1"/>
  <c r="AX1201" i="1"/>
  <c r="AX1268" i="1"/>
  <c r="AX666" i="1"/>
  <c r="AX1106" i="1"/>
  <c r="AX1180" i="1"/>
  <c r="AX1251" i="1"/>
  <c r="AX1309" i="1"/>
  <c r="AX1346" i="1"/>
  <c r="AX54" i="1"/>
  <c r="AX1221" i="1"/>
  <c r="AX65" i="1"/>
  <c r="AX670" i="1"/>
  <c r="AX55" i="1"/>
  <c r="AX1310" i="1"/>
  <c r="AX1312" i="1"/>
  <c r="AX1336" i="1"/>
  <c r="AX1148" i="1"/>
  <c r="AX458" i="1"/>
  <c r="AX1293" i="1"/>
  <c r="AX1168" i="1"/>
  <c r="AX882" i="1"/>
  <c r="AX1360" i="1"/>
  <c r="AX1166" i="1"/>
  <c r="AX1005" i="1"/>
  <c r="AX1058" i="1"/>
  <c r="AX1108" i="1"/>
  <c r="AX1182" i="1"/>
  <c r="AX33" i="1"/>
  <c r="AX1026" i="1"/>
  <c r="AX1304" i="1"/>
  <c r="AX1290" i="1"/>
  <c r="AX1002" i="1"/>
  <c r="AX1027" i="1"/>
  <c r="AX1125" i="1"/>
  <c r="AX1046" i="1"/>
  <c r="AX653" i="1"/>
  <c r="AX1173" i="1"/>
  <c r="AX849" i="1"/>
  <c r="AX939" i="1"/>
  <c r="AX1187" i="1"/>
  <c r="AX463" i="1"/>
  <c r="AX1262" i="1"/>
  <c r="AX1038" i="1"/>
  <c r="AX135" i="1"/>
  <c r="AX8" i="1"/>
  <c r="AX128" i="1"/>
  <c r="AX1332" i="1"/>
  <c r="AX23" i="1"/>
  <c r="AX1222" i="1"/>
  <c r="AX1088" i="1"/>
  <c r="AX1167" i="1"/>
  <c r="AX1327" i="1"/>
  <c r="AX1133" i="1"/>
  <c r="AX1323" i="1"/>
  <c r="AX746" i="1"/>
  <c r="AX1042" i="1"/>
  <c r="AX1079" i="1"/>
  <c r="AX1165" i="1"/>
  <c r="AX1339" i="1"/>
  <c r="AX1279" i="1"/>
  <c r="AX1095" i="1"/>
  <c r="AX47" i="1"/>
  <c r="AX1234" i="1"/>
  <c r="AX527" i="1"/>
  <c r="AX619" i="1"/>
  <c r="AX1123" i="1"/>
  <c r="AX525" i="1"/>
  <c r="AX1109" i="1"/>
  <c r="AX1150" i="1"/>
  <c r="AX1233" i="1"/>
  <c r="AX1113" i="1"/>
  <c r="AX1317" i="1"/>
  <c r="AX1149" i="1"/>
  <c r="AX1154" i="1"/>
  <c r="AX847" i="1"/>
  <c r="AX1155" i="1"/>
  <c r="AX1286" i="1"/>
  <c r="AX1071" i="1"/>
  <c r="AX954" i="1"/>
  <c r="AX1344" i="1"/>
  <c r="AX1047" i="1"/>
  <c r="AX1054" i="1"/>
  <c r="AX1288" i="1"/>
  <c r="AX1303" i="1"/>
  <c r="AX659" i="1"/>
  <c r="AX22" i="1"/>
  <c r="AX809" i="1"/>
  <c r="AX1253" i="1"/>
  <c r="AX641" i="1"/>
  <c r="AX1089" i="1"/>
  <c r="AX1296" i="1"/>
  <c r="AX32" i="1"/>
  <c r="AX1124" i="1"/>
  <c r="AX1127" i="1"/>
  <c r="AX1118" i="1"/>
  <c r="AX1363" i="1"/>
  <c r="AX1320" i="1"/>
  <c r="AX1117" i="1"/>
  <c r="AX1223" i="1"/>
  <c r="AX1174" i="1"/>
  <c r="AX1143" i="1"/>
  <c r="AX1313" i="1"/>
  <c r="AX1105" i="1"/>
  <c r="AX901" i="1"/>
  <c r="AX1247" i="1"/>
  <c r="AX1040" i="1"/>
  <c r="AX74" i="1"/>
  <c r="AX1316" i="1"/>
  <c r="AX1064" i="1"/>
  <c r="AX1218" i="1"/>
  <c r="AX31" i="1"/>
  <c r="AX1352" i="1"/>
  <c r="AX170" i="1"/>
  <c r="AX992" i="1"/>
  <c r="AX1307" i="1"/>
  <c r="AX1272" i="1"/>
  <c r="AX663" i="1"/>
  <c r="AX1345" i="1"/>
  <c r="AX526" i="1"/>
  <c r="AX1229" i="1"/>
  <c r="AX1219" i="1"/>
  <c r="AX779" i="1"/>
  <c r="AX1055" i="1"/>
  <c r="AX45" i="1"/>
  <c r="AX1053" i="1"/>
  <c r="AX1244" i="1"/>
  <c r="AX654" i="1"/>
  <c r="AX139" i="1"/>
  <c r="AX610" i="1"/>
  <c r="AX1325" i="1"/>
  <c r="AX1091" i="1"/>
  <c r="AX79" i="1"/>
  <c r="AX1353" i="1"/>
  <c r="AX948" i="1"/>
  <c r="AX519" i="1"/>
  <c r="AX994" i="1"/>
  <c r="AX1270" i="1"/>
  <c r="AX4" i="1"/>
  <c r="AX1351" i="1"/>
  <c r="AX30" i="1"/>
  <c r="AX24" i="1"/>
  <c r="AX1102" i="1"/>
  <c r="AX836" i="1"/>
  <c r="AY1132" i="1"/>
  <c r="AZ1132" i="1" s="1"/>
  <c r="AY945" i="1"/>
  <c r="AZ945" i="1" s="1"/>
  <c r="AY1343" i="1"/>
  <c r="AZ1343" i="1" s="1"/>
  <c r="AY801" i="1"/>
  <c r="AZ801" i="1" s="1"/>
  <c r="AY1146" i="1"/>
  <c r="AZ1146" i="1" s="1"/>
  <c r="AY575" i="1"/>
  <c r="AZ575" i="1" s="1"/>
  <c r="AY644" i="1"/>
  <c r="AZ644" i="1" s="1"/>
  <c r="AY258" i="1"/>
  <c r="AZ258" i="1" s="1"/>
  <c r="AY632" i="1"/>
  <c r="AZ632" i="1" s="1"/>
  <c r="AY782" i="1"/>
  <c r="AZ782" i="1" s="1"/>
  <c r="AY1275" i="1"/>
  <c r="AZ1275" i="1" s="1"/>
  <c r="AY486" i="1"/>
  <c r="AZ486" i="1" s="1"/>
  <c r="AY1197" i="1"/>
  <c r="AZ1197" i="1" s="1"/>
  <c r="AY1355" i="1"/>
  <c r="AZ1355" i="1" s="1"/>
  <c r="AY550" i="1"/>
  <c r="AZ550" i="1" s="1"/>
  <c r="AY1210" i="1"/>
  <c r="AZ1210" i="1" s="1"/>
  <c r="AY1156" i="1"/>
  <c r="AZ1156" i="1" s="1"/>
  <c r="AW1338" i="1"/>
  <c r="AW1324" i="1"/>
  <c r="AW1111" i="1"/>
  <c r="AW983" i="1"/>
  <c r="AW1342" i="1"/>
  <c r="AW1321" i="1"/>
  <c r="AW664" i="1"/>
  <c r="AW680" i="1"/>
  <c r="AW1043" i="1"/>
  <c r="AO1225" i="1"/>
  <c r="AN845" i="1"/>
  <c r="AO165" i="1"/>
  <c r="AO761" i="1"/>
  <c r="AM1134" i="1"/>
  <c r="AM249" i="1"/>
  <c r="AM785" i="1"/>
  <c r="AO759" i="1"/>
  <c r="AM563" i="1"/>
  <c r="AN95" i="1"/>
  <c r="AN1003" i="1"/>
  <c r="AM729" i="1"/>
  <c r="AO193" i="1"/>
  <c r="AM1147" i="1"/>
  <c r="AN150" i="1"/>
  <c r="AV1343" i="1"/>
  <c r="AV1275" i="1"/>
  <c r="AV550" i="1"/>
  <c r="AV1161" i="1"/>
  <c r="AV1051" i="1"/>
  <c r="AV1132" i="1"/>
  <c r="AV623" i="1"/>
  <c r="AV575" i="1"/>
  <c r="AV1355" i="1"/>
  <c r="AV1146" i="1"/>
  <c r="AV644" i="1"/>
  <c r="AV801" i="1"/>
  <c r="AV782" i="1"/>
  <c r="AV258" i="1"/>
  <c r="AV1197" i="1"/>
  <c r="AV486" i="1"/>
  <c r="AV1210" i="1"/>
  <c r="AV945" i="1"/>
  <c r="AV1156" i="1"/>
  <c r="AV1198" i="1"/>
  <c r="AV632" i="1"/>
  <c r="AO981" i="1"/>
  <c r="AN249" i="1"/>
  <c r="AN563" i="1"/>
  <c r="AU1100" i="1"/>
  <c r="AU36" i="1"/>
  <c r="AT1345" i="1"/>
  <c r="AT1363" i="1"/>
  <c r="AS440" i="1"/>
  <c r="AS139" i="1"/>
  <c r="AT241" i="1"/>
  <c r="AS733" i="1"/>
  <c r="AT951" i="1"/>
  <c r="AR776" i="1"/>
  <c r="AS1194" i="1"/>
  <c r="AS933" i="1"/>
  <c r="AS362" i="1"/>
  <c r="AT887" i="1"/>
  <c r="AS120" i="1"/>
  <c r="AS767" i="1"/>
  <c r="AT880" i="1"/>
  <c r="AS679" i="1"/>
  <c r="AT447" i="1"/>
  <c r="AS286" i="1"/>
  <c r="AT1076" i="1"/>
  <c r="AT505" i="1"/>
  <c r="AR1176" i="1"/>
  <c r="AT708" i="1"/>
  <c r="AR885" i="1"/>
  <c r="AU1357" i="1"/>
  <c r="AU699" i="1"/>
  <c r="AR950" i="1"/>
  <c r="AR846" i="1"/>
  <c r="AR832" i="1"/>
  <c r="AS904" i="1"/>
  <c r="AR620" i="1"/>
  <c r="AT1282" i="1"/>
  <c r="AR749" i="1"/>
  <c r="AR1084" i="1"/>
  <c r="AU273" i="1"/>
  <c r="AS894" i="1"/>
  <c r="AS551" i="1"/>
  <c r="AR995" i="1"/>
  <c r="AS907" i="1"/>
  <c r="AS1242" i="1"/>
  <c r="AR181" i="1"/>
  <c r="AU1292" i="1"/>
  <c r="AR453" i="1"/>
  <c r="AT711" i="1"/>
  <c r="AM759" i="1"/>
  <c r="AO563" i="1"/>
  <c r="AN759" i="1"/>
  <c r="AN193" i="1"/>
  <c r="AM193" i="1"/>
  <c r="AT453" i="1"/>
  <c r="AN761" i="1"/>
  <c r="AM165" i="1"/>
  <c r="AM761" i="1"/>
  <c r="AO249" i="1"/>
  <c r="AO95" i="1"/>
  <c r="AO729" i="1"/>
  <c r="AN165" i="1"/>
  <c r="AM95" i="1"/>
  <c r="AN729" i="1"/>
  <c r="AO1147" i="1"/>
  <c r="AT995" i="1"/>
  <c r="AO845" i="1"/>
  <c r="AS995" i="1"/>
  <c r="AE785" i="1"/>
  <c r="AN1134" i="1"/>
  <c r="AP1134" i="1"/>
  <c r="AP1003" i="1"/>
  <c r="AP1225" i="1"/>
  <c r="AE95" i="1"/>
  <c r="AO1003" i="1"/>
  <c r="AN1225" i="1"/>
  <c r="AO150" i="1"/>
  <c r="AM845" i="1"/>
  <c r="AE759" i="1"/>
  <c r="AM1225" i="1"/>
  <c r="AM150" i="1"/>
  <c r="AM1003" i="1"/>
  <c r="AN785" i="1"/>
  <c r="AE165" i="1"/>
  <c r="AE249" i="1"/>
  <c r="AO1011" i="1"/>
  <c r="AM981" i="1"/>
  <c r="AO785" i="1"/>
  <c r="AM1011" i="1"/>
  <c r="AN1011" i="1"/>
  <c r="AN981" i="1"/>
  <c r="AE729" i="1"/>
  <c r="AE1147" i="1"/>
  <c r="AE1225" i="1"/>
  <c r="AE1134" i="1"/>
  <c r="AE193" i="1"/>
  <c r="AE351" i="1"/>
  <c r="AO1134" i="1"/>
  <c r="AE1003" i="1"/>
  <c r="AE845" i="1"/>
  <c r="AE150" i="1"/>
  <c r="AO351" i="1"/>
  <c r="AN351" i="1"/>
  <c r="AE563" i="1"/>
  <c r="AM351" i="1"/>
  <c r="AE1011" i="1"/>
  <c r="AE761" i="1"/>
  <c r="AE981" i="1"/>
  <c r="AN1147" i="1"/>
  <c r="AR323" i="1"/>
  <c r="AR887" i="1"/>
  <c r="AU139" i="1"/>
  <c r="AT139" i="1"/>
  <c r="AR139" i="1"/>
  <c r="AT120" i="1"/>
  <c r="AS323" i="1"/>
  <c r="AT286" i="1"/>
  <c r="AR933" i="1"/>
  <c r="AS776" i="1"/>
  <c r="AR1194" i="1"/>
  <c r="AT1194" i="1"/>
  <c r="AT440" i="1"/>
  <c r="AS887" i="1"/>
  <c r="AT776" i="1"/>
  <c r="AR1278" i="1"/>
  <c r="AS453" i="1"/>
  <c r="AS1278" i="1"/>
  <c r="AR241" i="1"/>
  <c r="AR36" i="1"/>
  <c r="AT361" i="1"/>
  <c r="AT1278" i="1"/>
  <c r="AT679" i="1"/>
  <c r="AU995" i="1"/>
  <c r="AR1345" i="1"/>
  <c r="AT933" i="1"/>
  <c r="AT907" i="1"/>
  <c r="AR1100" i="1"/>
  <c r="AR1282" i="1"/>
  <c r="AS1176" i="1"/>
  <c r="AR907" i="1"/>
  <c r="AT950" i="1"/>
  <c r="AR699" i="1"/>
  <c r="AT1176" i="1"/>
  <c r="AT323" i="1"/>
  <c r="AS699" i="1"/>
  <c r="AR711" i="1"/>
  <c r="AT767" i="1"/>
  <c r="AU447" i="1"/>
  <c r="AS711" i="1"/>
  <c r="AS1363" i="1"/>
  <c r="AU620" i="1"/>
  <c r="AR767" i="1"/>
  <c r="AR733" i="1"/>
  <c r="AS951" i="1"/>
  <c r="AR120" i="1"/>
  <c r="AS241" i="1"/>
  <c r="AT733" i="1"/>
  <c r="AR1363" i="1"/>
  <c r="AR361" i="1"/>
  <c r="AR951" i="1"/>
  <c r="AU1363" i="1"/>
  <c r="AR440" i="1"/>
  <c r="AS361" i="1"/>
  <c r="AT1242" i="1"/>
  <c r="AT904" i="1"/>
  <c r="AS235" i="1"/>
  <c r="AU1242" i="1"/>
  <c r="AT181" i="1"/>
  <c r="AT749" i="1"/>
  <c r="AS749" i="1"/>
  <c r="AT973" i="1"/>
  <c r="AS950" i="1"/>
  <c r="AT832" i="1"/>
  <c r="AU904" i="1"/>
  <c r="AT620" i="1"/>
  <c r="AQ74" i="1"/>
  <c r="AR1076" i="1"/>
  <c r="AR199" i="1"/>
  <c r="AS885" i="1"/>
  <c r="AR531" i="1"/>
  <c r="AS1357" i="1"/>
  <c r="AU505" i="1"/>
  <c r="AS1076" i="1"/>
  <c r="AS199" i="1"/>
  <c r="AR973" i="1"/>
  <c r="AT885" i="1"/>
  <c r="AS531" i="1"/>
  <c r="AR1357" i="1"/>
  <c r="AR505" i="1"/>
  <c r="AT199" i="1"/>
  <c r="AS973" i="1"/>
  <c r="AS846" i="1"/>
  <c r="AT531" i="1"/>
  <c r="AT1357" i="1"/>
  <c r="AS505" i="1"/>
  <c r="AT846" i="1"/>
  <c r="AR286" i="1"/>
  <c r="AT699" i="1"/>
  <c r="AS1282" i="1"/>
  <c r="AS832" i="1"/>
  <c r="AR904" i="1"/>
  <c r="AS620" i="1"/>
  <c r="AS1084" i="1"/>
  <c r="AT551" i="1"/>
  <c r="AT1084" i="1"/>
  <c r="AR894" i="1"/>
  <c r="AU551" i="1"/>
  <c r="AS538" i="1"/>
  <c r="AR1242" i="1"/>
  <c r="AS790" i="1"/>
  <c r="AT894" i="1"/>
  <c r="AR551" i="1"/>
  <c r="AR538" i="1"/>
  <c r="AR790" i="1"/>
  <c r="AT538" i="1"/>
  <c r="AS273" i="1"/>
  <c r="AT790" i="1"/>
  <c r="AR1292" i="1"/>
  <c r="AR273" i="1"/>
  <c r="AS1292" i="1"/>
  <c r="AT273" i="1"/>
  <c r="AS181" i="1"/>
  <c r="AT1292" i="1"/>
  <c r="AT925" i="1"/>
  <c r="AR925" i="1"/>
  <c r="AS925" i="1"/>
  <c r="AT841" i="1"/>
  <c r="AS841" i="1"/>
  <c r="AR841" i="1"/>
  <c r="AT362" i="1"/>
  <c r="AR235" i="1"/>
  <c r="AS1100" i="1"/>
  <c r="AS36" i="1"/>
  <c r="AS1345" i="1"/>
  <c r="AT235" i="1"/>
  <c r="AT1100" i="1"/>
  <c r="AT36" i="1"/>
  <c r="AR362" i="1"/>
  <c r="AU1345" i="1"/>
  <c r="AS708" i="1"/>
  <c r="AS880" i="1"/>
  <c r="AR447" i="1"/>
  <c r="AR708" i="1"/>
  <c r="AR880" i="1"/>
  <c r="AR679" i="1"/>
  <c r="AS447" i="1"/>
  <c r="AQ1242" i="1"/>
  <c r="AQ1120" i="1"/>
  <c r="AQ1334" i="1"/>
  <c r="AQ544" i="1"/>
  <c r="AQ442" i="1"/>
  <c r="AQ1071" i="1"/>
  <c r="AQ954" i="1"/>
  <c r="AQ1344" i="1"/>
  <c r="AQ1047" i="1"/>
  <c r="AQ1054" i="1"/>
  <c r="AQ1288" i="1"/>
  <c r="AQ1303" i="1"/>
  <c r="AQ659" i="1"/>
  <c r="AQ1017" i="1"/>
  <c r="AQ138" i="1"/>
  <c r="AQ627" i="1"/>
  <c r="AQ1261" i="1"/>
  <c r="AQ26" i="1"/>
  <c r="AQ58" i="1"/>
  <c r="AQ6" i="1"/>
  <c r="AQ701" i="1"/>
  <c r="AQ60" i="1"/>
  <c r="AQ1243" i="1"/>
  <c r="AQ585" i="1"/>
  <c r="AQ1172" i="1"/>
  <c r="AQ1204" i="1"/>
  <c r="AQ598" i="1"/>
  <c r="AQ1151" i="1"/>
  <c r="AQ917" i="1"/>
  <c r="AQ1240" i="1"/>
  <c r="AQ1236" i="1"/>
  <c r="AQ59" i="1"/>
  <c r="AQ4" i="1"/>
  <c r="AQ1235" i="1"/>
  <c r="AQ836" i="1"/>
  <c r="AQ668" i="1"/>
  <c r="AQ443" i="1"/>
  <c r="AQ546" i="1"/>
  <c r="AQ1326" i="1"/>
  <c r="AQ1031" i="1"/>
  <c r="AQ1341" i="1"/>
  <c r="AQ558" i="1"/>
  <c r="AQ1138" i="1"/>
  <c r="AQ1037" i="1"/>
  <c r="AQ495" i="1"/>
  <c r="AQ1323" i="1"/>
  <c r="AQ20" i="1"/>
  <c r="AQ1042" i="1"/>
  <c r="AQ1079" i="1"/>
  <c r="AQ1339" i="1"/>
  <c r="AQ556" i="1"/>
  <c r="AQ1009" i="1"/>
  <c r="AQ601" i="1"/>
  <c r="AQ450" i="1"/>
  <c r="AQ635" i="1"/>
  <c r="AQ962" i="1"/>
  <c r="AQ186" i="1"/>
  <c r="AQ591" i="1"/>
  <c r="AQ1193" i="1"/>
  <c r="AQ1154" i="1"/>
  <c r="AQ170" i="1"/>
  <c r="AQ663" i="1"/>
  <c r="AQ1253" i="1"/>
  <c r="AT513" i="1"/>
  <c r="AS513" i="1"/>
  <c r="AR513" i="1"/>
  <c r="AT468" i="1"/>
  <c r="AS468" i="1"/>
  <c r="AR468" i="1"/>
  <c r="AT728" i="1"/>
  <c r="AR728" i="1"/>
  <c r="AS728" i="1"/>
  <c r="AT316" i="1"/>
  <c r="AR316" i="1"/>
  <c r="AS316" i="1"/>
  <c r="AU1047" i="1"/>
  <c r="AS1047" i="1"/>
  <c r="AT1047" i="1"/>
  <c r="AR1047" i="1"/>
  <c r="AT712" i="1"/>
  <c r="AU712" i="1"/>
  <c r="AS712" i="1"/>
  <c r="AR712" i="1"/>
  <c r="AU526" i="1"/>
  <c r="AT526" i="1"/>
  <c r="AS526" i="1"/>
  <c r="AR526" i="1"/>
  <c r="AT972" i="1"/>
  <c r="AS972" i="1"/>
  <c r="AR972" i="1"/>
  <c r="AT200" i="1"/>
  <c r="AS200" i="1"/>
  <c r="AR200" i="1"/>
  <c r="AU1191" i="1"/>
  <c r="AT1191" i="1"/>
  <c r="AR1191" i="1"/>
  <c r="AS1191" i="1"/>
  <c r="AT1273" i="1"/>
  <c r="AS1273" i="1"/>
  <c r="AR1273" i="1"/>
  <c r="AU1273" i="1"/>
  <c r="AT56" i="1"/>
  <c r="AS56" i="1"/>
  <c r="AR56" i="1"/>
  <c r="AU56" i="1"/>
  <c r="AT1033" i="1"/>
  <c r="AS1033" i="1"/>
  <c r="AR1033" i="1"/>
  <c r="AU1033" i="1"/>
  <c r="AU1182" i="1"/>
  <c r="AT1182" i="1"/>
  <c r="AS1182" i="1"/>
  <c r="AR1182" i="1"/>
  <c r="AT430" i="1"/>
  <c r="AS430" i="1"/>
  <c r="AR430" i="1"/>
  <c r="AU705" i="1"/>
  <c r="AT705" i="1"/>
  <c r="AS705" i="1"/>
  <c r="AR705" i="1"/>
  <c r="AT622" i="1"/>
  <c r="AS622" i="1"/>
  <c r="AR622" i="1"/>
  <c r="AU622" i="1"/>
  <c r="AT1288" i="1"/>
  <c r="AS1288" i="1"/>
  <c r="AR1288" i="1"/>
  <c r="AU1288" i="1"/>
  <c r="AS799" i="1"/>
  <c r="AT799" i="1"/>
  <c r="AR799" i="1"/>
  <c r="AT308" i="1"/>
  <c r="AS308" i="1"/>
  <c r="AR308" i="1"/>
  <c r="AT743" i="1"/>
  <c r="AS743" i="1"/>
  <c r="AR743" i="1"/>
  <c r="AT965" i="1"/>
  <c r="AS965" i="1"/>
  <c r="AR965" i="1"/>
  <c r="AR1153" i="1"/>
  <c r="AT1153" i="1"/>
  <c r="AU1153" i="1"/>
  <c r="AS1153" i="1"/>
  <c r="AS1164" i="1"/>
  <c r="AR1164" i="1"/>
  <c r="AT1164" i="1"/>
  <c r="AR596" i="1"/>
  <c r="AT596" i="1"/>
  <c r="AU596" i="1"/>
  <c r="AS596" i="1"/>
  <c r="AT414" i="1"/>
  <c r="AS414" i="1"/>
  <c r="AR414" i="1"/>
  <c r="AU31" i="1"/>
  <c r="AT31" i="1"/>
  <c r="AS31" i="1"/>
  <c r="AR31" i="1"/>
  <c r="AS608" i="1"/>
  <c r="AR608" i="1"/>
  <c r="AU608" i="1"/>
  <c r="AT608" i="1"/>
  <c r="AT132" i="1"/>
  <c r="AS132" i="1"/>
  <c r="AR132" i="1"/>
  <c r="AS1168" i="1"/>
  <c r="AR1168" i="1"/>
  <c r="AU1168" i="1"/>
  <c r="AT1168" i="1"/>
  <c r="AU571" i="1"/>
  <c r="AS571" i="1"/>
  <c r="AT571" i="1"/>
  <c r="AR571" i="1"/>
  <c r="AT170" i="1"/>
  <c r="AS170" i="1"/>
  <c r="AR170" i="1"/>
  <c r="AU170" i="1"/>
  <c r="AT996" i="1"/>
  <c r="AS996" i="1"/>
  <c r="AR996" i="1"/>
  <c r="AT262" i="1"/>
  <c r="AR262" i="1"/>
  <c r="AS262" i="1"/>
  <c r="AS272" i="1"/>
  <c r="AR272" i="1"/>
  <c r="AT272" i="1"/>
  <c r="AS490" i="1"/>
  <c r="AR490" i="1"/>
  <c r="AT490" i="1"/>
  <c r="AT902" i="1"/>
  <c r="AS902" i="1"/>
  <c r="AR902" i="1"/>
  <c r="AS347" i="1"/>
  <c r="AR347" i="1"/>
  <c r="AU347" i="1"/>
  <c r="AT347" i="1"/>
  <c r="AT892" i="1"/>
  <c r="AS892" i="1"/>
  <c r="AR892" i="1"/>
  <c r="AT416" i="1"/>
  <c r="AR416" i="1"/>
  <c r="AS416" i="1"/>
  <c r="AT485" i="1"/>
  <c r="AS485" i="1"/>
  <c r="AR485" i="1"/>
  <c r="AS73" i="1"/>
  <c r="AR73" i="1"/>
  <c r="AT73" i="1"/>
  <c r="AT291" i="1"/>
  <c r="AS291" i="1"/>
  <c r="AR291" i="1"/>
  <c r="AT449" i="1"/>
  <c r="AS449" i="1"/>
  <c r="AR449" i="1"/>
  <c r="AT378" i="1"/>
  <c r="AS378" i="1"/>
  <c r="AR378" i="1"/>
  <c r="AT528" i="1"/>
  <c r="AS528" i="1"/>
  <c r="AR528" i="1"/>
  <c r="AU1255" i="1"/>
  <c r="AT1255" i="1"/>
  <c r="AS1255" i="1"/>
  <c r="AR1255" i="1"/>
  <c r="AS446" i="1"/>
  <c r="AT446" i="1"/>
  <c r="AR446" i="1"/>
  <c r="AT313" i="1"/>
  <c r="AS313" i="1"/>
  <c r="AR313" i="1"/>
  <c r="AT1340" i="1"/>
  <c r="AS1340" i="1"/>
  <c r="AR1340" i="1"/>
  <c r="AU1340" i="1"/>
  <c r="AT1087" i="1"/>
  <c r="AS1087" i="1"/>
  <c r="AR1087" i="1"/>
  <c r="AU1087" i="1"/>
  <c r="AT658" i="1"/>
  <c r="AS658" i="1"/>
  <c r="AR658" i="1"/>
  <c r="AT943" i="1"/>
  <c r="AS943" i="1"/>
  <c r="AR943" i="1"/>
  <c r="AU1177" i="1"/>
  <c r="AT1177" i="1"/>
  <c r="AR1177" i="1"/>
  <c r="AS1177" i="1"/>
  <c r="AT92" i="1"/>
  <c r="AR92" i="1"/>
  <c r="AS92" i="1"/>
  <c r="AS624" i="1"/>
  <c r="AR624" i="1"/>
  <c r="AU624" i="1"/>
  <c r="AT624" i="1"/>
  <c r="AT678" i="1"/>
  <c r="AS678" i="1"/>
  <c r="AR678" i="1"/>
  <c r="AU186" i="1"/>
  <c r="AT186" i="1"/>
  <c r="AR186" i="1"/>
  <c r="AS186" i="1"/>
  <c r="AS732" i="1"/>
  <c r="AR732" i="1"/>
  <c r="AT732" i="1"/>
  <c r="AT460" i="1"/>
  <c r="AS460" i="1"/>
  <c r="AR460" i="1"/>
  <c r="AT987" i="1"/>
  <c r="AS987" i="1"/>
  <c r="AR987" i="1"/>
  <c r="AU62" i="1"/>
  <c r="AS62" i="1"/>
  <c r="AT62" i="1"/>
  <c r="AR62" i="1"/>
  <c r="AU619" i="1"/>
  <c r="AT619" i="1"/>
  <c r="AR619" i="1"/>
  <c r="AS619" i="1"/>
  <c r="AT997" i="1"/>
  <c r="AS997" i="1"/>
  <c r="AR997" i="1"/>
  <c r="AT806" i="1"/>
  <c r="AS806" i="1"/>
  <c r="AR806" i="1"/>
  <c r="AT748" i="1"/>
  <c r="AS748" i="1"/>
  <c r="AR748" i="1"/>
  <c r="AT975" i="1"/>
  <c r="AS975" i="1"/>
  <c r="AR975" i="1"/>
  <c r="AU1040" i="1"/>
  <c r="AT1040" i="1"/>
  <c r="AS1040" i="1"/>
  <c r="AR1040" i="1"/>
  <c r="AT91" i="1"/>
  <c r="AS91" i="1"/>
  <c r="AR91" i="1"/>
  <c r="AS789" i="1"/>
  <c r="AR789" i="1"/>
  <c r="AT789" i="1"/>
  <c r="AU147" i="1"/>
  <c r="AT147" i="1"/>
  <c r="AS147" i="1"/>
  <c r="AR147" i="1"/>
  <c r="AU1349" i="1"/>
  <c r="AT1349" i="1"/>
  <c r="AS1349" i="1"/>
  <c r="AR1349" i="1"/>
  <c r="AS101" i="1"/>
  <c r="AR101" i="1"/>
  <c r="AT101" i="1"/>
  <c r="AT29" i="1"/>
  <c r="AR29" i="1"/>
  <c r="AS29" i="1"/>
  <c r="AS977" i="1"/>
  <c r="AR977" i="1"/>
  <c r="AT977" i="1"/>
  <c r="AT300" i="1"/>
  <c r="AS300" i="1"/>
  <c r="AR300" i="1"/>
  <c r="AU617" i="1"/>
  <c r="AT617" i="1"/>
  <c r="AS617" i="1"/>
  <c r="AR617" i="1"/>
  <c r="AS516" i="1"/>
  <c r="AR516" i="1"/>
  <c r="AT516" i="1"/>
  <c r="AT375" i="1"/>
  <c r="AS375" i="1"/>
  <c r="AR375" i="1"/>
  <c r="AT102" i="1"/>
  <c r="AS102" i="1"/>
  <c r="AR102" i="1"/>
  <c r="AS81" i="1"/>
  <c r="AR81" i="1"/>
  <c r="AU81" i="1"/>
  <c r="AT81" i="1"/>
  <c r="AT956" i="1"/>
  <c r="AS956" i="1"/>
  <c r="AR956" i="1"/>
  <c r="AT63" i="1"/>
  <c r="AS63" i="1"/>
  <c r="AR63" i="1"/>
  <c r="AS174" i="1"/>
  <c r="AR174" i="1"/>
  <c r="AT174" i="1"/>
  <c r="AT219" i="1"/>
  <c r="AS219" i="1"/>
  <c r="AR219" i="1"/>
  <c r="AU9" i="1"/>
  <c r="AT9" i="1"/>
  <c r="AS9" i="1"/>
  <c r="AR9" i="1"/>
  <c r="AS756" i="1"/>
  <c r="AR756" i="1"/>
  <c r="AT756" i="1"/>
  <c r="AR696" i="1"/>
  <c r="AT696" i="1"/>
  <c r="AS696" i="1"/>
  <c r="AU68" i="1"/>
  <c r="AT68" i="1"/>
  <c r="AS68" i="1"/>
  <c r="AR68" i="1"/>
  <c r="AR604" i="1"/>
  <c r="AT604" i="1"/>
  <c r="AU604" i="1"/>
  <c r="AS604" i="1"/>
  <c r="AR797" i="1"/>
  <c r="AT797" i="1"/>
  <c r="AS797" i="1"/>
  <c r="AR874" i="1"/>
  <c r="AT874" i="1"/>
  <c r="AS874" i="1"/>
  <c r="AT818" i="1"/>
  <c r="AS818" i="1"/>
  <c r="AR818" i="1"/>
  <c r="AR903" i="1"/>
  <c r="AT903" i="1"/>
  <c r="AS903" i="1"/>
  <c r="AU1302" i="1"/>
  <c r="AS1302" i="1"/>
  <c r="AT1302" i="1"/>
  <c r="AR1302" i="1"/>
  <c r="AT946" i="1"/>
  <c r="AS946" i="1"/>
  <c r="AR946" i="1"/>
  <c r="AU1310" i="1"/>
  <c r="AT1310" i="1"/>
  <c r="AS1310" i="1"/>
  <c r="AR1310" i="1"/>
  <c r="AR134" i="1"/>
  <c r="AT134" i="1"/>
  <c r="AS134" i="1"/>
  <c r="AT936" i="1"/>
  <c r="AS936" i="1"/>
  <c r="AR936" i="1"/>
  <c r="AR352" i="1"/>
  <c r="AT352" i="1"/>
  <c r="AS352" i="1"/>
  <c r="AT1158" i="1"/>
  <c r="AS1158" i="1"/>
  <c r="AR1158" i="1"/>
  <c r="AT131" i="1"/>
  <c r="AS131" i="1"/>
  <c r="AR131" i="1"/>
  <c r="AT224" i="1"/>
  <c r="AS224" i="1"/>
  <c r="AR224" i="1"/>
  <c r="AU1071" i="1"/>
  <c r="AS1071" i="1"/>
  <c r="AT1071" i="1"/>
  <c r="AR1071" i="1"/>
  <c r="AT88" i="1"/>
  <c r="AS88" i="1"/>
  <c r="AR88" i="1"/>
  <c r="AT1336" i="1"/>
  <c r="AS1336" i="1"/>
  <c r="AR1336" i="1"/>
  <c r="AU1336" i="1"/>
  <c r="AT306" i="1"/>
  <c r="AS306" i="1"/>
  <c r="AR306" i="1"/>
  <c r="AS1101" i="1"/>
  <c r="AR1101" i="1"/>
  <c r="AU1101" i="1"/>
  <c r="AT1101" i="1"/>
  <c r="AR742" i="1"/>
  <c r="AT742" i="1"/>
  <c r="AS742" i="1"/>
  <c r="AT365" i="1"/>
  <c r="AS365" i="1"/>
  <c r="AR365" i="1"/>
  <c r="AR1027" i="1"/>
  <c r="AU1027" i="1"/>
  <c r="AS1027" i="1"/>
  <c r="AT1027" i="1"/>
  <c r="AS990" i="1"/>
  <c r="AR990" i="1"/>
  <c r="AT990" i="1"/>
  <c r="AR1333" i="1"/>
  <c r="AT1333" i="1"/>
  <c r="AU1333" i="1"/>
  <c r="AS1333" i="1"/>
  <c r="AS368" i="1"/>
  <c r="AT368" i="1"/>
  <c r="AR368" i="1"/>
  <c r="AT443" i="1"/>
  <c r="AU443" i="1"/>
  <c r="AS443" i="1"/>
  <c r="AR443" i="1"/>
  <c r="AT547" i="1"/>
  <c r="AU547" i="1"/>
  <c r="AS547" i="1"/>
  <c r="AR547" i="1"/>
  <c r="AT229" i="1"/>
  <c r="AS229" i="1"/>
  <c r="AR229" i="1"/>
  <c r="AU2" i="1"/>
  <c r="AT2" i="1"/>
  <c r="AS2" i="1"/>
  <c r="AR2" i="1"/>
  <c r="AU281" i="1"/>
  <c r="AT281" i="1"/>
  <c r="AS281" i="1"/>
  <c r="AR281" i="1"/>
  <c r="AT989" i="1"/>
  <c r="AS989" i="1"/>
  <c r="AR989" i="1"/>
  <c r="AS1139" i="1"/>
  <c r="AT1139" i="1"/>
  <c r="AR1139" i="1"/>
  <c r="AT237" i="1"/>
  <c r="AS237" i="1"/>
  <c r="AR237" i="1"/>
  <c r="AT1171" i="1"/>
  <c r="AS1171" i="1"/>
  <c r="AR1171" i="1"/>
  <c r="AT754" i="1"/>
  <c r="AS754" i="1"/>
  <c r="AR754" i="1"/>
  <c r="AU506" i="1"/>
  <c r="AT506" i="1"/>
  <c r="AS506" i="1"/>
  <c r="AR506" i="1"/>
  <c r="AT1004" i="1"/>
  <c r="AS1004" i="1"/>
  <c r="AR1004" i="1"/>
  <c r="AU1004" i="1"/>
  <c r="AT282" i="1"/>
  <c r="AS282" i="1"/>
  <c r="AR282" i="1"/>
  <c r="AU1193" i="1"/>
  <c r="AT1193" i="1"/>
  <c r="AS1193" i="1"/>
  <c r="AR1193" i="1"/>
  <c r="AR280" i="1"/>
  <c r="AT280" i="1"/>
  <c r="AS280" i="1"/>
  <c r="AS1209" i="1"/>
  <c r="AR1209" i="1"/>
  <c r="AT1209" i="1"/>
  <c r="AT290" i="1"/>
  <c r="AR290" i="1"/>
  <c r="AS290" i="1"/>
  <c r="AT1323" i="1"/>
  <c r="AS1323" i="1"/>
  <c r="AR1323" i="1"/>
  <c r="AU1323" i="1"/>
  <c r="AU1293" i="1"/>
  <c r="AT1293" i="1"/>
  <c r="AS1293" i="1"/>
  <c r="AR1293" i="1"/>
  <c r="AT897" i="1"/>
  <c r="AS897" i="1"/>
  <c r="AR897" i="1"/>
  <c r="AT421" i="1"/>
  <c r="AS421" i="1"/>
  <c r="AR421" i="1"/>
  <c r="AT1148" i="1"/>
  <c r="AS1148" i="1"/>
  <c r="AR1148" i="1"/>
  <c r="AU1148" i="1"/>
  <c r="AT1131" i="1"/>
  <c r="AS1131" i="1"/>
  <c r="AR1131" i="1"/>
  <c r="AU1064" i="1"/>
  <c r="AT1064" i="1"/>
  <c r="AR1064" i="1"/>
  <c r="AS1064" i="1"/>
  <c r="AU52" i="1"/>
  <c r="AT52" i="1"/>
  <c r="AS52" i="1"/>
  <c r="AR52" i="1"/>
  <c r="AT812" i="1"/>
  <c r="AS812" i="1"/>
  <c r="AR812" i="1"/>
  <c r="AT144" i="1"/>
  <c r="AS144" i="1"/>
  <c r="AR144" i="1"/>
  <c r="AU113" i="1"/>
  <c r="AT113" i="1"/>
  <c r="AS113" i="1"/>
  <c r="AR113" i="1"/>
  <c r="AU1091" i="1"/>
  <c r="AT1091" i="1"/>
  <c r="AS1091" i="1"/>
  <c r="AR1091" i="1"/>
  <c r="AU586" i="1"/>
  <c r="AT586" i="1"/>
  <c r="AS586" i="1"/>
  <c r="AR586" i="1"/>
  <c r="AU1237" i="1"/>
  <c r="AT1237" i="1"/>
  <c r="AR1237" i="1"/>
  <c r="AS1237" i="1"/>
  <c r="AR1226" i="1"/>
  <c r="AT1226" i="1"/>
  <c r="AU1226" i="1"/>
  <c r="AS1226" i="1"/>
  <c r="AS792" i="1"/>
  <c r="AR792" i="1"/>
  <c r="AT792" i="1"/>
  <c r="AT886" i="1"/>
  <c r="AS886" i="1"/>
  <c r="AR886" i="1"/>
  <c r="AT195" i="1"/>
  <c r="AR195" i="1"/>
  <c r="AS195" i="1"/>
  <c r="AT865" i="1"/>
  <c r="AS865" i="1"/>
  <c r="AR865" i="1"/>
  <c r="AT20" i="1"/>
  <c r="AS20" i="1"/>
  <c r="AR20" i="1"/>
  <c r="AU20" i="1"/>
  <c r="AU111" i="1"/>
  <c r="AT111" i="1"/>
  <c r="AS111" i="1"/>
  <c r="AR111" i="1"/>
  <c r="AT613" i="1"/>
  <c r="AS613" i="1"/>
  <c r="AR613" i="1"/>
  <c r="AT546" i="1"/>
  <c r="AS546" i="1"/>
  <c r="AR546" i="1"/>
  <c r="AU546" i="1"/>
  <c r="AS1000" i="1"/>
  <c r="AR1000" i="1"/>
  <c r="AU1000" i="1"/>
  <c r="AT1000" i="1"/>
  <c r="AS690" i="1"/>
  <c r="AR690" i="1"/>
  <c r="AT690" i="1"/>
  <c r="AS949" i="1"/>
  <c r="AR949" i="1"/>
  <c r="AT949" i="1"/>
  <c r="AT560" i="1"/>
  <c r="AS560" i="1"/>
  <c r="AR560" i="1"/>
  <c r="AU560" i="1"/>
  <c r="AT146" i="1"/>
  <c r="AS146" i="1"/>
  <c r="AR146" i="1"/>
  <c r="AS1271" i="1"/>
  <c r="AR1271" i="1"/>
  <c r="AU1271" i="1"/>
  <c r="AT1271" i="1"/>
  <c r="AR1265" i="1"/>
  <c r="AU1265" i="1"/>
  <c r="AT1265" i="1"/>
  <c r="AS1265" i="1"/>
  <c r="AR374" i="1"/>
  <c r="AT374" i="1"/>
  <c r="AS374" i="1"/>
  <c r="AT736" i="1"/>
  <c r="AS736" i="1"/>
  <c r="AR736" i="1"/>
  <c r="AU151" i="1"/>
  <c r="AT151" i="1"/>
  <c r="AS151" i="1"/>
  <c r="AR151" i="1"/>
  <c r="AT677" i="1"/>
  <c r="AR677" i="1"/>
  <c r="AS677" i="1"/>
  <c r="AR931" i="1"/>
  <c r="AT931" i="1"/>
  <c r="AS931" i="1"/>
  <c r="AT104" i="1"/>
  <c r="AS104" i="1"/>
  <c r="AR104" i="1"/>
  <c r="AT602" i="1"/>
  <c r="AR602" i="1"/>
  <c r="AS602" i="1"/>
  <c r="AT780" i="1"/>
  <c r="AS780" i="1"/>
  <c r="AR780" i="1"/>
  <c r="AT1344" i="1"/>
  <c r="AS1344" i="1"/>
  <c r="AR1344" i="1"/>
  <c r="AU1344" i="1"/>
  <c r="AT871" i="1"/>
  <c r="AS871" i="1"/>
  <c r="AR871" i="1"/>
  <c r="AS320" i="1"/>
  <c r="AT320" i="1"/>
  <c r="AR320" i="1"/>
  <c r="AR164" i="1"/>
  <c r="AT164" i="1"/>
  <c r="AS164" i="1"/>
  <c r="AU1219" i="1"/>
  <c r="AT1219" i="1"/>
  <c r="AR1219" i="1"/>
  <c r="AS1219" i="1"/>
  <c r="AT576" i="1"/>
  <c r="AS576" i="1"/>
  <c r="AR576" i="1"/>
  <c r="AU576" i="1"/>
  <c r="AT404" i="1"/>
  <c r="AS404" i="1"/>
  <c r="AR404" i="1"/>
  <c r="AU1079" i="1"/>
  <c r="AT1079" i="1"/>
  <c r="AS1079" i="1"/>
  <c r="AR1079" i="1"/>
  <c r="AT650" i="1"/>
  <c r="AS650" i="1"/>
  <c r="AR650" i="1"/>
  <c r="AT829" i="1"/>
  <c r="AS829" i="1"/>
  <c r="AR829" i="1"/>
  <c r="AT1195" i="1"/>
  <c r="AS1195" i="1"/>
  <c r="AR1195" i="1"/>
  <c r="AR479" i="1"/>
  <c r="AT479" i="1"/>
  <c r="AS479" i="1"/>
  <c r="AS473" i="1"/>
  <c r="AR473" i="1"/>
  <c r="AU473" i="1"/>
  <c r="AT473" i="1"/>
  <c r="AT769" i="1"/>
  <c r="AS769" i="1"/>
  <c r="AR769" i="1"/>
  <c r="AU1174" i="1"/>
  <c r="AT1174" i="1"/>
  <c r="AR1174" i="1"/>
  <c r="AS1174" i="1"/>
  <c r="AR1284" i="1"/>
  <c r="AT1284" i="1"/>
  <c r="AS1284" i="1"/>
  <c r="AU1290" i="1"/>
  <c r="AT1290" i="1"/>
  <c r="AS1290" i="1"/>
  <c r="AR1290" i="1"/>
  <c r="AU72" i="1"/>
  <c r="AT72" i="1"/>
  <c r="AS72" i="1"/>
  <c r="AR72" i="1"/>
  <c r="AU399" i="1"/>
  <c r="AT399" i="1"/>
  <c r="AS399" i="1"/>
  <c r="AR399" i="1"/>
  <c r="AT771" i="1"/>
  <c r="AS771" i="1"/>
  <c r="AR771" i="1"/>
  <c r="AU771" i="1"/>
  <c r="AT784" i="1"/>
  <c r="AS784" i="1"/>
  <c r="AR784" i="1"/>
  <c r="AT1295" i="1"/>
  <c r="AS1295" i="1"/>
  <c r="AR1295" i="1"/>
  <c r="AT961" i="1"/>
  <c r="AR961" i="1"/>
  <c r="AS961" i="1"/>
  <c r="AT425" i="1"/>
  <c r="AS425" i="1"/>
  <c r="AR425" i="1"/>
  <c r="AS1138" i="1"/>
  <c r="AR1138" i="1"/>
  <c r="AU1138" i="1"/>
  <c r="AT1138" i="1"/>
  <c r="AU694" i="1"/>
  <c r="AT694" i="1"/>
  <c r="AS694" i="1"/>
  <c r="AR694" i="1"/>
  <c r="AT143" i="1"/>
  <c r="AS143" i="1"/>
  <c r="AR143" i="1"/>
  <c r="AT333" i="1"/>
  <c r="AS333" i="1"/>
  <c r="AR333" i="1"/>
  <c r="AU559" i="1"/>
  <c r="AS559" i="1"/>
  <c r="AR559" i="1"/>
  <c r="AT559" i="1"/>
  <c r="AT930" i="1"/>
  <c r="AS930" i="1"/>
  <c r="AR930" i="1"/>
  <c r="AR646" i="1"/>
  <c r="AT646" i="1"/>
  <c r="AU646" i="1"/>
  <c r="AS646" i="1"/>
  <c r="AU1166" i="1"/>
  <c r="AT1166" i="1"/>
  <c r="AS1166" i="1"/>
  <c r="AR1166" i="1"/>
  <c r="AS1212" i="1"/>
  <c r="AR1212" i="1"/>
  <c r="AU1212" i="1"/>
  <c r="AT1212" i="1"/>
  <c r="AT175" i="1"/>
  <c r="AS175" i="1"/>
  <c r="AR175" i="1"/>
  <c r="AU1286" i="1"/>
  <c r="AS1286" i="1"/>
  <c r="AT1286" i="1"/>
  <c r="AR1286" i="1"/>
  <c r="AT223" i="1"/>
  <c r="AS223" i="1"/>
  <c r="AR223" i="1"/>
  <c r="AU666" i="1"/>
  <c r="AT666" i="1"/>
  <c r="AS666" i="1"/>
  <c r="AR666" i="1"/>
  <c r="AT905" i="1"/>
  <c r="AR905" i="1"/>
  <c r="AS905" i="1"/>
  <c r="AT234" i="1"/>
  <c r="AS234" i="1"/>
  <c r="AR234" i="1"/>
  <c r="AT971" i="1"/>
  <c r="AS971" i="1"/>
  <c r="AR971" i="1"/>
  <c r="AU1119" i="1"/>
  <c r="AT1119" i="1"/>
  <c r="AR1119" i="1"/>
  <c r="AS1119" i="1"/>
  <c r="AT991" i="1"/>
  <c r="AS991" i="1"/>
  <c r="AR991" i="1"/>
  <c r="AR393" i="1"/>
  <c r="AT393" i="1"/>
  <c r="AS393" i="1"/>
  <c r="AU481" i="1"/>
  <c r="AT481" i="1"/>
  <c r="AR481" i="1"/>
  <c r="AS481" i="1"/>
  <c r="AU472" i="1"/>
  <c r="AS472" i="1"/>
  <c r="AT472" i="1"/>
  <c r="AR472" i="1"/>
  <c r="AU51" i="1"/>
  <c r="AT51" i="1"/>
  <c r="AS51" i="1"/>
  <c r="AR51" i="1"/>
  <c r="AT385" i="1"/>
  <c r="AS385" i="1"/>
  <c r="AR385" i="1"/>
  <c r="AT330" i="1"/>
  <c r="AS330" i="1"/>
  <c r="AR330" i="1"/>
  <c r="AT805" i="1"/>
  <c r="AS805" i="1"/>
  <c r="AR805" i="1"/>
  <c r="AU5" i="1"/>
  <c r="AT5" i="1"/>
  <c r="AS5" i="1"/>
  <c r="AR5" i="1"/>
  <c r="AT539" i="1"/>
  <c r="AS539" i="1"/>
  <c r="AR539" i="1"/>
  <c r="AT998" i="1"/>
  <c r="AS998" i="1"/>
  <c r="AR998" i="1"/>
  <c r="AT407" i="1"/>
  <c r="AR407" i="1"/>
  <c r="AS407" i="1"/>
  <c r="AT1135" i="1"/>
  <c r="AS1135" i="1"/>
  <c r="AR1135" i="1"/>
  <c r="AR1053" i="1"/>
  <c r="AT1053" i="1"/>
  <c r="AU1053" i="1"/>
  <c r="AS1053" i="1"/>
  <c r="AU1334" i="1"/>
  <c r="AT1334" i="1"/>
  <c r="AS1334" i="1"/>
  <c r="AR1334" i="1"/>
  <c r="AT1359" i="1"/>
  <c r="AS1359" i="1"/>
  <c r="AR1359" i="1"/>
  <c r="AT90" i="1"/>
  <c r="AR90" i="1"/>
  <c r="AS90" i="1"/>
  <c r="AT194" i="1"/>
  <c r="AS194" i="1"/>
  <c r="AR194" i="1"/>
  <c r="AT999" i="1"/>
  <c r="AS999" i="1"/>
  <c r="AR999" i="1"/>
  <c r="AU1223" i="1"/>
  <c r="AS1223" i="1"/>
  <c r="AT1223" i="1"/>
  <c r="AR1223" i="1"/>
  <c r="AT253" i="1"/>
  <c r="AS253" i="1"/>
  <c r="AR253" i="1"/>
  <c r="AS128" i="1"/>
  <c r="AR128" i="1"/>
  <c r="AU128" i="1"/>
  <c r="AT128" i="1"/>
  <c r="AT913" i="1"/>
  <c r="AS913" i="1"/>
  <c r="AR913" i="1"/>
  <c r="AT730" i="1"/>
  <c r="AS730" i="1"/>
  <c r="AR730" i="1"/>
  <c r="AU1339" i="1"/>
  <c r="AS1339" i="1"/>
  <c r="AT1339" i="1"/>
  <c r="AR1339" i="1"/>
  <c r="AR800" i="1"/>
  <c r="AT800" i="1"/>
  <c r="AS800" i="1"/>
  <c r="AT638" i="1"/>
  <c r="AS638" i="1"/>
  <c r="AR638" i="1"/>
  <c r="AU638" i="1"/>
  <c r="AS196" i="1"/>
  <c r="AR196" i="1"/>
  <c r="AT196" i="1"/>
  <c r="AT738" i="1"/>
  <c r="AS738" i="1"/>
  <c r="AR738" i="1"/>
  <c r="AT957" i="1"/>
  <c r="AS957" i="1"/>
  <c r="AR957" i="1"/>
  <c r="AU1108" i="1"/>
  <c r="AT1108" i="1"/>
  <c r="AS1108" i="1"/>
  <c r="AR1108" i="1"/>
  <c r="AR1280" i="1"/>
  <c r="AU1280" i="1"/>
  <c r="AT1280" i="1"/>
  <c r="AS1280" i="1"/>
  <c r="AT117" i="1"/>
  <c r="AS117" i="1"/>
  <c r="AR117" i="1"/>
  <c r="AS422" i="1"/>
  <c r="AR422" i="1"/>
  <c r="AT422" i="1"/>
  <c r="AT777" i="1"/>
  <c r="AS777" i="1"/>
  <c r="AR777" i="1"/>
  <c r="AT875" i="1"/>
  <c r="AS875" i="1"/>
  <c r="AR875" i="1"/>
  <c r="AR870" i="1"/>
  <c r="AT870" i="1"/>
  <c r="AS870" i="1"/>
  <c r="AS898" i="1"/>
  <c r="AR898" i="1"/>
  <c r="AT898" i="1"/>
  <c r="AT1196" i="1"/>
  <c r="AS1196" i="1"/>
  <c r="AR1196" i="1"/>
  <c r="AU1276" i="1"/>
  <c r="AT1276" i="1"/>
  <c r="AR1276" i="1"/>
  <c r="AS1276" i="1"/>
  <c r="AR1341" i="1"/>
  <c r="AT1341" i="1"/>
  <c r="AU1341" i="1"/>
  <c r="AS1341" i="1"/>
  <c r="AU77" i="1"/>
  <c r="AT77" i="1"/>
  <c r="AS77" i="1"/>
  <c r="AR77" i="1"/>
  <c r="AS1186" i="1"/>
  <c r="AR1186" i="1"/>
  <c r="AT1186" i="1"/>
  <c r="AS655" i="1"/>
  <c r="AR655" i="1"/>
  <c r="AT655" i="1"/>
  <c r="AT1085" i="1"/>
  <c r="AS1085" i="1"/>
  <c r="AR1085" i="1"/>
  <c r="AT542" i="1"/>
  <c r="AR542" i="1"/>
  <c r="AS542" i="1"/>
  <c r="AT168" i="1"/>
  <c r="AS168" i="1"/>
  <c r="AR168" i="1"/>
  <c r="AS527" i="1"/>
  <c r="AR527" i="1"/>
  <c r="AU527" i="1"/>
  <c r="AT527" i="1"/>
  <c r="AU470" i="1"/>
  <c r="AS470" i="1"/>
  <c r="AR470" i="1"/>
  <c r="AT470" i="1"/>
  <c r="AU1227" i="1"/>
  <c r="AT1227" i="1"/>
  <c r="AS1227" i="1"/>
  <c r="AR1227" i="1"/>
  <c r="AT67" i="1"/>
  <c r="AS67" i="1"/>
  <c r="AR67" i="1"/>
  <c r="AU1122" i="1"/>
  <c r="AT1122" i="1"/>
  <c r="AR1122" i="1"/>
  <c r="AS1122" i="1"/>
  <c r="AT1181" i="1"/>
  <c r="AS1181" i="1"/>
  <c r="AR1181" i="1"/>
  <c r="AT1190" i="1"/>
  <c r="AR1190" i="1"/>
  <c r="AS1190" i="1"/>
  <c r="AT294" i="1"/>
  <c r="AS294" i="1"/>
  <c r="AR294" i="1"/>
  <c r="AT169" i="1"/>
  <c r="AS169" i="1"/>
  <c r="AR169" i="1"/>
  <c r="AU533" i="1"/>
  <c r="AT533" i="1"/>
  <c r="AS533" i="1"/>
  <c r="AR533" i="1"/>
  <c r="AR356" i="1"/>
  <c r="AT356" i="1"/>
  <c r="AS356" i="1"/>
  <c r="AU556" i="1"/>
  <c r="AT556" i="1"/>
  <c r="AR556" i="1"/>
  <c r="AS556" i="1"/>
  <c r="AT842" i="1"/>
  <c r="AS842" i="1"/>
  <c r="AR842" i="1"/>
  <c r="AR618" i="1"/>
  <c r="AU618" i="1"/>
  <c r="AT618" i="1"/>
  <c r="AS618" i="1"/>
  <c r="AT522" i="1"/>
  <c r="AS522" i="1"/>
  <c r="AR522" i="1"/>
  <c r="AT1264" i="1"/>
  <c r="AR1264" i="1"/>
  <c r="AS1264" i="1"/>
  <c r="AT93" i="1"/>
  <c r="AS93" i="1"/>
  <c r="AR93" i="1"/>
  <c r="AT864" i="1"/>
  <c r="AS864" i="1"/>
  <c r="AR864" i="1"/>
  <c r="AU669" i="1"/>
  <c r="AT669" i="1"/>
  <c r="AS669" i="1"/>
  <c r="AR669" i="1"/>
  <c r="AT487" i="1"/>
  <c r="AS487" i="1"/>
  <c r="AR487" i="1"/>
  <c r="AU43" i="1"/>
  <c r="AT43" i="1"/>
  <c r="AS43" i="1"/>
  <c r="AR43" i="1"/>
  <c r="AT752" i="1"/>
  <c r="AS752" i="1"/>
  <c r="AR752" i="1"/>
  <c r="AT692" i="1"/>
  <c r="AS692" i="1"/>
  <c r="AR692" i="1"/>
  <c r="AU32" i="1"/>
  <c r="AT32" i="1"/>
  <c r="AR32" i="1"/>
  <c r="AS32" i="1"/>
  <c r="AU1320" i="1"/>
  <c r="AS1320" i="1"/>
  <c r="AT1320" i="1"/>
  <c r="AR1320" i="1"/>
  <c r="AT1200" i="1"/>
  <c r="AS1200" i="1"/>
  <c r="AR1200" i="1"/>
  <c r="AT1126" i="1"/>
  <c r="AR1126" i="1"/>
  <c r="AS1126" i="1"/>
  <c r="AT979" i="1"/>
  <c r="AS979" i="1"/>
  <c r="AR979" i="1"/>
  <c r="AU653" i="1"/>
  <c r="AT653" i="1"/>
  <c r="AS653" i="1"/>
  <c r="AR653" i="1"/>
  <c r="AT529" i="1"/>
  <c r="AS529" i="1"/>
  <c r="AR529" i="1"/>
  <c r="AU640" i="1"/>
  <c r="AT640" i="1"/>
  <c r="AS640" i="1"/>
  <c r="AR640" i="1"/>
  <c r="AT811" i="1"/>
  <c r="AS811" i="1"/>
  <c r="AR811" i="1"/>
  <c r="AQ2" i="1"/>
  <c r="AQ669" i="1"/>
  <c r="AQ1086" i="1"/>
  <c r="AQ106" i="1"/>
  <c r="AQ1237" i="1"/>
  <c r="AQ579" i="1"/>
  <c r="AQ472" i="1"/>
  <c r="AQ12" i="1"/>
  <c r="AQ653" i="1"/>
  <c r="AQ1173" i="1"/>
  <c r="AQ849" i="1"/>
  <c r="AQ464" i="1"/>
  <c r="AQ939" i="1"/>
  <c r="AQ1187" i="1"/>
  <c r="AQ564" i="1"/>
  <c r="AQ463" i="1"/>
  <c r="AQ1262" i="1"/>
  <c r="AQ1038" i="1"/>
  <c r="AQ135" i="1"/>
  <c r="AQ607" i="1"/>
  <c r="AQ8" i="1"/>
  <c r="AT266" i="1"/>
  <c r="AS266" i="1"/>
  <c r="AR266" i="1"/>
  <c r="AU544" i="1"/>
  <c r="AT544" i="1"/>
  <c r="AS544" i="1"/>
  <c r="AR544" i="1"/>
  <c r="AR509" i="1"/>
  <c r="AT509" i="1"/>
  <c r="AS509" i="1"/>
  <c r="AS297" i="1"/>
  <c r="AR297" i="1"/>
  <c r="AT297" i="1"/>
  <c r="AR1054" i="1"/>
  <c r="AU1054" i="1"/>
  <c r="AT1054" i="1"/>
  <c r="AS1054" i="1"/>
  <c r="AU574" i="1"/>
  <c r="AT574" i="1"/>
  <c r="AR574" i="1"/>
  <c r="AS574" i="1"/>
  <c r="AT167" i="1"/>
  <c r="AS167" i="1"/>
  <c r="AR167" i="1"/>
  <c r="AS878" i="1"/>
  <c r="AT878" i="1"/>
  <c r="AR878" i="1"/>
  <c r="AT1254" i="1"/>
  <c r="AS1254" i="1"/>
  <c r="AR1254" i="1"/>
  <c r="AU1254" i="1"/>
  <c r="AT831" i="1"/>
  <c r="AS831" i="1"/>
  <c r="AR831" i="1"/>
  <c r="AR276" i="1"/>
  <c r="AT276" i="1"/>
  <c r="AS276" i="1"/>
  <c r="AS394" i="1"/>
  <c r="AR394" i="1"/>
  <c r="AT394" i="1"/>
  <c r="AR34" i="1"/>
  <c r="AT34" i="1"/>
  <c r="AS34" i="1"/>
  <c r="AT889" i="1"/>
  <c r="AS889" i="1"/>
  <c r="AR889" i="1"/>
  <c r="AU562" i="1"/>
  <c r="AT562" i="1"/>
  <c r="AS562" i="1"/>
  <c r="AR562" i="1"/>
  <c r="AT271" i="1"/>
  <c r="AS271" i="1"/>
  <c r="AR271" i="1"/>
  <c r="AT202" i="1"/>
  <c r="AS202" i="1"/>
  <c r="AR202" i="1"/>
  <c r="AU662" i="1"/>
  <c r="AS662" i="1"/>
  <c r="AT662" i="1"/>
  <c r="AR662" i="1"/>
  <c r="AT537" i="1"/>
  <c r="AS537" i="1"/>
  <c r="AR537" i="1"/>
  <c r="AU537" i="1"/>
  <c r="AT1267" i="1"/>
  <c r="AS1267" i="1"/>
  <c r="AR1267" i="1"/>
  <c r="AR530" i="1"/>
  <c r="AT530" i="1"/>
  <c r="AS530" i="1"/>
  <c r="AT496" i="1"/>
  <c r="AS496" i="1"/>
  <c r="AR496" i="1"/>
  <c r="AU1202" i="1"/>
  <c r="AT1202" i="1"/>
  <c r="AS1202" i="1"/>
  <c r="AR1202" i="1"/>
  <c r="AT390" i="1"/>
  <c r="AS390" i="1"/>
  <c r="AR390" i="1"/>
  <c r="AT459" i="1"/>
  <c r="AS459" i="1"/>
  <c r="AR459" i="1"/>
  <c r="AR1128" i="1"/>
  <c r="AT1128" i="1"/>
  <c r="AU1128" i="1"/>
  <c r="AS1128" i="1"/>
  <c r="AS122" i="1"/>
  <c r="AR122" i="1"/>
  <c r="AU122" i="1"/>
  <c r="AT122" i="1"/>
  <c r="AR689" i="1"/>
  <c r="AT689" i="1"/>
  <c r="AS689" i="1"/>
  <c r="AS476" i="1"/>
  <c r="AT476" i="1"/>
  <c r="AR476" i="1"/>
  <c r="AR1165" i="1"/>
  <c r="AT1165" i="1"/>
  <c r="AU1165" i="1"/>
  <c r="AS1165" i="1"/>
  <c r="AU1236" i="1"/>
  <c r="AT1236" i="1"/>
  <c r="AS1236" i="1"/>
  <c r="AR1236" i="1"/>
  <c r="AT1008" i="1"/>
  <c r="AS1008" i="1"/>
  <c r="AR1008" i="1"/>
  <c r="AR1192" i="1"/>
  <c r="AT1192" i="1"/>
  <c r="AU1192" i="1"/>
  <c r="AS1192" i="1"/>
  <c r="AT1136" i="1"/>
  <c r="AS1136" i="1"/>
  <c r="AR1136" i="1"/>
  <c r="AU1095" i="1"/>
  <c r="AS1095" i="1"/>
  <c r="AT1095" i="1"/>
  <c r="AR1095" i="1"/>
  <c r="AT932" i="1"/>
  <c r="AS932" i="1"/>
  <c r="AR932" i="1"/>
  <c r="AR344" i="1"/>
  <c r="AT344" i="1"/>
  <c r="AS344" i="1"/>
  <c r="AT292" i="1"/>
  <c r="AR292" i="1"/>
  <c r="AS292" i="1"/>
  <c r="AU1360" i="1"/>
  <c r="AT1360" i="1"/>
  <c r="AR1360" i="1"/>
  <c r="AS1360" i="1"/>
  <c r="AT197" i="1"/>
  <c r="AS197" i="1"/>
  <c r="AR197" i="1"/>
  <c r="AT293" i="1"/>
  <c r="AS293" i="1"/>
  <c r="AR293" i="1"/>
  <c r="AR1259" i="1"/>
  <c r="AT1259" i="1"/>
  <c r="AS1259" i="1"/>
  <c r="AT770" i="1"/>
  <c r="AS770" i="1"/>
  <c r="AR770" i="1"/>
  <c r="AU671" i="1"/>
  <c r="AT671" i="1"/>
  <c r="AS671" i="1"/>
  <c r="AR671" i="1"/>
  <c r="AS929" i="1"/>
  <c r="AR929" i="1"/>
  <c r="AT929" i="1"/>
  <c r="AS1353" i="1"/>
  <c r="AR1353" i="1"/>
  <c r="AU1353" i="1"/>
  <c r="AT1353" i="1"/>
  <c r="AT580" i="1"/>
  <c r="AS580" i="1"/>
  <c r="AR580" i="1"/>
  <c r="AR959" i="1"/>
  <c r="AT959" i="1"/>
  <c r="AS959" i="1"/>
  <c r="AS301" i="1"/>
  <c r="AT301" i="1"/>
  <c r="AR301" i="1"/>
  <c r="AT890" i="1"/>
  <c r="AS890" i="1"/>
  <c r="AR890" i="1"/>
  <c r="AU520" i="1"/>
  <c r="AT520" i="1"/>
  <c r="AS520" i="1"/>
  <c r="AR520" i="1"/>
  <c r="AU1331" i="1"/>
  <c r="AT1331" i="1"/>
  <c r="AS1331" i="1"/>
  <c r="AR1331" i="1"/>
  <c r="AU1269" i="1"/>
  <c r="AT1269" i="1"/>
  <c r="AS1269" i="1"/>
  <c r="AR1269" i="1"/>
  <c r="AT605" i="1"/>
  <c r="AS605" i="1"/>
  <c r="AR605" i="1"/>
  <c r="AS314" i="1"/>
  <c r="AR314" i="1"/>
  <c r="AT314" i="1"/>
  <c r="AU1214" i="1"/>
  <c r="AT1214" i="1"/>
  <c r="AS1214" i="1"/>
  <c r="AR1214" i="1"/>
  <c r="AT49" i="1"/>
  <c r="AS49" i="1"/>
  <c r="AR49" i="1"/>
  <c r="AT1052" i="1"/>
  <c r="AS1052" i="1"/>
  <c r="AR1052" i="1"/>
  <c r="AR821" i="1"/>
  <c r="AT821" i="1"/>
  <c r="AS821" i="1"/>
  <c r="AR1199" i="1"/>
  <c r="AT1199" i="1"/>
  <c r="AU1199" i="1"/>
  <c r="AS1199" i="1"/>
  <c r="AT1184" i="1"/>
  <c r="AS1184" i="1"/>
  <c r="AR1184" i="1"/>
  <c r="AT1036" i="1"/>
  <c r="AR1036" i="1"/>
  <c r="AS1036" i="1"/>
  <c r="AT160" i="1"/>
  <c r="AS160" i="1"/>
  <c r="AR160" i="1"/>
  <c r="AT432" i="1"/>
  <c r="AS432" i="1"/>
  <c r="AR432" i="1"/>
  <c r="AT256" i="1"/>
  <c r="AS256" i="1"/>
  <c r="AR256" i="1"/>
  <c r="AT448" i="1"/>
  <c r="AR448" i="1"/>
  <c r="AS448" i="1"/>
  <c r="AR406" i="1"/>
  <c r="AT406" i="1"/>
  <c r="AS406" i="1"/>
  <c r="AU405" i="1"/>
  <c r="AT405" i="1"/>
  <c r="AS405" i="1"/>
  <c r="AR405" i="1"/>
  <c r="AT1248" i="1"/>
  <c r="AS1248" i="1"/>
  <c r="AR1248" i="1"/>
  <c r="AS96" i="1"/>
  <c r="AR96" i="1"/>
  <c r="AT96" i="1"/>
  <c r="AT177" i="1"/>
  <c r="AS177" i="1"/>
  <c r="AR177" i="1"/>
  <c r="AR883" i="1"/>
  <c r="AT883" i="1"/>
  <c r="AS883" i="1"/>
  <c r="AS179" i="1"/>
  <c r="AT179" i="1"/>
  <c r="AR179" i="1"/>
  <c r="AT512" i="1"/>
  <c r="AS512" i="1"/>
  <c r="AR512" i="1"/>
  <c r="AS1078" i="1"/>
  <c r="AR1078" i="1"/>
  <c r="AU1078" i="1"/>
  <c r="AT1078" i="1"/>
  <c r="AS363" i="1"/>
  <c r="AT363" i="1"/>
  <c r="AR363" i="1"/>
  <c r="AS534" i="1"/>
  <c r="AT534" i="1"/>
  <c r="AR534" i="1"/>
  <c r="AS275" i="1"/>
  <c r="AR275" i="1"/>
  <c r="AT275" i="1"/>
  <c r="AR1240" i="1"/>
  <c r="AT1240" i="1"/>
  <c r="AU1240" i="1"/>
  <c r="AS1240" i="1"/>
  <c r="AU631" i="1"/>
  <c r="AT631" i="1"/>
  <c r="AS631" i="1"/>
  <c r="AR631" i="1"/>
  <c r="AR962" i="1"/>
  <c r="AT962" i="1"/>
  <c r="AU962" i="1"/>
  <c r="AS962" i="1"/>
  <c r="AU12" i="1"/>
  <c r="AT12" i="1"/>
  <c r="AS12" i="1"/>
  <c r="AR12" i="1"/>
  <c r="AT876" i="1"/>
  <c r="AS876" i="1"/>
  <c r="AR876" i="1"/>
  <c r="AS454" i="1"/>
  <c r="AT454" i="1"/>
  <c r="AR454" i="1"/>
  <c r="AU695" i="1"/>
  <c r="AT695" i="1"/>
  <c r="AS695" i="1"/>
  <c r="AR695" i="1"/>
  <c r="AU57" i="1"/>
  <c r="AT57" i="1"/>
  <c r="AS57" i="1"/>
  <c r="AR57" i="1"/>
  <c r="AS451" i="1"/>
  <c r="AT451" i="1"/>
  <c r="AR451" i="1"/>
  <c r="AU1316" i="1"/>
  <c r="AT1316" i="1"/>
  <c r="AS1316" i="1"/>
  <c r="AR1316" i="1"/>
  <c r="AS296" i="1"/>
  <c r="AR296" i="1"/>
  <c r="AT296" i="1"/>
  <c r="AT751" i="1"/>
  <c r="AS751" i="1"/>
  <c r="AR751" i="1"/>
  <c r="AS341" i="1"/>
  <c r="AR341" i="1"/>
  <c r="AT341" i="1"/>
  <c r="AT382" i="1"/>
  <c r="AS382" i="1"/>
  <c r="AR382" i="1"/>
  <c r="AR525" i="1"/>
  <c r="AT525" i="1"/>
  <c r="AU525" i="1"/>
  <c r="AS525" i="1"/>
  <c r="AU595" i="1"/>
  <c r="AT595" i="1"/>
  <c r="AS595" i="1"/>
  <c r="AR595" i="1"/>
  <c r="AT205" i="1"/>
  <c r="AR205" i="1"/>
  <c r="AS205" i="1"/>
  <c r="AU1113" i="1"/>
  <c r="AT1113" i="1"/>
  <c r="AS1113" i="1"/>
  <c r="AR1113" i="1"/>
  <c r="AT1252" i="1"/>
  <c r="AS1252" i="1"/>
  <c r="AR1252" i="1"/>
  <c r="AU1252" i="1"/>
  <c r="AU462" i="1"/>
  <c r="AT462" i="1"/>
  <c r="AS462" i="1"/>
  <c r="AR462" i="1"/>
  <c r="AU1066" i="1"/>
  <c r="AT1066" i="1"/>
  <c r="AS1066" i="1"/>
  <c r="AR1066" i="1"/>
  <c r="AS860" i="1"/>
  <c r="AT860" i="1"/>
  <c r="AR860" i="1"/>
  <c r="AU1250" i="1"/>
  <c r="AT1250" i="1"/>
  <c r="AS1250" i="1"/>
  <c r="AR1250" i="1"/>
  <c r="AR126" i="1"/>
  <c r="AT126" i="1"/>
  <c r="AU126" i="1"/>
  <c r="AS126" i="1"/>
  <c r="AT1262" i="1"/>
  <c r="AS1262" i="1"/>
  <c r="AR1262" i="1"/>
  <c r="AU1262" i="1"/>
  <c r="AU3" i="1"/>
  <c r="AS3" i="1"/>
  <c r="AT3" i="1"/>
  <c r="AR3" i="1"/>
  <c r="AU108" i="1"/>
  <c r="AS108" i="1"/>
  <c r="AT108" i="1"/>
  <c r="AR108" i="1"/>
  <c r="AT434" i="1"/>
  <c r="AR434" i="1"/>
  <c r="AS434" i="1"/>
  <c r="AS302" i="1"/>
  <c r="AT302" i="1"/>
  <c r="AR302" i="1"/>
  <c r="AS226" i="1"/>
  <c r="AR226" i="1"/>
  <c r="AT226" i="1"/>
  <c r="AU47" i="1"/>
  <c r="AT47" i="1"/>
  <c r="AS47" i="1"/>
  <c r="AR47" i="1"/>
  <c r="AT435" i="1"/>
  <c r="AS435" i="1"/>
  <c r="AR435" i="1"/>
  <c r="AU1256" i="1"/>
  <c r="AT1256" i="1"/>
  <c r="AS1256" i="1"/>
  <c r="AR1256" i="1"/>
  <c r="AU1304" i="1"/>
  <c r="AT1304" i="1"/>
  <c r="AR1304" i="1"/>
  <c r="AS1304" i="1"/>
  <c r="AT501" i="1"/>
  <c r="AS501" i="1"/>
  <c r="AR501" i="1"/>
  <c r="AS684" i="1"/>
  <c r="AR684" i="1"/>
  <c r="AT684" i="1"/>
  <c r="AU670" i="1"/>
  <c r="AT670" i="1"/>
  <c r="AS670" i="1"/>
  <c r="AR670" i="1"/>
  <c r="AU124" i="1"/>
  <c r="AT124" i="1"/>
  <c r="AR124" i="1"/>
  <c r="AS124" i="1"/>
  <c r="AT900" i="1"/>
  <c r="AS900" i="1"/>
  <c r="AR900" i="1"/>
  <c r="AT236" i="1"/>
  <c r="AS236" i="1"/>
  <c r="AR236" i="1"/>
  <c r="AT417" i="1"/>
  <c r="AS417" i="1"/>
  <c r="AR417" i="1"/>
  <c r="AT1137" i="1"/>
  <c r="AS1137" i="1"/>
  <c r="AR1137" i="1"/>
  <c r="AS54" i="1"/>
  <c r="AR54" i="1"/>
  <c r="AU54" i="1"/>
  <c r="AT54" i="1"/>
  <c r="AT1296" i="1"/>
  <c r="AS1296" i="1"/>
  <c r="AR1296" i="1"/>
  <c r="AU1296" i="1"/>
  <c r="AS967" i="1"/>
  <c r="AT967" i="1"/>
  <c r="AR967" i="1"/>
  <c r="AR823" i="1"/>
  <c r="AT823" i="1"/>
  <c r="AS823" i="1"/>
  <c r="AU636" i="1"/>
  <c r="AT636" i="1"/>
  <c r="AS636" i="1"/>
  <c r="AR636" i="1"/>
  <c r="AR415" i="1"/>
  <c r="AT415" i="1"/>
  <c r="AS415" i="1"/>
  <c r="AT838" i="1"/>
  <c r="AR838" i="1"/>
  <c r="AS838" i="1"/>
  <c r="AS327" i="1"/>
  <c r="AT327" i="1"/>
  <c r="AR327" i="1"/>
  <c r="AU138" i="1"/>
  <c r="AT138" i="1"/>
  <c r="AS138" i="1"/>
  <c r="AR138" i="1"/>
  <c r="AT161" i="1"/>
  <c r="AR161" i="1"/>
  <c r="AS161" i="1"/>
  <c r="AS672" i="1"/>
  <c r="AT672" i="1"/>
  <c r="AR672" i="1"/>
  <c r="AT419" i="1"/>
  <c r="AS419" i="1"/>
  <c r="AR419" i="1"/>
  <c r="AT888" i="1"/>
  <c r="AS888" i="1"/>
  <c r="AR888" i="1"/>
  <c r="AU630" i="1"/>
  <c r="AT630" i="1"/>
  <c r="AS630" i="1"/>
  <c r="AR630" i="1"/>
  <c r="AT643" i="1"/>
  <c r="AR643" i="1"/>
  <c r="AS643" i="1"/>
  <c r="AU37" i="1"/>
  <c r="AT37" i="1"/>
  <c r="AS37" i="1"/>
  <c r="AR37" i="1"/>
  <c r="AT688" i="1"/>
  <c r="AR688" i="1"/>
  <c r="AS688" i="1"/>
  <c r="AT114" i="1"/>
  <c r="AS114" i="1"/>
  <c r="AR114" i="1"/>
  <c r="AU1086" i="1"/>
  <c r="AT1086" i="1"/>
  <c r="AS1086" i="1"/>
  <c r="AR1086" i="1"/>
  <c r="AT706" i="1"/>
  <c r="AS706" i="1"/>
  <c r="AR706" i="1"/>
  <c r="AT218" i="1"/>
  <c r="AS218" i="1"/>
  <c r="AR218" i="1"/>
  <c r="AT207" i="1"/>
  <c r="AS207" i="1"/>
  <c r="AR207" i="1"/>
  <c r="AT1328" i="1"/>
  <c r="AU1328" i="1"/>
  <c r="AS1328" i="1"/>
  <c r="AR1328" i="1"/>
  <c r="AR536" i="1"/>
  <c r="AT536" i="1"/>
  <c r="AS536" i="1"/>
  <c r="AS1350" i="1"/>
  <c r="AR1350" i="1"/>
  <c r="AT1350" i="1"/>
  <c r="AR358" i="1"/>
  <c r="AT358" i="1"/>
  <c r="AS358" i="1"/>
  <c r="AU610" i="1"/>
  <c r="AS610" i="1"/>
  <c r="AT610" i="1"/>
  <c r="AR610" i="1"/>
  <c r="AR500" i="1"/>
  <c r="AT500" i="1"/>
  <c r="AS500" i="1"/>
  <c r="AT1030" i="1"/>
  <c r="AS1030" i="1"/>
  <c r="AR1030" i="1"/>
  <c r="AT380" i="1"/>
  <c r="AS380" i="1"/>
  <c r="AR380" i="1"/>
  <c r="AU380" i="1"/>
  <c r="AQ55" i="1"/>
  <c r="AT1354" i="1"/>
  <c r="AS1354" i="1"/>
  <c r="AR1354" i="1"/>
  <c r="AS149" i="1"/>
  <c r="AR149" i="1"/>
  <c r="AT149" i="1"/>
  <c r="AT1277" i="1"/>
  <c r="AR1277" i="1"/>
  <c r="AS1277" i="1"/>
  <c r="AR157" i="1"/>
  <c r="AS157" i="1"/>
  <c r="AT157" i="1"/>
  <c r="AU64" i="1"/>
  <c r="AT64" i="1"/>
  <c r="AS64" i="1"/>
  <c r="AR64" i="1"/>
  <c r="AR445" i="1"/>
  <c r="AT445" i="1"/>
  <c r="AU445" i="1"/>
  <c r="AS445" i="1"/>
  <c r="AR412" i="1"/>
  <c r="AT412" i="1"/>
  <c r="AU412" i="1"/>
  <c r="AS412" i="1"/>
  <c r="AT176" i="1"/>
  <c r="AS176" i="1"/>
  <c r="AR176" i="1"/>
  <c r="AR30" i="1"/>
  <c r="AT30" i="1"/>
  <c r="AU30" i="1"/>
  <c r="AS30" i="1"/>
  <c r="AT532" i="1"/>
  <c r="AS532" i="1"/>
  <c r="AR532" i="1"/>
  <c r="AR830" i="1"/>
  <c r="AT830" i="1"/>
  <c r="AS830" i="1"/>
  <c r="AR1116" i="1"/>
  <c r="AS1116" i="1"/>
  <c r="AT1116" i="1"/>
  <c r="AU952" i="1"/>
  <c r="AT952" i="1"/>
  <c r="AR952" i="1"/>
  <c r="AS952" i="1"/>
  <c r="AT261" i="1"/>
  <c r="AS261" i="1"/>
  <c r="AR261" i="1"/>
  <c r="AS1124" i="1"/>
  <c r="AR1124" i="1"/>
  <c r="AU1124" i="1"/>
  <c r="AT1124" i="1"/>
  <c r="AS773" i="1"/>
  <c r="AR773" i="1"/>
  <c r="AT773" i="1"/>
  <c r="AU112" i="1"/>
  <c r="AT112" i="1"/>
  <c r="AR112" i="1"/>
  <c r="AS112" i="1"/>
  <c r="AT259" i="1"/>
  <c r="AS259" i="1"/>
  <c r="AR259" i="1"/>
  <c r="AU939" i="1"/>
  <c r="AT939" i="1"/>
  <c r="AS939" i="1"/>
  <c r="AR939" i="1"/>
  <c r="AT379" i="1"/>
  <c r="AR379" i="1"/>
  <c r="AS379" i="1"/>
  <c r="AU1172" i="1"/>
  <c r="AT1172" i="1"/>
  <c r="AS1172" i="1"/>
  <c r="AR1172" i="1"/>
  <c r="AU1203" i="1"/>
  <c r="AS1203" i="1"/>
  <c r="AT1203" i="1"/>
  <c r="AR1203" i="1"/>
  <c r="AS976" i="1"/>
  <c r="AR976" i="1"/>
  <c r="AT976" i="1"/>
  <c r="AT136" i="1"/>
  <c r="AS136" i="1"/>
  <c r="AR136" i="1"/>
  <c r="AU1183" i="1"/>
  <c r="AT1183" i="1"/>
  <c r="AR1183" i="1"/>
  <c r="AS1183" i="1"/>
  <c r="AT354" i="1"/>
  <c r="AR354" i="1"/>
  <c r="AS354" i="1"/>
  <c r="AR1364" i="1"/>
  <c r="AT1364" i="1"/>
  <c r="AS1364" i="1"/>
  <c r="AT260" i="1"/>
  <c r="AS260" i="1"/>
  <c r="AR260" i="1"/>
  <c r="AU1145" i="1"/>
  <c r="AT1145" i="1"/>
  <c r="AS1145" i="1"/>
  <c r="AR1145" i="1"/>
  <c r="AT1159" i="1"/>
  <c r="AS1159" i="1"/>
  <c r="AR1159" i="1"/>
  <c r="AU1319" i="1"/>
  <c r="AS1319" i="1"/>
  <c r="AT1319" i="1"/>
  <c r="AR1319" i="1"/>
  <c r="AR158" i="1"/>
  <c r="AT158" i="1"/>
  <c r="AS158" i="1"/>
  <c r="AU566" i="1"/>
  <c r="AT566" i="1"/>
  <c r="AR566" i="1"/>
  <c r="AS566" i="1"/>
  <c r="AS410" i="1"/>
  <c r="AR410" i="1"/>
  <c r="AT410" i="1"/>
  <c r="AU1207" i="1"/>
  <c r="AT1207" i="1"/>
  <c r="AS1207" i="1"/>
  <c r="AR1207" i="1"/>
  <c r="AT750" i="1"/>
  <c r="AS750" i="1"/>
  <c r="AR750" i="1"/>
  <c r="AU387" i="1"/>
  <c r="AS387" i="1"/>
  <c r="AT387" i="1"/>
  <c r="AR387" i="1"/>
  <c r="AT710" i="1"/>
  <c r="AS710" i="1"/>
  <c r="AR710" i="1"/>
  <c r="AS1014" i="1"/>
  <c r="AT1014" i="1"/>
  <c r="AR1014" i="1"/>
  <c r="AS869" i="1"/>
  <c r="AT869" i="1"/>
  <c r="AR869" i="1"/>
  <c r="AT923" i="1"/>
  <c r="AS923" i="1"/>
  <c r="AR923" i="1"/>
  <c r="AT28" i="1"/>
  <c r="AS28" i="1"/>
  <c r="AR28" i="1"/>
  <c r="AR540" i="1"/>
  <c r="AT540" i="1"/>
  <c r="AU540" i="1"/>
  <c r="AS540" i="1"/>
  <c r="AT639" i="1"/>
  <c r="AR639" i="1"/>
  <c r="AS639" i="1"/>
  <c r="AR1230" i="1"/>
  <c r="AT1230" i="1"/>
  <c r="AU1230" i="1"/>
  <c r="AS1230" i="1"/>
  <c r="AR1218" i="1"/>
  <c r="AT1218" i="1"/>
  <c r="AU1218" i="1"/>
  <c r="AS1218" i="1"/>
  <c r="AU466" i="1"/>
  <c r="AT466" i="1"/>
  <c r="AS466" i="1"/>
  <c r="AR466" i="1"/>
  <c r="AT251" i="1"/>
  <c r="AS251" i="1"/>
  <c r="AR251" i="1"/>
  <c r="AS381" i="1"/>
  <c r="AT381" i="1"/>
  <c r="AR381" i="1"/>
  <c r="AT86" i="1"/>
  <c r="AS86" i="1"/>
  <c r="AR86" i="1"/>
  <c r="AS1246" i="1"/>
  <c r="AR1246" i="1"/>
  <c r="AT1246" i="1"/>
  <c r="AT1170" i="1"/>
  <c r="AS1170" i="1"/>
  <c r="AR1170" i="1"/>
  <c r="AT597" i="1"/>
  <c r="AS597" i="1"/>
  <c r="AR597" i="1"/>
  <c r="AU597" i="1"/>
  <c r="AT1294" i="1"/>
  <c r="AS1294" i="1"/>
  <c r="AR1294" i="1"/>
  <c r="AT697" i="1"/>
  <c r="AS697" i="1"/>
  <c r="AR697" i="1"/>
  <c r="AS657" i="1"/>
  <c r="AR657" i="1"/>
  <c r="AT657" i="1"/>
  <c r="AR947" i="1"/>
  <c r="AT947" i="1"/>
  <c r="AS947" i="1"/>
  <c r="AR615" i="1"/>
  <c r="AT615" i="1"/>
  <c r="AU615" i="1"/>
  <c r="AS615" i="1"/>
  <c r="AT682" i="1"/>
  <c r="AS682" i="1"/>
  <c r="AR682" i="1"/>
  <c r="AS431" i="1"/>
  <c r="AR431" i="1"/>
  <c r="AT431" i="1"/>
  <c r="AS489" i="1"/>
  <c r="AR489" i="1"/>
  <c r="AT489" i="1"/>
  <c r="AT16" i="1"/>
  <c r="AS16" i="1"/>
  <c r="AR16" i="1"/>
  <c r="AU16" i="1"/>
  <c r="AS1103" i="1"/>
  <c r="AT1103" i="1"/>
  <c r="AR1103" i="1"/>
  <c r="AT833" i="1"/>
  <c r="AS833" i="1"/>
  <c r="AR833" i="1"/>
  <c r="AT222" i="1"/>
  <c r="AS222" i="1"/>
  <c r="AR222" i="1"/>
  <c r="AR346" i="1"/>
  <c r="AT346" i="1"/>
  <c r="AS346" i="1"/>
  <c r="AU1233" i="1"/>
  <c r="AT1233" i="1"/>
  <c r="AS1233" i="1"/>
  <c r="AR1233" i="1"/>
  <c r="AU1104" i="1"/>
  <c r="AS1104" i="1"/>
  <c r="AT1104" i="1"/>
  <c r="AR1104" i="1"/>
  <c r="AS765" i="1"/>
  <c r="AR765" i="1"/>
  <c r="AT765" i="1"/>
  <c r="AU1307" i="1"/>
  <c r="AT1307" i="1"/>
  <c r="AS1307" i="1"/>
  <c r="AR1307" i="1"/>
  <c r="AS1144" i="1"/>
  <c r="AT1144" i="1"/>
  <c r="AR1144" i="1"/>
  <c r="AT492" i="1"/>
  <c r="AS492" i="1"/>
  <c r="AR492" i="1"/>
  <c r="AU1149" i="1"/>
  <c r="AS1149" i="1"/>
  <c r="AT1149" i="1"/>
  <c r="AR1149" i="1"/>
  <c r="AS247" i="1"/>
  <c r="AT247" i="1"/>
  <c r="AR247" i="1"/>
  <c r="AU60" i="1"/>
  <c r="AT60" i="1"/>
  <c r="AS60" i="1"/>
  <c r="AR60" i="1"/>
  <c r="AS210" i="1"/>
  <c r="AT210" i="1"/>
  <c r="AR210" i="1"/>
  <c r="AR231" i="1"/>
  <c r="AT231" i="1"/>
  <c r="AS231" i="1"/>
  <c r="AU85" i="1"/>
  <c r="AT85" i="1"/>
  <c r="AS85" i="1"/>
  <c r="AR85" i="1"/>
  <c r="AT369" i="1"/>
  <c r="AS369" i="1"/>
  <c r="AR369" i="1"/>
  <c r="AS707" i="1"/>
  <c r="AR707" i="1"/>
  <c r="AT707" i="1"/>
  <c r="AR685" i="1"/>
  <c r="AT685" i="1"/>
  <c r="AS685" i="1"/>
  <c r="AS107" i="1"/>
  <c r="AT107" i="1"/>
  <c r="AR107" i="1"/>
  <c r="AT1244" i="1"/>
  <c r="AS1244" i="1"/>
  <c r="AR1244" i="1"/>
  <c r="AU1244" i="1"/>
  <c r="AT373" i="1"/>
  <c r="AS373" i="1"/>
  <c r="AR373" i="1"/>
  <c r="AS238" i="1"/>
  <c r="AT238" i="1"/>
  <c r="AR238" i="1"/>
  <c r="AU1251" i="1"/>
  <c r="AT1251" i="1"/>
  <c r="AS1251" i="1"/>
  <c r="AR1251" i="1"/>
  <c r="AS968" i="1"/>
  <c r="AR968" i="1"/>
  <c r="AT968" i="1"/>
  <c r="AS1143" i="1"/>
  <c r="AR1143" i="1"/>
  <c r="AU1143" i="1"/>
  <c r="AT1143" i="1"/>
  <c r="AU494" i="1"/>
  <c r="AT494" i="1"/>
  <c r="AS494" i="1"/>
  <c r="AR494" i="1"/>
  <c r="AT570" i="1"/>
  <c r="AS570" i="1"/>
  <c r="AR570" i="1"/>
  <c r="AT89" i="1"/>
  <c r="AS89" i="1"/>
  <c r="AR89" i="1"/>
  <c r="AU1080" i="1"/>
  <c r="AS1080" i="1"/>
  <c r="AT1080" i="1"/>
  <c r="AR1080" i="1"/>
  <c r="AU1231" i="1"/>
  <c r="AT1231" i="1"/>
  <c r="AS1231" i="1"/>
  <c r="AR1231" i="1"/>
  <c r="AT182" i="1"/>
  <c r="AS182" i="1"/>
  <c r="AR182" i="1"/>
  <c r="AT372" i="1"/>
  <c r="AS372" i="1"/>
  <c r="AR372" i="1"/>
  <c r="AT1117" i="1"/>
  <c r="AS1117" i="1"/>
  <c r="AR1117" i="1"/>
  <c r="AU1117" i="1"/>
  <c r="AT691" i="1"/>
  <c r="AS691" i="1"/>
  <c r="AR691" i="1"/>
  <c r="AT891" i="1"/>
  <c r="AS891" i="1"/>
  <c r="AR891" i="1"/>
  <c r="AT693" i="1"/>
  <c r="AR693" i="1"/>
  <c r="AS693" i="1"/>
  <c r="AU582" i="1"/>
  <c r="AT582" i="1"/>
  <c r="AS582" i="1"/>
  <c r="AR582" i="1"/>
  <c r="AU1313" i="1"/>
  <c r="AT1313" i="1"/>
  <c r="AS1313" i="1"/>
  <c r="AR1313" i="1"/>
  <c r="AU518" i="1"/>
  <c r="AS518" i="1"/>
  <c r="AT518" i="1"/>
  <c r="AR518" i="1"/>
  <c r="AT1021" i="1"/>
  <c r="AR1021" i="1"/>
  <c r="AS1021" i="1"/>
  <c r="AT654" i="1"/>
  <c r="AS654" i="1"/>
  <c r="AR654" i="1"/>
  <c r="AU654" i="1"/>
  <c r="AR565" i="1"/>
  <c r="AT565" i="1"/>
  <c r="AU565" i="1"/>
  <c r="AS565" i="1"/>
  <c r="AT310" i="1"/>
  <c r="AS310" i="1"/>
  <c r="AR310" i="1"/>
  <c r="AS173" i="1"/>
  <c r="AT173" i="1"/>
  <c r="AR173" i="1"/>
  <c r="AU48" i="1"/>
  <c r="AT48" i="1"/>
  <c r="AR48" i="1"/>
  <c r="AS48" i="1"/>
  <c r="AT279" i="1"/>
  <c r="AS279" i="1"/>
  <c r="AR279" i="1"/>
  <c r="AR1281" i="1"/>
  <c r="AT1281" i="1"/>
  <c r="AU1281" i="1"/>
  <c r="AS1281" i="1"/>
  <c r="AR192" i="1"/>
  <c r="AT192" i="1"/>
  <c r="AS192" i="1"/>
  <c r="AU635" i="1"/>
  <c r="AT635" i="1"/>
  <c r="AS635" i="1"/>
  <c r="AR635" i="1"/>
  <c r="AT1059" i="1"/>
  <c r="AS1059" i="1"/>
  <c r="AR1059" i="1"/>
  <c r="AU1059" i="1"/>
  <c r="AU1213" i="1"/>
  <c r="AT1213" i="1"/>
  <c r="AR1213" i="1"/>
  <c r="AS1213" i="1"/>
  <c r="AU578" i="1"/>
  <c r="AT578" i="1"/>
  <c r="AS578" i="1"/>
  <c r="AR578" i="1"/>
  <c r="AS439" i="1"/>
  <c r="AT439" i="1"/>
  <c r="AR439" i="1"/>
  <c r="AT331" i="1"/>
  <c r="AS331" i="1"/>
  <c r="AR331" i="1"/>
  <c r="AR700" i="1"/>
  <c r="AT700" i="1"/>
  <c r="AS700" i="1"/>
  <c r="AS988" i="1"/>
  <c r="AR988" i="1"/>
  <c r="AT988" i="1"/>
  <c r="AT720" i="1"/>
  <c r="AS720" i="1"/>
  <c r="AR720" i="1"/>
  <c r="AU616" i="1"/>
  <c r="AT616" i="1"/>
  <c r="AS616" i="1"/>
  <c r="AR616" i="1"/>
  <c r="AT355" i="1"/>
  <c r="AR355" i="1"/>
  <c r="AS355" i="1"/>
  <c r="AS924" i="1"/>
  <c r="AT924" i="1"/>
  <c r="AR924" i="1"/>
  <c r="AS839" i="1"/>
  <c r="AR839" i="1"/>
  <c r="AU839" i="1"/>
  <c r="AT839" i="1"/>
  <c r="AT1358" i="1"/>
  <c r="AS1358" i="1"/>
  <c r="AR1358" i="1"/>
  <c r="AR1272" i="1"/>
  <c r="AT1272" i="1"/>
  <c r="AU1272" i="1"/>
  <c r="AS1272" i="1"/>
  <c r="AT243" i="1"/>
  <c r="AR243" i="1"/>
  <c r="AS243" i="1"/>
  <c r="AT970" i="1"/>
  <c r="AS970" i="1"/>
  <c r="AR970" i="1"/>
  <c r="AT283" i="1"/>
  <c r="AS283" i="1"/>
  <c r="AR283" i="1"/>
  <c r="AS50" i="1"/>
  <c r="AR50" i="1"/>
  <c r="AU50" i="1"/>
  <c r="AT50" i="1"/>
  <c r="AU23" i="1"/>
  <c r="AT23" i="1"/>
  <c r="AS23" i="1"/>
  <c r="AR23" i="1"/>
  <c r="AR569" i="1"/>
  <c r="AT569" i="1"/>
  <c r="AU569" i="1"/>
  <c r="AS569" i="1"/>
  <c r="AT491" i="1"/>
  <c r="AS491" i="1"/>
  <c r="AR491" i="1"/>
  <c r="AT1263" i="1"/>
  <c r="AS1263" i="1"/>
  <c r="AR1263" i="1"/>
  <c r="AT1274" i="1"/>
  <c r="AR1274" i="1"/>
  <c r="AS1274" i="1"/>
  <c r="AR335" i="1"/>
  <c r="AT335" i="1"/>
  <c r="AS335" i="1"/>
  <c r="AT853" i="1"/>
  <c r="AS853" i="1"/>
  <c r="AR853" i="1"/>
  <c r="AR641" i="1"/>
  <c r="AT641" i="1"/>
  <c r="AU641" i="1"/>
  <c r="AS641" i="1"/>
  <c r="AT911" i="1"/>
  <c r="AS911" i="1"/>
  <c r="AR911" i="1"/>
  <c r="AT994" i="1"/>
  <c r="AS994" i="1"/>
  <c r="AR994" i="1"/>
  <c r="AU994" i="1"/>
  <c r="AS337" i="1"/>
  <c r="AR337" i="1"/>
  <c r="AT337" i="1"/>
  <c r="AT53" i="1"/>
  <c r="AS53" i="1"/>
  <c r="AR53" i="1"/>
  <c r="AR739" i="1"/>
  <c r="AT739" i="1"/>
  <c r="AS739" i="1"/>
  <c r="AT1142" i="1"/>
  <c r="AS1142" i="1"/>
  <c r="AR1142" i="1"/>
  <c r="AR775" i="1"/>
  <c r="AT775" i="1"/>
  <c r="AS775" i="1"/>
  <c r="AT1152" i="1"/>
  <c r="AS1152" i="1"/>
  <c r="AR1152" i="1"/>
  <c r="AU1152" i="1"/>
  <c r="AU1155" i="1"/>
  <c r="AT1155" i="1"/>
  <c r="AS1155" i="1"/>
  <c r="AR1155" i="1"/>
  <c r="AT392" i="1"/>
  <c r="AS392" i="1"/>
  <c r="AR392" i="1"/>
  <c r="AT428" i="1"/>
  <c r="AS428" i="1"/>
  <c r="AR428" i="1"/>
  <c r="AT188" i="1"/>
  <c r="AS188" i="1"/>
  <c r="AR188" i="1"/>
  <c r="AU1325" i="1"/>
  <c r="AS1325" i="1"/>
  <c r="AT1325" i="1"/>
  <c r="AR1325" i="1"/>
  <c r="AT1173" i="1"/>
  <c r="AR1173" i="1"/>
  <c r="AU1173" i="1"/>
  <c r="AS1173" i="1"/>
  <c r="AS857" i="1"/>
  <c r="AT857" i="1"/>
  <c r="AR857" i="1"/>
  <c r="AQ517" i="1"/>
  <c r="AQ21" i="1"/>
  <c r="AQ70" i="1"/>
  <c r="AQ608" i="1"/>
  <c r="AQ64" i="1"/>
  <c r="AQ1048" i="1"/>
  <c r="AQ22" i="1"/>
  <c r="AQ85" i="1"/>
  <c r="AQ1276" i="1"/>
  <c r="AT220" i="1"/>
  <c r="AS220" i="1"/>
  <c r="AR220" i="1"/>
  <c r="AU411" i="1"/>
  <c r="AT411" i="1"/>
  <c r="AR411" i="1"/>
  <c r="AS411" i="1"/>
  <c r="AT367" i="1"/>
  <c r="AS367" i="1"/>
  <c r="AR367" i="1"/>
  <c r="AU65" i="1"/>
  <c r="AT65" i="1"/>
  <c r="AR65" i="1"/>
  <c r="AS65" i="1"/>
  <c r="AS458" i="1"/>
  <c r="AR458" i="1"/>
  <c r="AU458" i="1"/>
  <c r="AT458" i="1"/>
  <c r="AT834" i="1"/>
  <c r="AS834" i="1"/>
  <c r="AR834" i="1"/>
  <c r="AT1013" i="1"/>
  <c r="AS1013" i="1"/>
  <c r="AR1013" i="1"/>
  <c r="AU585" i="1"/>
  <c r="AT585" i="1"/>
  <c r="AS585" i="1"/>
  <c r="AR585" i="1"/>
  <c r="AS935" i="1"/>
  <c r="AR935" i="1"/>
  <c r="AT935" i="1"/>
  <c r="AR464" i="1"/>
  <c r="AT464" i="1"/>
  <c r="AS464" i="1"/>
  <c r="AU464" i="1"/>
  <c r="AS786" i="1"/>
  <c r="AT786" i="1"/>
  <c r="AR786" i="1"/>
  <c r="AT781" i="1"/>
  <c r="AS781" i="1"/>
  <c r="AR781" i="1"/>
  <c r="AT135" i="1"/>
  <c r="AS135" i="1"/>
  <c r="AR135" i="1"/>
  <c r="AU135" i="1"/>
  <c r="AT1099" i="1"/>
  <c r="AR1099" i="1"/>
  <c r="AS1099" i="1"/>
  <c r="AT958" i="1"/>
  <c r="AS958" i="1"/>
  <c r="AR958" i="1"/>
  <c r="AU40" i="1"/>
  <c r="AT40" i="1"/>
  <c r="AS40" i="1"/>
  <c r="AR40" i="1"/>
  <c r="AT94" i="1"/>
  <c r="AS94" i="1"/>
  <c r="AR94" i="1"/>
  <c r="AT1322" i="1"/>
  <c r="AS1322" i="1"/>
  <c r="AR1322" i="1"/>
  <c r="AS1023" i="1"/>
  <c r="AR1023" i="1"/>
  <c r="AT1023" i="1"/>
  <c r="AT592" i="1"/>
  <c r="AS592" i="1"/>
  <c r="AR592" i="1"/>
  <c r="AU592" i="1"/>
  <c r="AT99" i="1"/>
  <c r="AS99" i="1"/>
  <c r="AR99" i="1"/>
  <c r="AT400" i="1"/>
  <c r="AS400" i="1"/>
  <c r="AR400" i="1"/>
  <c r="AT588" i="1"/>
  <c r="AS588" i="1"/>
  <c r="AR588" i="1"/>
  <c r="AS1308" i="1"/>
  <c r="AR1308" i="1"/>
  <c r="AT1308" i="1"/>
  <c r="AU465" i="1"/>
  <c r="AT465" i="1"/>
  <c r="AS465" i="1"/>
  <c r="AR465" i="1"/>
  <c r="AT1074" i="1"/>
  <c r="AS1074" i="1"/>
  <c r="AR1074" i="1"/>
  <c r="AT735" i="1"/>
  <c r="AS735" i="1"/>
  <c r="AR735" i="1"/>
  <c r="AT815" i="1"/>
  <c r="AS815" i="1"/>
  <c r="AR815" i="1"/>
  <c r="AU1089" i="1"/>
  <c r="AS1089" i="1"/>
  <c r="AT1089" i="1"/>
  <c r="AR1089" i="1"/>
  <c r="AT401" i="1"/>
  <c r="AS401" i="1"/>
  <c r="AR401" i="1"/>
  <c r="AT1332" i="1"/>
  <c r="AS1332" i="1"/>
  <c r="AR1332" i="1"/>
  <c r="AU1332" i="1"/>
  <c r="AT1189" i="1"/>
  <c r="AS1189" i="1"/>
  <c r="AR1189" i="1"/>
  <c r="AR19" i="1"/>
  <c r="AU19" i="1"/>
  <c r="AT19" i="1"/>
  <c r="AS19" i="1"/>
  <c r="AU437" i="1"/>
  <c r="AS437" i="1"/>
  <c r="AT437" i="1"/>
  <c r="AR437" i="1"/>
  <c r="AR499" i="1"/>
  <c r="AT499" i="1"/>
  <c r="AS499" i="1"/>
  <c r="AR1187" i="1"/>
  <c r="AU1187" i="1"/>
  <c r="AT1187" i="1"/>
  <c r="AS1187" i="1"/>
  <c r="AT304" i="1"/>
  <c r="AS304" i="1"/>
  <c r="AR304" i="1"/>
  <c r="AU564" i="1"/>
  <c r="AT564" i="1"/>
  <c r="AS564" i="1"/>
  <c r="AR564" i="1"/>
  <c r="AR1065" i="1"/>
  <c r="AT1065" i="1"/>
  <c r="AS1065" i="1"/>
  <c r="AU507" i="1"/>
  <c r="AT507" i="1"/>
  <c r="AS507" i="1"/>
  <c r="AR507" i="1"/>
  <c r="AR938" i="1"/>
  <c r="AT938" i="1"/>
  <c r="AS938" i="1"/>
  <c r="AT1121" i="1"/>
  <c r="AS1121" i="1"/>
  <c r="AR1121" i="1"/>
  <c r="AT142" i="1"/>
  <c r="AR142" i="1"/>
  <c r="AS142" i="1"/>
  <c r="AU190" i="1"/>
  <c r="AT190" i="1"/>
  <c r="AS190" i="1"/>
  <c r="AR190" i="1"/>
  <c r="AR1035" i="1"/>
  <c r="AT1035" i="1"/>
  <c r="AS1035" i="1"/>
  <c r="AR855" i="1"/>
  <c r="AT855" i="1"/>
  <c r="AS855" i="1"/>
  <c r="AT1297" i="1"/>
  <c r="AS1297" i="1"/>
  <c r="AR1297" i="1"/>
  <c r="AT115" i="1"/>
  <c r="AS115" i="1"/>
  <c r="AR115" i="1"/>
  <c r="AT521" i="1"/>
  <c r="AS521" i="1"/>
  <c r="AR521" i="1"/>
  <c r="AU1229" i="1"/>
  <c r="AT1229" i="1"/>
  <c r="AR1229" i="1"/>
  <c r="AS1229" i="1"/>
  <c r="AT599" i="1"/>
  <c r="AS599" i="1"/>
  <c r="AR599" i="1"/>
  <c r="AR163" i="1"/>
  <c r="AT163" i="1"/>
  <c r="AS163" i="1"/>
  <c r="AT1083" i="1"/>
  <c r="AS1083" i="1"/>
  <c r="AR1083" i="1"/>
  <c r="AU649" i="1"/>
  <c r="AS649" i="1"/>
  <c r="AT649" i="1"/>
  <c r="AR649" i="1"/>
  <c r="AS1337" i="1"/>
  <c r="AR1337" i="1"/>
  <c r="AT1337" i="1"/>
  <c r="AS97" i="1"/>
  <c r="AT97" i="1"/>
  <c r="AR97" i="1"/>
  <c r="AS389" i="1"/>
  <c r="AR389" i="1"/>
  <c r="AT389" i="1"/>
  <c r="AU1055" i="1"/>
  <c r="AT1055" i="1"/>
  <c r="AS1055" i="1"/>
  <c r="AR1055" i="1"/>
  <c r="AT819" i="1"/>
  <c r="AS819" i="1"/>
  <c r="AR819" i="1"/>
  <c r="AT409" i="1"/>
  <c r="AR409" i="1"/>
  <c r="AS409" i="1"/>
  <c r="AS498" i="1"/>
  <c r="AT498" i="1"/>
  <c r="AR498" i="1"/>
  <c r="AU591" i="1"/>
  <c r="AT591" i="1"/>
  <c r="AS591" i="1"/>
  <c r="AR591" i="1"/>
  <c r="AU1057" i="1"/>
  <c r="AT1057" i="1"/>
  <c r="AR1057" i="1"/>
  <c r="AS1057" i="1"/>
  <c r="AU45" i="1"/>
  <c r="AT45" i="1"/>
  <c r="AS45" i="1"/>
  <c r="AR45" i="1"/>
  <c r="AT552" i="1"/>
  <c r="AS552" i="1"/>
  <c r="AR552" i="1"/>
  <c r="AR245" i="1"/>
  <c r="AT245" i="1"/>
  <c r="AS245" i="1"/>
  <c r="AU1356" i="1"/>
  <c r="AT1356" i="1"/>
  <c r="AS1356" i="1"/>
  <c r="AR1356" i="1"/>
  <c r="AT159" i="1"/>
  <c r="AR159" i="1"/>
  <c r="AS159" i="1"/>
  <c r="AS116" i="1"/>
  <c r="AR116" i="1"/>
  <c r="AU116" i="1"/>
  <c r="AT116" i="1"/>
  <c r="AT420" i="1"/>
  <c r="AR420" i="1"/>
  <c r="AS420" i="1"/>
  <c r="AS287" i="1"/>
  <c r="AT287" i="1"/>
  <c r="AR287" i="1"/>
  <c r="AT1032" i="1"/>
  <c r="AS1032" i="1"/>
  <c r="AR1032" i="1"/>
  <c r="AT125" i="1"/>
  <c r="AS125" i="1"/>
  <c r="AR125" i="1"/>
  <c r="AT278" i="1"/>
  <c r="AS278" i="1"/>
  <c r="AR278" i="1"/>
  <c r="AS359" i="1"/>
  <c r="AR359" i="1"/>
  <c r="AT359" i="1"/>
  <c r="AS882" i="1"/>
  <c r="AR882" i="1"/>
  <c r="AU882" i="1"/>
  <c r="AT882" i="1"/>
  <c r="AR221" i="1"/>
  <c r="AT221" i="1"/>
  <c r="AS221" i="1"/>
  <c r="AT896" i="1"/>
  <c r="AS896" i="1"/>
  <c r="AR896" i="1"/>
  <c r="AT324" i="1"/>
  <c r="AS324" i="1"/>
  <c r="AR324" i="1"/>
  <c r="AU1352" i="1"/>
  <c r="AT1352" i="1"/>
  <c r="AR1352" i="1"/>
  <c r="AS1352" i="1"/>
  <c r="AT318" i="1"/>
  <c r="AS318" i="1"/>
  <c r="AR318" i="1"/>
  <c r="AS228" i="1"/>
  <c r="AR228" i="1"/>
  <c r="AT228" i="1"/>
  <c r="AU33" i="1"/>
  <c r="AT33" i="1"/>
  <c r="AS33" i="1"/>
  <c r="AR33" i="1"/>
  <c r="AS744" i="1"/>
  <c r="AT744" i="1"/>
  <c r="AR744" i="1"/>
  <c r="AT312" i="1"/>
  <c r="AS312" i="1"/>
  <c r="AR312" i="1"/>
  <c r="AT166" i="1"/>
  <c r="AS166" i="1"/>
  <c r="AR166" i="1"/>
  <c r="AU1175" i="1"/>
  <c r="AT1175" i="1"/>
  <c r="AS1175" i="1"/>
  <c r="AR1175" i="1"/>
  <c r="AT872" i="1"/>
  <c r="AS872" i="1"/>
  <c r="AR872" i="1"/>
  <c r="AT239" i="1"/>
  <c r="AS239" i="1"/>
  <c r="AR239" i="1"/>
  <c r="AS665" i="1"/>
  <c r="AR665" i="1"/>
  <c r="AU665" i="1"/>
  <c r="AT665" i="1"/>
  <c r="AT822" i="1"/>
  <c r="AS822" i="1"/>
  <c r="AR822" i="1"/>
  <c r="AT611" i="1"/>
  <c r="AS611" i="1"/>
  <c r="AR611" i="1"/>
  <c r="AU611" i="1"/>
  <c r="AS1107" i="1"/>
  <c r="AR1107" i="1"/>
  <c r="AT1107" i="1"/>
  <c r="AT332" i="1"/>
  <c r="AS332" i="1"/>
  <c r="AR332" i="1"/>
  <c r="AR843" i="1"/>
  <c r="AT843" i="1"/>
  <c r="AS843" i="1"/>
  <c r="AU55" i="1"/>
  <c r="AT55" i="1"/>
  <c r="AS55" i="1"/>
  <c r="AR55" i="1"/>
  <c r="AR583" i="1"/>
  <c r="AT583" i="1"/>
  <c r="AS583" i="1"/>
  <c r="AU645" i="1"/>
  <c r="AT645" i="1"/>
  <c r="AS645" i="1"/>
  <c r="AR645" i="1"/>
  <c r="AT808" i="1"/>
  <c r="AR808" i="1"/>
  <c r="AS808" i="1"/>
  <c r="AR185" i="1"/>
  <c r="AT185" i="1"/>
  <c r="AS185" i="1"/>
  <c r="AU901" i="1"/>
  <c r="AT901" i="1"/>
  <c r="AR901" i="1"/>
  <c r="AS901" i="1"/>
  <c r="AT793" i="1"/>
  <c r="AS793" i="1"/>
  <c r="AR793" i="1"/>
  <c r="AT1029" i="1"/>
  <c r="AS1029" i="1"/>
  <c r="AR1029" i="1"/>
  <c r="AU1026" i="1"/>
  <c r="AT1026" i="1"/>
  <c r="AS1026" i="1"/>
  <c r="AR1026" i="1"/>
  <c r="AR418" i="1"/>
  <c r="AT418" i="1"/>
  <c r="AS418" i="1"/>
  <c r="AT652" i="1"/>
  <c r="AS652" i="1"/>
  <c r="AR652" i="1"/>
  <c r="AU652" i="1"/>
  <c r="AT642" i="1"/>
  <c r="AS642" i="1"/>
  <c r="AR642" i="1"/>
  <c r="AU191" i="1"/>
  <c r="AT191" i="1"/>
  <c r="AR191" i="1"/>
  <c r="AS191" i="1"/>
  <c r="AT484" i="1"/>
  <c r="AS484" i="1"/>
  <c r="AR484" i="1"/>
  <c r="AT441" i="1"/>
  <c r="AS441" i="1"/>
  <c r="AR441" i="1"/>
  <c r="AT274" i="1"/>
  <c r="AS274" i="1"/>
  <c r="AR274" i="1"/>
  <c r="AS137" i="1"/>
  <c r="AT137" i="1"/>
  <c r="AR137" i="1"/>
  <c r="AT1245" i="1"/>
  <c r="AS1245" i="1"/>
  <c r="AR1245" i="1"/>
  <c r="AU1245" i="1"/>
  <c r="AS343" i="1"/>
  <c r="AR343" i="1"/>
  <c r="AT343" i="1"/>
  <c r="AS208" i="1"/>
  <c r="AR208" i="1"/>
  <c r="AT208" i="1"/>
  <c r="AT778" i="1"/>
  <c r="AS778" i="1"/>
  <c r="AR778" i="1"/>
  <c r="AU1317" i="1"/>
  <c r="AS1317" i="1"/>
  <c r="AT1317" i="1"/>
  <c r="AR1317" i="1"/>
  <c r="AT289" i="1"/>
  <c r="AS289" i="1"/>
  <c r="AR289" i="1"/>
  <c r="AT189" i="1"/>
  <c r="AS189" i="1"/>
  <c r="AR189" i="1"/>
  <c r="AU718" i="1"/>
  <c r="AT718" i="1"/>
  <c r="AR718" i="1"/>
  <c r="AS718" i="1"/>
  <c r="AT284" i="1"/>
  <c r="AS284" i="1"/>
  <c r="AR284" i="1"/>
  <c r="AR502" i="1"/>
  <c r="AT502" i="1"/>
  <c r="AU502" i="1"/>
  <c r="AS502" i="1"/>
  <c r="AU517" i="1"/>
  <c r="AT517" i="1"/>
  <c r="AR517" i="1"/>
  <c r="AS517" i="1"/>
  <c r="AS488" i="1"/>
  <c r="AR488" i="1"/>
  <c r="AU488" i="1"/>
  <c r="AT488" i="1"/>
  <c r="AT937" i="1"/>
  <c r="AS937" i="1"/>
  <c r="AR937" i="1"/>
  <c r="AT589" i="1"/>
  <c r="AS589" i="1"/>
  <c r="AR589" i="1"/>
  <c r="AS813" i="1"/>
  <c r="AT813" i="1"/>
  <c r="AR813" i="1"/>
  <c r="AT398" i="1"/>
  <c r="AS398" i="1"/>
  <c r="AR398" i="1"/>
  <c r="AU1311" i="1"/>
  <c r="AT1311" i="1"/>
  <c r="AS1311" i="1"/>
  <c r="AR1311" i="1"/>
  <c r="AT969" i="1"/>
  <c r="AS969" i="1"/>
  <c r="AR969" i="1"/>
  <c r="AR980" i="1"/>
  <c r="AT980" i="1"/>
  <c r="AS980" i="1"/>
  <c r="AR1041" i="1"/>
  <c r="AT1041" i="1"/>
  <c r="AS1041" i="1"/>
  <c r="AT714" i="1"/>
  <c r="AS714" i="1"/>
  <c r="AR714" i="1"/>
  <c r="AS508" i="1"/>
  <c r="AT508" i="1"/>
  <c r="AR508" i="1"/>
  <c r="AU24" i="1"/>
  <c r="AT24" i="1"/>
  <c r="AS24" i="1"/>
  <c r="AR24" i="1"/>
  <c r="AU152" i="1"/>
  <c r="AS152" i="1"/>
  <c r="AT152" i="1"/>
  <c r="AR152" i="1"/>
  <c r="AU660" i="1"/>
  <c r="AT660" i="1"/>
  <c r="AS660" i="1"/>
  <c r="AR660" i="1"/>
  <c r="AT44" i="1"/>
  <c r="AS44" i="1"/>
  <c r="AR44" i="1"/>
  <c r="AU44" i="1"/>
  <c r="AS826" i="1"/>
  <c r="AT826" i="1"/>
  <c r="AR826" i="1"/>
  <c r="AT1098" i="1"/>
  <c r="AS1098" i="1"/>
  <c r="AR1098" i="1"/>
  <c r="AT1120" i="1"/>
  <c r="AS1120" i="1"/>
  <c r="AR1120" i="1"/>
  <c r="AU1120" i="1"/>
  <c r="AS1046" i="1"/>
  <c r="AR1046" i="1"/>
  <c r="AU1046" i="1"/>
  <c r="AT1046" i="1"/>
  <c r="AR1163" i="1"/>
  <c r="AT1163" i="1"/>
  <c r="AS1163" i="1"/>
  <c r="AT1115" i="1"/>
  <c r="AS1115" i="1"/>
  <c r="AR1115" i="1"/>
  <c r="AU1220" i="1"/>
  <c r="AT1220" i="1"/>
  <c r="AS1220" i="1"/>
  <c r="AR1220" i="1"/>
  <c r="AU629" i="1"/>
  <c r="AT629" i="1"/>
  <c r="AS629" i="1"/>
  <c r="AR629" i="1"/>
  <c r="AU1279" i="1"/>
  <c r="AS1279" i="1"/>
  <c r="AT1279" i="1"/>
  <c r="AR1279" i="1"/>
  <c r="AT978" i="1"/>
  <c r="AS978" i="1"/>
  <c r="AR978" i="1"/>
  <c r="AU1133" i="1"/>
  <c r="AT1133" i="1"/>
  <c r="AR1133" i="1"/>
  <c r="AS1133" i="1"/>
  <c r="AS581" i="1"/>
  <c r="AR581" i="1"/>
  <c r="AU581" i="1"/>
  <c r="AT581" i="1"/>
  <c r="AT851" i="1"/>
  <c r="AS851" i="1"/>
  <c r="AR851" i="1"/>
  <c r="AS848" i="1"/>
  <c r="AT848" i="1"/>
  <c r="AR848" i="1"/>
  <c r="AT1069" i="1"/>
  <c r="AS1069" i="1"/>
  <c r="AR1069" i="1"/>
  <c r="AT1025" i="1"/>
  <c r="AS1025" i="1"/>
  <c r="AR1025" i="1"/>
  <c r="AS74" i="1"/>
  <c r="AR74" i="1"/>
  <c r="AU74" i="1"/>
  <c r="AT74" i="1"/>
  <c r="AR625" i="1"/>
  <c r="AT625" i="1"/>
  <c r="AS625" i="1"/>
  <c r="AT849" i="1"/>
  <c r="AS849" i="1"/>
  <c r="AR849" i="1"/>
  <c r="AU849" i="1"/>
  <c r="AT985" i="1"/>
  <c r="AU985" i="1"/>
  <c r="AS985" i="1"/>
  <c r="AR985" i="1"/>
  <c r="AT433" i="1"/>
  <c r="AS433" i="1"/>
  <c r="AR433" i="1"/>
  <c r="AS796" i="1"/>
  <c r="AR796" i="1"/>
  <c r="AT796" i="1"/>
  <c r="AU471" i="1"/>
  <c r="AT471" i="1"/>
  <c r="AS471" i="1"/>
  <c r="AR471" i="1"/>
  <c r="AS376" i="1"/>
  <c r="AR376" i="1"/>
  <c r="AT376" i="1"/>
  <c r="AT993" i="1"/>
  <c r="AS993" i="1"/>
  <c r="AR993" i="1"/>
  <c r="AR100" i="1"/>
  <c r="AU100" i="1"/>
  <c r="AT100" i="1"/>
  <c r="AS100" i="1"/>
  <c r="AU1068" i="1"/>
  <c r="AS1068" i="1"/>
  <c r="AT1068" i="1"/>
  <c r="AR1068" i="1"/>
  <c r="AR731" i="1"/>
  <c r="AU731" i="1"/>
  <c r="AT731" i="1"/>
  <c r="AS731" i="1"/>
  <c r="AT1309" i="1"/>
  <c r="AS1309" i="1"/>
  <c r="AR1309" i="1"/>
  <c r="AU1309" i="1"/>
  <c r="AR753" i="1"/>
  <c r="AU753" i="1"/>
  <c r="AT753" i="1"/>
  <c r="AS753" i="1"/>
  <c r="AQ44" i="1"/>
  <c r="AQ1175" i="1"/>
  <c r="AQ51" i="1"/>
  <c r="AQ705" i="1"/>
  <c r="AQ273" i="1"/>
  <c r="AQ1300" i="1"/>
  <c r="AQ364" i="1"/>
  <c r="AQ1102" i="1"/>
  <c r="AQ540" i="1"/>
  <c r="AT524" i="1"/>
  <c r="AS524" i="1"/>
  <c r="AR524" i="1"/>
  <c r="AU1305" i="1"/>
  <c r="AT1305" i="1"/>
  <c r="AS1305" i="1"/>
  <c r="AR1305" i="1"/>
  <c r="AT257" i="1"/>
  <c r="AS257" i="1"/>
  <c r="AR257" i="1"/>
  <c r="AR704" i="1"/>
  <c r="AT704" i="1"/>
  <c r="AS704" i="1"/>
  <c r="AT1094" i="1"/>
  <c r="AS1094" i="1"/>
  <c r="AR1094" i="1"/>
  <c r="AT725" i="1"/>
  <c r="AS725" i="1"/>
  <c r="AR725" i="1"/>
  <c r="AT80" i="1"/>
  <c r="AS80" i="1"/>
  <c r="AR80" i="1"/>
  <c r="AT737" i="1"/>
  <c r="AS737" i="1"/>
  <c r="AR737" i="1"/>
  <c r="AU14" i="1"/>
  <c r="AS14" i="1"/>
  <c r="AT14" i="1"/>
  <c r="AR14" i="1"/>
  <c r="AS557" i="1"/>
  <c r="AR557" i="1"/>
  <c r="AU557" i="1"/>
  <c r="AT557" i="1"/>
  <c r="AR820" i="1"/>
  <c r="AT820" i="1"/>
  <c r="AS820" i="1"/>
  <c r="AU1221" i="1"/>
  <c r="AT1221" i="1"/>
  <c r="AS1221" i="1"/>
  <c r="AR1221" i="1"/>
  <c r="AS426" i="1"/>
  <c r="AR426" i="1"/>
  <c r="AT426" i="1"/>
  <c r="AT879" i="1"/>
  <c r="AS879" i="1"/>
  <c r="AR879" i="1"/>
  <c r="AT899" i="1"/>
  <c r="AR899" i="1"/>
  <c r="AS899" i="1"/>
  <c r="AU1253" i="1"/>
  <c r="AT1253" i="1"/>
  <c r="AS1253" i="1"/>
  <c r="AR1253" i="1"/>
  <c r="AR893" i="1"/>
  <c r="AT893" i="1"/>
  <c r="AS893" i="1"/>
  <c r="AS598" i="1"/>
  <c r="AR598" i="1"/>
  <c r="AU598" i="1"/>
  <c r="AT598" i="1"/>
  <c r="AU268" i="1"/>
  <c r="AT268" i="1"/>
  <c r="AR268" i="1"/>
  <c r="AS268" i="1"/>
  <c r="AT213" i="1"/>
  <c r="AS213" i="1"/>
  <c r="AR213" i="1"/>
  <c r="AU17" i="1"/>
  <c r="AT17" i="1"/>
  <c r="AS17" i="1"/>
  <c r="AR17" i="1"/>
  <c r="AU26" i="1"/>
  <c r="AS26" i="1"/>
  <c r="AT26" i="1"/>
  <c r="AR26" i="1"/>
  <c r="AU1234" i="1"/>
  <c r="AS1234" i="1"/>
  <c r="AT1234" i="1"/>
  <c r="AR1234" i="1"/>
  <c r="AT277" i="1"/>
  <c r="AS277" i="1"/>
  <c r="AR277" i="1"/>
  <c r="AU1315" i="1"/>
  <c r="AT1315" i="1"/>
  <c r="AR1315" i="1"/>
  <c r="AS1315" i="1"/>
  <c r="AT123" i="1"/>
  <c r="AS123" i="1"/>
  <c r="AR123" i="1"/>
  <c r="AU1201" i="1"/>
  <c r="AT1201" i="1"/>
  <c r="AR1201" i="1"/>
  <c r="AS1201" i="1"/>
  <c r="AT709" i="1"/>
  <c r="AS709" i="1"/>
  <c r="AR709" i="1"/>
  <c r="AT607" i="1"/>
  <c r="AS607" i="1"/>
  <c r="AR607" i="1"/>
  <c r="AU607" i="1"/>
  <c r="AR1180" i="1"/>
  <c r="AT1180" i="1"/>
  <c r="AU1180" i="1"/>
  <c r="AS1180" i="1"/>
  <c r="AU1088" i="1"/>
  <c r="AT1088" i="1"/>
  <c r="AR1088" i="1"/>
  <c r="AS1088" i="1"/>
  <c r="AS110" i="1"/>
  <c r="AR110" i="1"/>
  <c r="AT110" i="1"/>
  <c r="AS503" i="1"/>
  <c r="AR503" i="1"/>
  <c r="AU503" i="1"/>
  <c r="AT503" i="1"/>
  <c r="AS1022" i="1"/>
  <c r="AT1022" i="1"/>
  <c r="AR1022" i="1"/>
  <c r="AT254" i="1"/>
  <c r="AS254" i="1"/>
  <c r="AR254" i="1"/>
  <c r="AS703" i="1"/>
  <c r="AR703" i="1"/>
  <c r="AT703" i="1"/>
  <c r="AU1009" i="1"/>
  <c r="AT1009" i="1"/>
  <c r="AS1009" i="1"/>
  <c r="AR1009" i="1"/>
  <c r="AU601" i="1"/>
  <c r="AT601" i="1"/>
  <c r="AR601" i="1"/>
  <c r="AS601" i="1"/>
  <c r="AU1361" i="1"/>
  <c r="AT1361" i="1"/>
  <c r="AS1361" i="1"/>
  <c r="AR1361" i="1"/>
  <c r="AT1260" i="1"/>
  <c r="AS1260" i="1"/>
  <c r="AR1260" i="1"/>
  <c r="AU1260" i="1"/>
  <c r="AS579" i="1"/>
  <c r="AR579" i="1"/>
  <c r="AU579" i="1"/>
  <c r="AT579" i="1"/>
  <c r="AT1217" i="1"/>
  <c r="AS1217" i="1"/>
  <c r="AR1217" i="1"/>
  <c r="AU1077" i="1"/>
  <c r="AS1077" i="1"/>
  <c r="AT1077" i="1"/>
  <c r="AR1077" i="1"/>
  <c r="AU1204" i="1"/>
  <c r="AT1204" i="1"/>
  <c r="AS1204" i="1"/>
  <c r="AR1204" i="1"/>
  <c r="AS319" i="1"/>
  <c r="AR319" i="1"/>
  <c r="AT319" i="1"/>
  <c r="AT217" i="1"/>
  <c r="AS217" i="1"/>
  <c r="AR217" i="1"/>
  <c r="AU573" i="1"/>
  <c r="AS573" i="1"/>
  <c r="AT573" i="1"/>
  <c r="AR573" i="1"/>
  <c r="AR1287" i="1"/>
  <c r="AT1287" i="1"/>
  <c r="AU1287" i="1"/>
  <c r="AS1287" i="1"/>
  <c r="AT1249" i="1"/>
  <c r="AS1249" i="1"/>
  <c r="AR1249" i="1"/>
  <c r="AU1268" i="1"/>
  <c r="AT1268" i="1"/>
  <c r="AS1268" i="1"/>
  <c r="AR1268" i="1"/>
  <c r="AR921" i="1"/>
  <c r="AT921" i="1"/>
  <c r="AS921" i="1"/>
  <c r="AU686" i="1"/>
  <c r="AT686" i="1"/>
  <c r="AS686" i="1"/>
  <c r="AR686" i="1"/>
  <c r="AU647" i="1"/>
  <c r="AT647" i="1"/>
  <c r="AR647" i="1"/>
  <c r="AS647" i="1"/>
  <c r="AU1042" i="1"/>
  <c r="AT1042" i="1"/>
  <c r="AS1042" i="1"/>
  <c r="AR1042" i="1"/>
  <c r="AT577" i="1"/>
  <c r="AS577" i="1"/>
  <c r="AR577" i="1"/>
  <c r="AU577" i="1"/>
  <c r="AT1235" i="1"/>
  <c r="AS1235" i="1"/>
  <c r="AR1235" i="1"/>
  <c r="AU1235" i="1"/>
  <c r="AT648" i="1"/>
  <c r="AS648" i="1"/>
  <c r="AR648" i="1"/>
  <c r="AU648" i="1"/>
  <c r="AS866" i="1"/>
  <c r="AR866" i="1"/>
  <c r="AT866" i="1"/>
  <c r="AU626" i="1"/>
  <c r="AS626" i="1"/>
  <c r="AT626" i="1"/>
  <c r="AR626" i="1"/>
  <c r="AU232" i="1"/>
  <c r="AT232" i="1"/>
  <c r="AS232" i="1"/>
  <c r="AR232" i="1"/>
  <c r="AU621" i="1"/>
  <c r="AT621" i="1"/>
  <c r="AR621" i="1"/>
  <c r="AS621" i="1"/>
  <c r="AT850" i="1"/>
  <c r="AS850" i="1"/>
  <c r="AR850" i="1"/>
  <c r="AT342" i="1"/>
  <c r="AS342" i="1"/>
  <c r="AR342" i="1"/>
  <c r="AT963" i="1"/>
  <c r="AS963" i="1"/>
  <c r="AR963" i="1"/>
  <c r="AS402" i="1"/>
  <c r="AR402" i="1"/>
  <c r="AT402" i="1"/>
  <c r="AU1096" i="1"/>
  <c r="AT1096" i="1"/>
  <c r="AS1096" i="1"/>
  <c r="AR1096" i="1"/>
  <c r="AT129" i="1"/>
  <c r="AR129" i="1"/>
  <c r="AS129" i="1"/>
  <c r="AT840" i="1"/>
  <c r="AR840" i="1"/>
  <c r="AS840" i="1"/>
  <c r="AR881" i="1"/>
  <c r="AT881" i="1"/>
  <c r="AS881" i="1"/>
  <c r="AS1114" i="1"/>
  <c r="AR1114" i="1"/>
  <c r="AT1114" i="1"/>
  <c r="AT461" i="1"/>
  <c r="AR461" i="1"/>
  <c r="AS461" i="1"/>
  <c r="AR391" i="1"/>
  <c r="AT391" i="1"/>
  <c r="AS391" i="1"/>
  <c r="AT321" i="1"/>
  <c r="AS321" i="1"/>
  <c r="AR321" i="1"/>
  <c r="AU1005" i="1"/>
  <c r="AT1005" i="1"/>
  <c r="AS1005" i="1"/>
  <c r="AR1005" i="1"/>
  <c r="AT338" i="1"/>
  <c r="AS338" i="1"/>
  <c r="AR338" i="1"/>
  <c r="AT755" i="1"/>
  <c r="AS755" i="1"/>
  <c r="AR755" i="1"/>
  <c r="AR230" i="1"/>
  <c r="AT230" i="1"/>
  <c r="AS230" i="1"/>
  <c r="AU628" i="1"/>
  <c r="AT628" i="1"/>
  <c r="AS628" i="1"/>
  <c r="AR628" i="1"/>
  <c r="AU1140" i="1"/>
  <c r="AT1140" i="1"/>
  <c r="AS1140" i="1"/>
  <c r="AR1140" i="1"/>
  <c r="AT141" i="1"/>
  <c r="AS141" i="1"/>
  <c r="AR141" i="1"/>
  <c r="AT201" i="1"/>
  <c r="AS201" i="1"/>
  <c r="AR201" i="1"/>
  <c r="AT804" i="1"/>
  <c r="AR804" i="1"/>
  <c r="AS804" i="1"/>
  <c r="AT661" i="1"/>
  <c r="AS661" i="1"/>
  <c r="AR661" i="1"/>
  <c r="AT1162" i="1"/>
  <c r="AS1162" i="1"/>
  <c r="AR1162" i="1"/>
  <c r="AU1162" i="1"/>
  <c r="AT941" i="1"/>
  <c r="AS941" i="1"/>
  <c r="AR941" i="1"/>
  <c r="AT357" i="1"/>
  <c r="AS357" i="1"/>
  <c r="AR357" i="1"/>
  <c r="AT360" i="1"/>
  <c r="AS360" i="1"/>
  <c r="AR360" i="1"/>
  <c r="AT928" i="1"/>
  <c r="AS928" i="1"/>
  <c r="AR928" i="1"/>
  <c r="AT862" i="1"/>
  <c r="AR862" i="1"/>
  <c r="AS862" i="1"/>
  <c r="AT918" i="1"/>
  <c r="AS918" i="1"/>
  <c r="AR918" i="1"/>
  <c r="AR436" i="1"/>
  <c r="AT436" i="1"/>
  <c r="AS436" i="1"/>
  <c r="AT148" i="1"/>
  <c r="AS148" i="1"/>
  <c r="AR148" i="1"/>
  <c r="AS741" i="1"/>
  <c r="AR741" i="1"/>
  <c r="AT741" i="1"/>
  <c r="AR863" i="1"/>
  <c r="AT863" i="1"/>
  <c r="AU863" i="1"/>
  <c r="AS863" i="1"/>
  <c r="AU39" i="1"/>
  <c r="AT39" i="1"/>
  <c r="AS39" i="1"/>
  <c r="AR39" i="1"/>
  <c r="AT953" i="1"/>
  <c r="AR953" i="1"/>
  <c r="AS953" i="1"/>
  <c r="AU1327" i="1"/>
  <c r="AT1327" i="1"/>
  <c r="AS1327" i="1"/>
  <c r="AR1327" i="1"/>
  <c r="AS413" i="1"/>
  <c r="AR413" i="1"/>
  <c r="AU413" i="1"/>
  <c r="AT413" i="1"/>
  <c r="AT211" i="1"/>
  <c r="AR211" i="1"/>
  <c r="AS211" i="1"/>
  <c r="AS944" i="1"/>
  <c r="AT944" i="1"/>
  <c r="AR944" i="1"/>
  <c r="AS614" i="1"/>
  <c r="AR614" i="1"/>
  <c r="AU614" i="1"/>
  <c r="AT614" i="1"/>
  <c r="AT317" i="1"/>
  <c r="AS317" i="1"/>
  <c r="AR317" i="1"/>
  <c r="AR78" i="1"/>
  <c r="AT78" i="1"/>
  <c r="AS78" i="1"/>
  <c r="AS1063" i="1"/>
  <c r="AR1063" i="1"/>
  <c r="AU1063" i="1"/>
  <c r="AT1063" i="1"/>
  <c r="AS307" i="1"/>
  <c r="AT307" i="1"/>
  <c r="AR307" i="1"/>
  <c r="AU1123" i="1"/>
  <c r="AS1123" i="1"/>
  <c r="AT1123" i="1"/>
  <c r="AR1123" i="1"/>
  <c r="AU463" i="1"/>
  <c r="AS463" i="1"/>
  <c r="AT463" i="1"/>
  <c r="AR463" i="1"/>
  <c r="AR198" i="1"/>
  <c r="AT198" i="1"/>
  <c r="AS198" i="1"/>
  <c r="AR25" i="1"/>
  <c r="AT25" i="1"/>
  <c r="AU25" i="1"/>
  <c r="AS25" i="1"/>
  <c r="AT909" i="1"/>
  <c r="AR909" i="1"/>
  <c r="AS909" i="1"/>
  <c r="AU1347" i="1"/>
  <c r="AT1347" i="1"/>
  <c r="AS1347" i="1"/>
  <c r="AR1347" i="1"/>
  <c r="AT130" i="1"/>
  <c r="AS130" i="1"/>
  <c r="AR130" i="1"/>
  <c r="AR920" i="1"/>
  <c r="AT920" i="1"/>
  <c r="AS920" i="1"/>
  <c r="AU701" i="1"/>
  <c r="AS701" i="1"/>
  <c r="AT701" i="1"/>
  <c r="AR701" i="1"/>
  <c r="AS427" i="1"/>
  <c r="AT427" i="1"/>
  <c r="AR427" i="1"/>
  <c r="AS61" i="1"/>
  <c r="AR61" i="1"/>
  <c r="AU61" i="1"/>
  <c r="AT61" i="1"/>
  <c r="AT713" i="1"/>
  <c r="AS713" i="1"/>
  <c r="AR713" i="1"/>
  <c r="AU27" i="1"/>
  <c r="AS27" i="1"/>
  <c r="AT27" i="1"/>
  <c r="AR27" i="1"/>
  <c r="AT764" i="1"/>
  <c r="AS764" i="1"/>
  <c r="AR764" i="1"/>
  <c r="AT1056" i="1"/>
  <c r="AS1056" i="1"/>
  <c r="AR1056" i="1"/>
  <c r="AU1056" i="1"/>
  <c r="AS633" i="1"/>
  <c r="AT633" i="1"/>
  <c r="AR633" i="1"/>
  <c r="AT673" i="1"/>
  <c r="AS673" i="1"/>
  <c r="AR673" i="1"/>
  <c r="AT477" i="1"/>
  <c r="AS477" i="1"/>
  <c r="AR477" i="1"/>
  <c r="AU477" i="1"/>
  <c r="AU1024" i="1"/>
  <c r="AS1024" i="1"/>
  <c r="AT1024" i="1"/>
  <c r="AR1024" i="1"/>
  <c r="AR1224" i="1"/>
  <c r="AT1224" i="1"/>
  <c r="AU1224" i="1"/>
  <c r="AS1224" i="1"/>
  <c r="AR46" i="1"/>
  <c r="AT46" i="1"/>
  <c r="AU46" i="1"/>
  <c r="AS46" i="1"/>
  <c r="AS395" i="1"/>
  <c r="AT395" i="1"/>
  <c r="AR395" i="1"/>
  <c r="AU1067" i="1"/>
  <c r="AT1067" i="1"/>
  <c r="AR1067" i="1"/>
  <c r="AS1067" i="1"/>
  <c r="AT727" i="1"/>
  <c r="AS727" i="1"/>
  <c r="AR727" i="1"/>
  <c r="AT1001" i="1"/>
  <c r="AS1001" i="1"/>
  <c r="AR1001" i="1"/>
  <c r="AR255" i="1"/>
  <c r="AT255" i="1"/>
  <c r="AS255" i="1"/>
  <c r="AS1118" i="1"/>
  <c r="AR1118" i="1"/>
  <c r="AT1118" i="1"/>
  <c r="AU1118" i="1"/>
  <c r="AU309" i="1"/>
  <c r="AS309" i="1"/>
  <c r="AT309" i="1"/>
  <c r="AR309" i="1"/>
  <c r="AS940" i="1"/>
  <c r="AR940" i="1"/>
  <c r="AT940" i="1"/>
  <c r="AT852" i="1"/>
  <c r="AS852" i="1"/>
  <c r="AR852" i="1"/>
  <c r="AS288" i="1"/>
  <c r="AT288" i="1"/>
  <c r="AR288" i="1"/>
  <c r="AT69" i="1"/>
  <c r="AS69" i="1"/>
  <c r="AR69" i="1"/>
  <c r="AT1129" i="1"/>
  <c r="AS1129" i="1"/>
  <c r="AR1129" i="1"/>
  <c r="AT83" i="1"/>
  <c r="AS83" i="1"/>
  <c r="AR83" i="1"/>
  <c r="AU1017" i="1"/>
  <c r="AS1017" i="1"/>
  <c r="AT1017" i="1"/>
  <c r="AR1017" i="1"/>
  <c r="AT82" i="1"/>
  <c r="AS82" i="1"/>
  <c r="AR82" i="1"/>
  <c r="AU493" i="1"/>
  <c r="AT493" i="1"/>
  <c r="AS493" i="1"/>
  <c r="AR493" i="1"/>
  <c r="AT452" i="1"/>
  <c r="AS452" i="1"/>
  <c r="AR452" i="1"/>
  <c r="AU299" i="1"/>
  <c r="AT299" i="1"/>
  <c r="AR299" i="1"/>
  <c r="AS299" i="1"/>
  <c r="AT438" i="1"/>
  <c r="AS438" i="1"/>
  <c r="AR438" i="1"/>
  <c r="AS514" i="1"/>
  <c r="AT514" i="1"/>
  <c r="AR514" i="1"/>
  <c r="AS1038" i="1"/>
  <c r="AR1038" i="1"/>
  <c r="AU1038" i="1"/>
  <c r="AT1038" i="1"/>
  <c r="AS668" i="1"/>
  <c r="AR668" i="1"/>
  <c r="AU668" i="1"/>
  <c r="AT668" i="1"/>
  <c r="AS1228" i="1"/>
  <c r="AR1228" i="1"/>
  <c r="AU1228" i="1"/>
  <c r="AT1228" i="1"/>
  <c r="AS1318" i="1"/>
  <c r="AR1318" i="1"/>
  <c r="AU1318" i="1"/>
  <c r="AT1318" i="1"/>
  <c r="AU42" i="1"/>
  <c r="AT42" i="1"/>
  <c r="AS42" i="1"/>
  <c r="AR42" i="1"/>
  <c r="AU1205" i="1"/>
  <c r="AT1205" i="1"/>
  <c r="AR1205" i="1"/>
  <c r="AS1205" i="1"/>
  <c r="AU66" i="1"/>
  <c r="AS66" i="1"/>
  <c r="AT66" i="1"/>
  <c r="AR66" i="1"/>
  <c r="AT1258" i="1"/>
  <c r="AS1258" i="1"/>
  <c r="AR1258" i="1"/>
  <c r="AU1258" i="1"/>
  <c r="AR1150" i="1"/>
  <c r="AT1150" i="1"/>
  <c r="AU1150" i="1"/>
  <c r="AS1150" i="1"/>
  <c r="AU1289" i="1"/>
  <c r="AT1289" i="1"/>
  <c r="AR1289" i="1"/>
  <c r="AS1289" i="1"/>
  <c r="AT145" i="1"/>
  <c r="AR145" i="1"/>
  <c r="AS145" i="1"/>
  <c r="AT554" i="1"/>
  <c r="AS554" i="1"/>
  <c r="AR554" i="1"/>
  <c r="AT745" i="1"/>
  <c r="AS745" i="1"/>
  <c r="AR745" i="1"/>
  <c r="AU1222" i="1"/>
  <c r="AT1222" i="1"/>
  <c r="AR1222" i="1"/>
  <c r="AS1222" i="1"/>
  <c r="AT350" i="1"/>
  <c r="AS350" i="1"/>
  <c r="AR350" i="1"/>
  <c r="AT716" i="1"/>
  <c r="AS716" i="1"/>
  <c r="AR716" i="1"/>
  <c r="AT1044" i="1"/>
  <c r="AS1044" i="1"/>
  <c r="AR1044" i="1"/>
  <c r="AT377" i="1"/>
  <c r="AR377" i="1"/>
  <c r="AS377" i="1"/>
  <c r="AR726" i="1"/>
  <c r="AT726" i="1"/>
  <c r="AS726" i="1"/>
  <c r="AT687" i="1"/>
  <c r="AR687" i="1"/>
  <c r="AS687" i="1"/>
  <c r="AU1109" i="1"/>
  <c r="AT1109" i="1"/>
  <c r="AR1109" i="1"/>
  <c r="AS1109" i="1"/>
  <c r="AR1238" i="1"/>
  <c r="AU1238" i="1"/>
  <c r="AT1238" i="1"/>
  <c r="AS1238" i="1"/>
  <c r="AQ380" i="1"/>
  <c r="AQ14" i="1"/>
  <c r="AQ112" i="1"/>
  <c r="AQ62" i="1"/>
  <c r="AQ413" i="1"/>
  <c r="AQ1330" i="1"/>
  <c r="AQ488" i="1"/>
  <c r="AQ620" i="1"/>
  <c r="AQ671" i="1"/>
  <c r="AQ1145" i="1"/>
  <c r="AQ325" i="1"/>
  <c r="AQ473" i="1"/>
  <c r="AQ1227" i="1"/>
  <c r="AQ13" i="1"/>
  <c r="AQ263" i="1"/>
  <c r="AQ1093" i="1"/>
  <c r="AQ559" i="1"/>
  <c r="AQ553" i="1"/>
  <c r="AQ561" i="1"/>
  <c r="AQ630" i="1"/>
  <c r="AQ128" i="1"/>
  <c r="AQ23" i="1"/>
  <c r="AQ1222" i="1"/>
  <c r="AQ1088" i="1"/>
  <c r="AQ503" i="1"/>
  <c r="AQ535" i="1"/>
  <c r="AQ1167" i="1"/>
  <c r="AQ1327" i="1"/>
  <c r="AQ1133" i="1"/>
  <c r="AQ1165" i="1"/>
  <c r="AQ637" i="1"/>
  <c r="AQ610" i="1"/>
  <c r="AQ79" i="1"/>
  <c r="AQ648" i="1"/>
  <c r="AQ596" i="1"/>
  <c r="AQ519" i="1"/>
  <c r="AQ994" i="1"/>
  <c r="AQ1270" i="1"/>
  <c r="AQ30" i="1"/>
  <c r="AU1300" i="1"/>
  <c r="AT1300" i="1"/>
  <c r="AS1300" i="1"/>
  <c r="AR1300" i="1"/>
  <c r="AU156" i="1"/>
  <c r="AT156" i="1"/>
  <c r="AS156" i="1"/>
  <c r="AR156" i="1"/>
  <c r="AR118" i="1"/>
  <c r="AT118" i="1"/>
  <c r="AS118" i="1"/>
  <c r="AR1073" i="1"/>
  <c r="AT1073" i="1"/>
  <c r="AU1073" i="1"/>
  <c r="AS1073" i="1"/>
  <c r="AS244" i="1"/>
  <c r="AR244" i="1"/>
  <c r="AT244" i="1"/>
  <c r="AT934" i="1"/>
  <c r="AR934" i="1"/>
  <c r="AS934" i="1"/>
  <c r="AT810" i="1"/>
  <c r="AR810" i="1"/>
  <c r="AS810" i="1"/>
  <c r="AR87" i="1"/>
  <c r="AT87" i="1"/>
  <c r="AS87" i="1"/>
  <c r="AT964" i="1"/>
  <c r="AS964" i="1"/>
  <c r="AR964" i="1"/>
  <c r="AU964" i="1"/>
  <c r="AU1157" i="1"/>
  <c r="AT1157" i="1"/>
  <c r="AS1157" i="1"/>
  <c r="AR1157" i="1"/>
  <c r="AT674" i="1"/>
  <c r="AS674" i="1"/>
  <c r="AR674" i="1"/>
  <c r="AU954" i="1"/>
  <c r="AS954" i="1"/>
  <c r="AT954" i="1"/>
  <c r="AR954" i="1"/>
  <c r="AT212" i="1"/>
  <c r="AS212" i="1"/>
  <c r="AR212" i="1"/>
  <c r="AU364" i="1"/>
  <c r="AT364" i="1"/>
  <c r="AS364" i="1"/>
  <c r="AR364" i="1"/>
  <c r="AT11" i="1"/>
  <c r="AR11" i="1"/>
  <c r="AS11" i="1"/>
  <c r="AT285" i="1"/>
  <c r="AR285" i="1"/>
  <c r="AS285" i="1"/>
  <c r="AT926" i="1"/>
  <c r="AS926" i="1"/>
  <c r="AR926" i="1"/>
  <c r="AS758" i="1"/>
  <c r="AR758" i="1"/>
  <c r="AT758" i="1"/>
  <c r="AU263" i="1"/>
  <c r="AT263" i="1"/>
  <c r="AS263" i="1"/>
  <c r="AR263" i="1"/>
  <c r="AT423" i="1"/>
  <c r="AS423" i="1"/>
  <c r="AR423" i="1"/>
  <c r="AT240" i="1"/>
  <c r="AS240" i="1"/>
  <c r="AR240" i="1"/>
  <c r="AR535" i="1"/>
  <c r="AT535" i="1"/>
  <c r="AU535" i="1"/>
  <c r="AS535" i="1"/>
  <c r="AT184" i="1"/>
  <c r="AS184" i="1"/>
  <c r="AR184" i="1"/>
  <c r="AU1167" i="1"/>
  <c r="AT1167" i="1"/>
  <c r="AS1167" i="1"/>
  <c r="AR1167" i="1"/>
  <c r="AS1348" i="1"/>
  <c r="AR1348" i="1"/>
  <c r="AT1348" i="1"/>
  <c r="AS549" i="1"/>
  <c r="AR549" i="1"/>
  <c r="AT549" i="1"/>
  <c r="AT787" i="1"/>
  <c r="AS787" i="1"/>
  <c r="AR787" i="1"/>
  <c r="AU594" i="1"/>
  <c r="AT594" i="1"/>
  <c r="AS594" i="1"/>
  <c r="AR594" i="1"/>
  <c r="AR567" i="1"/>
  <c r="AT567" i="1"/>
  <c r="AU567" i="1"/>
  <c r="AS567" i="1"/>
  <c r="AR1010" i="1"/>
  <c r="AT1010" i="1"/>
  <c r="AU1010" i="1"/>
  <c r="AS1010" i="1"/>
  <c r="AR298" i="1"/>
  <c r="AT298" i="1"/>
  <c r="AS298" i="1"/>
  <c r="AT482" i="1"/>
  <c r="AS482" i="1"/>
  <c r="AR482" i="1"/>
  <c r="AT1006" i="1"/>
  <c r="AS1006" i="1"/>
  <c r="AR1006" i="1"/>
  <c r="AS1154" i="1"/>
  <c r="AR1154" i="1"/>
  <c r="AU1154" i="1"/>
  <c r="AT1154" i="1"/>
  <c r="AR1039" i="1"/>
  <c r="AT1039" i="1"/>
  <c r="AS1039" i="1"/>
  <c r="AU1241" i="1"/>
  <c r="AT1241" i="1"/>
  <c r="AS1241" i="1"/>
  <c r="AR1241" i="1"/>
  <c r="AT1050" i="1"/>
  <c r="AS1050" i="1"/>
  <c r="AR1050" i="1"/>
  <c r="AS895" i="1"/>
  <c r="AR895" i="1"/>
  <c r="AT895" i="1"/>
  <c r="AT791" i="1"/>
  <c r="AS791" i="1"/>
  <c r="AR791" i="1"/>
  <c r="AS1045" i="1"/>
  <c r="AR1045" i="1"/>
  <c r="AT1045" i="1"/>
  <c r="AU79" i="1"/>
  <c r="AT79" i="1"/>
  <c r="AS79" i="1"/>
  <c r="AR79" i="1"/>
  <c r="AS715" i="1"/>
  <c r="AR715" i="1"/>
  <c r="AT715" i="1"/>
  <c r="AS483" i="1"/>
  <c r="AT483" i="1"/>
  <c r="AR483" i="1"/>
  <c r="AU469" i="1"/>
  <c r="AT469" i="1"/>
  <c r="AS469" i="1"/>
  <c r="AR469" i="1"/>
  <c r="AT172" i="1"/>
  <c r="AS172" i="1"/>
  <c r="AR172" i="1"/>
  <c r="AT326" i="1"/>
  <c r="AS326" i="1"/>
  <c r="AR326" i="1"/>
  <c r="AU1206" i="1"/>
  <c r="AT1206" i="1"/>
  <c r="AR1206" i="1"/>
  <c r="AS1206" i="1"/>
  <c r="AT814" i="1"/>
  <c r="AS814" i="1"/>
  <c r="AR814" i="1"/>
  <c r="AU480" i="1"/>
  <c r="AT480" i="1"/>
  <c r="AR480" i="1"/>
  <c r="AS480" i="1"/>
  <c r="AR763" i="1"/>
  <c r="AT763" i="1"/>
  <c r="AS763" i="1"/>
  <c r="AS227" i="1"/>
  <c r="AR227" i="1"/>
  <c r="AT227" i="1"/>
  <c r="AR584" i="1"/>
  <c r="AT584" i="1"/>
  <c r="AU584" i="1"/>
  <c r="AS584" i="1"/>
  <c r="AT914" i="1"/>
  <c r="AS914" i="1"/>
  <c r="AR914" i="1"/>
  <c r="AU606" i="1"/>
  <c r="AT606" i="1"/>
  <c r="AS606" i="1"/>
  <c r="AR606" i="1"/>
  <c r="AT270" i="1"/>
  <c r="AS270" i="1"/>
  <c r="AR270" i="1"/>
  <c r="AR6" i="1"/>
  <c r="AT6" i="1"/>
  <c r="AU6" i="1"/>
  <c r="AS6" i="1"/>
  <c r="AS162" i="1"/>
  <c r="AT162" i="1"/>
  <c r="AR162" i="1"/>
  <c r="AT216" i="1"/>
  <c r="AS216" i="1"/>
  <c r="AR216" i="1"/>
  <c r="AT397" i="1"/>
  <c r="AS397" i="1"/>
  <c r="AR397" i="1"/>
  <c r="AS1012" i="1"/>
  <c r="AT1012" i="1"/>
  <c r="AR1012" i="1"/>
  <c r="AT734" i="1"/>
  <c r="AR734" i="1"/>
  <c r="AS734" i="1"/>
  <c r="AT315" i="1"/>
  <c r="AR315" i="1"/>
  <c r="AS315" i="1"/>
  <c r="AT384" i="1"/>
  <c r="AS384" i="1"/>
  <c r="AR384" i="1"/>
  <c r="AS75" i="1"/>
  <c r="AR75" i="1"/>
  <c r="AU75" i="1"/>
  <c r="AT75" i="1"/>
  <c r="AU1247" i="1"/>
  <c r="AT1247" i="1"/>
  <c r="AS1247" i="1"/>
  <c r="AR1247" i="1"/>
  <c r="AT242" i="1"/>
  <c r="AR242" i="1"/>
  <c r="AS242" i="1"/>
  <c r="AT303" i="1"/>
  <c r="AS303" i="1"/>
  <c r="AR303" i="1"/>
  <c r="AU1303" i="1"/>
  <c r="AT1303" i="1"/>
  <c r="AS1303" i="1"/>
  <c r="AR1303" i="1"/>
  <c r="AS1058" i="1"/>
  <c r="AR1058" i="1"/>
  <c r="AU1058" i="1"/>
  <c r="AT1058" i="1"/>
  <c r="AS541" i="1"/>
  <c r="AT541" i="1"/>
  <c r="AR541" i="1"/>
  <c r="AU1335" i="1"/>
  <c r="AT1335" i="1"/>
  <c r="AR1335" i="1"/>
  <c r="AS1335" i="1"/>
  <c r="AT702" i="1"/>
  <c r="AS702" i="1"/>
  <c r="AR702" i="1"/>
  <c r="AU1015" i="1"/>
  <c r="AT1015" i="1"/>
  <c r="AS1015" i="1"/>
  <c r="AR1015" i="1"/>
  <c r="AR203" i="1"/>
  <c r="AT203" i="1"/>
  <c r="AS203" i="1"/>
  <c r="AT868" i="1"/>
  <c r="AS868" i="1"/>
  <c r="AR868" i="1"/>
  <c r="AT766" i="1"/>
  <c r="AS766" i="1"/>
  <c r="AR766" i="1"/>
  <c r="AT873" i="1"/>
  <c r="AR873" i="1"/>
  <c r="AS873" i="1"/>
  <c r="AS825" i="1"/>
  <c r="AR825" i="1"/>
  <c r="AT825" i="1"/>
  <c r="AR568" i="1"/>
  <c r="AT568" i="1"/>
  <c r="AU568" i="1"/>
  <c r="AS568" i="1"/>
  <c r="AT858" i="1"/>
  <c r="AS858" i="1"/>
  <c r="AR858" i="1"/>
  <c r="AU183" i="1"/>
  <c r="AT183" i="1"/>
  <c r="AS183" i="1"/>
  <c r="AR183" i="1"/>
  <c r="AU1312" i="1"/>
  <c r="AT1312" i="1"/>
  <c r="AR1312" i="1"/>
  <c r="AS1312" i="1"/>
  <c r="AU59" i="1"/>
  <c r="AT59" i="1"/>
  <c r="AR59" i="1"/>
  <c r="AS59" i="1"/>
  <c r="AT1092" i="1"/>
  <c r="AS1092" i="1"/>
  <c r="AR1092" i="1"/>
  <c r="AU424" i="1"/>
  <c r="AT424" i="1"/>
  <c r="AR424" i="1"/>
  <c r="AS424" i="1"/>
  <c r="AR1266" i="1"/>
  <c r="AT1266" i="1"/>
  <c r="AU1266" i="1"/>
  <c r="AS1266" i="1"/>
  <c r="AR1261" i="1"/>
  <c r="AT1261" i="1"/>
  <c r="AU1261" i="1"/>
  <c r="AS1261" i="1"/>
  <c r="AU171" i="1"/>
  <c r="AT171" i="1"/>
  <c r="AS171" i="1"/>
  <c r="AR171" i="1"/>
  <c r="AT504" i="1"/>
  <c r="AS504" i="1"/>
  <c r="AR504" i="1"/>
  <c r="AR1239" i="1"/>
  <c r="AT1239" i="1"/>
  <c r="AS1239" i="1"/>
  <c r="AT248" i="1"/>
  <c r="AS248" i="1"/>
  <c r="AR248" i="1"/>
  <c r="AT859" i="1"/>
  <c r="AS859" i="1"/>
  <c r="AR859" i="1"/>
  <c r="AT877" i="1"/>
  <c r="AS877" i="1"/>
  <c r="AR877" i="1"/>
  <c r="AT912" i="1"/>
  <c r="AR912" i="1"/>
  <c r="AS912" i="1"/>
  <c r="AT960" i="1"/>
  <c r="AS960" i="1"/>
  <c r="AR960" i="1"/>
  <c r="AS329" i="1"/>
  <c r="AR329" i="1"/>
  <c r="AT329" i="1"/>
  <c r="AT127" i="1"/>
  <c r="AS127" i="1"/>
  <c r="AR127" i="1"/>
  <c r="AS1019" i="1"/>
  <c r="AT1019" i="1"/>
  <c r="AR1019" i="1"/>
  <c r="AT10" i="1"/>
  <c r="AS10" i="1"/>
  <c r="AR10" i="1"/>
  <c r="AU10" i="1"/>
  <c r="AU1093" i="1"/>
  <c r="AT1093" i="1"/>
  <c r="AR1093" i="1"/>
  <c r="AS1093" i="1"/>
  <c r="AR353" i="1"/>
  <c r="AT353" i="1"/>
  <c r="AS353" i="1"/>
  <c r="AT659" i="1"/>
  <c r="AS659" i="1"/>
  <c r="AR659" i="1"/>
  <c r="AU659" i="1"/>
  <c r="AT757" i="1"/>
  <c r="AS757" i="1"/>
  <c r="AR757" i="1"/>
  <c r="AU847" i="1"/>
  <c r="AS847" i="1"/>
  <c r="AT847" i="1"/>
  <c r="AR847" i="1"/>
  <c r="AR15" i="1"/>
  <c r="AT15" i="1"/>
  <c r="AU15" i="1"/>
  <c r="AS15" i="1"/>
  <c r="AT915" i="1"/>
  <c r="AS915" i="1"/>
  <c r="AR915" i="1"/>
  <c r="AT762" i="1"/>
  <c r="AS762" i="1"/>
  <c r="AR762" i="1"/>
  <c r="AR837" i="1"/>
  <c r="AT837" i="1"/>
  <c r="AS837" i="1"/>
  <c r="AU1208" i="1"/>
  <c r="AS1208" i="1"/>
  <c r="AT1208" i="1"/>
  <c r="AR1208" i="1"/>
  <c r="AT1283" i="1"/>
  <c r="AS1283" i="1"/>
  <c r="AR1283" i="1"/>
  <c r="AU779" i="1"/>
  <c r="AT779" i="1"/>
  <c r="AS779" i="1"/>
  <c r="AR779" i="1"/>
  <c r="AT681" i="1"/>
  <c r="AS681" i="1"/>
  <c r="AR681" i="1"/>
  <c r="AR13" i="1"/>
  <c r="AT13" i="1"/>
  <c r="AU13" i="1"/>
  <c r="AS13" i="1"/>
  <c r="AU986" i="1"/>
  <c r="AT986" i="1"/>
  <c r="AR986" i="1"/>
  <c r="AS986" i="1"/>
  <c r="AT70" i="1"/>
  <c r="AS70" i="1"/>
  <c r="AR70" i="1"/>
  <c r="AU70" i="1"/>
  <c r="AT783" i="1"/>
  <c r="AS783" i="1"/>
  <c r="AR783" i="1"/>
  <c r="AS627" i="1"/>
  <c r="AR627" i="1"/>
  <c r="AU627" i="1"/>
  <c r="AT627" i="1"/>
  <c r="AU558" i="1"/>
  <c r="AT558" i="1"/>
  <c r="AS558" i="1"/>
  <c r="AR558" i="1"/>
  <c r="AT1257" i="1"/>
  <c r="AS1257" i="1"/>
  <c r="AR1257" i="1"/>
  <c r="AU543" i="1"/>
  <c r="AT543" i="1"/>
  <c r="AS543" i="1"/>
  <c r="AR543" i="1"/>
  <c r="AT155" i="1"/>
  <c r="AS155" i="1"/>
  <c r="AR155" i="1"/>
  <c r="AT233" i="1"/>
  <c r="AS233" i="1"/>
  <c r="AR233" i="1"/>
  <c r="AT722" i="1"/>
  <c r="AS722" i="1"/>
  <c r="AR722" i="1"/>
  <c r="AU667" i="1"/>
  <c r="AT667" i="1"/>
  <c r="AS667" i="1"/>
  <c r="AR667" i="1"/>
  <c r="AT370" i="1"/>
  <c r="AR370" i="1"/>
  <c r="AS370" i="1"/>
  <c r="AU140" i="1"/>
  <c r="AT140" i="1"/>
  <c r="AS140" i="1"/>
  <c r="AR140" i="1"/>
  <c r="AU1160" i="1"/>
  <c r="AS1160" i="1"/>
  <c r="AT1160" i="1"/>
  <c r="AR1160" i="1"/>
  <c r="AT340" i="1"/>
  <c r="AS340" i="1"/>
  <c r="AR340" i="1"/>
  <c r="AU21" i="1"/>
  <c r="AT21" i="1"/>
  <c r="AS21" i="1"/>
  <c r="AR21" i="1"/>
  <c r="AT336" i="1"/>
  <c r="AR336" i="1"/>
  <c r="AS336" i="1"/>
  <c r="AR225" i="1"/>
  <c r="AT225" i="1"/>
  <c r="AU225" i="1"/>
  <c r="AS225" i="1"/>
  <c r="AU1037" i="1"/>
  <c r="AS1037" i="1"/>
  <c r="AT1037" i="1"/>
  <c r="AR1037" i="1"/>
  <c r="AU1329" i="1"/>
  <c r="AT1329" i="1"/>
  <c r="AS1329" i="1"/>
  <c r="AR1329" i="1"/>
  <c r="AT919" i="1"/>
  <c r="AS919" i="1"/>
  <c r="AR919" i="1"/>
  <c r="AS214" i="1"/>
  <c r="AT214" i="1"/>
  <c r="AR214" i="1"/>
  <c r="AT41" i="1"/>
  <c r="AS41" i="1"/>
  <c r="AR41" i="1"/>
  <c r="AT1314" i="1"/>
  <c r="AR1314" i="1"/>
  <c r="AS1314" i="1"/>
  <c r="AT322" i="1"/>
  <c r="AS322" i="1"/>
  <c r="AR322" i="1"/>
  <c r="AU548" i="1"/>
  <c r="AS548" i="1"/>
  <c r="AT548" i="1"/>
  <c r="AR548" i="1"/>
  <c r="AT927" i="1"/>
  <c r="AS927" i="1"/>
  <c r="AR927" i="1"/>
  <c r="AT717" i="1"/>
  <c r="AS717" i="1"/>
  <c r="AR717" i="1"/>
  <c r="AS1270" i="1"/>
  <c r="AR1270" i="1"/>
  <c r="AU1270" i="1"/>
  <c r="AT1270" i="1"/>
  <c r="AS1061" i="1"/>
  <c r="AR1061" i="1"/>
  <c r="AT1061" i="1"/>
  <c r="AU1075" i="1"/>
  <c r="AT1075" i="1"/>
  <c r="AS1075" i="1"/>
  <c r="AR1075" i="1"/>
  <c r="AT1060" i="1"/>
  <c r="AS1060" i="1"/>
  <c r="AR1060" i="1"/>
  <c r="AS676" i="1"/>
  <c r="AR676" i="1"/>
  <c r="AT676" i="1"/>
  <c r="AT1028" i="1"/>
  <c r="AS1028" i="1"/>
  <c r="AR1028" i="1"/>
  <c r="AT103" i="1"/>
  <c r="AS103" i="1"/>
  <c r="AR103" i="1"/>
  <c r="AU651" i="1"/>
  <c r="AT651" i="1"/>
  <c r="AR651" i="1"/>
  <c r="AS651" i="1"/>
  <c r="AT545" i="1"/>
  <c r="AS545" i="1"/>
  <c r="AR545" i="1"/>
  <c r="AU519" i="1"/>
  <c r="AS519" i="1"/>
  <c r="AT519" i="1"/>
  <c r="AR519" i="1"/>
  <c r="AT1179" i="1"/>
  <c r="AR1179" i="1"/>
  <c r="AS1179" i="1"/>
  <c r="AR475" i="1"/>
  <c r="AU475" i="1"/>
  <c r="AS475" i="1"/>
  <c r="AT475" i="1"/>
  <c r="AQ1329" i="1"/>
  <c r="AQ985" i="1"/>
  <c r="AQ1075" i="1"/>
  <c r="AQ1228" i="1"/>
  <c r="AQ40" i="1"/>
  <c r="AU153" i="1"/>
  <c r="AT153" i="1"/>
  <c r="AS153" i="1"/>
  <c r="AR153" i="1"/>
  <c r="AS974" i="1"/>
  <c r="AT974" i="1"/>
  <c r="AR974" i="1"/>
  <c r="AT835" i="1"/>
  <c r="AR835" i="1"/>
  <c r="AS835" i="1"/>
  <c r="AS721" i="1"/>
  <c r="AR721" i="1"/>
  <c r="AT721" i="1"/>
  <c r="AT4" i="1"/>
  <c r="AS4" i="1"/>
  <c r="AR4" i="1"/>
  <c r="AU4" i="1"/>
  <c r="AT246" i="1"/>
  <c r="AS246" i="1"/>
  <c r="AR246" i="1"/>
  <c r="AT916" i="1"/>
  <c r="AS916" i="1"/>
  <c r="AR916" i="1"/>
  <c r="AT474" i="1"/>
  <c r="AS474" i="1"/>
  <c r="AR474" i="1"/>
  <c r="AR1351" i="1"/>
  <c r="AT1351" i="1"/>
  <c r="AU1351" i="1"/>
  <c r="AS1351" i="1"/>
  <c r="AU1346" i="1"/>
  <c r="AT1346" i="1"/>
  <c r="AR1346" i="1"/>
  <c r="AS1346" i="1"/>
  <c r="AU22" i="1"/>
  <c r="AT22" i="1"/>
  <c r="AS22" i="1"/>
  <c r="AR22" i="1"/>
  <c r="AS910" i="1"/>
  <c r="AR910" i="1"/>
  <c r="AT910" i="1"/>
  <c r="AT856" i="1"/>
  <c r="AS856" i="1"/>
  <c r="AR856" i="1"/>
  <c r="AU109" i="1"/>
  <c r="AS109" i="1"/>
  <c r="AT109" i="1"/>
  <c r="AR109" i="1"/>
  <c r="AU1062" i="1"/>
  <c r="AT1062" i="1"/>
  <c r="AS1062" i="1"/>
  <c r="AR1062" i="1"/>
  <c r="AT922" i="1"/>
  <c r="AS922" i="1"/>
  <c r="AR922" i="1"/>
  <c r="AR698" i="1"/>
  <c r="AT698" i="1"/>
  <c r="AS698" i="1"/>
  <c r="AT386" i="1"/>
  <c r="AS386" i="1"/>
  <c r="AR386" i="1"/>
  <c r="AR1151" i="1"/>
  <c r="AT1151" i="1"/>
  <c r="AU1151" i="1"/>
  <c r="AS1151" i="1"/>
  <c r="AU917" i="1"/>
  <c r="AT917" i="1"/>
  <c r="AR917" i="1"/>
  <c r="AS917" i="1"/>
  <c r="AU38" i="1"/>
  <c r="AT38" i="1"/>
  <c r="AS38" i="1"/>
  <c r="AR38" i="1"/>
  <c r="AR8" i="1"/>
  <c r="AT8" i="1"/>
  <c r="AU8" i="1"/>
  <c r="AS8" i="1"/>
  <c r="AT269" i="1"/>
  <c r="AS269" i="1"/>
  <c r="AR269" i="1"/>
  <c r="AU809" i="1"/>
  <c r="AT809" i="1"/>
  <c r="AR809" i="1"/>
  <c r="AS809" i="1"/>
  <c r="AS1020" i="1"/>
  <c r="AR1020" i="1"/>
  <c r="AT1020" i="1"/>
  <c r="AT1188" i="1"/>
  <c r="AR1188" i="1"/>
  <c r="AS1188" i="1"/>
  <c r="AS1072" i="1"/>
  <c r="AR1072" i="1"/>
  <c r="AT1072" i="1"/>
  <c r="AU1301" i="1"/>
  <c r="AT1301" i="1"/>
  <c r="AR1301" i="1"/>
  <c r="AS1301" i="1"/>
  <c r="AS656" i="1"/>
  <c r="AT656" i="1"/>
  <c r="AR656" i="1"/>
  <c r="AR515" i="1"/>
  <c r="AT515" i="1"/>
  <c r="AU515" i="1"/>
  <c r="AS515" i="1"/>
  <c r="AT121" i="1"/>
  <c r="AR121" i="1"/>
  <c r="AS121" i="1"/>
  <c r="AT154" i="1"/>
  <c r="AR154" i="1"/>
  <c r="AS154" i="1"/>
  <c r="AT966" i="1"/>
  <c r="AS966" i="1"/>
  <c r="AR966" i="1"/>
  <c r="AT76" i="1"/>
  <c r="AS76" i="1"/>
  <c r="AR76" i="1"/>
  <c r="AS663" i="1"/>
  <c r="AR663" i="1"/>
  <c r="AU663" i="1"/>
  <c r="AT663" i="1"/>
  <c r="AS252" i="1"/>
  <c r="AR252" i="1"/>
  <c r="AT252" i="1"/>
  <c r="AT250" i="1"/>
  <c r="AS250" i="1"/>
  <c r="AR250" i="1"/>
  <c r="AS908" i="1"/>
  <c r="AR908" i="1"/>
  <c r="AT908" i="1"/>
  <c r="AS747" i="1"/>
  <c r="AR747" i="1"/>
  <c r="AT747" i="1"/>
  <c r="AR58" i="1"/>
  <c r="AT58" i="1"/>
  <c r="AU58" i="1"/>
  <c r="AS58" i="1"/>
  <c r="AT1090" i="1"/>
  <c r="AS1090" i="1"/>
  <c r="AR1090" i="1"/>
  <c r="AU1048" i="1"/>
  <c r="AT1048" i="1"/>
  <c r="AS1048" i="1"/>
  <c r="AR1048" i="1"/>
  <c r="AU1211" i="1"/>
  <c r="AS1211" i="1"/>
  <c r="AT1211" i="1"/>
  <c r="AR1211" i="1"/>
  <c r="AT803" i="1"/>
  <c r="AS803" i="1"/>
  <c r="AR803" i="1"/>
  <c r="AS1232" i="1"/>
  <c r="AR1232" i="1"/>
  <c r="AU1232" i="1"/>
  <c r="AT1232" i="1"/>
  <c r="AT187" i="1"/>
  <c r="AR187" i="1"/>
  <c r="AS187" i="1"/>
  <c r="AU637" i="1"/>
  <c r="AT637" i="1"/>
  <c r="AS637" i="1"/>
  <c r="AR637" i="1"/>
  <c r="AU1215" i="1"/>
  <c r="AT1215" i="1"/>
  <c r="AS1215" i="1"/>
  <c r="AR1215" i="1"/>
  <c r="AU836" i="1"/>
  <c r="AT836" i="1"/>
  <c r="AS836" i="1"/>
  <c r="AR836" i="1"/>
  <c r="AR572" i="1"/>
  <c r="AT572" i="1"/>
  <c r="AS572" i="1"/>
  <c r="AR861" i="1"/>
  <c r="AT861" i="1"/>
  <c r="AS861" i="1"/>
  <c r="AU1216" i="1"/>
  <c r="AT1216" i="1"/>
  <c r="AS1216" i="1"/>
  <c r="AR1216" i="1"/>
  <c r="AT1110" i="1"/>
  <c r="AS1110" i="1"/>
  <c r="AR1110" i="1"/>
  <c r="AU1362" i="1"/>
  <c r="AT1362" i="1"/>
  <c r="AS1362" i="1"/>
  <c r="AR1362" i="1"/>
  <c r="AU345" i="1"/>
  <c r="AT345" i="1"/>
  <c r="AR345" i="1"/>
  <c r="AS345" i="1"/>
  <c r="AT383" i="1"/>
  <c r="AS383" i="1"/>
  <c r="AR383" i="1"/>
  <c r="AT457" i="1"/>
  <c r="AS457" i="1"/>
  <c r="AR457" i="1"/>
  <c r="AT71" i="1"/>
  <c r="AR71" i="1"/>
  <c r="AS71" i="1"/>
  <c r="AU467" i="1"/>
  <c r="AT467" i="1"/>
  <c r="AS467" i="1"/>
  <c r="AR467" i="1"/>
  <c r="AU634" i="1"/>
  <c r="AT634" i="1"/>
  <c r="AR634" i="1"/>
  <c r="AS634" i="1"/>
  <c r="AU1070" i="1"/>
  <c r="AT1070" i="1"/>
  <c r="AS1070" i="1"/>
  <c r="AR1070" i="1"/>
  <c r="AU603" i="1"/>
  <c r="AT603" i="1"/>
  <c r="AS603" i="1"/>
  <c r="AR603" i="1"/>
  <c r="AU1169" i="1"/>
  <c r="AT1169" i="1"/>
  <c r="AS1169" i="1"/>
  <c r="AR1169" i="1"/>
  <c r="AS982" i="1"/>
  <c r="AR982" i="1"/>
  <c r="AT982" i="1"/>
  <c r="AT1081" i="1"/>
  <c r="AS1081" i="1"/>
  <c r="AR1081" i="1"/>
  <c r="AT768" i="1"/>
  <c r="AR768" i="1"/>
  <c r="AS768" i="1"/>
  <c r="AT884" i="1"/>
  <c r="AR884" i="1"/>
  <c r="AS884" i="1"/>
  <c r="AU325" i="1"/>
  <c r="AT325" i="1"/>
  <c r="AS325" i="1"/>
  <c r="AR325" i="1"/>
  <c r="AU1112" i="1"/>
  <c r="AT1112" i="1"/>
  <c r="AS1112" i="1"/>
  <c r="AR1112" i="1"/>
  <c r="AS1185" i="1"/>
  <c r="AR1185" i="1"/>
  <c r="AT1185" i="1"/>
  <c r="AS429" i="1"/>
  <c r="AT429" i="1"/>
  <c r="AR429" i="1"/>
  <c r="AR1007" i="1"/>
  <c r="AT1007" i="1"/>
  <c r="AS1007" i="1"/>
  <c r="AT1285" i="1"/>
  <c r="AR1285" i="1"/>
  <c r="AS1285" i="1"/>
  <c r="AT215" i="1"/>
  <c r="AS215" i="1"/>
  <c r="AR215" i="1"/>
  <c r="AT906" i="1"/>
  <c r="AS906" i="1"/>
  <c r="AR906" i="1"/>
  <c r="AT366" i="1"/>
  <c r="AS366" i="1"/>
  <c r="AR366" i="1"/>
  <c r="AT774" i="1"/>
  <c r="AS774" i="1"/>
  <c r="AR774" i="1"/>
  <c r="AR1127" i="1"/>
  <c r="AT1127" i="1"/>
  <c r="AU1127" i="1"/>
  <c r="AS1127" i="1"/>
  <c r="AT1291" i="1"/>
  <c r="AS1291" i="1"/>
  <c r="AR1291" i="1"/>
  <c r="AU1291" i="1"/>
  <c r="AT1082" i="1"/>
  <c r="AS1082" i="1"/>
  <c r="AR1082" i="1"/>
  <c r="AS828" i="1"/>
  <c r="AT828" i="1"/>
  <c r="AR828" i="1"/>
  <c r="AT311" i="1"/>
  <c r="AS311" i="1"/>
  <c r="AR311" i="1"/>
  <c r="AU1031" i="1"/>
  <c r="AT1031" i="1"/>
  <c r="AR1031" i="1"/>
  <c r="AS1031" i="1"/>
  <c r="AT267" i="1"/>
  <c r="AS267" i="1"/>
  <c r="AR267" i="1"/>
  <c r="AU497" i="1"/>
  <c r="AT497" i="1"/>
  <c r="AS497" i="1"/>
  <c r="AR497" i="1"/>
  <c r="AS1002" i="1"/>
  <c r="AR1002" i="1"/>
  <c r="AU1002" i="1"/>
  <c r="AT1002" i="1"/>
  <c r="AS719" i="1"/>
  <c r="AR719" i="1"/>
  <c r="AT719" i="1"/>
  <c r="AS942" i="1"/>
  <c r="AT942" i="1"/>
  <c r="AR942" i="1"/>
  <c r="AT1130" i="1"/>
  <c r="AR1130" i="1"/>
  <c r="AS1130" i="1"/>
  <c r="AU339" i="1"/>
  <c r="AT339" i="1"/>
  <c r="AS339" i="1"/>
  <c r="AR339" i="1"/>
  <c r="AT827" i="1"/>
  <c r="AS827" i="1"/>
  <c r="AR827" i="1"/>
  <c r="AT683" i="1"/>
  <c r="AS683" i="1"/>
  <c r="AR683" i="1"/>
  <c r="AT740" i="1"/>
  <c r="AS740" i="1"/>
  <c r="AR740" i="1"/>
  <c r="AT328" i="1"/>
  <c r="AR328" i="1"/>
  <c r="AS328" i="1"/>
  <c r="AT209" i="1"/>
  <c r="AS209" i="1"/>
  <c r="AR209" i="1"/>
  <c r="AT724" i="1"/>
  <c r="AR724" i="1"/>
  <c r="AS724" i="1"/>
  <c r="AT388" i="1"/>
  <c r="AS388" i="1"/>
  <c r="AR388" i="1"/>
  <c r="AU984" i="1"/>
  <c r="AT984" i="1"/>
  <c r="AS984" i="1"/>
  <c r="AR984" i="1"/>
  <c r="AU1330" i="1"/>
  <c r="AT1330" i="1"/>
  <c r="AS1330" i="1"/>
  <c r="AR1330" i="1"/>
  <c r="AT444" i="1"/>
  <c r="AS444" i="1"/>
  <c r="AR444" i="1"/>
  <c r="AT264" i="1"/>
  <c r="AS264" i="1"/>
  <c r="AR264" i="1"/>
  <c r="AU948" i="1"/>
  <c r="AT948" i="1"/>
  <c r="AS948" i="1"/>
  <c r="AR948" i="1"/>
  <c r="AT178" i="1"/>
  <c r="AR178" i="1"/>
  <c r="AS178" i="1"/>
  <c r="AR992" i="1"/>
  <c r="AT992" i="1"/>
  <c r="AU992" i="1"/>
  <c r="AS992" i="1"/>
  <c r="AT523" i="1"/>
  <c r="AS523" i="1"/>
  <c r="AR523" i="1"/>
  <c r="AU523" i="1"/>
  <c r="AT98" i="1"/>
  <c r="AS98" i="1"/>
  <c r="AR98" i="1"/>
  <c r="AU98" i="1"/>
  <c r="AR456" i="1"/>
  <c r="AT456" i="1"/>
  <c r="AS456" i="1"/>
  <c r="AS1299" i="1"/>
  <c r="AR1299" i="1"/>
  <c r="AU1299" i="1"/>
  <c r="AT1299" i="1"/>
  <c r="AR442" i="1"/>
  <c r="AT442" i="1"/>
  <c r="AU442" i="1"/>
  <c r="AS442" i="1"/>
  <c r="AR35" i="1"/>
  <c r="AT35" i="1"/>
  <c r="AU35" i="1"/>
  <c r="AS35" i="1"/>
  <c r="AU495" i="1"/>
  <c r="AT495" i="1"/>
  <c r="AS495" i="1"/>
  <c r="AR495" i="1"/>
  <c r="AT204" i="1"/>
  <c r="AS204" i="1"/>
  <c r="AR204" i="1"/>
  <c r="AU204" i="1"/>
  <c r="AU1105" i="1"/>
  <c r="AT1105" i="1"/>
  <c r="AS1105" i="1"/>
  <c r="AR1105" i="1"/>
  <c r="AS18" i="1"/>
  <c r="AR18" i="1"/>
  <c r="AU18" i="1"/>
  <c r="AT18" i="1"/>
  <c r="AT84" i="1"/>
  <c r="AS84" i="1"/>
  <c r="AR84" i="1"/>
  <c r="AT305" i="1"/>
  <c r="AR305" i="1"/>
  <c r="AS305" i="1"/>
  <c r="AT408" i="1"/>
  <c r="AS408" i="1"/>
  <c r="AR408" i="1"/>
  <c r="AT133" i="1"/>
  <c r="AR133" i="1"/>
  <c r="AS133" i="1"/>
  <c r="AT1141" i="1"/>
  <c r="AS1141" i="1"/>
  <c r="AR1141" i="1"/>
  <c r="AS1097" i="1"/>
  <c r="AT1097" i="1"/>
  <c r="AR1097" i="1"/>
  <c r="AU1243" i="1"/>
  <c r="AT1243" i="1"/>
  <c r="AR1243" i="1"/>
  <c r="AS1243" i="1"/>
  <c r="AT1018" i="1"/>
  <c r="AS1018" i="1"/>
  <c r="AR1018" i="1"/>
  <c r="AT807" i="1"/>
  <c r="AS807" i="1"/>
  <c r="AR807" i="1"/>
  <c r="AT348" i="1"/>
  <c r="AS348" i="1"/>
  <c r="AR348" i="1"/>
  <c r="AU1298" i="1"/>
  <c r="AS1298" i="1"/>
  <c r="AT1298" i="1"/>
  <c r="AR1298" i="1"/>
  <c r="AU1106" i="1"/>
  <c r="AS1106" i="1"/>
  <c r="AT1106" i="1"/>
  <c r="AR1106" i="1"/>
  <c r="AT587" i="1"/>
  <c r="AS587" i="1"/>
  <c r="AR587" i="1"/>
  <c r="AT600" i="1"/>
  <c r="AS600" i="1"/>
  <c r="AR600" i="1"/>
  <c r="AU450" i="1"/>
  <c r="AT450" i="1"/>
  <c r="AR450" i="1"/>
  <c r="AS450" i="1"/>
  <c r="AT1306" i="1"/>
  <c r="AS1306" i="1"/>
  <c r="AR1306" i="1"/>
  <c r="AU511" i="1"/>
  <c r="AT511" i="1"/>
  <c r="AS511" i="1"/>
  <c r="AR511" i="1"/>
  <c r="AT675" i="1"/>
  <c r="AR675" i="1"/>
  <c r="AS675" i="1"/>
  <c r="AU1178" i="1"/>
  <c r="AS1178" i="1"/>
  <c r="AT1178" i="1"/>
  <c r="AR1178" i="1"/>
  <c r="AU816" i="1"/>
  <c r="AT816" i="1"/>
  <c r="AS816" i="1"/>
  <c r="AR816" i="1"/>
  <c r="AU1326" i="1"/>
  <c r="AT1326" i="1"/>
  <c r="AR1326" i="1"/>
  <c r="AS1326" i="1"/>
  <c r="AU478" i="1"/>
  <c r="AT478" i="1"/>
  <c r="AS478" i="1"/>
  <c r="AR478" i="1"/>
  <c r="AU1102" i="1"/>
  <c r="AS1102" i="1"/>
  <c r="AT1102" i="1"/>
  <c r="AR1102" i="1"/>
  <c r="AT295" i="1"/>
  <c r="AR295" i="1"/>
  <c r="AS295" i="1"/>
  <c r="AS455" i="1"/>
  <c r="AT455" i="1"/>
  <c r="AR455" i="1"/>
  <c r="AT867" i="1"/>
  <c r="AR867" i="1"/>
  <c r="AS867" i="1"/>
  <c r="AT106" i="1"/>
  <c r="AS106" i="1"/>
  <c r="AR106" i="1"/>
  <c r="AU106" i="1"/>
  <c r="AU746" i="1"/>
  <c r="AS746" i="1"/>
  <c r="AT746" i="1"/>
  <c r="AR746" i="1"/>
  <c r="AT1125" i="1"/>
  <c r="AU1125" i="1"/>
  <c r="AS1125" i="1"/>
  <c r="AR1125" i="1"/>
  <c r="AT105" i="1"/>
  <c r="AS105" i="1"/>
  <c r="AR105" i="1"/>
  <c r="AU955" i="1"/>
  <c r="AS955" i="1"/>
  <c r="AR955" i="1"/>
  <c r="AT955" i="1"/>
  <c r="AR1016" i="1"/>
  <c r="AT1016" i="1"/>
  <c r="AS1016" i="1"/>
  <c r="AS817" i="1"/>
  <c r="AR817" i="1"/>
  <c r="AT817" i="1"/>
  <c r="AU553" i="1"/>
  <c r="AT553" i="1"/>
  <c r="AS553" i="1"/>
  <c r="AR553" i="1"/>
  <c r="AR561" i="1"/>
  <c r="AU561" i="1"/>
  <c r="AT561" i="1"/>
  <c r="AS561" i="1"/>
  <c r="AT555" i="1"/>
  <c r="AS555" i="1"/>
  <c r="AR555" i="1"/>
  <c r="AT788" i="1"/>
  <c r="AS788" i="1"/>
  <c r="AR788" i="1"/>
  <c r="AS609" i="1"/>
  <c r="AR609" i="1"/>
  <c r="AU609" i="1"/>
  <c r="AT609" i="1"/>
  <c r="AT593" i="1"/>
  <c r="AS593" i="1"/>
  <c r="AR593" i="1"/>
  <c r="AT795" i="1"/>
  <c r="AS795" i="1"/>
  <c r="AR795" i="1"/>
  <c r="AT510" i="1"/>
  <c r="AS510" i="1"/>
  <c r="AR510" i="1"/>
  <c r="AR334" i="1"/>
  <c r="AU334" i="1"/>
  <c r="AT334" i="1"/>
  <c r="AS334" i="1"/>
  <c r="AT119" i="1"/>
  <c r="AS119" i="1"/>
  <c r="AR119" i="1"/>
  <c r="AQ1004" i="1"/>
  <c r="AQ771" i="1"/>
  <c r="AQ66" i="1"/>
  <c r="AQ1073" i="1"/>
  <c r="AQ412" i="1"/>
  <c r="AQ1140" i="1"/>
  <c r="AQ19" i="1"/>
  <c r="AQ1230" i="1"/>
  <c r="AQ1335" i="1"/>
  <c r="AQ1213" i="1"/>
  <c r="AQ61" i="1"/>
  <c r="AQ505" i="1"/>
  <c r="AQ1157" i="1"/>
  <c r="AQ615" i="1"/>
  <c r="AQ68" i="1"/>
  <c r="AQ152" i="1"/>
  <c r="AQ641" i="1"/>
  <c r="AQ1089" i="1"/>
  <c r="AQ581" i="1"/>
  <c r="AQ1124" i="1"/>
  <c r="AQ1127" i="1"/>
  <c r="AQ1118" i="1"/>
  <c r="AQ1149" i="1"/>
  <c r="AQ1363" i="1"/>
  <c r="AQ651" i="1"/>
  <c r="AQ1320" i="1"/>
  <c r="AQ225" i="1"/>
  <c r="AQ1226" i="1"/>
  <c r="AQ1201" i="1"/>
  <c r="AQ1268" i="1"/>
  <c r="AQ511" i="1"/>
  <c r="AQ666" i="1"/>
  <c r="AQ1106" i="1"/>
  <c r="AQ1180" i="1"/>
  <c r="AQ640" i="1"/>
  <c r="AQ1241" i="1"/>
  <c r="AQ399" i="1"/>
  <c r="AQ660" i="1"/>
  <c r="AQ478" i="1"/>
  <c r="AQ986" i="1"/>
  <c r="AQ1255" i="1"/>
  <c r="AQ1299" i="1"/>
  <c r="AQ718" i="1"/>
  <c r="AQ37" i="1"/>
  <c r="AQ592" i="1"/>
  <c r="AQ437" i="1"/>
  <c r="AQ1206" i="1"/>
  <c r="AQ573" i="1"/>
  <c r="AQ1212" i="1"/>
  <c r="AQ624" i="1"/>
  <c r="AQ494" i="1"/>
  <c r="AQ1203" i="1"/>
  <c r="AQ586" i="1"/>
  <c r="AQ387" i="1"/>
  <c r="AQ1202" i="1"/>
  <c r="AQ1214" i="1"/>
  <c r="AQ1310" i="1"/>
  <c r="AQ1312" i="1"/>
  <c r="AQ1336" i="1"/>
  <c r="AQ628" i="1"/>
  <c r="AQ1148" i="1"/>
  <c r="AQ268" i="1"/>
  <c r="AQ458" i="1"/>
  <c r="AQ1293" i="1"/>
  <c r="AQ1168" i="1"/>
  <c r="AQ16" i="1"/>
  <c r="AQ882" i="1"/>
  <c r="AQ569" i="1"/>
  <c r="AQ1360" i="1"/>
  <c r="AQ1166" i="1"/>
  <c r="AQ1005" i="1"/>
  <c r="AQ1058" i="1"/>
  <c r="AQ574" i="1"/>
  <c r="AQ1108" i="1"/>
  <c r="AQ647" i="1"/>
  <c r="AQ577" i="1"/>
  <c r="AQ1182" i="1"/>
  <c r="AQ603" i="1"/>
  <c r="AQ33" i="1"/>
  <c r="AQ1026" i="1"/>
  <c r="AQ1304" i="1"/>
  <c r="AQ183" i="1"/>
  <c r="AQ1290" i="1"/>
  <c r="AQ1002" i="1"/>
  <c r="AQ471" i="1"/>
  <c r="AQ18" i="1"/>
  <c r="AQ1174" i="1"/>
  <c r="AQ622" i="1"/>
  <c r="AQ204" i="1"/>
  <c r="AQ405" i="1"/>
  <c r="AQ1143" i="1"/>
  <c r="AQ1313" i="1"/>
  <c r="AQ1105" i="1"/>
  <c r="AQ901" i="1"/>
  <c r="AQ1109" i="1"/>
  <c r="AQ1150" i="1"/>
  <c r="AQ567" i="1"/>
  <c r="AQ122" i="1"/>
  <c r="AQ1233" i="1"/>
  <c r="AQ557" i="1"/>
  <c r="AQ1113" i="1"/>
  <c r="AQ1317" i="1"/>
  <c r="AQ470" i="1"/>
  <c r="AQ445" i="1"/>
  <c r="AQ1279" i="1"/>
  <c r="AQ1325" i="1"/>
  <c r="AQ1091" i="1"/>
  <c r="AQ1256" i="1"/>
  <c r="AQ995" i="1"/>
  <c r="AQ1238" i="1"/>
  <c r="AQ113" i="1"/>
  <c r="AQ1361" i="1"/>
  <c r="AQ1260" i="1"/>
  <c r="AQ1273" i="1"/>
  <c r="AQ816" i="1"/>
  <c r="AQ1000" i="1"/>
  <c r="AQ1119" i="1"/>
  <c r="AQ518" i="1"/>
  <c r="AQ35" i="1"/>
  <c r="AQ1077" i="1"/>
  <c r="AQ1015" i="1"/>
  <c r="AQ1062" i="1"/>
  <c r="AQ1315" i="1"/>
  <c r="AQ649" i="1"/>
  <c r="AQ712" i="1"/>
  <c r="AQ493" i="1"/>
  <c r="AQ299" i="1"/>
  <c r="AQ81" i="1"/>
  <c r="AQ1178" i="1"/>
  <c r="AQ1056" i="1"/>
  <c r="AQ984" i="1"/>
  <c r="AQ1231" i="1"/>
  <c r="AQ36" i="1"/>
  <c r="AQ1318" i="1"/>
  <c r="AQ1216" i="1"/>
  <c r="AQ1153" i="1"/>
  <c r="AQ1224" i="1"/>
  <c r="AQ645" i="1"/>
  <c r="AQ568" i="1"/>
  <c r="AQ1311" i="1"/>
  <c r="AQ1292" i="1"/>
  <c r="AQ1152" i="1"/>
  <c r="AQ75" i="1"/>
  <c r="AQ636" i="1"/>
  <c r="AQ578" i="1"/>
  <c r="AQ1232" i="1"/>
  <c r="AQ1289" i="1"/>
  <c r="AQ548" i="1"/>
  <c r="AQ1287" i="1"/>
  <c r="AQ1070" i="1"/>
  <c r="AQ614" i="1"/>
  <c r="AQ140" i="1"/>
  <c r="AQ847" i="1"/>
  <c r="AQ1155" i="1"/>
  <c r="AQ1286" i="1"/>
  <c r="AQ1234" i="1"/>
  <c r="AQ964" i="1"/>
  <c r="AQ411" i="1"/>
  <c r="AQ667" i="1"/>
  <c r="AQ98" i="1"/>
  <c r="AQ15" i="1"/>
  <c r="AQ1067" i="1"/>
  <c r="AQ497" i="1"/>
  <c r="AQ1247" i="1"/>
  <c r="AQ582" i="1"/>
  <c r="AQ1040" i="1"/>
  <c r="AQ1353" i="1"/>
  <c r="AQ595" i="1"/>
  <c r="AQ695" i="1"/>
  <c r="AQ424" i="1"/>
  <c r="AQ1199" i="1"/>
  <c r="AQ1191" i="1"/>
  <c r="AQ1057" i="1"/>
  <c r="AQ629" i="1"/>
  <c r="AQ1296" i="1"/>
  <c r="AQ32" i="1"/>
  <c r="AQ506" i="1"/>
  <c r="AQ481" i="1"/>
  <c r="AQ515" i="1"/>
  <c r="AQ1117" i="1"/>
  <c r="AQ1223" i="1"/>
  <c r="AQ1068" i="1"/>
  <c r="AQ1251" i="1"/>
  <c r="AQ948" i="1"/>
  <c r="AQ1351" i="1"/>
  <c r="AQ232" i="1"/>
  <c r="AQ24" i="1"/>
  <c r="AQ1305" i="1"/>
  <c r="AQ746" i="1"/>
  <c r="AQ753" i="1"/>
  <c r="AQ38" i="1"/>
  <c r="AQ469" i="1"/>
  <c r="AQ1169" i="1"/>
  <c r="AQ1162" i="1"/>
  <c r="AQ9" i="1"/>
  <c r="AQ1104" i="1"/>
  <c r="AQ560" i="1"/>
  <c r="AQ345" i="1"/>
  <c r="AQ72" i="1"/>
  <c r="AQ1245" i="1"/>
  <c r="AQ27" i="1"/>
  <c r="AQ863" i="1"/>
  <c r="AQ156" i="1"/>
  <c r="AQ604" i="1"/>
  <c r="AQ611" i="1"/>
  <c r="AQ1059" i="1"/>
  <c r="AQ606" i="1"/>
  <c r="AQ465" i="1"/>
  <c r="AQ594" i="1"/>
  <c r="AQ1362" i="1"/>
  <c r="AQ1356" i="1"/>
  <c r="AQ520" i="1"/>
  <c r="AQ1269" i="1"/>
  <c r="AQ694" i="1"/>
  <c r="AQ1316" i="1"/>
  <c r="AQ565" i="1"/>
  <c r="AQ566" i="1"/>
  <c r="AQ617" i="1"/>
  <c r="AQ1064" i="1"/>
  <c r="AQ1218" i="1"/>
  <c r="AQ466" i="1"/>
  <c r="AQ190" i="1"/>
  <c r="AQ31" i="1"/>
  <c r="AQ1352" i="1"/>
  <c r="AQ992" i="1"/>
  <c r="AQ124" i="1"/>
  <c r="AQ1307" i="1"/>
  <c r="AQ1272" i="1"/>
  <c r="AQ1345" i="1"/>
  <c r="AQ526" i="1"/>
  <c r="AQ1229" i="1"/>
  <c r="AQ1219" i="1"/>
  <c r="AQ779" i="1"/>
  <c r="AQ1055" i="1"/>
  <c r="AQ45" i="1"/>
  <c r="AQ634" i="1"/>
  <c r="AQ1053" i="1"/>
  <c r="AQ1244" i="1"/>
  <c r="AQ533" i="1"/>
  <c r="AQ562" i="1"/>
  <c r="AQ654" i="1"/>
  <c r="AQ17" i="1"/>
  <c r="AQ1281" i="1"/>
  <c r="AQ507" i="1"/>
  <c r="AQ480" i="1"/>
  <c r="AQ116" i="1"/>
  <c r="AQ652" i="1"/>
  <c r="AQ1078" i="1"/>
  <c r="AQ731" i="1"/>
  <c r="AQ621" i="1"/>
  <c r="AQ1128" i="1"/>
  <c r="AQ477" i="1"/>
  <c r="AQ1220" i="1"/>
  <c r="AQ309" i="1"/>
  <c r="AQ339" i="1"/>
  <c r="AQ1010" i="1"/>
  <c r="AQ571" i="1"/>
  <c r="AQ1280" i="1"/>
  <c r="AQ1332" i="1"/>
  <c r="AQ1095" i="1"/>
  <c r="AQ47" i="1"/>
  <c r="AQ1087" i="1"/>
  <c r="AQ551" i="1"/>
  <c r="AQ475" i="1"/>
  <c r="AQ955" i="1"/>
  <c r="AQ952" i="1"/>
  <c r="AQ502" i="1"/>
  <c r="AQ1349" i="1"/>
  <c r="AQ1250" i="1"/>
  <c r="AQ39" i="1"/>
  <c r="AQ100" i="1"/>
  <c r="AQ616" i="1"/>
  <c r="AQ1100" i="1"/>
  <c r="AQ153" i="1"/>
  <c r="AQ108" i="1"/>
  <c r="AQ631" i="1"/>
  <c r="AQ281" i="1"/>
  <c r="AQ1101" i="1"/>
  <c r="AQ618" i="1"/>
  <c r="AQ1024" i="1"/>
  <c r="AQ1331" i="1"/>
  <c r="AQ1340" i="1"/>
  <c r="AQ839" i="1"/>
  <c r="AQ1302" i="1"/>
  <c r="AQ56" i="1"/>
  <c r="AQ1333" i="1"/>
  <c r="AQ1258" i="1"/>
  <c r="AQ686" i="1"/>
  <c r="AQ662" i="1"/>
  <c r="AQ537" i="1"/>
  <c r="AQ1122" i="1"/>
  <c r="AQ126" i="1"/>
  <c r="AQ1301" i="1"/>
  <c r="AQ576" i="1"/>
  <c r="AQ1096" i="1"/>
  <c r="AQ57" i="1"/>
  <c r="AQ597" i="1"/>
  <c r="AQ191" i="1"/>
  <c r="AQ1266" i="1"/>
  <c r="AQ139" i="1"/>
  <c r="AQ1027" i="1"/>
  <c r="AQ1125" i="1"/>
  <c r="AQ1046" i="1"/>
  <c r="AQ1309" i="1"/>
  <c r="AQ1346" i="1"/>
  <c r="AQ626" i="1"/>
  <c r="AQ54" i="1"/>
  <c r="AQ1221" i="1"/>
  <c r="AQ65" i="1"/>
  <c r="AQ584" i="1"/>
  <c r="AQ670" i="1"/>
  <c r="AQ1265" i="1"/>
  <c r="AQ1357" i="1"/>
  <c r="AQ109" i="1"/>
  <c r="AQ809" i="1"/>
  <c r="AQ46" i="1"/>
  <c r="AQ699" i="1"/>
  <c r="AQ334" i="1"/>
  <c r="AQ1254" i="1"/>
  <c r="AQ1192" i="1"/>
  <c r="AQ1271" i="1"/>
  <c r="AQ1319" i="1"/>
  <c r="AQ25" i="1"/>
  <c r="AQ543" i="1"/>
  <c r="AQ523" i="1"/>
  <c r="AQ462" i="1"/>
  <c r="AQ43" i="1"/>
  <c r="AQ1112" i="1"/>
  <c r="AQ10" i="1"/>
  <c r="AQ1063" i="1"/>
  <c r="AQ646" i="1"/>
  <c r="AQ42" i="1"/>
  <c r="AQ1215" i="1"/>
  <c r="AQ1033" i="1"/>
  <c r="AQ48" i="1"/>
  <c r="AQ347" i="1"/>
  <c r="AQ1347" i="1"/>
  <c r="AQ1160" i="1"/>
  <c r="AQ1298" i="1"/>
  <c r="AQ147" i="1"/>
  <c r="AQ1066" i="1"/>
  <c r="AQ1080" i="1"/>
  <c r="AQ904" i="1"/>
  <c r="AQ447" i="1"/>
  <c r="AQ52" i="1"/>
  <c r="AQ111" i="1"/>
  <c r="AQ1291" i="1"/>
  <c r="AQ1252" i="1"/>
  <c r="AQ171" i="1"/>
  <c r="AQ77" i="1"/>
  <c r="AQ1177" i="1"/>
  <c r="AQ1328" i="1"/>
  <c r="AQ151" i="1"/>
  <c r="AQ609" i="1"/>
  <c r="AQ1205" i="1"/>
  <c r="AQ1207" i="1"/>
  <c r="AQ3" i="1"/>
  <c r="AQ1183" i="1"/>
  <c r="AQ467" i="1"/>
  <c r="AQ638" i="1"/>
  <c r="AQ50" i="1"/>
  <c r="AQ665" i="1"/>
  <c r="AQ1208" i="1"/>
  <c r="AQ527" i="1"/>
  <c r="AQ619" i="1"/>
  <c r="AQ1123" i="1"/>
  <c r="AQ5" i="1"/>
  <c r="AQ525" i="1"/>
  <c r="AQ547" i="1"/>
  <c r="AQ1211" i="1"/>
  <c r="AR265" i="1"/>
  <c r="AU265" i="1"/>
  <c r="AT265" i="1"/>
  <c r="AS265" i="1"/>
  <c r="AQ265" i="1"/>
  <c r="AW1198" i="1" l="1"/>
  <c r="AW1197" i="1"/>
  <c r="AW575" i="1"/>
  <c r="AW1132" i="1"/>
  <c r="AW486" i="1"/>
  <c r="AW1146" i="1"/>
  <c r="AW801" i="1"/>
  <c r="AW1156" i="1"/>
  <c r="AW1210" i="1"/>
  <c r="AW550" i="1"/>
  <c r="AW258" i="1"/>
  <c r="AW1161" i="1"/>
  <c r="AW1051" i="1"/>
  <c r="AW623" i="1"/>
  <c r="AY70" i="1"/>
  <c r="AZ70" i="1" s="1"/>
  <c r="AY10" i="1"/>
  <c r="AZ10" i="1" s="1"/>
  <c r="AY59" i="1"/>
  <c r="AZ59" i="1" s="1"/>
  <c r="AY1335" i="1"/>
  <c r="AZ1335" i="1" s="1"/>
  <c r="AY480" i="1"/>
  <c r="AZ480" i="1" s="1"/>
  <c r="AY1206" i="1"/>
  <c r="AZ1206" i="1" s="1"/>
  <c r="AY964" i="1"/>
  <c r="AZ964" i="1" s="1"/>
  <c r="AY1309" i="1"/>
  <c r="AZ1309" i="1" s="1"/>
  <c r="AY849" i="1"/>
  <c r="AZ849" i="1" s="1"/>
  <c r="AY1133" i="1"/>
  <c r="AZ1133" i="1" s="1"/>
  <c r="AY1120" i="1"/>
  <c r="AZ1120" i="1" s="1"/>
  <c r="AY517" i="1"/>
  <c r="AZ517" i="1" s="1"/>
  <c r="AY1245" i="1"/>
  <c r="AZ1245" i="1" s="1"/>
  <c r="AY901" i="1"/>
  <c r="AZ901" i="1" s="1"/>
  <c r="AY1057" i="1"/>
  <c r="AZ1057" i="1" s="1"/>
  <c r="AY1332" i="1"/>
  <c r="AZ1332" i="1" s="1"/>
  <c r="AY135" i="1"/>
  <c r="AZ135" i="1" s="1"/>
  <c r="AY1262" i="1"/>
  <c r="AZ1262" i="1" s="1"/>
  <c r="AY1252" i="1"/>
  <c r="AZ1252" i="1" s="1"/>
  <c r="AY1360" i="1"/>
  <c r="AZ1360" i="1" s="1"/>
  <c r="AY1254" i="1"/>
  <c r="AZ1254" i="1" s="1"/>
  <c r="AY1108" i="1"/>
  <c r="AZ1108" i="1" s="1"/>
  <c r="AY1334" i="1"/>
  <c r="AZ1334" i="1" s="1"/>
  <c r="AY51" i="1"/>
  <c r="AZ51" i="1" s="1"/>
  <c r="AY1339" i="1"/>
  <c r="AZ1339" i="1" s="1"/>
  <c r="AY1166" i="1"/>
  <c r="AZ1166" i="1" s="1"/>
  <c r="AY694" i="1"/>
  <c r="AZ694" i="1" s="1"/>
  <c r="AY72" i="1"/>
  <c r="AZ72" i="1" s="1"/>
  <c r="AY1079" i="1"/>
  <c r="AZ1079" i="1" s="1"/>
  <c r="AY25" i="1"/>
  <c r="AZ25" i="1" s="1"/>
  <c r="AY641" i="1"/>
  <c r="AZ641" i="1" s="1"/>
  <c r="AY1272" i="1"/>
  <c r="AZ1272" i="1" s="1"/>
  <c r="AY1281" i="1"/>
  <c r="AZ1281" i="1" s="1"/>
  <c r="AY1218" i="1"/>
  <c r="AZ1218" i="1" s="1"/>
  <c r="AY1224" i="1"/>
  <c r="AZ1224" i="1" s="1"/>
  <c r="AY663" i="1"/>
  <c r="AZ663" i="1" s="1"/>
  <c r="AY1232" i="1"/>
  <c r="AZ1232" i="1" s="1"/>
  <c r="AY1150" i="1"/>
  <c r="AZ1150" i="1" s="1"/>
  <c r="AY1119" i="1"/>
  <c r="AZ1119" i="1" s="1"/>
  <c r="AY559" i="1"/>
  <c r="AZ559" i="1" s="1"/>
  <c r="AY1174" i="1"/>
  <c r="AZ1174" i="1" s="1"/>
  <c r="AY1219" i="1"/>
  <c r="AZ1219" i="1" s="1"/>
  <c r="AY1344" i="1"/>
  <c r="AZ1344" i="1" s="1"/>
  <c r="AY1064" i="1"/>
  <c r="AZ1064" i="1" s="1"/>
  <c r="AY1148" i="1"/>
  <c r="AZ1148" i="1" s="1"/>
  <c r="AY1323" i="1"/>
  <c r="AZ1323" i="1" s="1"/>
  <c r="AY1004" i="1"/>
  <c r="AZ1004" i="1" s="1"/>
  <c r="AY1336" i="1"/>
  <c r="AZ1336" i="1" s="1"/>
  <c r="AY1177" i="1"/>
  <c r="AZ1177" i="1" s="1"/>
  <c r="AY1340" i="1"/>
  <c r="AZ1340" i="1" s="1"/>
  <c r="AY553" i="1"/>
  <c r="AZ553" i="1" s="1"/>
  <c r="AY746" i="1"/>
  <c r="AZ746" i="1" s="1"/>
  <c r="AY816" i="1"/>
  <c r="AZ816" i="1" s="1"/>
  <c r="AY1106" i="1"/>
  <c r="AZ1106" i="1" s="1"/>
  <c r="AY948" i="1"/>
  <c r="AZ948" i="1" s="1"/>
  <c r="AY984" i="1"/>
  <c r="AZ984" i="1" s="1"/>
  <c r="AY339" i="1"/>
  <c r="AZ339" i="1" s="1"/>
  <c r="AY44" i="1"/>
  <c r="AZ44" i="1" s="1"/>
  <c r="AY718" i="1"/>
  <c r="AZ718" i="1" s="1"/>
  <c r="AY1242" i="1"/>
  <c r="AZ1242" i="1" s="1"/>
  <c r="AY699" i="1"/>
  <c r="AZ699" i="1" s="1"/>
  <c r="AY1362" i="1"/>
  <c r="AZ1362" i="1" s="1"/>
  <c r="AY1216" i="1"/>
  <c r="AZ1216" i="1" s="1"/>
  <c r="AY1215" i="1"/>
  <c r="AZ1215" i="1" s="1"/>
  <c r="AX1003" i="1"/>
  <c r="AX1225" i="1"/>
  <c r="AX1134" i="1"/>
  <c r="AY1048" i="1"/>
  <c r="AZ1048" i="1" s="1"/>
  <c r="AY81" i="1"/>
  <c r="AZ81" i="1" s="1"/>
  <c r="AY652" i="1"/>
  <c r="AZ652" i="1" s="1"/>
  <c r="AY1352" i="1"/>
  <c r="AZ1352" i="1" s="1"/>
  <c r="AY1229" i="1"/>
  <c r="AZ1229" i="1" s="1"/>
  <c r="AY65" i="1"/>
  <c r="AZ65" i="1" s="1"/>
  <c r="AY411" i="1"/>
  <c r="AZ411" i="1" s="1"/>
  <c r="AY1222" i="1"/>
  <c r="AZ1222" i="1" s="1"/>
  <c r="AY1289" i="1"/>
  <c r="AZ1289" i="1" s="1"/>
  <c r="AY1258" i="1"/>
  <c r="AZ1258" i="1" s="1"/>
  <c r="AY1205" i="1"/>
  <c r="AZ1205" i="1" s="1"/>
  <c r="AY299" i="1"/>
  <c r="AZ299" i="1" s="1"/>
  <c r="AY1067" i="1"/>
  <c r="AZ1067" i="1" s="1"/>
  <c r="AY1056" i="1"/>
  <c r="AZ1056" i="1" s="1"/>
  <c r="AY1162" i="1"/>
  <c r="AZ1162" i="1" s="1"/>
  <c r="AY1235" i="1"/>
  <c r="AZ1235" i="1" s="1"/>
  <c r="AY1260" i="1"/>
  <c r="AZ1260" i="1" s="1"/>
  <c r="AY1059" i="1"/>
  <c r="AZ1059" i="1" s="1"/>
  <c r="AY1244" i="1"/>
  <c r="AZ1244" i="1" s="1"/>
  <c r="AY1183" i="1"/>
  <c r="AZ1183" i="1" s="1"/>
  <c r="AY952" i="1"/>
  <c r="AZ952" i="1" s="1"/>
  <c r="AY1075" i="1"/>
  <c r="AZ1075" i="1" s="1"/>
  <c r="AY1037" i="1"/>
  <c r="AZ1037" i="1" s="1"/>
  <c r="AY667" i="1"/>
  <c r="AZ667" i="1" s="1"/>
  <c r="AY847" i="1"/>
  <c r="AZ847" i="1" s="1"/>
  <c r="AY1303" i="1"/>
  <c r="AZ1303" i="1" s="1"/>
  <c r="AY1241" i="1"/>
  <c r="AZ1241" i="1" s="1"/>
  <c r="AY1167" i="1"/>
  <c r="AZ1167" i="1" s="1"/>
  <c r="AY364" i="1"/>
  <c r="AZ364" i="1" s="1"/>
  <c r="AY954" i="1"/>
  <c r="AZ954" i="1" s="1"/>
  <c r="AY1157" i="1"/>
  <c r="AZ1157" i="1" s="1"/>
  <c r="AY985" i="1"/>
  <c r="AZ985" i="1" s="1"/>
  <c r="AY1296" i="1"/>
  <c r="AZ1296" i="1" s="1"/>
  <c r="AY1304" i="1"/>
  <c r="AZ1304" i="1" s="1"/>
  <c r="AY653" i="1"/>
  <c r="AZ653" i="1" s="1"/>
  <c r="AY1320" i="1"/>
  <c r="AZ1320" i="1" s="1"/>
  <c r="AY43" i="1"/>
  <c r="AZ43" i="1" s="1"/>
  <c r="AY669" i="1"/>
  <c r="AZ669" i="1" s="1"/>
  <c r="AY1227" i="1"/>
  <c r="AZ1227" i="1" s="1"/>
  <c r="AY77" i="1"/>
  <c r="AZ77" i="1" s="1"/>
  <c r="AY111" i="1"/>
  <c r="AZ111" i="1" s="1"/>
  <c r="AY1193" i="1"/>
  <c r="AZ1193" i="1" s="1"/>
  <c r="AY2" i="1"/>
  <c r="AZ2" i="1" s="1"/>
  <c r="AY170" i="1"/>
  <c r="AZ170" i="1" s="1"/>
  <c r="AY1288" i="1"/>
  <c r="AZ1288" i="1" s="1"/>
  <c r="AY56" i="1"/>
  <c r="AZ56" i="1" s="1"/>
  <c r="AY1191" i="1"/>
  <c r="AZ1191" i="1" s="1"/>
  <c r="AY1091" i="1"/>
  <c r="AZ1091" i="1" s="1"/>
  <c r="AY52" i="1"/>
  <c r="AZ52" i="1" s="1"/>
  <c r="AY1151" i="1"/>
  <c r="AZ1151" i="1" s="1"/>
  <c r="AY1351" i="1"/>
  <c r="AZ1351" i="1" s="1"/>
  <c r="AY1058" i="1"/>
  <c r="AZ1058" i="1" s="1"/>
  <c r="AY1017" i="1"/>
  <c r="AZ1017" i="1" s="1"/>
  <c r="AY1024" i="1"/>
  <c r="AZ1024" i="1" s="1"/>
  <c r="AY27" i="1"/>
  <c r="AZ27" i="1" s="1"/>
  <c r="AY701" i="1"/>
  <c r="AZ701" i="1" s="1"/>
  <c r="AY1123" i="1"/>
  <c r="AZ1123" i="1" s="1"/>
  <c r="AY1005" i="1"/>
  <c r="AZ1005" i="1" s="1"/>
  <c r="AY1096" i="1"/>
  <c r="AZ1096" i="1" s="1"/>
  <c r="AY1042" i="1"/>
  <c r="AZ1042" i="1" s="1"/>
  <c r="AY686" i="1"/>
  <c r="AZ686" i="1" s="1"/>
  <c r="AY1268" i="1"/>
  <c r="AZ1268" i="1" s="1"/>
  <c r="AY1204" i="1"/>
  <c r="AZ1204" i="1" s="1"/>
  <c r="AY26" i="1"/>
  <c r="AZ26" i="1" s="1"/>
  <c r="AY1253" i="1"/>
  <c r="AZ1253" i="1" s="1"/>
  <c r="AY1221" i="1"/>
  <c r="AZ1221" i="1" s="1"/>
  <c r="AY1305" i="1"/>
  <c r="AZ1305" i="1" s="1"/>
  <c r="AY525" i="1"/>
  <c r="AZ525" i="1" s="1"/>
  <c r="AY962" i="1"/>
  <c r="AZ962" i="1" s="1"/>
  <c r="AY1240" i="1"/>
  <c r="AZ1240" i="1" s="1"/>
  <c r="AY1192" i="1"/>
  <c r="AZ1192" i="1" s="1"/>
  <c r="AY1054" i="1"/>
  <c r="AZ1054" i="1" s="1"/>
  <c r="AY1000" i="1"/>
  <c r="AZ1000" i="1" s="1"/>
  <c r="AY917" i="1"/>
  <c r="AZ917" i="1" s="1"/>
  <c r="AY1318" i="1"/>
  <c r="AZ1318" i="1" s="1"/>
  <c r="AY668" i="1"/>
  <c r="AZ668" i="1" s="1"/>
  <c r="AY1118" i="1"/>
  <c r="AZ1118" i="1" s="1"/>
  <c r="AY61" i="1"/>
  <c r="AZ61" i="1" s="1"/>
  <c r="AY1063" i="1"/>
  <c r="AZ1063" i="1" s="1"/>
  <c r="AY1346" i="1"/>
  <c r="AZ1346" i="1" s="1"/>
  <c r="AY609" i="1"/>
  <c r="AZ609" i="1" s="1"/>
  <c r="AY1299" i="1"/>
  <c r="AZ1299" i="1" s="1"/>
  <c r="AY1002" i="1"/>
  <c r="AZ1002" i="1" s="1"/>
  <c r="AY986" i="1"/>
  <c r="AZ986" i="1" s="1"/>
  <c r="AY659" i="1"/>
  <c r="AZ659" i="1" s="1"/>
  <c r="AY1093" i="1"/>
  <c r="AZ1093" i="1" s="1"/>
  <c r="AY1312" i="1"/>
  <c r="AZ1312" i="1" s="1"/>
  <c r="AY1238" i="1"/>
  <c r="AZ1238" i="1" s="1"/>
  <c r="AY46" i="1"/>
  <c r="AZ46" i="1" s="1"/>
  <c r="AY863" i="1"/>
  <c r="AZ863" i="1" s="1"/>
  <c r="AY1287" i="1"/>
  <c r="AZ1287" i="1" s="1"/>
  <c r="AY1180" i="1"/>
  <c r="AZ1180" i="1" s="1"/>
  <c r="AY1230" i="1"/>
  <c r="AZ1230" i="1" s="1"/>
  <c r="AY13" i="1"/>
  <c r="AZ13" i="1" s="1"/>
  <c r="AY1261" i="1"/>
  <c r="AZ1261" i="1" s="1"/>
  <c r="AY809" i="1"/>
  <c r="AZ809" i="1" s="1"/>
  <c r="AY35" i="1"/>
  <c r="AZ35" i="1" s="1"/>
  <c r="AY992" i="1"/>
  <c r="AZ992" i="1" s="1"/>
  <c r="AY1127" i="1"/>
  <c r="AZ1127" i="1" s="1"/>
  <c r="AY58" i="1"/>
  <c r="AZ58" i="1" s="1"/>
  <c r="AY8" i="1"/>
  <c r="AZ8" i="1" s="1"/>
  <c r="AY1270" i="1"/>
  <c r="AZ1270" i="1" s="1"/>
  <c r="AY75" i="1"/>
  <c r="AZ75" i="1" s="1"/>
  <c r="AY1154" i="1"/>
  <c r="AZ1154" i="1" s="1"/>
  <c r="AY66" i="1"/>
  <c r="AZ66" i="1" s="1"/>
  <c r="AY42" i="1"/>
  <c r="AZ42" i="1" s="1"/>
  <c r="AY1347" i="1"/>
  <c r="AZ1347" i="1" s="1"/>
  <c r="AY463" i="1"/>
  <c r="AZ463" i="1" s="1"/>
  <c r="AY1327" i="1"/>
  <c r="AZ1327" i="1" s="1"/>
  <c r="AY39" i="1"/>
  <c r="AZ39" i="1" s="1"/>
  <c r="AY1140" i="1"/>
  <c r="AZ1140" i="1" s="1"/>
  <c r="AY1077" i="1"/>
  <c r="AZ1077" i="1" s="1"/>
  <c r="AY1361" i="1"/>
  <c r="AZ1361" i="1" s="1"/>
  <c r="AY1009" i="1"/>
  <c r="AZ1009" i="1" s="1"/>
  <c r="AY1234" i="1"/>
  <c r="AZ1234" i="1" s="1"/>
  <c r="AY14" i="1"/>
  <c r="AZ14" i="1" s="1"/>
  <c r="AY1046" i="1"/>
  <c r="AZ1046" i="1" s="1"/>
  <c r="AY665" i="1"/>
  <c r="AZ665" i="1" s="1"/>
  <c r="AY882" i="1"/>
  <c r="AZ882" i="1" s="1"/>
  <c r="AY265" i="1"/>
  <c r="AZ265" i="1" s="1"/>
  <c r="AY1125" i="1"/>
  <c r="AZ1125" i="1" s="1"/>
  <c r="AY1102" i="1"/>
  <c r="AZ1102" i="1" s="1"/>
  <c r="AY1178" i="1"/>
  <c r="AZ1178" i="1" s="1"/>
  <c r="AY1298" i="1"/>
  <c r="AZ1298" i="1" s="1"/>
  <c r="AY1105" i="1"/>
  <c r="AZ1105" i="1" s="1"/>
  <c r="AY1330" i="1"/>
  <c r="AZ1330" i="1" s="1"/>
  <c r="AY1112" i="1"/>
  <c r="AZ1112" i="1" s="1"/>
  <c r="AY1169" i="1"/>
  <c r="AZ1169" i="1" s="1"/>
  <c r="AY1070" i="1"/>
  <c r="AZ1070" i="1" s="1"/>
  <c r="AY836" i="1"/>
  <c r="AZ836" i="1" s="1"/>
  <c r="AY1211" i="1"/>
  <c r="AZ1211" i="1" s="1"/>
  <c r="AY38" i="1"/>
  <c r="AZ38" i="1" s="1"/>
  <c r="AY1062" i="1"/>
  <c r="AZ1062" i="1" s="1"/>
  <c r="AY22" i="1"/>
  <c r="AZ22" i="1" s="1"/>
  <c r="AY1266" i="1"/>
  <c r="AZ1266" i="1" s="1"/>
  <c r="AY6" i="1"/>
  <c r="AZ6" i="1" s="1"/>
  <c r="AY1010" i="1"/>
  <c r="AZ1010" i="1" s="1"/>
  <c r="AY1073" i="1"/>
  <c r="AZ1073" i="1" s="1"/>
  <c r="AY1109" i="1"/>
  <c r="AZ1109" i="1" s="1"/>
  <c r="AY1088" i="1"/>
  <c r="AZ1088" i="1" s="1"/>
  <c r="AY1201" i="1"/>
  <c r="AZ1201" i="1" s="1"/>
  <c r="AY1315" i="1"/>
  <c r="AZ1315" i="1" s="1"/>
  <c r="AY753" i="1"/>
  <c r="AZ753" i="1" s="1"/>
  <c r="AY568" i="1"/>
  <c r="AZ568" i="1" s="1"/>
  <c r="AY1301" i="1"/>
  <c r="AZ1301" i="1" s="1"/>
  <c r="AY955" i="1"/>
  <c r="AZ955" i="1" s="1"/>
  <c r="AY106" i="1"/>
  <c r="AZ106" i="1" s="1"/>
  <c r="AY1326" i="1"/>
  <c r="AZ1326" i="1" s="1"/>
  <c r="AY1243" i="1"/>
  <c r="AZ1243" i="1" s="1"/>
  <c r="AY1031" i="1"/>
  <c r="AZ1031" i="1" s="1"/>
  <c r="AY1291" i="1"/>
  <c r="AZ1291" i="1" s="1"/>
  <c r="AY4" i="1"/>
  <c r="AZ4" i="1" s="1"/>
  <c r="AY519" i="1"/>
  <c r="AZ519" i="1" s="1"/>
  <c r="AY1329" i="1"/>
  <c r="AZ1329" i="1" s="1"/>
  <c r="AY21" i="1"/>
  <c r="AZ21" i="1" s="1"/>
  <c r="AY1160" i="1"/>
  <c r="AZ1160" i="1" s="1"/>
  <c r="AY779" i="1"/>
  <c r="AZ779" i="1" s="1"/>
  <c r="AY1208" i="1"/>
  <c r="AZ1208" i="1" s="1"/>
  <c r="AY1015" i="1"/>
  <c r="AZ1015" i="1" s="1"/>
  <c r="AY1247" i="1"/>
  <c r="AZ1247" i="1" s="1"/>
  <c r="AY79" i="1"/>
  <c r="AZ79" i="1" s="1"/>
  <c r="AY263" i="1"/>
  <c r="AZ263" i="1" s="1"/>
  <c r="AY1300" i="1"/>
  <c r="AZ1300" i="1" s="1"/>
  <c r="AY1228" i="1"/>
  <c r="AZ1228" i="1" s="1"/>
  <c r="AY1038" i="1"/>
  <c r="AZ1038" i="1" s="1"/>
  <c r="AY1068" i="1"/>
  <c r="AZ1068" i="1" s="1"/>
  <c r="AY1279" i="1"/>
  <c r="AZ1279" i="1" s="1"/>
  <c r="AY1220" i="1"/>
  <c r="AZ1220" i="1" s="1"/>
  <c r="AY660" i="1"/>
  <c r="AZ660" i="1" s="1"/>
  <c r="AY24" i="1"/>
  <c r="AZ24" i="1" s="1"/>
  <c r="AY1311" i="1"/>
  <c r="AZ1311" i="1" s="1"/>
  <c r="AY1026" i="1"/>
  <c r="AZ1026" i="1" s="1"/>
  <c r="AY645" i="1"/>
  <c r="AZ645" i="1" s="1"/>
  <c r="AY55" i="1"/>
  <c r="AZ55" i="1" s="1"/>
  <c r="AY45" i="1"/>
  <c r="AZ45" i="1" s="1"/>
  <c r="AY1055" i="1"/>
  <c r="AZ1055" i="1" s="1"/>
  <c r="AY40" i="1"/>
  <c r="AZ40" i="1" s="1"/>
  <c r="AY1124" i="1"/>
  <c r="AZ1124" i="1" s="1"/>
  <c r="AY37" i="1"/>
  <c r="AZ37" i="1" s="1"/>
  <c r="AY3" i="1"/>
  <c r="AZ3" i="1" s="1"/>
  <c r="AY1113" i="1"/>
  <c r="AZ1113" i="1" s="1"/>
  <c r="AY595" i="1"/>
  <c r="AZ595" i="1" s="1"/>
  <c r="AY1316" i="1"/>
  <c r="AZ1316" i="1" s="1"/>
  <c r="AY57" i="1"/>
  <c r="AZ57" i="1" s="1"/>
  <c r="AY12" i="1"/>
  <c r="AZ12" i="1" s="1"/>
  <c r="AY1214" i="1"/>
  <c r="AZ1214" i="1" s="1"/>
  <c r="AY1331" i="1"/>
  <c r="AZ1331" i="1" s="1"/>
  <c r="AY671" i="1"/>
  <c r="AZ671" i="1" s="1"/>
  <c r="AY662" i="1"/>
  <c r="AZ662" i="1" s="1"/>
  <c r="AY1341" i="1"/>
  <c r="AZ1341" i="1" s="1"/>
  <c r="AY1265" i="1"/>
  <c r="AZ1265" i="1" s="1"/>
  <c r="AY1333" i="1"/>
  <c r="AZ1333" i="1" s="1"/>
  <c r="AY1027" i="1"/>
  <c r="AZ1027" i="1" s="1"/>
  <c r="AY1153" i="1"/>
  <c r="AZ1153" i="1" s="1"/>
  <c r="AY1292" i="1"/>
  <c r="AZ1292" i="1" s="1"/>
  <c r="AY139" i="1"/>
  <c r="AZ139" i="1" s="1"/>
  <c r="AY30" i="1"/>
  <c r="AZ30" i="1" s="1"/>
  <c r="AY412" i="1"/>
  <c r="AZ412" i="1" s="1"/>
  <c r="AY1223" i="1"/>
  <c r="AZ1223" i="1" s="1"/>
  <c r="AY666" i="1"/>
  <c r="AZ666" i="1" s="1"/>
  <c r="AY1286" i="1"/>
  <c r="AZ1286" i="1" s="1"/>
  <c r="AY1290" i="1"/>
  <c r="AZ1290" i="1" s="1"/>
  <c r="AY1071" i="1"/>
  <c r="AZ1071" i="1" s="1"/>
  <c r="AY9" i="1"/>
  <c r="AZ9" i="1" s="1"/>
  <c r="AY1349" i="1"/>
  <c r="AZ1349" i="1" s="1"/>
  <c r="AY1040" i="1"/>
  <c r="AZ1040" i="1" s="1"/>
  <c r="AY62" i="1"/>
  <c r="AZ62" i="1" s="1"/>
  <c r="AY705" i="1"/>
  <c r="AZ705" i="1" s="1"/>
  <c r="AY1182" i="1"/>
  <c r="AZ1182" i="1" s="1"/>
  <c r="AY712" i="1"/>
  <c r="AZ712" i="1" s="1"/>
  <c r="AY1080" i="1"/>
  <c r="AZ1080" i="1" s="1"/>
  <c r="AY1251" i="1"/>
  <c r="AZ1251" i="1" s="1"/>
  <c r="AY1307" i="1"/>
  <c r="AZ1307" i="1" s="1"/>
  <c r="AY1104" i="1"/>
  <c r="AZ1104" i="1" s="1"/>
  <c r="AY1203" i="1"/>
  <c r="AZ1203" i="1" s="1"/>
  <c r="AY1353" i="1"/>
  <c r="AZ1353" i="1" s="1"/>
  <c r="AY1122" i="1"/>
  <c r="AZ1122" i="1" s="1"/>
  <c r="AY1276" i="1"/>
  <c r="AZ1276" i="1" s="1"/>
  <c r="AY904" i="1"/>
  <c r="AZ904" i="1" s="1"/>
  <c r="AY1357" i="1"/>
  <c r="AZ1357" i="1" s="1"/>
  <c r="AY1100" i="1"/>
  <c r="AZ1100" i="1" s="1"/>
  <c r="AY731" i="1"/>
  <c r="AZ731" i="1" s="1"/>
  <c r="AY100" i="1"/>
  <c r="AZ100" i="1" s="1"/>
  <c r="AY1187" i="1"/>
  <c r="AZ1187" i="1" s="1"/>
  <c r="AY1152" i="1"/>
  <c r="AZ1152" i="1" s="1"/>
  <c r="AY994" i="1"/>
  <c r="AZ994" i="1" s="1"/>
  <c r="AY1213" i="1"/>
  <c r="AZ1213" i="1" s="1"/>
  <c r="AY48" i="1"/>
  <c r="AZ48" i="1" s="1"/>
  <c r="AY654" i="1"/>
  <c r="AZ654" i="1" s="1"/>
  <c r="AY1117" i="1"/>
  <c r="AZ1117" i="1" s="1"/>
  <c r="AY1199" i="1"/>
  <c r="AZ1199" i="1" s="1"/>
  <c r="AY1165" i="1"/>
  <c r="AZ1165" i="1" s="1"/>
  <c r="AY1128" i="1"/>
  <c r="AZ1128" i="1" s="1"/>
  <c r="AY527" i="1"/>
  <c r="AZ527" i="1" s="1"/>
  <c r="AY128" i="1"/>
  <c r="AZ128" i="1" s="1"/>
  <c r="AY1212" i="1"/>
  <c r="AZ1212" i="1" s="1"/>
  <c r="AY1138" i="1"/>
  <c r="AZ1138" i="1" s="1"/>
  <c r="AY1271" i="1"/>
  <c r="AZ1271" i="1" s="1"/>
  <c r="AY1101" i="1"/>
  <c r="AZ1101" i="1" s="1"/>
  <c r="AY1168" i="1"/>
  <c r="AZ1168" i="1" s="1"/>
  <c r="AY1317" i="1"/>
  <c r="AZ1317" i="1" s="1"/>
  <c r="AY1175" i="1"/>
  <c r="AZ1175" i="1" s="1"/>
  <c r="AY33" i="1"/>
  <c r="AZ33" i="1" s="1"/>
  <c r="AY1356" i="1"/>
  <c r="AZ1356" i="1" s="1"/>
  <c r="AY1089" i="1"/>
  <c r="AZ1089" i="1" s="1"/>
  <c r="AY1173" i="1"/>
  <c r="AZ1173" i="1" s="1"/>
  <c r="AY50" i="1"/>
  <c r="AZ50" i="1" s="1"/>
  <c r="AY839" i="1"/>
  <c r="AZ839" i="1" s="1"/>
  <c r="AY1143" i="1"/>
  <c r="AZ1143" i="1" s="1"/>
  <c r="AY610" i="1"/>
  <c r="AZ610" i="1" s="1"/>
  <c r="AY1328" i="1"/>
  <c r="AZ1328" i="1" s="1"/>
  <c r="AY1086" i="1"/>
  <c r="AZ1086" i="1" s="1"/>
  <c r="AY670" i="1"/>
  <c r="AZ670" i="1" s="1"/>
  <c r="AY1256" i="1"/>
  <c r="AZ1256" i="1" s="1"/>
  <c r="AY47" i="1"/>
  <c r="AZ47" i="1" s="1"/>
  <c r="AY108" i="1"/>
  <c r="AZ108" i="1" s="1"/>
  <c r="AY1250" i="1"/>
  <c r="AZ1250" i="1" s="1"/>
  <c r="AY1066" i="1"/>
  <c r="AZ1066" i="1" s="1"/>
  <c r="AY695" i="1"/>
  <c r="AZ695" i="1" s="1"/>
  <c r="AY1269" i="1"/>
  <c r="AZ1269" i="1" s="1"/>
  <c r="AY520" i="1"/>
  <c r="AZ520" i="1" s="1"/>
  <c r="AY1095" i="1"/>
  <c r="AZ1095" i="1" s="1"/>
  <c r="AY1236" i="1"/>
  <c r="AZ1236" i="1" s="1"/>
  <c r="AY1202" i="1"/>
  <c r="AZ1202" i="1" s="1"/>
  <c r="AY1280" i="1"/>
  <c r="AZ1280" i="1" s="1"/>
  <c r="AY1053" i="1"/>
  <c r="AZ1053" i="1" s="1"/>
  <c r="AY646" i="1"/>
  <c r="AZ646" i="1" s="1"/>
  <c r="AY1226" i="1"/>
  <c r="AZ1226" i="1" s="1"/>
  <c r="AY36" i="1"/>
  <c r="AZ36" i="1" s="1"/>
  <c r="AY1293" i="1"/>
  <c r="AZ1293" i="1" s="1"/>
  <c r="AY1310" i="1"/>
  <c r="AZ1310" i="1" s="1"/>
  <c r="AY1302" i="1"/>
  <c r="AZ1302" i="1" s="1"/>
  <c r="AY68" i="1"/>
  <c r="AZ68" i="1" s="1"/>
  <c r="AY1255" i="1"/>
  <c r="AZ1255" i="1" s="1"/>
  <c r="AY31" i="1"/>
  <c r="AZ31" i="1" s="1"/>
  <c r="AY526" i="1"/>
  <c r="AZ526" i="1" s="1"/>
  <c r="AY1047" i="1"/>
  <c r="AZ1047" i="1" s="1"/>
  <c r="AY1345" i="1"/>
  <c r="AZ1345" i="1" s="1"/>
  <c r="AY74" i="1"/>
  <c r="AZ74" i="1" s="1"/>
  <c r="AY458" i="1"/>
  <c r="AZ458" i="1" s="1"/>
  <c r="AY1325" i="1"/>
  <c r="AZ1325" i="1" s="1"/>
  <c r="AY1155" i="1"/>
  <c r="AZ1155" i="1" s="1"/>
  <c r="AY23" i="1"/>
  <c r="AZ23" i="1" s="1"/>
  <c r="AY578" i="1"/>
  <c r="AZ578" i="1" s="1"/>
  <c r="AY1313" i="1"/>
  <c r="AZ1313" i="1" s="1"/>
  <c r="AY1231" i="1"/>
  <c r="AZ1231" i="1" s="1"/>
  <c r="AY60" i="1"/>
  <c r="AZ60" i="1" s="1"/>
  <c r="AY1149" i="1"/>
  <c r="AZ1149" i="1" s="1"/>
  <c r="AY1233" i="1"/>
  <c r="AZ1233" i="1" s="1"/>
  <c r="AY1207" i="1"/>
  <c r="AZ1207" i="1" s="1"/>
  <c r="AY1319" i="1"/>
  <c r="AZ1319" i="1" s="1"/>
  <c r="AY1145" i="1"/>
  <c r="AZ1145" i="1" s="1"/>
  <c r="AY1172" i="1"/>
  <c r="AZ1172" i="1" s="1"/>
  <c r="AY939" i="1"/>
  <c r="AZ939" i="1" s="1"/>
  <c r="AY64" i="1"/>
  <c r="AZ64" i="1" s="1"/>
  <c r="AY54" i="1"/>
  <c r="AZ54" i="1" s="1"/>
  <c r="AY1078" i="1"/>
  <c r="AZ1078" i="1" s="1"/>
  <c r="AY32" i="1"/>
  <c r="AZ32" i="1" s="1"/>
  <c r="AY638" i="1"/>
  <c r="AZ638" i="1" s="1"/>
  <c r="AY771" i="1"/>
  <c r="AZ771" i="1" s="1"/>
  <c r="AY576" i="1"/>
  <c r="AZ576" i="1" s="1"/>
  <c r="AY1237" i="1"/>
  <c r="AZ1237" i="1" s="1"/>
  <c r="AY619" i="1"/>
  <c r="AZ619" i="1" s="1"/>
  <c r="AY1087" i="1"/>
  <c r="AZ1087" i="1" s="1"/>
  <c r="AY1033" i="1"/>
  <c r="AZ1033" i="1" s="1"/>
  <c r="AY1273" i="1"/>
  <c r="AZ1273" i="1" s="1"/>
  <c r="AY1363" i="1"/>
  <c r="AZ1363" i="1" s="1"/>
  <c r="AY995" i="1"/>
  <c r="AZ995" i="1" s="1"/>
  <c r="AW945" i="1"/>
  <c r="AW644" i="1"/>
  <c r="AW1275" i="1"/>
  <c r="AW632" i="1"/>
  <c r="AW1355" i="1"/>
  <c r="AW1343" i="1"/>
  <c r="AW782" i="1"/>
  <c r="AT193" i="1"/>
  <c r="AT1134" i="1"/>
  <c r="AS1225" i="1"/>
  <c r="AT95" i="1"/>
  <c r="AR1147" i="1"/>
  <c r="AR729" i="1"/>
  <c r="AS165" i="1"/>
  <c r="AT249" i="1"/>
  <c r="AR249" i="1"/>
  <c r="AV139" i="1"/>
  <c r="AS759" i="1"/>
  <c r="AR759" i="1"/>
  <c r="AR1225" i="1"/>
  <c r="AV995" i="1"/>
  <c r="AS1147" i="1"/>
  <c r="AU1134" i="1"/>
  <c r="AR95" i="1"/>
  <c r="AT729" i="1"/>
  <c r="AS95" i="1"/>
  <c r="AS249" i="1"/>
  <c r="AT759" i="1"/>
  <c r="AT1147" i="1"/>
  <c r="AR193" i="1"/>
  <c r="AS785" i="1"/>
  <c r="AQ1003" i="1"/>
  <c r="AQ1225" i="1"/>
  <c r="AS1134" i="1"/>
  <c r="AS193" i="1"/>
  <c r="AT165" i="1"/>
  <c r="AT351" i="1"/>
  <c r="AR1134" i="1"/>
  <c r="AS351" i="1"/>
  <c r="AT785" i="1"/>
  <c r="AR351" i="1"/>
  <c r="AS729" i="1"/>
  <c r="AR165" i="1"/>
  <c r="AR785" i="1"/>
  <c r="AQ1134" i="1"/>
  <c r="AU1225" i="1"/>
  <c r="AT1225" i="1"/>
  <c r="AR1011" i="1"/>
  <c r="AT1011" i="1"/>
  <c r="AS1011" i="1"/>
  <c r="AT150" i="1"/>
  <c r="AS150" i="1"/>
  <c r="AR150" i="1"/>
  <c r="AR563" i="1"/>
  <c r="AT563" i="1"/>
  <c r="AS563" i="1"/>
  <c r="AT981" i="1"/>
  <c r="AR981" i="1"/>
  <c r="AS981" i="1"/>
  <c r="AR845" i="1"/>
  <c r="AS845" i="1"/>
  <c r="AT845" i="1"/>
  <c r="AS761" i="1"/>
  <c r="AR761" i="1"/>
  <c r="AT761" i="1"/>
  <c r="AR1003" i="1"/>
  <c r="AS1003" i="1"/>
  <c r="AT1003" i="1"/>
  <c r="AU1003" i="1"/>
  <c r="AV620" i="1"/>
  <c r="AV1363" i="1"/>
  <c r="AV505" i="1"/>
  <c r="AV904" i="1"/>
  <c r="AV447" i="1"/>
  <c r="AV1242" i="1"/>
  <c r="AV699" i="1"/>
  <c r="AV1345" i="1"/>
  <c r="AV551" i="1"/>
  <c r="AV1292" i="1"/>
  <c r="AV1204" i="1"/>
  <c r="AV1357" i="1"/>
  <c r="AV1100" i="1"/>
  <c r="AV21" i="1"/>
  <c r="AV779" i="1"/>
  <c r="AV59" i="1"/>
  <c r="AV458" i="1"/>
  <c r="AV36" i="1"/>
  <c r="AV1344" i="1"/>
  <c r="AV1148" i="1"/>
  <c r="AV1323" i="1"/>
  <c r="AV1004" i="1"/>
  <c r="AV68" i="1"/>
  <c r="AV609" i="1"/>
  <c r="AV955" i="1"/>
  <c r="AV4" i="1"/>
  <c r="AV558" i="1"/>
  <c r="AV469" i="1"/>
  <c r="AV56" i="1"/>
  <c r="AV273" i="1"/>
  <c r="AV183" i="1"/>
  <c r="AV523" i="1"/>
  <c r="AV1241" i="1"/>
  <c r="AV594" i="1"/>
  <c r="AV1015" i="1"/>
  <c r="AV1243" i="1"/>
  <c r="AV1031" i="1"/>
  <c r="AV1303" i="1"/>
  <c r="AV1238" i="1"/>
  <c r="AV66" i="1"/>
  <c r="AV42" i="1"/>
  <c r="AV463" i="1"/>
  <c r="AV1327" i="1"/>
  <c r="AV1140" i="1"/>
  <c r="AV626" i="1"/>
  <c r="AV573" i="1"/>
  <c r="AV1077" i="1"/>
  <c r="AV1279" i="1"/>
  <c r="AV660" i="1"/>
  <c r="AV24" i="1"/>
  <c r="AV106" i="1"/>
  <c r="AV1326" i="1"/>
  <c r="AV345" i="1"/>
  <c r="AV1037" i="1"/>
  <c r="AV140" i="1"/>
  <c r="AV667" i="1"/>
  <c r="AV543" i="1"/>
  <c r="AV847" i="1"/>
  <c r="AV6" i="1"/>
  <c r="AV584" i="1"/>
  <c r="AV535" i="1"/>
  <c r="AV1073" i="1"/>
  <c r="AV621" i="1"/>
  <c r="AV648" i="1"/>
  <c r="AV1088" i="1"/>
  <c r="AV607" i="1"/>
  <c r="AV1201" i="1"/>
  <c r="AV1315" i="1"/>
  <c r="AV268" i="1"/>
  <c r="AV753" i="1"/>
  <c r="AV731" i="1"/>
  <c r="AV1119" i="1"/>
  <c r="AV1219" i="1"/>
  <c r="AV560" i="1"/>
  <c r="AV1087" i="1"/>
  <c r="AV622" i="1"/>
  <c r="AV1033" i="1"/>
  <c r="AV559" i="1"/>
  <c r="AV619" i="1"/>
  <c r="AV561" i="1"/>
  <c r="AV18" i="1"/>
  <c r="AV1299" i="1"/>
  <c r="AV1002" i="1"/>
  <c r="AV325" i="1"/>
  <c r="AV1301" i="1"/>
  <c r="AV668" i="1"/>
  <c r="AV493" i="1"/>
  <c r="AV1017" i="1"/>
  <c r="AV628" i="1"/>
  <c r="AV1096" i="1"/>
  <c r="AV232" i="1"/>
  <c r="AV686" i="1"/>
  <c r="AV1268" i="1"/>
  <c r="AV1287" i="1"/>
  <c r="AV26" i="1"/>
  <c r="AV15" i="1"/>
  <c r="AV568" i="1"/>
  <c r="AV567" i="1"/>
  <c r="AV1289" i="1"/>
  <c r="AV1067" i="1"/>
  <c r="AV1056" i="1"/>
  <c r="AV1260" i="1"/>
  <c r="AV611" i="1"/>
  <c r="AV629" i="1"/>
  <c r="AV1026" i="1"/>
  <c r="AV645" i="1"/>
  <c r="AV55" i="1"/>
  <c r="AV45" i="1"/>
  <c r="AV1055" i="1"/>
  <c r="AV649" i="1"/>
  <c r="AV190" i="1"/>
  <c r="AV507" i="1"/>
  <c r="AV564" i="1"/>
  <c r="AV1187" i="1"/>
  <c r="AV437" i="1"/>
  <c r="AV40" i="1"/>
  <c r="AV585" i="1"/>
  <c r="AV1173" i="1"/>
  <c r="AV1152" i="1"/>
  <c r="AV23" i="1"/>
  <c r="AV616" i="1"/>
  <c r="AV578" i="1"/>
  <c r="AV1313" i="1"/>
  <c r="AV1231" i="1"/>
  <c r="AV1233" i="1"/>
  <c r="AV466" i="1"/>
  <c r="AV540" i="1"/>
  <c r="AV387" i="1"/>
  <c r="AV1207" i="1"/>
  <c r="AV1319" i="1"/>
  <c r="AV1145" i="1"/>
  <c r="AV1172" i="1"/>
  <c r="AV939" i="1"/>
  <c r="AV64" i="1"/>
  <c r="AV380" i="1"/>
  <c r="AV37" i="1"/>
  <c r="AV3" i="1"/>
  <c r="AV462" i="1"/>
  <c r="AV1113" i="1"/>
  <c r="AV595" i="1"/>
  <c r="AV1316" i="1"/>
  <c r="AV57" i="1"/>
  <c r="AV12" i="1"/>
  <c r="AV631" i="1"/>
  <c r="AV405" i="1"/>
  <c r="AV1214" i="1"/>
  <c r="AV1331" i="1"/>
  <c r="AV671" i="1"/>
  <c r="AV662" i="1"/>
  <c r="AV544" i="1"/>
  <c r="AV1320" i="1"/>
  <c r="AV533" i="1"/>
  <c r="AV1334" i="1"/>
  <c r="AV5" i="1"/>
  <c r="AV1166" i="1"/>
  <c r="AV694" i="1"/>
  <c r="AV72" i="1"/>
  <c r="AV1091" i="1"/>
  <c r="AV52" i="1"/>
  <c r="AV1293" i="1"/>
  <c r="AV443" i="1"/>
  <c r="AV1071" i="1"/>
  <c r="AV9" i="1"/>
  <c r="AV1349" i="1"/>
  <c r="AV1040" i="1"/>
  <c r="AV705" i="1"/>
  <c r="AV1182" i="1"/>
  <c r="AV556" i="1"/>
  <c r="AV638" i="1"/>
  <c r="AV1339" i="1"/>
  <c r="AV481" i="1"/>
  <c r="AV771" i="1"/>
  <c r="AV576" i="1"/>
  <c r="AV1265" i="1"/>
  <c r="AV1000" i="1"/>
  <c r="AV20" i="1"/>
  <c r="AV506" i="1"/>
  <c r="AV186" i="1"/>
  <c r="AV1177" i="1"/>
  <c r="AV1340" i="1"/>
  <c r="AV170" i="1"/>
  <c r="AV1288" i="1"/>
  <c r="AV1155" i="1"/>
  <c r="AV518" i="1"/>
  <c r="AV582" i="1"/>
  <c r="AV1080" i="1"/>
  <c r="AV85" i="1"/>
  <c r="AV1307" i="1"/>
  <c r="AV1104" i="1"/>
  <c r="AV1203" i="1"/>
  <c r="AV445" i="1"/>
  <c r="AV1086" i="1"/>
  <c r="AV636" i="1"/>
  <c r="AV670" i="1"/>
  <c r="AV1256" i="1"/>
  <c r="AV47" i="1"/>
  <c r="AV108" i="1"/>
  <c r="AV1066" i="1"/>
  <c r="AV1252" i="1"/>
  <c r="AV695" i="1"/>
  <c r="AV1095" i="1"/>
  <c r="AV562" i="1"/>
  <c r="AV1213" i="1"/>
  <c r="AV635" i="1"/>
  <c r="AV48" i="1"/>
  <c r="AV520" i="1"/>
  <c r="AV1360" i="1"/>
  <c r="AV1202" i="1"/>
  <c r="AV1254" i="1"/>
  <c r="AV32" i="1"/>
  <c r="AV1227" i="1"/>
  <c r="AV77" i="1"/>
  <c r="AV1223" i="1"/>
  <c r="AV472" i="1"/>
  <c r="AV666" i="1"/>
  <c r="AV1286" i="1"/>
  <c r="AV399" i="1"/>
  <c r="AV1290" i="1"/>
  <c r="AV473" i="1"/>
  <c r="AV151" i="1"/>
  <c r="AV1226" i="1"/>
  <c r="AV586" i="1"/>
  <c r="AV1193" i="1"/>
  <c r="AV2" i="1"/>
  <c r="AV547" i="1"/>
  <c r="AV1310" i="1"/>
  <c r="AV1302" i="1"/>
  <c r="AV617" i="1"/>
  <c r="AV147" i="1"/>
  <c r="AV1255" i="1"/>
  <c r="AV571" i="1"/>
  <c r="AV31" i="1"/>
  <c r="AV526" i="1"/>
  <c r="AV204" i="1"/>
  <c r="AV98" i="1"/>
  <c r="AV603" i="1"/>
  <c r="AV634" i="1"/>
  <c r="AV1362" i="1"/>
  <c r="AV809" i="1"/>
  <c r="AV917" i="1"/>
  <c r="AV1346" i="1"/>
  <c r="AV519" i="1"/>
  <c r="AV1075" i="1"/>
  <c r="AV1266" i="1"/>
  <c r="AV1010" i="1"/>
  <c r="AV1024" i="1"/>
  <c r="AV27" i="1"/>
  <c r="AV1005" i="1"/>
  <c r="AV1221" i="1"/>
  <c r="AV1305" i="1"/>
  <c r="AV1311" i="1"/>
  <c r="AV1317" i="1"/>
  <c r="AV1175" i="1"/>
  <c r="AV33" i="1"/>
  <c r="AV116" i="1"/>
  <c r="AV1356" i="1"/>
  <c r="AV1089" i="1"/>
  <c r="AV465" i="1"/>
  <c r="AV1269" i="1"/>
  <c r="AV1236" i="1"/>
  <c r="AV1108" i="1"/>
  <c r="AV1079" i="1"/>
  <c r="AV62" i="1"/>
  <c r="AV1191" i="1"/>
  <c r="AV712" i="1"/>
  <c r="AV1247" i="1"/>
  <c r="AV79" i="1"/>
  <c r="AV263" i="1"/>
  <c r="AV1300" i="1"/>
  <c r="AV1258" i="1"/>
  <c r="AV1205" i="1"/>
  <c r="AV299" i="1"/>
  <c r="AV1162" i="1"/>
  <c r="AV1235" i="1"/>
  <c r="AV601" i="1"/>
  <c r="AV1253" i="1"/>
  <c r="AV849" i="1"/>
  <c r="AV1133" i="1"/>
  <c r="AV1220" i="1"/>
  <c r="AV1120" i="1"/>
  <c r="AV517" i="1"/>
  <c r="AV1245" i="1"/>
  <c r="AV901" i="1"/>
  <c r="AV1057" i="1"/>
  <c r="AV1332" i="1"/>
  <c r="AV654" i="1"/>
  <c r="AV1117" i="1"/>
  <c r="AV1251" i="1"/>
  <c r="AV16" i="1"/>
  <c r="AV138" i="1"/>
  <c r="AV1262" i="1"/>
  <c r="AV537" i="1"/>
  <c r="AV470" i="1"/>
  <c r="AV265" i="1"/>
  <c r="AV553" i="1"/>
  <c r="AV992" i="1"/>
  <c r="AV948" i="1"/>
  <c r="AV1127" i="1"/>
  <c r="AV58" i="1"/>
  <c r="AV515" i="1"/>
  <c r="AV8" i="1"/>
  <c r="AV1160" i="1"/>
  <c r="AV1208" i="1"/>
  <c r="AV10" i="1"/>
  <c r="AV424" i="1"/>
  <c r="AV1335" i="1"/>
  <c r="AV1206" i="1"/>
  <c r="AV964" i="1"/>
  <c r="AV1318" i="1"/>
  <c r="AV1118" i="1"/>
  <c r="AV701" i="1"/>
  <c r="AV1063" i="1"/>
  <c r="AV413" i="1"/>
  <c r="AV1042" i="1"/>
  <c r="AV598" i="1"/>
  <c r="AV557" i="1"/>
  <c r="AV100" i="1"/>
  <c r="AV74" i="1"/>
  <c r="AV994" i="1"/>
  <c r="AV50" i="1"/>
  <c r="AV839" i="1"/>
  <c r="AV1143" i="1"/>
  <c r="AV1328" i="1"/>
  <c r="AV54" i="1"/>
  <c r="AV1250" i="1"/>
  <c r="AV1078" i="1"/>
  <c r="AV122" i="1"/>
  <c r="AV1054" i="1"/>
  <c r="AV51" i="1"/>
  <c r="AV281" i="1"/>
  <c r="AV624" i="1"/>
  <c r="AV347" i="1"/>
  <c r="AV1168" i="1"/>
  <c r="AV608" i="1"/>
  <c r="AV334" i="1"/>
  <c r="AV1125" i="1"/>
  <c r="AV1102" i="1"/>
  <c r="AV1178" i="1"/>
  <c r="AV511" i="1"/>
  <c r="AV450" i="1"/>
  <c r="AV1298" i="1"/>
  <c r="AV1105" i="1"/>
  <c r="AV1330" i="1"/>
  <c r="AV497" i="1"/>
  <c r="AV1112" i="1"/>
  <c r="AV1169" i="1"/>
  <c r="AV1070" i="1"/>
  <c r="AV467" i="1"/>
  <c r="AV836" i="1"/>
  <c r="AV637" i="1"/>
  <c r="AV1211" i="1"/>
  <c r="AV38" i="1"/>
  <c r="AV1062" i="1"/>
  <c r="AV22" i="1"/>
  <c r="AV153" i="1"/>
  <c r="AV475" i="1"/>
  <c r="AV548" i="1"/>
  <c r="AV1329" i="1"/>
  <c r="AV627" i="1"/>
  <c r="AV70" i="1"/>
  <c r="AV1058" i="1"/>
  <c r="AV480" i="1"/>
  <c r="AV1222" i="1"/>
  <c r="AV46" i="1"/>
  <c r="AV61" i="1"/>
  <c r="AV1123" i="1"/>
  <c r="AV863" i="1"/>
  <c r="AV1180" i="1"/>
  <c r="AV1309" i="1"/>
  <c r="AV1068" i="1"/>
  <c r="AV471" i="1"/>
  <c r="AV19" i="1"/>
  <c r="AV135" i="1"/>
  <c r="AV641" i="1"/>
  <c r="AV569" i="1"/>
  <c r="AV1272" i="1"/>
  <c r="AV1281" i="1"/>
  <c r="AV615" i="1"/>
  <c r="AV1218" i="1"/>
  <c r="AV610" i="1"/>
  <c r="AV525" i="1"/>
  <c r="AV962" i="1"/>
  <c r="AV1240" i="1"/>
  <c r="AV1192" i="1"/>
  <c r="AV618" i="1"/>
  <c r="AV1341" i="1"/>
  <c r="AV1237" i="1"/>
  <c r="AV1333" i="1"/>
  <c r="AV1027" i="1"/>
  <c r="AV1336" i="1"/>
  <c r="AV604" i="1"/>
  <c r="AV225" i="1"/>
  <c r="AV13" i="1"/>
  <c r="AV1261" i="1"/>
  <c r="AV1361" i="1"/>
  <c r="AV1009" i="1"/>
  <c r="AV1234" i="1"/>
  <c r="AV17" i="1"/>
  <c r="AV14" i="1"/>
  <c r="AV113" i="1"/>
  <c r="AV1047" i="1"/>
  <c r="AV1291" i="1"/>
  <c r="AV1232" i="1"/>
  <c r="AV663" i="1"/>
  <c r="AV651" i="1"/>
  <c r="AV606" i="1"/>
  <c r="AV1167" i="1"/>
  <c r="AV1157" i="1"/>
  <c r="AV156" i="1"/>
  <c r="AV309" i="1"/>
  <c r="AV477" i="1"/>
  <c r="AV39" i="1"/>
  <c r="AV577" i="1"/>
  <c r="AV647" i="1"/>
  <c r="AV44" i="1"/>
  <c r="AV152" i="1"/>
  <c r="AV718" i="1"/>
  <c r="AV652" i="1"/>
  <c r="AV1352" i="1"/>
  <c r="AV591" i="1"/>
  <c r="AV592" i="1"/>
  <c r="AV65" i="1"/>
  <c r="AV411" i="1"/>
  <c r="AV1059" i="1"/>
  <c r="AV1244" i="1"/>
  <c r="AV597" i="1"/>
  <c r="AV566" i="1"/>
  <c r="AV1183" i="1"/>
  <c r="AV112" i="1"/>
  <c r="AV1124" i="1"/>
  <c r="AV952" i="1"/>
  <c r="AV124" i="1"/>
  <c r="AV1304" i="1"/>
  <c r="AV574" i="1"/>
  <c r="AV653" i="1"/>
  <c r="AV669" i="1"/>
  <c r="AV1122" i="1"/>
  <c r="AV1276" i="1"/>
  <c r="AV1174" i="1"/>
  <c r="AV546" i="1"/>
  <c r="AV1273" i="1"/>
  <c r="AV495" i="1"/>
  <c r="AV442" i="1"/>
  <c r="AV1151" i="1"/>
  <c r="AV1351" i="1"/>
  <c r="AV659" i="1"/>
  <c r="AV1093" i="1"/>
  <c r="AV1109" i="1"/>
  <c r="AV1150" i="1"/>
  <c r="AV1228" i="1"/>
  <c r="AV1038" i="1"/>
  <c r="AV1347" i="1"/>
  <c r="AV614" i="1"/>
  <c r="AV579" i="1"/>
  <c r="AV503" i="1"/>
  <c r="AV581" i="1"/>
  <c r="AV1046" i="1"/>
  <c r="AV488" i="1"/>
  <c r="AV191" i="1"/>
  <c r="AV665" i="1"/>
  <c r="AV882" i="1"/>
  <c r="AV1229" i="1"/>
  <c r="AV464" i="1"/>
  <c r="AV1325" i="1"/>
  <c r="AV60" i="1"/>
  <c r="AV1149" i="1"/>
  <c r="AV1296" i="1"/>
  <c r="AV1353" i="1"/>
  <c r="AV527" i="1"/>
  <c r="AV128" i="1"/>
  <c r="AV1212" i="1"/>
  <c r="AV1138" i="1"/>
  <c r="AV1271" i="1"/>
  <c r="AV111" i="1"/>
  <c r="AV1064" i="1"/>
  <c r="AV1101" i="1"/>
  <c r="AV746" i="1"/>
  <c r="AV478" i="1"/>
  <c r="AV816" i="1"/>
  <c r="AV1106" i="1"/>
  <c r="AV35" i="1"/>
  <c r="AV984" i="1"/>
  <c r="AV339" i="1"/>
  <c r="AV1216" i="1"/>
  <c r="AV1215" i="1"/>
  <c r="AV1048" i="1"/>
  <c r="AV109" i="1"/>
  <c r="AV1270" i="1"/>
  <c r="AV986" i="1"/>
  <c r="AV171" i="1"/>
  <c r="AV1312" i="1"/>
  <c r="AV75" i="1"/>
  <c r="AV1154" i="1"/>
  <c r="AV364" i="1"/>
  <c r="AV954" i="1"/>
  <c r="AV1224" i="1"/>
  <c r="AV25" i="1"/>
  <c r="AV985" i="1"/>
  <c r="AV502" i="1"/>
  <c r="AV565" i="1"/>
  <c r="AV494" i="1"/>
  <c r="AV1230" i="1"/>
  <c r="AV30" i="1"/>
  <c r="AV412" i="1"/>
  <c r="AV630" i="1"/>
  <c r="AV126" i="1"/>
  <c r="AV1199" i="1"/>
  <c r="AV1165" i="1"/>
  <c r="AV1128" i="1"/>
  <c r="AV640" i="1"/>
  <c r="AV43" i="1"/>
  <c r="AV1280" i="1"/>
  <c r="AV1053" i="1"/>
  <c r="AV646" i="1"/>
  <c r="AV81" i="1"/>
  <c r="AV596" i="1"/>
  <c r="AV1153" i="1"/>
  <c r="AY1134" i="1" l="1"/>
  <c r="AZ1134" i="1" s="1"/>
  <c r="AY1225" i="1"/>
  <c r="AZ1225" i="1" s="1"/>
  <c r="AY1003" i="1"/>
  <c r="AZ1003" i="1" s="1"/>
  <c r="AV1134" i="1"/>
  <c r="AV1225" i="1"/>
  <c r="AV1003" i="1"/>
  <c r="AW1225" i="1" l="1"/>
  <c r="AW1003" i="1"/>
  <c r="AW1134" i="1"/>
  <c r="AW1335" i="1"/>
  <c r="AW1326" i="1"/>
  <c r="AW1237" i="1"/>
  <c r="AW1067" i="1"/>
  <c r="AW1236" i="1"/>
  <c r="AW695" i="1"/>
  <c r="AW77" i="1"/>
  <c r="AW1046" i="1"/>
  <c r="AW117" i="1"/>
  <c r="AW670" i="1"/>
  <c r="AW1360" i="1"/>
  <c r="AW619" i="1"/>
  <c r="AW104" i="1"/>
  <c r="AW1213" i="1"/>
  <c r="AW38" i="1"/>
  <c r="AW1127" i="1"/>
  <c r="AW1226" i="1"/>
  <c r="AW102" i="1"/>
  <c r="AW1260" i="1"/>
  <c r="AW1120" i="1"/>
  <c r="AW22" i="1"/>
  <c r="AW59" i="1"/>
  <c r="AW55" i="1"/>
  <c r="AW1157" i="1"/>
  <c r="AW1073" i="1"/>
  <c r="AW1070" i="1"/>
  <c r="AW1168" i="1"/>
  <c r="AW1162" i="1"/>
  <c r="AW1300" i="1"/>
  <c r="AW1150" i="1"/>
  <c r="AW360" i="1"/>
  <c r="AW74" i="1"/>
  <c r="AW1258" i="1"/>
  <c r="AW299" i="1"/>
  <c r="AW1026" i="1"/>
  <c r="AW1088" i="1"/>
  <c r="AW370" i="1"/>
  <c r="AW1172" i="1"/>
  <c r="AW1119" i="1"/>
  <c r="AW1089" i="1"/>
  <c r="AW1106" i="1"/>
  <c r="AW417" i="1"/>
  <c r="AW1317" i="1"/>
  <c r="AW1140" i="1"/>
  <c r="AW836" i="1"/>
  <c r="AW44" i="1"/>
  <c r="AW1223" i="1"/>
  <c r="AW191" i="1"/>
  <c r="AW1133" i="1"/>
  <c r="AW45" i="1"/>
  <c r="AW50" i="1"/>
  <c r="AW1205" i="1"/>
  <c r="AW1077" i="1"/>
  <c r="AW645" i="1"/>
  <c r="AW287" i="1"/>
  <c r="AW1276" i="1"/>
  <c r="AW39" i="1"/>
  <c r="AW984" i="1"/>
  <c r="AW1086" i="1"/>
  <c r="AW1327" i="1"/>
  <c r="AW96" i="1"/>
  <c r="AW660" i="1"/>
  <c r="AW641" i="1"/>
  <c r="AW1242" i="1"/>
  <c r="AW1087" i="1"/>
  <c r="AW882" i="1"/>
  <c r="AW480" i="1"/>
  <c r="AW1251" i="1"/>
  <c r="AW663" i="1"/>
  <c r="AW450" i="1"/>
  <c r="AW327" i="1"/>
  <c r="AW520" i="1"/>
  <c r="AW8" i="1"/>
  <c r="AW481" i="1"/>
  <c r="AW527" i="1"/>
  <c r="AW1042" i="1"/>
  <c r="AW1315" i="1"/>
  <c r="AW1037" i="1"/>
  <c r="AW1271" i="1"/>
  <c r="AW14" i="1"/>
  <c r="AW1078" i="1"/>
  <c r="AW159" i="1"/>
  <c r="AW81" i="1"/>
  <c r="AW559" i="1"/>
  <c r="AW139" i="1"/>
  <c r="AW128" i="1"/>
  <c r="AW656" i="1"/>
  <c r="AW578" i="1"/>
  <c r="AW668" i="1"/>
  <c r="AW1033" i="1"/>
  <c r="AW1273" i="1"/>
  <c r="AW1199" i="1"/>
  <c r="AW412" i="1"/>
  <c r="AW1040" i="1"/>
  <c r="AW33" i="1"/>
  <c r="AW1064" i="1"/>
  <c r="AW436" i="1"/>
  <c r="AW463" i="1"/>
  <c r="AW964" i="1"/>
  <c r="AW1059" i="1"/>
  <c r="AW625" i="1"/>
  <c r="AW587" i="1"/>
  <c r="AW1031" i="1"/>
  <c r="AW1310" i="1"/>
  <c r="AW939" i="1"/>
  <c r="AW42" i="1"/>
  <c r="AW46" i="1"/>
  <c r="AW1091" i="1"/>
  <c r="AW1357" i="1"/>
  <c r="AW1288" i="1"/>
  <c r="AW1151" i="1"/>
  <c r="AW1270" i="1"/>
  <c r="AW1346" i="1"/>
  <c r="AW917" i="1"/>
  <c r="AW25" i="1"/>
  <c r="AW1169" i="1"/>
  <c r="AW621" i="1"/>
  <c r="AW135" i="1"/>
  <c r="AW1329" i="1"/>
  <c r="AW35" i="1"/>
  <c r="AW259" i="1"/>
  <c r="AW1243" i="1"/>
  <c r="AW1165" i="1"/>
  <c r="AW1104" i="1"/>
  <c r="AW51" i="1"/>
  <c r="AW1303" i="1"/>
  <c r="AW134" i="1"/>
  <c r="AW1330" i="1"/>
  <c r="AW1333" i="1"/>
  <c r="AW1336" i="1"/>
  <c r="AW1218" i="1"/>
  <c r="AW646" i="1"/>
  <c r="AW37" i="1"/>
  <c r="AW1214" i="1"/>
  <c r="AW438" i="1"/>
  <c r="AW106" i="1"/>
  <c r="AW1307" i="1"/>
  <c r="AW484" i="1"/>
  <c r="AW537" i="1"/>
  <c r="AW995" i="1"/>
  <c r="AW1319" i="1"/>
  <c r="AW1304" i="1"/>
  <c r="AW507" i="1"/>
  <c r="AW449" i="1"/>
  <c r="AW478" i="1"/>
  <c r="AW847" i="1"/>
  <c r="AW333" i="1"/>
  <c r="AW75" i="1"/>
  <c r="AW281" i="1"/>
  <c r="AW411" i="1"/>
  <c r="AW1256" i="1"/>
  <c r="AW442" i="1"/>
  <c r="AW1362" i="1"/>
  <c r="AW308" i="1"/>
  <c r="AW255" i="1"/>
  <c r="AW5" i="1"/>
  <c r="AW1000" i="1"/>
  <c r="AW948" i="1"/>
  <c r="AW1352" i="1"/>
  <c r="AW115" i="1"/>
  <c r="AW636" i="1"/>
  <c r="AW849" i="1"/>
  <c r="AW1290" i="1"/>
  <c r="AW816" i="1"/>
  <c r="AW631" i="1"/>
  <c r="AW524" i="1"/>
  <c r="AW584" i="1"/>
  <c r="AW554" i="1"/>
  <c r="AW460" i="1"/>
  <c r="AW511" i="1"/>
  <c r="AW228" i="1"/>
  <c r="AW26" i="1"/>
  <c r="AW640" i="1"/>
  <c r="AW189" i="1"/>
  <c r="AW464" i="1"/>
  <c r="AW69" i="1"/>
  <c r="AW567" i="1"/>
  <c r="AW24" i="1"/>
  <c r="AW132" i="1"/>
  <c r="AW1272" i="1"/>
  <c r="AW1349" i="1"/>
  <c r="AW257" i="1"/>
  <c r="AW184" i="1"/>
  <c r="AW290" i="1"/>
  <c r="AW310" i="1"/>
  <c r="AW771" i="1"/>
  <c r="AW1312" i="1"/>
  <c r="AW1313" i="1"/>
  <c r="AW101" i="1"/>
  <c r="AW992" i="1"/>
  <c r="AW513" i="1"/>
  <c r="AW699" i="1"/>
  <c r="AW649" i="1"/>
  <c r="AW492" i="1"/>
  <c r="AW382" i="1"/>
  <c r="AW1203" i="1"/>
  <c r="AW111" i="1"/>
  <c r="AW181" i="1"/>
  <c r="AW628" i="1"/>
  <c r="AW23" i="1"/>
  <c r="AW568" i="1"/>
  <c r="AW514" i="1"/>
  <c r="AW345" i="1"/>
  <c r="AW347" i="1"/>
  <c r="AW1235" i="1"/>
  <c r="AW615" i="1"/>
  <c r="AW1347" i="1"/>
  <c r="AW133" i="1"/>
  <c r="AW622" i="1"/>
  <c r="AW452" i="1"/>
  <c r="AW252" i="1"/>
  <c r="AW579" i="1"/>
  <c r="AW301" i="1"/>
  <c r="AW60" i="1"/>
  <c r="AW574" i="1"/>
  <c r="AW186" i="1"/>
  <c r="AW1112" i="1"/>
  <c r="AW1038" i="1"/>
  <c r="AW364" i="1"/>
  <c r="AW13" i="1"/>
  <c r="AW138" i="1"/>
  <c r="AW64" i="1"/>
  <c r="AW1220" i="1"/>
  <c r="AW666" i="1"/>
  <c r="AW331" i="1"/>
  <c r="AW227" i="1"/>
  <c r="AW616" i="1"/>
  <c r="AW137" i="1"/>
  <c r="AW556" i="1"/>
  <c r="AW573" i="1"/>
  <c r="AW1108" i="1"/>
  <c r="AW432" i="1"/>
  <c r="AW205" i="1"/>
  <c r="AW576" i="1"/>
  <c r="AW12" i="1"/>
  <c r="AW156" i="1"/>
  <c r="AW494" i="1"/>
  <c r="AW125" i="1"/>
  <c r="AW1063" i="1"/>
  <c r="AW94" i="1"/>
  <c r="AW669" i="1"/>
  <c r="AW1192" i="1"/>
  <c r="AW40" i="1"/>
  <c r="AW1024" i="1"/>
  <c r="AW250" i="1"/>
  <c r="AW1293" i="1"/>
  <c r="AW187" i="1"/>
  <c r="AW655" i="1"/>
  <c r="AW152" i="1"/>
  <c r="AW539" i="1"/>
  <c r="AW1066" i="1"/>
  <c r="AW701" i="1"/>
  <c r="AW611" i="1"/>
  <c r="AW1193" i="1"/>
  <c r="AW158" i="1"/>
  <c r="AW468" i="1"/>
  <c r="AW652" i="1"/>
  <c r="AW1080" i="1"/>
  <c r="AW809" i="1"/>
  <c r="AW1241" i="1"/>
  <c r="AW1175" i="1"/>
  <c r="AW112" i="1"/>
  <c r="AW577" i="1"/>
  <c r="AW525" i="1"/>
  <c r="AW1279" i="1"/>
  <c r="AW505" i="1"/>
  <c r="AW242" i="1"/>
  <c r="AW1208" i="1"/>
  <c r="AW162" i="1"/>
  <c r="AW1005" i="1"/>
  <c r="AW746" i="1"/>
  <c r="AW538" i="1"/>
  <c r="AW533" i="1"/>
  <c r="AW1345" i="1"/>
  <c r="AW473" i="1"/>
  <c r="AW149" i="1"/>
  <c r="AW1102" i="1"/>
  <c r="AW560" i="1"/>
  <c r="AW686" i="1"/>
  <c r="AW605" i="1"/>
  <c r="AW1250" i="1"/>
  <c r="AW1053" i="1"/>
  <c r="AW325" i="1"/>
  <c r="AW474" i="1"/>
  <c r="AW1291" i="1"/>
  <c r="AW425" i="1"/>
  <c r="AW1123" i="1"/>
  <c r="AW140" i="1"/>
  <c r="AW273" i="1"/>
  <c r="AW88" i="1"/>
  <c r="AW1211" i="1"/>
  <c r="AW952" i="1"/>
  <c r="AW1302" i="1"/>
  <c r="AW1252" i="1"/>
  <c r="AW109" i="1"/>
  <c r="AW572" i="1"/>
  <c r="AW493" i="1"/>
  <c r="AW569" i="1"/>
  <c r="AW385" i="1"/>
  <c r="AW388" i="1"/>
  <c r="AW1149" i="1"/>
  <c r="AW1160" i="1"/>
  <c r="AW387" i="1"/>
  <c r="AW47" i="1"/>
  <c r="AW276" i="1"/>
  <c r="AW437" i="1"/>
  <c r="AW201" i="1"/>
  <c r="AW80" i="1"/>
  <c r="AW607" i="1"/>
  <c r="AW523" i="1"/>
  <c r="AW501" i="1"/>
  <c r="AW498" i="1"/>
  <c r="AW571" i="1"/>
  <c r="AW1056" i="1"/>
  <c r="AW544" i="1"/>
  <c r="AW126" i="1"/>
  <c r="AW488" i="1"/>
  <c r="AW167" i="1"/>
  <c r="AW93" i="1"/>
  <c r="AW18" i="1"/>
  <c r="AW183" i="1"/>
  <c r="AW98" i="1"/>
  <c r="AW1062" i="1"/>
  <c r="AW1331" i="1"/>
  <c r="AW1177" i="1"/>
  <c r="AW543" i="1"/>
  <c r="AW1068" i="1"/>
  <c r="AW1154" i="1"/>
  <c r="AW1232" i="1"/>
  <c r="AW312" i="1"/>
  <c r="AW549" i="1"/>
  <c r="AW1058" i="1"/>
  <c r="AW1231" i="1"/>
  <c r="AW265" i="1"/>
  <c r="AW424" i="1"/>
  <c r="AW1341" i="1"/>
  <c r="AW1002" i="1"/>
  <c r="AW1128" i="1"/>
  <c r="AW475" i="1"/>
  <c r="AW461" i="1"/>
  <c r="AW600" i="1"/>
  <c r="AW1356" i="1"/>
  <c r="AW1143" i="1"/>
  <c r="AW330" i="1"/>
  <c r="AW593" i="1"/>
  <c r="AW1015" i="1"/>
  <c r="AW1224" i="1"/>
  <c r="AW541" i="1"/>
  <c r="AW1253" i="1"/>
  <c r="AW1299" i="1"/>
  <c r="AW1096" i="1"/>
  <c r="AW58" i="1"/>
  <c r="AW626" i="1"/>
  <c r="AW427" i="1"/>
  <c r="AW504" i="1"/>
  <c r="AW489" i="1"/>
  <c r="AW57" i="1"/>
  <c r="AW1105" i="1"/>
  <c r="AW169" i="1"/>
  <c r="AW608" i="1"/>
  <c r="AW613" i="1"/>
  <c r="AW354" i="1"/>
  <c r="AW642" i="1"/>
  <c r="AW297" i="1"/>
  <c r="AW421" i="1"/>
  <c r="AW635" i="1"/>
  <c r="AW420" i="1"/>
  <c r="AW601" i="1"/>
  <c r="AW962" i="1"/>
  <c r="AW662" i="1"/>
  <c r="AW665" i="1"/>
  <c r="AW36" i="1"/>
  <c r="AW594" i="1"/>
  <c r="AW1262" i="1"/>
  <c r="AW499" i="1"/>
  <c r="AW1124" i="1"/>
  <c r="AW27" i="1"/>
  <c r="AW1055" i="1"/>
  <c r="AW633" i="1"/>
  <c r="AW171" i="1"/>
  <c r="AW6" i="1"/>
  <c r="AW1166" i="1"/>
  <c r="AW409" i="1"/>
  <c r="AW986" i="1"/>
  <c r="AW617" i="1"/>
  <c r="AW485" i="1"/>
  <c r="AW904" i="1"/>
  <c r="AW1353" i="1"/>
  <c r="AW1010" i="1"/>
  <c r="AW1122" i="1"/>
  <c r="AW1287" i="1"/>
  <c r="AW197" i="1"/>
  <c r="AW583" i="1"/>
  <c r="AW434" i="1"/>
  <c r="AW1247" i="1"/>
  <c r="AW589" i="1"/>
  <c r="AW433" i="1"/>
  <c r="AW705" i="1"/>
  <c r="AW455" i="1"/>
  <c r="AW323" i="1"/>
  <c r="AW1100" i="1"/>
  <c r="AW1316" i="1"/>
  <c r="AW627" i="1"/>
  <c r="AW582" i="1"/>
  <c r="AW309" i="1"/>
  <c r="AW85" i="1"/>
  <c r="AW217" i="1"/>
  <c r="AW551" i="1"/>
  <c r="AW718" i="1"/>
  <c r="AW1047" i="1"/>
  <c r="AW15" i="1"/>
  <c r="AW54" i="1"/>
  <c r="AW1219" i="1"/>
  <c r="AW389" i="1"/>
  <c r="AW144" i="1"/>
  <c r="AW1301" i="1"/>
  <c r="AW1071" i="1"/>
  <c r="AW1240" i="1"/>
  <c r="AW516" i="1"/>
  <c r="AW1234" i="1"/>
  <c r="AW629" i="1"/>
  <c r="AW1292" i="1"/>
  <c r="AW565" i="1"/>
  <c r="AW62" i="1"/>
  <c r="AW1363" i="1"/>
  <c r="AW532" i="1"/>
  <c r="AW606" i="1"/>
  <c r="AW1332" i="1"/>
  <c r="AW517" i="1"/>
  <c r="AW647" i="1"/>
  <c r="AW302" i="1"/>
  <c r="AW566" i="1"/>
  <c r="AW204" i="1"/>
  <c r="AW394" i="1"/>
  <c r="AW1191" i="1"/>
  <c r="AW515" i="1"/>
  <c r="AW447" i="1"/>
  <c r="AW637" i="1"/>
  <c r="AW131" i="1"/>
  <c r="AW1266" i="1"/>
  <c r="AW429" i="1"/>
  <c r="AW66" i="1"/>
  <c r="AW1206" i="1"/>
  <c r="AW557" i="1"/>
  <c r="AW561" i="1"/>
  <c r="AW168" i="1"/>
  <c r="AW10" i="1"/>
  <c r="AW78" i="1"/>
  <c r="AW1113" i="1"/>
  <c r="AW375" i="1"/>
  <c r="AW604" i="1"/>
  <c r="AW1109" i="1"/>
  <c r="AW1334" i="1"/>
  <c r="AW531" i="1"/>
  <c r="AW650" i="1"/>
  <c r="AW518" i="1"/>
  <c r="AW603" i="1"/>
  <c r="AW243" i="1"/>
  <c r="AW454" i="1"/>
  <c r="AW247" i="1"/>
  <c r="AW378" i="1"/>
  <c r="AW453" i="1"/>
  <c r="AW155" i="1"/>
  <c r="AW235" i="1"/>
  <c r="AW31" i="1"/>
  <c r="AW225" i="1"/>
  <c r="AW528" i="1"/>
  <c r="AW667" i="1"/>
  <c r="AW472" i="1"/>
  <c r="AW65" i="1"/>
  <c r="AW654" i="1"/>
  <c r="AW49" i="1"/>
  <c r="AW439" i="1"/>
  <c r="AW1138" i="1"/>
  <c r="AW320" i="1"/>
  <c r="AW1178" i="1"/>
  <c r="AW1289" i="1"/>
  <c r="AW170" i="1"/>
  <c r="AW413" i="1"/>
  <c r="AW495" i="1"/>
  <c r="AW540" i="1"/>
  <c r="AW1255" i="1"/>
  <c r="AW1201" i="1"/>
  <c r="AW634" i="1"/>
  <c r="AW61" i="1"/>
  <c r="AW116" i="1"/>
  <c r="AW105" i="1"/>
  <c r="AW263" i="1"/>
  <c r="AW368" i="1"/>
  <c r="AW89" i="1"/>
  <c r="AW694" i="1"/>
  <c r="AW399" i="1"/>
  <c r="AW1212" i="1"/>
  <c r="AW270" i="1"/>
  <c r="AW630" i="1"/>
  <c r="AW234" i="1"/>
  <c r="AW164" i="1"/>
  <c r="AW288" i="1"/>
  <c r="AW624" i="1"/>
  <c r="AW509" i="1"/>
  <c r="AW230" i="1"/>
  <c r="AW1325" i="1"/>
  <c r="AW339" i="1"/>
  <c r="AW477" i="1"/>
  <c r="AW153" i="1"/>
  <c r="AW562" i="1"/>
  <c r="AW1244" i="1"/>
  <c r="AW620" i="1"/>
  <c r="AW470" i="1"/>
  <c r="AW1017" i="1"/>
  <c r="AW313" i="1"/>
  <c r="AW659" i="1"/>
  <c r="AW20" i="1"/>
  <c r="AW1254" i="1"/>
  <c r="AW56" i="1"/>
  <c r="AW639" i="1"/>
  <c r="AW1207" i="1"/>
  <c r="AW177" i="1"/>
  <c r="AW1054" i="1"/>
  <c r="AW1261" i="1"/>
  <c r="AW203" i="1"/>
  <c r="AW597" i="1"/>
  <c r="AW552" i="1"/>
  <c r="AW1204" i="1"/>
  <c r="AW113" i="1"/>
  <c r="AW122" i="1"/>
  <c r="AW401" i="1"/>
  <c r="AW529" i="1"/>
  <c r="AW379" i="1"/>
  <c r="AW542" i="1"/>
  <c r="AW592" i="1"/>
  <c r="AW110" i="1"/>
  <c r="AW458" i="1"/>
  <c r="AW595" i="1"/>
  <c r="AW70" i="1"/>
  <c r="AW1238" i="1"/>
  <c r="AW526" i="1"/>
  <c r="AW245" i="1"/>
  <c r="AW1180" i="1"/>
  <c r="AW318" i="1"/>
  <c r="AW712" i="1"/>
  <c r="AW419" i="1"/>
  <c r="AW618" i="1"/>
  <c r="AW316" i="1"/>
  <c r="AW954" i="1"/>
  <c r="AW213" i="1"/>
  <c r="AW586" i="1"/>
  <c r="AW614" i="1"/>
  <c r="AW21" i="1"/>
  <c r="AW239" i="1"/>
  <c r="AW157" i="1"/>
  <c r="AW547" i="1"/>
  <c r="AW479" i="1"/>
  <c r="AW108" i="1"/>
  <c r="AW753" i="1"/>
  <c r="AW214" i="1"/>
  <c r="AW1281" i="1"/>
  <c r="AW1048" i="1"/>
  <c r="AW1117" i="1"/>
  <c r="AW1118" i="1"/>
  <c r="AW328" i="1"/>
  <c r="AW1174" i="1"/>
  <c r="AW1230" i="1"/>
  <c r="AW955" i="1"/>
  <c r="AW32" i="1"/>
  <c r="AW145" i="1"/>
  <c r="AW16" i="1"/>
  <c r="AW151" i="1"/>
  <c r="AW405" i="1"/>
  <c r="AW1245" i="1"/>
  <c r="AW100" i="1"/>
  <c r="AW1265" i="1"/>
  <c r="AW653" i="1"/>
  <c r="AW779" i="1"/>
  <c r="AW445" i="1"/>
  <c r="AW444" i="1"/>
  <c r="AW1187" i="1"/>
  <c r="AW731" i="1"/>
  <c r="AW254" i="1"/>
  <c r="AW1125" i="1"/>
  <c r="AW43" i="1"/>
  <c r="AW651" i="1"/>
  <c r="AW103" i="1"/>
  <c r="AW404" i="1"/>
  <c r="AW1183" i="1"/>
  <c r="AW1152" i="1"/>
  <c r="AW1155" i="1"/>
  <c r="AW1323" i="1"/>
  <c r="AW1233" i="1"/>
  <c r="AW1075" i="1"/>
  <c r="AW261" i="1"/>
  <c r="AW72" i="1"/>
  <c r="AW53" i="1"/>
  <c r="AW68" i="1"/>
  <c r="AW585" i="1"/>
  <c r="AW1328" i="1"/>
  <c r="AW1057" i="1"/>
  <c r="AW1344" i="1"/>
  <c r="AW3" i="1"/>
  <c r="AW268" i="1"/>
  <c r="AW502" i="1"/>
  <c r="AW9" i="1"/>
  <c r="AW329" i="1"/>
  <c r="AW52" i="1"/>
  <c r="AW1351" i="1"/>
  <c r="AW609" i="1"/>
  <c r="AW638" i="1"/>
  <c r="AW1079" i="1"/>
  <c r="AW1229" i="1"/>
  <c r="AW428" i="1"/>
  <c r="AW465" i="1"/>
  <c r="AW469" i="1"/>
  <c r="AW546" i="1"/>
  <c r="AW1269" i="1"/>
  <c r="AW1182" i="1"/>
  <c r="AW476" i="1"/>
  <c r="AW466" i="1"/>
  <c r="AW1027" i="1"/>
  <c r="AW17" i="1"/>
  <c r="AW1311" i="1"/>
  <c r="AW207" i="1"/>
  <c r="AW1221" i="1"/>
  <c r="AW392" i="1"/>
  <c r="AW1202" i="1"/>
  <c r="AW522" i="1"/>
  <c r="AW1167" i="1"/>
  <c r="AW130" i="1"/>
  <c r="AW443" i="1"/>
  <c r="AW2" i="1"/>
  <c r="AW278" i="1"/>
  <c r="AW251" i="1"/>
  <c r="AW30" i="1"/>
  <c r="AW380" i="1"/>
  <c r="AW598" i="1"/>
  <c r="AW154" i="1"/>
  <c r="AW1268" i="1"/>
  <c r="AW1222" i="1"/>
  <c r="AW124" i="1"/>
  <c r="AW555" i="1"/>
  <c r="AW426" i="1"/>
  <c r="AW232" i="1"/>
  <c r="AW506" i="1"/>
  <c r="AW519" i="1"/>
  <c r="AW1339" i="1"/>
  <c r="AW510" i="1"/>
  <c r="AW253" i="1"/>
  <c r="AW48" i="1"/>
  <c r="AW671" i="1"/>
  <c r="AW195" i="1"/>
  <c r="AW1153" i="1"/>
  <c r="AW553" i="1"/>
  <c r="AW901" i="1"/>
  <c r="AW580" i="1"/>
  <c r="AW994" i="1"/>
  <c r="AW648" i="1"/>
  <c r="AW500" i="1"/>
  <c r="AW1215" i="1"/>
  <c r="AW610" i="1"/>
  <c r="AW1280" i="1"/>
  <c r="AW497" i="1"/>
  <c r="AW190" i="1"/>
  <c r="AW558" i="1"/>
  <c r="AW1305" i="1"/>
  <c r="AW216" i="1"/>
  <c r="AW1093" i="1"/>
  <c r="AW503" i="1"/>
  <c r="AW19" i="1"/>
  <c r="AW1145" i="1"/>
  <c r="AW596" i="1"/>
  <c r="AW591" i="1"/>
  <c r="AW564" i="1"/>
  <c r="AW1095" i="1"/>
  <c r="AW1296" i="1"/>
  <c r="AW334" i="1"/>
  <c r="AW535" i="1"/>
  <c r="AW123" i="1"/>
  <c r="AW1009" i="1"/>
  <c r="AW545" i="1"/>
  <c r="AW548" i="1"/>
  <c r="AW343" i="1"/>
  <c r="AW471" i="1"/>
  <c r="AW166" i="1"/>
  <c r="AW1309" i="1"/>
  <c r="AW1298" i="1"/>
  <c r="AW1148" i="1"/>
  <c r="AW467" i="1"/>
  <c r="AW355" i="1"/>
  <c r="AW79" i="1"/>
  <c r="AW462" i="1"/>
  <c r="AW1286" i="1"/>
  <c r="AW581" i="1"/>
  <c r="AW1101" i="1"/>
  <c r="AW863" i="1"/>
  <c r="AW1318" i="1"/>
  <c r="AW1173" i="1"/>
  <c r="AW1340" i="1"/>
  <c r="AW1361" i="1"/>
  <c r="AW367" i="1"/>
  <c r="AW390" i="1"/>
  <c r="AW1320" i="1"/>
  <c r="AW147" i="1"/>
  <c r="AW536" i="1"/>
  <c r="AW985" i="1"/>
  <c r="AW1227" i="1"/>
  <c r="AW1228" i="1"/>
  <c r="AW1004" i="1"/>
  <c r="AW342" i="1"/>
  <c r="AW1216" i="1"/>
  <c r="AW839" i="1"/>
  <c r="AW4" i="1"/>
  <c r="AW530" i="1"/>
  <c r="AL593" i="1" l="1"/>
  <c r="BG593" i="1" s="1"/>
  <c r="BH593" i="1" s="1"/>
  <c r="AP593" i="1"/>
  <c r="AQ593" i="1" s="1"/>
  <c r="AU593" i="1"/>
  <c r="AV593" i="1" s="1"/>
  <c r="AL529" i="1"/>
  <c r="BG529" i="1" s="1"/>
  <c r="BH529" i="1" s="1"/>
  <c r="AP529" i="1"/>
  <c r="AQ529" i="1" s="1"/>
  <c r="AU529" i="1"/>
  <c r="AV529" i="1" s="1"/>
  <c r="AL159" i="1"/>
  <c r="BG159" i="1" s="1"/>
  <c r="BH159" i="1" s="1"/>
  <c r="AP159" i="1"/>
  <c r="AQ159" i="1" s="1"/>
  <c r="AU159" i="1"/>
  <c r="AV159" i="1" s="1"/>
  <c r="AL528" i="1"/>
  <c r="BG528" i="1" s="1"/>
  <c r="BH528" i="1" s="1"/>
  <c r="AP528" i="1"/>
  <c r="AQ528" i="1" s="1"/>
  <c r="AU528" i="1"/>
  <c r="AV528" i="1" s="1"/>
  <c r="AL1060" i="1"/>
  <c r="BG1060" i="1" s="1"/>
  <c r="BH1060" i="1" s="1"/>
  <c r="AP1060" i="1"/>
  <c r="AU1060" i="1"/>
  <c r="AL1158" i="1"/>
  <c r="BG1158" i="1" s="1"/>
  <c r="BH1158" i="1" s="1"/>
  <c r="AP1158" i="1"/>
  <c r="AU1158" i="1"/>
  <c r="AL1297" i="1"/>
  <c r="BG1297" i="1" s="1"/>
  <c r="BH1297" i="1" s="1"/>
  <c r="AP1297" i="1"/>
  <c r="AU1297" i="1"/>
  <c r="AL905" i="1"/>
  <c r="BG905" i="1" s="1"/>
  <c r="BH905" i="1" s="1"/>
  <c r="AP905" i="1"/>
  <c r="AU905" i="1"/>
  <c r="AL805" i="1"/>
  <c r="BG805" i="1" s="1"/>
  <c r="BH805" i="1" s="1"/>
  <c r="AP805" i="1"/>
  <c r="AU805" i="1"/>
  <c r="AL1285" i="1"/>
  <c r="BG1285" i="1" s="1"/>
  <c r="BH1285" i="1" s="1"/>
  <c r="AP1285" i="1"/>
  <c r="AU1285" i="1"/>
  <c r="AL991" i="1"/>
  <c r="BG991" i="1" s="1"/>
  <c r="BH991" i="1" s="1"/>
  <c r="AP991" i="1"/>
  <c r="AU991" i="1"/>
  <c r="AL1246" i="1"/>
  <c r="BG1246" i="1" s="1"/>
  <c r="BH1246" i="1" s="1"/>
  <c r="AP1246" i="1"/>
  <c r="AU1246" i="1"/>
  <c r="AL762" i="1"/>
  <c r="BG762" i="1" s="1"/>
  <c r="BH762" i="1" s="1"/>
  <c r="AP762" i="1"/>
  <c r="AU762" i="1"/>
  <c r="AL552" i="1"/>
  <c r="BG552" i="1" s="1"/>
  <c r="BH552" i="1" s="1"/>
  <c r="AP552" i="1"/>
  <c r="AQ552" i="1" s="1"/>
  <c r="AU552" i="1"/>
  <c r="AV552" i="1" s="1"/>
  <c r="AL1263" i="1"/>
  <c r="BG1263" i="1" s="1"/>
  <c r="BH1263" i="1" s="1"/>
  <c r="AP1263" i="1"/>
  <c r="AU1263" i="1"/>
  <c r="AL897" i="1"/>
  <c r="BG897" i="1" s="1"/>
  <c r="BH897" i="1" s="1"/>
  <c r="AP897" i="1"/>
  <c r="AU897" i="1"/>
  <c r="AL400" i="1"/>
  <c r="BG400" i="1" s="1"/>
  <c r="BH400" i="1" s="1"/>
  <c r="AP400" i="1"/>
  <c r="AU400" i="1"/>
  <c r="AL643" i="1"/>
  <c r="BG643" i="1" s="1"/>
  <c r="BH643" i="1" s="1"/>
  <c r="AP643" i="1"/>
  <c r="AU643" i="1"/>
  <c r="AL1023" i="1"/>
  <c r="BG1023" i="1" s="1"/>
  <c r="BH1023" i="1" s="1"/>
  <c r="AP1023" i="1"/>
  <c r="AU1023" i="1"/>
  <c r="AL1194" i="1"/>
  <c r="BG1194" i="1" s="1"/>
  <c r="BH1194" i="1" s="1"/>
  <c r="AP1194" i="1"/>
  <c r="AU1194" i="1"/>
  <c r="AL1348" i="1"/>
  <c r="BG1348" i="1" s="1"/>
  <c r="BH1348" i="1" s="1"/>
  <c r="AP1348" i="1"/>
  <c r="AU1348" i="1"/>
  <c r="AL1021" i="1"/>
  <c r="BG1021" i="1" s="1"/>
  <c r="BH1021" i="1" s="1"/>
  <c r="AP1021" i="1"/>
  <c r="AU1021" i="1"/>
  <c r="AL1294" i="1"/>
  <c r="BG1294" i="1" s="1"/>
  <c r="BH1294" i="1" s="1"/>
  <c r="AP1294" i="1"/>
  <c r="AU1294" i="1"/>
  <c r="AL1137" i="1"/>
  <c r="BG1137" i="1" s="1"/>
  <c r="BH1137" i="1" s="1"/>
  <c r="AP1137" i="1"/>
  <c r="AU1137" i="1"/>
  <c r="AL1189" i="1"/>
  <c r="BG1189" i="1" s="1"/>
  <c r="BH1189" i="1" s="1"/>
  <c r="AP1189" i="1"/>
  <c r="AU1189" i="1"/>
  <c r="AL157" i="1"/>
  <c r="BG157" i="1" s="1"/>
  <c r="BH157" i="1" s="1"/>
  <c r="AP157" i="1"/>
  <c r="AQ157" i="1" s="1"/>
  <c r="AU157" i="1"/>
  <c r="AV157" i="1" s="1"/>
  <c r="AL130" i="1"/>
  <c r="BG130" i="1" s="1"/>
  <c r="BH130" i="1" s="1"/>
  <c r="AP130" i="1"/>
  <c r="AQ130" i="1" s="1"/>
  <c r="AU130" i="1"/>
  <c r="AV130" i="1" s="1"/>
  <c r="AL510" i="1"/>
  <c r="BG510" i="1" s="1"/>
  <c r="BH510" i="1" s="1"/>
  <c r="AP510" i="1"/>
  <c r="AQ510" i="1" s="1"/>
  <c r="AU510" i="1"/>
  <c r="AV510" i="1" s="1"/>
  <c r="AL541" i="1"/>
  <c r="BG541" i="1" s="1"/>
  <c r="BH541" i="1" s="1"/>
  <c r="AP541" i="1"/>
  <c r="AQ541" i="1" s="1"/>
  <c r="AU541" i="1"/>
  <c r="AV541" i="1" s="1"/>
  <c r="AL1083" i="1"/>
  <c r="BG1083" i="1" s="1"/>
  <c r="BH1083" i="1" s="1"/>
  <c r="AP1083" i="1"/>
  <c r="AU1083" i="1"/>
  <c r="AL1308" i="1"/>
  <c r="BG1308" i="1" s="1"/>
  <c r="BH1308" i="1" s="1"/>
  <c r="AP1308" i="1"/>
  <c r="AU1308" i="1"/>
  <c r="AL1069" i="1"/>
  <c r="BG1069" i="1" s="1"/>
  <c r="BH1069" i="1" s="1"/>
  <c r="AP1069" i="1"/>
  <c r="AU1069" i="1"/>
  <c r="AL252" i="1"/>
  <c r="BG252" i="1" s="1"/>
  <c r="BH252" i="1" s="1"/>
  <c r="AP252" i="1"/>
  <c r="AQ252" i="1" s="1"/>
  <c r="AU252" i="1"/>
  <c r="AV252" i="1" s="1"/>
  <c r="AL570" i="1"/>
  <c r="BG570" i="1" s="1"/>
  <c r="BH570" i="1" s="1"/>
  <c r="AP570" i="1"/>
  <c r="AU570" i="1"/>
  <c r="AL733" i="1"/>
  <c r="BG733" i="1" s="1"/>
  <c r="BH733" i="1" s="1"/>
  <c r="AP733" i="1"/>
  <c r="AU733" i="1"/>
  <c r="AL977" i="1"/>
  <c r="BG977" i="1" s="1"/>
  <c r="BH977" i="1" s="1"/>
  <c r="AP977" i="1"/>
  <c r="AU977" i="1"/>
  <c r="AL970" i="1"/>
  <c r="BG970" i="1" s="1"/>
  <c r="BH970" i="1" s="1"/>
  <c r="AP970" i="1"/>
  <c r="AU970" i="1"/>
  <c r="AL532" i="1"/>
  <c r="BG532" i="1" s="1"/>
  <c r="BH532" i="1" s="1"/>
  <c r="AP532" i="1"/>
  <c r="AQ532" i="1" s="1"/>
  <c r="AU532" i="1"/>
  <c r="AV532" i="1" s="1"/>
  <c r="AL1131" i="1"/>
  <c r="BG1131" i="1" s="1"/>
  <c r="BH1131" i="1" s="1"/>
  <c r="AP1131" i="1"/>
  <c r="AU1131" i="1"/>
  <c r="AL1142" i="1"/>
  <c r="BG1142" i="1" s="1"/>
  <c r="BH1142" i="1" s="1"/>
  <c r="AP1142" i="1"/>
  <c r="AU1142" i="1"/>
  <c r="AL709" i="1"/>
  <c r="BG709" i="1" s="1"/>
  <c r="BH709" i="1" s="1"/>
  <c r="AP709" i="1"/>
  <c r="AU709" i="1"/>
  <c r="AL748" i="1"/>
  <c r="BG748" i="1" s="1"/>
  <c r="BH748" i="1" s="1"/>
  <c r="AP748" i="1"/>
  <c r="AU748" i="1"/>
  <c r="AL689" i="1"/>
  <c r="BG689" i="1" s="1"/>
  <c r="BH689" i="1" s="1"/>
  <c r="AP689" i="1"/>
  <c r="AU689" i="1"/>
  <c r="AL1186" i="1"/>
  <c r="BG1186" i="1" s="1"/>
  <c r="BH1186" i="1" s="1"/>
  <c r="AP1186" i="1"/>
  <c r="AU1186" i="1"/>
  <c r="AL832" i="1"/>
  <c r="BG832" i="1" s="1"/>
  <c r="BH832" i="1" s="1"/>
  <c r="AP832" i="1"/>
  <c r="AU832" i="1"/>
  <c r="AL895" i="1"/>
  <c r="BG895" i="1" s="1"/>
  <c r="BH895" i="1" s="1"/>
  <c r="AP895" i="1"/>
  <c r="AU895" i="1"/>
  <c r="AL588" i="1"/>
  <c r="BG588" i="1" s="1"/>
  <c r="BH588" i="1" s="1"/>
  <c r="AP588" i="1"/>
  <c r="AU588" i="1"/>
  <c r="AL264" i="1"/>
  <c r="BG264" i="1" s="1"/>
  <c r="BH264" i="1" s="1"/>
  <c r="AP264" i="1"/>
  <c r="AU264" i="1"/>
  <c r="AL487" i="1"/>
  <c r="BG487" i="1" s="1"/>
  <c r="BH487" i="1" s="1"/>
  <c r="AP487" i="1"/>
  <c r="AU487" i="1"/>
  <c r="AL234" i="1"/>
  <c r="BG234" i="1" s="1"/>
  <c r="BH234" i="1" s="1"/>
  <c r="AP234" i="1"/>
  <c r="AQ234" i="1" s="1"/>
  <c r="AU234" i="1"/>
  <c r="AV234" i="1" s="1"/>
  <c r="AL740" i="1"/>
  <c r="BG740" i="1" s="1"/>
  <c r="BH740" i="1" s="1"/>
  <c r="AP740" i="1"/>
  <c r="AU740" i="1"/>
  <c r="AL833" i="1"/>
  <c r="BG833" i="1" s="1"/>
  <c r="BH833" i="1" s="1"/>
  <c r="AP833" i="1"/>
  <c r="AU833" i="1"/>
  <c r="AL602" i="1"/>
  <c r="BG602" i="1" s="1"/>
  <c r="BH602" i="1" s="1"/>
  <c r="AP602" i="1"/>
  <c r="AU602" i="1"/>
  <c r="AL563" i="1"/>
  <c r="BG563" i="1" s="1"/>
  <c r="BH563" i="1" s="1"/>
  <c r="AP563" i="1"/>
  <c r="AU563" i="1"/>
  <c r="AL1076" i="1"/>
  <c r="BG1076" i="1" s="1"/>
  <c r="BH1076" i="1" s="1"/>
  <c r="AP1076" i="1"/>
  <c r="AU1076" i="1"/>
  <c r="AL538" i="1"/>
  <c r="BG538" i="1" s="1"/>
  <c r="BH538" i="1" s="1"/>
  <c r="AP538" i="1"/>
  <c r="AQ538" i="1" s="1"/>
  <c r="AU538" i="1"/>
  <c r="AV538" i="1" s="1"/>
  <c r="AL793" i="1"/>
  <c r="BG793" i="1" s="1"/>
  <c r="BH793" i="1" s="1"/>
  <c r="AP793" i="1"/>
  <c r="AU793" i="1"/>
  <c r="AL343" i="1"/>
  <c r="BG343" i="1" s="1"/>
  <c r="BH343" i="1" s="1"/>
  <c r="AP343" i="1"/>
  <c r="AQ343" i="1" s="1"/>
  <c r="AU343" i="1"/>
  <c r="AV343" i="1" s="1"/>
  <c r="AL717" i="1"/>
  <c r="BG717" i="1" s="1"/>
  <c r="BH717" i="1" s="1"/>
  <c r="AP717" i="1"/>
  <c r="AU717" i="1"/>
  <c r="AL865" i="1"/>
  <c r="BG865" i="1" s="1"/>
  <c r="BH865" i="1" s="1"/>
  <c r="AP865" i="1"/>
  <c r="AU865" i="1"/>
  <c r="AL990" i="1"/>
  <c r="BG990" i="1" s="1"/>
  <c r="BH990" i="1" s="1"/>
  <c r="AP990" i="1"/>
  <c r="AU990" i="1"/>
  <c r="AL1116" i="1"/>
  <c r="BG1116" i="1" s="1"/>
  <c r="BH1116" i="1" s="1"/>
  <c r="AP1116" i="1"/>
  <c r="AU1116" i="1"/>
  <c r="AL599" i="1"/>
  <c r="BG599" i="1" s="1"/>
  <c r="BH599" i="1" s="1"/>
  <c r="AP599" i="1"/>
  <c r="AU599" i="1"/>
  <c r="AL1350" i="1"/>
  <c r="BG1350" i="1" s="1"/>
  <c r="BH1350" i="1" s="1"/>
  <c r="AP1350" i="1"/>
  <c r="AU1350" i="1"/>
  <c r="AL1257" i="1"/>
  <c r="BG1257" i="1" s="1"/>
  <c r="BH1257" i="1" s="1"/>
  <c r="AP1257" i="1"/>
  <c r="AU1257" i="1"/>
  <c r="AL86" i="1"/>
  <c r="BG86" i="1" s="1"/>
  <c r="BH86" i="1" s="1"/>
  <c r="AP86" i="1"/>
  <c r="AU86" i="1"/>
  <c r="AL612" i="1"/>
  <c r="BG612" i="1" s="1"/>
  <c r="BH612" i="1" s="1"/>
  <c r="AP612" i="1"/>
  <c r="AU612" i="1"/>
  <c r="AL866" i="1"/>
  <c r="BG866" i="1" s="1"/>
  <c r="BH866" i="1" s="1"/>
  <c r="AP866" i="1"/>
  <c r="AU866" i="1"/>
  <c r="AL590" i="1"/>
  <c r="BG590" i="1" s="1"/>
  <c r="BH590" i="1" s="1"/>
  <c r="AP590" i="1"/>
  <c r="AU590" i="1"/>
  <c r="AL7" i="1"/>
  <c r="BG7" i="1" s="1"/>
  <c r="BH7" i="1" s="1"/>
  <c r="AP7" i="1"/>
  <c r="AU7" i="1"/>
  <c r="AL997" i="1" l="1"/>
  <c r="BG997" i="1" s="1"/>
  <c r="BH997" i="1" s="1"/>
  <c r="AP997" i="1"/>
  <c r="AU997" i="1"/>
  <c r="AL790" i="1"/>
  <c r="BG790" i="1" s="1"/>
  <c r="BH790" i="1" s="1"/>
  <c r="AP790" i="1"/>
  <c r="AU790" i="1"/>
  <c r="AL521" i="1"/>
  <c r="BG521" i="1" s="1"/>
  <c r="BH521" i="1" s="1"/>
  <c r="AP521" i="1"/>
  <c r="AU521" i="1"/>
  <c r="AL1092" i="1"/>
  <c r="BG1092" i="1" s="1"/>
  <c r="BH1092" i="1" s="1"/>
  <c r="AP1092" i="1"/>
  <c r="AU1092" i="1"/>
  <c r="AL28" i="1"/>
  <c r="BG28" i="1" s="1"/>
  <c r="BH28" i="1" s="1"/>
  <c r="AP28" i="1"/>
  <c r="AU28" i="1"/>
  <c r="AL812" i="1"/>
  <c r="BG812" i="1" s="1"/>
  <c r="BH812" i="1" s="1"/>
  <c r="AP812" i="1"/>
  <c r="AU812" i="1"/>
  <c r="AL1099" i="1"/>
  <c r="BG1099" i="1" s="1"/>
  <c r="BH1099" i="1" s="1"/>
  <c r="AP1099" i="1"/>
  <c r="AU1099" i="1"/>
  <c r="AL295" i="1"/>
  <c r="BG295" i="1" s="1"/>
  <c r="BH295" i="1" s="1"/>
  <c r="AP295" i="1"/>
  <c r="AU295" i="1"/>
  <c r="AL377" i="1"/>
  <c r="BG377" i="1" s="1"/>
  <c r="BH377" i="1" s="1"/>
  <c r="AP377" i="1"/>
  <c r="AU377" i="1"/>
  <c r="AL674" i="1"/>
  <c r="BG674" i="1" s="1"/>
  <c r="BH674" i="1" s="1"/>
  <c r="AP674" i="1"/>
  <c r="AU674" i="1"/>
  <c r="AL240" i="1"/>
  <c r="BG240" i="1" s="1"/>
  <c r="BH240" i="1" s="1"/>
  <c r="AP240" i="1"/>
  <c r="AU240" i="1"/>
  <c r="AL425" i="1"/>
  <c r="BG425" i="1" s="1"/>
  <c r="BH425" i="1" s="1"/>
  <c r="AP425" i="1"/>
  <c r="AQ425" i="1" s="1"/>
  <c r="AU425" i="1"/>
  <c r="AV425" i="1" s="1"/>
  <c r="AL101" i="1"/>
  <c r="BG101" i="1" s="1"/>
  <c r="BH101" i="1" s="1"/>
  <c r="AP101" i="1"/>
  <c r="AQ101" i="1" s="1"/>
  <c r="AU101" i="1"/>
  <c r="AV101" i="1" s="1"/>
  <c r="AL950" i="1"/>
  <c r="BG950" i="1" s="1"/>
  <c r="BH950" i="1" s="1"/>
  <c r="AP950" i="1"/>
  <c r="AU950" i="1"/>
  <c r="AL655" i="1"/>
  <c r="BG655" i="1" s="1"/>
  <c r="BH655" i="1" s="1"/>
  <c r="AP655" i="1"/>
  <c r="AQ655" i="1" s="1"/>
  <c r="AU655" i="1"/>
  <c r="AV655" i="1" s="1"/>
  <c r="AL1007" i="1"/>
  <c r="BG1007" i="1" s="1"/>
  <c r="BH1007" i="1" s="1"/>
  <c r="AP1007" i="1"/>
  <c r="AU1007" i="1"/>
  <c r="AL115" i="1"/>
  <c r="BG115" i="1" s="1"/>
  <c r="BH115" i="1" s="1"/>
  <c r="AP115" i="1"/>
  <c r="AQ115" i="1" s="1"/>
  <c r="AU115" i="1"/>
  <c r="AV115" i="1" s="1"/>
  <c r="AL819" i="1"/>
  <c r="BG819" i="1" s="1"/>
  <c r="BH819" i="1" s="1"/>
  <c r="AP819" i="1"/>
  <c r="AU819" i="1"/>
  <c r="AL925" i="1"/>
  <c r="BG925" i="1" s="1"/>
  <c r="BH925" i="1" s="1"/>
  <c r="AP925" i="1"/>
  <c r="AU925" i="1"/>
  <c r="AL233" i="1"/>
  <c r="BG233" i="1" s="1"/>
  <c r="BH233" i="1" s="1"/>
  <c r="AP233" i="1"/>
  <c r="AU233" i="1"/>
  <c r="AL885" i="1"/>
  <c r="BG885" i="1" s="1"/>
  <c r="BH885" i="1" s="1"/>
  <c r="AP885" i="1"/>
  <c r="AU885" i="1"/>
  <c r="AL163" i="1"/>
  <c r="BG163" i="1" s="1"/>
  <c r="BH163" i="1" s="1"/>
  <c r="AP163" i="1"/>
  <c r="AU163" i="1"/>
  <c r="AL181" i="1"/>
  <c r="BG181" i="1" s="1"/>
  <c r="BH181" i="1" s="1"/>
  <c r="AP181" i="1"/>
  <c r="AQ181" i="1" s="1"/>
  <c r="AU181" i="1"/>
  <c r="AV181" i="1" s="1"/>
  <c r="AL1126" i="1"/>
  <c r="BG1126" i="1" s="1"/>
  <c r="BH1126" i="1" s="1"/>
  <c r="AP1126" i="1"/>
  <c r="AU1126" i="1"/>
  <c r="AL259" i="1"/>
  <c r="BG259" i="1" s="1"/>
  <c r="BH259" i="1" s="1"/>
  <c r="AP259" i="1"/>
  <c r="AQ259" i="1" s="1"/>
  <c r="AU259" i="1"/>
  <c r="AV259" i="1" s="1"/>
  <c r="AL182" i="1"/>
  <c r="BG182" i="1" s="1"/>
  <c r="BH182" i="1" s="1"/>
  <c r="AP182" i="1"/>
  <c r="AU182" i="1"/>
  <c r="AL1098" i="1"/>
  <c r="BG1098" i="1" s="1"/>
  <c r="BH1098" i="1" s="1"/>
  <c r="AP1098" i="1"/>
  <c r="AU1098" i="1"/>
  <c r="AL376" i="1"/>
  <c r="BG376" i="1" s="1"/>
  <c r="BH376" i="1" s="1"/>
  <c r="AP376" i="1"/>
  <c r="AU376" i="1"/>
  <c r="AL162" i="1"/>
  <c r="BG162" i="1" s="1"/>
  <c r="BH162" i="1" s="1"/>
  <c r="AP162" i="1"/>
  <c r="AQ162" i="1" s="1"/>
  <c r="AU162" i="1"/>
  <c r="AV162" i="1" s="1"/>
  <c r="AL868" i="1"/>
  <c r="BG868" i="1" s="1"/>
  <c r="BH868" i="1" s="1"/>
  <c r="AP868" i="1"/>
  <c r="AU868" i="1"/>
  <c r="AX1257" i="1"/>
  <c r="AQ1257" i="1"/>
  <c r="AY1116" i="1"/>
  <c r="AV1116" i="1"/>
  <c r="AV793" i="1"/>
  <c r="AY793" i="1"/>
  <c r="AV833" i="1"/>
  <c r="AY833" i="1"/>
  <c r="AV588" i="1"/>
  <c r="AY588" i="1"/>
  <c r="AY748" i="1"/>
  <c r="AV748" i="1"/>
  <c r="AQ970" i="1"/>
  <c r="AX970" i="1"/>
  <c r="AY570" i="1"/>
  <c r="AV570" i="1"/>
  <c r="AX1137" i="1"/>
  <c r="AQ1137" i="1"/>
  <c r="AY1348" i="1"/>
  <c r="AV1348" i="1"/>
  <c r="AX897" i="1"/>
  <c r="AQ897" i="1"/>
  <c r="AV762" i="1"/>
  <c r="AY762" i="1"/>
  <c r="AX905" i="1"/>
  <c r="AQ905" i="1"/>
  <c r="AL141" i="1"/>
  <c r="BG141" i="1" s="1"/>
  <c r="BH141" i="1" s="1"/>
  <c r="AP141" i="1"/>
  <c r="AU141" i="1"/>
  <c r="AL1135" i="1"/>
  <c r="BG1135" i="1" s="1"/>
  <c r="BH1135" i="1" s="1"/>
  <c r="AP1135" i="1"/>
  <c r="AU1135" i="1"/>
  <c r="AL242" i="1"/>
  <c r="BG242" i="1" s="1"/>
  <c r="BH242" i="1" s="1"/>
  <c r="AP242" i="1"/>
  <c r="AQ242" i="1" s="1"/>
  <c r="AU242" i="1"/>
  <c r="AV242" i="1" s="1"/>
  <c r="AL202" i="1"/>
  <c r="BG202" i="1" s="1"/>
  <c r="BH202" i="1" s="1"/>
  <c r="AP202" i="1"/>
  <c r="AU202" i="1"/>
  <c r="AL700" i="1"/>
  <c r="BG700" i="1" s="1"/>
  <c r="BH700" i="1" s="1"/>
  <c r="AP700" i="1"/>
  <c r="AU700" i="1"/>
  <c r="AL146" i="1"/>
  <c r="BG146" i="1" s="1"/>
  <c r="BH146" i="1" s="1"/>
  <c r="AP146" i="1"/>
  <c r="AU146" i="1"/>
  <c r="AL734" i="1"/>
  <c r="BG734" i="1" s="1"/>
  <c r="BH734" i="1" s="1"/>
  <c r="AP734" i="1"/>
  <c r="AU734" i="1"/>
  <c r="AL440" i="1"/>
  <c r="BG440" i="1" s="1"/>
  <c r="BH440" i="1" s="1"/>
  <c r="AP440" i="1"/>
  <c r="AU440" i="1"/>
  <c r="AL134" i="1"/>
  <c r="BG134" i="1" s="1"/>
  <c r="BH134" i="1" s="1"/>
  <c r="AP134" i="1"/>
  <c r="AQ134" i="1" s="1"/>
  <c r="AU134" i="1"/>
  <c r="AV134" i="1" s="1"/>
  <c r="AL1306" i="1"/>
  <c r="BG1306" i="1" s="1"/>
  <c r="BH1306" i="1" s="1"/>
  <c r="AP1306" i="1"/>
  <c r="AU1306" i="1"/>
  <c r="AL545" i="1"/>
  <c r="BG545" i="1" s="1"/>
  <c r="BH545" i="1" s="1"/>
  <c r="AP545" i="1"/>
  <c r="AQ545" i="1" s="1"/>
  <c r="AU545" i="1"/>
  <c r="AV545" i="1" s="1"/>
  <c r="AL1014" i="1"/>
  <c r="BG1014" i="1" s="1"/>
  <c r="BH1014" i="1" s="1"/>
  <c r="AP1014" i="1"/>
  <c r="AU1014" i="1"/>
  <c r="AL827" i="1"/>
  <c r="BG827" i="1" s="1"/>
  <c r="BH827" i="1" s="1"/>
  <c r="AP827" i="1"/>
  <c r="AU827" i="1"/>
  <c r="AL931" i="1"/>
  <c r="BG931" i="1" s="1"/>
  <c r="BH931" i="1" s="1"/>
  <c r="AP931" i="1"/>
  <c r="AU931" i="1"/>
  <c r="AL857" i="1"/>
  <c r="BG857" i="1" s="1"/>
  <c r="BH857" i="1" s="1"/>
  <c r="AP857" i="1"/>
  <c r="AU857" i="1"/>
  <c r="AL696" i="1"/>
  <c r="BG696" i="1" s="1"/>
  <c r="BH696" i="1" s="1"/>
  <c r="AP696" i="1"/>
  <c r="AU696" i="1"/>
  <c r="AL896" i="1"/>
  <c r="BG896" i="1" s="1"/>
  <c r="BH896" i="1" s="1"/>
  <c r="AP896" i="1"/>
  <c r="AU896" i="1"/>
  <c r="AL329" i="1"/>
  <c r="BG329" i="1" s="1"/>
  <c r="BH329" i="1" s="1"/>
  <c r="AP329" i="1"/>
  <c r="AQ329" i="1" s="1"/>
  <c r="AU329" i="1"/>
  <c r="AV329" i="1" s="1"/>
  <c r="AL351" i="1"/>
  <c r="BG351" i="1" s="1"/>
  <c r="BH351" i="1" s="1"/>
  <c r="AP351" i="1"/>
  <c r="AU351" i="1"/>
  <c r="AL820" i="1"/>
  <c r="BG820" i="1" s="1"/>
  <c r="BH820" i="1" s="1"/>
  <c r="AP820" i="1"/>
  <c r="AU820" i="1"/>
  <c r="AL327" i="1"/>
  <c r="BG327" i="1" s="1"/>
  <c r="BH327" i="1" s="1"/>
  <c r="AP327" i="1"/>
  <c r="AQ327" i="1" s="1"/>
  <c r="AU327" i="1"/>
  <c r="AV327" i="1" s="1"/>
  <c r="AL799" i="1"/>
  <c r="BG799" i="1" s="1"/>
  <c r="BH799" i="1" s="1"/>
  <c r="AP799" i="1"/>
  <c r="AU799" i="1"/>
  <c r="AL1044" i="1"/>
  <c r="BG1044" i="1" s="1"/>
  <c r="BH1044" i="1" s="1"/>
  <c r="AP1044" i="1"/>
  <c r="AU1044" i="1"/>
  <c r="AL522" i="1"/>
  <c r="BG522" i="1" s="1"/>
  <c r="BH522" i="1" s="1"/>
  <c r="AP522" i="1"/>
  <c r="AQ522" i="1" s="1"/>
  <c r="AU522" i="1"/>
  <c r="AV522" i="1" s="1"/>
  <c r="AL243" i="1"/>
  <c r="BG243" i="1" s="1"/>
  <c r="BH243" i="1" s="1"/>
  <c r="AP243" i="1"/>
  <c r="AQ243" i="1" s="1"/>
  <c r="AU243" i="1"/>
  <c r="AV243" i="1" s="1"/>
  <c r="AL177" i="1"/>
  <c r="BG177" i="1" s="1"/>
  <c r="BH177" i="1" s="1"/>
  <c r="AP177" i="1"/>
  <c r="AQ177" i="1" s="1"/>
  <c r="AU177" i="1"/>
  <c r="AV177" i="1" s="1"/>
  <c r="AL1061" i="1"/>
  <c r="BG1061" i="1" s="1"/>
  <c r="BH1061" i="1" s="1"/>
  <c r="AP1061" i="1"/>
  <c r="AU1061" i="1"/>
  <c r="AL354" i="1"/>
  <c r="BG354" i="1" s="1"/>
  <c r="BH354" i="1" s="1"/>
  <c r="AP354" i="1"/>
  <c r="AQ354" i="1" s="1"/>
  <c r="AU354" i="1"/>
  <c r="AV354" i="1" s="1"/>
  <c r="AL785" i="1"/>
  <c r="BG785" i="1" s="1"/>
  <c r="BH785" i="1" s="1"/>
  <c r="AP785" i="1"/>
  <c r="AU785" i="1"/>
  <c r="AL911" i="1"/>
  <c r="BG911" i="1" s="1"/>
  <c r="BH911" i="1" s="1"/>
  <c r="AP911" i="1"/>
  <c r="AU911" i="1"/>
  <c r="AL969" i="1"/>
  <c r="BG969" i="1" s="1"/>
  <c r="BH969" i="1" s="1"/>
  <c r="AP969" i="1"/>
  <c r="AU969" i="1"/>
  <c r="AL132" i="1"/>
  <c r="BG132" i="1" s="1"/>
  <c r="BH132" i="1" s="1"/>
  <c r="AP132" i="1"/>
  <c r="AQ132" i="1" s="1"/>
  <c r="AU132" i="1"/>
  <c r="AV132" i="1" s="1"/>
  <c r="AL942" i="1"/>
  <c r="BG942" i="1" s="1"/>
  <c r="BH942" i="1" s="1"/>
  <c r="AP942" i="1"/>
  <c r="AU942" i="1"/>
  <c r="AL933" i="1"/>
  <c r="BG933" i="1" s="1"/>
  <c r="BH933" i="1" s="1"/>
  <c r="AP933" i="1"/>
  <c r="AU933" i="1"/>
  <c r="AL957" i="1"/>
  <c r="BG957" i="1" s="1"/>
  <c r="BH957" i="1" s="1"/>
  <c r="AP957" i="1"/>
  <c r="AU957" i="1"/>
  <c r="AL154" i="1"/>
  <c r="BG154" i="1" s="1"/>
  <c r="BH154" i="1" s="1"/>
  <c r="AP154" i="1"/>
  <c r="AQ154" i="1" s="1"/>
  <c r="AU154" i="1"/>
  <c r="AV154" i="1" s="1"/>
  <c r="AL775" i="1"/>
  <c r="BG775" i="1" s="1"/>
  <c r="BH775" i="1" s="1"/>
  <c r="AP775" i="1"/>
  <c r="AU775" i="1"/>
  <c r="AL253" i="1"/>
  <c r="BG253" i="1" s="1"/>
  <c r="BH253" i="1" s="1"/>
  <c r="AP253" i="1"/>
  <c r="AQ253" i="1" s="1"/>
  <c r="AU253" i="1"/>
  <c r="AV253" i="1" s="1"/>
  <c r="AL474" i="1"/>
  <c r="BG474" i="1" s="1"/>
  <c r="BH474" i="1" s="1"/>
  <c r="AP474" i="1"/>
  <c r="AQ474" i="1" s="1"/>
  <c r="AU474" i="1"/>
  <c r="AV474" i="1" s="1"/>
  <c r="AL203" i="1"/>
  <c r="BG203" i="1" s="1"/>
  <c r="BH203" i="1" s="1"/>
  <c r="AP203" i="1"/>
  <c r="AQ203" i="1" s="1"/>
  <c r="AU203" i="1"/>
  <c r="AV203" i="1" s="1"/>
  <c r="AL93" i="1"/>
  <c r="BG93" i="1" s="1"/>
  <c r="BH93" i="1" s="1"/>
  <c r="AP93" i="1"/>
  <c r="AQ93" i="1" s="1"/>
  <c r="AU93" i="1"/>
  <c r="AV93" i="1" s="1"/>
  <c r="AL999" i="1"/>
  <c r="BG999" i="1" s="1"/>
  <c r="BH999" i="1" s="1"/>
  <c r="AP999" i="1"/>
  <c r="AU999" i="1"/>
  <c r="AL342" i="1"/>
  <c r="BG342" i="1" s="1"/>
  <c r="BH342" i="1" s="1"/>
  <c r="AP342" i="1"/>
  <c r="AQ342" i="1" s="1"/>
  <c r="AU342" i="1"/>
  <c r="AV342" i="1" s="1"/>
  <c r="AL1141" i="1"/>
  <c r="BG1141" i="1" s="1"/>
  <c r="BH1141" i="1" s="1"/>
  <c r="AP1141" i="1"/>
  <c r="AU1141" i="1"/>
  <c r="AL431" i="1"/>
  <c r="BG431" i="1" s="1"/>
  <c r="BH431" i="1" s="1"/>
  <c r="AP431" i="1"/>
  <c r="AU431" i="1"/>
  <c r="AL292" i="1"/>
  <c r="BG292" i="1" s="1"/>
  <c r="BH292" i="1" s="1"/>
  <c r="AP292" i="1"/>
  <c r="AU292" i="1"/>
  <c r="AL998" i="1"/>
  <c r="BG998" i="1" s="1"/>
  <c r="BH998" i="1" s="1"/>
  <c r="AP998" i="1"/>
  <c r="AU998" i="1"/>
  <c r="AL120" i="1"/>
  <c r="BG120" i="1" s="1"/>
  <c r="BH120" i="1" s="1"/>
  <c r="AP120" i="1"/>
  <c r="AU120" i="1"/>
  <c r="AL1139" i="1"/>
  <c r="BG1139" i="1" s="1"/>
  <c r="BH1139" i="1" s="1"/>
  <c r="AP1139" i="1"/>
  <c r="AU1139" i="1"/>
  <c r="AL898" i="1"/>
  <c r="BG898" i="1" s="1"/>
  <c r="BH898" i="1" s="1"/>
  <c r="AP898" i="1"/>
  <c r="AU898" i="1"/>
  <c r="AL1159" i="1"/>
  <c r="BG1159" i="1" s="1"/>
  <c r="BH1159" i="1" s="1"/>
  <c r="AP1159" i="1"/>
  <c r="AU1159" i="1"/>
  <c r="AL1072" i="1"/>
  <c r="BG1072" i="1" s="1"/>
  <c r="BH1072" i="1" s="1"/>
  <c r="AP1072" i="1"/>
  <c r="AU1072" i="1"/>
  <c r="AL330" i="1"/>
  <c r="BG330" i="1" s="1"/>
  <c r="BH330" i="1" s="1"/>
  <c r="AP330" i="1"/>
  <c r="AQ330" i="1" s="1"/>
  <c r="AU330" i="1"/>
  <c r="AV330" i="1" s="1"/>
  <c r="AL1295" i="1"/>
  <c r="BG1295" i="1" s="1"/>
  <c r="BH1295" i="1" s="1"/>
  <c r="AP1295" i="1"/>
  <c r="AU1295" i="1"/>
  <c r="AL1136" i="1"/>
  <c r="BG1136" i="1" s="1"/>
  <c r="BH1136" i="1" s="1"/>
  <c r="AP1136" i="1"/>
  <c r="AU1136" i="1"/>
  <c r="AL920" i="1"/>
  <c r="BG920" i="1" s="1"/>
  <c r="BH920" i="1" s="1"/>
  <c r="AP920" i="1"/>
  <c r="AU920" i="1"/>
  <c r="AL981" i="1"/>
  <c r="BG981" i="1" s="1"/>
  <c r="BH981" i="1" s="1"/>
  <c r="AP981" i="1"/>
  <c r="AU981" i="1"/>
  <c r="AY612" i="1"/>
  <c r="AV612" i="1"/>
  <c r="AX1116" i="1"/>
  <c r="AQ1116" i="1"/>
  <c r="AY717" i="1"/>
  <c r="AV717" i="1"/>
  <c r="AX793" i="1"/>
  <c r="AQ793" i="1"/>
  <c r="AV563" i="1"/>
  <c r="AY563" i="1"/>
  <c r="AX833" i="1"/>
  <c r="AQ833" i="1"/>
  <c r="AX588" i="1"/>
  <c r="AQ588" i="1"/>
  <c r="AX748" i="1"/>
  <c r="AQ748" i="1"/>
  <c r="AV1131" i="1"/>
  <c r="AY1131" i="1"/>
  <c r="AX570" i="1"/>
  <c r="AQ570" i="1"/>
  <c r="AY1308" i="1"/>
  <c r="AV1308" i="1"/>
  <c r="AX1348" i="1"/>
  <c r="AQ1348" i="1"/>
  <c r="AY643" i="1"/>
  <c r="AV643" i="1"/>
  <c r="AX762" i="1"/>
  <c r="AQ762" i="1"/>
  <c r="AY1285" i="1"/>
  <c r="AV1285" i="1"/>
  <c r="AV1060" i="1"/>
  <c r="AY1060" i="1"/>
  <c r="AL843" i="1"/>
  <c r="BG843" i="1" s="1"/>
  <c r="BH843" i="1" s="1"/>
  <c r="AP843" i="1"/>
  <c r="AU843" i="1"/>
  <c r="AL930" i="1"/>
  <c r="BG930" i="1" s="1"/>
  <c r="BH930" i="1" s="1"/>
  <c r="AP930" i="1"/>
  <c r="AU930" i="1"/>
  <c r="AL877" i="1"/>
  <c r="BG877" i="1" s="1"/>
  <c r="BH877" i="1" s="1"/>
  <c r="AP877" i="1"/>
  <c r="AU877" i="1"/>
  <c r="AL244" i="1"/>
  <c r="BG244" i="1" s="1"/>
  <c r="BH244" i="1" s="1"/>
  <c r="AP244" i="1"/>
  <c r="AU244" i="1"/>
  <c r="AL792" i="1"/>
  <c r="BG792" i="1" s="1"/>
  <c r="BH792" i="1" s="1"/>
  <c r="AP792" i="1"/>
  <c r="AU792" i="1"/>
  <c r="AL798" i="1"/>
  <c r="BG798" i="1" s="1"/>
  <c r="BH798" i="1" s="1"/>
  <c r="AP798" i="1"/>
  <c r="AU798" i="1"/>
  <c r="AL530" i="1"/>
  <c r="BG530" i="1" s="1"/>
  <c r="BH530" i="1" s="1"/>
  <c r="AP530" i="1"/>
  <c r="AQ530" i="1" s="1"/>
  <c r="AU530" i="1"/>
  <c r="AV530" i="1" s="1"/>
  <c r="AL1081" i="1"/>
  <c r="BG1081" i="1" s="1"/>
  <c r="BH1081" i="1" s="1"/>
  <c r="AP1081" i="1"/>
  <c r="AU1081" i="1"/>
  <c r="AL323" i="1"/>
  <c r="BG323" i="1" s="1"/>
  <c r="BH323" i="1" s="1"/>
  <c r="AP323" i="1"/>
  <c r="AQ323" i="1" s="1"/>
  <c r="AU323" i="1"/>
  <c r="AV323" i="1" s="1"/>
  <c r="AL1217" i="1"/>
  <c r="BG1217" i="1" s="1"/>
  <c r="BH1217" i="1" s="1"/>
  <c r="AP1217" i="1"/>
  <c r="AU1217" i="1"/>
  <c r="AL228" i="1"/>
  <c r="BG228" i="1" s="1"/>
  <c r="BH228" i="1" s="1"/>
  <c r="AP228" i="1"/>
  <c r="AQ228" i="1" s="1"/>
  <c r="AU228" i="1"/>
  <c r="AV228" i="1" s="1"/>
  <c r="AL642" i="1"/>
  <c r="BG642" i="1" s="1"/>
  <c r="BH642" i="1" s="1"/>
  <c r="AP642" i="1"/>
  <c r="AQ642" i="1" s="1"/>
  <c r="AU642" i="1"/>
  <c r="AV642" i="1" s="1"/>
  <c r="AL83" i="1"/>
  <c r="BG83" i="1" s="1"/>
  <c r="BH83" i="1" s="1"/>
  <c r="AP83" i="1"/>
  <c r="AU83" i="1"/>
  <c r="AL789" i="1"/>
  <c r="BG789" i="1" s="1"/>
  <c r="BH789" i="1" s="1"/>
  <c r="AP789" i="1"/>
  <c r="AU789" i="1"/>
  <c r="AL966" i="1"/>
  <c r="BG966" i="1" s="1"/>
  <c r="BH966" i="1" s="1"/>
  <c r="AP966" i="1"/>
  <c r="AU966" i="1"/>
  <c r="AL804" i="1"/>
  <c r="BG804" i="1" s="1"/>
  <c r="BH804" i="1" s="1"/>
  <c r="AP804" i="1"/>
  <c r="AU804" i="1"/>
  <c r="AL880" i="1"/>
  <c r="BG880" i="1" s="1"/>
  <c r="BH880" i="1" s="1"/>
  <c r="AP880" i="1"/>
  <c r="AU880" i="1"/>
  <c r="AL217" i="1"/>
  <c r="BG217" i="1" s="1"/>
  <c r="BH217" i="1" s="1"/>
  <c r="AP217" i="1"/>
  <c r="AQ217" i="1" s="1"/>
  <c r="AU217" i="1"/>
  <c r="AV217" i="1" s="1"/>
  <c r="AL209" i="1"/>
  <c r="BG209" i="1" s="1"/>
  <c r="BH209" i="1" s="1"/>
  <c r="AP209" i="1"/>
  <c r="AU209" i="1"/>
  <c r="AL906" i="1"/>
  <c r="BG906" i="1" s="1"/>
  <c r="BH906" i="1" s="1"/>
  <c r="AP906" i="1"/>
  <c r="AU906" i="1"/>
  <c r="AL454" i="1"/>
  <c r="BG454" i="1" s="1"/>
  <c r="BH454" i="1" s="1"/>
  <c r="AP454" i="1"/>
  <c r="AQ454" i="1" s="1"/>
  <c r="AU454" i="1"/>
  <c r="AV454" i="1" s="1"/>
  <c r="AL315" i="1"/>
  <c r="BG315" i="1" s="1"/>
  <c r="BH315" i="1" s="1"/>
  <c r="AP315" i="1"/>
  <c r="AU315" i="1"/>
  <c r="AL729" i="1"/>
  <c r="BG729" i="1" s="1"/>
  <c r="BH729" i="1" s="1"/>
  <c r="AP729" i="1"/>
  <c r="AU729" i="1"/>
  <c r="AL303" i="1"/>
  <c r="BG303" i="1" s="1"/>
  <c r="BH303" i="1" s="1"/>
  <c r="AP303" i="1"/>
  <c r="AU303" i="1"/>
  <c r="AL761" i="1"/>
  <c r="BG761" i="1" s="1"/>
  <c r="BH761" i="1" s="1"/>
  <c r="AP761" i="1"/>
  <c r="AU761" i="1"/>
  <c r="AL88" i="1"/>
  <c r="BG88" i="1" s="1"/>
  <c r="BH88" i="1" s="1"/>
  <c r="AP88" i="1"/>
  <c r="AQ88" i="1" s="1"/>
  <c r="AU88" i="1"/>
  <c r="AV88" i="1" s="1"/>
  <c r="AL1016" i="1"/>
  <c r="BG1016" i="1" s="1"/>
  <c r="BH1016" i="1" s="1"/>
  <c r="AP1016" i="1"/>
  <c r="AU1016" i="1"/>
  <c r="AL91" i="1"/>
  <c r="BG91" i="1" s="1"/>
  <c r="BH91" i="1" s="1"/>
  <c r="AP91" i="1"/>
  <c r="AU91" i="1"/>
  <c r="AL1181" i="1"/>
  <c r="BG1181" i="1" s="1"/>
  <c r="BH1181" i="1" s="1"/>
  <c r="AP1181" i="1"/>
  <c r="AU1181" i="1"/>
  <c r="AL661" i="1"/>
  <c r="BG661" i="1" s="1"/>
  <c r="BH661" i="1" s="1"/>
  <c r="AP661" i="1"/>
  <c r="AU661" i="1"/>
  <c r="AL433" i="1"/>
  <c r="BG433" i="1" s="1"/>
  <c r="BH433" i="1" s="1"/>
  <c r="AP433" i="1"/>
  <c r="AQ433" i="1" s="1"/>
  <c r="AU433" i="1"/>
  <c r="AV433" i="1" s="1"/>
  <c r="AL1163" i="1"/>
  <c r="BG1163" i="1" s="1"/>
  <c r="BH1163" i="1" s="1"/>
  <c r="AP1163" i="1"/>
  <c r="AU1163" i="1"/>
  <c r="AL1084" i="1"/>
  <c r="BG1084" i="1" s="1"/>
  <c r="BH1084" i="1" s="1"/>
  <c r="AP1084" i="1"/>
  <c r="AU1084" i="1"/>
  <c r="AL453" i="1"/>
  <c r="BG453" i="1" s="1"/>
  <c r="BH453" i="1" s="1"/>
  <c r="AP453" i="1"/>
  <c r="AQ453" i="1" s="1"/>
  <c r="AU453" i="1"/>
  <c r="AV453" i="1" s="1"/>
  <c r="AL333" i="1"/>
  <c r="BG333" i="1" s="1"/>
  <c r="BH333" i="1" s="1"/>
  <c r="AP333" i="1"/>
  <c r="AQ333" i="1" s="1"/>
  <c r="AU333" i="1"/>
  <c r="AV333" i="1" s="1"/>
  <c r="AL375" i="1"/>
  <c r="BG375" i="1" s="1"/>
  <c r="BH375" i="1" s="1"/>
  <c r="AP375" i="1"/>
  <c r="AQ375" i="1" s="1"/>
  <c r="AU375" i="1"/>
  <c r="AV375" i="1" s="1"/>
  <c r="AL250" i="1"/>
  <c r="BG250" i="1" s="1"/>
  <c r="BH250" i="1" s="1"/>
  <c r="AP250" i="1"/>
  <c r="AQ250" i="1" s="1"/>
  <c r="AU250" i="1"/>
  <c r="AV250" i="1" s="1"/>
  <c r="AL1012" i="1"/>
  <c r="BG1012" i="1" s="1"/>
  <c r="BH1012" i="1" s="1"/>
  <c r="AP1012" i="1"/>
  <c r="AU1012" i="1"/>
  <c r="AL786" i="1"/>
  <c r="BG786" i="1" s="1"/>
  <c r="BH786" i="1" s="1"/>
  <c r="AP786" i="1"/>
  <c r="AU786" i="1"/>
  <c r="AL137" i="1"/>
  <c r="BG137" i="1" s="1"/>
  <c r="BH137" i="1" s="1"/>
  <c r="AP137" i="1"/>
  <c r="AQ137" i="1" s="1"/>
  <c r="AU137" i="1"/>
  <c r="AV137" i="1" s="1"/>
  <c r="AL818" i="1"/>
  <c r="BG818" i="1" s="1"/>
  <c r="BH818" i="1" s="1"/>
  <c r="AP818" i="1"/>
  <c r="AU818" i="1"/>
  <c r="AL926" i="1"/>
  <c r="BG926" i="1" s="1"/>
  <c r="BH926" i="1" s="1"/>
  <c r="AP926" i="1"/>
  <c r="AU926" i="1"/>
  <c r="AL434" i="1"/>
  <c r="BG434" i="1" s="1"/>
  <c r="BH434" i="1" s="1"/>
  <c r="AP434" i="1"/>
  <c r="AQ434" i="1" s="1"/>
  <c r="AU434" i="1"/>
  <c r="AV434" i="1" s="1"/>
  <c r="AL479" i="1"/>
  <c r="BG479" i="1" s="1"/>
  <c r="BH479" i="1" s="1"/>
  <c r="AP479" i="1"/>
  <c r="AQ479" i="1" s="1"/>
  <c r="AU479" i="1"/>
  <c r="AV479" i="1" s="1"/>
  <c r="AL788" i="1"/>
  <c r="BG788" i="1" s="1"/>
  <c r="BH788" i="1" s="1"/>
  <c r="AP788" i="1"/>
  <c r="AU788" i="1"/>
  <c r="AL312" i="1"/>
  <c r="BG312" i="1" s="1"/>
  <c r="BH312" i="1" s="1"/>
  <c r="AP312" i="1"/>
  <c r="AQ312" i="1" s="1"/>
  <c r="AU312" i="1"/>
  <c r="AV312" i="1" s="1"/>
  <c r="AL773" i="1"/>
  <c r="BG773" i="1" s="1"/>
  <c r="BH773" i="1" s="1"/>
  <c r="AP773" i="1"/>
  <c r="AU773" i="1"/>
  <c r="AL682" i="1"/>
  <c r="BG682" i="1" s="1"/>
  <c r="BH682" i="1" s="1"/>
  <c r="AP682" i="1"/>
  <c r="AU682" i="1"/>
  <c r="AL103" i="1"/>
  <c r="BG103" i="1" s="1"/>
  <c r="BH103" i="1" s="1"/>
  <c r="AP103" i="1"/>
  <c r="AQ103" i="1" s="1"/>
  <c r="AU103" i="1"/>
  <c r="AV103" i="1" s="1"/>
  <c r="AL1097" i="1"/>
  <c r="BG1097" i="1" s="1"/>
  <c r="BH1097" i="1" s="1"/>
  <c r="AP1097" i="1"/>
  <c r="AU1097" i="1"/>
  <c r="AL835" i="1"/>
  <c r="BG835" i="1" s="1"/>
  <c r="BH835" i="1" s="1"/>
  <c r="AP835" i="1"/>
  <c r="AU835" i="1"/>
  <c r="AL164" i="1"/>
  <c r="BG164" i="1" s="1"/>
  <c r="BH164" i="1" s="1"/>
  <c r="AP164" i="1"/>
  <c r="AQ164" i="1" s="1"/>
  <c r="AU164" i="1"/>
  <c r="AV164" i="1" s="1"/>
  <c r="AL824" i="1"/>
  <c r="BG824" i="1" s="1"/>
  <c r="BH824" i="1" s="1"/>
  <c r="AP824" i="1"/>
  <c r="AU824" i="1"/>
  <c r="AL167" i="1"/>
  <c r="BG167" i="1" s="1"/>
  <c r="BH167" i="1" s="1"/>
  <c r="AP167" i="1"/>
  <c r="AQ167" i="1" s="1"/>
  <c r="AU167" i="1"/>
  <c r="AV167" i="1" s="1"/>
  <c r="AL1358" i="1"/>
  <c r="BG1358" i="1" s="1"/>
  <c r="BH1358" i="1" s="1"/>
  <c r="AP1358" i="1"/>
  <c r="AU1358" i="1"/>
  <c r="AL1277" i="1"/>
  <c r="BG1277" i="1" s="1"/>
  <c r="BH1277" i="1" s="1"/>
  <c r="AP1277" i="1"/>
  <c r="AU1277" i="1"/>
  <c r="AL1115" i="1"/>
  <c r="BG1115" i="1" s="1"/>
  <c r="BH1115" i="1" s="1"/>
  <c r="AP1115" i="1"/>
  <c r="AU1115" i="1"/>
  <c r="AL1103" i="1"/>
  <c r="BG1103" i="1" s="1"/>
  <c r="BH1103" i="1" s="1"/>
  <c r="AP1103" i="1"/>
  <c r="AU1103" i="1"/>
  <c r="AL989" i="1"/>
  <c r="BG989" i="1" s="1"/>
  <c r="BH989" i="1" s="1"/>
  <c r="AP989" i="1"/>
  <c r="AU989" i="1"/>
  <c r="AL214" i="1"/>
  <c r="BG214" i="1" s="1"/>
  <c r="BH214" i="1" s="1"/>
  <c r="AP214" i="1"/>
  <c r="AQ214" i="1" s="1"/>
  <c r="AU214" i="1"/>
  <c r="AV214" i="1" s="1"/>
  <c r="AL633" i="1"/>
  <c r="BG633" i="1" s="1"/>
  <c r="BH633" i="1" s="1"/>
  <c r="AP633" i="1"/>
  <c r="AQ633" i="1" s="1"/>
  <c r="AU633" i="1"/>
  <c r="AV633" i="1" s="1"/>
  <c r="AL572" i="1"/>
  <c r="BG572" i="1" s="1"/>
  <c r="BH572" i="1" s="1"/>
  <c r="AP572" i="1"/>
  <c r="AQ572" i="1" s="1"/>
  <c r="AU572" i="1"/>
  <c r="AV572" i="1" s="1"/>
  <c r="AL650" i="1"/>
  <c r="BG650" i="1" s="1"/>
  <c r="BH650" i="1" s="1"/>
  <c r="AP650" i="1"/>
  <c r="AQ650" i="1" s="1"/>
  <c r="AU650" i="1"/>
  <c r="AV650" i="1" s="1"/>
  <c r="AL861" i="1"/>
  <c r="BG861" i="1" s="1"/>
  <c r="BH861" i="1" s="1"/>
  <c r="AP861" i="1"/>
  <c r="AU861" i="1"/>
  <c r="AL750" i="1"/>
  <c r="BG750" i="1" s="1"/>
  <c r="BH750" i="1" s="1"/>
  <c r="AP750" i="1"/>
  <c r="AU750" i="1"/>
  <c r="AL224" i="1"/>
  <c r="BG224" i="1" s="1"/>
  <c r="BH224" i="1" s="1"/>
  <c r="AP224" i="1"/>
  <c r="AU224" i="1"/>
  <c r="AL1049" i="1"/>
  <c r="BG1049" i="1" s="1"/>
  <c r="BH1049" i="1" s="1"/>
  <c r="AP1049" i="1"/>
  <c r="AU1049" i="1"/>
  <c r="AL870" i="1"/>
  <c r="BG870" i="1" s="1"/>
  <c r="BH870" i="1" s="1"/>
  <c r="AP870" i="1"/>
  <c r="AU870" i="1"/>
  <c r="AL555" i="1"/>
  <c r="BG555" i="1" s="1"/>
  <c r="BH555" i="1" s="1"/>
  <c r="AP555" i="1"/>
  <c r="AQ555" i="1" s="1"/>
  <c r="AU555" i="1"/>
  <c r="AV555" i="1" s="1"/>
  <c r="AL1190" i="1"/>
  <c r="BG1190" i="1" s="1"/>
  <c r="BH1190" i="1" s="1"/>
  <c r="AP1190" i="1"/>
  <c r="AU1190" i="1"/>
  <c r="AL363" i="1"/>
  <c r="BG363" i="1" s="1"/>
  <c r="BH363" i="1" s="1"/>
  <c r="AP363" i="1"/>
  <c r="AU363" i="1"/>
  <c r="AL1090" i="1"/>
  <c r="BG1090" i="1" s="1"/>
  <c r="BH1090" i="1" s="1"/>
  <c r="AP1090" i="1"/>
  <c r="AU1090" i="1"/>
  <c r="AL239" i="1"/>
  <c r="BG239" i="1" s="1"/>
  <c r="BH239" i="1" s="1"/>
  <c r="AP239" i="1"/>
  <c r="AQ239" i="1" s="1"/>
  <c r="AU239" i="1"/>
  <c r="AV239" i="1" s="1"/>
  <c r="AL514" i="1"/>
  <c r="BG514" i="1" s="1"/>
  <c r="BH514" i="1" s="1"/>
  <c r="AP514" i="1"/>
  <c r="AQ514" i="1" s="1"/>
  <c r="AU514" i="1"/>
  <c r="AV514" i="1" s="1"/>
  <c r="AL625" i="1"/>
  <c r="BG625" i="1" s="1"/>
  <c r="BH625" i="1" s="1"/>
  <c r="AP625" i="1"/>
  <c r="AQ625" i="1" s="1"/>
  <c r="AU625" i="1"/>
  <c r="AV625" i="1" s="1"/>
  <c r="AL763" i="1"/>
  <c r="BG763" i="1" s="1"/>
  <c r="BH763" i="1" s="1"/>
  <c r="AP763" i="1"/>
  <c r="AU763" i="1"/>
  <c r="AL1018" i="1"/>
  <c r="BG1018" i="1" s="1"/>
  <c r="BH1018" i="1" s="1"/>
  <c r="AP1018" i="1"/>
  <c r="AU1018" i="1"/>
  <c r="AL711" i="1"/>
  <c r="BG711" i="1" s="1"/>
  <c r="BH711" i="1" s="1"/>
  <c r="AP711" i="1"/>
  <c r="AU711" i="1"/>
  <c r="AL319" i="1"/>
  <c r="BG319" i="1" s="1"/>
  <c r="BH319" i="1" s="1"/>
  <c r="AP319" i="1"/>
  <c r="AU319" i="1"/>
  <c r="AL936" i="1"/>
  <c r="BG936" i="1" s="1"/>
  <c r="BH936" i="1" s="1"/>
  <c r="AP936" i="1"/>
  <c r="AU936" i="1"/>
  <c r="AL344" i="1"/>
  <c r="BG344" i="1" s="1"/>
  <c r="BH344" i="1" s="1"/>
  <c r="AP344" i="1"/>
  <c r="AU344" i="1"/>
  <c r="AL336" i="1"/>
  <c r="BG336" i="1" s="1"/>
  <c r="BH336" i="1" s="1"/>
  <c r="AP336" i="1"/>
  <c r="AU336" i="1"/>
  <c r="AL756" i="1"/>
  <c r="BG756" i="1" s="1"/>
  <c r="BH756" i="1" s="1"/>
  <c r="AP756" i="1"/>
  <c r="AU756" i="1"/>
  <c r="AL179" i="1"/>
  <c r="BG179" i="1" s="1"/>
  <c r="BH179" i="1" s="1"/>
  <c r="AP179" i="1"/>
  <c r="AU179" i="1"/>
  <c r="AL1364" i="1"/>
  <c r="BG1364" i="1" s="1"/>
  <c r="BH1364" i="1" s="1"/>
  <c r="AP1364" i="1"/>
  <c r="AU1364" i="1"/>
  <c r="AL1034" i="1"/>
  <c r="BG1034" i="1" s="1"/>
  <c r="BH1034" i="1" s="1"/>
  <c r="AP1034" i="1"/>
  <c r="AU1034" i="1"/>
  <c r="AL913" i="1"/>
  <c r="BG913" i="1" s="1"/>
  <c r="BH913" i="1" s="1"/>
  <c r="AP913" i="1"/>
  <c r="AU913" i="1"/>
  <c r="AL972" i="1"/>
  <c r="BG972" i="1" s="1"/>
  <c r="BH972" i="1" s="1"/>
  <c r="AP972" i="1"/>
  <c r="AU972" i="1"/>
  <c r="AL1195" i="1"/>
  <c r="BG1195" i="1" s="1"/>
  <c r="BH1195" i="1" s="1"/>
  <c r="AP1195" i="1"/>
  <c r="AU1195" i="1"/>
  <c r="AX612" i="1"/>
  <c r="AQ612" i="1"/>
  <c r="AV1350" i="1"/>
  <c r="AY1350" i="1"/>
  <c r="AX717" i="1"/>
  <c r="AQ717" i="1"/>
  <c r="AQ563" i="1"/>
  <c r="AX563" i="1"/>
  <c r="AY487" i="1"/>
  <c r="AV487" i="1"/>
  <c r="AY1186" i="1"/>
  <c r="AV1186" i="1"/>
  <c r="AX1131" i="1"/>
  <c r="AQ1131" i="1"/>
  <c r="AY977" i="1"/>
  <c r="AV977" i="1"/>
  <c r="AX1308" i="1"/>
  <c r="AQ1308" i="1"/>
  <c r="AY1294" i="1"/>
  <c r="AV1294" i="1"/>
  <c r="AX643" i="1"/>
  <c r="AQ643" i="1"/>
  <c r="AV1263" i="1"/>
  <c r="AY1263" i="1"/>
  <c r="AX1285" i="1"/>
  <c r="AQ1285" i="1"/>
  <c r="AV1297" i="1"/>
  <c r="AY1297" i="1"/>
  <c r="AX1060" i="1"/>
  <c r="AQ1060" i="1"/>
  <c r="AL426" i="1"/>
  <c r="BG426" i="1" s="1"/>
  <c r="BH426" i="1" s="1"/>
  <c r="AP426" i="1"/>
  <c r="AQ426" i="1" s="1"/>
  <c r="AU426" i="1"/>
  <c r="AV426" i="1" s="1"/>
  <c r="AL780" i="1"/>
  <c r="BG780" i="1" s="1"/>
  <c r="BH780" i="1" s="1"/>
  <c r="AP780" i="1"/>
  <c r="AU780" i="1"/>
  <c r="AL938" i="1"/>
  <c r="BG938" i="1" s="1"/>
  <c r="BH938" i="1" s="1"/>
  <c r="AP938" i="1"/>
  <c r="AU938" i="1"/>
  <c r="AL175" i="1"/>
  <c r="BG175" i="1" s="1"/>
  <c r="BH175" i="1" s="1"/>
  <c r="AP175" i="1"/>
  <c r="AU175" i="1"/>
  <c r="AL915" i="1"/>
  <c r="BG915" i="1" s="1"/>
  <c r="BH915" i="1" s="1"/>
  <c r="AP915" i="1"/>
  <c r="AU915" i="1"/>
  <c r="AL1337" i="1"/>
  <c r="BG1337" i="1" s="1"/>
  <c r="BH1337" i="1" s="1"/>
  <c r="AP1337" i="1"/>
  <c r="AU1337" i="1"/>
  <c r="AL306" i="1"/>
  <c r="BG306" i="1" s="1"/>
  <c r="BH306" i="1" s="1"/>
  <c r="AP306" i="1"/>
  <c r="AU306" i="1"/>
  <c r="AL787" i="1"/>
  <c r="BG787" i="1" s="1"/>
  <c r="BH787" i="1" s="1"/>
  <c r="AP787" i="1"/>
  <c r="AU787" i="1"/>
  <c r="AL516" i="1"/>
  <c r="BG516" i="1" s="1"/>
  <c r="BH516" i="1" s="1"/>
  <c r="AP516" i="1"/>
  <c r="AQ516" i="1" s="1"/>
  <c r="AU516" i="1"/>
  <c r="AV516" i="1" s="1"/>
  <c r="AL484" i="1"/>
  <c r="BG484" i="1" s="1"/>
  <c r="BH484" i="1" s="1"/>
  <c r="AP484" i="1"/>
  <c r="AQ484" i="1" s="1"/>
  <c r="AU484" i="1"/>
  <c r="AV484" i="1" s="1"/>
  <c r="AL1209" i="1"/>
  <c r="BG1209" i="1" s="1"/>
  <c r="BH1209" i="1" s="1"/>
  <c r="AP1209" i="1"/>
  <c r="AU1209" i="1"/>
  <c r="AL500" i="1"/>
  <c r="BG500" i="1" s="1"/>
  <c r="BH500" i="1" s="1"/>
  <c r="AP500" i="1"/>
  <c r="AQ500" i="1" s="1"/>
  <c r="AU500" i="1"/>
  <c r="AV500" i="1" s="1"/>
  <c r="AL80" i="1"/>
  <c r="BG80" i="1" s="1"/>
  <c r="BH80" i="1" s="1"/>
  <c r="AP80" i="1"/>
  <c r="AQ80" i="1" s="1"/>
  <c r="AU80" i="1"/>
  <c r="AV80" i="1" s="1"/>
  <c r="AL914" i="1"/>
  <c r="BG914" i="1" s="1"/>
  <c r="BH914" i="1" s="1"/>
  <c r="AP914" i="1"/>
  <c r="AU914" i="1"/>
  <c r="AL656" i="1"/>
  <c r="BG656" i="1" s="1"/>
  <c r="BH656" i="1" s="1"/>
  <c r="AP656" i="1"/>
  <c r="AQ656" i="1" s="1"/>
  <c r="AU656" i="1"/>
  <c r="AV656" i="1" s="1"/>
  <c r="AL716" i="1"/>
  <c r="BG716" i="1" s="1"/>
  <c r="BH716" i="1" s="1"/>
  <c r="AP716" i="1"/>
  <c r="AU716" i="1"/>
  <c r="AL725" i="1"/>
  <c r="BG725" i="1" s="1"/>
  <c r="BH725" i="1" s="1"/>
  <c r="AP725" i="1"/>
  <c r="AU725" i="1"/>
  <c r="AL639" i="1"/>
  <c r="BG639" i="1" s="1"/>
  <c r="BH639" i="1" s="1"/>
  <c r="AP639" i="1"/>
  <c r="AQ639" i="1" s="1"/>
  <c r="AU639" i="1"/>
  <c r="AV639" i="1" s="1"/>
  <c r="AL1001" i="1"/>
  <c r="BG1001" i="1" s="1"/>
  <c r="BH1001" i="1" s="1"/>
  <c r="AP1001" i="1"/>
  <c r="AU1001" i="1"/>
  <c r="AL862" i="1"/>
  <c r="BG862" i="1" s="1"/>
  <c r="BH862" i="1" s="1"/>
  <c r="AP862" i="1"/>
  <c r="AU862" i="1"/>
  <c r="AL883" i="1"/>
  <c r="BG883" i="1" s="1"/>
  <c r="BH883" i="1" s="1"/>
  <c r="AP883" i="1"/>
  <c r="AU883" i="1"/>
  <c r="AL176" i="1"/>
  <c r="BG176" i="1" s="1"/>
  <c r="BH176" i="1" s="1"/>
  <c r="AP176" i="1"/>
  <c r="AU176" i="1"/>
  <c r="AL539" i="1"/>
  <c r="BG539" i="1" s="1"/>
  <c r="BH539" i="1" s="1"/>
  <c r="AP539" i="1"/>
  <c r="AQ539" i="1" s="1"/>
  <c r="AU539" i="1"/>
  <c r="AV539" i="1" s="1"/>
  <c r="AL874" i="1"/>
  <c r="BG874" i="1" s="1"/>
  <c r="BH874" i="1" s="1"/>
  <c r="AP874" i="1"/>
  <c r="AU874" i="1"/>
  <c r="AL797" i="1"/>
  <c r="BG797" i="1" s="1"/>
  <c r="BH797" i="1" s="1"/>
  <c r="AP797" i="1"/>
  <c r="AU797" i="1"/>
  <c r="AL99" i="1"/>
  <c r="BG99" i="1" s="1"/>
  <c r="BH99" i="1" s="1"/>
  <c r="AP99" i="1"/>
  <c r="AU99" i="1"/>
  <c r="AL149" i="1"/>
  <c r="BG149" i="1" s="1"/>
  <c r="BH149" i="1" s="1"/>
  <c r="AP149" i="1"/>
  <c r="AQ149" i="1" s="1"/>
  <c r="AU149" i="1"/>
  <c r="AV149" i="1" s="1"/>
  <c r="AL408" i="1"/>
  <c r="BG408" i="1" s="1"/>
  <c r="BH408" i="1" s="1"/>
  <c r="AP408" i="1"/>
  <c r="AU408" i="1"/>
  <c r="AL395" i="1"/>
  <c r="BG395" i="1" s="1"/>
  <c r="BH395" i="1" s="1"/>
  <c r="AP395" i="1"/>
  <c r="AU395" i="1"/>
  <c r="AL830" i="1"/>
  <c r="BG830" i="1" s="1"/>
  <c r="BH830" i="1" s="1"/>
  <c r="AP830" i="1"/>
  <c r="AU830" i="1"/>
  <c r="AL313" i="1"/>
  <c r="BG313" i="1" s="1"/>
  <c r="BH313" i="1" s="1"/>
  <c r="AP313" i="1"/>
  <c r="AQ313" i="1" s="1"/>
  <c r="AU313" i="1"/>
  <c r="AV313" i="1" s="1"/>
  <c r="AL318" i="1"/>
  <c r="BG318" i="1" s="1"/>
  <c r="BH318" i="1" s="1"/>
  <c r="AP318" i="1"/>
  <c r="AQ318" i="1" s="1"/>
  <c r="AU318" i="1"/>
  <c r="AV318" i="1" s="1"/>
  <c r="AL690" i="1"/>
  <c r="BG690" i="1" s="1"/>
  <c r="BH690" i="1" s="1"/>
  <c r="AP690" i="1"/>
  <c r="AU690" i="1"/>
  <c r="AL198" i="1"/>
  <c r="BG198" i="1" s="1"/>
  <c r="BH198" i="1" s="1"/>
  <c r="AP198" i="1"/>
  <c r="AU198" i="1"/>
  <c r="AL1085" i="1"/>
  <c r="BG1085" i="1" s="1"/>
  <c r="BH1085" i="1" s="1"/>
  <c r="AP1085" i="1"/>
  <c r="AU1085" i="1"/>
  <c r="AL1029" i="1"/>
  <c r="BG1029" i="1" s="1"/>
  <c r="BH1029" i="1" s="1"/>
  <c r="AP1029" i="1"/>
  <c r="AU1029" i="1"/>
  <c r="AL270" i="1"/>
  <c r="BG270" i="1" s="1"/>
  <c r="BH270" i="1" s="1"/>
  <c r="AP270" i="1"/>
  <c r="AQ270" i="1" s="1"/>
  <c r="AU270" i="1"/>
  <c r="AV270" i="1" s="1"/>
  <c r="AL78" i="1"/>
  <c r="BG78" i="1" s="1"/>
  <c r="BH78" i="1" s="1"/>
  <c r="AP78" i="1"/>
  <c r="AQ78" i="1" s="1"/>
  <c r="AU78" i="1"/>
  <c r="AV78" i="1" s="1"/>
  <c r="AL980" i="1"/>
  <c r="BG980" i="1" s="1"/>
  <c r="BH980" i="1" s="1"/>
  <c r="AP980" i="1"/>
  <c r="AU980" i="1"/>
  <c r="AL491" i="1"/>
  <c r="BG491" i="1" s="1"/>
  <c r="BH491" i="1" s="1"/>
  <c r="AP491" i="1"/>
  <c r="AU491" i="1"/>
  <c r="AL837" i="1"/>
  <c r="BG837" i="1" s="1"/>
  <c r="BH837" i="1" s="1"/>
  <c r="AP837" i="1"/>
  <c r="AU837" i="1"/>
  <c r="AL884" i="1"/>
  <c r="BG884" i="1" s="1"/>
  <c r="BH884" i="1" s="1"/>
  <c r="AP884" i="1"/>
  <c r="AU884" i="1"/>
  <c r="AL968" i="1"/>
  <c r="BG968" i="1" s="1"/>
  <c r="BH968" i="1" s="1"/>
  <c r="AP968" i="1"/>
  <c r="AU968" i="1"/>
  <c r="AL366" i="1"/>
  <c r="BG366" i="1" s="1"/>
  <c r="BH366" i="1" s="1"/>
  <c r="AP366" i="1"/>
  <c r="AU366" i="1"/>
  <c r="AL534" i="1"/>
  <c r="BG534" i="1" s="1"/>
  <c r="BH534" i="1" s="1"/>
  <c r="AP534" i="1"/>
  <c r="AU534" i="1"/>
  <c r="AL41" i="1"/>
  <c r="BG41" i="1" s="1"/>
  <c r="BH41" i="1" s="1"/>
  <c r="AP41" i="1"/>
  <c r="AU41" i="1"/>
  <c r="AL482" i="1"/>
  <c r="BG482" i="1" s="1"/>
  <c r="BH482" i="1" s="1"/>
  <c r="AP482" i="1"/>
  <c r="AU482" i="1"/>
  <c r="AL1107" i="1"/>
  <c r="BG1107" i="1" s="1"/>
  <c r="BH1107" i="1" s="1"/>
  <c r="AP1107" i="1"/>
  <c r="AU1107" i="1"/>
  <c r="AL155" i="1"/>
  <c r="BG155" i="1" s="1"/>
  <c r="BH155" i="1" s="1"/>
  <c r="AP155" i="1"/>
  <c r="AQ155" i="1" s="1"/>
  <c r="AU155" i="1"/>
  <c r="AV155" i="1" s="1"/>
  <c r="AL439" i="1"/>
  <c r="BG439" i="1" s="1"/>
  <c r="BH439" i="1" s="1"/>
  <c r="AP439" i="1"/>
  <c r="AQ439" i="1" s="1"/>
  <c r="AU439" i="1"/>
  <c r="AV439" i="1" s="1"/>
  <c r="AL741" i="1"/>
  <c r="BG741" i="1" s="1"/>
  <c r="BH741" i="1" s="1"/>
  <c r="AP741" i="1"/>
  <c r="AU741" i="1"/>
  <c r="AL1129" i="1"/>
  <c r="BG1129" i="1" s="1"/>
  <c r="BH1129" i="1" s="1"/>
  <c r="AP1129" i="1"/>
  <c r="AU1129" i="1"/>
  <c r="AL102" i="1"/>
  <c r="BG102" i="1" s="1"/>
  <c r="BH102" i="1" s="1"/>
  <c r="AP102" i="1"/>
  <c r="AQ102" i="1" s="1"/>
  <c r="AU102" i="1"/>
  <c r="AV102" i="1" s="1"/>
  <c r="AL589" i="1"/>
  <c r="BG589" i="1" s="1"/>
  <c r="BH589" i="1" s="1"/>
  <c r="AP589" i="1"/>
  <c r="AQ589" i="1" s="1"/>
  <c r="AU589" i="1"/>
  <c r="AV589" i="1" s="1"/>
  <c r="AL817" i="1"/>
  <c r="BG817" i="1" s="1"/>
  <c r="BH817" i="1" s="1"/>
  <c r="AP817" i="1"/>
  <c r="AU817" i="1"/>
  <c r="AL536" i="1"/>
  <c r="BG536" i="1" s="1"/>
  <c r="BH536" i="1" s="1"/>
  <c r="AP536" i="1"/>
  <c r="AQ536" i="1" s="1"/>
  <c r="AU536" i="1"/>
  <c r="AV536" i="1" s="1"/>
  <c r="AL1322" i="1"/>
  <c r="BG1322" i="1" s="1"/>
  <c r="BH1322" i="1" s="1"/>
  <c r="AP1322" i="1"/>
  <c r="AU1322" i="1"/>
  <c r="AL94" i="1"/>
  <c r="BG94" i="1" s="1"/>
  <c r="BH94" i="1" s="1"/>
  <c r="AP94" i="1"/>
  <c r="AQ94" i="1" s="1"/>
  <c r="AU94" i="1"/>
  <c r="AV94" i="1" s="1"/>
  <c r="AL332" i="1"/>
  <c r="BG332" i="1" s="1"/>
  <c r="BH332" i="1" s="1"/>
  <c r="AP332" i="1"/>
  <c r="AU332" i="1"/>
  <c r="AL853" i="1"/>
  <c r="BG853" i="1" s="1"/>
  <c r="BH853" i="1" s="1"/>
  <c r="AP853" i="1"/>
  <c r="AU853" i="1"/>
  <c r="AL1282" i="1"/>
  <c r="BG1282" i="1" s="1"/>
  <c r="BH1282" i="1" s="1"/>
  <c r="AP1282" i="1"/>
  <c r="AU1282" i="1"/>
  <c r="AL247" i="1"/>
  <c r="BG247" i="1" s="1"/>
  <c r="BH247" i="1" s="1"/>
  <c r="AP247" i="1"/>
  <c r="AQ247" i="1" s="1"/>
  <c r="AU247" i="1"/>
  <c r="AV247" i="1" s="1"/>
  <c r="AL509" i="1"/>
  <c r="BG509" i="1" s="1"/>
  <c r="BH509" i="1" s="1"/>
  <c r="AP509" i="1"/>
  <c r="AQ509" i="1" s="1"/>
  <c r="AU509" i="1"/>
  <c r="AV509" i="1" s="1"/>
  <c r="AL1041" i="1"/>
  <c r="BG1041" i="1" s="1"/>
  <c r="BH1041" i="1" s="1"/>
  <c r="AP1041" i="1"/>
  <c r="AU1041" i="1"/>
  <c r="AL378" i="1"/>
  <c r="BG378" i="1" s="1"/>
  <c r="BH378" i="1" s="1"/>
  <c r="AP378" i="1"/>
  <c r="AQ378" i="1" s="1"/>
  <c r="AU378" i="1"/>
  <c r="AV378" i="1" s="1"/>
  <c r="AL919" i="1"/>
  <c r="BG919" i="1" s="1"/>
  <c r="BH919" i="1" s="1"/>
  <c r="AP919" i="1"/>
  <c r="AU919" i="1"/>
  <c r="AL888" i="1"/>
  <c r="BG888" i="1" s="1"/>
  <c r="BH888" i="1" s="1"/>
  <c r="AP888" i="1"/>
  <c r="AU888" i="1"/>
  <c r="AL331" i="1"/>
  <c r="BG331" i="1" s="1"/>
  <c r="BH331" i="1" s="1"/>
  <c r="AP331" i="1"/>
  <c r="AQ331" i="1" s="1"/>
  <c r="AU331" i="1"/>
  <c r="AV331" i="1" s="1"/>
  <c r="AL261" i="1"/>
  <c r="BG261" i="1" s="1"/>
  <c r="BH261" i="1" s="1"/>
  <c r="AP261" i="1"/>
  <c r="AQ261" i="1" s="1"/>
  <c r="AU261" i="1"/>
  <c r="AV261" i="1" s="1"/>
  <c r="AL524" i="1"/>
  <c r="BG524" i="1" s="1"/>
  <c r="BH524" i="1" s="1"/>
  <c r="AP524" i="1"/>
  <c r="AQ524" i="1" s="1"/>
  <c r="AU524" i="1"/>
  <c r="AV524" i="1" s="1"/>
  <c r="AL401" i="1"/>
  <c r="BG401" i="1" s="1"/>
  <c r="BH401" i="1" s="1"/>
  <c r="AP401" i="1"/>
  <c r="AQ401" i="1" s="1"/>
  <c r="AU401" i="1"/>
  <c r="AV401" i="1" s="1"/>
  <c r="AL1013" i="1"/>
  <c r="BG1013" i="1" s="1"/>
  <c r="BH1013" i="1" s="1"/>
  <c r="AP1013" i="1"/>
  <c r="AU1013" i="1"/>
  <c r="AL600" i="1"/>
  <c r="BG600" i="1" s="1"/>
  <c r="BH600" i="1" s="1"/>
  <c r="AP600" i="1"/>
  <c r="AQ600" i="1" s="1"/>
  <c r="AU600" i="1"/>
  <c r="AV600" i="1" s="1"/>
  <c r="AL1267" i="1"/>
  <c r="BG1267" i="1" s="1"/>
  <c r="BH1267" i="1" s="1"/>
  <c r="AP1267" i="1"/>
  <c r="AU1267" i="1"/>
  <c r="AL391" i="1"/>
  <c r="BG391" i="1" s="1"/>
  <c r="BH391" i="1" s="1"/>
  <c r="AP391" i="1"/>
  <c r="AU391" i="1"/>
  <c r="AL1284" i="1"/>
  <c r="BG1284" i="1" s="1"/>
  <c r="BH1284" i="1" s="1"/>
  <c r="AP1284" i="1"/>
  <c r="AU1284" i="1"/>
  <c r="AL131" i="1"/>
  <c r="BG131" i="1" s="1"/>
  <c r="BH131" i="1" s="1"/>
  <c r="AP131" i="1"/>
  <c r="AQ131" i="1" s="1"/>
  <c r="AU131" i="1"/>
  <c r="AV131" i="1" s="1"/>
  <c r="AL1176" i="1"/>
  <c r="BG1176" i="1" s="1"/>
  <c r="BH1176" i="1" s="1"/>
  <c r="AP1176" i="1"/>
  <c r="AU1176" i="1"/>
  <c r="AL752" i="1"/>
  <c r="BG752" i="1" s="1"/>
  <c r="BH752" i="1" s="1"/>
  <c r="AP752" i="1"/>
  <c r="AU752" i="1"/>
  <c r="AL854" i="1"/>
  <c r="BG854" i="1" s="1"/>
  <c r="BH854" i="1" s="1"/>
  <c r="AP854" i="1"/>
  <c r="AU854" i="1"/>
  <c r="AL358" i="1"/>
  <c r="BG358" i="1" s="1"/>
  <c r="BH358" i="1" s="1"/>
  <c r="AP358" i="1"/>
  <c r="AU358" i="1"/>
  <c r="AL76" i="1"/>
  <c r="BG76" i="1" s="1"/>
  <c r="BH76" i="1" s="1"/>
  <c r="AP76" i="1"/>
  <c r="AU76" i="1"/>
  <c r="AL965" i="1"/>
  <c r="BG965" i="1" s="1"/>
  <c r="BH965" i="1" s="1"/>
  <c r="AP965" i="1"/>
  <c r="AU965" i="1"/>
  <c r="AL657" i="1"/>
  <c r="BG657" i="1" s="1"/>
  <c r="BH657" i="1" s="1"/>
  <c r="AP657" i="1"/>
  <c r="AU657" i="1"/>
  <c r="AL1065" i="1"/>
  <c r="BG1065" i="1" s="1"/>
  <c r="BH1065" i="1" s="1"/>
  <c r="AP1065" i="1"/>
  <c r="AU1065" i="1"/>
  <c r="AY590" i="1"/>
  <c r="AV590" i="1"/>
  <c r="AX1350" i="1"/>
  <c r="AQ1350" i="1"/>
  <c r="AY990" i="1"/>
  <c r="AV990" i="1"/>
  <c r="AX487" i="1"/>
  <c r="AQ487" i="1"/>
  <c r="AY895" i="1"/>
  <c r="AV895" i="1"/>
  <c r="AX1186" i="1"/>
  <c r="AQ1186" i="1"/>
  <c r="AY709" i="1"/>
  <c r="AV709" i="1"/>
  <c r="AX977" i="1"/>
  <c r="AQ977" i="1"/>
  <c r="AX1294" i="1"/>
  <c r="AQ1294" i="1"/>
  <c r="AY1194" i="1"/>
  <c r="AV1194" i="1"/>
  <c r="AX1263" i="1"/>
  <c r="AQ1263" i="1"/>
  <c r="AY1246" i="1"/>
  <c r="AV1246" i="1"/>
  <c r="AX1297" i="1"/>
  <c r="AQ1297" i="1"/>
  <c r="AL902" i="1"/>
  <c r="BG902" i="1" s="1"/>
  <c r="BH902" i="1" s="1"/>
  <c r="AP902" i="1"/>
  <c r="AU902" i="1"/>
  <c r="AL314" i="1"/>
  <c r="BG314" i="1" s="1"/>
  <c r="BH314" i="1" s="1"/>
  <c r="AP314" i="1"/>
  <c r="AU314" i="1"/>
  <c r="AL691" i="1"/>
  <c r="BG691" i="1" s="1"/>
  <c r="BH691" i="1" s="1"/>
  <c r="AP691" i="1"/>
  <c r="AU691" i="1"/>
  <c r="AL291" i="1"/>
  <c r="BG291" i="1" s="1"/>
  <c r="BH291" i="1" s="1"/>
  <c r="AP291" i="1"/>
  <c r="AU291" i="1"/>
  <c r="AL145" i="1"/>
  <c r="BG145" i="1" s="1"/>
  <c r="BH145" i="1" s="1"/>
  <c r="AP145" i="1"/>
  <c r="AQ145" i="1" s="1"/>
  <c r="AU145" i="1"/>
  <c r="AV145" i="1" s="1"/>
  <c r="AL117" i="1"/>
  <c r="BG117" i="1" s="1"/>
  <c r="BH117" i="1" s="1"/>
  <c r="AP117" i="1"/>
  <c r="AQ117" i="1" s="1"/>
  <c r="AU117" i="1"/>
  <c r="AV117" i="1" s="1"/>
  <c r="AL811" i="1"/>
  <c r="BG811" i="1" s="1"/>
  <c r="BH811" i="1" s="1"/>
  <c r="AP811" i="1"/>
  <c r="AU811" i="1"/>
  <c r="AL829" i="1"/>
  <c r="BG829" i="1" s="1"/>
  <c r="BH829" i="1" s="1"/>
  <c r="AP829" i="1"/>
  <c r="AU829" i="1"/>
  <c r="AL1144" i="1"/>
  <c r="BG1144" i="1" s="1"/>
  <c r="BH1144" i="1" s="1"/>
  <c r="AP1144" i="1"/>
  <c r="AU1144" i="1"/>
  <c r="AL908" i="1"/>
  <c r="BG908" i="1" s="1"/>
  <c r="BH908" i="1" s="1"/>
  <c r="AP908" i="1"/>
  <c r="AU908" i="1"/>
  <c r="AL707" i="1"/>
  <c r="BG707" i="1" s="1"/>
  <c r="BH707" i="1" s="1"/>
  <c r="AP707" i="1"/>
  <c r="AU707" i="1"/>
  <c r="AL492" i="1"/>
  <c r="BG492" i="1" s="1"/>
  <c r="BH492" i="1" s="1"/>
  <c r="AP492" i="1"/>
  <c r="AQ492" i="1" s="1"/>
  <c r="AU492" i="1"/>
  <c r="AV492" i="1" s="1"/>
  <c r="AL961" i="1"/>
  <c r="BG961" i="1" s="1"/>
  <c r="BH961" i="1" s="1"/>
  <c r="AP961" i="1"/>
  <c r="AU961" i="1"/>
  <c r="AL404" i="1"/>
  <c r="BG404" i="1" s="1"/>
  <c r="BH404" i="1" s="1"/>
  <c r="AP404" i="1"/>
  <c r="AQ404" i="1" s="1"/>
  <c r="AU404" i="1"/>
  <c r="AV404" i="1" s="1"/>
  <c r="AL873" i="1"/>
  <c r="BG873" i="1" s="1"/>
  <c r="BH873" i="1" s="1"/>
  <c r="AP873" i="1"/>
  <c r="AU873" i="1"/>
  <c r="AL982" i="1"/>
  <c r="BG982" i="1" s="1"/>
  <c r="BH982" i="1" s="1"/>
  <c r="AP982" i="1"/>
  <c r="AU982" i="1"/>
  <c r="AL362" i="1"/>
  <c r="BG362" i="1" s="1"/>
  <c r="BH362" i="1" s="1"/>
  <c r="AP362" i="1"/>
  <c r="AU362" i="1"/>
  <c r="AL498" i="1"/>
  <c r="BG498" i="1" s="1"/>
  <c r="BH498" i="1" s="1"/>
  <c r="AP498" i="1"/>
  <c r="AQ498" i="1" s="1"/>
  <c r="AU498" i="1"/>
  <c r="AV498" i="1" s="1"/>
  <c r="AL1130" i="1"/>
  <c r="BG1130" i="1" s="1"/>
  <c r="BH1130" i="1" s="1"/>
  <c r="AP1130" i="1"/>
  <c r="AU1130" i="1"/>
  <c r="AL842" i="1"/>
  <c r="BG842" i="1" s="1"/>
  <c r="BH842" i="1" s="1"/>
  <c r="AP842" i="1"/>
  <c r="AU842" i="1"/>
  <c r="AL398" i="1"/>
  <c r="BG398" i="1" s="1"/>
  <c r="BH398" i="1" s="1"/>
  <c r="AP398" i="1"/>
  <c r="AU398" i="1"/>
  <c r="AL237" i="1"/>
  <c r="BG237" i="1" s="1"/>
  <c r="BH237" i="1" s="1"/>
  <c r="AP237" i="1"/>
  <c r="AU237" i="1"/>
  <c r="AL803" i="1"/>
  <c r="BG803" i="1" s="1"/>
  <c r="BH803" i="1" s="1"/>
  <c r="AP803" i="1"/>
  <c r="AU803" i="1"/>
  <c r="AL476" i="1"/>
  <c r="BG476" i="1" s="1"/>
  <c r="BH476" i="1" s="1"/>
  <c r="AP476" i="1"/>
  <c r="AQ476" i="1" s="1"/>
  <c r="AU476" i="1"/>
  <c r="AV476" i="1" s="1"/>
  <c r="AL727" i="1"/>
  <c r="BG727" i="1" s="1"/>
  <c r="BH727" i="1" s="1"/>
  <c r="AP727" i="1"/>
  <c r="AU727" i="1"/>
  <c r="AL795" i="1"/>
  <c r="BG795" i="1" s="1"/>
  <c r="BH795" i="1" s="1"/>
  <c r="AP795" i="1"/>
  <c r="AU795" i="1"/>
  <c r="AL1170" i="1"/>
  <c r="BG1170" i="1" s="1"/>
  <c r="BH1170" i="1" s="1"/>
  <c r="AP1170" i="1"/>
  <c r="AU1170" i="1"/>
  <c r="AL392" i="1"/>
  <c r="BG392" i="1" s="1"/>
  <c r="BH392" i="1" s="1"/>
  <c r="AP392" i="1"/>
  <c r="AQ392" i="1" s="1"/>
  <c r="AU392" i="1"/>
  <c r="AV392" i="1" s="1"/>
  <c r="AL728" i="1"/>
  <c r="BG728" i="1" s="1"/>
  <c r="BH728" i="1" s="1"/>
  <c r="AP728" i="1"/>
  <c r="AU728" i="1"/>
  <c r="AL851" i="1"/>
  <c r="BG851" i="1" s="1"/>
  <c r="BH851" i="1" s="1"/>
  <c r="AP851" i="1"/>
  <c r="AU851" i="1"/>
  <c r="AL605" i="1"/>
  <c r="BG605" i="1" s="1"/>
  <c r="BH605" i="1" s="1"/>
  <c r="AP605" i="1"/>
  <c r="AQ605" i="1" s="1"/>
  <c r="AU605" i="1"/>
  <c r="AV605" i="1" s="1"/>
  <c r="AL822" i="1"/>
  <c r="BG822" i="1" s="1"/>
  <c r="BH822" i="1" s="1"/>
  <c r="AP822" i="1"/>
  <c r="AU822" i="1"/>
  <c r="AL504" i="1"/>
  <c r="BG504" i="1" s="1"/>
  <c r="BH504" i="1" s="1"/>
  <c r="AP504" i="1"/>
  <c r="AQ504" i="1" s="1"/>
  <c r="AU504" i="1"/>
  <c r="AV504" i="1" s="1"/>
  <c r="AL221" i="1"/>
  <c r="BG221" i="1" s="1"/>
  <c r="BH221" i="1" s="1"/>
  <c r="AP221" i="1"/>
  <c r="AU221" i="1"/>
  <c r="AL34" i="1"/>
  <c r="BG34" i="1" s="1"/>
  <c r="BH34" i="1" s="1"/>
  <c r="AP34" i="1"/>
  <c r="AU34" i="1"/>
  <c r="AL929" i="1"/>
  <c r="BG929" i="1" s="1"/>
  <c r="BH929" i="1" s="1"/>
  <c r="AP929" i="1"/>
  <c r="AU929" i="1"/>
  <c r="AL714" i="1"/>
  <c r="BG714" i="1" s="1"/>
  <c r="BH714" i="1" s="1"/>
  <c r="AP714" i="1"/>
  <c r="AU714" i="1"/>
  <c r="AL256" i="1"/>
  <c r="BG256" i="1" s="1"/>
  <c r="BH256" i="1" s="1"/>
  <c r="AP256" i="1"/>
  <c r="AU256" i="1"/>
  <c r="AL852" i="1"/>
  <c r="BG852" i="1" s="1"/>
  <c r="BH852" i="1" s="1"/>
  <c r="AP852" i="1"/>
  <c r="AU852" i="1"/>
  <c r="AL810" i="1"/>
  <c r="BG810" i="1" s="1"/>
  <c r="BH810" i="1" s="1"/>
  <c r="AP810" i="1"/>
  <c r="AU810" i="1"/>
  <c r="AL158" i="1"/>
  <c r="BG158" i="1" s="1"/>
  <c r="BH158" i="1" s="1"/>
  <c r="AP158" i="1"/>
  <c r="AQ158" i="1" s="1"/>
  <c r="AU158" i="1"/>
  <c r="AV158" i="1" s="1"/>
  <c r="AL172" i="1"/>
  <c r="BG172" i="1" s="1"/>
  <c r="BH172" i="1" s="1"/>
  <c r="AP172" i="1"/>
  <c r="AU172" i="1"/>
  <c r="AL370" i="1"/>
  <c r="BG370" i="1" s="1"/>
  <c r="BH370" i="1" s="1"/>
  <c r="AP370" i="1"/>
  <c r="AQ370" i="1" s="1"/>
  <c r="AU370" i="1"/>
  <c r="AV370" i="1" s="1"/>
  <c r="AL201" i="1"/>
  <c r="BG201" i="1" s="1"/>
  <c r="BH201" i="1" s="1"/>
  <c r="AP201" i="1"/>
  <c r="AQ201" i="1" s="1"/>
  <c r="AU201" i="1"/>
  <c r="AV201" i="1" s="1"/>
  <c r="AL672" i="1"/>
  <c r="BG672" i="1" s="1"/>
  <c r="BH672" i="1" s="1"/>
  <c r="AP672" i="1"/>
  <c r="AU672" i="1"/>
  <c r="AL288" i="1"/>
  <c r="BG288" i="1" s="1"/>
  <c r="BH288" i="1" s="1"/>
  <c r="AP288" i="1"/>
  <c r="AQ288" i="1" s="1"/>
  <c r="AU288" i="1"/>
  <c r="AV288" i="1" s="1"/>
  <c r="AL432" i="1"/>
  <c r="BG432" i="1" s="1"/>
  <c r="BH432" i="1" s="1"/>
  <c r="AP432" i="1"/>
  <c r="AQ432" i="1" s="1"/>
  <c r="AU432" i="1"/>
  <c r="AV432" i="1" s="1"/>
  <c r="AL794" i="1"/>
  <c r="BG794" i="1" s="1"/>
  <c r="BH794" i="1" s="1"/>
  <c r="AP794" i="1"/>
  <c r="AU794" i="1"/>
  <c r="AL457" i="1"/>
  <c r="BG457" i="1" s="1"/>
  <c r="BH457" i="1" s="1"/>
  <c r="AP457" i="1"/>
  <c r="AU457" i="1"/>
  <c r="AL451" i="1"/>
  <c r="BG451" i="1" s="1"/>
  <c r="BH451" i="1" s="1"/>
  <c r="AP451" i="1"/>
  <c r="AU451" i="1"/>
  <c r="AL123" i="1"/>
  <c r="BG123" i="1" s="1"/>
  <c r="BH123" i="1" s="1"/>
  <c r="AP123" i="1"/>
  <c r="AQ123" i="1" s="1"/>
  <c r="AU123" i="1"/>
  <c r="AV123" i="1" s="1"/>
  <c r="AL73" i="1"/>
  <c r="BG73" i="1" s="1"/>
  <c r="BH73" i="1" s="1"/>
  <c r="AP73" i="1"/>
  <c r="AU73" i="1"/>
  <c r="AL767" i="1"/>
  <c r="BG767" i="1" s="1"/>
  <c r="BH767" i="1" s="1"/>
  <c r="AP767" i="1"/>
  <c r="AU767" i="1"/>
  <c r="AL1171" i="1"/>
  <c r="BG1171" i="1" s="1"/>
  <c r="BH1171" i="1" s="1"/>
  <c r="AP1171" i="1"/>
  <c r="AU1171" i="1"/>
  <c r="AL251" i="1"/>
  <c r="BG251" i="1" s="1"/>
  <c r="BH251" i="1" s="1"/>
  <c r="AP251" i="1"/>
  <c r="AQ251" i="1" s="1"/>
  <c r="AU251" i="1"/>
  <c r="AV251" i="1" s="1"/>
  <c r="AL255" i="1"/>
  <c r="BG255" i="1" s="1"/>
  <c r="BH255" i="1" s="1"/>
  <c r="AP255" i="1"/>
  <c r="AQ255" i="1" s="1"/>
  <c r="AU255" i="1"/>
  <c r="AV255" i="1" s="1"/>
  <c r="AL207" i="1"/>
  <c r="BG207" i="1" s="1"/>
  <c r="BH207" i="1" s="1"/>
  <c r="AP207" i="1"/>
  <c r="AQ207" i="1" s="1"/>
  <c r="AU207" i="1"/>
  <c r="AV207" i="1" s="1"/>
  <c r="AL876" i="1"/>
  <c r="BG876" i="1" s="1"/>
  <c r="BH876" i="1" s="1"/>
  <c r="AP876" i="1"/>
  <c r="AU876" i="1"/>
  <c r="AL276" i="1"/>
  <c r="BG276" i="1" s="1"/>
  <c r="BH276" i="1" s="1"/>
  <c r="AP276" i="1"/>
  <c r="AQ276" i="1" s="1"/>
  <c r="AU276" i="1"/>
  <c r="AV276" i="1" s="1"/>
  <c r="AL267" i="1"/>
  <c r="BG267" i="1" s="1"/>
  <c r="BH267" i="1" s="1"/>
  <c r="AP267" i="1"/>
  <c r="AU267" i="1"/>
  <c r="AL87" i="1"/>
  <c r="BG87" i="1" s="1"/>
  <c r="BH87" i="1" s="1"/>
  <c r="AP87" i="1"/>
  <c r="AU87" i="1"/>
  <c r="AL802" i="1"/>
  <c r="BG802" i="1" s="1"/>
  <c r="BH802" i="1" s="1"/>
  <c r="AP802" i="1"/>
  <c r="AU802" i="1"/>
  <c r="AL371" i="1"/>
  <c r="BG371" i="1" s="1"/>
  <c r="BH371" i="1" s="1"/>
  <c r="AP371" i="1"/>
  <c r="AU371" i="1"/>
  <c r="AL1188" i="1"/>
  <c r="BG1188" i="1" s="1"/>
  <c r="BH1188" i="1" s="1"/>
  <c r="AP1188" i="1"/>
  <c r="AU1188" i="1"/>
  <c r="AL420" i="1"/>
  <c r="BG420" i="1" s="1"/>
  <c r="BH420" i="1" s="1"/>
  <c r="AP420" i="1"/>
  <c r="AQ420" i="1" s="1"/>
  <c r="AU420" i="1"/>
  <c r="AV420" i="1" s="1"/>
  <c r="AL687" i="1"/>
  <c r="BG687" i="1" s="1"/>
  <c r="BH687" i="1" s="1"/>
  <c r="AP687" i="1"/>
  <c r="AU687" i="1"/>
  <c r="AL583" i="1"/>
  <c r="BG583" i="1" s="1"/>
  <c r="BH583" i="1" s="1"/>
  <c r="AP583" i="1"/>
  <c r="AQ583" i="1" s="1"/>
  <c r="AU583" i="1"/>
  <c r="AV583" i="1" s="1"/>
  <c r="AL499" i="1"/>
  <c r="BG499" i="1" s="1"/>
  <c r="BH499" i="1" s="1"/>
  <c r="AP499" i="1"/>
  <c r="AQ499" i="1" s="1"/>
  <c r="AU499" i="1"/>
  <c r="AV499" i="1" s="1"/>
  <c r="AL421" i="1"/>
  <c r="BG421" i="1" s="1"/>
  <c r="BH421" i="1" s="1"/>
  <c r="AP421" i="1"/>
  <c r="AQ421" i="1" s="1"/>
  <c r="AU421" i="1"/>
  <c r="AV421" i="1" s="1"/>
  <c r="AL341" i="1"/>
  <c r="BG341" i="1" s="1"/>
  <c r="BH341" i="1" s="1"/>
  <c r="AP341" i="1"/>
  <c r="AU341" i="1"/>
  <c r="AL235" i="1"/>
  <c r="BG235" i="1" s="1"/>
  <c r="BH235" i="1" s="1"/>
  <c r="AP235" i="1"/>
  <c r="AQ235" i="1" s="1"/>
  <c r="AU235" i="1"/>
  <c r="AV235" i="1" s="1"/>
  <c r="AL385" i="1"/>
  <c r="BG385" i="1" s="1"/>
  <c r="BH385" i="1" s="1"/>
  <c r="AP385" i="1"/>
  <c r="AQ385" i="1" s="1"/>
  <c r="AU385" i="1"/>
  <c r="AV385" i="1" s="1"/>
  <c r="AL461" i="1"/>
  <c r="BG461" i="1" s="1"/>
  <c r="BH461" i="1" s="1"/>
  <c r="AP461" i="1"/>
  <c r="AQ461" i="1" s="1"/>
  <c r="AU461" i="1"/>
  <c r="AV461" i="1" s="1"/>
  <c r="AL858" i="1"/>
  <c r="BG858" i="1" s="1"/>
  <c r="BH858" i="1" s="1"/>
  <c r="AP858" i="1"/>
  <c r="AU858" i="1"/>
  <c r="AL1028" i="1"/>
  <c r="BG1028" i="1" s="1"/>
  <c r="BH1028" i="1" s="1"/>
  <c r="AP1028" i="1"/>
  <c r="AU1028" i="1"/>
  <c r="AL947" i="1"/>
  <c r="BG947" i="1" s="1"/>
  <c r="BH947" i="1" s="1"/>
  <c r="AP947" i="1"/>
  <c r="AU947" i="1"/>
  <c r="AL178" i="1"/>
  <c r="BG178" i="1" s="1"/>
  <c r="BH178" i="1" s="1"/>
  <c r="AP178" i="1"/>
  <c r="AU178" i="1"/>
  <c r="AL169" i="1"/>
  <c r="BG169" i="1" s="1"/>
  <c r="BH169" i="1" s="1"/>
  <c r="AP169" i="1"/>
  <c r="AQ169" i="1" s="1"/>
  <c r="AU169" i="1"/>
  <c r="AV169" i="1" s="1"/>
  <c r="AL1264" i="1"/>
  <c r="BG1264" i="1" s="1"/>
  <c r="BH1264" i="1" s="1"/>
  <c r="AP1264" i="1"/>
  <c r="AU1264" i="1"/>
  <c r="AL844" i="1"/>
  <c r="BG844" i="1" s="1"/>
  <c r="BH844" i="1" s="1"/>
  <c r="AP844" i="1"/>
  <c r="AU844" i="1"/>
  <c r="AL743" i="1"/>
  <c r="BG743" i="1" s="1"/>
  <c r="BH743" i="1" s="1"/>
  <c r="AP743" i="1"/>
  <c r="AU743" i="1"/>
  <c r="AL1185" i="1"/>
  <c r="BG1185" i="1" s="1"/>
  <c r="BH1185" i="1" s="1"/>
  <c r="AP1185" i="1"/>
  <c r="AU1185" i="1"/>
  <c r="AL658" i="1"/>
  <c r="BG658" i="1" s="1"/>
  <c r="BH658" i="1" s="1"/>
  <c r="AP658" i="1"/>
  <c r="AU658" i="1"/>
  <c r="AX590" i="1"/>
  <c r="AQ590" i="1"/>
  <c r="AV86" i="1"/>
  <c r="AY86" i="1"/>
  <c r="AX990" i="1"/>
  <c r="AQ990" i="1"/>
  <c r="AV602" i="1"/>
  <c r="AY602" i="1"/>
  <c r="AY740" i="1"/>
  <c r="AV740" i="1"/>
  <c r="AX895" i="1"/>
  <c r="AQ895" i="1"/>
  <c r="AX709" i="1"/>
  <c r="AQ709" i="1"/>
  <c r="AY1083" i="1"/>
  <c r="AV1083" i="1"/>
  <c r="AV1189" i="1"/>
  <c r="AY1189" i="1"/>
  <c r="AX1194" i="1"/>
  <c r="AQ1194" i="1"/>
  <c r="AY400" i="1"/>
  <c r="AV400" i="1"/>
  <c r="AX1246" i="1"/>
  <c r="AQ1246" i="1"/>
  <c r="AY805" i="1"/>
  <c r="AV805" i="1"/>
  <c r="AL1036" i="1"/>
  <c r="BG1036" i="1" s="1"/>
  <c r="BH1036" i="1" s="1"/>
  <c r="AP1036" i="1"/>
  <c r="AU1036" i="1"/>
  <c r="AL1006" i="1"/>
  <c r="BG1006" i="1" s="1"/>
  <c r="BH1006" i="1" s="1"/>
  <c r="AP1006" i="1"/>
  <c r="AU1006" i="1"/>
  <c r="AL361" i="1"/>
  <c r="BG361" i="1" s="1"/>
  <c r="BH361" i="1" s="1"/>
  <c r="AP361" i="1"/>
  <c r="AU361" i="1"/>
  <c r="AL280" i="1"/>
  <c r="BG280" i="1" s="1"/>
  <c r="BH280" i="1" s="1"/>
  <c r="AP280" i="1"/>
  <c r="AU280" i="1"/>
  <c r="AL737" i="1"/>
  <c r="BG737" i="1" s="1"/>
  <c r="BH737" i="1" s="1"/>
  <c r="AP737" i="1"/>
  <c r="AU737" i="1"/>
  <c r="AL978" i="1"/>
  <c r="BG978" i="1" s="1"/>
  <c r="BH978" i="1" s="1"/>
  <c r="AP978" i="1"/>
  <c r="AU978" i="1"/>
  <c r="AL53" i="1"/>
  <c r="BG53" i="1" s="1"/>
  <c r="BH53" i="1" s="1"/>
  <c r="AP53" i="1"/>
  <c r="AQ53" i="1" s="1"/>
  <c r="AU53" i="1"/>
  <c r="AV53" i="1" s="1"/>
  <c r="AL419" i="1"/>
  <c r="BG419" i="1" s="1"/>
  <c r="BH419" i="1" s="1"/>
  <c r="AP419" i="1"/>
  <c r="AQ419" i="1" s="1"/>
  <c r="AU419" i="1"/>
  <c r="AV419" i="1" s="1"/>
  <c r="AL1164" i="1"/>
  <c r="BG1164" i="1" s="1"/>
  <c r="BH1164" i="1" s="1"/>
  <c r="AP1164" i="1"/>
  <c r="AU1164" i="1"/>
  <c r="AL199" i="1"/>
  <c r="BG199" i="1" s="1"/>
  <c r="BH199" i="1" s="1"/>
  <c r="AP199" i="1"/>
  <c r="AU199" i="1"/>
  <c r="AL355" i="1"/>
  <c r="BG355" i="1" s="1"/>
  <c r="BH355" i="1" s="1"/>
  <c r="AP355" i="1"/>
  <c r="AQ355" i="1" s="1"/>
  <c r="AU355" i="1"/>
  <c r="AV355" i="1" s="1"/>
  <c r="AL185" i="1"/>
  <c r="BG185" i="1" s="1"/>
  <c r="BH185" i="1" s="1"/>
  <c r="AP185" i="1"/>
  <c r="AU185" i="1"/>
  <c r="AL703" i="1"/>
  <c r="BG703" i="1" s="1"/>
  <c r="BH703" i="1" s="1"/>
  <c r="AP703" i="1"/>
  <c r="AU703" i="1"/>
  <c r="AL346" i="1"/>
  <c r="BG346" i="1" s="1"/>
  <c r="BH346" i="1" s="1"/>
  <c r="AP346" i="1"/>
  <c r="AU346" i="1"/>
  <c r="AL285" i="1"/>
  <c r="BG285" i="1" s="1"/>
  <c r="BH285" i="1" s="1"/>
  <c r="AP285" i="1"/>
  <c r="AU285" i="1"/>
  <c r="AL959" i="1"/>
  <c r="BG959" i="1" s="1"/>
  <c r="BH959" i="1" s="1"/>
  <c r="AP959" i="1"/>
  <c r="AU959" i="1"/>
  <c r="AL1179" i="1"/>
  <c r="BG1179" i="1" s="1"/>
  <c r="BH1179" i="1" s="1"/>
  <c r="AP1179" i="1"/>
  <c r="AU1179" i="1"/>
  <c r="AL284" i="1"/>
  <c r="BG284" i="1" s="1"/>
  <c r="BH284" i="1" s="1"/>
  <c r="AP284" i="1"/>
  <c r="AU284" i="1"/>
  <c r="AL713" i="1"/>
  <c r="BG713" i="1" s="1"/>
  <c r="BH713" i="1" s="1"/>
  <c r="AP713" i="1"/>
  <c r="AU713" i="1"/>
  <c r="AL781" i="1"/>
  <c r="BG781" i="1" s="1"/>
  <c r="BH781" i="1" s="1"/>
  <c r="AP781" i="1"/>
  <c r="AU781" i="1"/>
  <c r="AL1020" i="1"/>
  <c r="BG1020" i="1" s="1"/>
  <c r="BH1020" i="1" s="1"/>
  <c r="AP1020" i="1"/>
  <c r="AU1020" i="1"/>
  <c r="AL1008" i="1"/>
  <c r="BG1008" i="1" s="1"/>
  <c r="BH1008" i="1" s="1"/>
  <c r="AP1008" i="1"/>
  <c r="AU1008" i="1"/>
  <c r="AL1359" i="1"/>
  <c r="BG1359" i="1" s="1"/>
  <c r="BH1359" i="1" s="1"/>
  <c r="AP1359" i="1"/>
  <c r="AU1359" i="1"/>
  <c r="AL226" i="1"/>
  <c r="BG226" i="1" s="1"/>
  <c r="BH226" i="1" s="1"/>
  <c r="AP226" i="1"/>
  <c r="AU226" i="1"/>
  <c r="AL1022" i="1"/>
  <c r="BG1022" i="1" s="1"/>
  <c r="BH1022" i="1" s="1"/>
  <c r="AP1022" i="1"/>
  <c r="AU1022" i="1"/>
  <c r="AL764" i="1"/>
  <c r="BG764" i="1" s="1"/>
  <c r="BH764" i="1" s="1"/>
  <c r="AP764" i="1"/>
  <c r="AU764" i="1"/>
  <c r="AL891" i="1"/>
  <c r="BG891" i="1" s="1"/>
  <c r="BH891" i="1" s="1"/>
  <c r="AP891" i="1"/>
  <c r="AU891" i="1"/>
  <c r="AL496" i="1"/>
  <c r="BG496" i="1" s="1"/>
  <c r="BH496" i="1" s="1"/>
  <c r="AP496" i="1"/>
  <c r="AU496" i="1"/>
  <c r="AL531" i="1"/>
  <c r="BG531" i="1" s="1"/>
  <c r="BH531" i="1" s="1"/>
  <c r="AP531" i="1"/>
  <c r="AQ531" i="1" s="1"/>
  <c r="AU531" i="1"/>
  <c r="AV531" i="1" s="1"/>
  <c r="AL710" i="1"/>
  <c r="BG710" i="1" s="1"/>
  <c r="BH710" i="1" s="1"/>
  <c r="AP710" i="1"/>
  <c r="AU710" i="1"/>
  <c r="AL367" i="1"/>
  <c r="BG367" i="1" s="1"/>
  <c r="BH367" i="1" s="1"/>
  <c r="AP367" i="1"/>
  <c r="AQ367" i="1" s="1"/>
  <c r="AU367" i="1"/>
  <c r="AV367" i="1" s="1"/>
  <c r="AL916" i="1"/>
  <c r="BG916" i="1" s="1"/>
  <c r="BH916" i="1" s="1"/>
  <c r="AP916" i="1"/>
  <c r="AU916" i="1"/>
  <c r="AL800" i="1"/>
  <c r="BG800" i="1" s="1"/>
  <c r="BH800" i="1" s="1"/>
  <c r="AP800" i="1"/>
  <c r="AU800" i="1"/>
  <c r="AL320" i="1"/>
  <c r="BG320" i="1" s="1"/>
  <c r="BH320" i="1" s="1"/>
  <c r="AP320" i="1"/>
  <c r="AQ320" i="1" s="1"/>
  <c r="AU320" i="1"/>
  <c r="AV320" i="1" s="1"/>
  <c r="AL205" i="1"/>
  <c r="BG205" i="1" s="1"/>
  <c r="BH205" i="1" s="1"/>
  <c r="AP205" i="1"/>
  <c r="AQ205" i="1" s="1"/>
  <c r="AU205" i="1"/>
  <c r="AV205" i="1" s="1"/>
  <c r="AL197" i="1"/>
  <c r="BG197" i="1" s="1"/>
  <c r="BH197" i="1" s="1"/>
  <c r="AP197" i="1"/>
  <c r="AQ197" i="1" s="1"/>
  <c r="AU197" i="1"/>
  <c r="AV197" i="1" s="1"/>
  <c r="AL971" i="1"/>
  <c r="BG971" i="1" s="1"/>
  <c r="BH971" i="1" s="1"/>
  <c r="AP971" i="1"/>
  <c r="AU971" i="1"/>
  <c r="AL941" i="1"/>
  <c r="BG941" i="1" s="1"/>
  <c r="BH941" i="1" s="1"/>
  <c r="AP941" i="1"/>
  <c r="AU941" i="1"/>
  <c r="AL907" i="1"/>
  <c r="BG907" i="1" s="1"/>
  <c r="BH907" i="1" s="1"/>
  <c r="AP907" i="1"/>
  <c r="AU907" i="1"/>
  <c r="AL946" i="1"/>
  <c r="BG946" i="1" s="1"/>
  <c r="BH946" i="1" s="1"/>
  <c r="AP946" i="1"/>
  <c r="AU946" i="1"/>
  <c r="AL435" i="1"/>
  <c r="BG435" i="1" s="1"/>
  <c r="BH435" i="1" s="1"/>
  <c r="AP435" i="1"/>
  <c r="AU435" i="1"/>
  <c r="AL210" i="1"/>
  <c r="BG210" i="1" s="1"/>
  <c r="BH210" i="1" s="1"/>
  <c r="AP210" i="1"/>
  <c r="AU210" i="1"/>
  <c r="AL121" i="1"/>
  <c r="BG121" i="1" s="1"/>
  <c r="BH121" i="1" s="1"/>
  <c r="AP121" i="1"/>
  <c r="AU121" i="1"/>
  <c r="AL189" i="1"/>
  <c r="BG189" i="1" s="1"/>
  <c r="BH189" i="1" s="1"/>
  <c r="AP189" i="1"/>
  <c r="AQ189" i="1" s="1"/>
  <c r="AU189" i="1"/>
  <c r="AV189" i="1" s="1"/>
  <c r="AL388" i="1"/>
  <c r="BG388" i="1" s="1"/>
  <c r="BH388" i="1" s="1"/>
  <c r="AP388" i="1"/>
  <c r="AQ388" i="1" s="1"/>
  <c r="AU388" i="1"/>
  <c r="AV388" i="1" s="1"/>
  <c r="AL834" i="1"/>
  <c r="BG834" i="1" s="1"/>
  <c r="BH834" i="1" s="1"/>
  <c r="AP834" i="1"/>
  <c r="AU834" i="1"/>
  <c r="AL302" i="1"/>
  <c r="BG302" i="1" s="1"/>
  <c r="BH302" i="1" s="1"/>
  <c r="AP302" i="1"/>
  <c r="AQ302" i="1" s="1"/>
  <c r="AU302" i="1"/>
  <c r="AV302" i="1" s="1"/>
  <c r="AL184" i="1"/>
  <c r="BG184" i="1" s="1"/>
  <c r="BH184" i="1" s="1"/>
  <c r="AP184" i="1"/>
  <c r="AQ184" i="1" s="1"/>
  <c r="AU184" i="1"/>
  <c r="AV184" i="1" s="1"/>
  <c r="AL828" i="1"/>
  <c r="BG828" i="1" s="1"/>
  <c r="BH828" i="1" s="1"/>
  <c r="AP828" i="1"/>
  <c r="AU828" i="1"/>
  <c r="AL770" i="1"/>
  <c r="BG770" i="1" s="1"/>
  <c r="BH770" i="1" s="1"/>
  <c r="AP770" i="1"/>
  <c r="AU770" i="1"/>
  <c r="AL195" i="1"/>
  <c r="BG195" i="1" s="1"/>
  <c r="BH195" i="1" s="1"/>
  <c r="AP195" i="1"/>
  <c r="AQ195" i="1" s="1"/>
  <c r="AU195" i="1"/>
  <c r="AV195" i="1" s="1"/>
  <c r="AL1050" i="1"/>
  <c r="BG1050" i="1" s="1"/>
  <c r="BH1050" i="1" s="1"/>
  <c r="AP1050" i="1"/>
  <c r="AU1050" i="1"/>
  <c r="AL943" i="1"/>
  <c r="BG943" i="1" s="1"/>
  <c r="BH943" i="1" s="1"/>
  <c r="AP943" i="1"/>
  <c r="AU943" i="1"/>
  <c r="AL975" i="1"/>
  <c r="BG975" i="1" s="1"/>
  <c r="BH975" i="1" s="1"/>
  <c r="AP975" i="1"/>
  <c r="AU975" i="1"/>
  <c r="AL867" i="1"/>
  <c r="BG867" i="1" s="1"/>
  <c r="BH867" i="1" s="1"/>
  <c r="AP867" i="1"/>
  <c r="AU867" i="1"/>
  <c r="AL227" i="1"/>
  <c r="BG227" i="1" s="1"/>
  <c r="BH227" i="1" s="1"/>
  <c r="AP227" i="1"/>
  <c r="AQ227" i="1" s="1"/>
  <c r="AU227" i="1"/>
  <c r="AV227" i="1" s="1"/>
  <c r="AL216" i="1"/>
  <c r="BG216" i="1" s="1"/>
  <c r="BH216" i="1" s="1"/>
  <c r="AP216" i="1"/>
  <c r="AQ216" i="1" s="1"/>
  <c r="AU216" i="1"/>
  <c r="AV216" i="1" s="1"/>
  <c r="AL249" i="1"/>
  <c r="BG249" i="1" s="1"/>
  <c r="BH249" i="1" s="1"/>
  <c r="AP249" i="1"/>
  <c r="AU249" i="1"/>
  <c r="AL245" i="1"/>
  <c r="BG245" i="1" s="1"/>
  <c r="BH245" i="1" s="1"/>
  <c r="AP245" i="1"/>
  <c r="AQ245" i="1" s="1"/>
  <c r="AU245" i="1"/>
  <c r="AV245" i="1" s="1"/>
  <c r="AL979" i="1"/>
  <c r="BG979" i="1" s="1"/>
  <c r="BH979" i="1" s="1"/>
  <c r="AP979" i="1"/>
  <c r="AU979" i="1"/>
  <c r="AL277" i="1"/>
  <c r="BG277" i="1" s="1"/>
  <c r="BH277" i="1" s="1"/>
  <c r="AP277" i="1"/>
  <c r="AU277" i="1"/>
  <c r="AL324" i="1"/>
  <c r="BG324" i="1" s="1"/>
  <c r="BH324" i="1" s="1"/>
  <c r="AP324" i="1"/>
  <c r="AU324" i="1"/>
  <c r="AL269" i="1"/>
  <c r="BG269" i="1" s="1"/>
  <c r="BH269" i="1" s="1"/>
  <c r="AP269" i="1"/>
  <c r="AU269" i="1"/>
  <c r="AL823" i="1"/>
  <c r="BG823" i="1" s="1"/>
  <c r="BH823" i="1" s="1"/>
  <c r="AP823" i="1"/>
  <c r="AU823" i="1"/>
  <c r="AL206" i="1"/>
  <c r="BG206" i="1" s="1"/>
  <c r="BH206" i="1" s="1"/>
  <c r="AP206" i="1"/>
  <c r="AU206" i="1"/>
  <c r="AL613" i="1"/>
  <c r="BG613" i="1" s="1"/>
  <c r="BH613" i="1" s="1"/>
  <c r="AP613" i="1"/>
  <c r="AQ613" i="1" s="1"/>
  <c r="AU613" i="1"/>
  <c r="AV613" i="1" s="1"/>
  <c r="AL67" i="1"/>
  <c r="BG67" i="1" s="1"/>
  <c r="BH67" i="1" s="1"/>
  <c r="AP67" i="1"/>
  <c r="AU67" i="1"/>
  <c r="AL1035" i="1"/>
  <c r="BG1035" i="1" s="1"/>
  <c r="BH1035" i="1" s="1"/>
  <c r="AP1035" i="1"/>
  <c r="AU1035" i="1"/>
  <c r="AL831" i="1"/>
  <c r="BG831" i="1" s="1"/>
  <c r="BH831" i="1" s="1"/>
  <c r="AP831" i="1"/>
  <c r="AU831" i="1"/>
  <c r="AL932" i="1"/>
  <c r="BG932" i="1" s="1"/>
  <c r="BH932" i="1" s="1"/>
  <c r="AP932" i="1"/>
  <c r="AU932" i="1"/>
  <c r="AL549" i="1"/>
  <c r="BG549" i="1" s="1"/>
  <c r="BH549" i="1" s="1"/>
  <c r="AP549" i="1"/>
  <c r="AQ549" i="1" s="1"/>
  <c r="AU549" i="1"/>
  <c r="AV549" i="1" s="1"/>
  <c r="AL409" i="1"/>
  <c r="BG409" i="1" s="1"/>
  <c r="BH409" i="1" s="1"/>
  <c r="AP409" i="1"/>
  <c r="AQ409" i="1" s="1"/>
  <c r="AU409" i="1"/>
  <c r="AV409" i="1" s="1"/>
  <c r="AL501" i="1"/>
  <c r="BG501" i="1" s="1"/>
  <c r="BH501" i="1" s="1"/>
  <c r="AP501" i="1"/>
  <c r="AQ501" i="1" s="1"/>
  <c r="AU501" i="1"/>
  <c r="AV501" i="1" s="1"/>
  <c r="AL1030" i="1"/>
  <c r="BG1030" i="1" s="1"/>
  <c r="BH1030" i="1" s="1"/>
  <c r="AP1030" i="1"/>
  <c r="AU1030" i="1"/>
  <c r="AL688" i="1"/>
  <c r="BG688" i="1" s="1"/>
  <c r="BH688" i="1" s="1"/>
  <c r="AP688" i="1"/>
  <c r="AU688" i="1"/>
  <c r="AL899" i="1"/>
  <c r="BG899" i="1" s="1"/>
  <c r="BH899" i="1" s="1"/>
  <c r="AP899" i="1"/>
  <c r="AU899" i="1"/>
  <c r="AL890" i="1"/>
  <c r="BG890" i="1" s="1"/>
  <c r="BH890" i="1" s="1"/>
  <c r="AP890" i="1"/>
  <c r="AU890" i="1"/>
  <c r="AL720" i="1"/>
  <c r="BG720" i="1" s="1"/>
  <c r="BH720" i="1" s="1"/>
  <c r="AP720" i="1"/>
  <c r="AU720" i="1"/>
  <c r="AX86" i="1"/>
  <c r="AQ86" i="1"/>
  <c r="AY599" i="1"/>
  <c r="AV599" i="1"/>
  <c r="AX602" i="1"/>
  <c r="AQ602" i="1"/>
  <c r="AX740" i="1"/>
  <c r="AQ740" i="1"/>
  <c r="AY264" i="1"/>
  <c r="AV264" i="1"/>
  <c r="AY689" i="1"/>
  <c r="AV689" i="1"/>
  <c r="AV733" i="1"/>
  <c r="AY733" i="1"/>
  <c r="AX1083" i="1"/>
  <c r="AQ1083" i="1"/>
  <c r="AX1189" i="1"/>
  <c r="AQ1189" i="1"/>
  <c r="AV1021" i="1"/>
  <c r="AY1021" i="1"/>
  <c r="AX400" i="1"/>
  <c r="AQ400" i="1"/>
  <c r="AX805" i="1"/>
  <c r="AQ805" i="1"/>
  <c r="AY1158" i="1"/>
  <c r="AV1158" i="1"/>
  <c r="AL389" i="1"/>
  <c r="BG389" i="1" s="1"/>
  <c r="BH389" i="1" s="1"/>
  <c r="AP389" i="1"/>
  <c r="AQ389" i="1" s="1"/>
  <c r="AU389" i="1"/>
  <c r="AV389" i="1" s="1"/>
  <c r="AL993" i="1"/>
  <c r="BG993" i="1" s="1"/>
  <c r="BH993" i="1" s="1"/>
  <c r="AP993" i="1"/>
  <c r="AU993" i="1"/>
  <c r="AL1110" i="1"/>
  <c r="BG1110" i="1" s="1"/>
  <c r="BH1110" i="1" s="1"/>
  <c r="AP1110" i="1"/>
  <c r="AU1110" i="1"/>
  <c r="AL922" i="1"/>
  <c r="BG922" i="1" s="1"/>
  <c r="BH922" i="1" s="1"/>
  <c r="AP922" i="1"/>
  <c r="AU922" i="1"/>
  <c r="AL289" i="1"/>
  <c r="BG289" i="1" s="1"/>
  <c r="BH289" i="1" s="1"/>
  <c r="AP289" i="1"/>
  <c r="AU289" i="1"/>
  <c r="AL784" i="1"/>
  <c r="BG784" i="1" s="1"/>
  <c r="BH784" i="1" s="1"/>
  <c r="AP784" i="1"/>
  <c r="AU784" i="1"/>
  <c r="AL194" i="1"/>
  <c r="BG194" i="1" s="1"/>
  <c r="BH194" i="1" s="1"/>
  <c r="AP194" i="1"/>
  <c r="AU194" i="1"/>
  <c r="AL485" i="1"/>
  <c r="BG485" i="1" s="1"/>
  <c r="BH485" i="1" s="1"/>
  <c r="AP485" i="1"/>
  <c r="AQ485" i="1" s="1"/>
  <c r="AU485" i="1"/>
  <c r="AV485" i="1" s="1"/>
  <c r="AL29" i="1"/>
  <c r="BG29" i="1" s="1"/>
  <c r="BH29" i="1" s="1"/>
  <c r="AP29" i="1"/>
  <c r="AU29" i="1"/>
  <c r="AL310" i="1"/>
  <c r="BG310" i="1" s="1"/>
  <c r="BH310" i="1" s="1"/>
  <c r="AP310" i="1"/>
  <c r="AQ310" i="1" s="1"/>
  <c r="AU310" i="1"/>
  <c r="AV310" i="1" s="1"/>
  <c r="AL144" i="1"/>
  <c r="BG144" i="1" s="1"/>
  <c r="BH144" i="1" s="1"/>
  <c r="AP144" i="1"/>
  <c r="AQ144" i="1" s="1"/>
  <c r="AU144" i="1"/>
  <c r="AV144" i="1" s="1"/>
  <c r="AL104" i="1"/>
  <c r="BG104" i="1" s="1"/>
  <c r="BH104" i="1" s="1"/>
  <c r="AP104" i="1"/>
  <c r="AQ104" i="1" s="1"/>
  <c r="AU104" i="1"/>
  <c r="AV104" i="1" s="1"/>
  <c r="AL328" i="1"/>
  <c r="BG328" i="1" s="1"/>
  <c r="BH328" i="1" s="1"/>
  <c r="AP328" i="1"/>
  <c r="AQ328" i="1" s="1"/>
  <c r="AU328" i="1"/>
  <c r="AV328" i="1" s="1"/>
  <c r="AL742" i="1"/>
  <c r="BG742" i="1" s="1"/>
  <c r="BH742" i="1" s="1"/>
  <c r="AP742" i="1"/>
  <c r="AU742" i="1"/>
  <c r="AL248" i="1"/>
  <c r="BG248" i="1" s="1"/>
  <c r="BH248" i="1" s="1"/>
  <c r="AP248" i="1"/>
  <c r="AU248" i="1"/>
  <c r="AL736" i="1"/>
  <c r="BG736" i="1" s="1"/>
  <c r="BH736" i="1" s="1"/>
  <c r="AP736" i="1"/>
  <c r="AU736" i="1"/>
  <c r="AL160" i="1"/>
  <c r="BG160" i="1" s="1"/>
  <c r="BH160" i="1" s="1"/>
  <c r="AP160" i="1"/>
  <c r="AU160" i="1"/>
  <c r="AL368" i="1"/>
  <c r="BG368" i="1" s="1"/>
  <c r="BH368" i="1" s="1"/>
  <c r="AP368" i="1"/>
  <c r="AQ368" i="1" s="1"/>
  <c r="AU368" i="1"/>
  <c r="AV368" i="1" s="1"/>
  <c r="AL105" i="1"/>
  <c r="BG105" i="1" s="1"/>
  <c r="BH105" i="1" s="1"/>
  <c r="AP105" i="1"/>
  <c r="AQ105" i="1" s="1"/>
  <c r="AU105" i="1"/>
  <c r="AV105" i="1" s="1"/>
  <c r="AL903" i="1"/>
  <c r="BG903" i="1" s="1"/>
  <c r="BH903" i="1" s="1"/>
  <c r="AP903" i="1"/>
  <c r="AU903" i="1"/>
  <c r="AL1039" i="1"/>
  <c r="BG1039" i="1" s="1"/>
  <c r="BH1039" i="1" s="1"/>
  <c r="AP1039" i="1"/>
  <c r="AU1039" i="1"/>
  <c r="AL282" i="1"/>
  <c r="BG282" i="1" s="1"/>
  <c r="BH282" i="1" s="1"/>
  <c r="AP282" i="1"/>
  <c r="AU282" i="1"/>
  <c r="AL1196" i="1"/>
  <c r="BG1196" i="1" s="1"/>
  <c r="BH1196" i="1" s="1"/>
  <c r="AP1196" i="1"/>
  <c r="AU1196" i="1"/>
  <c r="AL580" i="1"/>
  <c r="BG580" i="1" s="1"/>
  <c r="BH580" i="1" s="1"/>
  <c r="AP580" i="1"/>
  <c r="AQ580" i="1" s="1"/>
  <c r="AU580" i="1"/>
  <c r="AV580" i="1" s="1"/>
  <c r="AL114" i="1"/>
  <c r="BG114" i="1" s="1"/>
  <c r="BH114" i="1" s="1"/>
  <c r="AP114" i="1"/>
  <c r="AU114" i="1"/>
  <c r="AL133" i="1"/>
  <c r="BG133" i="1" s="1"/>
  <c r="BH133" i="1" s="1"/>
  <c r="AP133" i="1"/>
  <c r="AQ133" i="1" s="1"/>
  <c r="AU133" i="1"/>
  <c r="AV133" i="1" s="1"/>
  <c r="AL1094" i="1"/>
  <c r="BG1094" i="1" s="1"/>
  <c r="BH1094" i="1" s="1"/>
  <c r="AP1094" i="1"/>
  <c r="AU1094" i="1"/>
  <c r="AL878" i="1"/>
  <c r="BG878" i="1" s="1"/>
  <c r="BH878" i="1" s="1"/>
  <c r="AP878" i="1"/>
  <c r="AU878" i="1"/>
  <c r="AL49" i="1"/>
  <c r="BG49" i="1" s="1"/>
  <c r="BH49" i="1" s="1"/>
  <c r="AP49" i="1"/>
  <c r="AQ49" i="1" s="1"/>
  <c r="AU49" i="1"/>
  <c r="AV49" i="1" s="1"/>
  <c r="AL360" i="1"/>
  <c r="BG360" i="1" s="1"/>
  <c r="BH360" i="1" s="1"/>
  <c r="AP360" i="1"/>
  <c r="AQ360" i="1" s="1"/>
  <c r="AU360" i="1"/>
  <c r="AV360" i="1" s="1"/>
  <c r="AL89" i="1"/>
  <c r="BG89" i="1" s="1"/>
  <c r="BH89" i="1" s="1"/>
  <c r="AP89" i="1"/>
  <c r="AQ89" i="1" s="1"/>
  <c r="AU89" i="1"/>
  <c r="AV89" i="1" s="1"/>
  <c r="AL935" i="1"/>
  <c r="BG935" i="1" s="1"/>
  <c r="BH935" i="1" s="1"/>
  <c r="AP935" i="1"/>
  <c r="AU935" i="1"/>
  <c r="AL953" i="1"/>
  <c r="BG953" i="1" s="1"/>
  <c r="BH953" i="1" s="1"/>
  <c r="AP953" i="1"/>
  <c r="AU953" i="1"/>
  <c r="AL918" i="1"/>
  <c r="BG918" i="1" s="1"/>
  <c r="BH918" i="1" s="1"/>
  <c r="AP918" i="1"/>
  <c r="AU918" i="1"/>
  <c r="AL142" i="1"/>
  <c r="BG142" i="1" s="1"/>
  <c r="BH142" i="1" s="1"/>
  <c r="AP142" i="1"/>
  <c r="AU142" i="1"/>
  <c r="AL260" i="1"/>
  <c r="BG260" i="1" s="1"/>
  <c r="BH260" i="1" s="1"/>
  <c r="AP260" i="1"/>
  <c r="AU260" i="1"/>
  <c r="AL489" i="1"/>
  <c r="BG489" i="1" s="1"/>
  <c r="BH489" i="1" s="1"/>
  <c r="AP489" i="1"/>
  <c r="AQ489" i="1" s="1"/>
  <c r="AU489" i="1"/>
  <c r="AV489" i="1" s="1"/>
  <c r="AL735" i="1"/>
  <c r="BG735" i="1" s="1"/>
  <c r="BH735" i="1" s="1"/>
  <c r="AP735" i="1"/>
  <c r="AU735" i="1"/>
  <c r="AL1147" i="1"/>
  <c r="BG1147" i="1" s="1"/>
  <c r="BH1147" i="1" s="1"/>
  <c r="AP1147" i="1"/>
  <c r="AU1147" i="1"/>
  <c r="AL213" i="1"/>
  <c r="BG213" i="1" s="1"/>
  <c r="BH213" i="1" s="1"/>
  <c r="AP213" i="1"/>
  <c r="AQ213" i="1" s="1"/>
  <c r="AU213" i="1"/>
  <c r="AV213" i="1" s="1"/>
  <c r="AL254" i="1"/>
  <c r="BG254" i="1" s="1"/>
  <c r="BH254" i="1" s="1"/>
  <c r="AP254" i="1"/>
  <c r="AQ254" i="1" s="1"/>
  <c r="AU254" i="1"/>
  <c r="AV254" i="1" s="1"/>
  <c r="AL749" i="1"/>
  <c r="BG749" i="1" s="1"/>
  <c r="BH749" i="1" s="1"/>
  <c r="AP749" i="1"/>
  <c r="AU749" i="1"/>
  <c r="AL702" i="1"/>
  <c r="BG702" i="1" s="1"/>
  <c r="BH702" i="1" s="1"/>
  <c r="AP702" i="1"/>
  <c r="AU702" i="1"/>
  <c r="AL416" i="1"/>
  <c r="BG416" i="1" s="1"/>
  <c r="BH416" i="1" s="1"/>
  <c r="AP416" i="1"/>
  <c r="AU416" i="1"/>
  <c r="AL1052" i="1"/>
  <c r="BG1052" i="1" s="1"/>
  <c r="BH1052" i="1" s="1"/>
  <c r="AP1052" i="1"/>
  <c r="AU1052" i="1"/>
  <c r="AL166" i="1"/>
  <c r="BG166" i="1" s="1"/>
  <c r="BH166" i="1" s="1"/>
  <c r="AP166" i="1"/>
  <c r="AQ166" i="1" s="1"/>
  <c r="AU166" i="1"/>
  <c r="AV166" i="1" s="1"/>
  <c r="AL460" i="1"/>
  <c r="BG460" i="1" s="1"/>
  <c r="BH460" i="1" s="1"/>
  <c r="AP460" i="1"/>
  <c r="AQ460" i="1" s="1"/>
  <c r="AU460" i="1"/>
  <c r="AV460" i="1" s="1"/>
  <c r="AL394" i="1"/>
  <c r="BG394" i="1" s="1"/>
  <c r="BH394" i="1" s="1"/>
  <c r="AP394" i="1"/>
  <c r="AQ394" i="1" s="1"/>
  <c r="AU394" i="1"/>
  <c r="AV394" i="1" s="1"/>
  <c r="AL381" i="1"/>
  <c r="BG381" i="1" s="1"/>
  <c r="BH381" i="1" s="1"/>
  <c r="AP381" i="1"/>
  <c r="AU381" i="1"/>
  <c r="AL444" i="1"/>
  <c r="BG444" i="1" s="1"/>
  <c r="BH444" i="1" s="1"/>
  <c r="AP444" i="1"/>
  <c r="AQ444" i="1" s="1"/>
  <c r="AU444" i="1"/>
  <c r="AV444" i="1" s="1"/>
  <c r="AL1082" i="1"/>
  <c r="BG1082" i="1" s="1"/>
  <c r="BH1082" i="1" s="1"/>
  <c r="AP1082" i="1"/>
  <c r="AU1082" i="1"/>
  <c r="AL110" i="1"/>
  <c r="BG110" i="1" s="1"/>
  <c r="BH110" i="1" s="1"/>
  <c r="AP110" i="1"/>
  <c r="AQ110" i="1" s="1"/>
  <c r="AU110" i="1"/>
  <c r="AV110" i="1" s="1"/>
  <c r="AL875" i="1"/>
  <c r="BG875" i="1" s="1"/>
  <c r="BH875" i="1" s="1"/>
  <c r="AP875" i="1"/>
  <c r="AU875" i="1"/>
  <c r="AL769" i="1"/>
  <c r="BG769" i="1" s="1"/>
  <c r="BH769" i="1" s="1"/>
  <c r="AP769" i="1"/>
  <c r="AU769" i="1"/>
  <c r="AL390" i="1"/>
  <c r="BG390" i="1" s="1"/>
  <c r="BH390" i="1" s="1"/>
  <c r="AP390" i="1"/>
  <c r="AQ390" i="1" s="1"/>
  <c r="AU390" i="1"/>
  <c r="AV390" i="1" s="1"/>
  <c r="AL937" i="1"/>
  <c r="BG937" i="1" s="1"/>
  <c r="BH937" i="1" s="1"/>
  <c r="AP937" i="1"/>
  <c r="AU937" i="1"/>
  <c r="AL894" i="1"/>
  <c r="BG894" i="1" s="1"/>
  <c r="BH894" i="1" s="1"/>
  <c r="AP894" i="1"/>
  <c r="AU894" i="1"/>
  <c r="AL187" i="1"/>
  <c r="BG187" i="1" s="1"/>
  <c r="BH187" i="1" s="1"/>
  <c r="AP187" i="1"/>
  <c r="AQ187" i="1" s="1"/>
  <c r="AU187" i="1"/>
  <c r="AV187" i="1" s="1"/>
  <c r="AL719" i="1"/>
  <c r="BG719" i="1" s="1"/>
  <c r="BH719" i="1" s="1"/>
  <c r="AP719" i="1"/>
  <c r="AU719" i="1"/>
  <c r="AL386" i="1"/>
  <c r="BG386" i="1" s="1"/>
  <c r="BH386" i="1" s="1"/>
  <c r="AP386" i="1"/>
  <c r="AU386" i="1"/>
  <c r="AL262" i="1"/>
  <c r="BG262" i="1" s="1"/>
  <c r="BH262" i="1" s="1"/>
  <c r="AP262" i="1"/>
  <c r="AU262" i="1"/>
  <c r="AL428" i="1"/>
  <c r="BG428" i="1" s="1"/>
  <c r="BH428" i="1" s="1"/>
  <c r="AP428" i="1"/>
  <c r="AQ428" i="1" s="1"/>
  <c r="AU428" i="1"/>
  <c r="AV428" i="1" s="1"/>
  <c r="AL698" i="1"/>
  <c r="BG698" i="1" s="1"/>
  <c r="BH698" i="1" s="1"/>
  <c r="AP698" i="1"/>
  <c r="AU698" i="1"/>
  <c r="AL168" i="1"/>
  <c r="BG168" i="1" s="1"/>
  <c r="BH168" i="1" s="1"/>
  <c r="AP168" i="1"/>
  <c r="AQ168" i="1" s="1"/>
  <c r="AU168" i="1"/>
  <c r="AV168" i="1" s="1"/>
  <c r="AL11" i="1"/>
  <c r="BG11" i="1" s="1"/>
  <c r="BH11" i="1" s="1"/>
  <c r="AP11" i="1"/>
  <c r="AU11" i="1"/>
  <c r="AL1045" i="1"/>
  <c r="BG1045" i="1" s="1"/>
  <c r="BH1045" i="1" s="1"/>
  <c r="AP1045" i="1"/>
  <c r="AU1045" i="1"/>
  <c r="AL456" i="1"/>
  <c r="BG456" i="1" s="1"/>
  <c r="BH456" i="1" s="1"/>
  <c r="AP456" i="1"/>
  <c r="AU456" i="1"/>
  <c r="AL97" i="1"/>
  <c r="BG97" i="1" s="1"/>
  <c r="BH97" i="1" s="1"/>
  <c r="AP97" i="1"/>
  <c r="AU97" i="1"/>
  <c r="AL996" i="1"/>
  <c r="BG996" i="1" s="1"/>
  <c r="BH996" i="1" s="1"/>
  <c r="AP996" i="1"/>
  <c r="AU996" i="1"/>
  <c r="AL125" i="1"/>
  <c r="BG125" i="1" s="1"/>
  <c r="BH125" i="1" s="1"/>
  <c r="AP125" i="1"/>
  <c r="AQ125" i="1" s="1"/>
  <c r="AU125" i="1"/>
  <c r="AV125" i="1" s="1"/>
  <c r="AL143" i="1"/>
  <c r="BG143" i="1" s="1"/>
  <c r="BH143" i="1" s="1"/>
  <c r="AP143" i="1"/>
  <c r="AU143" i="1"/>
  <c r="AL988" i="1"/>
  <c r="BG988" i="1" s="1"/>
  <c r="BH988" i="1" s="1"/>
  <c r="AP988" i="1"/>
  <c r="AU988" i="1"/>
  <c r="AL63" i="1"/>
  <c r="BG63" i="1" s="1"/>
  <c r="BH63" i="1" s="1"/>
  <c r="AP63" i="1"/>
  <c r="AU63" i="1"/>
  <c r="AL316" i="1"/>
  <c r="BG316" i="1" s="1"/>
  <c r="BH316" i="1" s="1"/>
  <c r="AP316" i="1"/>
  <c r="AQ316" i="1" s="1"/>
  <c r="AU316" i="1"/>
  <c r="AV316" i="1" s="1"/>
  <c r="AL297" i="1"/>
  <c r="BG297" i="1" s="1"/>
  <c r="BH297" i="1" s="1"/>
  <c r="AP297" i="1"/>
  <c r="AQ297" i="1" s="1"/>
  <c r="AU297" i="1"/>
  <c r="AV297" i="1" s="1"/>
  <c r="AL278" i="1"/>
  <c r="BG278" i="1" s="1"/>
  <c r="BH278" i="1" s="1"/>
  <c r="AP278" i="1"/>
  <c r="AQ278" i="1" s="1"/>
  <c r="AU278" i="1"/>
  <c r="AV278" i="1" s="1"/>
  <c r="AL512" i="1"/>
  <c r="BG512" i="1" s="1"/>
  <c r="BH512" i="1" s="1"/>
  <c r="AP512" i="1"/>
  <c r="AU512" i="1"/>
  <c r="AL1200" i="1"/>
  <c r="BG1200" i="1" s="1"/>
  <c r="BH1200" i="1" s="1"/>
  <c r="AP1200" i="1"/>
  <c r="AU1200" i="1"/>
  <c r="AL1274" i="1"/>
  <c r="BG1274" i="1" s="1"/>
  <c r="BH1274" i="1" s="1"/>
  <c r="AP1274" i="1"/>
  <c r="AU1274" i="1"/>
  <c r="AL940" i="1"/>
  <c r="BG940" i="1" s="1"/>
  <c r="BH940" i="1" s="1"/>
  <c r="AP940" i="1"/>
  <c r="AU940" i="1"/>
  <c r="AL872" i="1"/>
  <c r="BG872" i="1" s="1"/>
  <c r="BH872" i="1" s="1"/>
  <c r="AP872" i="1"/>
  <c r="AU872" i="1"/>
  <c r="AL1121" i="1"/>
  <c r="BG1121" i="1" s="1"/>
  <c r="BH1121" i="1" s="1"/>
  <c r="AP1121" i="1"/>
  <c r="AU1121" i="1"/>
  <c r="AL1011" i="1"/>
  <c r="BG1011" i="1" s="1"/>
  <c r="BH1011" i="1" s="1"/>
  <c r="AP1011" i="1"/>
  <c r="AU1011" i="1"/>
  <c r="AY866" i="1"/>
  <c r="AV866" i="1"/>
  <c r="AX599" i="1"/>
  <c r="AQ599" i="1"/>
  <c r="AY865" i="1"/>
  <c r="AV865" i="1"/>
  <c r="AV1076" i="1"/>
  <c r="AY1076" i="1"/>
  <c r="AX264" i="1"/>
  <c r="AQ264" i="1"/>
  <c r="AV832" i="1"/>
  <c r="AY832" i="1"/>
  <c r="AX689" i="1"/>
  <c r="AQ689" i="1"/>
  <c r="AY1142" i="1"/>
  <c r="AV1142" i="1"/>
  <c r="AX733" i="1"/>
  <c r="AQ733" i="1"/>
  <c r="AY1069" i="1"/>
  <c r="AV1069" i="1"/>
  <c r="AX1021" i="1"/>
  <c r="AQ1021" i="1"/>
  <c r="AY1023" i="1"/>
  <c r="AV1023" i="1"/>
  <c r="AY991" i="1"/>
  <c r="AV991" i="1"/>
  <c r="AX1158" i="1"/>
  <c r="AQ1158" i="1"/>
  <c r="AL683" i="1"/>
  <c r="BG683" i="1" s="1"/>
  <c r="BH683" i="1" s="1"/>
  <c r="AP683" i="1"/>
  <c r="AU683" i="1"/>
  <c r="AL92" i="1"/>
  <c r="BG92" i="1" s="1"/>
  <c r="BH92" i="1" s="1"/>
  <c r="AP92" i="1"/>
  <c r="AU92" i="1"/>
  <c r="AL924" i="1"/>
  <c r="BG924" i="1" s="1"/>
  <c r="BH924" i="1" s="1"/>
  <c r="AP924" i="1"/>
  <c r="AU924" i="1"/>
  <c r="AL893" i="1"/>
  <c r="BG893" i="1" s="1"/>
  <c r="BH893" i="1" s="1"/>
  <c r="AP893" i="1"/>
  <c r="AU893" i="1"/>
  <c r="AL724" i="1"/>
  <c r="BG724" i="1" s="1"/>
  <c r="BH724" i="1" s="1"/>
  <c r="AP724" i="1"/>
  <c r="AU724" i="1"/>
  <c r="AL393" i="1"/>
  <c r="BG393" i="1" s="1"/>
  <c r="BH393" i="1" s="1"/>
  <c r="AP393" i="1"/>
  <c r="AU393" i="1"/>
  <c r="AL806" i="1"/>
  <c r="BG806" i="1" s="1"/>
  <c r="BH806" i="1" s="1"/>
  <c r="AP806" i="1"/>
  <c r="AU806" i="1"/>
  <c r="AL211" i="1"/>
  <c r="BG211" i="1" s="1"/>
  <c r="BH211" i="1" s="1"/>
  <c r="AP211" i="1"/>
  <c r="AU211" i="1"/>
  <c r="AL765" i="1"/>
  <c r="BG765" i="1" s="1"/>
  <c r="BH765" i="1" s="1"/>
  <c r="AP765" i="1"/>
  <c r="AU765" i="1"/>
  <c r="AL744" i="1"/>
  <c r="BG744" i="1" s="1"/>
  <c r="BH744" i="1" s="1"/>
  <c r="AP744" i="1"/>
  <c r="AU744" i="1"/>
  <c r="AL129" i="1"/>
  <c r="BG129" i="1" s="1"/>
  <c r="BH129" i="1" s="1"/>
  <c r="AP129" i="1"/>
  <c r="AU129" i="1"/>
  <c r="AL887" i="1"/>
  <c r="BG887" i="1" s="1"/>
  <c r="BH887" i="1" s="1"/>
  <c r="AP887" i="1"/>
  <c r="AU887" i="1"/>
  <c r="AL704" i="1"/>
  <c r="BG704" i="1" s="1"/>
  <c r="BH704" i="1" s="1"/>
  <c r="AP704" i="1"/>
  <c r="AU704" i="1"/>
  <c r="AL840" i="1"/>
  <c r="BG840" i="1" s="1"/>
  <c r="BH840" i="1" s="1"/>
  <c r="AP840" i="1"/>
  <c r="AU840" i="1"/>
  <c r="AL513" i="1"/>
  <c r="BG513" i="1" s="1"/>
  <c r="BH513" i="1" s="1"/>
  <c r="AP513" i="1"/>
  <c r="AQ513" i="1" s="1"/>
  <c r="AU513" i="1"/>
  <c r="AV513" i="1" s="1"/>
  <c r="AL960" i="1"/>
  <c r="BG960" i="1" s="1"/>
  <c r="BH960" i="1" s="1"/>
  <c r="AP960" i="1"/>
  <c r="AU960" i="1"/>
  <c r="AL223" i="1"/>
  <c r="BG223" i="1" s="1"/>
  <c r="BH223" i="1" s="1"/>
  <c r="AP223" i="1"/>
  <c r="AU223" i="1"/>
  <c r="AL951" i="1"/>
  <c r="BG951" i="1" s="1"/>
  <c r="BH951" i="1" s="1"/>
  <c r="AP951" i="1"/>
  <c r="AU951" i="1"/>
  <c r="AL813" i="1"/>
  <c r="BG813" i="1" s="1"/>
  <c r="BH813" i="1" s="1"/>
  <c r="AP813" i="1"/>
  <c r="AU813" i="1"/>
  <c r="AL449" i="1"/>
  <c r="BG449" i="1" s="1"/>
  <c r="BH449" i="1" s="1"/>
  <c r="AP449" i="1"/>
  <c r="AQ449" i="1" s="1"/>
  <c r="AU449" i="1"/>
  <c r="AV449" i="1" s="1"/>
  <c r="AL230" i="1"/>
  <c r="BG230" i="1" s="1"/>
  <c r="BH230" i="1" s="1"/>
  <c r="AP230" i="1"/>
  <c r="AQ230" i="1" s="1"/>
  <c r="AU230" i="1"/>
  <c r="AV230" i="1" s="1"/>
  <c r="AL82" i="1"/>
  <c r="BG82" i="1" s="1"/>
  <c r="BH82" i="1" s="1"/>
  <c r="AP82" i="1"/>
  <c r="AU82" i="1"/>
  <c r="AL287" i="1"/>
  <c r="BG287" i="1" s="1"/>
  <c r="BH287" i="1" s="1"/>
  <c r="AP287" i="1"/>
  <c r="AQ287" i="1" s="1"/>
  <c r="AU287" i="1"/>
  <c r="AV287" i="1" s="1"/>
  <c r="AL290" i="1"/>
  <c r="BG290" i="1" s="1"/>
  <c r="BH290" i="1" s="1"/>
  <c r="AP290" i="1"/>
  <c r="AQ290" i="1" s="1"/>
  <c r="AU290" i="1"/>
  <c r="AV290" i="1" s="1"/>
  <c r="AL745" i="1"/>
  <c r="BG745" i="1" s="1"/>
  <c r="BH745" i="1" s="1"/>
  <c r="AP745" i="1"/>
  <c r="AU745" i="1"/>
  <c r="AL838" i="1"/>
  <c r="BG838" i="1" s="1"/>
  <c r="BH838" i="1" s="1"/>
  <c r="AP838" i="1"/>
  <c r="AU838" i="1"/>
  <c r="AL293" i="1"/>
  <c r="BG293" i="1" s="1"/>
  <c r="BH293" i="1" s="1"/>
  <c r="AP293" i="1"/>
  <c r="AU293" i="1"/>
  <c r="AL808" i="1"/>
  <c r="BG808" i="1" s="1"/>
  <c r="BH808" i="1" s="1"/>
  <c r="AP808" i="1"/>
  <c r="AU808" i="1"/>
  <c r="AL910" i="1"/>
  <c r="BG910" i="1" s="1"/>
  <c r="BH910" i="1" s="1"/>
  <c r="AP910" i="1"/>
  <c r="AU910" i="1"/>
  <c r="AL758" i="1"/>
  <c r="BG758" i="1" s="1"/>
  <c r="BH758" i="1" s="1"/>
  <c r="AP758" i="1"/>
  <c r="AU758" i="1"/>
  <c r="AL554" i="1"/>
  <c r="BG554" i="1" s="1"/>
  <c r="BH554" i="1" s="1"/>
  <c r="AP554" i="1"/>
  <c r="AQ554" i="1" s="1"/>
  <c r="AU554" i="1"/>
  <c r="AV554" i="1" s="1"/>
  <c r="AL468" i="1"/>
  <c r="BG468" i="1" s="1"/>
  <c r="BH468" i="1" s="1"/>
  <c r="AP468" i="1"/>
  <c r="AQ468" i="1" s="1"/>
  <c r="AU468" i="1"/>
  <c r="AV468" i="1" s="1"/>
  <c r="AL508" i="1"/>
  <c r="BG508" i="1" s="1"/>
  <c r="BH508" i="1" s="1"/>
  <c r="AP508" i="1"/>
  <c r="AU508" i="1"/>
  <c r="AL721" i="1"/>
  <c r="BG721" i="1" s="1"/>
  <c r="BH721" i="1" s="1"/>
  <c r="AP721" i="1"/>
  <c r="AU721" i="1"/>
  <c r="AL490" i="1"/>
  <c r="BG490" i="1" s="1"/>
  <c r="BH490" i="1" s="1"/>
  <c r="AP490" i="1"/>
  <c r="AU490" i="1"/>
  <c r="AL881" i="1"/>
  <c r="BG881" i="1" s="1"/>
  <c r="BH881" i="1" s="1"/>
  <c r="AP881" i="1"/>
  <c r="AU881" i="1"/>
  <c r="AL448" i="1"/>
  <c r="BG448" i="1" s="1"/>
  <c r="BH448" i="1" s="1"/>
  <c r="AP448" i="1"/>
  <c r="AU448" i="1"/>
  <c r="AL587" i="1"/>
  <c r="BG587" i="1" s="1"/>
  <c r="BH587" i="1" s="1"/>
  <c r="AP587" i="1"/>
  <c r="AQ587" i="1" s="1"/>
  <c r="AU587" i="1"/>
  <c r="AV587" i="1" s="1"/>
  <c r="AL436" i="1"/>
  <c r="BG436" i="1" s="1"/>
  <c r="BH436" i="1" s="1"/>
  <c r="AP436" i="1"/>
  <c r="AQ436" i="1" s="1"/>
  <c r="AU436" i="1"/>
  <c r="AV436" i="1" s="1"/>
  <c r="AL1025" i="1"/>
  <c r="BG1025" i="1" s="1"/>
  <c r="BH1025" i="1" s="1"/>
  <c r="AP1025" i="1"/>
  <c r="AU1025" i="1"/>
  <c r="AL417" i="1"/>
  <c r="BG417" i="1" s="1"/>
  <c r="BH417" i="1" s="1"/>
  <c r="AP417" i="1"/>
  <c r="AQ417" i="1" s="1"/>
  <c r="AU417" i="1"/>
  <c r="AV417" i="1" s="1"/>
  <c r="AL1249" i="1"/>
  <c r="BG1249" i="1" s="1"/>
  <c r="BH1249" i="1" s="1"/>
  <c r="AP1249" i="1"/>
  <c r="AU1249" i="1"/>
  <c r="AL963" i="1"/>
  <c r="BG963" i="1" s="1"/>
  <c r="BH963" i="1" s="1"/>
  <c r="AP963" i="1"/>
  <c r="AU963" i="1"/>
  <c r="AL483" i="1"/>
  <c r="BG483" i="1" s="1"/>
  <c r="BH483" i="1" s="1"/>
  <c r="AP483" i="1"/>
  <c r="AU483" i="1"/>
  <c r="AL383" i="1"/>
  <c r="BG383" i="1" s="1"/>
  <c r="BH383" i="1" s="1"/>
  <c r="AP383" i="1"/>
  <c r="AU383" i="1"/>
  <c r="AL796" i="1"/>
  <c r="BG796" i="1" s="1"/>
  <c r="BH796" i="1" s="1"/>
  <c r="AP796" i="1"/>
  <c r="AU796" i="1"/>
  <c r="AL374" i="1"/>
  <c r="BG374" i="1" s="1"/>
  <c r="BH374" i="1" s="1"/>
  <c r="AP374" i="1"/>
  <c r="AU374" i="1"/>
  <c r="AL192" i="1"/>
  <c r="BG192" i="1" s="1"/>
  <c r="BH192" i="1" s="1"/>
  <c r="AP192" i="1"/>
  <c r="AU192" i="1"/>
  <c r="AL855" i="1"/>
  <c r="BG855" i="1" s="1"/>
  <c r="BH855" i="1" s="1"/>
  <c r="AP855" i="1"/>
  <c r="AU855" i="1"/>
  <c r="AL69" i="1"/>
  <c r="BG69" i="1" s="1"/>
  <c r="BH69" i="1" s="1"/>
  <c r="AP69" i="1"/>
  <c r="AQ69" i="1" s="1"/>
  <c r="AU69" i="1"/>
  <c r="AV69" i="1" s="1"/>
  <c r="AL856" i="1"/>
  <c r="BG856" i="1" s="1"/>
  <c r="BH856" i="1" s="1"/>
  <c r="AP856" i="1"/>
  <c r="AU856" i="1"/>
  <c r="AL308" i="1"/>
  <c r="BG308" i="1" s="1"/>
  <c r="BH308" i="1" s="1"/>
  <c r="AP308" i="1"/>
  <c r="AQ308" i="1" s="1"/>
  <c r="AU308" i="1"/>
  <c r="AV308" i="1" s="1"/>
  <c r="AL772" i="1"/>
  <c r="BG772" i="1" s="1"/>
  <c r="BH772" i="1" s="1"/>
  <c r="AP772" i="1"/>
  <c r="AU772" i="1"/>
  <c r="AL821" i="1"/>
  <c r="BG821" i="1" s="1"/>
  <c r="BH821" i="1" s="1"/>
  <c r="AP821" i="1"/>
  <c r="AU821" i="1"/>
  <c r="AL1278" i="1"/>
  <c r="BG1278" i="1" s="1"/>
  <c r="BH1278" i="1" s="1"/>
  <c r="AP1278" i="1"/>
  <c r="AU1278" i="1"/>
  <c r="AL757" i="1"/>
  <c r="BG757" i="1" s="1"/>
  <c r="BH757" i="1" s="1"/>
  <c r="AP757" i="1"/>
  <c r="AU757" i="1"/>
  <c r="AL257" i="1"/>
  <c r="BG257" i="1" s="1"/>
  <c r="BH257" i="1" s="1"/>
  <c r="AP257" i="1"/>
  <c r="AQ257" i="1" s="1"/>
  <c r="AU257" i="1"/>
  <c r="AV257" i="1" s="1"/>
  <c r="AL438" i="1"/>
  <c r="BG438" i="1" s="1"/>
  <c r="BH438" i="1" s="1"/>
  <c r="AP438" i="1"/>
  <c r="AQ438" i="1" s="1"/>
  <c r="AU438" i="1"/>
  <c r="AV438" i="1" s="1"/>
  <c r="AL759" i="1"/>
  <c r="BG759" i="1" s="1"/>
  <c r="BH759" i="1" s="1"/>
  <c r="AP759" i="1"/>
  <c r="AU759" i="1"/>
  <c r="AL402" i="1"/>
  <c r="BG402" i="1" s="1"/>
  <c r="BH402" i="1" s="1"/>
  <c r="AP402" i="1"/>
  <c r="AU402" i="1"/>
  <c r="AL430" i="1"/>
  <c r="BG430" i="1" s="1"/>
  <c r="BH430" i="1" s="1"/>
  <c r="AP430" i="1"/>
  <c r="AU430" i="1"/>
  <c r="AL956" i="1"/>
  <c r="BG956" i="1" s="1"/>
  <c r="BH956" i="1" s="1"/>
  <c r="AP956" i="1"/>
  <c r="AU956" i="1"/>
  <c r="AL976" i="1"/>
  <c r="BG976" i="1" s="1"/>
  <c r="BH976" i="1" s="1"/>
  <c r="AP976" i="1"/>
  <c r="AU976" i="1"/>
  <c r="AL286" i="1"/>
  <c r="BG286" i="1" s="1"/>
  <c r="BH286" i="1" s="1"/>
  <c r="AP286" i="1"/>
  <c r="AU286" i="1"/>
  <c r="AL305" i="1"/>
  <c r="BG305" i="1" s="1"/>
  <c r="BH305" i="1" s="1"/>
  <c r="AP305" i="1"/>
  <c r="AU305" i="1"/>
  <c r="AL119" i="1"/>
  <c r="BG119" i="1" s="1"/>
  <c r="BH119" i="1" s="1"/>
  <c r="AP119" i="1"/>
  <c r="AU119" i="1"/>
  <c r="AL967" i="1"/>
  <c r="BG967" i="1" s="1"/>
  <c r="BH967" i="1" s="1"/>
  <c r="AP967" i="1"/>
  <c r="AU967" i="1"/>
  <c r="AL427" i="1"/>
  <c r="BG427" i="1" s="1"/>
  <c r="BH427" i="1" s="1"/>
  <c r="AP427" i="1"/>
  <c r="AQ427" i="1" s="1"/>
  <c r="AU427" i="1"/>
  <c r="AV427" i="1" s="1"/>
  <c r="AL455" i="1"/>
  <c r="BG455" i="1" s="1"/>
  <c r="BH455" i="1" s="1"/>
  <c r="AP455" i="1"/>
  <c r="AQ455" i="1" s="1"/>
  <c r="AU455" i="1"/>
  <c r="AV455" i="1" s="1"/>
  <c r="AL356" i="1"/>
  <c r="BG356" i="1" s="1"/>
  <c r="BH356" i="1" s="1"/>
  <c r="AP356" i="1"/>
  <c r="AU356" i="1"/>
  <c r="AL1248" i="1"/>
  <c r="BG1248" i="1" s="1"/>
  <c r="BH1248" i="1" s="1"/>
  <c r="AP1248" i="1"/>
  <c r="AU1248" i="1"/>
  <c r="AL301" i="1"/>
  <c r="BG301" i="1" s="1"/>
  <c r="BH301" i="1" s="1"/>
  <c r="AP301" i="1"/>
  <c r="AQ301" i="1" s="1"/>
  <c r="AU301" i="1"/>
  <c r="AV301" i="1" s="1"/>
  <c r="AL815" i="1"/>
  <c r="BG815" i="1" s="1"/>
  <c r="BH815" i="1" s="1"/>
  <c r="AP815" i="1"/>
  <c r="AU815" i="1"/>
  <c r="AL452" i="1"/>
  <c r="BG452" i="1" s="1"/>
  <c r="BH452" i="1" s="1"/>
  <c r="AP452" i="1"/>
  <c r="AQ452" i="1" s="1"/>
  <c r="AU452" i="1"/>
  <c r="AV452" i="1" s="1"/>
  <c r="AL542" i="1"/>
  <c r="BG542" i="1" s="1"/>
  <c r="BH542" i="1" s="1"/>
  <c r="AP542" i="1"/>
  <c r="AQ542" i="1" s="1"/>
  <c r="AU542" i="1"/>
  <c r="AV542" i="1" s="1"/>
  <c r="AL96" i="1"/>
  <c r="BG96" i="1" s="1"/>
  <c r="BH96" i="1" s="1"/>
  <c r="AP96" i="1"/>
  <c r="AQ96" i="1" s="1"/>
  <c r="AU96" i="1"/>
  <c r="AV96" i="1" s="1"/>
  <c r="AL379" i="1"/>
  <c r="BG379" i="1" s="1"/>
  <c r="BH379" i="1" s="1"/>
  <c r="AP379" i="1"/>
  <c r="AQ379" i="1" s="1"/>
  <c r="AU379" i="1"/>
  <c r="AV379" i="1" s="1"/>
  <c r="AL429" i="1"/>
  <c r="BG429" i="1" s="1"/>
  <c r="BH429" i="1" s="1"/>
  <c r="AP429" i="1"/>
  <c r="AQ429" i="1" s="1"/>
  <c r="AU429" i="1"/>
  <c r="AV429" i="1" s="1"/>
  <c r="AL441" i="1"/>
  <c r="BG441" i="1" s="1"/>
  <c r="BH441" i="1" s="1"/>
  <c r="AP441" i="1"/>
  <c r="AU441" i="1"/>
  <c r="AL974" i="1"/>
  <c r="BG974" i="1" s="1"/>
  <c r="BH974" i="1" s="1"/>
  <c r="AP974" i="1"/>
  <c r="AU974" i="1"/>
  <c r="AL1354" i="1"/>
  <c r="BG1354" i="1" s="1"/>
  <c r="BH1354" i="1" s="1"/>
  <c r="AP1354" i="1"/>
  <c r="AU1354" i="1"/>
  <c r="AL335" i="1"/>
  <c r="BG335" i="1" s="1"/>
  <c r="BH335" i="1" s="1"/>
  <c r="AP335" i="1"/>
  <c r="AU335" i="1"/>
  <c r="AL349" i="1"/>
  <c r="BG349" i="1" s="1"/>
  <c r="BH349" i="1" s="1"/>
  <c r="AP349" i="1"/>
  <c r="AU349" i="1"/>
  <c r="AL1283" i="1"/>
  <c r="BG1283" i="1" s="1"/>
  <c r="BH1283" i="1" s="1"/>
  <c r="AP1283" i="1"/>
  <c r="AU1283" i="1"/>
  <c r="AL1314" i="1"/>
  <c r="BG1314" i="1" s="1"/>
  <c r="BH1314" i="1" s="1"/>
  <c r="AP1314" i="1"/>
  <c r="AU1314" i="1"/>
  <c r="AX866" i="1"/>
  <c r="AQ866" i="1"/>
  <c r="AV1257" i="1"/>
  <c r="AY1257" i="1"/>
  <c r="AZ1257" i="1" s="1"/>
  <c r="AW1257" i="1" s="1"/>
  <c r="AX865" i="1"/>
  <c r="AQ865" i="1"/>
  <c r="AX1076" i="1"/>
  <c r="AQ1076" i="1"/>
  <c r="AX832" i="1"/>
  <c r="AQ832" i="1"/>
  <c r="AX1142" i="1"/>
  <c r="AQ1142" i="1"/>
  <c r="AY970" i="1"/>
  <c r="AV970" i="1"/>
  <c r="AX1069" i="1"/>
  <c r="AQ1069" i="1"/>
  <c r="AY1137" i="1"/>
  <c r="AZ1137" i="1" s="1"/>
  <c r="AW1137" i="1" s="1"/>
  <c r="AV1137" i="1"/>
  <c r="AX1023" i="1"/>
  <c r="AQ1023" i="1"/>
  <c r="AY897" i="1"/>
  <c r="AV897" i="1"/>
  <c r="AX991" i="1"/>
  <c r="AQ991" i="1"/>
  <c r="AV905" i="1"/>
  <c r="AY905" i="1"/>
  <c r="AZ905" i="1" s="1"/>
  <c r="AW905" i="1" s="1"/>
  <c r="AY7" i="1"/>
  <c r="AV7" i="1"/>
  <c r="AQ7" i="1"/>
  <c r="AX7" i="1"/>
  <c r="AZ7" i="1" l="1"/>
  <c r="AW7" i="1" s="1"/>
  <c r="AZ897" i="1"/>
  <c r="AW897" i="1" s="1"/>
  <c r="AZ895" i="1"/>
  <c r="AW895" i="1" s="1"/>
  <c r="AZ1246" i="1"/>
  <c r="AW1246" i="1" s="1"/>
  <c r="AZ1186" i="1"/>
  <c r="AW1186" i="1" s="1"/>
  <c r="AZ1194" i="1"/>
  <c r="AW1194" i="1" s="1"/>
  <c r="AZ1263" i="1"/>
  <c r="AW1263" i="1" s="1"/>
  <c r="AZ970" i="1"/>
  <c r="AW970" i="1" s="1"/>
  <c r="AZ991" i="1"/>
  <c r="AW991" i="1" s="1"/>
  <c r="AZ866" i="1"/>
  <c r="AW866" i="1" s="1"/>
  <c r="AZ689" i="1"/>
  <c r="AW689" i="1" s="1"/>
  <c r="AZ599" i="1"/>
  <c r="AW599" i="1" s="1"/>
  <c r="AZ977" i="1"/>
  <c r="AW977" i="1" s="1"/>
  <c r="AZ643" i="1"/>
  <c r="AW643" i="1" s="1"/>
  <c r="AZ612" i="1"/>
  <c r="AW612" i="1" s="1"/>
  <c r="AZ1076" i="1"/>
  <c r="AW1076" i="1" s="1"/>
  <c r="AZ1158" i="1"/>
  <c r="AW1158" i="1" s="1"/>
  <c r="AL1184" i="1"/>
  <c r="BG1184" i="1" s="1"/>
  <c r="BH1184" i="1" s="1"/>
  <c r="AP1184" i="1"/>
  <c r="AU1184" i="1"/>
  <c r="AX831" i="1"/>
  <c r="AQ831" i="1"/>
  <c r="AX943" i="1"/>
  <c r="AQ943" i="1"/>
  <c r="AV907" i="1"/>
  <c r="AY907" i="1"/>
  <c r="AX971" i="1"/>
  <c r="AQ971" i="1"/>
  <c r="AX916" i="1"/>
  <c r="AQ916" i="1"/>
  <c r="AX226" i="1"/>
  <c r="AQ226" i="1"/>
  <c r="AY1008" i="1"/>
  <c r="AV1008" i="1"/>
  <c r="AY280" i="1"/>
  <c r="AV280" i="1"/>
  <c r="AL241" i="1"/>
  <c r="BG241" i="1" s="1"/>
  <c r="BH241" i="1" s="1"/>
  <c r="AP241" i="1"/>
  <c r="AU241" i="1"/>
  <c r="AX482" i="1"/>
  <c r="AQ482" i="1"/>
  <c r="AY366" i="1"/>
  <c r="AV366" i="1"/>
  <c r="AY198" i="1"/>
  <c r="AV198" i="1"/>
  <c r="AX1001" i="1"/>
  <c r="AQ1001" i="1"/>
  <c r="AY716" i="1"/>
  <c r="AV716" i="1"/>
  <c r="AX1209" i="1"/>
  <c r="AQ1209" i="1"/>
  <c r="AV938" i="1"/>
  <c r="AY938" i="1"/>
  <c r="AX1195" i="1"/>
  <c r="AQ1195" i="1"/>
  <c r="AX179" i="1"/>
  <c r="AQ179" i="1"/>
  <c r="AY336" i="1"/>
  <c r="AV336" i="1"/>
  <c r="AX936" i="1"/>
  <c r="AQ936" i="1"/>
  <c r="AL987" i="1"/>
  <c r="BG987" i="1" s="1"/>
  <c r="BH987" i="1" s="1"/>
  <c r="AP987" i="1"/>
  <c r="AU987" i="1"/>
  <c r="AX933" i="1"/>
  <c r="AQ933" i="1"/>
  <c r="AY785" i="1"/>
  <c r="AV785" i="1"/>
  <c r="AQ799" i="1"/>
  <c r="AX799" i="1"/>
  <c r="AX896" i="1"/>
  <c r="AQ896" i="1"/>
  <c r="AL296" i="1"/>
  <c r="BG296" i="1" s="1"/>
  <c r="BH296" i="1" s="1"/>
  <c r="AP296" i="1"/>
  <c r="AU296" i="1"/>
  <c r="AY1014" i="1"/>
  <c r="AV1014" i="1"/>
  <c r="AL410" i="1"/>
  <c r="BG410" i="1" s="1"/>
  <c r="BH410" i="1" s="1"/>
  <c r="AP410" i="1"/>
  <c r="AU410" i="1"/>
  <c r="AY700" i="1"/>
  <c r="AV700" i="1"/>
  <c r="AL407" i="1"/>
  <c r="BG407" i="1" s="1"/>
  <c r="BH407" i="1" s="1"/>
  <c r="AP407" i="1"/>
  <c r="AU407" i="1"/>
  <c r="AX141" i="1"/>
  <c r="AQ141" i="1"/>
  <c r="AX1126" i="1"/>
  <c r="AQ1126" i="1"/>
  <c r="AY885" i="1"/>
  <c r="AV885" i="1"/>
  <c r="AX1007" i="1"/>
  <c r="AQ1007" i="1"/>
  <c r="AY295" i="1"/>
  <c r="AV295" i="1"/>
  <c r="AX521" i="1"/>
  <c r="AQ521" i="1"/>
  <c r="AL373" i="1"/>
  <c r="BG373" i="1" s="1"/>
  <c r="BH373" i="1" s="1"/>
  <c r="AP373" i="1"/>
  <c r="AU373" i="1"/>
  <c r="AX1045" i="1"/>
  <c r="AQ1045" i="1"/>
  <c r="AX719" i="1"/>
  <c r="AQ719" i="1"/>
  <c r="AL418" i="1"/>
  <c r="BG418" i="1" s="1"/>
  <c r="BH418" i="1" s="1"/>
  <c r="AP418" i="1"/>
  <c r="AU418" i="1"/>
  <c r="AQ802" i="1"/>
  <c r="AX802" i="1"/>
  <c r="AX1171" i="1"/>
  <c r="AQ1171" i="1"/>
  <c r="AX73" i="1"/>
  <c r="AQ73" i="1"/>
  <c r="AY457" i="1"/>
  <c r="AV457" i="1"/>
  <c r="AX929" i="1"/>
  <c r="AQ929" i="1"/>
  <c r="AY842" i="1"/>
  <c r="AV842" i="1"/>
  <c r="AV873" i="1"/>
  <c r="AY873" i="1"/>
  <c r="AX908" i="1"/>
  <c r="AQ908" i="1"/>
  <c r="AL365" i="1"/>
  <c r="BG365" i="1" s="1"/>
  <c r="BH365" i="1" s="1"/>
  <c r="AP365" i="1"/>
  <c r="AU365" i="1"/>
  <c r="AY773" i="1"/>
  <c r="AV773" i="1"/>
  <c r="AX788" i="1"/>
  <c r="AQ788" i="1"/>
  <c r="AX1016" i="1"/>
  <c r="AQ1016" i="1"/>
  <c r="AX1136" i="1"/>
  <c r="AQ1136" i="1"/>
  <c r="AY898" i="1"/>
  <c r="AV898" i="1"/>
  <c r="AX120" i="1"/>
  <c r="AQ120" i="1"/>
  <c r="AX441" i="1"/>
  <c r="AQ441" i="1"/>
  <c r="AY286" i="1"/>
  <c r="AV286" i="1"/>
  <c r="AL212" i="1"/>
  <c r="BG212" i="1" s="1"/>
  <c r="BH212" i="1" s="1"/>
  <c r="AP212" i="1"/>
  <c r="AU212" i="1"/>
  <c r="AY262" i="1"/>
  <c r="AV262" i="1"/>
  <c r="AY937" i="1"/>
  <c r="AV937" i="1"/>
  <c r="AY769" i="1"/>
  <c r="AV769" i="1"/>
  <c r="AX381" i="1"/>
  <c r="AQ381" i="1"/>
  <c r="AY416" i="1"/>
  <c r="AV416" i="1"/>
  <c r="AY1147" i="1"/>
  <c r="AV1147" i="1"/>
  <c r="AV918" i="1"/>
  <c r="AY918" i="1"/>
  <c r="AL685" i="1"/>
  <c r="BG685" i="1" s="1"/>
  <c r="BH685" i="1" s="1"/>
  <c r="AP685" i="1"/>
  <c r="AU685" i="1"/>
  <c r="AY1039" i="1"/>
  <c r="AV1039" i="1"/>
  <c r="AY736" i="1"/>
  <c r="AV736" i="1"/>
  <c r="AX1110" i="1"/>
  <c r="AQ1110" i="1"/>
  <c r="AY899" i="1"/>
  <c r="AV899" i="1"/>
  <c r="AY1030" i="1"/>
  <c r="AV1030" i="1"/>
  <c r="AL353" i="1"/>
  <c r="BG353" i="1" s="1"/>
  <c r="BH353" i="1" s="1"/>
  <c r="AP353" i="1"/>
  <c r="AU353" i="1"/>
  <c r="AL934" i="1"/>
  <c r="BG934" i="1" s="1"/>
  <c r="BH934" i="1" s="1"/>
  <c r="AP934" i="1"/>
  <c r="AU934" i="1"/>
  <c r="AL723" i="1"/>
  <c r="BG723" i="1" s="1"/>
  <c r="BH723" i="1" s="1"/>
  <c r="AP723" i="1"/>
  <c r="AU723" i="1"/>
  <c r="AY324" i="1"/>
  <c r="AV324" i="1"/>
  <c r="AX249" i="1"/>
  <c r="AQ249" i="1"/>
  <c r="AY867" i="1"/>
  <c r="AV867" i="1"/>
  <c r="AL845" i="1"/>
  <c r="BG845" i="1" s="1"/>
  <c r="BH845" i="1" s="1"/>
  <c r="AP845" i="1"/>
  <c r="AU845" i="1"/>
  <c r="AY834" i="1"/>
  <c r="AV834" i="1"/>
  <c r="AL161" i="1"/>
  <c r="BG161" i="1" s="1"/>
  <c r="BH161" i="1" s="1"/>
  <c r="AP161" i="1"/>
  <c r="AU161" i="1"/>
  <c r="AX907" i="1"/>
  <c r="AQ907" i="1"/>
  <c r="AY764" i="1"/>
  <c r="AV764" i="1"/>
  <c r="AX1008" i="1"/>
  <c r="AQ1008" i="1"/>
  <c r="AY713" i="1"/>
  <c r="AV713" i="1"/>
  <c r="AY1179" i="1"/>
  <c r="AV1179" i="1"/>
  <c r="AX185" i="1"/>
  <c r="AQ185" i="1"/>
  <c r="AV1164" i="1"/>
  <c r="AY1164" i="1"/>
  <c r="AX280" i="1"/>
  <c r="AQ280" i="1"/>
  <c r="AY1036" i="1"/>
  <c r="AV1036" i="1"/>
  <c r="AZ400" i="1"/>
  <c r="AW400" i="1" s="1"/>
  <c r="AY1185" i="1"/>
  <c r="AV1185" i="1"/>
  <c r="AL173" i="1"/>
  <c r="BG173" i="1" s="1"/>
  <c r="BH173" i="1" s="1"/>
  <c r="AP173" i="1"/>
  <c r="AU173" i="1"/>
  <c r="AX1028" i="1"/>
  <c r="AQ1028" i="1"/>
  <c r="AL1259" i="1"/>
  <c r="BG1259" i="1" s="1"/>
  <c r="BH1259" i="1" s="1"/>
  <c r="AP1259" i="1"/>
  <c r="AU1259" i="1"/>
  <c r="AY1188" i="1"/>
  <c r="AV1188" i="1"/>
  <c r="AX457" i="1"/>
  <c r="AQ457" i="1"/>
  <c r="AL165" i="1"/>
  <c r="BG165" i="1" s="1"/>
  <c r="BH165" i="1" s="1"/>
  <c r="AP165" i="1"/>
  <c r="AU165" i="1"/>
  <c r="AX810" i="1"/>
  <c r="AQ810" i="1"/>
  <c r="AY714" i="1"/>
  <c r="AV714" i="1"/>
  <c r="AY851" i="1"/>
  <c r="AV851" i="1"/>
  <c r="AX727" i="1"/>
  <c r="AQ727" i="1"/>
  <c r="AY237" i="1"/>
  <c r="AV237" i="1"/>
  <c r="AX842" i="1"/>
  <c r="AQ842" i="1"/>
  <c r="AL220" i="1"/>
  <c r="BG220" i="1" s="1"/>
  <c r="BH220" i="1" s="1"/>
  <c r="AP220" i="1"/>
  <c r="AU220" i="1"/>
  <c r="AX873" i="1"/>
  <c r="AQ873" i="1"/>
  <c r="AY811" i="1"/>
  <c r="AV811" i="1"/>
  <c r="AX314" i="1"/>
  <c r="AQ314" i="1"/>
  <c r="AY1065" i="1"/>
  <c r="AV1065" i="1"/>
  <c r="AX854" i="1"/>
  <c r="AQ854" i="1"/>
  <c r="AX391" i="1"/>
  <c r="AQ391" i="1"/>
  <c r="AL684" i="1"/>
  <c r="BG684" i="1" s="1"/>
  <c r="BH684" i="1" s="1"/>
  <c r="AP684" i="1"/>
  <c r="AU684" i="1"/>
  <c r="AL678" i="1"/>
  <c r="BG678" i="1" s="1"/>
  <c r="BH678" i="1" s="1"/>
  <c r="AP678" i="1"/>
  <c r="AU678" i="1"/>
  <c r="AY741" i="1"/>
  <c r="AV741" i="1"/>
  <c r="AX366" i="1"/>
  <c r="AQ366" i="1"/>
  <c r="AY837" i="1"/>
  <c r="AV837" i="1"/>
  <c r="AY1029" i="1"/>
  <c r="AV1029" i="1"/>
  <c r="AX198" i="1"/>
  <c r="AQ198" i="1"/>
  <c r="AY99" i="1"/>
  <c r="AV99" i="1"/>
  <c r="AX874" i="1"/>
  <c r="AQ874" i="1"/>
  <c r="AY883" i="1"/>
  <c r="AV883" i="1"/>
  <c r="AX716" i="1"/>
  <c r="AQ716" i="1"/>
  <c r="AX787" i="1"/>
  <c r="AQ787" i="1"/>
  <c r="AL397" i="1"/>
  <c r="BG397" i="1" s="1"/>
  <c r="BH397" i="1" s="1"/>
  <c r="AP397" i="1"/>
  <c r="AU397" i="1"/>
  <c r="AX938" i="1"/>
  <c r="AQ938" i="1"/>
  <c r="AY1034" i="1"/>
  <c r="AV1034" i="1"/>
  <c r="AX336" i="1"/>
  <c r="AQ336" i="1"/>
  <c r="AV1018" i="1"/>
  <c r="AY1018" i="1"/>
  <c r="AY1190" i="1"/>
  <c r="AV1190" i="1"/>
  <c r="AX870" i="1"/>
  <c r="AQ870" i="1"/>
  <c r="AL118" i="1"/>
  <c r="BG118" i="1" s="1"/>
  <c r="BH118" i="1" s="1"/>
  <c r="AP118" i="1"/>
  <c r="AU118" i="1"/>
  <c r="AV989" i="1"/>
  <c r="AY989" i="1"/>
  <c r="AL676" i="1"/>
  <c r="BG676" i="1" s="1"/>
  <c r="BH676" i="1" s="1"/>
  <c r="AP676" i="1"/>
  <c r="AU676" i="1"/>
  <c r="AX773" i="1"/>
  <c r="AQ773" i="1"/>
  <c r="AX926" i="1"/>
  <c r="AQ926" i="1"/>
  <c r="AL337" i="1"/>
  <c r="BG337" i="1" s="1"/>
  <c r="BH337" i="1" s="1"/>
  <c r="AP337" i="1"/>
  <c r="AU337" i="1"/>
  <c r="AX1163" i="1"/>
  <c r="AQ1163" i="1"/>
  <c r="AV1181" i="1"/>
  <c r="AY1181" i="1"/>
  <c r="AV303" i="1"/>
  <c r="AY303" i="1"/>
  <c r="AX209" i="1"/>
  <c r="AQ209" i="1"/>
  <c r="AV804" i="1"/>
  <c r="AY804" i="1"/>
  <c r="AY1081" i="1"/>
  <c r="AV1081" i="1"/>
  <c r="AX877" i="1"/>
  <c r="AQ877" i="1"/>
  <c r="AZ1060" i="1"/>
  <c r="AW1060" i="1" s="1"/>
  <c r="AY981" i="1"/>
  <c r="AV981" i="1"/>
  <c r="AY1072" i="1"/>
  <c r="AV1072" i="1"/>
  <c r="AX898" i="1"/>
  <c r="AQ898" i="1"/>
  <c r="AX431" i="1"/>
  <c r="AQ431" i="1"/>
  <c r="AL446" i="1"/>
  <c r="BG446" i="1" s="1"/>
  <c r="BH446" i="1" s="1"/>
  <c r="AP446" i="1"/>
  <c r="AU446" i="1"/>
  <c r="AV969" i="1"/>
  <c r="AY969" i="1"/>
  <c r="AX785" i="1"/>
  <c r="AQ785" i="1"/>
  <c r="AL681" i="1"/>
  <c r="BG681" i="1" s="1"/>
  <c r="BH681" i="1" s="1"/>
  <c r="AP681" i="1"/>
  <c r="AU681" i="1"/>
  <c r="AY351" i="1"/>
  <c r="AV351" i="1"/>
  <c r="AL271" i="1"/>
  <c r="BG271" i="1" s="1"/>
  <c r="BH271" i="1" s="1"/>
  <c r="AP271" i="1"/>
  <c r="AU271" i="1"/>
  <c r="AX1014" i="1"/>
  <c r="AQ1014" i="1"/>
  <c r="AL679" i="1"/>
  <c r="BG679" i="1" s="1"/>
  <c r="BH679" i="1" s="1"/>
  <c r="AP679" i="1"/>
  <c r="AU679" i="1"/>
  <c r="AX700" i="1"/>
  <c r="AQ700" i="1"/>
  <c r="AY182" i="1"/>
  <c r="AV182" i="1"/>
  <c r="AX885" i="1"/>
  <c r="AQ885" i="1"/>
  <c r="AY819" i="1"/>
  <c r="AV819" i="1"/>
  <c r="AL238" i="1"/>
  <c r="BG238" i="1" s="1"/>
  <c r="BH238" i="1" s="1"/>
  <c r="AP238" i="1"/>
  <c r="AU238" i="1"/>
  <c r="AX295" i="1"/>
  <c r="AQ295" i="1"/>
  <c r="AY28" i="1"/>
  <c r="AV28" i="1"/>
  <c r="AX1030" i="1"/>
  <c r="AQ1030" i="1"/>
  <c r="AL188" i="1"/>
  <c r="BG188" i="1" s="1"/>
  <c r="BH188" i="1" s="1"/>
  <c r="AP188" i="1"/>
  <c r="AU188" i="1"/>
  <c r="AL279" i="1"/>
  <c r="BG279" i="1" s="1"/>
  <c r="BH279" i="1" s="1"/>
  <c r="AP279" i="1"/>
  <c r="AU279" i="1"/>
  <c r="AY1035" i="1"/>
  <c r="AV1035" i="1"/>
  <c r="AY823" i="1"/>
  <c r="AV823" i="1"/>
  <c r="AX324" i="1"/>
  <c r="AQ324" i="1"/>
  <c r="AL272" i="1"/>
  <c r="BG272" i="1" s="1"/>
  <c r="BH272" i="1" s="1"/>
  <c r="AP272" i="1"/>
  <c r="AU272" i="1"/>
  <c r="AX867" i="1"/>
  <c r="AQ867" i="1"/>
  <c r="AY1050" i="1"/>
  <c r="AV1050" i="1"/>
  <c r="AL304" i="1"/>
  <c r="BG304" i="1" s="1"/>
  <c r="BH304" i="1" s="1"/>
  <c r="AP304" i="1"/>
  <c r="AU304" i="1"/>
  <c r="AL357" i="1"/>
  <c r="BG357" i="1" s="1"/>
  <c r="BH357" i="1" s="1"/>
  <c r="AP357" i="1"/>
  <c r="AU357" i="1"/>
  <c r="AX834" i="1"/>
  <c r="AQ834" i="1"/>
  <c r="AL673" i="1"/>
  <c r="BG673" i="1" s="1"/>
  <c r="BH673" i="1" s="1"/>
  <c r="AP673" i="1"/>
  <c r="AU673" i="1"/>
  <c r="AY435" i="1"/>
  <c r="AV435" i="1"/>
  <c r="AX764" i="1"/>
  <c r="AQ764" i="1"/>
  <c r="AL706" i="1"/>
  <c r="BG706" i="1" s="1"/>
  <c r="BH706" i="1" s="1"/>
  <c r="AP706" i="1"/>
  <c r="AU706" i="1"/>
  <c r="AX713" i="1"/>
  <c r="AQ713" i="1"/>
  <c r="AX1179" i="1"/>
  <c r="AQ1179" i="1"/>
  <c r="AY346" i="1"/>
  <c r="AV346" i="1"/>
  <c r="AX1164" i="1"/>
  <c r="AQ1164" i="1"/>
  <c r="AY978" i="1"/>
  <c r="AV978" i="1"/>
  <c r="AX1036" i="1"/>
  <c r="AQ1036" i="1"/>
  <c r="AZ86" i="1"/>
  <c r="AW86" i="1" s="1"/>
  <c r="AX1185" i="1"/>
  <c r="AQ1185" i="1"/>
  <c r="AV1264" i="1"/>
  <c r="AY1264" i="1"/>
  <c r="AY178" i="1"/>
  <c r="AV178" i="1"/>
  <c r="AX1188" i="1"/>
  <c r="AQ1188" i="1"/>
  <c r="AV87" i="1"/>
  <c r="AY87" i="1"/>
  <c r="AL730" i="1"/>
  <c r="BG730" i="1" s="1"/>
  <c r="BH730" i="1" s="1"/>
  <c r="AP730" i="1"/>
  <c r="AU730" i="1"/>
  <c r="AL231" i="1"/>
  <c r="BG231" i="1" s="1"/>
  <c r="BH231" i="1" s="1"/>
  <c r="AP231" i="1"/>
  <c r="AU231" i="1"/>
  <c r="AY172" i="1"/>
  <c r="AV172" i="1"/>
  <c r="AX714" i="1"/>
  <c r="AQ714" i="1"/>
  <c r="AY34" i="1"/>
  <c r="AV34" i="1"/>
  <c r="AX851" i="1"/>
  <c r="AQ851" i="1"/>
  <c r="AY1170" i="1"/>
  <c r="AV1170" i="1"/>
  <c r="AX237" i="1"/>
  <c r="AQ237" i="1"/>
  <c r="AV362" i="1"/>
  <c r="AY362" i="1"/>
  <c r="AY1144" i="1"/>
  <c r="AV1144" i="1"/>
  <c r="AX811" i="1"/>
  <c r="AQ811" i="1"/>
  <c r="AY291" i="1"/>
  <c r="AV291" i="1"/>
  <c r="AX1065" i="1"/>
  <c r="AQ1065" i="1"/>
  <c r="AY76" i="1"/>
  <c r="AV76" i="1"/>
  <c r="AY1013" i="1"/>
  <c r="AV1013" i="1"/>
  <c r="AY853" i="1"/>
  <c r="AV853" i="1"/>
  <c r="AL693" i="1"/>
  <c r="BG693" i="1" s="1"/>
  <c r="BH693" i="1" s="1"/>
  <c r="AP693" i="1"/>
  <c r="AU693" i="1"/>
  <c r="AX741" i="1"/>
  <c r="AQ741" i="1"/>
  <c r="AL274" i="1"/>
  <c r="BG274" i="1" s="1"/>
  <c r="BH274" i="1" s="1"/>
  <c r="AP274" i="1"/>
  <c r="AU274" i="1"/>
  <c r="AV41" i="1"/>
  <c r="AY41" i="1"/>
  <c r="AX837" i="1"/>
  <c r="AQ837" i="1"/>
  <c r="AL850" i="1"/>
  <c r="BG850" i="1" s="1"/>
  <c r="BH850" i="1" s="1"/>
  <c r="AP850" i="1"/>
  <c r="AU850" i="1"/>
  <c r="AX1029" i="1"/>
  <c r="AQ1029" i="1"/>
  <c r="AY408" i="1"/>
  <c r="AV408" i="1"/>
  <c r="AX99" i="1"/>
  <c r="AQ99" i="1"/>
  <c r="AQ883" i="1"/>
  <c r="AX883" i="1"/>
  <c r="AY915" i="1"/>
  <c r="AV915" i="1"/>
  <c r="AL909" i="1"/>
  <c r="BG909" i="1" s="1"/>
  <c r="BH909" i="1" s="1"/>
  <c r="AP909" i="1"/>
  <c r="AU909" i="1"/>
  <c r="AQ1034" i="1"/>
  <c r="AX1034" i="1"/>
  <c r="AL900" i="1"/>
  <c r="BG900" i="1" s="1"/>
  <c r="BH900" i="1" s="1"/>
  <c r="AP900" i="1"/>
  <c r="AU900" i="1"/>
  <c r="AY319" i="1"/>
  <c r="AV319" i="1"/>
  <c r="AX1018" i="1"/>
  <c r="AQ1018" i="1"/>
  <c r="AX1190" i="1"/>
  <c r="AQ1190" i="1"/>
  <c r="AL338" i="1"/>
  <c r="BG338" i="1" s="1"/>
  <c r="BH338" i="1" s="1"/>
  <c r="AP338" i="1"/>
  <c r="AU338" i="1"/>
  <c r="AV861" i="1"/>
  <c r="AY861" i="1"/>
  <c r="AX989" i="1"/>
  <c r="AQ989" i="1"/>
  <c r="AV1277" i="1"/>
  <c r="AY1277" i="1"/>
  <c r="AY786" i="1"/>
  <c r="AV786" i="1"/>
  <c r="AX1181" i="1"/>
  <c r="AQ1181" i="1"/>
  <c r="AX303" i="1"/>
  <c r="AQ303" i="1"/>
  <c r="AX804" i="1"/>
  <c r="AQ804" i="1"/>
  <c r="AY83" i="1"/>
  <c r="AV83" i="1"/>
  <c r="AX1081" i="1"/>
  <c r="AQ1081" i="1"/>
  <c r="AY792" i="1"/>
  <c r="AV792" i="1"/>
  <c r="AX981" i="1"/>
  <c r="AQ981" i="1"/>
  <c r="AY1295" i="1"/>
  <c r="AV1295" i="1"/>
  <c r="AX1072" i="1"/>
  <c r="AQ1072" i="1"/>
  <c r="AY998" i="1"/>
  <c r="AV998" i="1"/>
  <c r="AL944" i="1"/>
  <c r="BG944" i="1" s="1"/>
  <c r="BH944" i="1" s="1"/>
  <c r="AP944" i="1"/>
  <c r="AU944" i="1"/>
  <c r="AL382" i="1"/>
  <c r="BG382" i="1" s="1"/>
  <c r="BH382" i="1" s="1"/>
  <c r="AP382" i="1"/>
  <c r="AQ382" i="1" s="1"/>
  <c r="AU382" i="1"/>
  <c r="AV382" i="1" s="1"/>
  <c r="AY942" i="1"/>
  <c r="AV942" i="1"/>
  <c r="AX969" i="1"/>
  <c r="AQ969" i="1"/>
  <c r="AL860" i="1"/>
  <c r="BG860" i="1" s="1"/>
  <c r="BH860" i="1" s="1"/>
  <c r="AP860" i="1"/>
  <c r="AU860" i="1"/>
  <c r="AX351" i="1"/>
  <c r="AQ351" i="1"/>
  <c r="AY696" i="1"/>
  <c r="AV696" i="1"/>
  <c r="AY931" i="1"/>
  <c r="AV931" i="1"/>
  <c r="AY734" i="1"/>
  <c r="AV734" i="1"/>
  <c r="AL1114" i="1"/>
  <c r="BG1114" i="1" s="1"/>
  <c r="BH1114" i="1" s="1"/>
  <c r="AP1114" i="1"/>
  <c r="AU1114" i="1"/>
  <c r="AZ1348" i="1"/>
  <c r="AW1348" i="1" s="1"/>
  <c r="AZ748" i="1"/>
  <c r="AW748" i="1" s="1"/>
  <c r="AZ1116" i="1"/>
  <c r="AW1116" i="1" s="1"/>
  <c r="AX182" i="1"/>
  <c r="AQ182" i="1"/>
  <c r="AX819" i="1"/>
  <c r="AQ819" i="1"/>
  <c r="AY674" i="1"/>
  <c r="AV674" i="1"/>
  <c r="AX28" i="1"/>
  <c r="AQ28" i="1"/>
  <c r="AY790" i="1"/>
  <c r="AV790" i="1"/>
  <c r="AL219" i="1"/>
  <c r="BG219" i="1" s="1"/>
  <c r="BH219" i="1" s="1"/>
  <c r="AP219" i="1"/>
  <c r="AU219" i="1"/>
  <c r="AL826" i="1"/>
  <c r="BG826" i="1" s="1"/>
  <c r="BH826" i="1" s="1"/>
  <c r="AP826" i="1"/>
  <c r="AU826" i="1"/>
  <c r="AX1025" i="1"/>
  <c r="AQ1025" i="1"/>
  <c r="AY448" i="1"/>
  <c r="AV448" i="1"/>
  <c r="AX758" i="1"/>
  <c r="AQ758" i="1"/>
  <c r="AX808" i="1"/>
  <c r="AQ808" i="1"/>
  <c r="AY745" i="1"/>
  <c r="AV745" i="1"/>
  <c r="AV1011" i="1"/>
  <c r="AY1011" i="1"/>
  <c r="AY97" i="1"/>
  <c r="AV97" i="1"/>
  <c r="AX1354" i="1"/>
  <c r="AQ1354" i="1"/>
  <c r="AL774" i="1"/>
  <c r="BG774" i="1" s="1"/>
  <c r="BH774" i="1" s="1"/>
  <c r="AP774" i="1"/>
  <c r="AU774" i="1"/>
  <c r="AV119" i="1"/>
  <c r="AY119" i="1"/>
  <c r="AX956" i="1"/>
  <c r="AQ956" i="1"/>
  <c r="AL150" i="1"/>
  <c r="BG150" i="1" s="1"/>
  <c r="BH150" i="1" s="1"/>
  <c r="AP150" i="1"/>
  <c r="AU150" i="1"/>
  <c r="AY374" i="1"/>
  <c r="AV374" i="1"/>
  <c r="AX1249" i="1"/>
  <c r="AQ1249" i="1"/>
  <c r="AV721" i="1"/>
  <c r="AY721" i="1"/>
  <c r="AL423" i="1"/>
  <c r="BG423" i="1" s="1"/>
  <c r="BH423" i="1" s="1"/>
  <c r="AP423" i="1"/>
  <c r="AU423" i="1"/>
  <c r="AY293" i="1"/>
  <c r="AV293" i="1"/>
  <c r="AX82" i="1"/>
  <c r="AQ82" i="1"/>
  <c r="AX223" i="1"/>
  <c r="AQ223" i="1"/>
  <c r="AY840" i="1"/>
  <c r="AV840" i="1"/>
  <c r="AX765" i="1"/>
  <c r="AQ765" i="1"/>
  <c r="AY393" i="1"/>
  <c r="AV393" i="1"/>
  <c r="AX683" i="1"/>
  <c r="AQ683" i="1"/>
  <c r="AX940" i="1"/>
  <c r="AQ940" i="1"/>
  <c r="AY512" i="1"/>
  <c r="AV512" i="1"/>
  <c r="AL372" i="1"/>
  <c r="BG372" i="1" s="1"/>
  <c r="BH372" i="1" s="1"/>
  <c r="AP372" i="1"/>
  <c r="AU372" i="1"/>
  <c r="AX11" i="1"/>
  <c r="AQ11" i="1"/>
  <c r="AX698" i="1"/>
  <c r="AQ698" i="1"/>
  <c r="AX1082" i="1"/>
  <c r="AQ1082" i="1"/>
  <c r="AL1019" i="1"/>
  <c r="BG1019" i="1" s="1"/>
  <c r="BH1019" i="1" s="1"/>
  <c r="AP1019" i="1"/>
  <c r="AU1019" i="1"/>
  <c r="AX260" i="1"/>
  <c r="AQ260" i="1"/>
  <c r="AY878" i="1"/>
  <c r="AV878" i="1"/>
  <c r="AV1196" i="1"/>
  <c r="AY1196" i="1"/>
  <c r="AX289" i="1"/>
  <c r="AQ289" i="1"/>
  <c r="AY993" i="1"/>
  <c r="AV993" i="1"/>
  <c r="AY720" i="1"/>
  <c r="AV720" i="1"/>
  <c r="AL307" i="1"/>
  <c r="BG307" i="1" s="1"/>
  <c r="BH307" i="1" s="1"/>
  <c r="AP307" i="1"/>
  <c r="AU307" i="1"/>
  <c r="AL90" i="1"/>
  <c r="BG90" i="1" s="1"/>
  <c r="BH90" i="1" s="1"/>
  <c r="AP90" i="1"/>
  <c r="AU90" i="1"/>
  <c r="AX1035" i="1"/>
  <c r="AQ1035" i="1"/>
  <c r="AX823" i="1"/>
  <c r="AQ823" i="1"/>
  <c r="AX1050" i="1"/>
  <c r="AQ1050" i="1"/>
  <c r="AL196" i="1"/>
  <c r="BG196" i="1" s="1"/>
  <c r="BH196" i="1" s="1"/>
  <c r="AP196" i="1"/>
  <c r="AU196" i="1"/>
  <c r="AY121" i="1"/>
  <c r="AV121" i="1"/>
  <c r="AX435" i="1"/>
  <c r="AQ435" i="1"/>
  <c r="AY941" i="1"/>
  <c r="AV941" i="1"/>
  <c r="AY800" i="1"/>
  <c r="AV800" i="1"/>
  <c r="AY496" i="1"/>
  <c r="AV496" i="1"/>
  <c r="AL396" i="1"/>
  <c r="BG396" i="1" s="1"/>
  <c r="BH396" i="1" s="1"/>
  <c r="AP396" i="1"/>
  <c r="AU396" i="1"/>
  <c r="AY1020" i="1"/>
  <c r="AV1020" i="1"/>
  <c r="AX346" i="1"/>
  <c r="AQ346" i="1"/>
  <c r="AX978" i="1"/>
  <c r="AQ978" i="1"/>
  <c r="AV361" i="1"/>
  <c r="AY361" i="1"/>
  <c r="AX1264" i="1"/>
  <c r="AQ1264" i="1"/>
  <c r="AX178" i="1"/>
  <c r="AQ178" i="1"/>
  <c r="AL415" i="1"/>
  <c r="BG415" i="1" s="1"/>
  <c r="BH415" i="1" s="1"/>
  <c r="AP415" i="1"/>
  <c r="AU415" i="1"/>
  <c r="AY687" i="1"/>
  <c r="AV687" i="1"/>
  <c r="AX87" i="1"/>
  <c r="AQ87" i="1"/>
  <c r="AY876" i="1"/>
  <c r="AV876" i="1"/>
  <c r="AY767" i="1"/>
  <c r="AV767" i="1"/>
  <c r="AV794" i="1"/>
  <c r="AY794" i="1"/>
  <c r="AL406" i="1"/>
  <c r="BG406" i="1" s="1"/>
  <c r="BH406" i="1" s="1"/>
  <c r="AP406" i="1"/>
  <c r="AU406" i="1"/>
  <c r="AX172" i="1"/>
  <c r="AQ172" i="1"/>
  <c r="AY852" i="1"/>
  <c r="AV852" i="1"/>
  <c r="AX34" i="1"/>
  <c r="AQ34" i="1"/>
  <c r="AV822" i="1"/>
  <c r="AY822" i="1"/>
  <c r="AX1170" i="1"/>
  <c r="AQ1170" i="1"/>
  <c r="AY1130" i="1"/>
  <c r="AV1130" i="1"/>
  <c r="AX362" i="1"/>
  <c r="AQ362" i="1"/>
  <c r="AX1144" i="1"/>
  <c r="AQ1144" i="1"/>
  <c r="AX291" i="1"/>
  <c r="AQ291" i="1"/>
  <c r="AY902" i="1"/>
  <c r="AV902" i="1"/>
  <c r="AZ709" i="1"/>
  <c r="AW709" i="1" s="1"/>
  <c r="AZ990" i="1"/>
  <c r="AW990" i="1" s="1"/>
  <c r="AX76" i="1"/>
  <c r="AQ76" i="1"/>
  <c r="AY752" i="1"/>
  <c r="AV752" i="1"/>
  <c r="AY1267" i="1"/>
  <c r="AV1267" i="1"/>
  <c r="AX1013" i="1"/>
  <c r="AQ1013" i="1"/>
  <c r="AL722" i="1"/>
  <c r="BG722" i="1" s="1"/>
  <c r="BH722" i="1" s="1"/>
  <c r="AP722" i="1"/>
  <c r="AU722" i="1"/>
  <c r="AY888" i="1"/>
  <c r="AV888" i="1"/>
  <c r="AX853" i="1"/>
  <c r="AQ853" i="1"/>
  <c r="AY1322" i="1"/>
  <c r="AV1322" i="1"/>
  <c r="AY817" i="1"/>
  <c r="AV817" i="1"/>
  <c r="AV1107" i="1"/>
  <c r="AY1107" i="1"/>
  <c r="AX41" i="1"/>
  <c r="AQ41" i="1"/>
  <c r="AY968" i="1"/>
  <c r="AV968" i="1"/>
  <c r="AY690" i="1"/>
  <c r="AV690" i="1"/>
  <c r="AX408" i="1"/>
  <c r="AQ408" i="1"/>
  <c r="AY306" i="1"/>
  <c r="AV306" i="1"/>
  <c r="AX915" i="1"/>
  <c r="AQ915" i="1"/>
  <c r="AY780" i="1"/>
  <c r="AV780" i="1"/>
  <c r="AZ1297" i="1"/>
  <c r="AW1297" i="1" s="1"/>
  <c r="AZ1350" i="1"/>
  <c r="AW1350" i="1" s="1"/>
  <c r="AV972" i="1"/>
  <c r="AY972" i="1"/>
  <c r="AL807" i="1"/>
  <c r="BG807" i="1" s="1"/>
  <c r="BH807" i="1" s="1"/>
  <c r="AP807" i="1"/>
  <c r="AU807" i="1"/>
  <c r="AL708" i="1"/>
  <c r="BG708" i="1" s="1"/>
  <c r="BH708" i="1" s="1"/>
  <c r="AP708" i="1"/>
  <c r="AU708" i="1"/>
  <c r="AX319" i="1"/>
  <c r="AQ319" i="1"/>
  <c r="AY1090" i="1"/>
  <c r="AV1090" i="1"/>
  <c r="AY1049" i="1"/>
  <c r="AV1049" i="1"/>
  <c r="AY750" i="1"/>
  <c r="AV750" i="1"/>
  <c r="AX861" i="1"/>
  <c r="AQ861" i="1"/>
  <c r="AX1277" i="1"/>
  <c r="AQ1277" i="1"/>
  <c r="AV835" i="1"/>
  <c r="AY835" i="1"/>
  <c r="AL136" i="1"/>
  <c r="BG136" i="1" s="1"/>
  <c r="BH136" i="1" s="1"/>
  <c r="AP136" i="1"/>
  <c r="AU136" i="1"/>
  <c r="AY818" i="1"/>
  <c r="AV818" i="1"/>
  <c r="AX786" i="1"/>
  <c r="AQ786" i="1"/>
  <c r="AX83" i="1"/>
  <c r="AQ83" i="1"/>
  <c r="AY1217" i="1"/>
  <c r="AV1217" i="1"/>
  <c r="AX792" i="1"/>
  <c r="AQ792" i="1"/>
  <c r="AV930" i="1"/>
  <c r="AY930" i="1"/>
  <c r="AX1295" i="1"/>
  <c r="AQ1295" i="1"/>
  <c r="AY1139" i="1"/>
  <c r="AV1139" i="1"/>
  <c r="AX998" i="1"/>
  <c r="AQ998" i="1"/>
  <c r="AY1141" i="1"/>
  <c r="AV1141" i="1"/>
  <c r="AY999" i="1"/>
  <c r="AV999" i="1"/>
  <c r="AL859" i="1"/>
  <c r="BG859" i="1" s="1"/>
  <c r="BH859" i="1" s="1"/>
  <c r="AP859" i="1"/>
  <c r="AU859" i="1"/>
  <c r="AX942" i="1"/>
  <c r="AQ942" i="1"/>
  <c r="AY1044" i="1"/>
  <c r="AV1044" i="1"/>
  <c r="AX696" i="1"/>
  <c r="AQ696" i="1"/>
  <c r="AX931" i="1"/>
  <c r="AQ931" i="1"/>
  <c r="AX734" i="1"/>
  <c r="AQ734" i="1"/>
  <c r="AY202" i="1"/>
  <c r="AV202" i="1"/>
  <c r="AZ588" i="1"/>
  <c r="AW588" i="1" s="1"/>
  <c r="AY376" i="1"/>
  <c r="AV376" i="1"/>
  <c r="AY233" i="1"/>
  <c r="AV233" i="1"/>
  <c r="AX674" i="1"/>
  <c r="AQ674" i="1"/>
  <c r="AY1099" i="1"/>
  <c r="AV1099" i="1"/>
  <c r="AX790" i="1"/>
  <c r="AQ790" i="1"/>
  <c r="AY1283" i="1"/>
  <c r="AV1283" i="1"/>
  <c r="AV441" i="1"/>
  <c r="AY441" i="1"/>
  <c r="AX356" i="1"/>
  <c r="AQ356" i="1"/>
  <c r="AY967" i="1"/>
  <c r="AV967" i="1"/>
  <c r="AL778" i="1"/>
  <c r="BG778" i="1" s="1"/>
  <c r="BH778" i="1" s="1"/>
  <c r="AP778" i="1"/>
  <c r="AU778" i="1"/>
  <c r="AL352" i="1"/>
  <c r="BG352" i="1" s="1"/>
  <c r="BH352" i="1" s="1"/>
  <c r="AP352" i="1"/>
  <c r="AU352" i="1"/>
  <c r="AX286" i="1"/>
  <c r="AQ286" i="1"/>
  <c r="AY956" i="1"/>
  <c r="AV956" i="1"/>
  <c r="AX402" i="1"/>
  <c r="AQ402" i="1"/>
  <c r="AX1278" i="1"/>
  <c r="AQ1278" i="1"/>
  <c r="AL755" i="1"/>
  <c r="BG755" i="1" s="1"/>
  <c r="BH755" i="1" s="1"/>
  <c r="AP755" i="1"/>
  <c r="AU755" i="1"/>
  <c r="AX745" i="1"/>
  <c r="AQ745" i="1"/>
  <c r="AY82" i="1"/>
  <c r="AV82" i="1"/>
  <c r="AY223" i="1"/>
  <c r="AV223" i="1"/>
  <c r="AX887" i="1"/>
  <c r="AQ887" i="1"/>
  <c r="AY765" i="1"/>
  <c r="AV765" i="1"/>
  <c r="AX893" i="1"/>
  <c r="AQ893" i="1"/>
  <c r="AY683" i="1"/>
  <c r="AV683" i="1"/>
  <c r="AZ1023" i="1"/>
  <c r="AW1023" i="1" s="1"/>
  <c r="AZ1142" i="1"/>
  <c r="AW1142" i="1" s="1"/>
  <c r="AX1011" i="1"/>
  <c r="AQ1011" i="1"/>
  <c r="AY940" i="1"/>
  <c r="AV940" i="1"/>
  <c r="AX97" i="1"/>
  <c r="AQ97" i="1"/>
  <c r="AY11" i="1"/>
  <c r="AZ11" i="1" s="1"/>
  <c r="AW11" i="1" s="1"/>
  <c r="AV11" i="1"/>
  <c r="AY698" i="1"/>
  <c r="AZ698" i="1" s="1"/>
  <c r="AW698" i="1" s="1"/>
  <c r="AV698" i="1"/>
  <c r="AX262" i="1"/>
  <c r="AQ262" i="1"/>
  <c r="AX769" i="1"/>
  <c r="AQ769" i="1"/>
  <c r="AX416" i="1"/>
  <c r="AQ416" i="1"/>
  <c r="AX736" i="1"/>
  <c r="AQ736" i="1"/>
  <c r="AZ264" i="1"/>
  <c r="AW264" i="1" s="1"/>
  <c r="AY349" i="1"/>
  <c r="AV349" i="1"/>
  <c r="AL928" i="1"/>
  <c r="BG928" i="1" s="1"/>
  <c r="BH928" i="1" s="1"/>
  <c r="AP928" i="1"/>
  <c r="AU928" i="1"/>
  <c r="AV702" i="1"/>
  <c r="AY702" i="1"/>
  <c r="AY735" i="1"/>
  <c r="AV735" i="1"/>
  <c r="AY953" i="1"/>
  <c r="AV953" i="1"/>
  <c r="AX878" i="1"/>
  <c r="AQ878" i="1"/>
  <c r="AX1196" i="1"/>
  <c r="AQ1196" i="1"/>
  <c r="AL958" i="1"/>
  <c r="BG958" i="1" s="1"/>
  <c r="BH958" i="1" s="1"/>
  <c r="AP958" i="1"/>
  <c r="AU958" i="1"/>
  <c r="AY248" i="1"/>
  <c r="AV248" i="1"/>
  <c r="AY194" i="1"/>
  <c r="AV194" i="1"/>
  <c r="AX993" i="1"/>
  <c r="AQ993" i="1"/>
  <c r="AX720" i="1"/>
  <c r="AQ720" i="1"/>
  <c r="AV688" i="1"/>
  <c r="AY688" i="1"/>
  <c r="AL768" i="1"/>
  <c r="BG768" i="1" s="1"/>
  <c r="BH768" i="1" s="1"/>
  <c r="AP768" i="1"/>
  <c r="AU768" i="1"/>
  <c r="AY932" i="1"/>
  <c r="AV932" i="1"/>
  <c r="AY277" i="1"/>
  <c r="AV277" i="1"/>
  <c r="AV975" i="1"/>
  <c r="AY975" i="1"/>
  <c r="AV770" i="1"/>
  <c r="AY770" i="1"/>
  <c r="AX121" i="1"/>
  <c r="AQ121" i="1"/>
  <c r="AX941" i="1"/>
  <c r="AQ941" i="1"/>
  <c r="AX800" i="1"/>
  <c r="AQ800" i="1"/>
  <c r="AX496" i="1"/>
  <c r="AQ496" i="1"/>
  <c r="AY1022" i="1"/>
  <c r="AV1022" i="1"/>
  <c r="AL841" i="1"/>
  <c r="BG841" i="1" s="1"/>
  <c r="BH841" i="1" s="1"/>
  <c r="AP841" i="1"/>
  <c r="AU841" i="1"/>
  <c r="AX1020" i="1"/>
  <c r="AQ1020" i="1"/>
  <c r="AY284" i="1"/>
  <c r="AV284" i="1"/>
  <c r="AV959" i="1"/>
  <c r="AY959" i="1"/>
  <c r="AX361" i="1"/>
  <c r="AQ361" i="1"/>
  <c r="AZ1189" i="1"/>
  <c r="AW1189" i="1" s="1"/>
  <c r="AY743" i="1"/>
  <c r="AV743" i="1"/>
  <c r="AL973" i="1"/>
  <c r="BG973" i="1" s="1"/>
  <c r="BH973" i="1" s="1"/>
  <c r="AP973" i="1"/>
  <c r="AU973" i="1"/>
  <c r="AL921" i="1"/>
  <c r="BG921" i="1" s="1"/>
  <c r="BH921" i="1" s="1"/>
  <c r="AP921" i="1"/>
  <c r="AU921" i="1"/>
  <c r="AX687" i="1"/>
  <c r="AQ687" i="1"/>
  <c r="AY371" i="1"/>
  <c r="AV371" i="1"/>
  <c r="AX876" i="1"/>
  <c r="AQ876" i="1"/>
  <c r="AX767" i="1"/>
  <c r="AQ767" i="1"/>
  <c r="AX794" i="1"/>
  <c r="AQ794" i="1"/>
  <c r="AL923" i="1"/>
  <c r="BG923" i="1" s="1"/>
  <c r="BH923" i="1" s="1"/>
  <c r="AP923" i="1"/>
  <c r="AU923" i="1"/>
  <c r="AX852" i="1"/>
  <c r="AQ852" i="1"/>
  <c r="AL692" i="1"/>
  <c r="BG692" i="1" s="1"/>
  <c r="BH692" i="1" s="1"/>
  <c r="AP692" i="1"/>
  <c r="AU692" i="1"/>
  <c r="AX822" i="1"/>
  <c r="AQ822" i="1"/>
  <c r="AV728" i="1"/>
  <c r="AY728" i="1"/>
  <c r="AL148" i="1"/>
  <c r="BG148" i="1" s="1"/>
  <c r="BH148" i="1" s="1"/>
  <c r="AP148" i="1"/>
  <c r="AU148" i="1"/>
  <c r="AX1130" i="1"/>
  <c r="AQ1130" i="1"/>
  <c r="AY707" i="1"/>
  <c r="AV707" i="1"/>
  <c r="AX902" i="1"/>
  <c r="AQ902" i="1"/>
  <c r="AV657" i="1"/>
  <c r="AY657" i="1"/>
  <c r="AX752" i="1"/>
  <c r="AQ752" i="1"/>
  <c r="AY1284" i="1"/>
  <c r="AV1284" i="1"/>
  <c r="AX1267" i="1"/>
  <c r="AQ1267" i="1"/>
  <c r="AL912" i="1"/>
  <c r="BG912" i="1" s="1"/>
  <c r="BH912" i="1" s="1"/>
  <c r="AP912" i="1"/>
  <c r="AU912" i="1"/>
  <c r="AX888" i="1"/>
  <c r="AQ888" i="1"/>
  <c r="AX1322" i="1"/>
  <c r="AQ1322" i="1"/>
  <c r="AX817" i="1"/>
  <c r="AQ817" i="1"/>
  <c r="AX1107" i="1"/>
  <c r="AQ1107" i="1"/>
  <c r="AX968" i="1"/>
  <c r="AQ968" i="1"/>
  <c r="AY491" i="1"/>
  <c r="AV491" i="1"/>
  <c r="AY1085" i="1"/>
  <c r="AV1085" i="1"/>
  <c r="AX690" i="1"/>
  <c r="AQ690" i="1"/>
  <c r="AY830" i="1"/>
  <c r="AV830" i="1"/>
  <c r="AL1239" i="1"/>
  <c r="BG1239" i="1" s="1"/>
  <c r="BH1239" i="1" s="1"/>
  <c r="AP1239" i="1"/>
  <c r="AU1239" i="1"/>
  <c r="AY862" i="1"/>
  <c r="AV862" i="1"/>
  <c r="AX306" i="1"/>
  <c r="AQ306" i="1"/>
  <c r="AQ780" i="1"/>
  <c r="AX780" i="1"/>
  <c r="AZ1294" i="1"/>
  <c r="AW1294" i="1" s="1"/>
  <c r="AX972" i="1"/>
  <c r="AQ972" i="1"/>
  <c r="AY1364" i="1"/>
  <c r="AV1364" i="1"/>
  <c r="AY756" i="1"/>
  <c r="AV756" i="1"/>
  <c r="AY344" i="1"/>
  <c r="AV344" i="1"/>
  <c r="AY763" i="1"/>
  <c r="AV763" i="1"/>
  <c r="AL321" i="1"/>
  <c r="BG321" i="1" s="1"/>
  <c r="BH321" i="1" s="1"/>
  <c r="AP321" i="1"/>
  <c r="AU321" i="1"/>
  <c r="AX1090" i="1"/>
  <c r="AQ1090" i="1"/>
  <c r="AQ1049" i="1"/>
  <c r="AX1049" i="1"/>
  <c r="AX750" i="1"/>
  <c r="AQ750" i="1"/>
  <c r="AY1103" i="1"/>
  <c r="AV1103" i="1"/>
  <c r="AL236" i="1"/>
  <c r="BG236" i="1" s="1"/>
  <c r="BH236" i="1" s="1"/>
  <c r="AP236" i="1"/>
  <c r="AU236" i="1"/>
  <c r="AX835" i="1"/>
  <c r="AQ835" i="1"/>
  <c r="AX818" i="1"/>
  <c r="AQ818" i="1"/>
  <c r="AY91" i="1"/>
  <c r="AV91" i="1"/>
  <c r="AY729" i="1"/>
  <c r="AV729" i="1"/>
  <c r="AY966" i="1"/>
  <c r="AV966" i="1"/>
  <c r="AX1217" i="1"/>
  <c r="AQ1217" i="1"/>
  <c r="AX930" i="1"/>
  <c r="AQ930" i="1"/>
  <c r="AZ1285" i="1"/>
  <c r="AW1285" i="1" s="1"/>
  <c r="AZ1308" i="1"/>
  <c r="AW1308" i="1" s="1"/>
  <c r="AZ717" i="1"/>
  <c r="AW717" i="1" s="1"/>
  <c r="AV920" i="1"/>
  <c r="AY920" i="1"/>
  <c r="AL298" i="1"/>
  <c r="BG298" i="1" s="1"/>
  <c r="BH298" i="1" s="1"/>
  <c r="AP298" i="1"/>
  <c r="AU298" i="1"/>
  <c r="AX1139" i="1"/>
  <c r="AQ1139" i="1"/>
  <c r="AX1141" i="1"/>
  <c r="AQ1141" i="1"/>
  <c r="AX999" i="1"/>
  <c r="AQ999" i="1"/>
  <c r="AL927" i="1"/>
  <c r="BG927" i="1" s="1"/>
  <c r="BH927" i="1" s="1"/>
  <c r="AP927" i="1"/>
  <c r="AU927" i="1"/>
  <c r="AY775" i="1"/>
  <c r="AV775" i="1"/>
  <c r="AY957" i="1"/>
  <c r="AV957" i="1"/>
  <c r="AL294" i="1"/>
  <c r="BG294" i="1" s="1"/>
  <c r="BH294" i="1" s="1"/>
  <c r="AP294" i="1"/>
  <c r="AU294" i="1"/>
  <c r="AX1044" i="1"/>
  <c r="AQ1044" i="1"/>
  <c r="AY440" i="1"/>
  <c r="AV440" i="1"/>
  <c r="AX202" i="1"/>
  <c r="AQ202" i="1"/>
  <c r="AY1135" i="1"/>
  <c r="AV1135" i="1"/>
  <c r="AX376" i="1"/>
  <c r="AQ376" i="1"/>
  <c r="AX233" i="1"/>
  <c r="AQ233" i="1"/>
  <c r="AX1099" i="1"/>
  <c r="AQ1099" i="1"/>
  <c r="AY1092" i="1"/>
  <c r="AV1092" i="1"/>
  <c r="AL879" i="1"/>
  <c r="BG879" i="1" s="1"/>
  <c r="BH879" i="1" s="1"/>
  <c r="AP879" i="1"/>
  <c r="AU879" i="1"/>
  <c r="AL747" i="1"/>
  <c r="BG747" i="1" s="1"/>
  <c r="BH747" i="1" s="1"/>
  <c r="AP747" i="1"/>
  <c r="AU747" i="1"/>
  <c r="AL403" i="1"/>
  <c r="BG403" i="1" s="1"/>
  <c r="BH403" i="1" s="1"/>
  <c r="AP403" i="1"/>
  <c r="AU403" i="1"/>
  <c r="AY810" i="1"/>
  <c r="AV810" i="1"/>
  <c r="AY727" i="1"/>
  <c r="AZ727" i="1" s="1"/>
  <c r="AW727" i="1" s="1"/>
  <c r="AV727" i="1"/>
  <c r="AL107" i="1"/>
  <c r="BG107" i="1" s="1"/>
  <c r="BH107" i="1" s="1"/>
  <c r="AP107" i="1"/>
  <c r="AU107" i="1"/>
  <c r="AY1163" i="1"/>
  <c r="AV1163" i="1"/>
  <c r="AX315" i="1"/>
  <c r="AQ315" i="1"/>
  <c r="AY209" i="1"/>
  <c r="AV209" i="1"/>
  <c r="AX789" i="1"/>
  <c r="AQ789" i="1"/>
  <c r="AX798" i="1"/>
  <c r="AQ798" i="1"/>
  <c r="AY877" i="1"/>
  <c r="AV877" i="1"/>
  <c r="AY431" i="1"/>
  <c r="AZ431" i="1" s="1"/>
  <c r="AW431" i="1" s="1"/>
  <c r="AV431" i="1"/>
  <c r="AY1354" i="1"/>
  <c r="AV1354" i="1"/>
  <c r="AX967" i="1"/>
  <c r="AQ967" i="1"/>
  <c r="AV402" i="1"/>
  <c r="AY402" i="1"/>
  <c r="AL777" i="1"/>
  <c r="BG777" i="1" s="1"/>
  <c r="BH777" i="1" s="1"/>
  <c r="AP777" i="1"/>
  <c r="AU777" i="1"/>
  <c r="AY988" i="1"/>
  <c r="AV988" i="1"/>
  <c r="AY456" i="1"/>
  <c r="AV456" i="1"/>
  <c r="AY386" i="1"/>
  <c r="AV386" i="1"/>
  <c r="AY875" i="1"/>
  <c r="AV875" i="1"/>
  <c r="AY1314" i="1"/>
  <c r="AV1314" i="1"/>
  <c r="AX974" i="1"/>
  <c r="AQ974" i="1"/>
  <c r="AX1248" i="1"/>
  <c r="AQ1248" i="1"/>
  <c r="AX881" i="1"/>
  <c r="AQ881" i="1"/>
  <c r="AL229" i="1"/>
  <c r="BG229" i="1" s="1"/>
  <c r="BH229" i="1" s="1"/>
  <c r="AP229" i="1"/>
  <c r="AU229" i="1"/>
  <c r="AX386" i="1"/>
  <c r="AQ386" i="1"/>
  <c r="AX702" i="1"/>
  <c r="AQ702" i="1"/>
  <c r="AX735" i="1"/>
  <c r="AQ735" i="1"/>
  <c r="AL754" i="1"/>
  <c r="BG754" i="1" s="1"/>
  <c r="BH754" i="1" s="1"/>
  <c r="AP754" i="1"/>
  <c r="AU754" i="1"/>
  <c r="AL311" i="1"/>
  <c r="BG311" i="1" s="1"/>
  <c r="BH311" i="1" s="1"/>
  <c r="AP311" i="1"/>
  <c r="AU311" i="1"/>
  <c r="AL677" i="1"/>
  <c r="BG677" i="1" s="1"/>
  <c r="BH677" i="1" s="1"/>
  <c r="AP677" i="1"/>
  <c r="AU677" i="1"/>
  <c r="AX277" i="1"/>
  <c r="AQ277" i="1"/>
  <c r="AX975" i="1"/>
  <c r="AQ975" i="1"/>
  <c r="AL283" i="1"/>
  <c r="BG283" i="1" s="1"/>
  <c r="BH283" i="1" s="1"/>
  <c r="AP283" i="1"/>
  <c r="AU283" i="1"/>
  <c r="AX770" i="1"/>
  <c r="AQ770" i="1"/>
  <c r="AV946" i="1"/>
  <c r="AY946" i="1"/>
  <c r="AV710" i="1"/>
  <c r="AY710" i="1"/>
  <c r="AX1022" i="1"/>
  <c r="AQ1022" i="1"/>
  <c r="AY1359" i="1"/>
  <c r="AV1359" i="1"/>
  <c r="AQ284" i="1"/>
  <c r="AX284" i="1"/>
  <c r="AX959" i="1"/>
  <c r="AQ959" i="1"/>
  <c r="AY703" i="1"/>
  <c r="AV703" i="1"/>
  <c r="AV737" i="1"/>
  <c r="AY737" i="1"/>
  <c r="AZ805" i="1"/>
  <c r="AW805" i="1" s="1"/>
  <c r="AZ740" i="1"/>
  <c r="AW740" i="1" s="1"/>
  <c r="AX743" i="1"/>
  <c r="AQ743" i="1"/>
  <c r="AL738" i="1"/>
  <c r="BG738" i="1" s="1"/>
  <c r="BH738" i="1" s="1"/>
  <c r="AP738" i="1"/>
  <c r="AU738" i="1"/>
  <c r="AY947" i="1"/>
  <c r="AV947" i="1"/>
  <c r="AY858" i="1"/>
  <c r="AV858" i="1"/>
  <c r="AL783" i="1"/>
  <c r="BG783" i="1" s="1"/>
  <c r="BH783" i="1" s="1"/>
  <c r="AP783" i="1"/>
  <c r="AU783" i="1"/>
  <c r="AV341" i="1"/>
  <c r="AY341" i="1"/>
  <c r="AQ371" i="1"/>
  <c r="AX371" i="1"/>
  <c r="AY267" i="1"/>
  <c r="AV267" i="1"/>
  <c r="AV451" i="1"/>
  <c r="AY451" i="1"/>
  <c r="AL71" i="1"/>
  <c r="BG71" i="1" s="1"/>
  <c r="BH71" i="1" s="1"/>
  <c r="AP71" i="1"/>
  <c r="AU71" i="1"/>
  <c r="AL208" i="1"/>
  <c r="BG208" i="1" s="1"/>
  <c r="BH208" i="1" s="1"/>
  <c r="AP208" i="1"/>
  <c r="AU208" i="1"/>
  <c r="AV221" i="1"/>
  <c r="AY221" i="1"/>
  <c r="AX728" i="1"/>
  <c r="AQ728" i="1"/>
  <c r="AV795" i="1"/>
  <c r="AY795" i="1"/>
  <c r="AY398" i="1"/>
  <c r="AV398" i="1"/>
  <c r="AY982" i="1"/>
  <c r="AV982" i="1"/>
  <c r="AX707" i="1"/>
  <c r="AQ707" i="1"/>
  <c r="AY829" i="1"/>
  <c r="AV829" i="1"/>
  <c r="AY691" i="1"/>
  <c r="AV691" i="1"/>
  <c r="AX657" i="1"/>
  <c r="AQ657" i="1"/>
  <c r="AY358" i="1"/>
  <c r="AV358" i="1"/>
  <c r="AX1284" i="1"/>
  <c r="AQ1284" i="1"/>
  <c r="AL384" i="1"/>
  <c r="BG384" i="1" s="1"/>
  <c r="BH384" i="1" s="1"/>
  <c r="AP384" i="1"/>
  <c r="AU384" i="1"/>
  <c r="AY332" i="1"/>
  <c r="AV332" i="1"/>
  <c r="AY1129" i="1"/>
  <c r="AV1129" i="1"/>
  <c r="AV534" i="1"/>
  <c r="AY534" i="1"/>
  <c r="AX491" i="1"/>
  <c r="AQ491" i="1"/>
  <c r="AX1085" i="1"/>
  <c r="AQ1085" i="1"/>
  <c r="AX830" i="1"/>
  <c r="AQ830" i="1"/>
  <c r="AY797" i="1"/>
  <c r="AV797" i="1"/>
  <c r="AX862" i="1"/>
  <c r="AQ862" i="1"/>
  <c r="AV725" i="1"/>
  <c r="AY725" i="1"/>
  <c r="AY175" i="1"/>
  <c r="AV175" i="1"/>
  <c r="AX1364" i="1"/>
  <c r="AQ1364" i="1"/>
  <c r="AX756" i="1"/>
  <c r="AQ756" i="1"/>
  <c r="AX344" i="1"/>
  <c r="AQ344" i="1"/>
  <c r="AY711" i="1"/>
  <c r="AV711" i="1"/>
  <c r="AX763" i="1"/>
  <c r="AQ763" i="1"/>
  <c r="AX1103" i="1"/>
  <c r="AQ1103" i="1"/>
  <c r="AY1358" i="1"/>
  <c r="AV1358" i="1"/>
  <c r="AY824" i="1"/>
  <c r="AV824" i="1"/>
  <c r="AY682" i="1"/>
  <c r="AV682" i="1"/>
  <c r="AY1012" i="1"/>
  <c r="AV1012" i="1"/>
  <c r="AY1084" i="1"/>
  <c r="AV1084" i="1"/>
  <c r="AX91" i="1"/>
  <c r="AQ91" i="1"/>
  <c r="AL715" i="1"/>
  <c r="BG715" i="1" s="1"/>
  <c r="BH715" i="1" s="1"/>
  <c r="AP715" i="1"/>
  <c r="AU715" i="1"/>
  <c r="AQ729" i="1"/>
  <c r="AX729" i="1"/>
  <c r="AY906" i="1"/>
  <c r="AV906" i="1"/>
  <c r="AX966" i="1"/>
  <c r="AQ966" i="1"/>
  <c r="AY244" i="1"/>
  <c r="AV244" i="1"/>
  <c r="AX920" i="1"/>
  <c r="AQ920" i="1"/>
  <c r="AL848" i="1"/>
  <c r="BG848" i="1" s="1"/>
  <c r="BH848" i="1" s="1"/>
  <c r="AP848" i="1"/>
  <c r="AU848" i="1"/>
  <c r="AV1159" i="1"/>
  <c r="AY1159" i="1"/>
  <c r="AY292" i="1"/>
  <c r="AV292" i="1"/>
  <c r="AX775" i="1"/>
  <c r="AQ775" i="1"/>
  <c r="AX957" i="1"/>
  <c r="AQ957" i="1"/>
  <c r="AL846" i="1"/>
  <c r="BG846" i="1" s="1"/>
  <c r="BH846" i="1" s="1"/>
  <c r="AP846" i="1"/>
  <c r="AU846" i="1"/>
  <c r="AY911" i="1"/>
  <c r="AV911" i="1"/>
  <c r="AY857" i="1"/>
  <c r="AV857" i="1"/>
  <c r="AY827" i="1"/>
  <c r="AV827" i="1"/>
  <c r="AX440" i="1"/>
  <c r="AQ440" i="1"/>
  <c r="AY146" i="1"/>
  <c r="AV146" i="1"/>
  <c r="AX1135" i="1"/>
  <c r="AQ1135" i="1"/>
  <c r="AZ762" i="1"/>
  <c r="AW762" i="1" s="1"/>
  <c r="AZ833" i="1"/>
  <c r="AW833" i="1" s="1"/>
  <c r="AV868" i="1"/>
  <c r="AY868" i="1"/>
  <c r="AY163" i="1"/>
  <c r="AV163" i="1"/>
  <c r="AY950" i="1"/>
  <c r="AV950" i="1"/>
  <c r="AY377" i="1"/>
  <c r="AV377" i="1"/>
  <c r="AX1092" i="1"/>
  <c r="AQ1092" i="1"/>
  <c r="AY997" i="1"/>
  <c r="AV997" i="1"/>
  <c r="AL218" i="1"/>
  <c r="BG218" i="1" s="1"/>
  <c r="BH218" i="1" s="1"/>
  <c r="AP218" i="1"/>
  <c r="AU218" i="1"/>
  <c r="AY381" i="1"/>
  <c r="AV381" i="1"/>
  <c r="AX749" i="1"/>
  <c r="AQ749" i="1"/>
  <c r="AX935" i="1"/>
  <c r="AQ935" i="1"/>
  <c r="AX742" i="1"/>
  <c r="AQ742" i="1"/>
  <c r="AX784" i="1"/>
  <c r="AQ784" i="1"/>
  <c r="AV1110" i="1"/>
  <c r="AY1110" i="1"/>
  <c r="AX979" i="1"/>
  <c r="AQ979" i="1"/>
  <c r="AV249" i="1"/>
  <c r="AY249" i="1"/>
  <c r="AX828" i="1"/>
  <c r="AQ828" i="1"/>
  <c r="AL825" i="1"/>
  <c r="BG825" i="1" s="1"/>
  <c r="BH825" i="1" s="1"/>
  <c r="AP825" i="1"/>
  <c r="AU825" i="1"/>
  <c r="AX965" i="1"/>
  <c r="AQ965" i="1"/>
  <c r="AY854" i="1"/>
  <c r="AV854" i="1"/>
  <c r="AY391" i="1"/>
  <c r="AV391" i="1"/>
  <c r="AX1282" i="1"/>
  <c r="AQ1282" i="1"/>
  <c r="AX980" i="1"/>
  <c r="AQ980" i="1"/>
  <c r="AX395" i="1"/>
  <c r="AQ395" i="1"/>
  <c r="AY874" i="1"/>
  <c r="AZ874" i="1" s="1"/>
  <c r="AW874" i="1" s="1"/>
  <c r="AV874" i="1"/>
  <c r="AY787" i="1"/>
  <c r="AV787" i="1"/>
  <c r="AL322" i="1"/>
  <c r="BG322" i="1" s="1"/>
  <c r="BH322" i="1" s="1"/>
  <c r="AP322" i="1"/>
  <c r="AU322" i="1"/>
  <c r="AY870" i="1"/>
  <c r="AV870" i="1"/>
  <c r="AX224" i="1"/>
  <c r="AQ224" i="1"/>
  <c r="AX1115" i="1"/>
  <c r="AQ1115" i="1"/>
  <c r="AY926" i="1"/>
  <c r="AZ926" i="1" s="1"/>
  <c r="AW926" i="1" s="1"/>
  <c r="AV926" i="1"/>
  <c r="AX1283" i="1"/>
  <c r="AQ1283" i="1"/>
  <c r="AV1278" i="1"/>
  <c r="AY1278" i="1"/>
  <c r="AX192" i="1"/>
  <c r="AQ192" i="1"/>
  <c r="AY383" i="1"/>
  <c r="AV383" i="1"/>
  <c r="AY887" i="1"/>
  <c r="AZ887" i="1" s="1"/>
  <c r="AW887" i="1" s="1"/>
  <c r="AV887" i="1"/>
  <c r="AX806" i="1"/>
  <c r="AQ806" i="1"/>
  <c r="AY893" i="1"/>
  <c r="AV893" i="1"/>
  <c r="AX1200" i="1"/>
  <c r="AQ1200" i="1"/>
  <c r="AX63" i="1"/>
  <c r="AQ63" i="1"/>
  <c r="AL193" i="1"/>
  <c r="BG193" i="1" s="1"/>
  <c r="BH193" i="1" s="1"/>
  <c r="AP193" i="1"/>
  <c r="AU193" i="1"/>
  <c r="AX383" i="1"/>
  <c r="AQ383" i="1"/>
  <c r="AY1249" i="1"/>
  <c r="AV1249" i="1"/>
  <c r="AX448" i="1"/>
  <c r="AQ448" i="1"/>
  <c r="AL317" i="1"/>
  <c r="BG317" i="1" s="1"/>
  <c r="BH317" i="1" s="1"/>
  <c r="AP317" i="1"/>
  <c r="AU317" i="1"/>
  <c r="AY759" i="1"/>
  <c r="AV759" i="1"/>
  <c r="AY821" i="1"/>
  <c r="AV821" i="1"/>
  <c r="AX374" i="1"/>
  <c r="AQ374" i="1"/>
  <c r="AY483" i="1"/>
  <c r="AV483" i="1"/>
  <c r="AY881" i="1"/>
  <c r="AV881" i="1"/>
  <c r="AX721" i="1"/>
  <c r="AQ721" i="1"/>
  <c r="AY910" i="1"/>
  <c r="AV910" i="1"/>
  <c r="AX293" i="1"/>
  <c r="AQ293" i="1"/>
  <c r="AV813" i="1"/>
  <c r="AY813" i="1"/>
  <c r="AX840" i="1"/>
  <c r="AQ840" i="1"/>
  <c r="AV129" i="1"/>
  <c r="AY129" i="1"/>
  <c r="AX393" i="1"/>
  <c r="AQ393" i="1"/>
  <c r="AY924" i="1"/>
  <c r="AV924" i="1"/>
  <c r="AZ865" i="1"/>
  <c r="AW865" i="1" s="1"/>
  <c r="AY1121" i="1"/>
  <c r="AV1121" i="1"/>
  <c r="AX512" i="1"/>
  <c r="AQ512" i="1"/>
  <c r="AL350" i="1"/>
  <c r="BG350" i="1" s="1"/>
  <c r="BH350" i="1" s="1"/>
  <c r="AP350" i="1"/>
  <c r="AU350" i="1"/>
  <c r="AY430" i="1"/>
  <c r="AV430" i="1"/>
  <c r="AX759" i="1"/>
  <c r="AQ759" i="1"/>
  <c r="AV757" i="1"/>
  <c r="AY757" i="1"/>
  <c r="AX821" i="1"/>
  <c r="AQ821" i="1"/>
  <c r="AY855" i="1"/>
  <c r="AV855" i="1"/>
  <c r="AX483" i="1"/>
  <c r="AQ483" i="1"/>
  <c r="AX910" i="1"/>
  <c r="AQ910" i="1"/>
  <c r="AZ832" i="1"/>
  <c r="AW832" i="1" s="1"/>
  <c r="AX1121" i="1"/>
  <c r="AQ1121" i="1"/>
  <c r="AY1274" i="1"/>
  <c r="AV1274" i="1"/>
  <c r="AX988" i="1"/>
  <c r="AQ988" i="1"/>
  <c r="AY996" i="1"/>
  <c r="AV996" i="1"/>
  <c r="AX456" i="1"/>
  <c r="AQ456" i="1"/>
  <c r="AL886" i="1"/>
  <c r="BG886" i="1" s="1"/>
  <c r="BH886" i="1" s="1"/>
  <c r="AP886" i="1"/>
  <c r="AU886" i="1"/>
  <c r="AX953" i="1"/>
  <c r="AQ953" i="1"/>
  <c r="AY114" i="1"/>
  <c r="AV114" i="1"/>
  <c r="AY903" i="1"/>
  <c r="AV903" i="1"/>
  <c r="AX248" i="1"/>
  <c r="AQ248" i="1"/>
  <c r="AX194" i="1"/>
  <c r="AQ194" i="1"/>
  <c r="AY922" i="1"/>
  <c r="AV922" i="1"/>
  <c r="AZ733" i="1"/>
  <c r="AW733" i="1" s="1"/>
  <c r="AX688" i="1"/>
  <c r="AQ688" i="1"/>
  <c r="AL949" i="1"/>
  <c r="BG949" i="1" s="1"/>
  <c r="BH949" i="1" s="1"/>
  <c r="AP949" i="1"/>
  <c r="AU949" i="1"/>
  <c r="AX932" i="1"/>
  <c r="AQ932" i="1"/>
  <c r="AX1314" i="1"/>
  <c r="AQ1314" i="1"/>
  <c r="AY335" i="1"/>
  <c r="AV335" i="1"/>
  <c r="AL246" i="1"/>
  <c r="BG246" i="1" s="1"/>
  <c r="BH246" i="1" s="1"/>
  <c r="AP246" i="1"/>
  <c r="AU246" i="1"/>
  <c r="AY815" i="1"/>
  <c r="AV815" i="1"/>
  <c r="AY305" i="1"/>
  <c r="AV305" i="1"/>
  <c r="AY976" i="1"/>
  <c r="AV976" i="1"/>
  <c r="AX430" i="1"/>
  <c r="AQ430" i="1"/>
  <c r="AX757" i="1"/>
  <c r="AQ757" i="1"/>
  <c r="AX855" i="1"/>
  <c r="AQ855" i="1"/>
  <c r="AY796" i="1"/>
  <c r="AV796" i="1"/>
  <c r="AL697" i="1"/>
  <c r="BG697" i="1" s="1"/>
  <c r="BH697" i="1" s="1"/>
  <c r="AP697" i="1"/>
  <c r="AU697" i="1"/>
  <c r="AY838" i="1"/>
  <c r="AV838" i="1"/>
  <c r="AX960" i="1"/>
  <c r="AQ960" i="1"/>
  <c r="AY704" i="1"/>
  <c r="AV704" i="1"/>
  <c r="AX211" i="1"/>
  <c r="AQ211" i="1"/>
  <c r="AV724" i="1"/>
  <c r="AY724" i="1"/>
  <c r="AZ1069" i="1"/>
  <c r="AW1069" i="1" s="1"/>
  <c r="AX1274" i="1"/>
  <c r="AQ1274" i="1"/>
  <c r="AX996" i="1"/>
  <c r="AQ996" i="1"/>
  <c r="AV894" i="1"/>
  <c r="AY894" i="1"/>
  <c r="AY1052" i="1"/>
  <c r="AV1052" i="1"/>
  <c r="AY142" i="1"/>
  <c r="AV142" i="1"/>
  <c r="AY1094" i="1"/>
  <c r="AV1094" i="1"/>
  <c r="AX114" i="1"/>
  <c r="AQ114" i="1"/>
  <c r="AY282" i="1"/>
  <c r="AV282" i="1"/>
  <c r="AX903" i="1"/>
  <c r="AQ903" i="1"/>
  <c r="AV160" i="1"/>
  <c r="AY160" i="1"/>
  <c r="AY29" i="1"/>
  <c r="AV29" i="1"/>
  <c r="AX922" i="1"/>
  <c r="AQ922" i="1"/>
  <c r="AY890" i="1"/>
  <c r="AV890" i="1"/>
  <c r="AY67" i="1"/>
  <c r="AV67" i="1"/>
  <c r="AV206" i="1"/>
  <c r="AY206" i="1"/>
  <c r="AY269" i="1"/>
  <c r="AV269" i="1"/>
  <c r="AL369" i="1"/>
  <c r="BG369" i="1" s="1"/>
  <c r="BH369" i="1" s="1"/>
  <c r="AP369" i="1"/>
  <c r="AU369" i="1"/>
  <c r="AV210" i="1"/>
  <c r="AY210" i="1"/>
  <c r="AX946" i="1"/>
  <c r="AQ946" i="1"/>
  <c r="AL751" i="1"/>
  <c r="BG751" i="1" s="1"/>
  <c r="BH751" i="1" s="1"/>
  <c r="AP751" i="1"/>
  <c r="AU751" i="1"/>
  <c r="AL869" i="1"/>
  <c r="BG869" i="1" s="1"/>
  <c r="BH869" i="1" s="1"/>
  <c r="AP869" i="1"/>
  <c r="AU869" i="1"/>
  <c r="AX710" i="1"/>
  <c r="AQ710" i="1"/>
  <c r="AY891" i="1"/>
  <c r="AV891" i="1"/>
  <c r="AX1359" i="1"/>
  <c r="AQ1359" i="1"/>
  <c r="AY781" i="1"/>
  <c r="AV781" i="1"/>
  <c r="AX703" i="1"/>
  <c r="AQ703" i="1"/>
  <c r="AY199" i="1"/>
  <c r="AV199" i="1"/>
  <c r="AX737" i="1"/>
  <c r="AQ737" i="1"/>
  <c r="AY1006" i="1"/>
  <c r="AV1006" i="1"/>
  <c r="AZ602" i="1"/>
  <c r="AW602" i="1" s="1"/>
  <c r="AY658" i="1"/>
  <c r="AV658" i="1"/>
  <c r="AX947" i="1"/>
  <c r="AQ947" i="1"/>
  <c r="AX858" i="1"/>
  <c r="AQ858" i="1"/>
  <c r="AX341" i="1"/>
  <c r="AQ341" i="1"/>
  <c r="AX267" i="1"/>
  <c r="AQ267" i="1"/>
  <c r="AL726" i="1"/>
  <c r="BG726" i="1" s="1"/>
  <c r="BH726" i="1" s="1"/>
  <c r="AP726" i="1"/>
  <c r="AU726" i="1"/>
  <c r="AX451" i="1"/>
  <c r="AQ451" i="1"/>
  <c r="AY672" i="1"/>
  <c r="AV672" i="1"/>
  <c r="AV256" i="1"/>
  <c r="AY256" i="1"/>
  <c r="AL127" i="1"/>
  <c r="BG127" i="1" s="1"/>
  <c r="BH127" i="1" s="1"/>
  <c r="AP127" i="1"/>
  <c r="AU127" i="1"/>
  <c r="AX221" i="1"/>
  <c r="AQ221" i="1"/>
  <c r="AX795" i="1"/>
  <c r="AQ795" i="1"/>
  <c r="AY803" i="1"/>
  <c r="AV803" i="1"/>
  <c r="AX398" i="1"/>
  <c r="AQ398" i="1"/>
  <c r="AX982" i="1"/>
  <c r="AQ982" i="1"/>
  <c r="AY961" i="1"/>
  <c r="AV961" i="1"/>
  <c r="AX829" i="1"/>
  <c r="AQ829" i="1"/>
  <c r="AX691" i="1"/>
  <c r="AQ691" i="1"/>
  <c r="AX358" i="1"/>
  <c r="AQ358" i="1"/>
  <c r="AY1176" i="1"/>
  <c r="AV1176" i="1"/>
  <c r="AL414" i="1"/>
  <c r="BG414" i="1" s="1"/>
  <c r="BH414" i="1" s="1"/>
  <c r="AP414" i="1"/>
  <c r="AU414" i="1"/>
  <c r="AY919" i="1"/>
  <c r="AV919" i="1"/>
  <c r="AY1041" i="1"/>
  <c r="AV1041" i="1"/>
  <c r="AX332" i="1"/>
  <c r="AQ332" i="1"/>
  <c r="AL200" i="1"/>
  <c r="BG200" i="1" s="1"/>
  <c r="BH200" i="1" s="1"/>
  <c r="AP200" i="1"/>
  <c r="AU200" i="1"/>
  <c r="AX1129" i="1"/>
  <c r="AQ1129" i="1"/>
  <c r="AL348" i="1"/>
  <c r="BG348" i="1" s="1"/>
  <c r="BH348" i="1" s="1"/>
  <c r="AP348" i="1"/>
  <c r="AU348" i="1"/>
  <c r="AX534" i="1"/>
  <c r="AQ534" i="1"/>
  <c r="AV884" i="1"/>
  <c r="AY884" i="1"/>
  <c r="AX797" i="1"/>
  <c r="AQ797" i="1"/>
  <c r="AY176" i="1"/>
  <c r="AV176" i="1"/>
  <c r="AX725" i="1"/>
  <c r="AQ725" i="1"/>
  <c r="AY914" i="1"/>
  <c r="AV914" i="1"/>
  <c r="AY1337" i="1"/>
  <c r="AV1337" i="1"/>
  <c r="AX175" i="1"/>
  <c r="AQ175" i="1"/>
  <c r="AZ487" i="1"/>
  <c r="AW487" i="1" s="1"/>
  <c r="AV913" i="1"/>
  <c r="AY913" i="1"/>
  <c r="AX711" i="1"/>
  <c r="AQ711" i="1"/>
  <c r="AV363" i="1"/>
  <c r="AY363" i="1"/>
  <c r="AL275" i="1"/>
  <c r="BG275" i="1" s="1"/>
  <c r="BH275" i="1" s="1"/>
  <c r="AP275" i="1"/>
  <c r="AU275" i="1"/>
  <c r="AL791" i="1"/>
  <c r="BG791" i="1" s="1"/>
  <c r="BH791" i="1" s="1"/>
  <c r="AP791" i="1"/>
  <c r="AU791" i="1"/>
  <c r="AX1358" i="1"/>
  <c r="AQ1358" i="1"/>
  <c r="AQ824" i="1"/>
  <c r="AX824" i="1"/>
  <c r="AY1097" i="1"/>
  <c r="AV1097" i="1"/>
  <c r="AX682" i="1"/>
  <c r="AQ682" i="1"/>
  <c r="AX1012" i="1"/>
  <c r="AQ1012" i="1"/>
  <c r="AL340" i="1"/>
  <c r="BG340" i="1" s="1"/>
  <c r="BH340" i="1" s="1"/>
  <c r="AP340" i="1"/>
  <c r="AU340" i="1"/>
  <c r="AX1084" i="1"/>
  <c r="AQ1084" i="1"/>
  <c r="AY661" i="1"/>
  <c r="AV661" i="1"/>
  <c r="AV761" i="1"/>
  <c r="AY761" i="1"/>
  <c r="AX906" i="1"/>
  <c r="AQ906" i="1"/>
  <c r="AY880" i="1"/>
  <c r="AV880" i="1"/>
  <c r="AX244" i="1"/>
  <c r="AQ244" i="1"/>
  <c r="AY843" i="1"/>
  <c r="AV843" i="1"/>
  <c r="AX1159" i="1"/>
  <c r="AQ1159" i="1"/>
  <c r="AL180" i="1"/>
  <c r="BG180" i="1" s="1"/>
  <c r="BH180" i="1" s="1"/>
  <c r="AP180" i="1"/>
  <c r="AU180" i="1"/>
  <c r="AX292" i="1"/>
  <c r="AQ292" i="1"/>
  <c r="AX911" i="1"/>
  <c r="AQ911" i="1"/>
  <c r="AY1061" i="1"/>
  <c r="AV1061" i="1"/>
  <c r="AL760" i="1"/>
  <c r="BG760" i="1" s="1"/>
  <c r="BH760" i="1" s="1"/>
  <c r="AP760" i="1"/>
  <c r="AU760" i="1"/>
  <c r="AY820" i="1"/>
  <c r="AV820" i="1"/>
  <c r="AX857" i="1"/>
  <c r="AQ857" i="1"/>
  <c r="AX827" i="1"/>
  <c r="AQ827" i="1"/>
  <c r="AY1306" i="1"/>
  <c r="AV1306" i="1"/>
  <c r="AX146" i="1"/>
  <c r="AQ146" i="1"/>
  <c r="AL359" i="1"/>
  <c r="BG359" i="1" s="1"/>
  <c r="BH359" i="1" s="1"/>
  <c r="AP359" i="1"/>
  <c r="AU359" i="1"/>
  <c r="AZ570" i="1"/>
  <c r="AW570" i="1" s="1"/>
  <c r="AX868" i="1"/>
  <c r="AQ868" i="1"/>
  <c r="AY1098" i="1"/>
  <c r="AV1098" i="1"/>
  <c r="AX163" i="1"/>
  <c r="AQ163" i="1"/>
  <c r="AY925" i="1"/>
  <c r="AV925" i="1"/>
  <c r="AX950" i="1"/>
  <c r="AQ950" i="1"/>
  <c r="AY240" i="1"/>
  <c r="AV240" i="1"/>
  <c r="AX377" i="1"/>
  <c r="AQ377" i="1"/>
  <c r="AV812" i="1"/>
  <c r="AY812" i="1"/>
  <c r="AX997" i="1"/>
  <c r="AQ997" i="1"/>
  <c r="AL776" i="1"/>
  <c r="BG776" i="1" s="1"/>
  <c r="BH776" i="1" s="1"/>
  <c r="AP776" i="1"/>
  <c r="AU776" i="1"/>
  <c r="AX772" i="1"/>
  <c r="AQ772" i="1"/>
  <c r="AX856" i="1"/>
  <c r="AQ856" i="1"/>
  <c r="AY192" i="1"/>
  <c r="AV192" i="1"/>
  <c r="AX963" i="1"/>
  <c r="AQ963" i="1"/>
  <c r="AY1025" i="1"/>
  <c r="AZ1025" i="1" s="1"/>
  <c r="AW1025" i="1" s="1"/>
  <c r="AV1025" i="1"/>
  <c r="AX490" i="1"/>
  <c r="AQ490" i="1"/>
  <c r="AX508" i="1"/>
  <c r="AQ508" i="1"/>
  <c r="AV758" i="1"/>
  <c r="AY758" i="1"/>
  <c r="AV808" i="1"/>
  <c r="AY808" i="1"/>
  <c r="AX951" i="1"/>
  <c r="AQ951" i="1"/>
  <c r="AX744" i="1"/>
  <c r="AQ744" i="1"/>
  <c r="AY806" i="1"/>
  <c r="AV806" i="1"/>
  <c r="AX92" i="1"/>
  <c r="AQ92" i="1"/>
  <c r="AX872" i="1"/>
  <c r="AQ872" i="1"/>
  <c r="AY1200" i="1"/>
  <c r="AV1200" i="1"/>
  <c r="AY63" i="1"/>
  <c r="AV63" i="1"/>
  <c r="AX143" i="1"/>
  <c r="AQ143" i="1"/>
  <c r="AL892" i="1"/>
  <c r="BG892" i="1" s="1"/>
  <c r="BH892" i="1" s="1"/>
  <c r="AP892" i="1"/>
  <c r="AU892" i="1"/>
  <c r="AX285" i="1"/>
  <c r="AQ285" i="1"/>
  <c r="AY185" i="1"/>
  <c r="AZ185" i="1" s="1"/>
  <c r="AW185" i="1" s="1"/>
  <c r="AV185" i="1"/>
  <c r="AQ844" i="1"/>
  <c r="AX844" i="1"/>
  <c r="AV1028" i="1"/>
  <c r="AY1028" i="1"/>
  <c r="AZ1028" i="1" s="1"/>
  <c r="AW1028" i="1" s="1"/>
  <c r="AL326" i="1"/>
  <c r="BG326" i="1" s="1"/>
  <c r="BH326" i="1" s="1"/>
  <c r="AP326" i="1"/>
  <c r="AU326" i="1"/>
  <c r="AY314" i="1"/>
  <c r="AV314" i="1"/>
  <c r="AL1032" i="1"/>
  <c r="BG1032" i="1" s="1"/>
  <c r="BH1032" i="1" s="1"/>
  <c r="AP1032" i="1"/>
  <c r="AU1032" i="1"/>
  <c r="AX937" i="1"/>
  <c r="AQ937" i="1"/>
  <c r="AY1082" i="1"/>
  <c r="AV1082" i="1"/>
  <c r="AQ1147" i="1"/>
  <c r="AX1147" i="1"/>
  <c r="AY260" i="1"/>
  <c r="AZ260" i="1" s="1"/>
  <c r="AW260" i="1" s="1"/>
  <c r="AV260" i="1"/>
  <c r="AX918" i="1"/>
  <c r="AQ918" i="1"/>
  <c r="AX1039" i="1"/>
  <c r="AQ1039" i="1"/>
  <c r="AY289" i="1"/>
  <c r="AZ289" i="1" s="1"/>
  <c r="AW289" i="1" s="1"/>
  <c r="AV289" i="1"/>
  <c r="AX899" i="1"/>
  <c r="AQ899" i="1"/>
  <c r="AQ349" i="1"/>
  <c r="AX349" i="1"/>
  <c r="AY974" i="1"/>
  <c r="AV974" i="1"/>
  <c r="AY1248" i="1"/>
  <c r="AV1248" i="1"/>
  <c r="AX119" i="1"/>
  <c r="AQ119" i="1"/>
  <c r="AL675" i="1"/>
  <c r="BG675" i="1" s="1"/>
  <c r="BH675" i="1" s="1"/>
  <c r="AP675" i="1"/>
  <c r="AU675" i="1"/>
  <c r="AX813" i="1"/>
  <c r="AQ813" i="1"/>
  <c r="AY960" i="1"/>
  <c r="AV960" i="1"/>
  <c r="AX129" i="1"/>
  <c r="AQ129" i="1"/>
  <c r="AY211" i="1"/>
  <c r="AV211" i="1"/>
  <c r="AX924" i="1"/>
  <c r="AQ924" i="1"/>
  <c r="AL889" i="1"/>
  <c r="BG889" i="1" s="1"/>
  <c r="BH889" i="1" s="1"/>
  <c r="AP889" i="1"/>
  <c r="AU889" i="1"/>
  <c r="AX875" i="1"/>
  <c r="AQ875" i="1"/>
  <c r="AX335" i="1"/>
  <c r="AQ335" i="1"/>
  <c r="AL864" i="1"/>
  <c r="BG864" i="1" s="1"/>
  <c r="BH864" i="1" s="1"/>
  <c r="AP864" i="1"/>
  <c r="AU864" i="1"/>
  <c r="AL215" i="1"/>
  <c r="BG215" i="1" s="1"/>
  <c r="BH215" i="1" s="1"/>
  <c r="AP215" i="1"/>
  <c r="AU215" i="1"/>
  <c r="AX815" i="1"/>
  <c r="AQ815" i="1"/>
  <c r="AY356" i="1"/>
  <c r="AV356" i="1"/>
  <c r="AX305" i="1"/>
  <c r="AQ305" i="1"/>
  <c r="AX976" i="1"/>
  <c r="AQ976" i="1"/>
  <c r="AY772" i="1"/>
  <c r="AV772" i="1"/>
  <c r="AY856" i="1"/>
  <c r="AV856" i="1"/>
  <c r="AX796" i="1"/>
  <c r="AQ796" i="1"/>
  <c r="AY963" i="1"/>
  <c r="AV963" i="1"/>
  <c r="AY490" i="1"/>
  <c r="AV490" i="1"/>
  <c r="AV508" i="1"/>
  <c r="AY508" i="1"/>
  <c r="AL84" i="1"/>
  <c r="BG84" i="1" s="1"/>
  <c r="BH84" i="1" s="1"/>
  <c r="AP84" i="1"/>
  <c r="AU84" i="1"/>
  <c r="AX838" i="1"/>
  <c r="AQ838" i="1"/>
  <c r="AV951" i="1"/>
  <c r="AY951" i="1"/>
  <c r="AX704" i="1"/>
  <c r="AQ704" i="1"/>
  <c r="AY744" i="1"/>
  <c r="AZ744" i="1" s="1"/>
  <c r="AW744" i="1" s="1"/>
  <c r="AV744" i="1"/>
  <c r="AX724" i="1"/>
  <c r="AQ724" i="1"/>
  <c r="AY92" i="1"/>
  <c r="AZ92" i="1" s="1"/>
  <c r="AW92" i="1" s="1"/>
  <c r="AV92" i="1"/>
  <c r="AY872" i="1"/>
  <c r="AZ872" i="1" s="1"/>
  <c r="AW872" i="1" s="1"/>
  <c r="AV872" i="1"/>
  <c r="AY143" i="1"/>
  <c r="AV143" i="1"/>
  <c r="AY1045" i="1"/>
  <c r="AV1045" i="1"/>
  <c r="AY719" i="1"/>
  <c r="AV719" i="1"/>
  <c r="AX894" i="1"/>
  <c r="AQ894" i="1"/>
  <c r="AL766" i="1"/>
  <c r="BG766" i="1" s="1"/>
  <c r="BH766" i="1" s="1"/>
  <c r="AP766" i="1"/>
  <c r="AU766" i="1"/>
  <c r="AX1052" i="1"/>
  <c r="AQ1052" i="1"/>
  <c r="AY749" i="1"/>
  <c r="AV749" i="1"/>
  <c r="AX142" i="1"/>
  <c r="AQ142" i="1"/>
  <c r="AY935" i="1"/>
  <c r="AV935" i="1"/>
  <c r="AX1094" i="1"/>
  <c r="AQ1094" i="1"/>
  <c r="AX282" i="1"/>
  <c r="AQ282" i="1"/>
  <c r="AX160" i="1"/>
  <c r="AQ160" i="1"/>
  <c r="AY742" i="1"/>
  <c r="AZ742" i="1" s="1"/>
  <c r="AW742" i="1" s="1"/>
  <c r="AV742" i="1"/>
  <c r="AX29" i="1"/>
  <c r="AQ29" i="1"/>
  <c r="AY784" i="1"/>
  <c r="AV784" i="1"/>
  <c r="AZ1021" i="1"/>
  <c r="AW1021" i="1" s="1"/>
  <c r="AX890" i="1"/>
  <c r="AQ890" i="1"/>
  <c r="AL732" i="1"/>
  <c r="BG732" i="1" s="1"/>
  <c r="BH732" i="1" s="1"/>
  <c r="AP732" i="1"/>
  <c r="AU732" i="1"/>
  <c r="AY831" i="1"/>
  <c r="AZ831" i="1" s="1"/>
  <c r="AW831" i="1" s="1"/>
  <c r="AV831" i="1"/>
  <c r="AX67" i="1"/>
  <c r="AQ67" i="1"/>
  <c r="AX206" i="1"/>
  <c r="AQ206" i="1"/>
  <c r="AX269" i="1"/>
  <c r="AQ269" i="1"/>
  <c r="AY979" i="1"/>
  <c r="AV979" i="1"/>
  <c r="AL1074" i="1"/>
  <c r="BG1074" i="1" s="1"/>
  <c r="BH1074" i="1" s="1"/>
  <c r="AP1074" i="1"/>
  <c r="AU1074" i="1"/>
  <c r="AV943" i="1"/>
  <c r="AY943" i="1"/>
  <c r="AY828" i="1"/>
  <c r="AV828" i="1"/>
  <c r="AX210" i="1"/>
  <c r="AQ210" i="1"/>
  <c r="AY971" i="1"/>
  <c r="AV971" i="1"/>
  <c r="AY916" i="1"/>
  <c r="AV916" i="1"/>
  <c r="AX891" i="1"/>
  <c r="AQ891" i="1"/>
  <c r="AY226" i="1"/>
  <c r="AV226" i="1"/>
  <c r="AX781" i="1"/>
  <c r="AQ781" i="1"/>
  <c r="AL222" i="1"/>
  <c r="BG222" i="1" s="1"/>
  <c r="BH222" i="1" s="1"/>
  <c r="AP222" i="1"/>
  <c r="AU222" i="1"/>
  <c r="AY285" i="1"/>
  <c r="AV285" i="1"/>
  <c r="AX199" i="1"/>
  <c r="AQ199" i="1"/>
  <c r="AX1006" i="1"/>
  <c r="AQ1006" i="1"/>
  <c r="AZ1083" i="1"/>
  <c r="AW1083" i="1" s="1"/>
  <c r="AX658" i="1"/>
  <c r="AQ658" i="1"/>
  <c r="AY844" i="1"/>
  <c r="AZ844" i="1" s="1"/>
  <c r="AW844" i="1" s="1"/>
  <c r="AV844" i="1"/>
  <c r="AL174" i="1"/>
  <c r="BG174" i="1" s="1"/>
  <c r="BH174" i="1" s="1"/>
  <c r="AP174" i="1"/>
  <c r="AU174" i="1"/>
  <c r="AV802" i="1"/>
  <c r="AY802" i="1"/>
  <c r="AY1171" i="1"/>
  <c r="AZ1171" i="1" s="1"/>
  <c r="AW1171" i="1" s="1"/>
  <c r="AV1171" i="1"/>
  <c r="AY73" i="1"/>
  <c r="AV73" i="1"/>
  <c r="AX672" i="1"/>
  <c r="AQ672" i="1"/>
  <c r="AX256" i="1"/>
  <c r="AQ256" i="1"/>
  <c r="AY929" i="1"/>
  <c r="AV929" i="1"/>
  <c r="AX803" i="1"/>
  <c r="AQ803" i="1"/>
  <c r="AX961" i="1"/>
  <c r="AQ961" i="1"/>
  <c r="AV908" i="1"/>
  <c r="AY908" i="1"/>
  <c r="AZ590" i="1"/>
  <c r="AW590" i="1" s="1"/>
  <c r="AY965" i="1"/>
  <c r="AV965" i="1"/>
  <c r="AX1176" i="1"/>
  <c r="AQ1176" i="1"/>
  <c r="AL300" i="1"/>
  <c r="BG300" i="1" s="1"/>
  <c r="BH300" i="1" s="1"/>
  <c r="AP300" i="1"/>
  <c r="AU300" i="1"/>
  <c r="AX919" i="1"/>
  <c r="AQ919" i="1"/>
  <c r="AX1041" i="1"/>
  <c r="AQ1041" i="1"/>
  <c r="AY1282" i="1"/>
  <c r="AV1282" i="1"/>
  <c r="AY482" i="1"/>
  <c r="AV482" i="1"/>
  <c r="AX884" i="1"/>
  <c r="AQ884" i="1"/>
  <c r="AY980" i="1"/>
  <c r="AZ980" i="1" s="1"/>
  <c r="AW980" i="1" s="1"/>
  <c r="AV980" i="1"/>
  <c r="AL459" i="1"/>
  <c r="BG459" i="1" s="1"/>
  <c r="BH459" i="1" s="1"/>
  <c r="AP459" i="1"/>
  <c r="AU459" i="1"/>
  <c r="AY395" i="1"/>
  <c r="AZ395" i="1" s="1"/>
  <c r="AW395" i="1" s="1"/>
  <c r="AV395" i="1"/>
  <c r="AX176" i="1"/>
  <c r="AQ176" i="1"/>
  <c r="AY1001" i="1"/>
  <c r="AZ1001" i="1" s="1"/>
  <c r="AW1001" i="1" s="1"/>
  <c r="AV1001" i="1"/>
  <c r="AX914" i="1"/>
  <c r="AQ914" i="1"/>
  <c r="AY1209" i="1"/>
  <c r="AV1209" i="1"/>
  <c r="AX1337" i="1"/>
  <c r="AQ1337" i="1"/>
  <c r="AY1195" i="1"/>
  <c r="AZ1195" i="1" s="1"/>
  <c r="AW1195" i="1" s="1"/>
  <c r="AV1195" i="1"/>
  <c r="AX913" i="1"/>
  <c r="AQ913" i="1"/>
  <c r="AY179" i="1"/>
  <c r="AV179" i="1"/>
  <c r="AL422" i="1"/>
  <c r="BG422" i="1" s="1"/>
  <c r="BH422" i="1" s="1"/>
  <c r="AP422" i="1"/>
  <c r="AU422" i="1"/>
  <c r="AY936" i="1"/>
  <c r="AV936" i="1"/>
  <c r="AL871" i="1"/>
  <c r="BG871" i="1" s="1"/>
  <c r="BH871" i="1" s="1"/>
  <c r="AP871" i="1"/>
  <c r="AU871" i="1"/>
  <c r="AX363" i="1"/>
  <c r="AQ363" i="1"/>
  <c r="AL814" i="1"/>
  <c r="BG814" i="1" s="1"/>
  <c r="BH814" i="1" s="1"/>
  <c r="AP814" i="1"/>
  <c r="AU814" i="1"/>
  <c r="AY224" i="1"/>
  <c r="AV224" i="1"/>
  <c r="AL95" i="1"/>
  <c r="BG95" i="1" s="1"/>
  <c r="BH95" i="1" s="1"/>
  <c r="AP95" i="1"/>
  <c r="AU95" i="1"/>
  <c r="AY1115" i="1"/>
  <c r="AV1115" i="1"/>
  <c r="AX1097" i="1"/>
  <c r="AQ1097" i="1"/>
  <c r="AY788" i="1"/>
  <c r="AV788" i="1"/>
  <c r="AX661" i="1"/>
  <c r="AQ661" i="1"/>
  <c r="AY1016" i="1"/>
  <c r="AZ1016" i="1" s="1"/>
  <c r="AW1016" i="1" s="1"/>
  <c r="AV1016" i="1"/>
  <c r="AX761" i="1"/>
  <c r="AQ761" i="1"/>
  <c r="AY315" i="1"/>
  <c r="AZ315" i="1" s="1"/>
  <c r="AW315" i="1" s="1"/>
  <c r="AV315" i="1"/>
  <c r="AX880" i="1"/>
  <c r="AQ880" i="1"/>
  <c r="AY789" i="1"/>
  <c r="AV789" i="1"/>
  <c r="AY798" i="1"/>
  <c r="AV798" i="1"/>
  <c r="AX843" i="1"/>
  <c r="AQ843" i="1"/>
  <c r="AZ1131" i="1"/>
  <c r="AW1131" i="1" s="1"/>
  <c r="AZ563" i="1"/>
  <c r="AW563" i="1" s="1"/>
  <c r="AY1136" i="1"/>
  <c r="AZ1136" i="1" s="1"/>
  <c r="AW1136" i="1" s="1"/>
  <c r="AV1136" i="1"/>
  <c r="AY120" i="1"/>
  <c r="AV120" i="1"/>
  <c r="AV933" i="1"/>
  <c r="AY933" i="1"/>
  <c r="AX1061" i="1"/>
  <c r="AQ1061" i="1"/>
  <c r="AY799" i="1"/>
  <c r="AZ799" i="1" s="1"/>
  <c r="AW799" i="1" s="1"/>
  <c r="AV799" i="1"/>
  <c r="AX820" i="1"/>
  <c r="AQ820" i="1"/>
  <c r="AY896" i="1"/>
  <c r="AV896" i="1"/>
  <c r="AX1306" i="1"/>
  <c r="AQ1306" i="1"/>
  <c r="AL266" i="1"/>
  <c r="BG266" i="1" s="1"/>
  <c r="BH266" i="1" s="1"/>
  <c r="AP266" i="1"/>
  <c r="AU266" i="1"/>
  <c r="AL739" i="1"/>
  <c r="BG739" i="1" s="1"/>
  <c r="BH739" i="1" s="1"/>
  <c r="AP739" i="1"/>
  <c r="AU739" i="1"/>
  <c r="AY141" i="1"/>
  <c r="AZ141" i="1" s="1"/>
  <c r="AW141" i="1" s="1"/>
  <c r="AV141" i="1"/>
  <c r="AZ793" i="1"/>
  <c r="AW793" i="1" s="1"/>
  <c r="AQ1098" i="1"/>
  <c r="AX1098" i="1"/>
  <c r="AY1126" i="1"/>
  <c r="AV1126" i="1"/>
  <c r="AX925" i="1"/>
  <c r="AQ925" i="1"/>
  <c r="AY1007" i="1"/>
  <c r="AZ1007" i="1" s="1"/>
  <c r="AW1007" i="1" s="1"/>
  <c r="AV1007" i="1"/>
  <c r="AX240" i="1"/>
  <c r="AQ240" i="1"/>
  <c r="AX812" i="1"/>
  <c r="AQ812" i="1"/>
  <c r="AY521" i="1"/>
  <c r="AV521" i="1"/>
  <c r="AZ929" i="1" l="1"/>
  <c r="AW929" i="1" s="1"/>
  <c r="AZ936" i="1"/>
  <c r="AW936" i="1" s="1"/>
  <c r="AZ808" i="1"/>
  <c r="AW808" i="1" s="1"/>
  <c r="AZ798" i="1"/>
  <c r="AW798" i="1" s="1"/>
  <c r="AZ1354" i="1"/>
  <c r="AW1354" i="1" s="1"/>
  <c r="AZ802" i="1"/>
  <c r="AW802" i="1" s="1"/>
  <c r="AZ916" i="1"/>
  <c r="AW916" i="1" s="1"/>
  <c r="AZ1045" i="1"/>
  <c r="AW1045" i="1" s="1"/>
  <c r="AZ521" i="1"/>
  <c r="AW521" i="1" s="1"/>
  <c r="AZ951" i="1"/>
  <c r="AW951" i="1" s="1"/>
  <c r="AZ856" i="1"/>
  <c r="AW856" i="1" s="1"/>
  <c r="AZ179" i="1"/>
  <c r="AW179" i="1" s="1"/>
  <c r="AZ73" i="1"/>
  <c r="AW73" i="1" s="1"/>
  <c r="AZ143" i="1"/>
  <c r="AW143" i="1" s="1"/>
  <c r="AZ1200" i="1"/>
  <c r="AW1200" i="1" s="1"/>
  <c r="AZ683" i="1"/>
  <c r="AW683" i="1" s="1"/>
  <c r="AZ223" i="1"/>
  <c r="AW223" i="1" s="1"/>
  <c r="AZ855" i="1"/>
  <c r="AW855" i="1" s="1"/>
  <c r="AZ430" i="1"/>
  <c r="AW430" i="1" s="1"/>
  <c r="AZ821" i="1"/>
  <c r="AW821" i="1" s="1"/>
  <c r="AZ381" i="1"/>
  <c r="AW381" i="1" s="1"/>
  <c r="AZ965" i="1"/>
  <c r="AW965" i="1" s="1"/>
  <c r="AZ508" i="1"/>
  <c r="AW508" i="1" s="1"/>
  <c r="AZ249" i="1"/>
  <c r="AW249" i="1" s="1"/>
  <c r="AZ810" i="1"/>
  <c r="AW810" i="1" s="1"/>
  <c r="AZ1126" i="1"/>
  <c r="AW1126" i="1" s="1"/>
  <c r="AZ482" i="1"/>
  <c r="AW482" i="1" s="1"/>
  <c r="AZ974" i="1"/>
  <c r="AW974" i="1" s="1"/>
  <c r="AZ211" i="1"/>
  <c r="AW211" i="1" s="1"/>
  <c r="AZ391" i="1"/>
  <c r="AW391" i="1" s="1"/>
  <c r="AZ209" i="1"/>
  <c r="AW209" i="1" s="1"/>
  <c r="AZ765" i="1"/>
  <c r="AW765" i="1" s="1"/>
  <c r="AZ1306" i="1"/>
  <c r="AW1306" i="1" s="1"/>
  <c r="AZ661" i="1"/>
  <c r="AW661" i="1" s="1"/>
  <c r="AZ1337" i="1"/>
  <c r="AW1337" i="1" s="1"/>
  <c r="AZ672" i="1"/>
  <c r="AW672" i="1" s="1"/>
  <c r="AZ206" i="1"/>
  <c r="AW206" i="1" s="1"/>
  <c r="AZ386" i="1"/>
  <c r="AW386" i="1" s="1"/>
  <c r="AZ402" i="1"/>
  <c r="AW402" i="1" s="1"/>
  <c r="AZ960" i="1"/>
  <c r="AW960" i="1" s="1"/>
  <c r="AZ749" i="1"/>
  <c r="AW749" i="1" s="1"/>
  <c r="AZ881" i="1"/>
  <c r="AW881" i="1" s="1"/>
  <c r="AZ759" i="1"/>
  <c r="AW759" i="1" s="1"/>
  <c r="AZ285" i="1"/>
  <c r="AW285" i="1" s="1"/>
  <c r="AZ788" i="1"/>
  <c r="AW788" i="1" s="1"/>
  <c r="AZ224" i="1"/>
  <c r="AW224" i="1" s="1"/>
  <c r="AZ933" i="1"/>
  <c r="AW933" i="1" s="1"/>
  <c r="AZ120" i="1"/>
  <c r="AW120" i="1" s="1"/>
  <c r="AZ806" i="1"/>
  <c r="AW806" i="1" s="1"/>
  <c r="AZ756" i="1"/>
  <c r="AW756" i="1" s="1"/>
  <c r="AZ894" i="1"/>
  <c r="AW894" i="1" s="1"/>
  <c r="AZ1282" i="1"/>
  <c r="AW1282" i="1" s="1"/>
  <c r="AZ789" i="1"/>
  <c r="AW789" i="1" s="1"/>
  <c r="AZ838" i="1"/>
  <c r="AW838" i="1" s="1"/>
  <c r="AZ903" i="1"/>
  <c r="AW903" i="1" s="1"/>
  <c r="AZ870" i="1"/>
  <c r="AW870" i="1" s="1"/>
  <c r="AZ862" i="1"/>
  <c r="AW862" i="1" s="1"/>
  <c r="AZ1249" i="1"/>
  <c r="AW1249" i="1" s="1"/>
  <c r="AZ1209" i="1"/>
  <c r="AW1209" i="1" s="1"/>
  <c r="AZ908" i="1"/>
  <c r="AW908" i="1" s="1"/>
  <c r="AZ757" i="1"/>
  <c r="AW757" i="1" s="1"/>
  <c r="AZ1082" i="1"/>
  <c r="AW1082" i="1" s="1"/>
  <c r="AZ758" i="1"/>
  <c r="AW758" i="1" s="1"/>
  <c r="AZ893" i="1"/>
  <c r="AW893" i="1" s="1"/>
  <c r="AZ976" i="1"/>
  <c r="AW976" i="1" s="1"/>
  <c r="AZ1278" i="1"/>
  <c r="AW1278" i="1" s="1"/>
  <c r="AZ787" i="1"/>
  <c r="AW787" i="1" s="1"/>
  <c r="AZ163" i="1"/>
  <c r="AW163" i="1" s="1"/>
  <c r="AZ82" i="1"/>
  <c r="AW82" i="1" s="1"/>
  <c r="AZ441" i="1"/>
  <c r="AW441" i="1" s="1"/>
  <c r="AZ935" i="1"/>
  <c r="AW935" i="1" s="1"/>
  <c r="AZ910" i="1"/>
  <c r="AW910" i="1" s="1"/>
  <c r="AZ1115" i="1"/>
  <c r="AW1115" i="1" s="1"/>
  <c r="AZ971" i="1"/>
  <c r="AW971" i="1" s="1"/>
  <c r="AZ192" i="1"/>
  <c r="AW192" i="1" s="1"/>
  <c r="AZ682" i="1"/>
  <c r="AW682" i="1" s="1"/>
  <c r="AZ795" i="1"/>
  <c r="AW795" i="1" s="1"/>
  <c r="AZ858" i="1"/>
  <c r="AW858" i="1" s="1"/>
  <c r="AZ957" i="1"/>
  <c r="AW957" i="1" s="1"/>
  <c r="AZ194" i="1"/>
  <c r="AW194" i="1" s="1"/>
  <c r="AZ956" i="1"/>
  <c r="AW956" i="1" s="1"/>
  <c r="AZ233" i="1"/>
  <c r="AW233" i="1" s="1"/>
  <c r="AZ818" i="1"/>
  <c r="AW818" i="1" s="1"/>
  <c r="AZ972" i="1"/>
  <c r="AW972" i="1" s="1"/>
  <c r="AZ993" i="1"/>
  <c r="AW993" i="1" s="1"/>
  <c r="AZ1018" i="1"/>
  <c r="AW1018" i="1" s="1"/>
  <c r="AZ883" i="1"/>
  <c r="AW883" i="1" s="1"/>
  <c r="AZ979" i="1"/>
  <c r="AW979" i="1" s="1"/>
  <c r="AZ356" i="1"/>
  <c r="AW356" i="1" s="1"/>
  <c r="AZ114" i="1"/>
  <c r="AW114" i="1" s="1"/>
  <c r="AZ314" i="1"/>
  <c r="AW314" i="1" s="1"/>
  <c r="AZ857" i="1"/>
  <c r="AW857" i="1" s="1"/>
  <c r="AZ906" i="1"/>
  <c r="AW906" i="1" s="1"/>
  <c r="AZ725" i="1"/>
  <c r="AW725" i="1" s="1"/>
  <c r="AZ1359" i="1"/>
  <c r="AW1359" i="1" s="1"/>
  <c r="AZ1163" i="1"/>
  <c r="AW1163" i="1" s="1"/>
  <c r="AZ729" i="1"/>
  <c r="AW729" i="1" s="1"/>
  <c r="AZ344" i="1"/>
  <c r="AW344" i="1" s="1"/>
  <c r="AZ794" i="1"/>
  <c r="AW794" i="1" s="1"/>
  <c r="AZ76" i="1"/>
  <c r="AW76" i="1" s="1"/>
  <c r="AZ1144" i="1"/>
  <c r="AW1144" i="1" s="1"/>
  <c r="AZ823" i="1"/>
  <c r="AW823" i="1" s="1"/>
  <c r="AZ1029" i="1"/>
  <c r="AW1029" i="1" s="1"/>
  <c r="AZ1185" i="1"/>
  <c r="AW1185" i="1" s="1"/>
  <c r="AZ834" i="1"/>
  <c r="AW834" i="1" s="1"/>
  <c r="AZ918" i="1"/>
  <c r="AW918" i="1" s="1"/>
  <c r="AZ898" i="1"/>
  <c r="AW898" i="1" s="1"/>
  <c r="AZ773" i="1"/>
  <c r="AW773" i="1" s="1"/>
  <c r="AZ922" i="1"/>
  <c r="AW922" i="1" s="1"/>
  <c r="AZ824" i="1"/>
  <c r="AW824" i="1" s="1"/>
  <c r="AZ1094" i="1"/>
  <c r="AW1094" i="1" s="1"/>
  <c r="AZ256" i="1"/>
  <c r="AW256" i="1" s="1"/>
  <c r="AZ146" i="1"/>
  <c r="AW146" i="1" s="1"/>
  <c r="AZ1092" i="1"/>
  <c r="AW1092" i="1" s="1"/>
  <c r="AY864" i="1"/>
  <c r="AV864" i="1"/>
  <c r="AX889" i="1"/>
  <c r="AQ889" i="1"/>
  <c r="AX1032" i="1"/>
  <c r="AQ1032" i="1"/>
  <c r="AZ1041" i="1"/>
  <c r="AW1041" i="1" s="1"/>
  <c r="AZ975" i="1"/>
  <c r="AW975" i="1" s="1"/>
  <c r="AZ840" i="1"/>
  <c r="AW840" i="1" s="1"/>
  <c r="AX678" i="1"/>
  <c r="AQ678" i="1"/>
  <c r="AY241" i="1"/>
  <c r="AV241" i="1"/>
  <c r="AV266" i="1"/>
  <c r="AY266" i="1"/>
  <c r="AY215" i="1"/>
  <c r="AV215" i="1"/>
  <c r="AX675" i="1"/>
  <c r="AQ675" i="1"/>
  <c r="AX326" i="1"/>
  <c r="AQ326" i="1"/>
  <c r="AZ63" i="1"/>
  <c r="AW63" i="1" s="1"/>
  <c r="AZ761" i="1"/>
  <c r="AW761" i="1" s="1"/>
  <c r="AY348" i="1"/>
  <c r="AV348" i="1"/>
  <c r="AZ803" i="1"/>
  <c r="AW803" i="1" s="1"/>
  <c r="AZ142" i="1"/>
  <c r="AW142" i="1" s="1"/>
  <c r="AX266" i="1"/>
  <c r="AQ266" i="1"/>
  <c r="AX814" i="1"/>
  <c r="AQ814" i="1"/>
  <c r="AX174" i="1"/>
  <c r="AQ174" i="1"/>
  <c r="AY1074" i="1"/>
  <c r="AV1074" i="1"/>
  <c r="AX766" i="1"/>
  <c r="AQ766" i="1"/>
  <c r="AY84" i="1"/>
  <c r="AV84" i="1"/>
  <c r="AZ963" i="1"/>
  <c r="AW963" i="1" s="1"/>
  <c r="AX215" i="1"/>
  <c r="AQ215" i="1"/>
  <c r="AZ240" i="1"/>
  <c r="AW240" i="1" s="1"/>
  <c r="AZ1098" i="1"/>
  <c r="AW1098" i="1" s="1"/>
  <c r="AZ820" i="1"/>
  <c r="AW820" i="1" s="1"/>
  <c r="AZ843" i="1"/>
  <c r="AW843" i="1" s="1"/>
  <c r="AZ363" i="1"/>
  <c r="AW363" i="1" s="1"/>
  <c r="AZ176" i="1"/>
  <c r="AW176" i="1" s="1"/>
  <c r="AQ348" i="1"/>
  <c r="AX348" i="1"/>
  <c r="AZ199" i="1"/>
  <c r="AW199" i="1" s="1"/>
  <c r="AZ891" i="1"/>
  <c r="AW891" i="1" s="1"/>
  <c r="AZ335" i="1"/>
  <c r="AW335" i="1" s="1"/>
  <c r="AX886" i="1"/>
  <c r="AQ886" i="1"/>
  <c r="AZ868" i="1"/>
  <c r="AW868" i="1" s="1"/>
  <c r="AV846" i="1"/>
  <c r="AY846" i="1"/>
  <c r="AZ292" i="1"/>
  <c r="AW292" i="1" s="1"/>
  <c r="AY715" i="1"/>
  <c r="AV715" i="1"/>
  <c r="AZ1012" i="1"/>
  <c r="AW1012" i="1" s="1"/>
  <c r="AX384" i="1"/>
  <c r="AQ384" i="1"/>
  <c r="AV208" i="1"/>
  <c r="AY208" i="1"/>
  <c r="AZ710" i="1"/>
  <c r="AW710" i="1" s="1"/>
  <c r="AY311" i="1"/>
  <c r="AV311" i="1"/>
  <c r="AZ875" i="1"/>
  <c r="AW875" i="1" s="1"/>
  <c r="AX777" i="1"/>
  <c r="AQ777" i="1"/>
  <c r="AY747" i="1"/>
  <c r="AV747" i="1"/>
  <c r="AZ1103" i="1"/>
  <c r="AW1103" i="1" s="1"/>
  <c r="AX321" i="1"/>
  <c r="AQ321" i="1"/>
  <c r="AY912" i="1"/>
  <c r="AV912" i="1"/>
  <c r="AY692" i="1"/>
  <c r="AV692" i="1"/>
  <c r="AZ284" i="1"/>
  <c r="AW284" i="1" s="1"/>
  <c r="AZ770" i="1"/>
  <c r="AW770" i="1" s="1"/>
  <c r="AY768" i="1"/>
  <c r="AV768" i="1"/>
  <c r="AZ702" i="1"/>
  <c r="AW702" i="1" s="1"/>
  <c r="AV778" i="1"/>
  <c r="AY778" i="1"/>
  <c r="AZ1141" i="1"/>
  <c r="AW1141" i="1" s="1"/>
  <c r="AX807" i="1"/>
  <c r="AQ807" i="1"/>
  <c r="AX406" i="1"/>
  <c r="AQ406" i="1"/>
  <c r="AY196" i="1"/>
  <c r="AV196" i="1"/>
  <c r="AZ720" i="1"/>
  <c r="AW720" i="1" s="1"/>
  <c r="AZ878" i="1"/>
  <c r="AW878" i="1" s="1"/>
  <c r="AZ512" i="1"/>
  <c r="AW512" i="1" s="1"/>
  <c r="AZ293" i="1"/>
  <c r="AW293" i="1" s="1"/>
  <c r="AZ1011" i="1"/>
  <c r="AW1011" i="1" s="1"/>
  <c r="AX219" i="1"/>
  <c r="AQ219" i="1"/>
  <c r="AX1114" i="1"/>
  <c r="AQ1114" i="1"/>
  <c r="AZ942" i="1"/>
  <c r="AW942" i="1" s="1"/>
  <c r="AZ998" i="1"/>
  <c r="AW998" i="1" s="1"/>
  <c r="AZ792" i="1"/>
  <c r="AW792" i="1" s="1"/>
  <c r="AZ1013" i="1"/>
  <c r="AW1013" i="1" s="1"/>
  <c r="AZ1170" i="1"/>
  <c r="AW1170" i="1" s="1"/>
  <c r="AZ172" i="1"/>
  <c r="AW172" i="1" s="1"/>
  <c r="AV188" i="1"/>
  <c r="AY188" i="1"/>
  <c r="AX337" i="1"/>
  <c r="AQ337" i="1"/>
  <c r="AZ741" i="1"/>
  <c r="AW741" i="1" s="1"/>
  <c r="AZ811" i="1"/>
  <c r="AW811" i="1" s="1"/>
  <c r="AZ1188" i="1"/>
  <c r="AW1188" i="1" s="1"/>
  <c r="AZ1164" i="1"/>
  <c r="AW1164" i="1" s="1"/>
  <c r="AX934" i="1"/>
  <c r="AQ934" i="1"/>
  <c r="AZ899" i="1"/>
  <c r="AW899" i="1" s="1"/>
  <c r="AX685" i="1"/>
  <c r="AQ685" i="1"/>
  <c r="AY212" i="1"/>
  <c r="AV212" i="1"/>
  <c r="AZ873" i="1"/>
  <c r="AW873" i="1" s="1"/>
  <c r="AZ700" i="1"/>
  <c r="AW700" i="1" s="1"/>
  <c r="AZ1008" i="1"/>
  <c r="AW1008" i="1" s="1"/>
  <c r="AZ946" i="1"/>
  <c r="AW946" i="1" s="1"/>
  <c r="AY928" i="1"/>
  <c r="AV928" i="1"/>
  <c r="AX774" i="1"/>
  <c r="AQ774" i="1"/>
  <c r="AY422" i="1"/>
  <c r="AV422" i="1"/>
  <c r="AX1074" i="1"/>
  <c r="AQ1074" i="1"/>
  <c r="AX84" i="1"/>
  <c r="AQ84" i="1"/>
  <c r="AY889" i="1"/>
  <c r="AV889" i="1"/>
  <c r="AY1032" i="1"/>
  <c r="AZ1032" i="1" s="1"/>
  <c r="AW1032" i="1" s="1"/>
  <c r="AV1032" i="1"/>
  <c r="AY892" i="1"/>
  <c r="AV892" i="1"/>
  <c r="AY760" i="1"/>
  <c r="AV760" i="1"/>
  <c r="AZ1176" i="1"/>
  <c r="AW1176" i="1" s="1"/>
  <c r="AZ961" i="1"/>
  <c r="AW961" i="1" s="1"/>
  <c r="AZ658" i="1"/>
  <c r="AW658" i="1" s="1"/>
  <c r="AZ269" i="1"/>
  <c r="AW269" i="1" s="1"/>
  <c r="AZ282" i="1"/>
  <c r="AW282" i="1" s="1"/>
  <c r="AZ1052" i="1"/>
  <c r="AW1052" i="1" s="1"/>
  <c r="AZ724" i="1"/>
  <c r="AW724" i="1" s="1"/>
  <c r="AZ305" i="1"/>
  <c r="AW305" i="1" s="1"/>
  <c r="AZ1274" i="1"/>
  <c r="AW1274" i="1" s="1"/>
  <c r="AZ1121" i="1"/>
  <c r="AW1121" i="1" s="1"/>
  <c r="AX846" i="1"/>
  <c r="AQ846" i="1"/>
  <c r="AZ1159" i="1"/>
  <c r="AW1159" i="1" s="1"/>
  <c r="AZ244" i="1"/>
  <c r="AW244" i="1" s="1"/>
  <c r="AX715" i="1"/>
  <c r="AQ715" i="1"/>
  <c r="AZ534" i="1"/>
  <c r="AW534" i="1" s="1"/>
  <c r="AZ691" i="1"/>
  <c r="AW691" i="1" s="1"/>
  <c r="AZ398" i="1"/>
  <c r="AW398" i="1" s="1"/>
  <c r="AX208" i="1"/>
  <c r="AQ208" i="1"/>
  <c r="AZ267" i="1"/>
  <c r="AW267" i="1" s="1"/>
  <c r="AX311" i="1"/>
  <c r="AQ311" i="1"/>
  <c r="AX747" i="1"/>
  <c r="AQ747" i="1"/>
  <c r="AZ920" i="1"/>
  <c r="AW920" i="1" s="1"/>
  <c r="AZ1364" i="1"/>
  <c r="AW1364" i="1" s="1"/>
  <c r="AX912" i="1"/>
  <c r="AQ912" i="1"/>
  <c r="AZ657" i="1"/>
  <c r="AW657" i="1" s="1"/>
  <c r="AY148" i="1"/>
  <c r="AV148" i="1"/>
  <c r="AX692" i="1"/>
  <c r="AQ692" i="1"/>
  <c r="AZ743" i="1"/>
  <c r="AW743" i="1" s="1"/>
  <c r="AX768" i="1"/>
  <c r="AQ768" i="1"/>
  <c r="AX778" i="1"/>
  <c r="AQ778" i="1"/>
  <c r="AZ1090" i="1"/>
  <c r="AW1090" i="1" s="1"/>
  <c r="AZ968" i="1"/>
  <c r="AW968" i="1" s="1"/>
  <c r="AZ1322" i="1"/>
  <c r="AW1322" i="1" s="1"/>
  <c r="AZ800" i="1"/>
  <c r="AW800" i="1" s="1"/>
  <c r="AX196" i="1"/>
  <c r="AQ196" i="1"/>
  <c r="AY90" i="1"/>
  <c r="AV90" i="1"/>
  <c r="AY423" i="1"/>
  <c r="AV423" i="1"/>
  <c r="AZ374" i="1"/>
  <c r="AW374" i="1" s="1"/>
  <c r="AV774" i="1"/>
  <c r="AY774" i="1"/>
  <c r="AZ448" i="1"/>
  <c r="AW448" i="1" s="1"/>
  <c r="AZ861" i="1"/>
  <c r="AW861" i="1" s="1"/>
  <c r="AY909" i="1"/>
  <c r="AV909" i="1"/>
  <c r="AY231" i="1"/>
  <c r="AV231" i="1"/>
  <c r="AZ346" i="1"/>
  <c r="AW346" i="1" s="1"/>
  <c r="AZ1050" i="1"/>
  <c r="AW1050" i="1" s="1"/>
  <c r="AX188" i="1"/>
  <c r="AQ188" i="1"/>
  <c r="AY238" i="1"/>
  <c r="AV238" i="1"/>
  <c r="AZ182" i="1"/>
  <c r="AW182" i="1" s="1"/>
  <c r="AV271" i="1"/>
  <c r="AY271" i="1"/>
  <c r="AZ303" i="1"/>
  <c r="AW303" i="1" s="1"/>
  <c r="AZ989" i="1"/>
  <c r="AW989" i="1" s="1"/>
  <c r="AZ1190" i="1"/>
  <c r="AW1190" i="1" s="1"/>
  <c r="AY678" i="1"/>
  <c r="AV678" i="1"/>
  <c r="AZ237" i="1"/>
  <c r="AW237" i="1" s="1"/>
  <c r="AY1259" i="1"/>
  <c r="AV1259" i="1"/>
  <c r="AQ212" i="1"/>
  <c r="AX212" i="1"/>
  <c r="AY410" i="1"/>
  <c r="AV410" i="1"/>
  <c r="AV987" i="1"/>
  <c r="AY987" i="1"/>
  <c r="AZ716" i="1"/>
  <c r="AW716" i="1" s="1"/>
  <c r="AX422" i="1"/>
  <c r="AQ422" i="1"/>
  <c r="AY755" i="1"/>
  <c r="AV755" i="1"/>
  <c r="AX410" i="1"/>
  <c r="AQ410" i="1"/>
  <c r="AX95" i="1"/>
  <c r="AQ95" i="1"/>
  <c r="AZ226" i="1"/>
  <c r="AW226" i="1" s="1"/>
  <c r="AX864" i="1"/>
  <c r="AQ864" i="1"/>
  <c r="AZ812" i="1"/>
  <c r="AW812" i="1" s="1"/>
  <c r="AQ180" i="1"/>
  <c r="AX180" i="1"/>
  <c r="AX791" i="1"/>
  <c r="AQ791" i="1"/>
  <c r="AZ884" i="1"/>
  <c r="AW884" i="1" s="1"/>
  <c r="AY869" i="1"/>
  <c r="AV869" i="1"/>
  <c r="AZ210" i="1"/>
  <c r="AW210" i="1" s="1"/>
  <c r="AZ29" i="1"/>
  <c r="AW29" i="1" s="1"/>
  <c r="AY697" i="1"/>
  <c r="AV697" i="1"/>
  <c r="AZ815" i="1"/>
  <c r="AW815" i="1" s="1"/>
  <c r="AV350" i="1"/>
  <c r="AY350" i="1"/>
  <c r="AZ813" i="1"/>
  <c r="AW813" i="1" s="1"/>
  <c r="AY322" i="1"/>
  <c r="AV322" i="1"/>
  <c r="AZ854" i="1"/>
  <c r="AW854" i="1" s="1"/>
  <c r="AY218" i="1"/>
  <c r="AV218" i="1"/>
  <c r="AZ377" i="1"/>
  <c r="AW377" i="1" s="1"/>
  <c r="AZ827" i="1"/>
  <c r="AW827" i="1" s="1"/>
  <c r="AY848" i="1"/>
  <c r="AV848" i="1"/>
  <c r="AZ829" i="1"/>
  <c r="AW829" i="1" s="1"/>
  <c r="AY71" i="1"/>
  <c r="AV71" i="1"/>
  <c r="AV754" i="1"/>
  <c r="AY754" i="1"/>
  <c r="AZ877" i="1"/>
  <c r="AW877" i="1" s="1"/>
  <c r="AY879" i="1"/>
  <c r="AV879" i="1"/>
  <c r="AZ440" i="1"/>
  <c r="AW440" i="1" s="1"/>
  <c r="AZ966" i="1"/>
  <c r="AW966" i="1" s="1"/>
  <c r="AZ763" i="1"/>
  <c r="AW763" i="1" s="1"/>
  <c r="AV1239" i="1"/>
  <c r="AY1239" i="1"/>
  <c r="AZ1085" i="1"/>
  <c r="AW1085" i="1" s="1"/>
  <c r="AX921" i="1"/>
  <c r="AQ921" i="1"/>
  <c r="AY841" i="1"/>
  <c r="AV841" i="1"/>
  <c r="AZ688" i="1"/>
  <c r="AW688" i="1" s="1"/>
  <c r="AX928" i="1"/>
  <c r="AQ928" i="1"/>
  <c r="AX755" i="1"/>
  <c r="AQ755" i="1"/>
  <c r="AX859" i="1"/>
  <c r="AQ859" i="1"/>
  <c r="AY136" i="1"/>
  <c r="AV136" i="1"/>
  <c r="AZ306" i="1"/>
  <c r="AW306" i="1" s="1"/>
  <c r="AZ687" i="1"/>
  <c r="AW687" i="1" s="1"/>
  <c r="AZ361" i="1"/>
  <c r="AW361" i="1" s="1"/>
  <c r="AY396" i="1"/>
  <c r="AV396" i="1"/>
  <c r="AZ941" i="1"/>
  <c r="AW941" i="1" s="1"/>
  <c r="AY1019" i="1"/>
  <c r="AV1019" i="1"/>
  <c r="AQ150" i="1"/>
  <c r="AX150" i="1"/>
  <c r="AZ745" i="1"/>
  <c r="AW745" i="1" s="1"/>
  <c r="AZ790" i="1"/>
  <c r="AW790" i="1" s="1"/>
  <c r="AZ734" i="1"/>
  <c r="AW734" i="1" s="1"/>
  <c r="AX860" i="1"/>
  <c r="AQ860" i="1"/>
  <c r="AY338" i="1"/>
  <c r="AV338" i="1"/>
  <c r="AZ319" i="1"/>
  <c r="AW319" i="1" s="1"/>
  <c r="AZ408" i="1"/>
  <c r="AW408" i="1" s="1"/>
  <c r="AZ41" i="1"/>
  <c r="AW41" i="1" s="1"/>
  <c r="AX693" i="1"/>
  <c r="AQ693" i="1"/>
  <c r="AZ362" i="1"/>
  <c r="AW362" i="1" s="1"/>
  <c r="AX357" i="1"/>
  <c r="AQ357" i="1"/>
  <c r="AZ969" i="1"/>
  <c r="AW969" i="1" s="1"/>
  <c r="AZ1181" i="1"/>
  <c r="AW1181" i="1" s="1"/>
  <c r="AV118" i="1"/>
  <c r="AY118" i="1"/>
  <c r="AX397" i="1"/>
  <c r="AQ397" i="1"/>
  <c r="AY220" i="1"/>
  <c r="AV220" i="1"/>
  <c r="AX165" i="1"/>
  <c r="AQ165" i="1"/>
  <c r="AZ764" i="1"/>
  <c r="AW764" i="1" s="1"/>
  <c r="AY845" i="1"/>
  <c r="AV845" i="1"/>
  <c r="AZ324" i="1"/>
  <c r="AW324" i="1" s="1"/>
  <c r="AX353" i="1"/>
  <c r="AQ353" i="1"/>
  <c r="AZ769" i="1"/>
  <c r="AW769" i="1" s="1"/>
  <c r="AV365" i="1"/>
  <c r="AY365" i="1"/>
  <c r="AZ842" i="1"/>
  <c r="AW842" i="1" s="1"/>
  <c r="AZ295" i="1"/>
  <c r="AW295" i="1" s="1"/>
  <c r="AX241" i="1"/>
  <c r="AQ241" i="1"/>
  <c r="AY180" i="1"/>
  <c r="AV180" i="1"/>
  <c r="AZ797" i="1"/>
  <c r="AW797" i="1" s="1"/>
  <c r="AY921" i="1"/>
  <c r="AZ921" i="1" s="1"/>
  <c r="AW921" i="1" s="1"/>
  <c r="AV921" i="1"/>
  <c r="AV150" i="1"/>
  <c r="AY150" i="1"/>
  <c r="AY860" i="1"/>
  <c r="AV860" i="1"/>
  <c r="AX909" i="1"/>
  <c r="AQ909" i="1"/>
  <c r="AX231" i="1"/>
  <c r="AQ231" i="1"/>
  <c r="AV397" i="1"/>
  <c r="AY397" i="1"/>
  <c r="AZ784" i="1"/>
  <c r="AW784" i="1" s="1"/>
  <c r="AZ1248" i="1"/>
  <c r="AW1248" i="1" s="1"/>
  <c r="AZ925" i="1"/>
  <c r="AW925" i="1" s="1"/>
  <c r="AY359" i="1"/>
  <c r="AV359" i="1"/>
  <c r="AZ880" i="1"/>
  <c r="AW880" i="1" s="1"/>
  <c r="AZ913" i="1"/>
  <c r="AW913" i="1" s="1"/>
  <c r="AZ914" i="1"/>
  <c r="AW914" i="1" s="1"/>
  <c r="AY200" i="1"/>
  <c r="AV200" i="1"/>
  <c r="AZ919" i="1"/>
  <c r="AW919" i="1" s="1"/>
  <c r="AY127" i="1"/>
  <c r="AV127" i="1"/>
  <c r="AZ1006" i="1"/>
  <c r="AW1006" i="1" s="1"/>
  <c r="AZ781" i="1"/>
  <c r="AW781" i="1" s="1"/>
  <c r="AX869" i="1"/>
  <c r="AQ869" i="1"/>
  <c r="AZ160" i="1"/>
  <c r="AW160" i="1" s="1"/>
  <c r="AX697" i="1"/>
  <c r="AQ697" i="1"/>
  <c r="AY246" i="1"/>
  <c r="AV246" i="1"/>
  <c r="AX350" i="1"/>
  <c r="AQ350" i="1"/>
  <c r="AZ924" i="1"/>
  <c r="AW924" i="1" s="1"/>
  <c r="AZ383" i="1"/>
  <c r="AW383" i="1" s="1"/>
  <c r="AX322" i="1"/>
  <c r="AQ322" i="1"/>
  <c r="AX218" i="1"/>
  <c r="AQ218" i="1"/>
  <c r="AX848" i="1"/>
  <c r="AQ848" i="1"/>
  <c r="AZ711" i="1"/>
  <c r="AW711" i="1" s="1"/>
  <c r="AZ175" i="1"/>
  <c r="AW175" i="1" s="1"/>
  <c r="AZ1129" i="1"/>
  <c r="AW1129" i="1" s="1"/>
  <c r="AX71" i="1"/>
  <c r="AQ71" i="1"/>
  <c r="AZ341" i="1"/>
  <c r="AW341" i="1" s="1"/>
  <c r="AZ947" i="1"/>
  <c r="AW947" i="1" s="1"/>
  <c r="AZ737" i="1"/>
  <c r="AW737" i="1" s="1"/>
  <c r="AX754" i="1"/>
  <c r="AQ754" i="1"/>
  <c r="AY229" i="1"/>
  <c r="AV229" i="1"/>
  <c r="AZ456" i="1"/>
  <c r="AW456" i="1" s="1"/>
  <c r="AX879" i="1"/>
  <c r="AQ879" i="1"/>
  <c r="AZ775" i="1"/>
  <c r="AW775" i="1" s="1"/>
  <c r="AY236" i="1"/>
  <c r="AV236" i="1"/>
  <c r="AX1239" i="1"/>
  <c r="AQ1239" i="1"/>
  <c r="AZ728" i="1"/>
  <c r="AW728" i="1" s="1"/>
  <c r="AX841" i="1"/>
  <c r="AQ841" i="1"/>
  <c r="AZ248" i="1"/>
  <c r="AW248" i="1" s="1"/>
  <c r="AZ967" i="1"/>
  <c r="AW967" i="1" s="1"/>
  <c r="AZ376" i="1"/>
  <c r="AW376" i="1" s="1"/>
  <c r="AZ1139" i="1"/>
  <c r="AW1139" i="1" s="1"/>
  <c r="AZ1217" i="1"/>
  <c r="AW1217" i="1" s="1"/>
  <c r="AX136" i="1"/>
  <c r="AQ136" i="1"/>
  <c r="AY708" i="1"/>
  <c r="AV708" i="1"/>
  <c r="AZ1107" i="1"/>
  <c r="AW1107" i="1" s="1"/>
  <c r="AZ1267" i="1"/>
  <c r="AW1267" i="1" s="1"/>
  <c r="AZ902" i="1"/>
  <c r="AW902" i="1" s="1"/>
  <c r="AZ1130" i="1"/>
  <c r="AW1130" i="1" s="1"/>
  <c r="AZ852" i="1"/>
  <c r="AW852" i="1" s="1"/>
  <c r="AY415" i="1"/>
  <c r="AV415" i="1"/>
  <c r="AQ396" i="1"/>
  <c r="AX396" i="1"/>
  <c r="AY307" i="1"/>
  <c r="AV307" i="1"/>
  <c r="AX1019" i="1"/>
  <c r="AQ1019" i="1"/>
  <c r="AY372" i="1"/>
  <c r="AV372" i="1"/>
  <c r="AZ721" i="1"/>
  <c r="AW721" i="1" s="1"/>
  <c r="AV826" i="1"/>
  <c r="AY826" i="1"/>
  <c r="AY944" i="1"/>
  <c r="AV944" i="1"/>
  <c r="AZ1295" i="1"/>
  <c r="AW1295" i="1" s="1"/>
  <c r="AZ83" i="1"/>
  <c r="AW83" i="1" s="1"/>
  <c r="AZ786" i="1"/>
  <c r="AW786" i="1" s="1"/>
  <c r="AX338" i="1"/>
  <c r="AQ338" i="1"/>
  <c r="AY900" i="1"/>
  <c r="AV900" i="1"/>
  <c r="AZ34" i="1"/>
  <c r="AW34" i="1" s="1"/>
  <c r="AV730" i="1"/>
  <c r="AY730" i="1"/>
  <c r="AZ178" i="1"/>
  <c r="AW178" i="1" s="1"/>
  <c r="AZ435" i="1"/>
  <c r="AW435" i="1" s="1"/>
  <c r="AY272" i="1"/>
  <c r="AV272" i="1"/>
  <c r="AZ1035" i="1"/>
  <c r="AW1035" i="1" s="1"/>
  <c r="AY679" i="1"/>
  <c r="AV679" i="1"/>
  <c r="AZ1081" i="1"/>
  <c r="AW1081" i="1" s="1"/>
  <c r="AX118" i="1"/>
  <c r="AQ118" i="1"/>
  <c r="AZ837" i="1"/>
  <c r="AW837" i="1" s="1"/>
  <c r="AY684" i="1"/>
  <c r="AV684" i="1"/>
  <c r="AZ1065" i="1"/>
  <c r="AW1065" i="1" s="1"/>
  <c r="AX220" i="1"/>
  <c r="AQ220" i="1"/>
  <c r="AQ845" i="1"/>
  <c r="AX845" i="1"/>
  <c r="AV723" i="1"/>
  <c r="AY723" i="1"/>
  <c r="AZ736" i="1"/>
  <c r="AW736" i="1" s="1"/>
  <c r="AZ286" i="1"/>
  <c r="AW286" i="1" s="1"/>
  <c r="AX365" i="1"/>
  <c r="AQ365" i="1"/>
  <c r="AV407" i="1"/>
  <c r="AY407" i="1"/>
  <c r="AZ938" i="1"/>
  <c r="AW938" i="1" s="1"/>
  <c r="AV95" i="1"/>
  <c r="AY95" i="1"/>
  <c r="AY791" i="1"/>
  <c r="AV791" i="1"/>
  <c r="AX148" i="1"/>
  <c r="AQ148" i="1"/>
  <c r="AZ1283" i="1"/>
  <c r="AW1283" i="1" s="1"/>
  <c r="AY739" i="1"/>
  <c r="AV739" i="1"/>
  <c r="AX739" i="1"/>
  <c r="AQ739" i="1"/>
  <c r="AY300" i="1"/>
  <c r="AV300" i="1"/>
  <c r="AY222" i="1"/>
  <c r="AV222" i="1"/>
  <c r="AZ719" i="1"/>
  <c r="AW719" i="1" s="1"/>
  <c r="AX359" i="1"/>
  <c r="AQ359" i="1"/>
  <c r="AZ1061" i="1"/>
  <c r="AW1061" i="1" s="1"/>
  <c r="AV340" i="1"/>
  <c r="AY340" i="1"/>
  <c r="AZ1097" i="1"/>
  <c r="AW1097" i="1" s="1"/>
  <c r="AY275" i="1"/>
  <c r="AV275" i="1"/>
  <c r="AX200" i="1"/>
  <c r="AQ200" i="1"/>
  <c r="AV414" i="1"/>
  <c r="AY414" i="1"/>
  <c r="AX127" i="1"/>
  <c r="AQ127" i="1"/>
  <c r="AY726" i="1"/>
  <c r="AV726" i="1"/>
  <c r="AY369" i="1"/>
  <c r="AV369" i="1"/>
  <c r="AZ67" i="1"/>
  <c r="AW67" i="1" s="1"/>
  <c r="AX246" i="1"/>
  <c r="AQ246" i="1"/>
  <c r="AY949" i="1"/>
  <c r="AV949" i="1"/>
  <c r="AZ996" i="1"/>
  <c r="AW996" i="1" s="1"/>
  <c r="AY317" i="1"/>
  <c r="AV317" i="1"/>
  <c r="AZ950" i="1"/>
  <c r="AW950" i="1" s="1"/>
  <c r="AZ358" i="1"/>
  <c r="AW358" i="1" s="1"/>
  <c r="AV738" i="1"/>
  <c r="AY738" i="1"/>
  <c r="AV677" i="1"/>
  <c r="AY677" i="1"/>
  <c r="AX229" i="1"/>
  <c r="AQ229" i="1"/>
  <c r="AY403" i="1"/>
  <c r="AV403" i="1"/>
  <c r="AY927" i="1"/>
  <c r="AV927" i="1"/>
  <c r="AX236" i="1"/>
  <c r="AQ236" i="1"/>
  <c r="AZ491" i="1"/>
  <c r="AW491" i="1" s="1"/>
  <c r="AY923" i="1"/>
  <c r="AV923" i="1"/>
  <c r="AY973" i="1"/>
  <c r="AV973" i="1"/>
  <c r="AZ959" i="1"/>
  <c r="AW959" i="1" s="1"/>
  <c r="AZ277" i="1"/>
  <c r="AW277" i="1" s="1"/>
  <c r="AY958" i="1"/>
  <c r="AV958" i="1"/>
  <c r="AZ953" i="1"/>
  <c r="AW953" i="1" s="1"/>
  <c r="AV352" i="1"/>
  <c r="AY352" i="1"/>
  <c r="AZ750" i="1"/>
  <c r="AW750" i="1" s="1"/>
  <c r="AX708" i="1"/>
  <c r="AQ708" i="1"/>
  <c r="AZ888" i="1"/>
  <c r="AW888" i="1" s="1"/>
  <c r="AZ767" i="1"/>
  <c r="AW767" i="1" s="1"/>
  <c r="AX415" i="1"/>
  <c r="AQ415" i="1"/>
  <c r="AX307" i="1"/>
  <c r="AQ307" i="1"/>
  <c r="AZ1196" i="1"/>
  <c r="AW1196" i="1" s="1"/>
  <c r="AX372" i="1"/>
  <c r="AQ372" i="1"/>
  <c r="AX826" i="1"/>
  <c r="AQ826" i="1"/>
  <c r="AZ931" i="1"/>
  <c r="AW931" i="1" s="1"/>
  <c r="AX944" i="1"/>
  <c r="AQ944" i="1"/>
  <c r="AZ1277" i="1"/>
  <c r="AW1277" i="1" s="1"/>
  <c r="AX900" i="1"/>
  <c r="AQ900" i="1"/>
  <c r="AZ915" i="1"/>
  <c r="AW915" i="1" s="1"/>
  <c r="AY274" i="1"/>
  <c r="AV274" i="1"/>
  <c r="AX730" i="1"/>
  <c r="AQ730" i="1"/>
  <c r="AZ1264" i="1"/>
  <c r="AW1264" i="1" s="1"/>
  <c r="AZ978" i="1"/>
  <c r="AW978" i="1" s="1"/>
  <c r="AY673" i="1"/>
  <c r="AV673" i="1"/>
  <c r="AY304" i="1"/>
  <c r="AV304" i="1"/>
  <c r="AX272" i="1"/>
  <c r="AQ272" i="1"/>
  <c r="AY279" i="1"/>
  <c r="AV279" i="1"/>
  <c r="AZ819" i="1"/>
  <c r="AW819" i="1" s="1"/>
  <c r="AX679" i="1"/>
  <c r="AQ679" i="1"/>
  <c r="AZ351" i="1"/>
  <c r="AW351" i="1" s="1"/>
  <c r="AY446" i="1"/>
  <c r="AV446" i="1"/>
  <c r="AZ1072" i="1"/>
  <c r="AW1072" i="1" s="1"/>
  <c r="AZ804" i="1"/>
  <c r="AW804" i="1" s="1"/>
  <c r="AX684" i="1"/>
  <c r="AQ684" i="1"/>
  <c r="AZ851" i="1"/>
  <c r="AW851" i="1" s="1"/>
  <c r="AZ1036" i="1"/>
  <c r="AW1036" i="1" s="1"/>
  <c r="AZ1179" i="1"/>
  <c r="AW1179" i="1" s="1"/>
  <c r="AX723" i="1"/>
  <c r="AQ723" i="1"/>
  <c r="AZ1147" i="1"/>
  <c r="AW1147" i="1" s="1"/>
  <c r="AZ937" i="1"/>
  <c r="AW937" i="1" s="1"/>
  <c r="AY373" i="1"/>
  <c r="AV373" i="1"/>
  <c r="AX407" i="1"/>
  <c r="AQ407" i="1"/>
  <c r="AZ1014" i="1"/>
  <c r="AW1014" i="1" s="1"/>
  <c r="AZ198" i="1"/>
  <c r="AW198" i="1" s="1"/>
  <c r="AY1184" i="1"/>
  <c r="AV1184" i="1"/>
  <c r="AX892" i="1"/>
  <c r="AQ892" i="1"/>
  <c r="AQ760" i="1"/>
  <c r="AX760" i="1"/>
  <c r="AY859" i="1"/>
  <c r="AZ859" i="1" s="1"/>
  <c r="AW859" i="1" s="1"/>
  <c r="AV859" i="1"/>
  <c r="AZ1020" i="1"/>
  <c r="AW1020" i="1" s="1"/>
  <c r="AY165" i="1"/>
  <c r="AV165" i="1"/>
  <c r="AX1259" i="1"/>
  <c r="AQ1259" i="1"/>
  <c r="AX987" i="1"/>
  <c r="AQ987" i="1"/>
  <c r="AZ896" i="1"/>
  <c r="AW896" i="1" s="1"/>
  <c r="AX871" i="1"/>
  <c r="AQ871" i="1"/>
  <c r="AZ828" i="1"/>
  <c r="AW828" i="1" s="1"/>
  <c r="AY732" i="1"/>
  <c r="AV732" i="1"/>
  <c r="AY459" i="1"/>
  <c r="AV459" i="1"/>
  <c r="AX300" i="1"/>
  <c r="AQ300" i="1"/>
  <c r="AX222" i="1"/>
  <c r="AQ222" i="1"/>
  <c r="AZ943" i="1"/>
  <c r="AW943" i="1" s="1"/>
  <c r="AX732" i="1"/>
  <c r="AQ732" i="1"/>
  <c r="AZ490" i="1"/>
  <c r="AW490" i="1" s="1"/>
  <c r="AZ772" i="1"/>
  <c r="AW772" i="1" s="1"/>
  <c r="AY675" i="1"/>
  <c r="AV675" i="1"/>
  <c r="AY326" i="1"/>
  <c r="AV326" i="1"/>
  <c r="AY776" i="1"/>
  <c r="AV776" i="1"/>
  <c r="AX340" i="1"/>
  <c r="AQ340" i="1"/>
  <c r="AX275" i="1"/>
  <c r="AQ275" i="1"/>
  <c r="AX414" i="1"/>
  <c r="AQ414" i="1"/>
  <c r="AX726" i="1"/>
  <c r="AQ726" i="1"/>
  <c r="AY751" i="1"/>
  <c r="AV751" i="1"/>
  <c r="AX369" i="1"/>
  <c r="AQ369" i="1"/>
  <c r="AZ704" i="1"/>
  <c r="AW704" i="1" s="1"/>
  <c r="AX949" i="1"/>
  <c r="AQ949" i="1"/>
  <c r="AZ483" i="1"/>
  <c r="AW483" i="1" s="1"/>
  <c r="AX317" i="1"/>
  <c r="AQ317" i="1"/>
  <c r="AV193" i="1"/>
  <c r="AY193" i="1"/>
  <c r="AY825" i="1"/>
  <c r="AV825" i="1"/>
  <c r="AZ1084" i="1"/>
  <c r="AW1084" i="1" s="1"/>
  <c r="AZ1358" i="1"/>
  <c r="AW1358" i="1" s="1"/>
  <c r="AZ332" i="1"/>
  <c r="AW332" i="1" s="1"/>
  <c r="AZ221" i="1"/>
  <c r="AW221" i="1" s="1"/>
  <c r="AZ451" i="1"/>
  <c r="AW451" i="1" s="1"/>
  <c r="AV783" i="1"/>
  <c r="AY783" i="1"/>
  <c r="AX738" i="1"/>
  <c r="AQ738" i="1"/>
  <c r="AY283" i="1"/>
  <c r="AV283" i="1"/>
  <c r="AX677" i="1"/>
  <c r="AQ677" i="1"/>
  <c r="AZ1314" i="1"/>
  <c r="AW1314" i="1" s="1"/>
  <c r="AZ988" i="1"/>
  <c r="AW988" i="1" s="1"/>
  <c r="AY107" i="1"/>
  <c r="AV107" i="1"/>
  <c r="AX403" i="1"/>
  <c r="AQ403" i="1"/>
  <c r="AY294" i="1"/>
  <c r="AV294" i="1"/>
  <c r="AX927" i="1"/>
  <c r="AQ927" i="1"/>
  <c r="AY298" i="1"/>
  <c r="AV298" i="1"/>
  <c r="AZ1284" i="1"/>
  <c r="AW1284" i="1" s="1"/>
  <c r="AZ707" i="1"/>
  <c r="AW707" i="1" s="1"/>
  <c r="AX923" i="1"/>
  <c r="AQ923" i="1"/>
  <c r="AX973" i="1"/>
  <c r="AQ973" i="1"/>
  <c r="AX958" i="1"/>
  <c r="AQ958" i="1"/>
  <c r="AZ349" i="1"/>
  <c r="AW349" i="1" s="1"/>
  <c r="AX352" i="1"/>
  <c r="AQ352" i="1"/>
  <c r="AZ1099" i="1"/>
  <c r="AW1099" i="1" s="1"/>
  <c r="AZ999" i="1"/>
  <c r="AW999" i="1" s="1"/>
  <c r="AZ835" i="1"/>
  <c r="AW835" i="1" s="1"/>
  <c r="AY722" i="1"/>
  <c r="AV722" i="1"/>
  <c r="AZ752" i="1"/>
  <c r="AW752" i="1" s="1"/>
  <c r="AZ393" i="1"/>
  <c r="AW393" i="1" s="1"/>
  <c r="AY850" i="1"/>
  <c r="AV850" i="1"/>
  <c r="AX274" i="1"/>
  <c r="AQ274" i="1"/>
  <c r="AZ853" i="1"/>
  <c r="AW853" i="1" s="1"/>
  <c r="AZ291" i="1"/>
  <c r="AW291" i="1" s="1"/>
  <c r="AY706" i="1"/>
  <c r="AV706" i="1"/>
  <c r="AX673" i="1"/>
  <c r="AQ673" i="1"/>
  <c r="AX304" i="1"/>
  <c r="AQ304" i="1"/>
  <c r="AX279" i="1"/>
  <c r="AQ279" i="1"/>
  <c r="AZ28" i="1"/>
  <c r="AW28" i="1" s="1"/>
  <c r="AY681" i="1"/>
  <c r="AV681" i="1"/>
  <c r="AX446" i="1"/>
  <c r="AQ446" i="1"/>
  <c r="AY676" i="1"/>
  <c r="AV676" i="1"/>
  <c r="AZ99" i="1"/>
  <c r="AW99" i="1" s="1"/>
  <c r="AV173" i="1"/>
  <c r="AY173" i="1"/>
  <c r="AY161" i="1"/>
  <c r="AV161" i="1"/>
  <c r="AZ1030" i="1"/>
  <c r="AW1030" i="1" s="1"/>
  <c r="AZ1039" i="1"/>
  <c r="AW1039" i="1" s="1"/>
  <c r="AY418" i="1"/>
  <c r="AV418" i="1"/>
  <c r="AX373" i="1"/>
  <c r="AQ373" i="1"/>
  <c r="AV296" i="1"/>
  <c r="AY296" i="1"/>
  <c r="AZ785" i="1"/>
  <c r="AW785" i="1" s="1"/>
  <c r="AZ280" i="1"/>
  <c r="AW280" i="1" s="1"/>
  <c r="AX1184" i="1"/>
  <c r="AQ1184" i="1"/>
  <c r="AX90" i="1"/>
  <c r="AQ90" i="1"/>
  <c r="AX423" i="1"/>
  <c r="AQ423" i="1"/>
  <c r="AY693" i="1"/>
  <c r="AV693" i="1"/>
  <c r="AY357" i="1"/>
  <c r="AV357" i="1"/>
  <c r="AX238" i="1"/>
  <c r="AQ238" i="1"/>
  <c r="AX271" i="1"/>
  <c r="AQ271" i="1"/>
  <c r="AY353" i="1"/>
  <c r="AZ353" i="1" s="1"/>
  <c r="AW353" i="1" s="1"/>
  <c r="AV353" i="1"/>
  <c r="AV871" i="1"/>
  <c r="AY871" i="1"/>
  <c r="AY814" i="1"/>
  <c r="AV814" i="1"/>
  <c r="AX459" i="1"/>
  <c r="AQ459" i="1"/>
  <c r="AY174" i="1"/>
  <c r="AV174" i="1"/>
  <c r="AY766" i="1"/>
  <c r="AV766" i="1"/>
  <c r="AX776" i="1"/>
  <c r="AQ776" i="1"/>
  <c r="AX751" i="1"/>
  <c r="AQ751" i="1"/>
  <c r="AZ890" i="1"/>
  <c r="AW890" i="1" s="1"/>
  <c r="AZ796" i="1"/>
  <c r="AW796" i="1" s="1"/>
  <c r="AY886" i="1"/>
  <c r="AV886" i="1"/>
  <c r="AZ129" i="1"/>
  <c r="AW129" i="1" s="1"/>
  <c r="AX193" i="1"/>
  <c r="AQ193" i="1"/>
  <c r="AX825" i="1"/>
  <c r="AQ825" i="1"/>
  <c r="AZ1110" i="1"/>
  <c r="AW1110" i="1" s="1"/>
  <c r="AZ997" i="1"/>
  <c r="AW997" i="1" s="1"/>
  <c r="AZ911" i="1"/>
  <c r="AW911" i="1" s="1"/>
  <c r="AY384" i="1"/>
  <c r="AV384" i="1"/>
  <c r="AZ982" i="1"/>
  <c r="AW982" i="1" s="1"/>
  <c r="AX783" i="1"/>
  <c r="AQ783" i="1"/>
  <c r="AZ703" i="1"/>
  <c r="AW703" i="1" s="1"/>
  <c r="AX283" i="1"/>
  <c r="AQ283" i="1"/>
  <c r="AY777" i="1"/>
  <c r="AV777" i="1"/>
  <c r="AX107" i="1"/>
  <c r="AQ107" i="1"/>
  <c r="AZ1135" i="1"/>
  <c r="AW1135" i="1" s="1"/>
  <c r="AX294" i="1"/>
  <c r="AQ294" i="1"/>
  <c r="AX298" i="1"/>
  <c r="AQ298" i="1"/>
  <c r="AZ91" i="1"/>
  <c r="AW91" i="1" s="1"/>
  <c r="AV321" i="1"/>
  <c r="AY321" i="1"/>
  <c r="AZ321" i="1" s="1"/>
  <c r="AW321" i="1" s="1"/>
  <c r="AZ830" i="1"/>
  <c r="AW830" i="1" s="1"/>
  <c r="AZ371" i="1"/>
  <c r="AW371" i="1" s="1"/>
  <c r="AZ1022" i="1"/>
  <c r="AW1022" i="1" s="1"/>
  <c r="AZ932" i="1"/>
  <c r="AW932" i="1" s="1"/>
  <c r="AZ735" i="1"/>
  <c r="AW735" i="1" s="1"/>
  <c r="AZ940" i="1"/>
  <c r="AW940" i="1" s="1"/>
  <c r="AZ202" i="1"/>
  <c r="AW202" i="1" s="1"/>
  <c r="AZ1044" i="1"/>
  <c r="AW1044" i="1" s="1"/>
  <c r="AZ930" i="1"/>
  <c r="AW930" i="1" s="1"/>
  <c r="AZ1049" i="1"/>
  <c r="AW1049" i="1" s="1"/>
  <c r="AY807" i="1"/>
  <c r="AV807" i="1"/>
  <c r="AZ780" i="1"/>
  <c r="AW780" i="1" s="1"/>
  <c r="AZ690" i="1"/>
  <c r="AW690" i="1" s="1"/>
  <c r="AZ817" i="1"/>
  <c r="AW817" i="1" s="1"/>
  <c r="AX722" i="1"/>
  <c r="AQ722" i="1"/>
  <c r="AZ822" i="1"/>
  <c r="AW822" i="1" s="1"/>
  <c r="AY406" i="1"/>
  <c r="AV406" i="1"/>
  <c r="AZ876" i="1"/>
  <c r="AW876" i="1" s="1"/>
  <c r="AZ496" i="1"/>
  <c r="AW496" i="1" s="1"/>
  <c r="AZ121" i="1"/>
  <c r="AW121" i="1" s="1"/>
  <c r="AZ119" i="1"/>
  <c r="AW119" i="1" s="1"/>
  <c r="AZ97" i="1"/>
  <c r="AW97" i="1" s="1"/>
  <c r="AY219" i="1"/>
  <c r="AZ219" i="1" s="1"/>
  <c r="AW219" i="1" s="1"/>
  <c r="AV219" i="1"/>
  <c r="AZ674" i="1"/>
  <c r="AW674" i="1" s="1"/>
  <c r="AY1114" i="1"/>
  <c r="AV1114" i="1"/>
  <c r="AZ696" i="1"/>
  <c r="AW696" i="1" s="1"/>
  <c r="AX850" i="1"/>
  <c r="AQ850" i="1"/>
  <c r="AZ87" i="1"/>
  <c r="AW87" i="1" s="1"/>
  <c r="AX706" i="1"/>
  <c r="AQ706" i="1"/>
  <c r="AX681" i="1"/>
  <c r="AQ681" i="1"/>
  <c r="AZ981" i="1"/>
  <c r="AW981" i="1" s="1"/>
  <c r="AY337" i="1"/>
  <c r="AV337" i="1"/>
  <c r="AX676" i="1"/>
  <c r="AQ676" i="1"/>
  <c r="AZ1034" i="1"/>
  <c r="AW1034" i="1" s="1"/>
  <c r="AZ714" i="1"/>
  <c r="AW714" i="1" s="1"/>
  <c r="AX173" i="1"/>
  <c r="AQ173" i="1"/>
  <c r="AZ713" i="1"/>
  <c r="AW713" i="1" s="1"/>
  <c r="AX161" i="1"/>
  <c r="AQ161" i="1"/>
  <c r="AZ867" i="1"/>
  <c r="AW867" i="1" s="1"/>
  <c r="AY934" i="1"/>
  <c r="AV934" i="1"/>
  <c r="AY685" i="1"/>
  <c r="AZ685" i="1" s="1"/>
  <c r="AW685" i="1" s="1"/>
  <c r="AV685" i="1"/>
  <c r="AZ416" i="1"/>
  <c r="AW416" i="1" s="1"/>
  <c r="AZ262" i="1"/>
  <c r="AW262" i="1" s="1"/>
  <c r="AZ457" i="1"/>
  <c r="AW457" i="1" s="1"/>
  <c r="AX418" i="1"/>
  <c r="AQ418" i="1"/>
  <c r="AZ885" i="1"/>
  <c r="AW885" i="1" s="1"/>
  <c r="AX296" i="1"/>
  <c r="AQ296" i="1"/>
  <c r="AZ336" i="1"/>
  <c r="AW336" i="1" s="1"/>
  <c r="AZ366" i="1"/>
  <c r="AW366" i="1" s="1"/>
  <c r="AZ907" i="1"/>
  <c r="AW907" i="1" s="1"/>
  <c r="AZ326" i="1" l="1"/>
  <c r="AW326" i="1" s="1"/>
  <c r="AZ693" i="1"/>
  <c r="AW693" i="1" s="1"/>
  <c r="AZ675" i="1"/>
  <c r="AW675" i="1" s="1"/>
  <c r="AZ678" i="1"/>
  <c r="AW678" i="1" s="1"/>
  <c r="AZ807" i="1"/>
  <c r="AW807" i="1" s="1"/>
  <c r="AZ871" i="1"/>
  <c r="AW871" i="1" s="1"/>
  <c r="AZ774" i="1"/>
  <c r="AW774" i="1" s="1"/>
  <c r="AZ406" i="1"/>
  <c r="AW406" i="1" s="1"/>
  <c r="AZ766" i="1"/>
  <c r="AW766" i="1" s="1"/>
  <c r="AZ266" i="1"/>
  <c r="AW266" i="1" s="1"/>
  <c r="AZ180" i="1"/>
  <c r="AW180" i="1" s="1"/>
  <c r="AZ165" i="1"/>
  <c r="AW165" i="1" s="1"/>
  <c r="AZ150" i="1"/>
  <c r="AW150" i="1" s="1"/>
  <c r="AZ1114" i="1"/>
  <c r="AW1114" i="1" s="1"/>
  <c r="AZ777" i="1"/>
  <c r="AW777" i="1" s="1"/>
  <c r="AZ384" i="1"/>
  <c r="AW384" i="1" s="1"/>
  <c r="AZ934" i="1"/>
  <c r="AW934" i="1" s="1"/>
  <c r="AZ348" i="1"/>
  <c r="AW348" i="1" s="1"/>
  <c r="AZ410" i="1"/>
  <c r="AW410" i="1" s="1"/>
  <c r="AZ397" i="1"/>
  <c r="AW397" i="1" s="1"/>
  <c r="AZ889" i="1"/>
  <c r="AW889" i="1" s="1"/>
  <c r="AZ783" i="1"/>
  <c r="AW783" i="1" s="1"/>
  <c r="AZ825" i="1"/>
  <c r="AW825" i="1" s="1"/>
  <c r="AZ723" i="1"/>
  <c r="AW723" i="1" s="1"/>
  <c r="AZ174" i="1"/>
  <c r="AW174" i="1" s="1"/>
  <c r="AZ215" i="1"/>
  <c r="AW215" i="1" s="1"/>
  <c r="AZ373" i="1"/>
  <c r="AW373" i="1" s="1"/>
  <c r="AZ317" i="1"/>
  <c r="AW317" i="1" s="1"/>
  <c r="AZ684" i="1"/>
  <c r="AW684" i="1" s="1"/>
  <c r="AZ307" i="1"/>
  <c r="AW307" i="1" s="1"/>
  <c r="AZ337" i="1"/>
  <c r="AW337" i="1" s="1"/>
  <c r="AZ791" i="1"/>
  <c r="AW791" i="1" s="1"/>
  <c r="AZ357" i="1"/>
  <c r="AW357" i="1" s="1"/>
  <c r="AZ95" i="1"/>
  <c r="AW95" i="1" s="1"/>
  <c r="AZ369" i="1"/>
  <c r="AW369" i="1" s="1"/>
  <c r="AZ900" i="1"/>
  <c r="AW900" i="1" s="1"/>
  <c r="AZ1259" i="1"/>
  <c r="AW1259" i="1" s="1"/>
  <c r="AZ422" i="1"/>
  <c r="AW422" i="1" s="1"/>
  <c r="AZ196" i="1"/>
  <c r="AW196" i="1" s="1"/>
  <c r="AZ912" i="1"/>
  <c r="AW912" i="1" s="1"/>
  <c r="AZ84" i="1"/>
  <c r="AW84" i="1" s="1"/>
  <c r="AZ860" i="1"/>
  <c r="AW860" i="1" s="1"/>
  <c r="AZ776" i="1"/>
  <c r="AW776" i="1" s="1"/>
  <c r="AZ403" i="1"/>
  <c r="AW403" i="1" s="1"/>
  <c r="AZ679" i="1"/>
  <c r="AW679" i="1" s="1"/>
  <c r="AZ127" i="1"/>
  <c r="AW127" i="1" s="1"/>
  <c r="AZ359" i="1"/>
  <c r="AW359" i="1" s="1"/>
  <c r="AZ350" i="1"/>
  <c r="AW350" i="1" s="1"/>
  <c r="AZ869" i="1"/>
  <c r="AW869" i="1" s="1"/>
  <c r="AZ892" i="1"/>
  <c r="AW892" i="1" s="1"/>
  <c r="AZ188" i="1"/>
  <c r="AW188" i="1" s="1"/>
  <c r="AZ778" i="1"/>
  <c r="AW778" i="1" s="1"/>
  <c r="AZ692" i="1"/>
  <c r="AW692" i="1" s="1"/>
  <c r="AZ886" i="1"/>
  <c r="AW886" i="1" s="1"/>
  <c r="AZ418" i="1"/>
  <c r="AW418" i="1" s="1"/>
  <c r="AZ722" i="1"/>
  <c r="AW722" i="1" s="1"/>
  <c r="AZ298" i="1"/>
  <c r="AW298" i="1" s="1"/>
  <c r="AZ107" i="1"/>
  <c r="AW107" i="1" s="1"/>
  <c r="AZ732" i="1"/>
  <c r="AW732" i="1" s="1"/>
  <c r="AZ304" i="1"/>
  <c r="AW304" i="1" s="1"/>
  <c r="AZ274" i="1"/>
  <c r="AW274" i="1" s="1"/>
  <c r="AZ923" i="1"/>
  <c r="AW923" i="1" s="1"/>
  <c r="AZ944" i="1"/>
  <c r="AW944" i="1" s="1"/>
  <c r="AZ229" i="1"/>
  <c r="AW229" i="1" s="1"/>
  <c r="AZ1239" i="1"/>
  <c r="AW1239" i="1" s="1"/>
  <c r="AZ754" i="1"/>
  <c r="AW754" i="1" s="1"/>
  <c r="AZ271" i="1"/>
  <c r="AW271" i="1" s="1"/>
  <c r="AZ193" i="1"/>
  <c r="AW193" i="1" s="1"/>
  <c r="AZ673" i="1"/>
  <c r="AW673" i="1" s="1"/>
  <c r="AZ958" i="1"/>
  <c r="AW958" i="1" s="1"/>
  <c r="AZ677" i="1"/>
  <c r="AW677" i="1" s="1"/>
  <c r="AZ739" i="1"/>
  <c r="AW739" i="1" s="1"/>
  <c r="AZ272" i="1"/>
  <c r="AW272" i="1" s="1"/>
  <c r="AZ236" i="1"/>
  <c r="AW236" i="1" s="1"/>
  <c r="AZ200" i="1"/>
  <c r="AW200" i="1" s="1"/>
  <c r="AZ220" i="1"/>
  <c r="AW220" i="1" s="1"/>
  <c r="AZ338" i="1"/>
  <c r="AW338" i="1" s="1"/>
  <c r="AZ218" i="1"/>
  <c r="AW218" i="1" s="1"/>
  <c r="AZ987" i="1"/>
  <c r="AW987" i="1" s="1"/>
  <c r="AZ231" i="1"/>
  <c r="AW231" i="1" s="1"/>
  <c r="AZ676" i="1"/>
  <c r="AW676" i="1" s="1"/>
  <c r="AZ826" i="1"/>
  <c r="AW826" i="1" s="1"/>
  <c r="AZ296" i="1"/>
  <c r="AW296" i="1" s="1"/>
  <c r="AZ1184" i="1"/>
  <c r="AW1184" i="1" s="1"/>
  <c r="AZ726" i="1"/>
  <c r="AW726" i="1" s="1"/>
  <c r="AZ275" i="1"/>
  <c r="AW275" i="1" s="1"/>
  <c r="AZ407" i="1"/>
  <c r="AW407" i="1" s="1"/>
  <c r="AZ1019" i="1"/>
  <c r="AW1019" i="1" s="1"/>
  <c r="AZ136" i="1"/>
  <c r="AW136" i="1" s="1"/>
  <c r="AZ71" i="1"/>
  <c r="AW71" i="1" s="1"/>
  <c r="AZ697" i="1"/>
  <c r="AW697" i="1" s="1"/>
  <c r="AZ423" i="1"/>
  <c r="AW423" i="1" s="1"/>
  <c r="AZ212" i="1"/>
  <c r="AW212" i="1" s="1"/>
  <c r="AZ768" i="1"/>
  <c r="AW768" i="1" s="1"/>
  <c r="AZ311" i="1"/>
  <c r="AW311" i="1" s="1"/>
  <c r="AZ715" i="1"/>
  <c r="AW715" i="1" s="1"/>
  <c r="AZ241" i="1"/>
  <c r="AW241" i="1" s="1"/>
  <c r="AZ161" i="1"/>
  <c r="AW161" i="1" s="1"/>
  <c r="AZ850" i="1"/>
  <c r="AW850" i="1" s="1"/>
  <c r="AZ294" i="1"/>
  <c r="AW294" i="1" s="1"/>
  <c r="AZ279" i="1"/>
  <c r="AW279" i="1" s="1"/>
  <c r="AZ738" i="1"/>
  <c r="AW738" i="1" s="1"/>
  <c r="AZ949" i="1"/>
  <c r="AW949" i="1" s="1"/>
  <c r="AZ222" i="1"/>
  <c r="AW222" i="1" s="1"/>
  <c r="AZ708" i="1"/>
  <c r="AW708" i="1" s="1"/>
  <c r="AZ841" i="1"/>
  <c r="AW841" i="1" s="1"/>
  <c r="AZ238" i="1"/>
  <c r="AW238" i="1" s="1"/>
  <c r="AZ909" i="1"/>
  <c r="AW909" i="1" s="1"/>
  <c r="AZ148" i="1"/>
  <c r="AW148" i="1" s="1"/>
  <c r="AZ173" i="1"/>
  <c r="AW173" i="1" s="1"/>
  <c r="AZ681" i="1"/>
  <c r="AW681" i="1" s="1"/>
  <c r="AZ751" i="1"/>
  <c r="AW751" i="1" s="1"/>
  <c r="AZ927" i="1"/>
  <c r="AW927" i="1" s="1"/>
  <c r="AZ340" i="1"/>
  <c r="AW340" i="1" s="1"/>
  <c r="AZ730" i="1"/>
  <c r="AW730" i="1" s="1"/>
  <c r="AZ372" i="1"/>
  <c r="AW372" i="1" s="1"/>
  <c r="AZ415" i="1"/>
  <c r="AW415" i="1" s="1"/>
  <c r="AZ845" i="1"/>
  <c r="AW845" i="1" s="1"/>
  <c r="AZ118" i="1"/>
  <c r="AW118" i="1" s="1"/>
  <c r="AZ322" i="1"/>
  <c r="AW322" i="1" s="1"/>
  <c r="AZ90" i="1"/>
  <c r="AW90" i="1" s="1"/>
  <c r="AZ760" i="1"/>
  <c r="AW760" i="1" s="1"/>
  <c r="AZ928" i="1"/>
  <c r="AW928" i="1" s="1"/>
  <c r="AZ208" i="1"/>
  <c r="AW208" i="1" s="1"/>
  <c r="AZ846" i="1"/>
  <c r="AW846" i="1" s="1"/>
  <c r="AZ1074" i="1"/>
  <c r="AW1074" i="1" s="1"/>
  <c r="AZ814" i="1"/>
  <c r="AW814" i="1" s="1"/>
  <c r="AZ706" i="1"/>
  <c r="AW706" i="1" s="1"/>
  <c r="AZ283" i="1"/>
  <c r="AW283" i="1" s="1"/>
  <c r="AZ459" i="1"/>
  <c r="AW459" i="1" s="1"/>
  <c r="AZ446" i="1"/>
  <c r="AW446" i="1" s="1"/>
  <c r="AZ352" i="1"/>
  <c r="AW352" i="1" s="1"/>
  <c r="AZ973" i="1"/>
  <c r="AW973" i="1" s="1"/>
  <c r="AZ414" i="1"/>
  <c r="AW414" i="1" s="1"/>
  <c r="AZ300" i="1"/>
  <c r="AW300" i="1" s="1"/>
  <c r="AZ246" i="1"/>
  <c r="AW246" i="1" s="1"/>
  <c r="AZ365" i="1"/>
  <c r="AW365" i="1" s="1"/>
  <c r="AZ396" i="1"/>
  <c r="AW396" i="1" s="1"/>
  <c r="AZ879" i="1"/>
  <c r="AW879" i="1" s="1"/>
  <c r="AZ848" i="1"/>
  <c r="AW848" i="1" s="1"/>
  <c r="AZ755" i="1"/>
  <c r="AW755" i="1" s="1"/>
  <c r="AZ747" i="1"/>
  <c r="AW747" i="1" s="1"/>
  <c r="AZ864" i="1"/>
  <c r="AW864" i="1" s="1"/>
</calcChain>
</file>

<file path=xl/sharedStrings.xml><?xml version="1.0" encoding="utf-8"?>
<sst xmlns="http://schemas.openxmlformats.org/spreadsheetml/2006/main" count="4150" uniqueCount="1463">
  <si>
    <t>GRUPO | ITEM</t>
  </si>
  <si>
    <t>ITEM</t>
  </si>
  <si>
    <t>ABC FAT</t>
  </si>
  <si>
    <t>202407-JUL</t>
  </si>
  <si>
    <t>202408-AGO</t>
  </si>
  <si>
    <t>202409-SET</t>
  </si>
  <si>
    <t>202410-OUT</t>
  </si>
  <si>
    <t>202411-NOV</t>
  </si>
  <si>
    <t>202412-DEZ</t>
  </si>
  <si>
    <t>202501-JAN</t>
  </si>
  <si>
    <t>MÊS RJ</t>
  </si>
  <si>
    <t>MÊS SC</t>
  </si>
  <si>
    <t>MÊS CONTAINER</t>
  </si>
  <si>
    <t>MÊS FÁBRICA</t>
  </si>
  <si>
    <t>LAMPADAS</t>
  </si>
  <si>
    <t>YN-12/2721</t>
  </si>
  <si>
    <t>B</t>
  </si>
  <si>
    <t>PALHETAS</t>
  </si>
  <si>
    <t>YN-PS2416B</t>
  </si>
  <si>
    <t>A</t>
  </si>
  <si>
    <t>YN-PF0018</t>
  </si>
  <si>
    <t>YN-PS2216D</t>
  </si>
  <si>
    <t>YN-PSTC12</t>
  </si>
  <si>
    <t>YN-PS2414D</t>
  </si>
  <si>
    <t>YN-PF0016</t>
  </si>
  <si>
    <t>YN-PS2216E</t>
  </si>
  <si>
    <t>YN-PS2615A</t>
  </si>
  <si>
    <t>YN-12/9006T</t>
  </si>
  <si>
    <t>FITA ISOLANTE</t>
  </si>
  <si>
    <t>YN-FI20M</t>
  </si>
  <si>
    <t>YN-24/H7TP</t>
  </si>
  <si>
    <t>RADIOS</t>
  </si>
  <si>
    <t>ESPELHOS</t>
  </si>
  <si>
    <t>YN-ESP002</t>
  </si>
  <si>
    <t>INTERRUPTOR</t>
  </si>
  <si>
    <t>YN-KG0750</t>
  </si>
  <si>
    <t>YN-12/T15</t>
  </si>
  <si>
    <t>YN-PS2416A</t>
  </si>
  <si>
    <t>YN-KG0753</t>
  </si>
  <si>
    <t>LAMPADAS LEDS</t>
  </si>
  <si>
    <t>YN-LSLH4P</t>
  </si>
  <si>
    <t>YN-PS2215E</t>
  </si>
  <si>
    <t>YN-PF0010</t>
  </si>
  <si>
    <t>YN-PF0020</t>
  </si>
  <si>
    <t>YN-PR1271</t>
  </si>
  <si>
    <t>YN-LSLH7P</t>
  </si>
  <si>
    <t>YN-KG0751</t>
  </si>
  <si>
    <t>YN-PM1193</t>
  </si>
  <si>
    <t>PEDALEIRAS</t>
  </si>
  <si>
    <t>YN-PD001PR</t>
  </si>
  <si>
    <t>YN-PM1188</t>
  </si>
  <si>
    <t>VL-VC2416B</t>
  </si>
  <si>
    <t>YN-PSTC10</t>
  </si>
  <si>
    <t>YN-PS2414B</t>
  </si>
  <si>
    <t>YN-PS2116A</t>
  </si>
  <si>
    <t>YN-PS2220H</t>
  </si>
  <si>
    <t>YN-PM1192</t>
  </si>
  <si>
    <t>YN-12/H16T</t>
  </si>
  <si>
    <t>YN-PD001VM</t>
  </si>
  <si>
    <t>VL-VC2216E</t>
  </si>
  <si>
    <t>YN-12/9005T</t>
  </si>
  <si>
    <t>YN-LSLH11P</t>
  </si>
  <si>
    <t>YN-PS2615B</t>
  </si>
  <si>
    <t>YN-PS1332</t>
  </si>
  <si>
    <t>YN-KG0754</t>
  </si>
  <si>
    <t>YN-PS2618E</t>
  </si>
  <si>
    <t>YN-PM1186</t>
  </si>
  <si>
    <t>VL-VC2414B</t>
  </si>
  <si>
    <t>YN-PD001AZ</t>
  </si>
  <si>
    <t>VL-VC2614F</t>
  </si>
  <si>
    <t>VL-PS1918</t>
  </si>
  <si>
    <t>YN-PS0026T</t>
  </si>
  <si>
    <t>YN-KG0756</t>
  </si>
  <si>
    <t>YN-12/H16T-L</t>
  </si>
  <si>
    <t>YN-PC1366</t>
  </si>
  <si>
    <t>YN-PR1269</t>
  </si>
  <si>
    <t>YN-KG0731</t>
  </si>
  <si>
    <t>YN-PF0022</t>
  </si>
  <si>
    <t>YN-PF1921</t>
  </si>
  <si>
    <t>YN-PSTC13</t>
  </si>
  <si>
    <t>YN-PS2415D</t>
  </si>
  <si>
    <t>YN-PM1190</t>
  </si>
  <si>
    <t>YN-PM1184</t>
  </si>
  <si>
    <t>YN-KG0743</t>
  </si>
  <si>
    <t>YN-LH027</t>
  </si>
  <si>
    <t>C</t>
  </si>
  <si>
    <t>YN-PM1185</t>
  </si>
  <si>
    <t>YN-PR1196</t>
  </si>
  <si>
    <t>VL-VC2414D</t>
  </si>
  <si>
    <t>YN-PS1917D</t>
  </si>
  <si>
    <t>VL-VC2416A</t>
  </si>
  <si>
    <t>YN-KG0730</t>
  </si>
  <si>
    <t>YN-KG1183</t>
  </si>
  <si>
    <t>VL-VC2615A</t>
  </si>
  <si>
    <t>YN-PR1208</t>
  </si>
  <si>
    <t>TAMPA DE BICO</t>
  </si>
  <si>
    <t>YN-TB1156</t>
  </si>
  <si>
    <t>YN-PM1194</t>
  </si>
  <si>
    <t>YN-PC1364</t>
  </si>
  <si>
    <t>VL-VC2416E</t>
  </si>
  <si>
    <t>YN-PSTC14</t>
  </si>
  <si>
    <t>YN-KG0736</t>
  </si>
  <si>
    <t>VL-VC2618E</t>
  </si>
  <si>
    <t>YN-PR1219</t>
  </si>
  <si>
    <t>CEBOLAO</t>
  </si>
  <si>
    <t>YN-CEB02</t>
  </si>
  <si>
    <t>YN-PR1273</t>
  </si>
  <si>
    <t>YN-KG0752</t>
  </si>
  <si>
    <t>YN-PF0024</t>
  </si>
  <si>
    <t>YN-PSTC15</t>
  </si>
  <si>
    <t>YN-PM1189</t>
  </si>
  <si>
    <t>VL-VC2624B</t>
  </si>
  <si>
    <t>YN-ESP004</t>
  </si>
  <si>
    <t>YN-ES1179</t>
  </si>
  <si>
    <t>YN-PSP1805</t>
  </si>
  <si>
    <t>YN-PM1191</t>
  </si>
  <si>
    <t>YN-PM1187</t>
  </si>
  <si>
    <t>CHAVES</t>
  </si>
  <si>
    <t>YN-CHV03</t>
  </si>
  <si>
    <t>YN-PS2216F</t>
  </si>
  <si>
    <t>YN-PF0013</t>
  </si>
  <si>
    <t>VL-VC2215E</t>
  </si>
  <si>
    <t>FAROIS</t>
  </si>
  <si>
    <t>YN-KG1182</t>
  </si>
  <si>
    <t>YN-PF0019</t>
  </si>
  <si>
    <t>YN-PC1370</t>
  </si>
  <si>
    <t>YN-PR1272</t>
  </si>
  <si>
    <t>YN-CHV01</t>
  </si>
  <si>
    <t>VL-VC2220H</t>
  </si>
  <si>
    <t>YN-PR1225</t>
  </si>
  <si>
    <t>YN-ESP001</t>
  </si>
  <si>
    <t>YN-ESP003</t>
  </si>
  <si>
    <t>YN-KG0729</t>
  </si>
  <si>
    <t>YN-12/H3AP</t>
  </si>
  <si>
    <t>YN-LH025</t>
  </si>
  <si>
    <t>YN-KG1180</t>
  </si>
  <si>
    <t>YN-PS2119C</t>
  </si>
  <si>
    <t>YN-PS1333</t>
  </si>
  <si>
    <t>YN-PSP1779</t>
  </si>
  <si>
    <t>YN-PS2218C</t>
  </si>
  <si>
    <t>YN-LL2169</t>
  </si>
  <si>
    <t>VL-VC2415D</t>
  </si>
  <si>
    <t>VL-VC2615B</t>
  </si>
  <si>
    <t>VL-FA1854</t>
  </si>
  <si>
    <t>YN-KG1653</t>
  </si>
  <si>
    <t>YN-KG1864</t>
  </si>
  <si>
    <t>YN-KG1865</t>
  </si>
  <si>
    <t>YN-PH017</t>
  </si>
  <si>
    <t>YN-KG0737</t>
  </si>
  <si>
    <t>YN-PR1274</t>
  </si>
  <si>
    <t>YN-FA1603</t>
  </si>
  <si>
    <t>VL-VC2118D</t>
  </si>
  <si>
    <t>YN-PSP1891</t>
  </si>
  <si>
    <t>YN-KG0749</t>
  </si>
  <si>
    <t>YN-LH026</t>
  </si>
  <si>
    <t>YN-LH030</t>
  </si>
  <si>
    <t>YN-PS2119B</t>
  </si>
  <si>
    <t>YN-PS2824A</t>
  </si>
  <si>
    <t>YN-PSP2206</t>
  </si>
  <si>
    <t>YN-KG0746</t>
  </si>
  <si>
    <t>YN-KG0747</t>
  </si>
  <si>
    <t>YN-LSL9006P</t>
  </si>
  <si>
    <t>YN-CHV1888</t>
  </si>
  <si>
    <t>YN-PR1209</t>
  </si>
  <si>
    <t>YN-PR1215</t>
  </si>
  <si>
    <t>YN-PSP1906</t>
  </si>
  <si>
    <t>YN-PSP1407</t>
  </si>
  <si>
    <t>YN-PSP1807</t>
  </si>
  <si>
    <t>VL-VC2824A</t>
  </si>
  <si>
    <t>YN-KG0732</t>
  </si>
  <si>
    <t>YN-PC1371</t>
  </si>
  <si>
    <t>YN-PD1787</t>
  </si>
  <si>
    <t>TRAVAS</t>
  </si>
  <si>
    <t>YN-TV005</t>
  </si>
  <si>
    <t>YN-PS2624B</t>
  </si>
  <si>
    <t>YN-PC1369</t>
  </si>
  <si>
    <t>YN-FA1596</t>
  </si>
  <si>
    <t>YN-KG1631</t>
  </si>
  <si>
    <t>YN-PM1195</t>
  </si>
  <si>
    <t>YN-PS3030H</t>
  </si>
  <si>
    <t>YN-KG0755</t>
  </si>
  <si>
    <t>YN-PS2218D</t>
  </si>
  <si>
    <t>YN-PC1376</t>
  </si>
  <si>
    <t>YN-KG0738</t>
  </si>
  <si>
    <t>YN-PST14</t>
  </si>
  <si>
    <t>YN-PSP1491</t>
  </si>
  <si>
    <t>YN-PR1198</t>
  </si>
  <si>
    <t>YN-PSP1127</t>
  </si>
  <si>
    <t>VL-VC2216F</t>
  </si>
  <si>
    <t>YN-PC1373</t>
  </si>
  <si>
    <t>YN-CEB03</t>
  </si>
  <si>
    <t>YN-KG0740</t>
  </si>
  <si>
    <t>YN-KG1866</t>
  </si>
  <si>
    <t>YN-12/H11A</t>
  </si>
  <si>
    <t>YN-LH003</t>
  </si>
  <si>
    <t>YN-PS2826A</t>
  </si>
  <si>
    <t>YN-PSTR01</t>
  </si>
  <si>
    <t>YN-PR1205</t>
  </si>
  <si>
    <t>YN-PS2419B</t>
  </si>
  <si>
    <t>YN-KG1638</t>
  </si>
  <si>
    <t>YN-PR1270</t>
  </si>
  <si>
    <t>YN-PSP1492</t>
  </si>
  <si>
    <t>AMORTECEDORES</t>
  </si>
  <si>
    <t>YN-AMIM007</t>
  </si>
  <si>
    <t>VL-FA1846</t>
  </si>
  <si>
    <t>YN-KG1659</t>
  </si>
  <si>
    <t>YN-KG1676</t>
  </si>
  <si>
    <t>YN-KG1699</t>
  </si>
  <si>
    <t>YN-KG1723</t>
  </si>
  <si>
    <t>YN-KG1745</t>
  </si>
  <si>
    <t>CHAVE DE SETA</t>
  </si>
  <si>
    <t>YN-PC1374</t>
  </si>
  <si>
    <t>YN-CEB01</t>
  </si>
  <si>
    <t>YN-KG1658</t>
  </si>
  <si>
    <t>YN-LH001</t>
  </si>
  <si>
    <t>YN-LH023CO</t>
  </si>
  <si>
    <t>YN-PSTC16</t>
  </si>
  <si>
    <t>VL-VC2418E</t>
  </si>
  <si>
    <t>YN-PSP1909</t>
  </si>
  <si>
    <t>YN-12/9006A</t>
  </si>
  <si>
    <t>YN-PS2623F</t>
  </si>
  <si>
    <t>YN-PSP1806</t>
  </si>
  <si>
    <t>YN-AMGM006</t>
  </si>
  <si>
    <t>YN-KG1181</t>
  </si>
  <si>
    <t>YN-KG1600</t>
  </si>
  <si>
    <t>YN-KG1640</t>
  </si>
  <si>
    <t>YN-KG1641</t>
  </si>
  <si>
    <t>YN-KG1687</t>
  </si>
  <si>
    <t>YN-KG1784</t>
  </si>
  <si>
    <t>YN-LFBR1842</t>
  </si>
  <si>
    <t>YN-PC1361</t>
  </si>
  <si>
    <t>YN-CHC01E</t>
  </si>
  <si>
    <t>YN-AMGM007</t>
  </si>
  <si>
    <t>YN-PR1220</t>
  </si>
  <si>
    <t>YN-PS2424E</t>
  </si>
  <si>
    <t>YN-AMIM1960</t>
  </si>
  <si>
    <t>YN-AMVW009</t>
  </si>
  <si>
    <t>CAPAS</t>
  </si>
  <si>
    <t>YN-TF1592</t>
  </si>
  <si>
    <t>YN-CEB0760</t>
  </si>
  <si>
    <t>YN-KG1700</t>
  </si>
  <si>
    <t>YN-KG1728</t>
  </si>
  <si>
    <t>YN-12/MA</t>
  </si>
  <si>
    <t>YN-LH020</t>
  </si>
  <si>
    <t>YN-LH027AZ</t>
  </si>
  <si>
    <t>YN-LH034-39SUP</t>
  </si>
  <si>
    <t>YN-PR1236</t>
  </si>
  <si>
    <t>YN-PS2424B</t>
  </si>
  <si>
    <t>YN-PSP1894</t>
  </si>
  <si>
    <t>YN-AMFD1949</t>
  </si>
  <si>
    <t>YN-AM1130</t>
  </si>
  <si>
    <t>YN-AMFT003</t>
  </si>
  <si>
    <t>YN-LSLH16P</t>
  </si>
  <si>
    <t>YN-PSP1904</t>
  </si>
  <si>
    <t>BUZINAS</t>
  </si>
  <si>
    <t>YN-BZ0694</t>
  </si>
  <si>
    <t>VL-FA1856</t>
  </si>
  <si>
    <t>YN-FA0597</t>
  </si>
  <si>
    <t>YN-PSP1892</t>
  </si>
  <si>
    <t>VL-VC2220B</t>
  </si>
  <si>
    <t>YN-PS2417H20615</t>
  </si>
  <si>
    <t>YN-AMVW008</t>
  </si>
  <si>
    <t>TAPETES</t>
  </si>
  <si>
    <t>YN-TP2337</t>
  </si>
  <si>
    <t>YN-AM1133</t>
  </si>
  <si>
    <t>YN-AMIM005</t>
  </si>
  <si>
    <t>YN-LSLH1P</t>
  </si>
  <si>
    <t>EXPOSITORES</t>
  </si>
  <si>
    <t>YN-AMFT1941</t>
  </si>
  <si>
    <t>BREAK LIGHT</t>
  </si>
  <si>
    <t>YN-BL1386</t>
  </si>
  <si>
    <t>YN-KG1601</t>
  </si>
  <si>
    <t>YN-KG1636</t>
  </si>
  <si>
    <t>YN-KG1710</t>
  </si>
  <si>
    <t>YN-KG1715</t>
  </si>
  <si>
    <t>YN-KG1724</t>
  </si>
  <si>
    <t>YN-KG1727</t>
  </si>
  <si>
    <t>VL-VC2826A</t>
  </si>
  <si>
    <t>YN-PS2420E</t>
  </si>
  <si>
    <t>YN-PSP1897</t>
  </si>
  <si>
    <t>YN-AMFD005</t>
  </si>
  <si>
    <t>VL-VC2614B</t>
  </si>
  <si>
    <t>YN-AMVW012</t>
  </si>
  <si>
    <t>YN-FA1604</t>
  </si>
  <si>
    <t>YN-L7A1166</t>
  </si>
  <si>
    <t>YN-PS2321B</t>
  </si>
  <si>
    <t>YN-KG1655</t>
  </si>
  <si>
    <t>YN-AMIM015</t>
  </si>
  <si>
    <t>YN-AMIM1946</t>
  </si>
  <si>
    <t>YN-KG1663</t>
  </si>
  <si>
    <t>YN-PSP1405</t>
  </si>
  <si>
    <t>CARCACAS</t>
  </si>
  <si>
    <t>YN-TM1356</t>
  </si>
  <si>
    <t>VL-VC2615M</t>
  </si>
  <si>
    <t>YN-PS2424C</t>
  </si>
  <si>
    <t>VL-FA1857</t>
  </si>
  <si>
    <t>ABRACADEIRAS</t>
  </si>
  <si>
    <t>YN-AB9F38/51</t>
  </si>
  <si>
    <t>YN-AB9F44/57</t>
  </si>
  <si>
    <t>YN-AB9F51/64</t>
  </si>
  <si>
    <t>YN-AB9F57/70</t>
  </si>
  <si>
    <t>YN-AB9F57/76</t>
  </si>
  <si>
    <t>YN-AB9F64/83</t>
  </si>
  <si>
    <t>YN-AB9F70/89</t>
  </si>
  <si>
    <t>YN-AB9F76/95</t>
  </si>
  <si>
    <t>YN-AB9F83/102</t>
  </si>
  <si>
    <t>YN-ABR10P</t>
  </si>
  <si>
    <t>YN-ABR15P</t>
  </si>
  <si>
    <t>YN-ABR20P</t>
  </si>
  <si>
    <t>YN-ABR25P</t>
  </si>
  <si>
    <t>YN-ABR30P</t>
  </si>
  <si>
    <t>YN-ABR37P</t>
  </si>
  <si>
    <t>YN-ABR40P</t>
  </si>
  <si>
    <t>YN-ABR40P76</t>
  </si>
  <si>
    <t>YN-AM1128</t>
  </si>
  <si>
    <t>YN-AM1129</t>
  </si>
  <si>
    <t>YN-AM1131</t>
  </si>
  <si>
    <t>YN-AM1132</t>
  </si>
  <si>
    <t>YN-AM1134</t>
  </si>
  <si>
    <t>YN-AM1135</t>
  </si>
  <si>
    <t>YN-AM1136</t>
  </si>
  <si>
    <t>YN-AM1137</t>
  </si>
  <si>
    <t>YN-AM1138</t>
  </si>
  <si>
    <t>YN-AM1139</t>
  </si>
  <si>
    <t>YN-AM1140</t>
  </si>
  <si>
    <t>YN-AMFD001</t>
  </si>
  <si>
    <t>YN-AMFD002</t>
  </si>
  <si>
    <t>YN-AMFD003</t>
  </si>
  <si>
    <t>YN-AMFD004</t>
  </si>
  <si>
    <t>YN-AMFD006</t>
  </si>
  <si>
    <t>YN-AMFD007</t>
  </si>
  <si>
    <t>YN-AMFD010</t>
  </si>
  <si>
    <t>YN-AMFD011</t>
  </si>
  <si>
    <t>YN-AMFD1950</t>
  </si>
  <si>
    <t>YN-AMFD1951</t>
  </si>
  <si>
    <t>YN-AMFD1952</t>
  </si>
  <si>
    <t>YN-AMFD1958</t>
  </si>
  <si>
    <t>YN-AMFD1964</t>
  </si>
  <si>
    <t>YN-AMFD1974</t>
  </si>
  <si>
    <t>YN-AMFT001</t>
  </si>
  <si>
    <t>YN-AMFT002</t>
  </si>
  <si>
    <t>YN-AMFT004</t>
  </si>
  <si>
    <t>YN-AMFT005</t>
  </si>
  <si>
    <t>YN-AMFT006</t>
  </si>
  <si>
    <t>YN-AMFT007</t>
  </si>
  <si>
    <t>YN-AMFT009</t>
  </si>
  <si>
    <t>YN-AMFT010</t>
  </si>
  <si>
    <t>YN-AMFT011</t>
  </si>
  <si>
    <t>YN-AMFT012</t>
  </si>
  <si>
    <t>YN-AMFT013</t>
  </si>
  <si>
    <t>YN-AMFT014</t>
  </si>
  <si>
    <t>YN-AMFT1945</t>
  </si>
  <si>
    <t>YN-AMFT1973</t>
  </si>
  <si>
    <t>YN-AMGM001</t>
  </si>
  <si>
    <t>YN-AMGM002</t>
  </si>
  <si>
    <t>YN-AMGM003</t>
  </si>
  <si>
    <t>YN-AMGM004</t>
  </si>
  <si>
    <t>YN-AMGM005</t>
  </si>
  <si>
    <t>YN-AMGM008</t>
  </si>
  <si>
    <t>YN-AMGM009</t>
  </si>
  <si>
    <t>YN-AMGM010</t>
  </si>
  <si>
    <t>YN-AMGM011</t>
  </si>
  <si>
    <t>YN-AMGM012</t>
  </si>
  <si>
    <t>YN-AMGM014</t>
  </si>
  <si>
    <t>YN-AMGM015</t>
  </si>
  <si>
    <t>YN-AMGM016</t>
  </si>
  <si>
    <t>YN-AMGM017</t>
  </si>
  <si>
    <t>YN-AMGM018</t>
  </si>
  <si>
    <t>YN-AMGM1943</t>
  </si>
  <si>
    <t>YN-AMGM1947</t>
  </si>
  <si>
    <t>YN-AMGM1966</t>
  </si>
  <si>
    <t>YN-AMGM1969</t>
  </si>
  <si>
    <t>YN-AMIM001</t>
  </si>
  <si>
    <t>YN-AMIM002</t>
  </si>
  <si>
    <t>YN-AMIM003</t>
  </si>
  <si>
    <t>YN-AMIM004</t>
  </si>
  <si>
    <t>YN-AMIM006</t>
  </si>
  <si>
    <t>YN-AMIM008</t>
  </si>
  <si>
    <t>YN-AMIM009</t>
  </si>
  <si>
    <t>YN-AMIM010</t>
  </si>
  <si>
    <t>YN-AMIM011</t>
  </si>
  <si>
    <t>YN-AMIM012</t>
  </si>
  <si>
    <t>YN-AMIM013</t>
  </si>
  <si>
    <t>YN-AMIM014</t>
  </si>
  <si>
    <t>YN-AMIM016</t>
  </si>
  <si>
    <t>YN-AMIM1942</t>
  </si>
  <si>
    <t>YN-AMIM1944</t>
  </si>
  <si>
    <t>YN-AMIM1948</t>
  </si>
  <si>
    <t>YN-AMIM1953</t>
  </si>
  <si>
    <t>YN-AMIM1954</t>
  </si>
  <si>
    <t>YN-AMIM1955</t>
  </si>
  <si>
    <t>YN-AMIM1957</t>
  </si>
  <si>
    <t>YN-AMIM1959</t>
  </si>
  <si>
    <t>YN-AMIM1961</t>
  </si>
  <si>
    <t>YN-AMIM1962</t>
  </si>
  <si>
    <t>YN-AMIM1967</t>
  </si>
  <si>
    <t>YN-AMIM1971</t>
  </si>
  <si>
    <t>YN-AMIM1972</t>
  </si>
  <si>
    <t>YN-AMVW001</t>
  </si>
  <si>
    <t>YN-AMVW002</t>
  </si>
  <si>
    <t>YN-AMVW003</t>
  </si>
  <si>
    <t>YN-AMVW004</t>
  </si>
  <si>
    <t>YN-AMVW005</t>
  </si>
  <si>
    <t>YN-AMVW006</t>
  </si>
  <si>
    <t>YN-AMVW007</t>
  </si>
  <si>
    <t>YN-AMVW010</t>
  </si>
  <si>
    <t>YN-AMVW011</t>
  </si>
  <si>
    <t>YN-AMVW013</t>
  </si>
  <si>
    <t>YN-AMVW1963</t>
  </si>
  <si>
    <t>YN-AMVW1975</t>
  </si>
  <si>
    <t>ANTENAS</t>
  </si>
  <si>
    <t>YN-ANT01</t>
  </si>
  <si>
    <t>YN-ANT1788</t>
  </si>
  <si>
    <t>YN-ANT2026</t>
  </si>
  <si>
    <t>BOMBAS</t>
  </si>
  <si>
    <t>YN-BOM0683</t>
  </si>
  <si>
    <t>YN-BOM0684</t>
  </si>
  <si>
    <t>YN-BOM0685</t>
  </si>
  <si>
    <t>YN-BOM0686</t>
  </si>
  <si>
    <t>YN-EDA802</t>
  </si>
  <si>
    <t>YN-EDA806</t>
  </si>
  <si>
    <t>YN-EDA807</t>
  </si>
  <si>
    <t>YN-EDA820</t>
  </si>
  <si>
    <t>YN-EDA820-24</t>
  </si>
  <si>
    <t>YN-MB01</t>
  </si>
  <si>
    <t>YN-MB02</t>
  </si>
  <si>
    <t>YN-MB03</t>
  </si>
  <si>
    <t>YN-MB04</t>
  </si>
  <si>
    <t>YN-MB05</t>
  </si>
  <si>
    <t>YN-MB06</t>
  </si>
  <si>
    <t>YN-MB07</t>
  </si>
  <si>
    <t>YN-MB08</t>
  </si>
  <si>
    <t>YN-BZ1282</t>
  </si>
  <si>
    <t>YN-BZC101</t>
  </si>
  <si>
    <t>YN-BZC1780</t>
  </si>
  <si>
    <t>YN-BZC201</t>
  </si>
  <si>
    <t>YN-BZCFT</t>
  </si>
  <si>
    <t>YN-BZCGM</t>
  </si>
  <si>
    <t>YN-BZCVW</t>
  </si>
  <si>
    <t>YN-BZM101</t>
  </si>
  <si>
    <t>YN-BZP101</t>
  </si>
  <si>
    <t>YN-BZP1781</t>
  </si>
  <si>
    <t>YN-BZP201</t>
  </si>
  <si>
    <t>CABOS</t>
  </si>
  <si>
    <t>YN-CAC001</t>
  </si>
  <si>
    <t>YN-CAC002</t>
  </si>
  <si>
    <t>YN-CAC005</t>
  </si>
  <si>
    <t>YN-CV2022</t>
  </si>
  <si>
    <t>YN-CV2023</t>
  </si>
  <si>
    <t>YN-CV2024</t>
  </si>
  <si>
    <t>YN-CV2025</t>
  </si>
  <si>
    <t>YN-TF1591</t>
  </si>
  <si>
    <t>YN-TM1284</t>
  </si>
  <si>
    <t>YN-TM1285</t>
  </si>
  <si>
    <t>YN-TM1286</t>
  </si>
  <si>
    <t>YN-TM1287</t>
  </si>
  <si>
    <t>YN-TM1288</t>
  </si>
  <si>
    <t>YN-TM1355</t>
  </si>
  <si>
    <t>YN-TM1357</t>
  </si>
  <si>
    <t>YN-TM1358</t>
  </si>
  <si>
    <t>YN-TM1763</t>
  </si>
  <si>
    <t>YN-CEB0758</t>
  </si>
  <si>
    <t>YN-CEB0759</t>
  </si>
  <si>
    <t>YN-CEB1322</t>
  </si>
  <si>
    <t>YN-CEB1323</t>
  </si>
  <si>
    <t>YN-CEB1324</t>
  </si>
  <si>
    <t>YN-CEB1325</t>
  </si>
  <si>
    <t>YN-CEB1326</t>
  </si>
  <si>
    <t>YN-CEB1327</t>
  </si>
  <si>
    <t>YN-CEB1328</t>
  </si>
  <si>
    <t>YN-CS2479</t>
  </si>
  <si>
    <t>YN-CS2480</t>
  </si>
  <si>
    <t>YN-CS2490</t>
  </si>
  <si>
    <t>YN-CH1246</t>
  </si>
  <si>
    <t>YN-CHC01</t>
  </si>
  <si>
    <t>YN-CHC017</t>
  </si>
  <si>
    <t>YN-CHC019</t>
  </si>
  <si>
    <t>YN-CHC01G</t>
  </si>
  <si>
    <t>YN-CHC02</t>
  </si>
  <si>
    <t>YN-CHC210785</t>
  </si>
  <si>
    <t>YN-CHL2074</t>
  </si>
  <si>
    <t>YN-CHV02</t>
  </si>
  <si>
    <t>YN-CHV1152</t>
  </si>
  <si>
    <t>YN-CHV1315</t>
  </si>
  <si>
    <t>YN-ESP2207</t>
  </si>
  <si>
    <t>YN-DIS002</t>
  </si>
  <si>
    <t>VL-F1798</t>
  </si>
  <si>
    <t>VL-F1799</t>
  </si>
  <si>
    <t>VL-FA1845</t>
  </si>
  <si>
    <t>VL-FA1853</t>
  </si>
  <si>
    <t>VL-FA1855</t>
  </si>
  <si>
    <t>VL-FA1858</t>
  </si>
  <si>
    <t>VL-FA1859</t>
  </si>
  <si>
    <t>YN-FA001</t>
  </si>
  <si>
    <t>YN-FA002</t>
  </si>
  <si>
    <t>YN-FA006</t>
  </si>
  <si>
    <t>YN-FA008</t>
  </si>
  <si>
    <t>YN-FA009</t>
  </si>
  <si>
    <t>YN-FA0596</t>
  </si>
  <si>
    <t>YN-FA0598</t>
  </si>
  <si>
    <t>YN-FA1506</t>
  </si>
  <si>
    <t>YN-FA1512</t>
  </si>
  <si>
    <t>YN-FA1514</t>
  </si>
  <si>
    <t>YN-FA1515</t>
  </si>
  <si>
    <t>YN-FA1516</t>
  </si>
  <si>
    <t>YN-FA1517</t>
  </si>
  <si>
    <t>YN-FA1518</t>
  </si>
  <si>
    <t>YN-FA1519</t>
  </si>
  <si>
    <t>YN-FA1520</t>
  </si>
  <si>
    <t>YN-FI10M</t>
  </si>
  <si>
    <t>YN-KG0733</t>
  </si>
  <si>
    <t>YN-KG0734</t>
  </si>
  <si>
    <t>YN-KG0735</t>
  </si>
  <si>
    <t>YN-KG0739</t>
  </si>
  <si>
    <t>YN-KG0741</t>
  </si>
  <si>
    <t>YN-KG0742</t>
  </si>
  <si>
    <t>YN-KG0744</t>
  </si>
  <si>
    <t>YN-KG0745</t>
  </si>
  <si>
    <t>YN-KG0748</t>
  </si>
  <si>
    <t>YN-KG1599</t>
  </si>
  <si>
    <t>YN-KG1602</t>
  </si>
  <si>
    <t>YN-KG1627</t>
  </si>
  <si>
    <t>YN-KG1628</t>
  </si>
  <si>
    <t>YN-KG1629</t>
  </si>
  <si>
    <t>YN-KG1630</t>
  </si>
  <si>
    <t>YN-KG1634</t>
  </si>
  <si>
    <t>YN-KG1635</t>
  </si>
  <si>
    <t>YN-KG1637</t>
  </si>
  <si>
    <t>YN-KG1639</t>
  </si>
  <si>
    <t>YN-KG1644</t>
  </si>
  <si>
    <t>YN-KG1645</t>
  </si>
  <si>
    <t>YN-KG1646</t>
  </si>
  <si>
    <t>YN-KG1647</t>
  </si>
  <si>
    <t>YN-KG1648</t>
  </si>
  <si>
    <t>YN-KG1649</t>
  </si>
  <si>
    <t>YN-KG1652</t>
  </si>
  <si>
    <t>YN-KG1654</t>
  </si>
  <si>
    <t>YN-KG1656</t>
  </si>
  <si>
    <t>YN-KG1657</t>
  </si>
  <si>
    <t>YN-KG1660</t>
  </si>
  <si>
    <t>YN-KG1661</t>
  </si>
  <si>
    <t>YN-KG1662</t>
  </si>
  <si>
    <t>YN-KG1664</t>
  </si>
  <si>
    <t>YN-KG1665</t>
  </si>
  <si>
    <t>YN-KG1667</t>
  </si>
  <si>
    <t>YN-KG1669</t>
  </si>
  <si>
    <t>YN-KG1672</t>
  </si>
  <si>
    <t>YN-KG1673</t>
  </si>
  <si>
    <t>YN-KG1675</t>
  </si>
  <si>
    <t>YN-KG1677</t>
  </si>
  <si>
    <t>YN-KG1678</t>
  </si>
  <si>
    <t>YN-KG1679</t>
  </si>
  <si>
    <t>YN-KG1681</t>
  </si>
  <si>
    <t>YN-KG1683</t>
  </si>
  <si>
    <t>YN-KG1685</t>
  </si>
  <si>
    <t>YN-KG1686</t>
  </si>
  <si>
    <t>YN-KG1689</t>
  </si>
  <si>
    <t>YN-KG1690</t>
  </si>
  <si>
    <t>YN-KG1692</t>
  </si>
  <si>
    <t>YN-KG1694</t>
  </si>
  <si>
    <t>YN-KG1696</t>
  </si>
  <si>
    <t>YN-KG1697</t>
  </si>
  <si>
    <t>YN-KG1698</t>
  </si>
  <si>
    <t>YN-KG1701</t>
  </si>
  <si>
    <t>YN-KG1703</t>
  </si>
  <si>
    <t>YN-KG1704</t>
  </si>
  <si>
    <t>YN-KG1705</t>
  </si>
  <si>
    <t>YN-KG1706</t>
  </si>
  <si>
    <t>YN-KG1708</t>
  </si>
  <si>
    <t>YN-KG1709</t>
  </si>
  <si>
    <t>YN-KG1712</t>
  </si>
  <si>
    <t>YN-KG1713</t>
  </si>
  <si>
    <t>YN-KG1714</t>
  </si>
  <si>
    <t>YN-KG1716</t>
  </si>
  <si>
    <t>YN-KG1719</t>
  </si>
  <si>
    <t>YN-KG1720</t>
  </si>
  <si>
    <t>YN-KG1721</t>
  </si>
  <si>
    <t>YN-KG1722</t>
  </si>
  <si>
    <t>YN-KG1725</t>
  </si>
  <si>
    <t>YN-KG1726</t>
  </si>
  <si>
    <t>YN-KG1729</t>
  </si>
  <si>
    <t>YN-KG1730</t>
  </si>
  <si>
    <t>YN-KG1731</t>
  </si>
  <si>
    <t>YN-KG1733</t>
  </si>
  <si>
    <t>YN-KG1735</t>
  </si>
  <si>
    <t>YN-KG1736</t>
  </si>
  <si>
    <t>YN-KG1737</t>
  </si>
  <si>
    <t>YN-KG1738</t>
  </si>
  <si>
    <t>YN-KG1739</t>
  </si>
  <si>
    <t>YN-KG1742</t>
  </si>
  <si>
    <t>YN-KG1743</t>
  </si>
  <si>
    <t>YN-KG1746</t>
  </si>
  <si>
    <t>YN-KGGM2084</t>
  </si>
  <si>
    <t>YN-KGGM2085</t>
  </si>
  <si>
    <t>YN-KGGM2086</t>
  </si>
  <si>
    <t>YN-KGGM2087</t>
  </si>
  <si>
    <t>YN-KGGM2088</t>
  </si>
  <si>
    <t>YN-KGGM2089</t>
  </si>
  <si>
    <t>YN-KGVW2091</t>
  </si>
  <si>
    <t>YN-KGVW2092</t>
  </si>
  <si>
    <t>YN-12/0067</t>
  </si>
  <si>
    <t>YN-12/0069</t>
  </si>
  <si>
    <t>YN-12/1034</t>
  </si>
  <si>
    <t>YN-12/1034AM</t>
  </si>
  <si>
    <t>YN-12/1056AM</t>
  </si>
  <si>
    <t>YN-12/1056BR</t>
  </si>
  <si>
    <t>YN-12/1141</t>
  </si>
  <si>
    <t>YN-12/1141AM</t>
  </si>
  <si>
    <t>YN-12/1141VM</t>
  </si>
  <si>
    <t>YN-12/2825</t>
  </si>
  <si>
    <t>YN-12/2825A</t>
  </si>
  <si>
    <t>YN-12/6411</t>
  </si>
  <si>
    <t>YN-12/6418</t>
  </si>
  <si>
    <t>YN-12/6941</t>
  </si>
  <si>
    <t>YN-12/6941AM</t>
  </si>
  <si>
    <t>YN-12/6941AMP</t>
  </si>
  <si>
    <t>YN-12/6942</t>
  </si>
  <si>
    <t>YN-12/6942AM</t>
  </si>
  <si>
    <t>YN-12/6942AMP</t>
  </si>
  <si>
    <t>YN-12/7225</t>
  </si>
  <si>
    <t>YN-12/9005A</t>
  </si>
  <si>
    <t>YN-12/9005AP</t>
  </si>
  <si>
    <t>YN-12/9006AP</t>
  </si>
  <si>
    <t>YN-12/9012T</t>
  </si>
  <si>
    <t>YN-12/H11AP</t>
  </si>
  <si>
    <t>YN-12/H11T</t>
  </si>
  <si>
    <t>YN-12/H13T</t>
  </si>
  <si>
    <t>YN-12/H15T</t>
  </si>
  <si>
    <t>YN-12/H16A</t>
  </si>
  <si>
    <t>YN-12/H16A-L</t>
  </si>
  <si>
    <t>YN-12/H16AP</t>
  </si>
  <si>
    <t>YN-12/H16AP-L</t>
  </si>
  <si>
    <t>YN-12/H1A</t>
  </si>
  <si>
    <t>YN-12/H1AP</t>
  </si>
  <si>
    <t>YN-12/H1T</t>
  </si>
  <si>
    <t>YN-12/H21T</t>
  </si>
  <si>
    <t>YN-12/H27A</t>
  </si>
  <si>
    <t>YN-12/H27AP</t>
  </si>
  <si>
    <t>YN-12/H27T</t>
  </si>
  <si>
    <t>YN-12/H27T/W1</t>
  </si>
  <si>
    <t>YN-12/H3A</t>
  </si>
  <si>
    <t>YN-12/H3T</t>
  </si>
  <si>
    <t>YN-12/H4A</t>
  </si>
  <si>
    <t>YN-12/H4AP</t>
  </si>
  <si>
    <t>YN-12/H4MT</t>
  </si>
  <si>
    <t>YN-12/H4T</t>
  </si>
  <si>
    <t>YN-12/H7A</t>
  </si>
  <si>
    <t>YN-12/H7AP</t>
  </si>
  <si>
    <t>YN-12/H7T</t>
  </si>
  <si>
    <t>YN-12/H8A</t>
  </si>
  <si>
    <t>YN-12/H8T</t>
  </si>
  <si>
    <t>YN-12/H9T</t>
  </si>
  <si>
    <t>YN-12/MAT</t>
  </si>
  <si>
    <t>YN-24/1034TP</t>
  </si>
  <si>
    <t>YN-24/1056AM</t>
  </si>
  <si>
    <t>YN-24/1141TP</t>
  </si>
  <si>
    <t>YN-24/H1TP</t>
  </si>
  <si>
    <t>YN-24/H3TP</t>
  </si>
  <si>
    <t>YN-24/H4TP</t>
  </si>
  <si>
    <t>YN-L1346</t>
  </si>
  <si>
    <t>YN-L1347</t>
  </si>
  <si>
    <t>YN-L1348</t>
  </si>
  <si>
    <t>VL-L9005/1337</t>
  </si>
  <si>
    <t>VL-LH1/1338</t>
  </si>
  <si>
    <t>VL-LH11/1335</t>
  </si>
  <si>
    <t>VL-LH16/1340</t>
  </si>
  <si>
    <t>VL-LH27/1341</t>
  </si>
  <si>
    <t>VL-LH3/1339</t>
  </si>
  <si>
    <t>VL-LH4/1334</t>
  </si>
  <si>
    <t>VL-LH7/1336</t>
  </si>
  <si>
    <t>VL-LM9005/6</t>
  </si>
  <si>
    <t>VL-LM9012</t>
  </si>
  <si>
    <t>VL-LMH1</t>
  </si>
  <si>
    <t>VL-LMH27</t>
  </si>
  <si>
    <t>VL-LMH3</t>
  </si>
  <si>
    <t>VL-LMH4</t>
  </si>
  <si>
    <t>VL-LMH7</t>
  </si>
  <si>
    <t>VL-LMH8/H9/H11</t>
  </si>
  <si>
    <t>YN-AT9006</t>
  </si>
  <si>
    <t>YN-AT9012</t>
  </si>
  <si>
    <t>YN-ATH1</t>
  </si>
  <si>
    <t>YN-ATH3</t>
  </si>
  <si>
    <t>YN-ATH4</t>
  </si>
  <si>
    <t>YN-ATH7</t>
  </si>
  <si>
    <t>YN-ATH8/9/11/16</t>
  </si>
  <si>
    <t>YN-BLC1388</t>
  </si>
  <si>
    <t>YN-BLC1389</t>
  </si>
  <si>
    <t>YN-BLC2185</t>
  </si>
  <si>
    <t>YN-BLC3089</t>
  </si>
  <si>
    <t>YN-BSH1</t>
  </si>
  <si>
    <t>YN-BSH11/8</t>
  </si>
  <si>
    <t>YN-BSH3</t>
  </si>
  <si>
    <t>YN-BSH4</t>
  </si>
  <si>
    <t>YN-BSH7</t>
  </si>
  <si>
    <t>YN-BSH9006/5</t>
  </si>
  <si>
    <t>YN-BSH9012</t>
  </si>
  <si>
    <t>YN-FL9005/6</t>
  </si>
  <si>
    <t>YN-FL9012</t>
  </si>
  <si>
    <t>YN-FLH1</t>
  </si>
  <si>
    <t>YN-FLH27</t>
  </si>
  <si>
    <t>YN-FLH3</t>
  </si>
  <si>
    <t>YN-FLH4</t>
  </si>
  <si>
    <t>YN-FLH7</t>
  </si>
  <si>
    <t>YN-FLH8/9/11</t>
  </si>
  <si>
    <t>YN-L0637</t>
  </si>
  <si>
    <t>YN-L0638</t>
  </si>
  <si>
    <t>YN-LF60E1839</t>
  </si>
  <si>
    <t>YN-LFAZ1843</t>
  </si>
  <si>
    <t>YN-LH002</t>
  </si>
  <si>
    <t>YN-LH004</t>
  </si>
  <si>
    <t>YN-LH006</t>
  </si>
  <si>
    <t>YN-LH007</t>
  </si>
  <si>
    <t>YN-LH023</t>
  </si>
  <si>
    <t>YN-LH024</t>
  </si>
  <si>
    <t>YN-LH024CO</t>
  </si>
  <si>
    <t>YN-LH034-31CO</t>
  </si>
  <si>
    <t>YN-LH034-31SUP</t>
  </si>
  <si>
    <t>YN-LH034-36CO</t>
  </si>
  <si>
    <t>YN-LH034-36SUP</t>
  </si>
  <si>
    <t>YN-LH034-39CO</t>
  </si>
  <si>
    <t>YN-LH034-41CO</t>
  </si>
  <si>
    <t>YN-LH034-41SUP</t>
  </si>
  <si>
    <t>YN-LH034-44CO</t>
  </si>
  <si>
    <t>YN-LH034-44SUP</t>
  </si>
  <si>
    <t>YN-LH069</t>
  </si>
  <si>
    <t>YN-LH1578</t>
  </si>
  <si>
    <t>YN-LH1847</t>
  </si>
  <si>
    <t>YN-LH1848</t>
  </si>
  <si>
    <t>YN-LH1849</t>
  </si>
  <si>
    <t>YN-LH1850</t>
  </si>
  <si>
    <t>YN-LH42/1840</t>
  </si>
  <si>
    <t>YN-LH96/1841</t>
  </si>
  <si>
    <t>YN-LL2166</t>
  </si>
  <si>
    <t>YN-LL2167</t>
  </si>
  <si>
    <t>YN-LL2168</t>
  </si>
  <si>
    <t>YN-LL2170</t>
  </si>
  <si>
    <t>YN-LSLH27P</t>
  </si>
  <si>
    <t>YN-LSLH3P</t>
  </si>
  <si>
    <t>YN-ML2062</t>
  </si>
  <si>
    <t>YN-ML2065</t>
  </si>
  <si>
    <t>YN-ML2066</t>
  </si>
  <si>
    <t>YN-ML2067</t>
  </si>
  <si>
    <t>YN-PW24VH1</t>
  </si>
  <si>
    <t>YN-PW24VH3</t>
  </si>
  <si>
    <t>YN-PW24VH4</t>
  </si>
  <si>
    <t>YN-PW24VH7</t>
  </si>
  <si>
    <t>YN-PW9006</t>
  </si>
  <si>
    <t>YN-PW9012</t>
  </si>
  <si>
    <t>YN-PWH1</t>
  </si>
  <si>
    <t>YN-PWH11</t>
  </si>
  <si>
    <t>YN-PWH15</t>
  </si>
  <si>
    <t>YN-PWH16</t>
  </si>
  <si>
    <t>YN-PWH27</t>
  </si>
  <si>
    <t>YN-PWH3</t>
  </si>
  <si>
    <t>YN-PWH4</t>
  </si>
  <si>
    <t>YN-PWH7</t>
  </si>
  <si>
    <t>YN-ZSH4</t>
  </si>
  <si>
    <t>YN-ZSH7</t>
  </si>
  <si>
    <t>YN-ZSH8/11/16JP</t>
  </si>
  <si>
    <t>YN-ZSH9006/5</t>
  </si>
  <si>
    <t>MACACOS HIDRAULICO</t>
  </si>
  <si>
    <t>YN-MCG02TC</t>
  </si>
  <si>
    <t>YN-MCG04TC</t>
  </si>
  <si>
    <t>YN-MCG06TC</t>
  </si>
  <si>
    <t>YN-MCG08TC</t>
  </si>
  <si>
    <t>YN-MCG12TC</t>
  </si>
  <si>
    <t>YN-MCG15TC</t>
  </si>
  <si>
    <t>YN-MCS2359</t>
  </si>
  <si>
    <t>MINI VENTILADORES</t>
  </si>
  <si>
    <t>YN-VEL2238</t>
  </si>
  <si>
    <t>YN-VEL2239</t>
  </si>
  <si>
    <t>YN-VEL2240</t>
  </si>
  <si>
    <t>YN-VEL2241</t>
  </si>
  <si>
    <t>YN-VEL2242</t>
  </si>
  <si>
    <t>YN-VEL2243</t>
  </si>
  <si>
    <t>MOTORES</t>
  </si>
  <si>
    <t>YN-M24D/1576</t>
  </si>
  <si>
    <t>YN-M24E/1577</t>
  </si>
  <si>
    <t>YN-MF1482</t>
  </si>
  <si>
    <t>YN-MOV01CD</t>
  </si>
  <si>
    <t>YN-MOV02PE</t>
  </si>
  <si>
    <t>VL-PS1910</t>
  </si>
  <si>
    <t>VL-PS1913</t>
  </si>
  <si>
    <t>VL-PS1914</t>
  </si>
  <si>
    <t>VL-PS1915</t>
  </si>
  <si>
    <t>VL-PS1916</t>
  </si>
  <si>
    <t>VL-PS1917</t>
  </si>
  <si>
    <t>VL-PS1919</t>
  </si>
  <si>
    <t>VL-PS1920</t>
  </si>
  <si>
    <t>VL-PS1921</t>
  </si>
  <si>
    <t>VL-PS1922</t>
  </si>
  <si>
    <t>VL-PS1923</t>
  </si>
  <si>
    <t>VL-PS1924</t>
  </si>
  <si>
    <t>VL-PS1926</t>
  </si>
  <si>
    <t>VL-VC1917D</t>
  </si>
  <si>
    <t>VL-VC1918F</t>
  </si>
  <si>
    <t>VL-VC2116A</t>
  </si>
  <si>
    <t>VL-VC2117B</t>
  </si>
  <si>
    <t>VL-VC2119B</t>
  </si>
  <si>
    <t>VL-VC2119C</t>
  </si>
  <si>
    <t>VL-VC2216D</t>
  </si>
  <si>
    <t>VL-VC2218B</t>
  </si>
  <si>
    <t>VL-VC2218C</t>
  </si>
  <si>
    <t>VL-VC2218D</t>
  </si>
  <si>
    <t>VL-VC2218F</t>
  </si>
  <si>
    <t>VL-VC2220F</t>
  </si>
  <si>
    <t>VL-VC2415A</t>
  </si>
  <si>
    <t>VL-VC2415B</t>
  </si>
  <si>
    <t>VL-VC2416F</t>
  </si>
  <si>
    <t>VL-VC2416H</t>
  </si>
  <si>
    <t>VL-VC2419B</t>
  </si>
  <si>
    <t>VL-VC2419E</t>
  </si>
  <si>
    <t>VL-VC2424E</t>
  </si>
  <si>
    <t>VL-VC2616E</t>
  </si>
  <si>
    <t>VL-VC2616F</t>
  </si>
  <si>
    <t>VL-VC2616H</t>
  </si>
  <si>
    <t>VL-VC2617C</t>
  </si>
  <si>
    <t>VL-VC2618F</t>
  </si>
  <si>
    <t>VL-VC2623F</t>
  </si>
  <si>
    <t>VL-VC2814F</t>
  </si>
  <si>
    <t>VL-VC2826B</t>
  </si>
  <si>
    <t>VL-VC2828B</t>
  </si>
  <si>
    <t>YN-PC1365</t>
  </si>
  <si>
    <t>YN-PC1375</t>
  </si>
  <si>
    <t>YN-PC1380</t>
  </si>
  <si>
    <t>YN-PC1382</t>
  </si>
  <si>
    <t>YN-PH014</t>
  </si>
  <si>
    <t>YN-PH016</t>
  </si>
  <si>
    <t>YN-PH018</t>
  </si>
  <si>
    <t>YN-PH019</t>
  </si>
  <si>
    <t>YN-PH020</t>
  </si>
  <si>
    <t>YN-PH021</t>
  </si>
  <si>
    <t>YN-PH022</t>
  </si>
  <si>
    <t>YN-PH024</t>
  </si>
  <si>
    <t>YN-PH026</t>
  </si>
  <si>
    <t>YN-PH028</t>
  </si>
  <si>
    <t>YN-PR1197</t>
  </si>
  <si>
    <t>YN-PR1199</t>
  </si>
  <si>
    <t>YN-PR1201</t>
  </si>
  <si>
    <t>YN-PR1202</t>
  </si>
  <si>
    <t>YN-PR1203</t>
  </si>
  <si>
    <t>YN-PR1204</t>
  </si>
  <si>
    <t>YN-PR1206</t>
  </si>
  <si>
    <t>YN-PR1207</t>
  </si>
  <si>
    <t>YN-PR1210</t>
  </si>
  <si>
    <t>YN-PR1211</t>
  </si>
  <si>
    <t>YN-PR1212</t>
  </si>
  <si>
    <t>YN-PR1213</t>
  </si>
  <si>
    <t>YN-PR1216</t>
  </si>
  <si>
    <t>YN-PR1217</t>
  </si>
  <si>
    <t>YN-PR1218</t>
  </si>
  <si>
    <t>YN-PR1223</t>
  </si>
  <si>
    <t>YN-PR1224</t>
  </si>
  <si>
    <t>YN-PR1226</t>
  </si>
  <si>
    <t>YN-PR1227</t>
  </si>
  <si>
    <t>YN-PR1228</t>
  </si>
  <si>
    <t>YN-PR1229</t>
  </si>
  <si>
    <t>YN-PR1231</t>
  </si>
  <si>
    <t>YN-PR1232</t>
  </si>
  <si>
    <t>YN-PR1233</t>
  </si>
  <si>
    <t>YN-PR1235</t>
  </si>
  <si>
    <t>YN-PR1238</t>
  </si>
  <si>
    <t>YN-PR1239</t>
  </si>
  <si>
    <t>YN-PR1240</t>
  </si>
  <si>
    <t>YN-PR1241</t>
  </si>
  <si>
    <t>YN-PR1242</t>
  </si>
  <si>
    <t>YN-PR1243</t>
  </si>
  <si>
    <t>YN-PR1244</t>
  </si>
  <si>
    <t>YN-PR1275</t>
  </si>
  <si>
    <t>YN-PR1276</t>
  </si>
  <si>
    <t>YN-PR1277</t>
  </si>
  <si>
    <t>YN-PR1278</t>
  </si>
  <si>
    <t>YN-PR1279</t>
  </si>
  <si>
    <t>YN-PR1280</t>
  </si>
  <si>
    <t>YN-PR1281</t>
  </si>
  <si>
    <t>YN-PS1394</t>
  </si>
  <si>
    <t>YN-PS1395</t>
  </si>
  <si>
    <t>YN-PS1396</t>
  </si>
  <si>
    <t>YN-PS1397</t>
  </si>
  <si>
    <t>YN-PS1398</t>
  </si>
  <si>
    <t>YN-PS1399</t>
  </si>
  <si>
    <t>YN-PS1400</t>
  </si>
  <si>
    <t>YN-PS1401</t>
  </si>
  <si>
    <t>YN-PS1402</t>
  </si>
  <si>
    <t>YN-PS1403</t>
  </si>
  <si>
    <t>YN-PS1521</t>
  </si>
  <si>
    <t>YN-PS1524</t>
  </si>
  <si>
    <t>YN-PS1526</t>
  </si>
  <si>
    <t>YN-PS1527</t>
  </si>
  <si>
    <t>YN-PS1528</t>
  </si>
  <si>
    <t>YN-PS1529</t>
  </si>
  <si>
    <t>YN-PS1530</t>
  </si>
  <si>
    <t>YN-PS1610</t>
  </si>
  <si>
    <t>YN-PS1613</t>
  </si>
  <si>
    <t>YN-PS1614</t>
  </si>
  <si>
    <t>YN-PS1615</t>
  </si>
  <si>
    <t>YN-PS1616</t>
  </si>
  <si>
    <t>YN-PS1616D</t>
  </si>
  <si>
    <t>YN-PS1617</t>
  </si>
  <si>
    <t>YN-PS1618</t>
  </si>
  <si>
    <t>YN-PS1619</t>
  </si>
  <si>
    <t>YN-PS1620</t>
  </si>
  <si>
    <t>YN-PS1621</t>
  </si>
  <si>
    <t>YN-PS1622</t>
  </si>
  <si>
    <t>YN-PS1623</t>
  </si>
  <si>
    <t>YN-PS1624</t>
  </si>
  <si>
    <t>YN-PS1626</t>
  </si>
  <si>
    <t>YN-PS1816F</t>
  </si>
  <si>
    <t>YN-PS1918F</t>
  </si>
  <si>
    <t>YN-PS2017F</t>
  </si>
  <si>
    <t>YN-PS2117B</t>
  </si>
  <si>
    <t>YN-PS2118D</t>
  </si>
  <si>
    <t>YN-PS2218B</t>
  </si>
  <si>
    <t>YN-PS2218F</t>
  </si>
  <si>
    <t>YN-PS2220F</t>
  </si>
  <si>
    <t>YN-PS2222A</t>
  </si>
  <si>
    <t>YN-PS2222Z</t>
  </si>
  <si>
    <t>YN-PS2416F</t>
  </si>
  <si>
    <t>YN-PS2418B</t>
  </si>
  <si>
    <t>YN-PS2418E</t>
  </si>
  <si>
    <t>YN-PS2418F</t>
  </si>
  <si>
    <t>YN-PS2419E</t>
  </si>
  <si>
    <t>YN-PS2419Z</t>
  </si>
  <si>
    <t>YN-PS2420A</t>
  </si>
  <si>
    <t>YN-PS2420F</t>
  </si>
  <si>
    <t>YN-PS2421F</t>
  </si>
  <si>
    <t>YN-PS2614F</t>
  </si>
  <si>
    <t>YN-PS2616E</t>
  </si>
  <si>
    <t>YN-PS2616G</t>
  </si>
  <si>
    <t>YN-PS2616H</t>
  </si>
  <si>
    <t>YN-PS2617C</t>
  </si>
  <si>
    <t>YN-PS2618F</t>
  </si>
  <si>
    <t>YN-PS2619F</t>
  </si>
  <si>
    <t>YN-PS2620B</t>
  </si>
  <si>
    <t>YN-PS2620E</t>
  </si>
  <si>
    <t>YN-PS2622A</t>
  </si>
  <si>
    <t>YN-PS2622B</t>
  </si>
  <si>
    <t>YN-PS2814F</t>
  </si>
  <si>
    <t>YN-PS2815G</t>
  </si>
  <si>
    <t>YN-PS2816L</t>
  </si>
  <si>
    <t>YN-PS2826B</t>
  </si>
  <si>
    <t>YN-PS3028B</t>
  </si>
  <si>
    <t>YN-PSP01</t>
  </si>
  <si>
    <t>YN-PSP03</t>
  </si>
  <si>
    <t>YN-PSP04</t>
  </si>
  <si>
    <t>YN-PSP05</t>
  </si>
  <si>
    <t>YN-PSP06</t>
  </si>
  <si>
    <t>YN-PSP1343</t>
  </si>
  <si>
    <t>YN-PSP1344</t>
  </si>
  <si>
    <t>YN-PSP1345</t>
  </si>
  <si>
    <t>YN-PSP1404</t>
  </si>
  <si>
    <t>YN-PSP1406</t>
  </si>
  <si>
    <t>YN-PSP1408</t>
  </si>
  <si>
    <t>YN-PSP1409</t>
  </si>
  <si>
    <t>YN-PSP1410</t>
  </si>
  <si>
    <t>YN-PSP1411</t>
  </si>
  <si>
    <t>YN-PSP1413</t>
  </si>
  <si>
    <t>YN-PSP1486</t>
  </si>
  <si>
    <t>YN-PSP1488</t>
  </si>
  <si>
    <t>YN-PSP1489</t>
  </si>
  <si>
    <t>YN-PSP1490</t>
  </si>
  <si>
    <t>YN-PSP1493</t>
  </si>
  <si>
    <t>YN-PSP1785</t>
  </si>
  <si>
    <t>YN-PSP1786</t>
  </si>
  <si>
    <t>YN-PSP1800</t>
  </si>
  <si>
    <t>YN-PSP1804</t>
  </si>
  <si>
    <t>YN-PSP1808</t>
  </si>
  <si>
    <t>YN-PSP1809</t>
  </si>
  <si>
    <t>YN-PSP1862</t>
  </si>
  <si>
    <t>YN-PSP1893</t>
  </si>
  <si>
    <t>YN-PSP1895</t>
  </si>
  <si>
    <t>YN-PSP1896</t>
  </si>
  <si>
    <t>YN-PSP1898</t>
  </si>
  <si>
    <t>YN-PSP1899</t>
  </si>
  <si>
    <t>YN-PSP1900</t>
  </si>
  <si>
    <t>YN-PSP1902</t>
  </si>
  <si>
    <t>YN-PSP1903</t>
  </si>
  <si>
    <t>YN-PSP1905</t>
  </si>
  <si>
    <t>YN-PSP1907</t>
  </si>
  <si>
    <t>YN-PSP1908</t>
  </si>
  <si>
    <t>YN-PSP2204</t>
  </si>
  <si>
    <t>YN-PSP2205</t>
  </si>
  <si>
    <t>YN-PSP2208</t>
  </si>
  <si>
    <t>YN-PSP2209</t>
  </si>
  <si>
    <t>YN-PSP2210</t>
  </si>
  <si>
    <t>YN-PSP2211</t>
  </si>
  <si>
    <t>YN-PSP2212</t>
  </si>
  <si>
    <t>YN-PSP2213</t>
  </si>
  <si>
    <t>YN-PST10</t>
  </si>
  <si>
    <t>YN-PST12</t>
  </si>
  <si>
    <t>YN-PST13</t>
  </si>
  <si>
    <t>YN-PST15</t>
  </si>
  <si>
    <t>YN-PST16</t>
  </si>
  <si>
    <t>YN-PSTR02</t>
  </si>
  <si>
    <t>PONTEIRAS</t>
  </si>
  <si>
    <t>YN-PO1A</t>
  </si>
  <si>
    <t>YN-PO1G</t>
  </si>
  <si>
    <t>YN-PO1P</t>
  </si>
  <si>
    <t>YN-PO1S</t>
  </si>
  <si>
    <t>YN-PO1V</t>
  </si>
  <si>
    <t>RADIADORES</t>
  </si>
  <si>
    <t>YN-RR1545</t>
  </si>
  <si>
    <t>YN-MD2290</t>
  </si>
  <si>
    <t>YN-MD2291</t>
  </si>
  <si>
    <t>YN-MD2294</t>
  </si>
  <si>
    <t>YN-MD2368</t>
  </si>
  <si>
    <t>YN-STB2381</t>
  </si>
  <si>
    <t>YN-STB2382</t>
  </si>
  <si>
    <t>YN-STB2383</t>
  </si>
  <si>
    <t>YN-STB2384</t>
  </si>
  <si>
    <t>RELES</t>
  </si>
  <si>
    <t>YN-RL03</t>
  </si>
  <si>
    <t>YN-RL04</t>
  </si>
  <si>
    <t>YN-RL05</t>
  </si>
  <si>
    <t>YN-RLA01</t>
  </si>
  <si>
    <t>SENSORES</t>
  </si>
  <si>
    <t>YN-SE1778</t>
  </si>
  <si>
    <t>YN-SR002PA</t>
  </si>
  <si>
    <t>YN-SR002POF</t>
  </si>
  <si>
    <t>YN-SR002VM</t>
  </si>
  <si>
    <t>YN-SR0725</t>
  </si>
  <si>
    <t>YN-TP004G</t>
  </si>
  <si>
    <t>YN-TP2338</t>
  </si>
  <si>
    <t>TERMINAL DE BATERIA</t>
  </si>
  <si>
    <t>YN-TB01</t>
  </si>
  <si>
    <t>YN-RL1414</t>
  </si>
  <si>
    <t>YN-TV001</t>
  </si>
  <si>
    <t>YN-TV002</t>
  </si>
  <si>
    <t>YN-TV003</t>
  </si>
  <si>
    <t>YN-TV006</t>
  </si>
  <si>
    <t>YN-TV008</t>
  </si>
  <si>
    <t>YN-TV009</t>
  </si>
  <si>
    <t>FATURAMENTO</t>
  </si>
  <si>
    <t>ESTOQUE TOTAL</t>
  </si>
  <si>
    <t>TRÂNSITO TOTAL</t>
  </si>
  <si>
    <t>MÊS TOTAL</t>
  </si>
  <si>
    <t>U/CX</t>
  </si>
  <si>
    <t>MÉDIA PADRÃO</t>
  </si>
  <si>
    <t>COMPRA PADRÃO</t>
  </si>
  <si>
    <t>COMPRA AJUSTADA</t>
  </si>
  <si>
    <t>COMPRA &gt;30%</t>
  </si>
  <si>
    <t>MÉDIA &gt;30%</t>
  </si>
  <si>
    <t>QTD GARANTIA</t>
  </si>
  <si>
    <t>ESTOQUE RJ</t>
  </si>
  <si>
    <t>ESTOQUE SC</t>
  </si>
  <si>
    <t>QTD CONTAINER</t>
  </si>
  <si>
    <t>QTD FÁBRICA</t>
  </si>
  <si>
    <t>INCLUIR MESES ATRASO?</t>
  </si>
  <si>
    <t>MÊS RJ (30%)</t>
  </si>
  <si>
    <t>MÊS SC (30%)</t>
  </si>
  <si>
    <t>MÊS CONTAINER (30%)</t>
  </si>
  <si>
    <t>MÊS FÁBRICA (30%)</t>
  </si>
  <si>
    <t>MÊS TOTAL (30%)</t>
  </si>
  <si>
    <t>MÊS COMPRA AJUSTADO (30%)</t>
  </si>
  <si>
    <t>AJUSTE MANUAL CXs</t>
  </si>
  <si>
    <t>OBSERVAÇÃO</t>
  </si>
  <si>
    <t>YN-BLC2295</t>
  </si>
  <si>
    <t>YN-CS2461</t>
  </si>
  <si>
    <t>YN-CS2462</t>
  </si>
  <si>
    <t>YN-CS2463</t>
  </si>
  <si>
    <t>YN-CS2464</t>
  </si>
  <si>
    <t>YN-CS2466</t>
  </si>
  <si>
    <t>YN-CS2467</t>
  </si>
  <si>
    <t>YN-CS2468</t>
  </si>
  <si>
    <t>YN-CS2469</t>
  </si>
  <si>
    <t>YN-CS2470</t>
  </si>
  <si>
    <t>YN-CS2471</t>
  </si>
  <si>
    <t>YN-CS2472</t>
  </si>
  <si>
    <t>YN-CS2473</t>
  </si>
  <si>
    <t>YN-CS2474</t>
  </si>
  <si>
    <t>YN-CS2476</t>
  </si>
  <si>
    <t>YN-CS2482</t>
  </si>
  <si>
    <t>YN-CS2483</t>
  </si>
  <si>
    <t>YN-CS2484</t>
  </si>
  <si>
    <t>YN-CS2485</t>
  </si>
  <si>
    <t>YN-CS2486</t>
  </si>
  <si>
    <t>YN-CS2487</t>
  </si>
  <si>
    <t>YN-CS2488</t>
  </si>
  <si>
    <t>YN-CS2489</t>
  </si>
  <si>
    <t>YN-CS2493</t>
  </si>
  <si>
    <t>YN-CS2494</t>
  </si>
  <si>
    <t>YN-CS2496</t>
  </si>
  <si>
    <t>YN-CHH2375</t>
  </si>
  <si>
    <t>YN-CHH2376</t>
  </si>
  <si>
    <t>YN-CHT2377</t>
  </si>
  <si>
    <t>YN-CHT2378</t>
  </si>
  <si>
    <t>YN-FA2607</t>
  </si>
  <si>
    <t>YN-PRO2577</t>
  </si>
  <si>
    <t>YN-PRO2578</t>
  </si>
  <si>
    <t>YN-PRS2579</t>
  </si>
  <si>
    <t>YN-KGBZ2460</t>
  </si>
  <si>
    <t>YN-KGFA2438</t>
  </si>
  <si>
    <t>YN-KGFA2439</t>
  </si>
  <si>
    <t>YN-KGFA2440</t>
  </si>
  <si>
    <t>YN-KGFD2436</t>
  </si>
  <si>
    <t>YN-KGFD2437</t>
  </si>
  <si>
    <t>YN-KGHD2418</t>
  </si>
  <si>
    <t>YN-KGHD2419</t>
  </si>
  <si>
    <t>YN-KGHY2421</t>
  </si>
  <si>
    <t>YN-KGHY2422</t>
  </si>
  <si>
    <t>YN-KGNS2412</t>
  </si>
  <si>
    <t>YN-KGNS2413</t>
  </si>
  <si>
    <t>YN-KGNS2415</t>
  </si>
  <si>
    <t>YN-KGNS2416</t>
  </si>
  <si>
    <t>YN-KGNS2417</t>
  </si>
  <si>
    <t>YN-KGRN2425</t>
  </si>
  <si>
    <t>YN-KGRN2428</t>
  </si>
  <si>
    <t>YN-KGRN2429</t>
  </si>
  <si>
    <t>YN-KGRN2432</t>
  </si>
  <si>
    <t>YN-KGTY2407</t>
  </si>
  <si>
    <t>YN-KGTY2409</t>
  </si>
  <si>
    <t>YN-KGTY2410</t>
  </si>
  <si>
    <t>YN-KGVW2424</t>
  </si>
  <si>
    <t>YN-LCAN9005/6</t>
  </si>
  <si>
    <t>YN-LCANH1</t>
  </si>
  <si>
    <t>YN-LCANH3</t>
  </si>
  <si>
    <t>YN-LCANH4</t>
  </si>
  <si>
    <t>YN-LCANH7</t>
  </si>
  <si>
    <t>YN-LCANH8/9/11</t>
  </si>
  <si>
    <t>YN-LPP9005/6</t>
  </si>
  <si>
    <t>YN-LPP9012</t>
  </si>
  <si>
    <t>YN-LPPH1</t>
  </si>
  <si>
    <t>YN-LPPH27</t>
  </si>
  <si>
    <t>YN-LPPH3</t>
  </si>
  <si>
    <t>YN-LPPH4</t>
  </si>
  <si>
    <t>YN-LPPH7/18</t>
  </si>
  <si>
    <t>YN-LPPH8/11</t>
  </si>
  <si>
    <t>YN-PC1368</t>
  </si>
  <si>
    <t>YN-PO2171</t>
  </si>
  <si>
    <t>YN-PO2172</t>
  </si>
  <si>
    <t>YN-PO2173</t>
  </si>
  <si>
    <t>YN-PO2174</t>
  </si>
  <si>
    <t>YN-PO2175</t>
  </si>
  <si>
    <t>YN-PO2176</t>
  </si>
  <si>
    <t>YN-PO2177</t>
  </si>
  <si>
    <t>YN-PO2178</t>
  </si>
  <si>
    <t>YN-PO2179</t>
  </si>
  <si>
    <t>YN-PO2181</t>
  </si>
  <si>
    <t>YN-PO2182</t>
  </si>
  <si>
    <t>YN-PO2183</t>
  </si>
  <si>
    <t>YN-MD2292</t>
  </si>
  <si>
    <t>YN-MD2293</t>
  </si>
  <si>
    <t>202502-FEV</t>
  </si>
  <si>
    <t>YN-PF1822</t>
  </si>
  <si>
    <t>YN-PF1523</t>
  </si>
  <si>
    <t>YN-PC1372</t>
  </si>
  <si>
    <t>YN-PC1359</t>
  </si>
  <si>
    <t>YN-PC1378</t>
  </si>
  <si>
    <t>YN-AMFD1965</t>
  </si>
  <si>
    <t>CALHAS</t>
  </si>
  <si>
    <t>VL-CC2531</t>
  </si>
  <si>
    <t>VL-CC2570</t>
  </si>
  <si>
    <t>VL-CC2571</t>
  </si>
  <si>
    <t>YN-CS2465</t>
  </si>
  <si>
    <t>YN-CS2475</t>
  </si>
  <si>
    <t>YN-CS2477</t>
  </si>
  <si>
    <t>YN-CS2478</t>
  </si>
  <si>
    <t>YN-CS2481</t>
  </si>
  <si>
    <t>YN-CS2495</t>
  </si>
  <si>
    <t>VL-FA1861</t>
  </si>
  <si>
    <t>YN-FA1509</t>
  </si>
  <si>
    <t>YN-PRO2379</t>
  </si>
  <si>
    <t>YN-KG1633</t>
  </si>
  <si>
    <t>YN-KG1666</t>
  </si>
  <si>
    <t>YN-KG1691</t>
  </si>
  <si>
    <t>YN-KG1693</t>
  </si>
  <si>
    <t>YN-KG1732</t>
  </si>
  <si>
    <t>YN-KG1741</t>
  </si>
  <si>
    <t>YN-KGBZ2451</t>
  </si>
  <si>
    <t>YN-KGBZ2452</t>
  </si>
  <si>
    <t>YN-KGBZ2453</t>
  </si>
  <si>
    <t>YN-KGBZ2454</t>
  </si>
  <si>
    <t>YN-KGBZ2455</t>
  </si>
  <si>
    <t>YN-KGBZ2456</t>
  </si>
  <si>
    <t>YN-KGBZ2457</t>
  </si>
  <si>
    <t>YN-KGBZ2458</t>
  </si>
  <si>
    <t>YN-KGBZ2459</t>
  </si>
  <si>
    <t>YN-KGFD2435</t>
  </si>
  <si>
    <t>YN-KGHY2420</t>
  </si>
  <si>
    <t>YN-KGKA2449</t>
  </si>
  <si>
    <t>YN-KGKA2450</t>
  </si>
  <si>
    <t>YN-KGMA2446</t>
  </si>
  <si>
    <t>YN-KGMA2447</t>
  </si>
  <si>
    <t>YN-KGMA2448</t>
  </si>
  <si>
    <t>YN-KGNS2411</t>
  </si>
  <si>
    <t>YN-KGNS2414</t>
  </si>
  <si>
    <t>YN-KGPG2434</t>
  </si>
  <si>
    <t>YN-KGRN2090</t>
  </si>
  <si>
    <t>YN-KGRN2426</t>
  </si>
  <si>
    <t>YN-KGRN2427</t>
  </si>
  <si>
    <t>YN-KGRN2430</t>
  </si>
  <si>
    <t>YN-KGRN2431</t>
  </si>
  <si>
    <t>YN-KGRN2433</t>
  </si>
  <si>
    <t>YN-KGTY2408</t>
  </si>
  <si>
    <t>YN-KGVV2441</t>
  </si>
  <si>
    <t>YN-KGVV2442</t>
  </si>
  <si>
    <t>YN-KGVV2443</t>
  </si>
  <si>
    <t>YN-KGVV2444</t>
  </si>
  <si>
    <t>YN-KGVW2423</t>
  </si>
  <si>
    <t>YN-LCAN9012</t>
  </si>
  <si>
    <t>YN-LCANH27</t>
  </si>
  <si>
    <t>YN-PW120W9006/5</t>
  </si>
  <si>
    <t>YN-PW120W9012</t>
  </si>
  <si>
    <t>YN-PW120WH11</t>
  </si>
  <si>
    <t>YN-PW120WH4</t>
  </si>
  <si>
    <t>YN-PW120WH7</t>
  </si>
  <si>
    <t>YN-PW9006AV</t>
  </si>
  <si>
    <t>YN-PW9012AV</t>
  </si>
  <si>
    <t>YN-PWH11AV</t>
  </si>
  <si>
    <t>YN-PWH1AV</t>
  </si>
  <si>
    <t>YN-PWH27AV</t>
  </si>
  <si>
    <t>YN-PWH3AV</t>
  </si>
  <si>
    <t>YN-PWH4AV</t>
  </si>
  <si>
    <t>YN-PWH7AV</t>
  </si>
  <si>
    <t>LUMINARIAS</t>
  </si>
  <si>
    <t>BL-0691</t>
  </si>
  <si>
    <t>BL-0693</t>
  </si>
  <si>
    <t>YN-MF1481</t>
  </si>
  <si>
    <t>VL-VC2321B</t>
  </si>
  <si>
    <t>YN-PSP1803</t>
  </si>
  <si>
    <t>YN-TBA2380</t>
  </si>
  <si>
    <t>202503-MAR</t>
  </si>
  <si>
    <t>YN-ML2064</t>
  </si>
  <si>
    <t>YN-PSP1901</t>
  </si>
  <si>
    <t>YN-PSP1801</t>
  </si>
  <si>
    <t>YN-PSP1802</t>
  </si>
  <si>
    <t>YN-LSLH15P</t>
  </si>
  <si>
    <t>YN-PR1221</t>
  </si>
  <si>
    <t>YN-PR1222</t>
  </si>
  <si>
    <t>YN-AMGM1956</t>
  </si>
  <si>
    <t>YN-L13P0697</t>
  </si>
  <si>
    <t>YN-AB9F12/16</t>
  </si>
  <si>
    <t>YN-AB9F13/19</t>
  </si>
  <si>
    <t>YN-AB9F14/22</t>
  </si>
  <si>
    <t>YN-AB9F19/27</t>
  </si>
  <si>
    <t>YN-AB9F22/32</t>
  </si>
  <si>
    <t>YN-AB9F25/38</t>
  </si>
  <si>
    <t>YN-AB9F32/44</t>
  </si>
  <si>
    <t>YN-AB9F9/13</t>
  </si>
  <si>
    <t>YN-AMIM1970</t>
  </si>
  <si>
    <t>YN-EDA806-24</t>
  </si>
  <si>
    <t>YN-CHC024</t>
  </si>
  <si>
    <t>YN-CHL2069</t>
  </si>
  <si>
    <t>YN-CHL2070</t>
  </si>
  <si>
    <t>YN-CHL2071</t>
  </si>
  <si>
    <t>YN-CHL2072</t>
  </si>
  <si>
    <t>YN-CHL2073</t>
  </si>
  <si>
    <t>YN-CHL2075</t>
  </si>
  <si>
    <t>YN-CHL2076</t>
  </si>
  <si>
    <t>YN-CHL2078</t>
  </si>
  <si>
    <t>YN-CHL2079</t>
  </si>
  <si>
    <t>YN-CHV04</t>
  </si>
  <si>
    <t>VL-FA1852</t>
  </si>
  <si>
    <t>YN-FA0599</t>
  </si>
  <si>
    <t>YN-FA0600</t>
  </si>
  <si>
    <t>YN-FA1319</t>
  </si>
  <si>
    <t>YN-FA1507</t>
  </si>
  <si>
    <t>YN-FA1510</t>
  </si>
  <si>
    <t>YN-FA1511</t>
  </si>
  <si>
    <t>YN-FA1594</t>
  </si>
  <si>
    <t>YN-KG1632</t>
  </si>
  <si>
    <t>YN-KG1651</t>
  </si>
  <si>
    <t>YN-KG1668</t>
  </si>
  <si>
    <t>YN-KG1670</t>
  </si>
  <si>
    <t>YN-KG1671</t>
  </si>
  <si>
    <t>YN-KG1674</t>
  </si>
  <si>
    <t>YN-KG1682</t>
  </si>
  <si>
    <t>YN-KG1684</t>
  </si>
  <si>
    <t>YN-KG1695</t>
  </si>
  <si>
    <t>YN-KG1702</t>
  </si>
  <si>
    <t>YN-KG1711</t>
  </si>
  <si>
    <t>YN-KG1717</t>
  </si>
  <si>
    <t>YN-KG1718</t>
  </si>
  <si>
    <t>YN-KG1734</t>
  </si>
  <si>
    <t>YN-KG1740</t>
  </si>
  <si>
    <t>YN-KG1744</t>
  </si>
  <si>
    <t>YN-24/1056BR</t>
  </si>
  <si>
    <t>YN-LF1851</t>
  </si>
  <si>
    <t>YN-LF30D1834</t>
  </si>
  <si>
    <t>YN-LF45D1835</t>
  </si>
  <si>
    <t>YN-LF60D1836</t>
  </si>
  <si>
    <t>YN-LH017</t>
  </si>
  <si>
    <t>YN-ML2057</t>
  </si>
  <si>
    <t>YN-ML2058</t>
  </si>
  <si>
    <t>YN-ML2059</t>
  </si>
  <si>
    <t>YN-ML2060</t>
  </si>
  <si>
    <t>YN-ML2063</t>
  </si>
  <si>
    <t>VL-VC2418B</t>
  </si>
  <si>
    <t>VL-VC2420F</t>
  </si>
  <si>
    <t>YN-PC1360</t>
  </si>
  <si>
    <t>YN-PC1377</t>
  </si>
  <si>
    <t>YN-PR1214</t>
  </si>
  <si>
    <t>YN-PR1230</t>
  </si>
  <si>
    <t>YN-PR1237</t>
  </si>
  <si>
    <t>YN-PS1525</t>
  </si>
  <si>
    <t>YN-PS2222V</t>
  </si>
  <si>
    <t>YN-PSP1412</t>
  </si>
  <si>
    <t>YN-SR0726</t>
  </si>
  <si>
    <t>YN-SR0727</t>
  </si>
  <si>
    <t>YN-SR0728</t>
  </si>
  <si>
    <t>YN-SR1505</t>
  </si>
  <si>
    <t>YN-TB0634</t>
  </si>
  <si>
    <t>202504-ABR</t>
  </si>
  <si>
    <t>YN-BLC2252E</t>
  </si>
  <si>
    <t>YN-BLC2253D</t>
  </si>
  <si>
    <t>YN-BLC2254P</t>
  </si>
  <si>
    <t>YN-BLC2255E</t>
  </si>
  <si>
    <t>YN-BLC2256D</t>
  </si>
  <si>
    <t>YN-BLC2257P</t>
  </si>
  <si>
    <t>YN-BLC2258P</t>
  </si>
  <si>
    <t>YN-BLC2263D</t>
  </si>
  <si>
    <t>YN-BLC2264E</t>
  </si>
  <si>
    <t>YN-BLC2272E</t>
  </si>
  <si>
    <t>YN-BLC2273D</t>
  </si>
  <si>
    <t>YN-BLC2280P</t>
  </si>
  <si>
    <t>YN-BLC2283P</t>
  </si>
  <si>
    <t>YN-BLC2284P</t>
  </si>
  <si>
    <t>YN-BLC2285P</t>
  </si>
  <si>
    <t>YN-BLC2506E</t>
  </si>
  <si>
    <t>YN-BLC2507D</t>
  </si>
  <si>
    <t>YN-BLC2508E</t>
  </si>
  <si>
    <t>YN-BLC2509D</t>
  </si>
  <si>
    <t>YN-BLC2510E</t>
  </si>
  <si>
    <t>YN-BLC2511D</t>
  </si>
  <si>
    <t>YN-BLC2512P</t>
  </si>
  <si>
    <t>YN-BLC2513P</t>
  </si>
  <si>
    <t>YN-BLC2514P</t>
  </si>
  <si>
    <t>YN-BLC2515P</t>
  </si>
  <si>
    <t>YN-BLC2516P</t>
  </si>
  <si>
    <t>YN-BLC2517P</t>
  </si>
  <si>
    <t>YN-BLC2518P</t>
  </si>
  <si>
    <t>YN-BLC2519P</t>
  </si>
  <si>
    <t>YN-BLC2520P</t>
  </si>
  <si>
    <t>YN-BLC2521P</t>
  </si>
  <si>
    <t>YN-BLC2522P</t>
  </si>
  <si>
    <t>YN-BLC2523P</t>
  </si>
  <si>
    <t>YN-BLC2524P</t>
  </si>
  <si>
    <t>VL-CC2529</t>
  </si>
  <si>
    <t>VL-CC2530</t>
  </si>
  <si>
    <t>VL-CC2553</t>
  </si>
  <si>
    <t>VL-CC2554</t>
  </si>
  <si>
    <t>VL-CC2555</t>
  </si>
  <si>
    <t>VL-CC2556</t>
  </si>
  <si>
    <t>VL-CC2557</t>
  </si>
  <si>
    <t>VL-CC2558</t>
  </si>
  <si>
    <t>VL-CC2559</t>
  </si>
  <si>
    <t>VL-CC2560</t>
  </si>
  <si>
    <t>VL-CC2561</t>
  </si>
  <si>
    <t>VL-CC2565</t>
  </si>
  <si>
    <t>VL-CC2566</t>
  </si>
  <si>
    <t>VL-CC2567</t>
  </si>
  <si>
    <t>VL-CC2568</t>
  </si>
  <si>
    <t>VL-CC2569</t>
  </si>
  <si>
    <t>YN-CAFD2580</t>
  </si>
  <si>
    <t>YN-CAFD2581</t>
  </si>
  <si>
    <t>YN-CAFD2582</t>
  </si>
  <si>
    <t>YN-CAJP2592</t>
  </si>
  <si>
    <t>YN-CAJP2593</t>
  </si>
  <si>
    <t>YN-CANS2594</t>
  </si>
  <si>
    <t>YN-CART2595</t>
  </si>
  <si>
    <t>YN-CART2596</t>
  </si>
  <si>
    <t>YN-CART2597</t>
  </si>
  <si>
    <t>YN-CAVV2604</t>
  </si>
  <si>
    <t>YN-CAVV2605</t>
  </si>
  <si>
    <t>YN-FA1595</t>
  </si>
  <si>
    <t>YN-PRO2575</t>
  </si>
  <si>
    <t>YN-KGVV2445</t>
  </si>
  <si>
    <t>YN-12/H19T</t>
  </si>
  <si>
    <t>YN-MDMC2498</t>
  </si>
  <si>
    <t>YN-MDMS2499</t>
  </si>
  <si>
    <t>YN-CAHY2588</t>
  </si>
  <si>
    <t>YN-CATO2599</t>
  </si>
  <si>
    <t>YN-CABYD2603</t>
  </si>
  <si>
    <t>YN-CAHY2591</t>
  </si>
  <si>
    <t>YN-CAHD2583</t>
  </si>
  <si>
    <t>YN-CAHD2585</t>
  </si>
  <si>
    <t>YN-CAHD2584</t>
  </si>
  <si>
    <t>YN-CATO2598</t>
  </si>
  <si>
    <t>YN-CATO2600</t>
  </si>
  <si>
    <t>YN-CAVW2601</t>
  </si>
  <si>
    <t>YN-CAHD2586</t>
  </si>
  <si>
    <t>YN-CABYD2602</t>
  </si>
  <si>
    <t>YN-PR2612</t>
  </si>
  <si>
    <t>YN-PR2613</t>
  </si>
  <si>
    <t>MÉDIA DIÁRIA</t>
  </si>
  <si>
    <t>ESTOQUE MÍNIMO</t>
  </si>
  <si>
    <t>ESTOQUE SEGURANÇA</t>
  </si>
  <si>
    <t>COMPRA</t>
  </si>
  <si>
    <t>ESTOQUE TOTAL2</t>
  </si>
  <si>
    <t>AR CONDICIONADOS</t>
  </si>
  <si>
    <t>YN-ARC2305</t>
  </si>
  <si>
    <t>YN-ARC2306</t>
  </si>
  <si>
    <t>YN-BLC2249E</t>
  </si>
  <si>
    <t>YN-BLC2250D</t>
  </si>
  <si>
    <t>YN-BLC2265E</t>
  </si>
  <si>
    <t>YN-BLC2266D</t>
  </si>
  <si>
    <t>YN-BLC2269E</t>
  </si>
  <si>
    <t>YN-BLC2270D</t>
  </si>
  <si>
    <t>YN-BLC2282P</t>
  </si>
  <si>
    <t>YN-BLC2286P</t>
  </si>
  <si>
    <t>YN-BLC2310P</t>
  </si>
  <si>
    <t>YN-BLC2311P</t>
  </si>
  <si>
    <t>YN-BLC2312P</t>
  </si>
  <si>
    <t>YN-BLC2314P</t>
  </si>
  <si>
    <t>YN-BLC2315P</t>
  </si>
  <si>
    <t>YN-BLC2316P</t>
  </si>
  <si>
    <t>YN-BLC2317P</t>
  </si>
  <si>
    <t>YN-BLC2503P</t>
  </si>
  <si>
    <t>VL-CC2532</t>
  </si>
  <si>
    <t>VL-CC2536</t>
  </si>
  <si>
    <t>VL-CC2537</t>
  </si>
  <si>
    <t>VL-CC2538</t>
  </si>
  <si>
    <t>VL-CC2539</t>
  </si>
  <si>
    <t>VL-CC2540</t>
  </si>
  <si>
    <t>VL-CC2541</t>
  </si>
  <si>
    <t>VL-CC2542</t>
  </si>
  <si>
    <t>VL-CC2543</t>
  </si>
  <si>
    <t>VL-CC2548</t>
  </si>
  <si>
    <t>VL-CC2550</t>
  </si>
  <si>
    <t>VL-CC2552</t>
  </si>
  <si>
    <t>VL-CC2562</t>
  </si>
  <si>
    <t>VL-CC2563</t>
  </si>
  <si>
    <t>YN-PRO2576</t>
  </si>
  <si>
    <t>VL-VC2622B</t>
  </si>
  <si>
    <t>YN-PR2614</t>
  </si>
  <si>
    <t>YN-PO2180</t>
  </si>
  <si>
    <t>YN-RADSBR2502</t>
  </si>
  <si>
    <t>YN-RADSPA2500</t>
  </si>
  <si>
    <t>YN-RADSPO2501</t>
  </si>
  <si>
    <t>202505-MAI</t>
  </si>
  <si>
    <t>YN-BLC2261D</t>
  </si>
  <si>
    <t>YN-BLC2262E</t>
  </si>
  <si>
    <t>YN-BLC2271P</t>
  </si>
  <si>
    <t>YN-BLC2281P</t>
  </si>
  <si>
    <t>YN-BLC2325P</t>
  </si>
  <si>
    <t>YN-BLC2504E</t>
  </si>
  <si>
    <t>YN-BLC2505D</t>
  </si>
  <si>
    <t>YN-BLC2526P</t>
  </si>
  <si>
    <t>VL-CC2544</t>
  </si>
  <si>
    <t>VL-CC2545</t>
  </si>
  <si>
    <t>VL-CC2546</t>
  </si>
  <si>
    <t>YN-CAHY2587</t>
  </si>
  <si>
    <t>YN-CAHY2589</t>
  </si>
  <si>
    <t>YN-CAHY2590</t>
  </si>
  <si>
    <t>YN-CASC2606</t>
  </si>
  <si>
    <t>YN-LPP24VH1</t>
  </si>
  <si>
    <t>YN-LPP24VH3</t>
  </si>
  <si>
    <t>YN-LPP24VH4</t>
  </si>
  <si>
    <t>YN-LPP24VH7/18</t>
  </si>
  <si>
    <t>202506-JUN</t>
  </si>
  <si>
    <t>202407-JUL2</t>
  </si>
  <si>
    <t>202408-AGO3</t>
  </si>
  <si>
    <t>202409-SET4</t>
  </si>
  <si>
    <t>202410-OUT5</t>
  </si>
  <si>
    <t>202411-NOV6</t>
  </si>
  <si>
    <t>202412-DEZ7</t>
  </si>
  <si>
    <t>202501-JAN8</t>
  </si>
  <si>
    <t>202502-FEV9</t>
  </si>
  <si>
    <t>202503-MAR10</t>
  </si>
  <si>
    <t>202504-ABR11</t>
  </si>
  <si>
    <t>202505-MAI12</t>
  </si>
  <si>
    <t>202506-JUN13</t>
  </si>
  <si>
    <t>%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</si>
</sst>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000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 Semibold"/>
      <family val="2"/>
    </font>
    <font>
      <sz val="9"/>
      <color theme="1"/>
      <name val="Segoe UI Semibold"/>
      <family val="2"/>
    </font>
    <font>
      <b/>
      <sz val="8"/>
      <color theme="1"/>
      <name val="Segoe UI Semibold"/>
      <family val="2"/>
    </font>
    <font>
      <b/>
      <sz val="8"/>
      <color theme="0"/>
      <name val="Segoe UI Semibold"/>
      <family val="2"/>
    </font>
    <font>
      <sz val="8"/>
      <color theme="1"/>
      <name val="Segoe UI Semibold"/>
      <family val="2"/>
    </font>
    <font>
      <b/>
      <sz val="8"/>
      <color rgb="FF00B050"/>
      <name val="Segoe UI Semibold"/>
      <family val="2"/>
    </font>
    <font>
      <sz val="8"/>
      <color rgb="FF002060"/>
      <name val="Segoe UI Semibold"/>
      <family val="2"/>
    </font>
    <font>
      <b/>
      <sz val="8"/>
      <color theme="8"/>
      <name val="Segoe UI Semibold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9" tint="0.59999389629810485"/>
      <name val="Segoe UI Semibold"/>
      <family val="2"/>
    </font>
    <font>
      <sz val="9"/>
      <color rgb="FF002060"/>
      <name val="Segoe UI Semibold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F7F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4ACE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9" fillId="0" borderId="0" xfId="0" applyFont="1"/>
    <xf numFmtId="0" fontId="19" fillId="34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2" fontId="19" fillId="34" borderId="0" xfId="0" applyNumberFormat="1" applyFont="1" applyFill="1" applyAlignment="1">
      <alignment horizontal="center"/>
    </xf>
    <xf numFmtId="2" fontId="19" fillId="34" borderId="12" xfId="0" applyNumberFormat="1" applyFont="1" applyFill="1" applyBorder="1" applyAlignment="1">
      <alignment horizontal="center"/>
    </xf>
    <xf numFmtId="2" fontId="19" fillId="34" borderId="15" xfId="0" applyNumberFormat="1" applyFont="1" applyFill="1" applyBorder="1" applyAlignment="1">
      <alignment horizontal="center"/>
    </xf>
    <xf numFmtId="2" fontId="19" fillId="34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39" borderId="0" xfId="0" applyFont="1" applyFill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/>
    </xf>
    <xf numFmtId="1" fontId="19" fillId="34" borderId="0" xfId="0" applyNumberFormat="1" applyFont="1" applyFill="1" applyAlignment="1">
      <alignment horizontal="center"/>
    </xf>
    <xf numFmtId="8" fontId="19" fillId="34" borderId="0" xfId="0" applyNumberFormat="1" applyFont="1" applyFill="1" applyAlignment="1">
      <alignment horizontal="center"/>
    </xf>
    <xf numFmtId="10" fontId="19" fillId="34" borderId="0" xfId="0" applyNumberFormat="1" applyFont="1" applyFill="1" applyAlignment="1">
      <alignment horizontal="center"/>
    </xf>
    <xf numFmtId="10" fontId="19" fillId="34" borderId="11" xfId="0" applyNumberFormat="1" applyFont="1" applyFill="1" applyBorder="1" applyAlignment="1">
      <alignment horizontal="center"/>
    </xf>
    <xf numFmtId="2" fontId="19" fillId="34" borderId="10" xfId="0" applyNumberFormat="1" applyFont="1" applyFill="1" applyBorder="1" applyAlignment="1">
      <alignment horizontal="center"/>
    </xf>
    <xf numFmtId="0" fontId="19" fillId="43" borderId="0" xfId="0" applyFont="1" applyFill="1" applyAlignment="1">
      <alignment horizontal="center"/>
    </xf>
    <xf numFmtId="0" fontId="20" fillId="40" borderId="0" xfId="0" applyFont="1" applyFill="1" applyAlignment="1">
      <alignment horizontal="center" vertical="center" wrapText="1"/>
    </xf>
    <xf numFmtId="0" fontId="20" fillId="42" borderId="0" xfId="0" applyFont="1" applyFill="1" applyAlignment="1">
      <alignment horizontal="center" vertical="center" wrapText="1"/>
    </xf>
    <xf numFmtId="2" fontId="19" fillId="45" borderId="0" xfId="0" applyNumberFormat="1" applyFont="1" applyFill="1" applyAlignment="1">
      <alignment horizontal="center"/>
    </xf>
    <xf numFmtId="0" fontId="19" fillId="46" borderId="13" xfId="0" applyFont="1" applyFill="1" applyBorder="1" applyAlignment="1">
      <alignment horizontal="center"/>
    </xf>
    <xf numFmtId="0" fontId="19" fillId="46" borderId="14" xfId="0" applyFont="1" applyFill="1" applyBorder="1" applyAlignment="1">
      <alignment horizontal="center"/>
    </xf>
    <xf numFmtId="2" fontId="19" fillId="47" borderId="13" xfId="0" applyNumberFormat="1" applyFont="1" applyFill="1" applyBorder="1" applyAlignment="1">
      <alignment horizontal="center"/>
    </xf>
    <xf numFmtId="0" fontId="19" fillId="48" borderId="11" xfId="0" applyFont="1" applyFill="1" applyBorder="1" applyAlignment="1">
      <alignment horizontal="center"/>
    </xf>
    <xf numFmtId="0" fontId="21" fillId="33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3" fillId="38" borderId="0" xfId="0" applyFont="1" applyFill="1" applyAlignment="1">
      <alignment horizontal="center" vertical="center" wrapText="1"/>
    </xf>
    <xf numFmtId="0" fontId="24" fillId="41" borderId="0" xfId="0" applyFont="1" applyFill="1" applyAlignment="1">
      <alignment horizontal="center" vertical="center" wrapText="1"/>
    </xf>
    <xf numFmtId="0" fontId="22" fillId="0" borderId="0" xfId="0" applyFont="1"/>
    <xf numFmtId="0" fontId="22" fillId="4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9" fillId="43" borderId="10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25" fillId="44" borderId="11" xfId="0" applyFont="1" applyFill="1" applyBorder="1" applyAlignment="1">
      <alignment horizontal="center" vertical="center" wrapText="1"/>
    </xf>
    <xf numFmtId="0" fontId="22" fillId="43" borderId="10" xfId="0" applyFont="1" applyFill="1" applyBorder="1" applyAlignment="1">
      <alignment horizontal="center"/>
    </xf>
    <xf numFmtId="0" fontId="28" fillId="49" borderId="0" xfId="0" applyFont="1" applyFill="1" applyAlignment="1">
      <alignment horizontal="center" vertical="center" wrapText="1"/>
    </xf>
    <xf numFmtId="0" fontId="19" fillId="34" borderId="10" xfId="0" applyFont="1" applyFill="1" applyBorder="1" applyAlignment="1">
      <alignment horizontal="left"/>
    </xf>
    <xf numFmtId="0" fontId="22" fillId="34" borderId="10" xfId="0" applyFont="1" applyFill="1" applyBorder="1" applyAlignment="1">
      <alignment horizontal="left"/>
    </xf>
    <xf numFmtId="164" fontId="19" fillId="50" borderId="16" xfId="0" applyNumberFormat="1" applyFont="1" applyFill="1" applyBorder="1" applyAlignment="1">
      <alignment horizontal="center"/>
    </xf>
    <xf numFmtId="164" fontId="19" fillId="50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center"/>
    </xf>
    <xf numFmtId="0" fontId="29" fillId="41" borderId="0" xfId="0" applyFont="1" applyFill="1" applyAlignment="1">
      <alignment horizontal="center" vertical="center" wrapText="1"/>
    </xf>
    <xf numFmtId="165" fontId="19" fillId="43" borderId="0" xfId="0" applyNumberFormat="1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5" formatCode="0.0%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ill>
        <patternFill>
          <bgColor rgb="FFFF7D7D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rgb="FFA4ACEA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right style="hair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left style="hair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right style="hair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Segoe UI Semibold"/>
        <family val="2"/>
        <scheme val="none"/>
      </font>
      <fill>
        <patternFill patternType="solid">
          <fgColor indexed="64"/>
          <bgColor rgb="FF3F7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4ACEA"/>
      <color rgb="FFB4A5E9"/>
      <color rgb="FFCBA9E5"/>
      <color rgb="FFFF7D7D"/>
      <color rgb="FF3F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73A04-3EFE-4F52-AA6E-C4AC3C8DBFCB}" name="Tabela1" displayName="Tabela1" ref="A1:BI1364" totalsRowShown="0" headerRowDxfId="66" dataDxfId="65">
  <autoFilter ref="A1:BI1364" xr:uid="{41873A04-3EFE-4F52-AA6E-C4AC3C8DBFCB}"/>
  <sortState xmlns:xlrd2="http://schemas.microsoft.com/office/spreadsheetml/2017/richdata2" ref="A2:BI1364">
    <sortCondition ref="BI1:BI1364"/>
  </sortState>
  <tableColumns count="61">
    <tableColumn id="1" xr3:uid="{EAC9960B-0557-4F8A-A66D-CAD60E6D92E2}" name="GRUPO | ITEM" dataDxfId="64"/>
    <tableColumn id="2" xr3:uid="{0DA89C54-8892-4E50-881E-BAC937732B03}" name="ITEM" dataDxfId="63"/>
    <tableColumn id="3" xr3:uid="{24585A6B-9E95-475B-856F-BE26926D059A}" name="U/CX" dataDxfId="62"/>
    <tableColumn id="4" xr3:uid="{44280753-5E8E-4F24-88AD-7B6454DFACE6}" name="ABC FAT" dataDxfId="61"/>
    <tableColumn id="5" xr3:uid="{AAF5ACD4-1591-4EA0-AB29-7B7850D5EA73}" name="202407-JUL" dataDxfId="60"/>
    <tableColumn id="6" xr3:uid="{7510CB80-0F06-469A-A1CE-29EF6CAF43E5}" name="202408-AGO" dataDxfId="59"/>
    <tableColumn id="7" xr3:uid="{D49BD788-6C84-4D0C-9955-00C658E5C937}" name="202409-SET" dataDxfId="58"/>
    <tableColumn id="8" xr3:uid="{86811B5D-8CA6-4F8D-BB64-B585A28A9AF7}" name="202410-OUT" dataDxfId="57"/>
    <tableColumn id="9" xr3:uid="{B2E0BD25-811B-4453-9D9B-75D052AB12A3}" name="202411-NOV" dataDxfId="56"/>
    <tableColumn id="10" xr3:uid="{AB8E6B49-8457-4FBC-8356-032F497B75AD}" name="202412-DEZ" dataDxfId="55"/>
    <tableColumn id="11" xr3:uid="{FF338A66-B3EC-4E02-8F07-6595FE299A36}" name="202501-JAN" dataDxfId="54"/>
    <tableColumn id="12" xr3:uid="{9A3B21D3-FECF-4ECC-81D0-A6D755BBACD3}" name="202502-FEV" dataDxfId="53"/>
    <tableColumn id="13" xr3:uid="{6DD69766-9F74-44D7-BF9B-3C6C04BFC871}" name="202503-MAR" dataDxfId="52"/>
    <tableColumn id="14" xr3:uid="{68942757-4612-4660-BFCB-015EE340A128}" name="202504-ABR" dataDxfId="51"/>
    <tableColumn id="15" xr3:uid="{7AF0C6C0-2C3F-4214-B3EC-A5D31FA23740}" name="202505-MAI" dataDxfId="50"/>
    <tableColumn id="16" xr3:uid="{C2E4DC0A-CAEA-49CC-AF35-D22BE8CBEC47}" name="202506-JUN" dataDxfId="49"/>
    <tableColumn id="17" xr3:uid="{C991B5D6-3E0D-4720-8DB3-1BEDC5C0D044}" name="202407-JUL2" dataDxfId="48">
      <calculatedColumnFormula>IFERROR(E2/AVERAGE($E2:$P2),"")</calculatedColumnFormula>
    </tableColumn>
    <tableColumn id="18" xr3:uid="{C9DE3D32-9C70-44B7-8F77-D402D142636F}" name="202408-AGO3" dataDxfId="47">
      <calculatedColumnFormula>IFERROR(F2/AVERAGE($E2:$P2),"")</calculatedColumnFormula>
    </tableColumn>
    <tableColumn id="19" xr3:uid="{F6AFF44F-57C2-43C9-B14F-67FDE61AFD8B}" name="202409-SET4" dataDxfId="46">
      <calculatedColumnFormula>IFERROR(G2/AVERAGE($E2:$P2),"")</calculatedColumnFormula>
    </tableColumn>
    <tableColumn id="20" xr3:uid="{15C4DA82-C860-4529-93CB-A6FB6F3CEB3B}" name="202410-OUT5" dataDxfId="45">
      <calculatedColumnFormula>IFERROR(H2/AVERAGE($E2:$P2),"")</calculatedColumnFormula>
    </tableColumn>
    <tableColumn id="21" xr3:uid="{3E429E01-0BEB-4682-89C3-FAD8A11EA4DC}" name="202411-NOV6" dataDxfId="44">
      <calculatedColumnFormula>IFERROR(I2/AVERAGE($E2:$P2),"")</calculatedColumnFormula>
    </tableColumn>
    <tableColumn id="22" xr3:uid="{A9B89752-6A2B-43BB-93ED-1986533EEC3B}" name="202412-DEZ7" dataDxfId="43">
      <calculatedColumnFormula>IFERROR(J2/AVERAGE($E2:$P2),"")</calculatedColumnFormula>
    </tableColumn>
    <tableColumn id="23" xr3:uid="{632FE848-B78E-4DE7-AAC3-39EDDF61FCE8}" name="202501-JAN8" dataDxfId="42">
      <calculatedColumnFormula>IFERROR(K2/AVERAGE($E2:$P2),"")</calculatedColumnFormula>
    </tableColumn>
    <tableColumn id="24" xr3:uid="{5D586865-FE48-4FF5-A65C-E90BF8AF104F}" name="202502-FEV9" dataDxfId="41">
      <calculatedColumnFormula>IFERROR(L2/AVERAGE($E2:$P2),"")</calculatedColumnFormula>
    </tableColumn>
    <tableColumn id="25" xr3:uid="{0ACDD851-0421-46C3-BF5D-F2A194D9B872}" name="202503-MAR10" dataDxfId="40">
      <calculatedColumnFormula>IFERROR(M2/AVERAGE($E2:$P2),"")</calculatedColumnFormula>
    </tableColumn>
    <tableColumn id="26" xr3:uid="{193953E6-7DA6-4009-8A9C-163773E550B9}" name="202504-ABR11" dataDxfId="39">
      <calculatedColumnFormula>IFERROR(N2/AVERAGE($E2:$P2),"")</calculatedColumnFormula>
    </tableColumn>
    <tableColumn id="27" xr3:uid="{9F073C22-EE64-47A4-AFEB-9640346FC9B5}" name="202505-MAI12" dataDxfId="38">
      <calculatedColumnFormula>IFERROR(O2/AVERAGE($E2:$P2),"")</calculatedColumnFormula>
    </tableColumn>
    <tableColumn id="28" xr3:uid="{1C940A71-3DE0-492B-A14E-D5D6D0DE8C78}" name="202506-JUN13" dataDxfId="37">
      <calculatedColumnFormula>IFERROR(P2/AVERAGE($E2:$P2),"")</calculatedColumnFormula>
    </tableColumn>
    <tableColumn id="29" xr3:uid="{BF9462AA-6624-4212-B510-3C10CFBCDCC1}" name="FATURAMENTO" dataDxfId="36"/>
    <tableColumn id="30" xr3:uid="{48B0E048-F7EE-4AF7-99D6-1FADCA5A94A6}" name="MÉDIA PADRÃO" dataDxfId="35">
      <calculatedColumnFormula>AVERAGE(Tabela1[[#This Row],[202407-JUL]:[202506-JUN]])</calculatedColumnFormula>
    </tableColumn>
    <tableColumn id="31" xr3:uid="{CE500360-06B2-4115-BE08-74FF77F0F567}" name="MÉDIA &gt;30%" dataDxfId="34">
      <calculatedColumnFormula>IFERROR(AVERAGEIF(Q2:AB2,"&gt;"&amp;0.3,E2:P2),0)</calculatedColumnFormula>
    </tableColumn>
    <tableColumn id="32" xr3:uid="{FF4A0FC4-2175-48D0-9BA8-425607E995F8}" name="QTD GARANTIA" dataDxfId="33"/>
    <tableColumn id="33" xr3:uid="{83D4DFCF-D45F-4AB1-96A2-2DA90145059E}" name="ESTOQUE RJ" dataDxfId="32"/>
    <tableColumn id="34" xr3:uid="{36066083-B905-487B-BBCF-1DEAAC9EF69C}" name="ESTOQUE SC" dataDxfId="31"/>
    <tableColumn id="35" xr3:uid="{09885647-BC1A-429B-8BD0-78F15689AFEF}" name="ESTOQUE TOTAL" dataDxfId="30">
      <calculatedColumnFormula>SUM(Tabela1[[#This Row],[ESTOQUE RJ]:[ESTOQUE SC]])</calculatedColumnFormula>
    </tableColumn>
    <tableColumn id="36" xr3:uid="{6B310315-EB49-4135-912C-3DAAB8F30F34}" name="QTD CONTAINER" dataDxfId="29"/>
    <tableColumn id="37" xr3:uid="{18AF6B99-0194-48F0-B2B5-5336D5E728B5}" name="QTD FÁBRICA" dataDxfId="28"/>
    <tableColumn id="38" xr3:uid="{6C9F2664-C0DF-4D8D-87CB-AA3148CDB555}" name="TRÂNSITO TOTAL" dataDxfId="27">
      <calculatedColumnFormula>SUM(Tabela1[[#This Row],[QTD CONTAINER]:[QTD FÁBRICA]])</calculatedColumnFormula>
    </tableColumn>
    <tableColumn id="39" xr3:uid="{38F95F8E-40D7-4E45-935E-2BAB337E9E1B}" name="MÊS RJ" dataDxfId="26">
      <calculatedColumnFormula>AG2/AD2</calculatedColumnFormula>
    </tableColumn>
    <tableColumn id="40" xr3:uid="{6A2093D3-E0E2-45CD-87C5-78B3D056406E}" name="MÊS SC" dataDxfId="25">
      <calculatedColumnFormula>AH2/AD2</calculatedColumnFormula>
    </tableColumn>
    <tableColumn id="41" xr3:uid="{E5C13026-D5CF-4337-9D73-B80B508729AC}" name="MÊS CONTAINER" dataDxfId="24">
      <calculatedColumnFormula>AJ2/AD2</calculatedColumnFormula>
    </tableColumn>
    <tableColumn id="42" xr3:uid="{188004DA-5BF9-4EA2-8E63-8E2FD3A6B7C3}" name="MÊS FÁBRICA" dataDxfId="23">
      <calculatedColumnFormula>AK2/AD2</calculatedColumnFormula>
    </tableColumn>
    <tableColumn id="43" xr3:uid="{F6C2CBEA-BC77-494D-9DC5-A70DC3896EF9}" name="MÊS TOTAL" dataDxfId="22">
      <calculatedColumnFormula>SUM(AM2:AP2)</calculatedColumnFormula>
    </tableColumn>
    <tableColumn id="44" xr3:uid="{1F426D68-485E-417E-96DA-931AA0E366F5}" name="MÊS RJ (30%)" dataDxfId="21">
      <calculatedColumnFormula>AG2/AE2</calculatedColumnFormula>
    </tableColumn>
    <tableColumn id="45" xr3:uid="{0016F955-3D24-4098-AB52-36DEDDE5037D}" name="MÊS SC (30%)" dataDxfId="20">
      <calculatedColumnFormula>AH2/AE2</calculatedColumnFormula>
    </tableColumn>
    <tableColumn id="46" xr3:uid="{32947985-8D0B-44A9-B300-B232AA07DCC0}" name="MÊS CONTAINER (30%)" dataDxfId="19">
      <calculatedColumnFormula>AJ2/AE2</calculatedColumnFormula>
    </tableColumn>
    <tableColumn id="47" xr3:uid="{A21FA6DE-D3D7-4489-BEB1-CC6FE23413CD}" name="MÊS FÁBRICA (30%)" dataDxfId="18">
      <calculatedColumnFormula>AK2/AE2</calculatedColumnFormula>
    </tableColumn>
    <tableColumn id="48" xr3:uid="{8DB8CCBD-3A15-4B1D-A60F-DC01E3A3A3B7}" name="MÊS TOTAL (30%)" dataDxfId="17">
      <calculatedColumnFormula>SUM(AR2:AU2)</calculatedColumnFormula>
    </tableColumn>
    <tableColumn id="49" xr3:uid="{6912386E-C467-4252-A166-0B655667AA89}" name="MÊS COMPRA AJUSTADO (30%)" dataDxfId="16">
      <calculatedColumnFormula>IFERROR(AZ2/AVERAGE(AD2:AE2),0)</calculatedColumnFormula>
    </tableColumn>
    <tableColumn id="50" xr3:uid="{81FB81E1-3BB7-47DB-A46B-6E6B7A0115F4}" name="COMPRA PADRÃO" dataDxfId="15">
      <calculatedColumnFormula>IF(
  AND(A2="PALHETAS",NOT(OR(MID(B2,1,5)="YN-PF",MID(B2,1,5)="YN-PC"))),
  0,
  IF(
    ROUNDUP(
      IF(
        IF(D2="A",13-SUM(AM2:AP2),IF(D2="B",11-SUM(AM2:AP2),IF(D2="C",7-SUM(AM2:AP2))))
        &lt;0,
        0,
        IF(D2="A",13-SUM(AM2:AP2),IF(D2="B",11-SUM(AM2:AP2),IF(D2="C",7-SUM(AM2:AP2))))
      )
      *AD2/C2,
      0
    )*C2 = 0,
    0,
    ROUNDUP(
      IF(
        IF(D2="A",13-SUM(AM2:AP2),IF(D2="B",11-SUM(AM2:AP2),IF(D2="C",7-SUM(AM2:AP2))))
        &lt;0,
        0,
        IF(D2="A",13-SUM(AM2:AP2),IF(D2="B",11-SUM(AM2:AP2),IF(D2="C",7-SUM(AM2:AP2))))
      )
      *AD2/C2,
      0
    )*C2
  )
)</calculatedColumnFormula>
    </tableColumn>
    <tableColumn id="51" xr3:uid="{03855D51-40E1-4683-B41B-00E30E0A4979}" name="COMPRA &gt;30%" dataDxfId="14">
      <calculatedColumnFormula>IF(
  AND(Tabela1[[#This Row],[GRUPO | ITEM]]="PALHETAS",NOT(OR(MID(Tabela1[[#This Row],[ITEM]],1,5)="YN-PF",MID(Tabela1[[#This Row],[ITEM]],1,5)="YN-PC"))),
  0,
  IF(
    ROUNDUP(
      IF(
        IF(D2="A",13-SUM(AR2:AU2),IF(D2="B",11-SUM(AR2:AU2),IF(D2="C",7-SUM(AR2:AU2))))
        &lt;0,
        0,
        IF(D2="A",13-SUM(AR2:AU2),IF(D2="B",11-SUM(AR2:AU2),IF(D2="C",7-SUM(AR2:AU2))))
      )
      *AE2/C2, 0
    )
    *C2 = 0,
    0,
    ROUNDUP(
      IF(
        IF(D2="A",13-SUM(AR2:AU2),IF(D2="B",11-SUM(AR2:AU2),IF(D2="C",7-SUM(AR2:AU2))))
        &lt;0,
        0,
        IF(D2="A",13-SUM(AR2:AU2),IF(D2="B",11-SUM(AR2:AU2),IF(D2="C",7-SUM(AR2:AU2))))
      )
      *AE2/C2, 0
    ) *C2
  )
)</calculatedColumnFormula>
    </tableColumn>
    <tableColumn id="52" xr3:uid="{2936C91C-B3C6-4DE8-AA98-64808A0AF213}" name="COMPRA AJUSTADA" dataDxfId="13">
      <calculatedColumnFormula>IF(OR(COUNTIF(AB2,"&gt;="&amp;1.5)+COUNTIF(AA2,"&gt;="&amp;1.5)+COUNTIF(Z2,"&gt;="&amp;1.5)+COUNTIF(Y2,"&gt;="&amp;1.5)+COUNTIF(X2,"&gt;="&amp;1.5)&gt;=2,COUNTIF(AB2,"&gt;="&amp;2)&gt;=1,AND(AA2&gt;=1.5,AB2&lt;=0.3,AI2=0)),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+IFERROR(BA2*C2,0),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+IFERROR(BA2*C2,0),
IFERROR(AVERAGEIF(Tabela1[[#This Row],[COMPRA PADRÃO]:[COMPRA &gt;30%]],"&gt;"&amp;0,Tabela1[[#This Row],[COMPRA PADRÃO]:[COMPRA &gt;30%]]),
0))/Tabela1[[#This Row],[U/CX]],0)*Tabela1[[#This Row],[U/CX]])</calculatedColumnFormula>
    </tableColumn>
    <tableColumn id="53" xr3:uid="{D58F369A-F032-4C42-880D-5D76DD0C7505}" name="AJUSTE MANUAL CXs" dataDxfId="12"/>
    <tableColumn id="55" xr3:uid="{883E096A-5867-491F-AB54-FE1914A9D3BF}" name="INCLUIR MESES ATRASO?" dataDxfId="11"/>
    <tableColumn id="56" xr3:uid="{72308871-1DA6-4B8B-B987-9743A9158501}" name="OBSERVAÇÃO" dataDxfId="10"/>
    <tableColumn id="54" xr3:uid="{DE7D1A55-C2B5-43B5-B9C3-B44341DD2A50}" name="MÉDIA DIÁRIA" dataDxfId="9">
      <calculatedColumnFormula>SUM(E2,F2,G2,H2,I2,J2,K2,L2,M2,N2,O2,P2)/265</calculatedColumnFormula>
    </tableColumn>
    <tableColumn id="59" xr3:uid="{A3BF86D9-91D4-48C5-B2CB-37F51DA50B5D}" name="ESTOQUE MÍNIMO" dataDxfId="8">
      <calculatedColumnFormula>Tabela1[[#This Row],[MÉDIA DIÁRIA]]*180</calculatedColumnFormula>
    </tableColumn>
    <tableColumn id="60" xr3:uid="{222F8AE5-CDE6-4300-94E9-4771201E3CB8}" name="ESTOQUE SEGURANÇA" dataDxfId="7">
      <calculatedColumnFormula>Tabela1[[#This Row],[MÉDIA DIÁRIA]]*IF(Tabela1[[#This Row],[ABC FAT]]="A",(13*22),IF(Tabela1[[#This Row],[ABC FAT]]="B",(9*22),IF(Tabela1[[#This Row],[ABC FAT]]="C",(3*22),0)))</calculatedColumnFormula>
    </tableColumn>
    <tableColumn id="57" xr3:uid="{B702C3D7-3163-4B76-A13D-B8532763558B}" name="ESTOQUE TOTAL2" dataDxfId="6">
      <calculatedColumnFormula>SUM(Tabela1[[#This Row],[ESTOQUE TOTAL]],Tabela1[[#This Row],[TRÂNSITO TOTAL]])</calculatedColumnFormula>
    </tableColumn>
    <tableColumn id="58" xr3:uid="{A6E50950-E2E4-4E50-BEE9-06B7E0EB3AC2}" name="COMPRA" dataDxfId="5">
      <calculatedColumnFormula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calculatedColumnFormula>
    </tableColumn>
    <tableColumn id="61" xr3:uid="{368CB62A-9370-4135-9F2B-9D7BF99AB75D}" name="% ESTOQUE" dataDxfId="0">
      <calculatedColumnFormula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I1364"/>
  <sheetViews>
    <sheetView tabSelected="1" topLeftCell="AU1" workbookViewId="0">
      <pane ySplit="1" topLeftCell="A2" activePane="bottomLeft" state="frozen"/>
      <selection pane="bottomLeft" activeCell="BI2" sqref="BI2"/>
    </sheetView>
  </sheetViews>
  <sheetFormatPr defaultColWidth="5.85546875" defaultRowHeight="12" x14ac:dyDescent="0.2"/>
  <cols>
    <col min="1" max="1" width="20" style="34" bestFit="1" customWidth="1"/>
    <col min="2" max="2" width="13.5703125" style="34" customWidth="1"/>
    <col min="3" max="3" width="9.42578125" style="11" customWidth="1"/>
    <col min="4" max="4" width="8.7109375" style="34" bestFit="1" customWidth="1"/>
    <col min="5" max="16" width="9.42578125" style="11" customWidth="1"/>
    <col min="17" max="28" width="10.140625" style="11" customWidth="1"/>
    <col min="29" max="29" width="13.5703125" style="11" customWidth="1"/>
    <col min="30" max="30" width="12.42578125" style="11" customWidth="1"/>
    <col min="31" max="31" width="11" style="11" customWidth="1"/>
    <col min="32" max="32" width="8.28515625" style="34" customWidth="1"/>
    <col min="33" max="33" width="7.7109375" style="34" customWidth="1"/>
    <col min="34" max="34" width="7.140625" style="34" customWidth="1"/>
    <col min="35" max="35" width="7.5703125" style="34" customWidth="1"/>
    <col min="36" max="38" width="8" style="34" bestFit="1" customWidth="1"/>
    <col min="39" max="40" width="6.42578125" style="34" customWidth="1"/>
    <col min="41" max="41" width="6.85546875" style="34" customWidth="1"/>
    <col min="42" max="42" width="6.140625" style="34" bestFit="1" customWidth="1"/>
    <col min="43" max="43" width="6.85546875" style="34" customWidth="1"/>
    <col min="44" max="45" width="9.7109375" style="11" customWidth="1"/>
    <col min="46" max="46" width="12.28515625" style="11" customWidth="1"/>
    <col min="47" max="47" width="11.140625" style="11" customWidth="1"/>
    <col min="48" max="48" width="10.140625" style="11" customWidth="1"/>
    <col min="49" max="49" width="13.28515625" style="11" customWidth="1"/>
    <col min="50" max="51" width="8" style="34" bestFit="1" customWidth="1"/>
    <col min="52" max="52" width="8.42578125" style="34" customWidth="1"/>
    <col min="53" max="53" width="10.85546875" style="34" bestFit="1" customWidth="1"/>
    <col min="54" max="54" width="12.140625" style="34" bestFit="1" customWidth="1"/>
    <col min="55" max="55" width="15.5703125" style="35" bestFit="1" customWidth="1"/>
    <col min="56" max="56" width="11.28515625" style="32" bestFit="1" customWidth="1"/>
    <col min="57" max="57" width="13.7109375" style="32" bestFit="1" customWidth="1"/>
    <col min="58" max="58" width="15.28515625" style="32" bestFit="1" customWidth="1"/>
    <col min="59" max="59" width="14.5703125" style="32" bestFit="1" customWidth="1"/>
    <col min="60" max="61" width="13.5703125" style="32" bestFit="1" customWidth="1"/>
    <col min="62" max="16384" width="5.85546875" style="32"/>
  </cols>
  <sheetData>
    <row r="1" spans="1:61" ht="31.5" customHeight="1" x14ac:dyDescent="0.15">
      <c r="A1" s="27" t="s">
        <v>0</v>
      </c>
      <c r="B1" s="27" t="s">
        <v>1</v>
      </c>
      <c r="C1" s="1" t="s">
        <v>1036</v>
      </c>
      <c r="D1" s="27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1142</v>
      </c>
      <c r="M1" s="2" t="s">
        <v>1221</v>
      </c>
      <c r="N1" s="2" t="s">
        <v>1302</v>
      </c>
      <c r="O1" s="2" t="s">
        <v>1429</v>
      </c>
      <c r="P1" s="2" t="s">
        <v>1449</v>
      </c>
      <c r="Q1" s="12" t="s">
        <v>1450</v>
      </c>
      <c r="R1" s="12" t="s">
        <v>1451</v>
      </c>
      <c r="S1" s="12" t="s">
        <v>1452</v>
      </c>
      <c r="T1" s="12" t="s">
        <v>1453</v>
      </c>
      <c r="U1" s="12" t="s">
        <v>1454</v>
      </c>
      <c r="V1" s="12" t="s">
        <v>1455</v>
      </c>
      <c r="W1" s="12" t="s">
        <v>1456</v>
      </c>
      <c r="X1" s="12" t="s">
        <v>1457</v>
      </c>
      <c r="Y1" s="12" t="s">
        <v>1458</v>
      </c>
      <c r="Z1" s="12" t="s">
        <v>1459</v>
      </c>
      <c r="AA1" s="12" t="s">
        <v>1460</v>
      </c>
      <c r="AB1" s="12" t="s">
        <v>1461</v>
      </c>
      <c r="AC1" s="2" t="s">
        <v>1032</v>
      </c>
      <c r="AD1" s="2" t="s">
        <v>1037</v>
      </c>
      <c r="AE1" s="2" t="s">
        <v>1041</v>
      </c>
      <c r="AF1" s="28" t="s">
        <v>1042</v>
      </c>
      <c r="AG1" s="28" t="s">
        <v>1043</v>
      </c>
      <c r="AH1" s="28" t="s">
        <v>1044</v>
      </c>
      <c r="AI1" s="28" t="s">
        <v>1033</v>
      </c>
      <c r="AJ1" s="28" t="s">
        <v>1045</v>
      </c>
      <c r="AK1" s="28" t="s">
        <v>1046</v>
      </c>
      <c r="AL1" s="28" t="s">
        <v>1034</v>
      </c>
      <c r="AM1" s="29" t="s">
        <v>10</v>
      </c>
      <c r="AN1" s="29" t="s">
        <v>11</v>
      </c>
      <c r="AO1" s="29" t="s">
        <v>12</v>
      </c>
      <c r="AP1" s="29" t="s">
        <v>13</v>
      </c>
      <c r="AQ1" s="29" t="s">
        <v>1035</v>
      </c>
      <c r="AR1" s="20" t="s">
        <v>1048</v>
      </c>
      <c r="AS1" s="20" t="s">
        <v>1049</v>
      </c>
      <c r="AT1" s="20" t="s">
        <v>1050</v>
      </c>
      <c r="AU1" s="20" t="s">
        <v>1051</v>
      </c>
      <c r="AV1" s="20" t="s">
        <v>1052</v>
      </c>
      <c r="AW1" s="21" t="s">
        <v>1053</v>
      </c>
      <c r="AX1" s="30" t="s">
        <v>1038</v>
      </c>
      <c r="AY1" s="30" t="s">
        <v>1040</v>
      </c>
      <c r="AZ1" s="30" t="s">
        <v>1039</v>
      </c>
      <c r="BA1" s="31" t="s">
        <v>1054</v>
      </c>
      <c r="BB1" s="31" t="s">
        <v>1047</v>
      </c>
      <c r="BC1" s="38" t="s">
        <v>1055</v>
      </c>
      <c r="BD1" s="40" t="s">
        <v>1384</v>
      </c>
      <c r="BE1" s="40" t="s">
        <v>1385</v>
      </c>
      <c r="BF1" s="40" t="s">
        <v>1386</v>
      </c>
      <c r="BG1" s="40" t="s">
        <v>1388</v>
      </c>
      <c r="BH1" s="40" t="s">
        <v>1387</v>
      </c>
      <c r="BI1" s="46" t="s">
        <v>1462</v>
      </c>
    </row>
    <row r="2" spans="1:61" x14ac:dyDescent="0.2">
      <c r="A2" s="4" t="s">
        <v>269</v>
      </c>
      <c r="B2" s="4" t="s">
        <v>1329</v>
      </c>
      <c r="C2" s="4">
        <v>100</v>
      </c>
      <c r="D2" s="4" t="s">
        <v>85</v>
      </c>
      <c r="E2" s="5"/>
      <c r="F2" s="4"/>
      <c r="G2" s="4"/>
      <c r="H2" s="4"/>
      <c r="I2" s="4"/>
      <c r="J2" s="4"/>
      <c r="K2" s="4"/>
      <c r="L2" s="4"/>
      <c r="M2" s="4"/>
      <c r="N2" s="4">
        <v>20</v>
      </c>
      <c r="O2" s="4">
        <v>304</v>
      </c>
      <c r="P2" s="4">
        <v>137</v>
      </c>
      <c r="Q2" s="13">
        <f t="shared" ref="Q2:Q65" si="0">IFERROR(E2/AVERAGE($E2:$P2),"")</f>
        <v>0</v>
      </c>
      <c r="R2" s="16">
        <f t="shared" ref="R2:R65" si="1">IFERROR(F2/AVERAGE($E2:$P2),"")</f>
        <v>0</v>
      </c>
      <c r="S2" s="16">
        <f t="shared" ref="S2:S65" si="2">IFERROR(G2/AVERAGE($E2:$P2),"")</f>
        <v>0</v>
      </c>
      <c r="T2" s="16">
        <f t="shared" ref="T2:T65" si="3">IFERROR(H2/AVERAGE($E2:$P2),"")</f>
        <v>0</v>
      </c>
      <c r="U2" s="16">
        <f t="shared" ref="U2:U65" si="4">IFERROR(I2/AVERAGE($E2:$P2),"")</f>
        <v>0</v>
      </c>
      <c r="V2" s="16">
        <f t="shared" ref="V2:V65" si="5">IFERROR(J2/AVERAGE($E2:$P2),"")</f>
        <v>0</v>
      </c>
      <c r="W2" s="16">
        <f t="shared" ref="W2:W65" si="6">IFERROR(K2/AVERAGE($E2:$P2),"")</f>
        <v>0</v>
      </c>
      <c r="X2" s="16">
        <f t="shared" ref="X2:X65" si="7">IFERROR(L2/AVERAGE($E2:$P2),"")</f>
        <v>0</v>
      </c>
      <c r="Y2" s="16">
        <f t="shared" ref="Y2:Y65" si="8">IFERROR(M2/AVERAGE($E2:$P2),"")</f>
        <v>0</v>
      </c>
      <c r="Z2" s="16">
        <f t="shared" ref="Z2:Z65" si="9">IFERROR(N2/AVERAGE($E2:$P2),"")</f>
        <v>0.13015184381778744</v>
      </c>
      <c r="AA2" s="16">
        <f t="shared" ref="AA2:AA65" si="10">IFERROR(O2/AVERAGE($E2:$P2),"")</f>
        <v>1.9783080260303689</v>
      </c>
      <c r="AB2" s="17">
        <f t="shared" ref="AB2:AB65" si="11">IFERROR(P2/AVERAGE($E2:$P2),"")</f>
        <v>0.89154013015184386</v>
      </c>
      <c r="AC2" s="15">
        <v>7799.65</v>
      </c>
      <c r="AD2" s="14">
        <f>AVERAGE(Tabela1[[#This Row],[202407-JUL]:[202506-JUN]])</f>
        <v>153.66666666666666</v>
      </c>
      <c r="AE2" s="14">
        <f t="shared" ref="AE2:AE65" si="12">IFERROR(AVERAGEIF(Q2:AB2,"&gt;"&amp;0.3,E2:P2),0)</f>
        <v>220.5</v>
      </c>
      <c r="AF2" s="5">
        <v>0</v>
      </c>
      <c r="AG2" s="6">
        <v>0</v>
      </c>
      <c r="AH2" s="4">
        <v>0</v>
      </c>
      <c r="AI2" s="23">
        <f>SUM(Tabela1[[#This Row],[ESTOQUE RJ]:[ESTOQUE SC]])</f>
        <v>0</v>
      </c>
      <c r="AJ2" s="4">
        <v>0</v>
      </c>
      <c r="AK2" s="4">
        <v>5000</v>
      </c>
      <c r="AL2" s="24">
        <f>SUM(Tabela1[[#This Row],[QTD CONTAINER]:[QTD FÁBRICA]])</f>
        <v>5000</v>
      </c>
      <c r="AM2" s="7">
        <f t="shared" ref="AM2:AM65" si="13">AG2/AD2</f>
        <v>0</v>
      </c>
      <c r="AN2" s="7">
        <f t="shared" ref="AN2:AN65" si="14">AH2/AD2</f>
        <v>0</v>
      </c>
      <c r="AO2" s="8">
        <f t="shared" ref="AO2:AO65" si="15">AJ2/AD2</f>
        <v>0</v>
      </c>
      <c r="AP2" s="9">
        <f t="shared" ref="AP2:AP65" si="16">AK2/AD2</f>
        <v>32.537960954446859</v>
      </c>
      <c r="AQ2" s="25">
        <f t="shared" ref="AQ2:AQ65" si="17">SUM(AM2:AP2)</f>
        <v>32.537960954446859</v>
      </c>
      <c r="AR2" s="18">
        <f t="shared" ref="AR2:AR65" si="18">AG2/AE2</f>
        <v>0</v>
      </c>
      <c r="AS2" s="7">
        <f t="shared" ref="AS2:AS65" si="19">AH2/AE2</f>
        <v>0</v>
      </c>
      <c r="AT2" s="8">
        <f t="shared" ref="AT2:AT65" si="20">AJ2/AE2</f>
        <v>0</v>
      </c>
      <c r="AU2" s="9">
        <f t="shared" ref="AU2:AU65" si="21">AK2/AE2</f>
        <v>22.675736961451246</v>
      </c>
      <c r="AV2" s="10">
        <f t="shared" ref="AV2:AV65" si="22">SUM(AR2:AU2)</f>
        <v>22.675736961451246</v>
      </c>
      <c r="AW2" s="22">
        <f t="shared" ref="AW2:AW65" si="23">IFERROR(AZ2/AVERAGE(AD2:AE2),0)</f>
        <v>0</v>
      </c>
      <c r="AX2" s="5">
        <f t="shared" ref="AX2:AX65" si="24">IF(
  AND(A2="PALHETAS",NOT(OR(MID(B2,1,5)="YN-PF",MID(B2,1,5)="YN-PC"))),
  0,
  IF(
    ROUNDUP(
      IF(
        IF(D2="A",13-SUM(AM2:AP2),IF(D2="B",11-SUM(AM2:AP2),IF(D2="C",7-SUM(AM2:AP2))))
        &lt;0,
        0,
        IF(D2="A",13-SUM(AM2:AP2),IF(D2="B",11-SUM(AM2:AP2),IF(D2="C",7-SUM(AM2:AP2))))
      )
      *AD2/C2,
      0
    )*C2 = 0,
    0,
    ROUNDUP(
      IF(
        IF(D2="A",13-SUM(AM2:AP2),IF(D2="B",11-SUM(AM2:AP2),IF(D2="C",7-SUM(AM2:AP2))))
        &lt;0,
        0,
        IF(D2="A",13-SUM(AM2:AP2),IF(D2="B",11-SUM(AM2:AP2),IF(D2="C",7-SUM(AM2:AP2))))
      )
      *AD2/C2,
      0
    )*C2
  )
)</f>
        <v>0</v>
      </c>
      <c r="AY2" s="4">
        <f>IF(
  AND(Tabela1[[#This Row],[GRUPO | ITEM]]="PALHETAS",NOT(OR(MID(Tabela1[[#This Row],[ITEM]],1,5)="YN-PF",MID(Tabela1[[#This Row],[ITEM]],1,5)="YN-PC"))),
  0,
  IF(
    ROUNDUP(
      IF(
        IF(D2="A",13-SUM(AR2:AU2),IF(D2="B",11-SUM(AR2:AU2),IF(D2="C",7-SUM(AR2:AU2))))
        &lt;0,
        0,
        IF(D2="A",13-SUM(AR2:AU2),IF(D2="B",11-SUM(AR2:AU2),IF(D2="C",7-SUM(AR2:AU2))))
      )
      *AE2/C2, 0
    )
    *C2 = 0,
    0,
    ROUNDUP(
      IF(
        IF(D2="A",13-SUM(AR2:AU2),IF(D2="B",11-SUM(AR2:AU2),IF(D2="C",7-SUM(AR2:AU2))))
        &lt;0,
        0,
        IF(D2="A",13-SUM(AR2:AU2),IF(D2="B",11-SUM(AR2:AU2),IF(D2="C",7-SUM(AR2:AU2))))
      )
      *AE2/C2, 0
    ) *C2
  )
)</f>
        <v>0</v>
      </c>
      <c r="AZ2" s="26">
        <f>IF(OR(COUNTIF(AB2,"&gt;="&amp;1.5)+COUNTIF(AA2,"&gt;="&amp;1.5)+COUNTIF(Z2,"&gt;="&amp;1.5)+COUNTIF(Y2,"&gt;="&amp;1.5)+COUNTIF(X2,"&gt;="&amp;1.5)&gt;=2,COUNTIF(AB2,"&gt;="&amp;2)&gt;=1,AND(AA2&gt;=1.5,AB2&lt;=0.3,AI2=0)),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+IFERROR(BA2*C2,0),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+IFERROR(BA2*C2,0),
IFERROR(AVERAGEIF(Tabela1[[#This Row],[COMPRA PADRÃO]:[COMPRA &gt;30%]],"&gt;"&amp;0,Tabela1[[#This Row],[COMPRA PADRÃO]:[COMPRA &gt;30%]]),
0))/Tabela1[[#This Row],[U/CX]],0)*Tabela1[[#This Row],[U/CX]])</f>
        <v>0</v>
      </c>
      <c r="BA2" s="19"/>
      <c r="BB2" s="19"/>
      <c r="BC2" s="5"/>
      <c r="BD2" s="43">
        <f t="shared" ref="BD2:BD65" si="25">SUM(E2,F2,G2,H2,I2,J2,K2,L2,M2,N2,O2,P2)/265</f>
        <v>1.739622641509434</v>
      </c>
      <c r="BE2" s="44">
        <f>Tabela1[[#This Row],[MÉDIA DIÁRIA]]*180</f>
        <v>313.1320754716981</v>
      </c>
      <c r="BF2" s="44">
        <f>Tabela1[[#This Row],[MÉDIA DIÁRIA]]*IF(Tabela1[[#This Row],[ABC FAT]]="A",(13*22),IF(Tabela1[[#This Row],[ABC FAT]]="B",(9*22),IF(Tabela1[[#This Row],[ABC FAT]]="C",(3*22),0)))</f>
        <v>114.81509433962265</v>
      </c>
      <c r="BG2" s="44">
        <f>SUM(Tabela1[[#This Row],[ESTOQUE TOTAL]],Tabela1[[#This Row],[TRÂNSITO TOTAL]])</f>
        <v>5000</v>
      </c>
      <c r="BH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" spans="1:61" x14ac:dyDescent="0.2">
      <c r="A3" s="4" t="s">
        <v>269</v>
      </c>
      <c r="B3" s="4" t="s">
        <v>1328</v>
      </c>
      <c r="C3" s="4">
        <v>100</v>
      </c>
      <c r="D3" s="4" t="s">
        <v>85</v>
      </c>
      <c r="E3" s="5"/>
      <c r="F3" s="4"/>
      <c r="G3" s="4"/>
      <c r="H3" s="4"/>
      <c r="I3" s="4"/>
      <c r="J3" s="4"/>
      <c r="K3" s="4"/>
      <c r="L3" s="4"/>
      <c r="M3" s="4"/>
      <c r="N3" s="4">
        <v>50</v>
      </c>
      <c r="O3" s="4">
        <v>474</v>
      </c>
      <c r="P3" s="4">
        <v>204</v>
      </c>
      <c r="Q3" s="13">
        <f t="shared" si="0"/>
        <v>0</v>
      </c>
      <c r="R3" s="16">
        <f t="shared" si="1"/>
        <v>0</v>
      </c>
      <c r="S3" s="16">
        <f t="shared" si="2"/>
        <v>0</v>
      </c>
      <c r="T3" s="16">
        <f t="shared" si="3"/>
        <v>0</v>
      </c>
      <c r="U3" s="16">
        <f t="shared" si="4"/>
        <v>0</v>
      </c>
      <c r="V3" s="16">
        <f t="shared" si="5"/>
        <v>0</v>
      </c>
      <c r="W3" s="16">
        <f t="shared" si="6"/>
        <v>0</v>
      </c>
      <c r="X3" s="16">
        <f t="shared" si="7"/>
        <v>0</v>
      </c>
      <c r="Y3" s="16">
        <f t="shared" si="8"/>
        <v>0</v>
      </c>
      <c r="Z3" s="16">
        <f t="shared" si="9"/>
        <v>0.20604395604395606</v>
      </c>
      <c r="AA3" s="16">
        <f t="shared" si="10"/>
        <v>1.9532967032967035</v>
      </c>
      <c r="AB3" s="17">
        <f t="shared" si="11"/>
        <v>0.84065934065934067</v>
      </c>
      <c r="AC3" s="15">
        <v>12265.68</v>
      </c>
      <c r="AD3" s="14">
        <f>AVERAGE(Tabela1[[#This Row],[202407-JUL]:[202506-JUN]])</f>
        <v>242.66666666666666</v>
      </c>
      <c r="AE3" s="14">
        <f t="shared" si="12"/>
        <v>339</v>
      </c>
      <c r="AF3" s="5">
        <v>0</v>
      </c>
      <c r="AG3" s="6">
        <v>0</v>
      </c>
      <c r="AH3" s="4">
        <v>0</v>
      </c>
      <c r="AI3" s="23">
        <f>SUM(Tabela1[[#This Row],[ESTOQUE RJ]:[ESTOQUE SC]])</f>
        <v>0</v>
      </c>
      <c r="AJ3" s="4">
        <v>0</v>
      </c>
      <c r="AK3" s="4">
        <v>5000</v>
      </c>
      <c r="AL3" s="24">
        <f>SUM(Tabela1[[#This Row],[QTD CONTAINER]:[QTD FÁBRICA]])</f>
        <v>5000</v>
      </c>
      <c r="AM3" s="7">
        <f t="shared" si="13"/>
        <v>0</v>
      </c>
      <c r="AN3" s="7">
        <f t="shared" si="14"/>
        <v>0</v>
      </c>
      <c r="AO3" s="8">
        <f t="shared" si="15"/>
        <v>0</v>
      </c>
      <c r="AP3" s="9">
        <f t="shared" si="16"/>
        <v>20.604395604395606</v>
      </c>
      <c r="AQ3" s="25">
        <f t="shared" si="17"/>
        <v>20.604395604395606</v>
      </c>
      <c r="AR3" s="18">
        <f t="shared" si="18"/>
        <v>0</v>
      </c>
      <c r="AS3" s="7">
        <f t="shared" si="19"/>
        <v>0</v>
      </c>
      <c r="AT3" s="8">
        <f t="shared" si="20"/>
        <v>0</v>
      </c>
      <c r="AU3" s="9">
        <f t="shared" si="21"/>
        <v>14.749262536873156</v>
      </c>
      <c r="AV3" s="10">
        <f t="shared" si="22"/>
        <v>14.749262536873156</v>
      </c>
      <c r="AW3" s="22">
        <f t="shared" si="23"/>
        <v>0</v>
      </c>
      <c r="AX3" s="5">
        <f t="shared" si="24"/>
        <v>0</v>
      </c>
      <c r="AY3" s="4">
        <f>IF(
  AND(Tabela1[[#This Row],[GRUPO | ITEM]]="PALHETAS",NOT(OR(MID(Tabela1[[#This Row],[ITEM]],1,5)="YN-PF",MID(Tabela1[[#This Row],[ITEM]],1,5)="YN-PC"))),
  0,
  IF(
    ROUNDUP(
      IF(
        IF(D3="A",13-SUM(AR3:AU3),IF(D3="B",11-SUM(AR3:AU3),IF(D3="C",7-SUM(AR3:AU3))))
        &lt;0,
        0,
        IF(D3="A",13-SUM(AR3:AU3),IF(D3="B",11-SUM(AR3:AU3),IF(D3="C",7-SUM(AR3:AU3))))
      )
      *AE3/C3, 0
    )
    *C3 = 0,
    0,
    ROUNDUP(
      IF(
        IF(D3="A",13-SUM(AR3:AU3),IF(D3="B",11-SUM(AR3:AU3),IF(D3="C",7-SUM(AR3:AU3))))
        &lt;0,
        0,
        IF(D3="A",13-SUM(AR3:AU3),IF(D3="B",11-SUM(AR3:AU3),IF(D3="C",7-SUM(AR3:AU3))))
      )
      *AE3/C3, 0
    ) *C3
  )
)</f>
        <v>0</v>
      </c>
      <c r="AZ3" s="26">
        <f>IF(OR(COUNTIF(AB3,"&gt;="&amp;1.5)+COUNTIF(AA3,"&gt;="&amp;1.5)+COUNTIF(Z3,"&gt;="&amp;1.5)+COUNTIF(Y3,"&gt;="&amp;1.5)+COUNTIF(X3,"&gt;="&amp;1.5)&gt;=2,COUNTIF(AB3,"&gt;="&amp;2)&gt;=1,AND(AA3&gt;=1.5,AB3&lt;=0.3,AI3=0)),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+IFERROR(BA3*C3,0),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+IFERROR(BA3*C3,0),
IFERROR(AVERAGEIF(Tabela1[[#This Row],[COMPRA PADRÃO]:[COMPRA &gt;30%]],"&gt;"&amp;0,Tabela1[[#This Row],[COMPRA PADRÃO]:[COMPRA &gt;30%]]),
0))/Tabela1[[#This Row],[U/CX]],0)*Tabela1[[#This Row],[U/CX]])</f>
        <v>0</v>
      </c>
      <c r="BA3" s="19"/>
      <c r="BB3" s="19"/>
      <c r="BC3" s="5"/>
      <c r="BD3" s="43">
        <f t="shared" si="25"/>
        <v>2.7471698113207546</v>
      </c>
      <c r="BE3" s="44">
        <f>Tabela1[[#This Row],[MÉDIA DIÁRIA]]*180</f>
        <v>494.49056603773585</v>
      </c>
      <c r="BF3" s="44">
        <f>Tabela1[[#This Row],[MÉDIA DIÁRIA]]*IF(Tabela1[[#This Row],[ABC FAT]]="A",(13*22),IF(Tabela1[[#This Row],[ABC FAT]]="B",(9*22),IF(Tabela1[[#This Row],[ABC FAT]]="C",(3*22),0)))</f>
        <v>181.31320754716981</v>
      </c>
      <c r="BG3" s="44">
        <f>SUM(Tabela1[[#This Row],[ESTOQUE TOTAL]],Tabela1[[#This Row],[TRÂNSITO TOTAL]])</f>
        <v>5000</v>
      </c>
      <c r="BH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" spans="1:61" x14ac:dyDescent="0.2">
      <c r="A4" s="4" t="s">
        <v>269</v>
      </c>
      <c r="B4" s="4" t="s">
        <v>1320</v>
      </c>
      <c r="C4" s="4">
        <v>10</v>
      </c>
      <c r="D4" s="4" t="s">
        <v>85</v>
      </c>
      <c r="E4" s="5"/>
      <c r="F4" s="4"/>
      <c r="G4" s="4"/>
      <c r="H4" s="4"/>
      <c r="I4" s="4"/>
      <c r="J4" s="4"/>
      <c r="K4" s="4"/>
      <c r="L4" s="4"/>
      <c r="M4" s="4"/>
      <c r="N4" s="4">
        <v>10</v>
      </c>
      <c r="O4" s="4">
        <v>120</v>
      </c>
      <c r="P4" s="4">
        <v>19</v>
      </c>
      <c r="Q4" s="13">
        <f t="shared" si="0"/>
        <v>0</v>
      </c>
      <c r="R4" s="16">
        <f t="shared" si="1"/>
        <v>0</v>
      </c>
      <c r="S4" s="16">
        <f t="shared" si="2"/>
        <v>0</v>
      </c>
      <c r="T4" s="16">
        <f t="shared" si="3"/>
        <v>0</v>
      </c>
      <c r="U4" s="16">
        <f t="shared" si="4"/>
        <v>0</v>
      </c>
      <c r="V4" s="16">
        <f t="shared" si="5"/>
        <v>0</v>
      </c>
      <c r="W4" s="16">
        <f t="shared" si="6"/>
        <v>0</v>
      </c>
      <c r="X4" s="16">
        <f t="shared" si="7"/>
        <v>0</v>
      </c>
      <c r="Y4" s="16">
        <f t="shared" si="8"/>
        <v>0</v>
      </c>
      <c r="Z4" s="16">
        <f t="shared" si="9"/>
        <v>0.20134228187919465</v>
      </c>
      <c r="AA4" s="16">
        <f t="shared" si="10"/>
        <v>2.4161073825503356</v>
      </c>
      <c r="AB4" s="17">
        <f t="shared" si="11"/>
        <v>0.3825503355704698</v>
      </c>
      <c r="AC4" s="15">
        <v>26475.94</v>
      </c>
      <c r="AD4" s="14">
        <f>AVERAGE(Tabela1[[#This Row],[202407-JUL]:[202506-JUN]])</f>
        <v>49.666666666666664</v>
      </c>
      <c r="AE4" s="14">
        <f t="shared" si="12"/>
        <v>69.5</v>
      </c>
      <c r="AF4" s="5">
        <v>0</v>
      </c>
      <c r="AG4" s="6">
        <v>0</v>
      </c>
      <c r="AH4" s="4">
        <v>0</v>
      </c>
      <c r="AI4" s="23">
        <f>SUM(Tabela1[[#This Row],[ESTOQUE RJ]:[ESTOQUE SC]])</f>
        <v>0</v>
      </c>
      <c r="AJ4" s="4">
        <v>0</v>
      </c>
      <c r="AK4" s="4">
        <v>1000</v>
      </c>
      <c r="AL4" s="24">
        <f>SUM(Tabela1[[#This Row],[QTD CONTAINER]:[QTD FÁBRICA]])</f>
        <v>1000</v>
      </c>
      <c r="AM4" s="7">
        <f t="shared" si="13"/>
        <v>0</v>
      </c>
      <c r="AN4" s="7">
        <f t="shared" si="14"/>
        <v>0</v>
      </c>
      <c r="AO4" s="8">
        <f t="shared" si="15"/>
        <v>0</v>
      </c>
      <c r="AP4" s="9">
        <f t="shared" si="16"/>
        <v>20.134228187919465</v>
      </c>
      <c r="AQ4" s="25">
        <f t="shared" si="17"/>
        <v>20.134228187919465</v>
      </c>
      <c r="AR4" s="18">
        <f t="shared" si="18"/>
        <v>0</v>
      </c>
      <c r="AS4" s="7">
        <f t="shared" si="19"/>
        <v>0</v>
      </c>
      <c r="AT4" s="8">
        <f t="shared" si="20"/>
        <v>0</v>
      </c>
      <c r="AU4" s="9">
        <f t="shared" si="21"/>
        <v>14.388489208633093</v>
      </c>
      <c r="AV4" s="10">
        <f t="shared" si="22"/>
        <v>14.388489208633093</v>
      </c>
      <c r="AW4" s="22">
        <f t="shared" si="23"/>
        <v>0</v>
      </c>
      <c r="AX4" s="5">
        <f t="shared" si="24"/>
        <v>0</v>
      </c>
      <c r="AY4" s="4">
        <f>IF(
  AND(Tabela1[[#This Row],[GRUPO | ITEM]]="PALHETAS",NOT(OR(MID(Tabela1[[#This Row],[ITEM]],1,5)="YN-PF",MID(Tabela1[[#This Row],[ITEM]],1,5)="YN-PC"))),
  0,
  IF(
    ROUNDUP(
      IF(
        IF(D4="A",13-SUM(AR4:AU4),IF(D4="B",11-SUM(AR4:AU4),IF(D4="C",7-SUM(AR4:AU4))))
        &lt;0,
        0,
        IF(D4="A",13-SUM(AR4:AU4),IF(D4="B",11-SUM(AR4:AU4),IF(D4="C",7-SUM(AR4:AU4))))
      )
      *AE4/C4, 0
    )
    *C4 = 0,
    0,
    ROUNDUP(
      IF(
        IF(D4="A",13-SUM(AR4:AU4),IF(D4="B",11-SUM(AR4:AU4),IF(D4="C",7-SUM(AR4:AU4))))
        &lt;0,
        0,
        IF(D4="A",13-SUM(AR4:AU4),IF(D4="B",11-SUM(AR4:AU4),IF(D4="C",7-SUM(AR4:AU4))))
      )
      *AE4/C4, 0
    ) *C4
  )
)</f>
        <v>0</v>
      </c>
      <c r="AZ4" s="26">
        <f>IF(OR(COUNTIF(AB4,"&gt;="&amp;1.5)+COUNTIF(AA4,"&gt;="&amp;1.5)+COUNTIF(Z4,"&gt;="&amp;1.5)+COUNTIF(Y4,"&gt;="&amp;1.5)+COUNTIF(X4,"&gt;="&amp;1.5)&gt;=2,COUNTIF(AB4,"&gt;="&amp;2)&gt;=1,AND(AA4&gt;=1.5,AB4&lt;=0.3,AI4=0)),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+IFERROR(BA4*C4,0),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+IFERROR(BA4*C4,0),
IFERROR(AVERAGEIF(Tabela1[[#This Row],[COMPRA PADRÃO]:[COMPRA &gt;30%]],"&gt;"&amp;0,Tabela1[[#This Row],[COMPRA PADRÃO]:[COMPRA &gt;30%]]),
0))/Tabela1[[#This Row],[U/CX]],0)*Tabela1[[#This Row],[U/CX]])</f>
        <v>0</v>
      </c>
      <c r="BA4" s="19"/>
      <c r="BB4" s="19"/>
      <c r="BC4" s="5"/>
      <c r="BD4" s="43">
        <f t="shared" si="25"/>
        <v>0.56226415094339621</v>
      </c>
      <c r="BE4" s="44">
        <f>Tabela1[[#This Row],[MÉDIA DIÁRIA]]*180</f>
        <v>101.20754716981132</v>
      </c>
      <c r="BF4" s="44">
        <f>Tabela1[[#This Row],[MÉDIA DIÁRIA]]*IF(Tabela1[[#This Row],[ABC FAT]]="A",(13*22),IF(Tabela1[[#This Row],[ABC FAT]]="B",(9*22),IF(Tabela1[[#This Row],[ABC FAT]]="C",(3*22),0)))</f>
        <v>37.109433962264148</v>
      </c>
      <c r="BG4" s="44">
        <f>SUM(Tabela1[[#This Row],[ESTOQUE TOTAL]],Tabela1[[#This Row],[TRÂNSITO TOTAL]])</f>
        <v>1000</v>
      </c>
      <c r="BH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" spans="1:61" x14ac:dyDescent="0.2">
      <c r="A5" s="4" t="s">
        <v>17</v>
      </c>
      <c r="B5" s="4" t="s">
        <v>221</v>
      </c>
      <c r="C5" s="4">
        <v>25</v>
      </c>
      <c r="D5" s="4" t="s">
        <v>85</v>
      </c>
      <c r="E5" s="5"/>
      <c r="F5" s="4"/>
      <c r="G5" s="4">
        <v>355</v>
      </c>
      <c r="H5" s="4">
        <v>30</v>
      </c>
      <c r="I5" s="4">
        <v>50</v>
      </c>
      <c r="J5" s="4">
        <v>50</v>
      </c>
      <c r="K5" s="4">
        <v>130</v>
      </c>
      <c r="L5" s="4">
        <v>105</v>
      </c>
      <c r="M5" s="4">
        <v>175</v>
      </c>
      <c r="N5" s="4">
        <v>150</v>
      </c>
      <c r="O5" s="4">
        <v>75</v>
      </c>
      <c r="P5" s="4">
        <v>50</v>
      </c>
      <c r="Q5" s="13">
        <f t="shared" si="0"/>
        <v>0</v>
      </c>
      <c r="R5" s="16">
        <f t="shared" si="1"/>
        <v>0</v>
      </c>
      <c r="S5" s="16">
        <f t="shared" si="2"/>
        <v>3.0341880341880341</v>
      </c>
      <c r="T5" s="16">
        <f t="shared" si="3"/>
        <v>0.25641025641025639</v>
      </c>
      <c r="U5" s="16">
        <f t="shared" si="4"/>
        <v>0.42735042735042733</v>
      </c>
      <c r="V5" s="16">
        <f t="shared" si="5"/>
        <v>0.42735042735042733</v>
      </c>
      <c r="W5" s="16">
        <f t="shared" si="6"/>
        <v>1.1111111111111112</v>
      </c>
      <c r="X5" s="16">
        <f t="shared" si="7"/>
        <v>0.89743589743589747</v>
      </c>
      <c r="Y5" s="16">
        <f t="shared" si="8"/>
        <v>1.4957264957264957</v>
      </c>
      <c r="Z5" s="16">
        <f t="shared" si="9"/>
        <v>1.2820512820512822</v>
      </c>
      <c r="AA5" s="16">
        <f t="shared" si="10"/>
        <v>0.64102564102564108</v>
      </c>
      <c r="AB5" s="17">
        <f t="shared" si="11"/>
        <v>0.42735042735042733</v>
      </c>
      <c r="AC5" s="15">
        <v>24677.9</v>
      </c>
      <c r="AD5" s="14">
        <f>AVERAGE(Tabela1[[#This Row],[202407-JUL]:[202506-JUN]])</f>
        <v>117</v>
      </c>
      <c r="AE5" s="14">
        <f t="shared" si="12"/>
        <v>126.66666666666667</v>
      </c>
      <c r="AF5" s="5">
        <v>0</v>
      </c>
      <c r="AG5" s="6">
        <v>0</v>
      </c>
      <c r="AH5" s="4">
        <v>0</v>
      </c>
      <c r="AI5" s="23">
        <f>SUM(Tabela1[[#This Row],[ESTOQUE RJ]:[ESTOQUE SC]])</f>
        <v>0</v>
      </c>
      <c r="AJ5" s="4">
        <v>0</v>
      </c>
      <c r="AK5" s="4">
        <v>0</v>
      </c>
      <c r="AL5" s="24">
        <f>SUM(Tabela1[[#This Row],[QTD CONTAINER]:[QTD FÁBRICA]])</f>
        <v>0</v>
      </c>
      <c r="AM5" s="7">
        <f t="shared" si="13"/>
        <v>0</v>
      </c>
      <c r="AN5" s="7">
        <f t="shared" si="14"/>
        <v>0</v>
      </c>
      <c r="AO5" s="8">
        <f t="shared" si="15"/>
        <v>0</v>
      </c>
      <c r="AP5" s="9">
        <f t="shared" si="16"/>
        <v>0</v>
      </c>
      <c r="AQ5" s="25">
        <f t="shared" si="17"/>
        <v>0</v>
      </c>
      <c r="AR5" s="18">
        <f t="shared" si="18"/>
        <v>0</v>
      </c>
      <c r="AS5" s="7">
        <f t="shared" si="19"/>
        <v>0</v>
      </c>
      <c r="AT5" s="8">
        <f t="shared" si="20"/>
        <v>0</v>
      </c>
      <c r="AU5" s="9">
        <f t="shared" si="21"/>
        <v>0</v>
      </c>
      <c r="AV5" s="10">
        <f t="shared" si="22"/>
        <v>0</v>
      </c>
      <c r="AW5" s="22">
        <f t="shared" si="23"/>
        <v>0</v>
      </c>
      <c r="AX5" s="5">
        <f t="shared" si="24"/>
        <v>0</v>
      </c>
      <c r="AY5" s="4">
        <f>IF(
  AND(Tabela1[[#This Row],[GRUPO | ITEM]]="PALHETAS",NOT(OR(MID(Tabela1[[#This Row],[ITEM]],1,5)="YN-PF",MID(Tabela1[[#This Row],[ITEM]],1,5)="YN-PC"))),
  0,
  IF(
    ROUNDUP(
      IF(
        IF(D5="A",13-SUM(AR5:AU5),IF(D5="B",11-SUM(AR5:AU5),IF(D5="C",7-SUM(AR5:AU5))))
        &lt;0,
        0,
        IF(D5="A",13-SUM(AR5:AU5),IF(D5="B",11-SUM(AR5:AU5),IF(D5="C",7-SUM(AR5:AU5))))
      )
      *AE5/C5, 0
    )
    *C5 = 0,
    0,
    ROUNDUP(
      IF(
        IF(D5="A",13-SUM(AR5:AU5),IF(D5="B",11-SUM(AR5:AU5),IF(D5="C",7-SUM(AR5:AU5))))
        &lt;0,
        0,
        IF(D5="A",13-SUM(AR5:AU5),IF(D5="B",11-SUM(AR5:AU5),IF(D5="C",7-SUM(AR5:AU5))))
      )
      *AE5/C5, 0
    ) *C5
  )
)</f>
        <v>0</v>
      </c>
      <c r="AZ5" s="26">
        <f>IF(OR(COUNTIF(AB5,"&gt;="&amp;1.5)+COUNTIF(AA5,"&gt;="&amp;1.5)+COUNTIF(Z5,"&gt;="&amp;1.5)+COUNTIF(Y5,"&gt;="&amp;1.5)+COUNTIF(X5,"&gt;="&amp;1.5)&gt;=2,COUNTIF(AB5,"&gt;="&amp;2)&gt;=1,AND(AA5&gt;=1.5,AB5&lt;=0.3,AI5=0)),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+IFERROR(BA5*C5,0),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+IFERROR(BA5*C5,0),
IFERROR(AVERAGEIF(Tabela1[[#This Row],[COMPRA PADRÃO]:[COMPRA &gt;30%]],"&gt;"&amp;0,Tabela1[[#This Row],[COMPRA PADRÃO]:[COMPRA &gt;30%]]),
0))/Tabela1[[#This Row],[U/CX]],0)*Tabela1[[#This Row],[U/CX]])</f>
        <v>0</v>
      </c>
      <c r="BA5" s="19"/>
      <c r="BB5" s="19"/>
      <c r="BC5" s="41"/>
      <c r="BD5" s="43">
        <f t="shared" si="25"/>
        <v>4.4150943396226419</v>
      </c>
      <c r="BE5" s="44">
        <f>Tabela1[[#This Row],[MÉDIA DIÁRIA]]*180</f>
        <v>794.71698113207549</v>
      </c>
      <c r="BF5" s="44">
        <f>Tabela1[[#This Row],[MÉDIA DIÁRIA]]*IF(Tabela1[[#This Row],[ABC FAT]]="A",(13*22),IF(Tabela1[[#This Row],[ABC FAT]]="B",(9*22),IF(Tabela1[[#This Row],[ABC FAT]]="C",(3*22),0)))</f>
        <v>291.39622641509436</v>
      </c>
      <c r="BG5" s="44">
        <f>SUM(Tabela1[[#This Row],[ESTOQUE TOTAL]],Tabela1[[#This Row],[TRÂNSITO TOTAL]])</f>
        <v>0</v>
      </c>
      <c r="BH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1075</v>
      </c>
      <c r="BI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6" spans="1:61" x14ac:dyDescent="0.2">
      <c r="A6" s="4" t="s">
        <v>269</v>
      </c>
      <c r="B6" s="4" t="s">
        <v>1334</v>
      </c>
      <c r="C6" s="4">
        <v>50</v>
      </c>
      <c r="D6" s="4" t="s">
        <v>85</v>
      </c>
      <c r="E6" s="5"/>
      <c r="F6" s="4"/>
      <c r="G6" s="4"/>
      <c r="H6" s="4"/>
      <c r="I6" s="4"/>
      <c r="J6" s="4"/>
      <c r="K6" s="4"/>
      <c r="L6" s="4"/>
      <c r="M6" s="4"/>
      <c r="N6" s="4">
        <v>100</v>
      </c>
      <c r="O6" s="4">
        <v>215</v>
      </c>
      <c r="P6" s="4">
        <v>118</v>
      </c>
      <c r="Q6" s="13">
        <f t="shared" si="0"/>
        <v>0</v>
      </c>
      <c r="R6" s="16">
        <f t="shared" si="1"/>
        <v>0</v>
      </c>
      <c r="S6" s="16">
        <f t="shared" si="2"/>
        <v>0</v>
      </c>
      <c r="T6" s="16">
        <f t="shared" si="3"/>
        <v>0</v>
      </c>
      <c r="U6" s="16">
        <f t="shared" si="4"/>
        <v>0</v>
      </c>
      <c r="V6" s="16">
        <f t="shared" si="5"/>
        <v>0</v>
      </c>
      <c r="W6" s="16">
        <f t="shared" si="6"/>
        <v>0</v>
      </c>
      <c r="X6" s="16">
        <f t="shared" si="7"/>
        <v>0</v>
      </c>
      <c r="Y6" s="16">
        <f t="shared" si="8"/>
        <v>0</v>
      </c>
      <c r="Z6" s="16">
        <f t="shared" si="9"/>
        <v>0.69284064665127021</v>
      </c>
      <c r="AA6" s="16">
        <f t="shared" si="10"/>
        <v>1.4896073903002309</v>
      </c>
      <c r="AB6" s="17">
        <f t="shared" si="11"/>
        <v>0.81755196304849875</v>
      </c>
      <c r="AC6" s="15">
        <v>17495.39</v>
      </c>
      <c r="AD6" s="14">
        <f>AVERAGE(Tabela1[[#This Row],[202407-JUL]:[202506-JUN]])</f>
        <v>144.33333333333334</v>
      </c>
      <c r="AE6" s="14">
        <f t="shared" si="12"/>
        <v>144.33333333333334</v>
      </c>
      <c r="AF6" s="5">
        <v>0</v>
      </c>
      <c r="AG6" s="6">
        <v>0</v>
      </c>
      <c r="AH6" s="4">
        <v>0</v>
      </c>
      <c r="AI6" s="23">
        <f>SUM(Tabela1[[#This Row],[ESTOQUE RJ]:[ESTOQUE SC]])</f>
        <v>0</v>
      </c>
      <c r="AJ6" s="4">
        <v>0</v>
      </c>
      <c r="AK6" s="4">
        <v>1250</v>
      </c>
      <c r="AL6" s="24">
        <f>SUM(Tabela1[[#This Row],[QTD CONTAINER]:[QTD FÁBRICA]])</f>
        <v>1250</v>
      </c>
      <c r="AM6" s="7">
        <f t="shared" si="13"/>
        <v>0</v>
      </c>
      <c r="AN6" s="7">
        <f t="shared" si="14"/>
        <v>0</v>
      </c>
      <c r="AO6" s="8">
        <f t="shared" si="15"/>
        <v>0</v>
      </c>
      <c r="AP6" s="9">
        <f t="shared" si="16"/>
        <v>8.6605080831408774</v>
      </c>
      <c r="AQ6" s="25">
        <f t="shared" si="17"/>
        <v>8.6605080831408774</v>
      </c>
      <c r="AR6" s="18">
        <f t="shared" si="18"/>
        <v>0</v>
      </c>
      <c r="AS6" s="7">
        <f t="shared" si="19"/>
        <v>0</v>
      </c>
      <c r="AT6" s="8">
        <f t="shared" si="20"/>
        <v>0</v>
      </c>
      <c r="AU6" s="9">
        <f t="shared" si="21"/>
        <v>8.6605080831408774</v>
      </c>
      <c r="AV6" s="10">
        <f t="shared" si="22"/>
        <v>8.6605080831408774</v>
      </c>
      <c r="AW6" s="22">
        <f t="shared" si="23"/>
        <v>0</v>
      </c>
      <c r="AX6" s="5">
        <f t="shared" si="24"/>
        <v>0</v>
      </c>
      <c r="AY6" s="4">
        <f>IF(
  AND(Tabela1[[#This Row],[GRUPO | ITEM]]="PALHETAS",NOT(OR(MID(Tabela1[[#This Row],[ITEM]],1,5)="YN-PF",MID(Tabela1[[#This Row],[ITEM]],1,5)="YN-PC"))),
  0,
  IF(
    ROUNDUP(
      IF(
        IF(D6="A",13-SUM(AR6:AU6),IF(D6="B",11-SUM(AR6:AU6),IF(D6="C",7-SUM(AR6:AU6))))
        &lt;0,
        0,
        IF(D6="A",13-SUM(AR6:AU6),IF(D6="B",11-SUM(AR6:AU6),IF(D6="C",7-SUM(AR6:AU6))))
      )
      *AE6/C6, 0
    )
    *C6 = 0,
    0,
    ROUNDUP(
      IF(
        IF(D6="A",13-SUM(AR6:AU6),IF(D6="B",11-SUM(AR6:AU6),IF(D6="C",7-SUM(AR6:AU6))))
        &lt;0,
        0,
        IF(D6="A",13-SUM(AR6:AU6),IF(D6="B",11-SUM(AR6:AU6),IF(D6="C",7-SUM(AR6:AU6))))
      )
      *AE6/C6, 0
    ) *C6
  )
)</f>
        <v>0</v>
      </c>
      <c r="AZ6" s="26">
        <f>IF(OR(COUNTIF(AB6,"&gt;="&amp;1.5)+COUNTIF(AA6,"&gt;="&amp;1.5)+COUNTIF(Z6,"&gt;="&amp;1.5)+COUNTIF(Y6,"&gt;="&amp;1.5)+COUNTIF(X6,"&gt;="&amp;1.5)&gt;=2,COUNTIF(AB6,"&gt;="&amp;2)&gt;=1,AND(AA6&gt;=1.5,AB6&lt;=0.3,AI6=0)),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+IFERROR(BA6*C6,0),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+IFERROR(BA6*C6,0),
IFERROR(AVERAGEIF(Tabela1[[#This Row],[COMPRA PADRÃO]:[COMPRA &gt;30%]],"&gt;"&amp;0,Tabela1[[#This Row],[COMPRA PADRÃO]:[COMPRA &gt;30%]]),
0))/Tabela1[[#This Row],[U/CX]],0)*Tabela1[[#This Row],[U/CX]])</f>
        <v>0</v>
      </c>
      <c r="BA6" s="33"/>
      <c r="BB6" s="33"/>
      <c r="BC6" s="42"/>
      <c r="BD6" s="43">
        <f t="shared" si="25"/>
        <v>1.6339622641509435</v>
      </c>
      <c r="BE6" s="44">
        <f>Tabela1[[#This Row],[MÉDIA DIÁRIA]]*180</f>
        <v>294.11320754716985</v>
      </c>
      <c r="BF6" s="44">
        <f>Tabela1[[#This Row],[MÉDIA DIÁRIA]]*IF(Tabela1[[#This Row],[ABC FAT]]="A",(13*22),IF(Tabela1[[#This Row],[ABC FAT]]="B",(9*22),IF(Tabela1[[#This Row],[ABC FAT]]="C",(3*22),0)))</f>
        <v>107.84150943396227</v>
      </c>
      <c r="BG6" s="44">
        <f>SUM(Tabela1[[#This Row],[ESTOQUE TOTAL]],Tabela1[[#This Row],[TRÂNSITO TOTAL]])</f>
        <v>1250</v>
      </c>
      <c r="BH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7" spans="1:61" x14ac:dyDescent="0.2">
      <c r="A7" s="4" t="s">
        <v>1023</v>
      </c>
      <c r="B7" s="4" t="s">
        <v>1220</v>
      </c>
      <c r="C7" s="4">
        <v>100</v>
      </c>
      <c r="D7" s="4" t="s">
        <v>16</v>
      </c>
      <c r="E7" s="5"/>
      <c r="F7" s="4"/>
      <c r="G7" s="4"/>
      <c r="H7" s="4"/>
      <c r="I7" s="4"/>
      <c r="J7" s="4"/>
      <c r="K7" s="4"/>
      <c r="L7" s="4"/>
      <c r="M7" s="4">
        <v>200</v>
      </c>
      <c r="N7" s="4">
        <v>700</v>
      </c>
      <c r="O7" s="4">
        <v>3848</v>
      </c>
      <c r="P7" s="4">
        <v>49</v>
      </c>
      <c r="Q7" s="13">
        <f t="shared" si="0"/>
        <v>0</v>
      </c>
      <c r="R7" s="16">
        <f t="shared" si="1"/>
        <v>0</v>
      </c>
      <c r="S7" s="16">
        <f t="shared" si="2"/>
        <v>0</v>
      </c>
      <c r="T7" s="16">
        <f t="shared" si="3"/>
        <v>0</v>
      </c>
      <c r="U7" s="16">
        <f t="shared" si="4"/>
        <v>0</v>
      </c>
      <c r="V7" s="16">
        <f t="shared" si="5"/>
        <v>0</v>
      </c>
      <c r="W7" s="16">
        <f t="shared" si="6"/>
        <v>0</v>
      </c>
      <c r="X7" s="16">
        <f t="shared" si="7"/>
        <v>0</v>
      </c>
      <c r="Y7" s="16">
        <f t="shared" si="8"/>
        <v>0.16677089847821555</v>
      </c>
      <c r="Z7" s="16">
        <f t="shared" si="9"/>
        <v>0.58369814467375447</v>
      </c>
      <c r="AA7" s="16">
        <f t="shared" si="10"/>
        <v>3.2086720867208673</v>
      </c>
      <c r="AB7" s="17">
        <f t="shared" si="11"/>
        <v>4.0858870127162814E-2</v>
      </c>
      <c r="AC7" s="15">
        <v>58926.92</v>
      </c>
      <c r="AD7" s="14">
        <f>AVERAGE(Tabela1[[#This Row],[202407-JUL]:[202506-JUN]])</f>
        <v>1199.25</v>
      </c>
      <c r="AE7" s="14">
        <f t="shared" si="12"/>
        <v>2274</v>
      </c>
      <c r="AF7" s="5">
        <v>0</v>
      </c>
      <c r="AG7" s="6">
        <v>0</v>
      </c>
      <c r="AH7" s="4">
        <v>0</v>
      </c>
      <c r="AI7" s="23">
        <f>SUM(Tabela1[[#This Row],[ESTOQUE RJ]:[ESTOQUE SC]])</f>
        <v>0</v>
      </c>
      <c r="AJ7" s="4">
        <v>0</v>
      </c>
      <c r="AK7" s="4">
        <v>24000</v>
      </c>
      <c r="AL7" s="24">
        <f>SUM(Tabela1[[#This Row],[QTD CONTAINER]:[QTD FÁBRICA]])</f>
        <v>24000</v>
      </c>
      <c r="AM7" s="7">
        <f t="shared" si="13"/>
        <v>0</v>
      </c>
      <c r="AN7" s="7">
        <f t="shared" si="14"/>
        <v>0</v>
      </c>
      <c r="AO7" s="8">
        <f t="shared" si="15"/>
        <v>0</v>
      </c>
      <c r="AP7" s="9">
        <f t="shared" si="16"/>
        <v>20.012507817385867</v>
      </c>
      <c r="AQ7" s="25">
        <f t="shared" si="17"/>
        <v>20.012507817385867</v>
      </c>
      <c r="AR7" s="18">
        <f t="shared" si="18"/>
        <v>0</v>
      </c>
      <c r="AS7" s="7">
        <f t="shared" si="19"/>
        <v>0</v>
      </c>
      <c r="AT7" s="8">
        <f t="shared" si="20"/>
        <v>0</v>
      </c>
      <c r="AU7" s="9">
        <f t="shared" si="21"/>
        <v>10.554089709762533</v>
      </c>
      <c r="AV7" s="10">
        <f t="shared" si="22"/>
        <v>10.554089709762533</v>
      </c>
      <c r="AW7" s="22">
        <f t="shared" si="23"/>
        <v>7.8888648959907863</v>
      </c>
      <c r="AX7" s="5">
        <f t="shared" si="24"/>
        <v>0</v>
      </c>
      <c r="AY7" s="4">
        <f>IF(
  AND(Tabela1[[#This Row],[GRUPO | ITEM]]="PALHETAS",NOT(OR(MID(Tabela1[[#This Row],[ITEM]],1,5)="YN-PF",MID(Tabela1[[#This Row],[ITEM]],1,5)="YN-PC"))),
  0,
  IF(
    ROUNDUP(
      IF(
        IF(D7="A",13-SUM(AR7:AU7),IF(D7="B",11-SUM(AR7:AU7),IF(D7="C",7-SUM(AR7:AU7))))
        &lt;0,
        0,
        IF(D7="A",13-SUM(AR7:AU7),IF(D7="B",11-SUM(AR7:AU7),IF(D7="C",7-SUM(AR7:AU7))))
      )
      *AE7/C7, 0
    )
    *C7 = 0,
    0,
    ROUNDUP(
      IF(
        IF(D7="A",13-SUM(AR7:AU7),IF(D7="B",11-SUM(AR7:AU7),IF(D7="C",7-SUM(AR7:AU7))))
        &lt;0,
        0,
        IF(D7="A",13-SUM(AR7:AU7),IF(D7="B",11-SUM(AR7:AU7),IF(D7="C",7-SUM(AR7:AU7))))
      )
      *AE7/C7, 0
    ) *C7
  )
)</f>
        <v>1100</v>
      </c>
      <c r="AZ7" s="26">
        <f>IF(OR(COUNTIF(AB7,"&gt;="&amp;1.5)+COUNTIF(AA7,"&gt;="&amp;1.5)+COUNTIF(Z7,"&gt;="&amp;1.5)+COUNTIF(Y7,"&gt;="&amp;1.5)+COUNTIF(X7,"&gt;="&amp;1.5)&gt;=2,COUNTIF(AB7,"&gt;="&amp;2)&gt;=1,AND(AA7&gt;=1.5,AB7&lt;=0.3,AI7=0)),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+IFERROR(BA7*C7,0),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+IFERROR(BA7*C7,0),
IFERROR(AVERAGEIF(Tabela1[[#This Row],[COMPRA PADRÃO]:[COMPRA &gt;30%]],"&gt;"&amp;0,Tabela1[[#This Row],[COMPRA PADRÃO]:[COMPRA &gt;30%]]),
0))/Tabela1[[#This Row],[U/CX]],0)*Tabela1[[#This Row],[U/CX]])</f>
        <v>13700</v>
      </c>
      <c r="BA7" s="19"/>
      <c r="BB7" s="19"/>
      <c r="BC7" s="5"/>
      <c r="BD7" s="43">
        <f t="shared" si="25"/>
        <v>18.101886792452831</v>
      </c>
      <c r="BE7" s="44">
        <f>Tabela1[[#This Row],[MÉDIA DIÁRIA]]*180</f>
        <v>3258.3396226415098</v>
      </c>
      <c r="BF7" s="44">
        <f>Tabela1[[#This Row],[MÉDIA DIÁRIA]]*IF(Tabela1[[#This Row],[ABC FAT]]="A",(13*22),IF(Tabela1[[#This Row],[ABC FAT]]="B",(9*22),IF(Tabela1[[#This Row],[ABC FAT]]="C",(3*22),0)))</f>
        <v>3584.1735849056604</v>
      </c>
      <c r="BG7" s="44">
        <f>SUM(Tabela1[[#This Row],[ESTOQUE TOTAL]],Tabela1[[#This Row],[TRÂNSITO TOTAL]])</f>
        <v>24000</v>
      </c>
      <c r="BH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8" spans="1:61" x14ac:dyDescent="0.2">
      <c r="A8" s="4" t="s">
        <v>34</v>
      </c>
      <c r="B8" s="4" t="s">
        <v>575</v>
      </c>
      <c r="C8" s="4">
        <v>500</v>
      </c>
      <c r="D8" s="4" t="s">
        <v>85</v>
      </c>
      <c r="E8" s="5">
        <v>10</v>
      </c>
      <c r="F8" s="4">
        <v>30</v>
      </c>
      <c r="G8" s="4"/>
      <c r="H8" s="4">
        <v>120</v>
      </c>
      <c r="I8" s="4">
        <v>30</v>
      </c>
      <c r="J8" s="4">
        <v>10</v>
      </c>
      <c r="K8" s="4">
        <v>60</v>
      </c>
      <c r="L8" s="4">
        <v>10</v>
      </c>
      <c r="M8" s="4">
        <v>10</v>
      </c>
      <c r="N8" s="4">
        <v>50</v>
      </c>
      <c r="O8" s="4">
        <v>40</v>
      </c>
      <c r="P8" s="4">
        <v>827</v>
      </c>
      <c r="Q8" s="13">
        <f t="shared" si="0"/>
        <v>9.1896407685881379E-2</v>
      </c>
      <c r="R8" s="16">
        <f t="shared" si="1"/>
        <v>0.27568922305764415</v>
      </c>
      <c r="S8" s="16">
        <f t="shared" si="2"/>
        <v>0</v>
      </c>
      <c r="T8" s="16">
        <f t="shared" si="3"/>
        <v>1.1027568922305766</v>
      </c>
      <c r="U8" s="16">
        <f t="shared" si="4"/>
        <v>0.27568922305764415</v>
      </c>
      <c r="V8" s="16">
        <f t="shared" si="5"/>
        <v>9.1896407685881379E-2</v>
      </c>
      <c r="W8" s="16">
        <f t="shared" si="6"/>
        <v>0.5513784461152883</v>
      </c>
      <c r="X8" s="16">
        <f t="shared" si="7"/>
        <v>9.1896407685881379E-2</v>
      </c>
      <c r="Y8" s="16">
        <f t="shared" si="8"/>
        <v>9.1896407685881379E-2</v>
      </c>
      <c r="Z8" s="16">
        <f t="shared" si="9"/>
        <v>0.45948203842940688</v>
      </c>
      <c r="AA8" s="16">
        <f t="shared" si="10"/>
        <v>0.36758563074352552</v>
      </c>
      <c r="AB8" s="17">
        <f t="shared" si="11"/>
        <v>7.5998329156223896</v>
      </c>
      <c r="AC8" s="15">
        <v>1639.82</v>
      </c>
      <c r="AD8" s="14">
        <f>AVERAGE(Tabela1[[#This Row],[202407-JUL]:[202506-JUN]])</f>
        <v>108.81818181818181</v>
      </c>
      <c r="AE8" s="14">
        <f t="shared" si="12"/>
        <v>219.4</v>
      </c>
      <c r="AF8" s="5">
        <v>0</v>
      </c>
      <c r="AG8" s="6">
        <v>0</v>
      </c>
      <c r="AH8" s="4">
        <v>0</v>
      </c>
      <c r="AI8" s="23">
        <f>SUM(Tabela1[[#This Row],[ESTOQUE RJ]:[ESTOQUE SC]])</f>
        <v>0</v>
      </c>
      <c r="AJ8" s="4">
        <v>0</v>
      </c>
      <c r="AK8" s="4">
        <v>2000</v>
      </c>
      <c r="AL8" s="24">
        <f>SUM(Tabela1[[#This Row],[QTD CONTAINER]:[QTD FÁBRICA]])</f>
        <v>2000</v>
      </c>
      <c r="AM8" s="7">
        <f t="shared" si="13"/>
        <v>0</v>
      </c>
      <c r="AN8" s="7">
        <f t="shared" si="14"/>
        <v>0</v>
      </c>
      <c r="AO8" s="8">
        <f t="shared" si="15"/>
        <v>0</v>
      </c>
      <c r="AP8" s="9">
        <f t="shared" si="16"/>
        <v>18.379281537176276</v>
      </c>
      <c r="AQ8" s="25">
        <f t="shared" si="17"/>
        <v>18.379281537176276</v>
      </c>
      <c r="AR8" s="18">
        <f t="shared" si="18"/>
        <v>0</v>
      </c>
      <c r="AS8" s="7">
        <f t="shared" si="19"/>
        <v>0</v>
      </c>
      <c r="AT8" s="8">
        <f t="shared" si="20"/>
        <v>0</v>
      </c>
      <c r="AU8" s="9">
        <f t="shared" si="21"/>
        <v>9.115770282588878</v>
      </c>
      <c r="AV8" s="10">
        <f t="shared" si="22"/>
        <v>9.115770282588878</v>
      </c>
      <c r="AW8" s="22">
        <f t="shared" si="23"/>
        <v>9.1402614668734756</v>
      </c>
      <c r="AX8" s="5">
        <f t="shared" si="24"/>
        <v>0</v>
      </c>
      <c r="AY8" s="4">
        <f>IF(
  AND(Tabela1[[#This Row],[GRUPO | ITEM]]="PALHETAS",NOT(OR(MID(Tabela1[[#This Row],[ITEM]],1,5)="YN-PF",MID(Tabela1[[#This Row],[ITEM]],1,5)="YN-PC"))),
  0,
  IF(
    ROUNDUP(
      IF(
        IF(D8="A",13-SUM(AR8:AU8),IF(D8="B",11-SUM(AR8:AU8),IF(D8="C",7-SUM(AR8:AU8))))
        &lt;0,
        0,
        IF(D8="A",13-SUM(AR8:AU8),IF(D8="B",11-SUM(AR8:AU8),IF(D8="C",7-SUM(AR8:AU8))))
      )
      *AE8/C8, 0
    )
    *C8 = 0,
    0,
    ROUNDUP(
      IF(
        IF(D8="A",13-SUM(AR8:AU8),IF(D8="B",11-SUM(AR8:AU8),IF(D8="C",7-SUM(AR8:AU8))))
        &lt;0,
        0,
        IF(D8="A",13-SUM(AR8:AU8),IF(D8="B",11-SUM(AR8:AU8),IF(D8="C",7-SUM(AR8:AU8))))
      )
      *AE8/C8, 0
    ) *C8
  )
)</f>
        <v>0</v>
      </c>
      <c r="AZ8" s="26">
        <f>IF(OR(COUNTIF(AB8,"&gt;="&amp;1.5)+COUNTIF(AA8,"&gt;="&amp;1.5)+COUNTIF(Z8,"&gt;="&amp;1.5)+COUNTIF(Y8,"&gt;="&amp;1.5)+COUNTIF(X8,"&gt;="&amp;1.5)&gt;=2,COUNTIF(AB8,"&gt;="&amp;2)&gt;=1,AND(AA8&gt;=1.5,AB8&lt;=0.3,AI8=0)),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+IFERROR(BA8*C8,0),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+IFERROR(BA8*C8,0),
IFERROR(AVERAGEIF(Tabela1[[#This Row],[COMPRA PADRÃO]:[COMPRA &gt;30%]],"&gt;"&amp;0,Tabela1[[#This Row],[COMPRA PADRÃO]:[COMPRA &gt;30%]]),
0))/Tabela1[[#This Row],[U/CX]],0)*Tabela1[[#This Row],[U/CX]])</f>
        <v>1500</v>
      </c>
      <c r="BA8" s="19"/>
      <c r="BB8" s="19"/>
      <c r="BC8" s="41"/>
      <c r="BD8" s="43">
        <f t="shared" si="25"/>
        <v>4.5169811320754718</v>
      </c>
      <c r="BE8" s="44">
        <f>Tabela1[[#This Row],[MÉDIA DIÁRIA]]*180</f>
        <v>813.05660377358492</v>
      </c>
      <c r="BF8" s="44">
        <f>Tabela1[[#This Row],[MÉDIA DIÁRIA]]*IF(Tabela1[[#This Row],[ABC FAT]]="A",(13*22),IF(Tabela1[[#This Row],[ABC FAT]]="B",(9*22),IF(Tabela1[[#This Row],[ABC FAT]]="C",(3*22),0)))</f>
        <v>298.12075471698114</v>
      </c>
      <c r="BG8" s="44">
        <f>SUM(Tabela1[[#This Row],[ESTOQUE TOTAL]],Tabela1[[#This Row],[TRÂNSITO TOTAL]])</f>
        <v>2000</v>
      </c>
      <c r="BH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9" spans="1:61" x14ac:dyDescent="0.2">
      <c r="A9" s="4" t="s">
        <v>269</v>
      </c>
      <c r="B9" s="4" t="s">
        <v>1330</v>
      </c>
      <c r="C9" s="4">
        <v>125</v>
      </c>
      <c r="D9" s="4" t="s">
        <v>85</v>
      </c>
      <c r="E9" s="5"/>
      <c r="F9" s="4"/>
      <c r="G9" s="4"/>
      <c r="H9" s="4"/>
      <c r="I9" s="4"/>
      <c r="J9" s="4"/>
      <c r="K9" s="4"/>
      <c r="L9" s="4"/>
      <c r="M9" s="4"/>
      <c r="N9" s="4">
        <v>20</v>
      </c>
      <c r="O9" s="4">
        <v>228</v>
      </c>
      <c r="P9" s="4"/>
      <c r="Q9" s="13">
        <f t="shared" si="0"/>
        <v>0</v>
      </c>
      <c r="R9" s="16">
        <f t="shared" si="1"/>
        <v>0</v>
      </c>
      <c r="S9" s="16">
        <f t="shared" si="2"/>
        <v>0</v>
      </c>
      <c r="T9" s="16">
        <f t="shared" si="3"/>
        <v>0</v>
      </c>
      <c r="U9" s="16">
        <f t="shared" si="4"/>
        <v>0</v>
      </c>
      <c r="V9" s="16">
        <f t="shared" si="5"/>
        <v>0</v>
      </c>
      <c r="W9" s="16">
        <f t="shared" si="6"/>
        <v>0</v>
      </c>
      <c r="X9" s="16">
        <f t="shared" si="7"/>
        <v>0</v>
      </c>
      <c r="Y9" s="16">
        <f t="shared" si="8"/>
        <v>0</v>
      </c>
      <c r="Z9" s="16">
        <f t="shared" si="9"/>
        <v>0.16129032258064516</v>
      </c>
      <c r="AA9" s="16">
        <f t="shared" si="10"/>
        <v>1.8387096774193548</v>
      </c>
      <c r="AB9" s="17">
        <f t="shared" si="11"/>
        <v>0</v>
      </c>
      <c r="AC9" s="15">
        <v>4170.47</v>
      </c>
      <c r="AD9" s="14">
        <f>AVERAGE(Tabela1[[#This Row],[202407-JUL]:[202506-JUN]])</f>
        <v>124</v>
      </c>
      <c r="AE9" s="14">
        <f t="shared" si="12"/>
        <v>228</v>
      </c>
      <c r="AF9" s="5">
        <v>0</v>
      </c>
      <c r="AG9" s="6">
        <v>0</v>
      </c>
      <c r="AH9" s="4">
        <v>0</v>
      </c>
      <c r="AI9" s="23">
        <f>SUM(Tabela1[[#This Row],[ESTOQUE RJ]:[ESTOQUE SC]])</f>
        <v>0</v>
      </c>
      <c r="AJ9" s="4">
        <v>0</v>
      </c>
      <c r="AK9" s="4">
        <v>5000</v>
      </c>
      <c r="AL9" s="24">
        <f>SUM(Tabela1[[#This Row],[QTD CONTAINER]:[QTD FÁBRICA]])</f>
        <v>5000</v>
      </c>
      <c r="AM9" s="7">
        <f t="shared" si="13"/>
        <v>0</v>
      </c>
      <c r="AN9" s="7">
        <f t="shared" si="14"/>
        <v>0</v>
      </c>
      <c r="AO9" s="8">
        <f t="shared" si="15"/>
        <v>0</v>
      </c>
      <c r="AP9" s="9">
        <f t="shared" si="16"/>
        <v>40.322580645161288</v>
      </c>
      <c r="AQ9" s="25">
        <f t="shared" si="17"/>
        <v>40.322580645161288</v>
      </c>
      <c r="AR9" s="18">
        <f t="shared" si="18"/>
        <v>0</v>
      </c>
      <c r="AS9" s="7">
        <f t="shared" si="19"/>
        <v>0</v>
      </c>
      <c r="AT9" s="8">
        <f t="shared" si="20"/>
        <v>0</v>
      </c>
      <c r="AU9" s="9">
        <f t="shared" si="21"/>
        <v>21.92982456140351</v>
      </c>
      <c r="AV9" s="10">
        <f t="shared" si="22"/>
        <v>21.92982456140351</v>
      </c>
      <c r="AW9" s="22">
        <f t="shared" si="23"/>
        <v>7.8125</v>
      </c>
      <c r="AX9" s="5">
        <f t="shared" si="24"/>
        <v>0</v>
      </c>
      <c r="AY9" s="4">
        <f>IF(
  AND(Tabela1[[#This Row],[GRUPO | ITEM]]="PALHETAS",NOT(OR(MID(Tabela1[[#This Row],[ITEM]],1,5)="YN-PF",MID(Tabela1[[#This Row],[ITEM]],1,5)="YN-PC"))),
  0,
  IF(
    ROUNDUP(
      IF(
        IF(D9="A",13-SUM(AR9:AU9),IF(D9="B",11-SUM(AR9:AU9),IF(D9="C",7-SUM(AR9:AU9))))
        &lt;0,
        0,
        IF(D9="A",13-SUM(AR9:AU9),IF(D9="B",11-SUM(AR9:AU9),IF(D9="C",7-SUM(AR9:AU9))))
      )
      *AE9/C9, 0
    )
    *C9 = 0,
    0,
    ROUNDUP(
      IF(
        IF(D9="A",13-SUM(AR9:AU9),IF(D9="B",11-SUM(AR9:AU9),IF(D9="C",7-SUM(AR9:AU9))))
        &lt;0,
        0,
        IF(D9="A",13-SUM(AR9:AU9),IF(D9="B",11-SUM(AR9:AU9),IF(D9="C",7-SUM(AR9:AU9))))
      )
      *AE9/C9, 0
    ) *C9
  )
)</f>
        <v>0</v>
      </c>
      <c r="AZ9" s="26">
        <f>IF(OR(COUNTIF(AB9,"&gt;="&amp;1.5)+COUNTIF(AA9,"&gt;="&amp;1.5)+COUNTIF(Z9,"&gt;="&amp;1.5)+COUNTIF(Y9,"&gt;="&amp;1.5)+COUNTIF(X9,"&gt;="&amp;1.5)&gt;=2,COUNTIF(AB9,"&gt;="&amp;2)&gt;=1,AND(AA9&gt;=1.5,AB9&lt;=0.3,AI9=0)),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+IFERROR(BA9*C9,0),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+IFERROR(BA9*C9,0),
IFERROR(AVERAGEIF(Tabela1[[#This Row],[COMPRA PADRÃO]:[COMPRA &gt;30%]],"&gt;"&amp;0,Tabela1[[#This Row],[COMPRA PADRÃO]:[COMPRA &gt;30%]]),
0))/Tabela1[[#This Row],[U/CX]],0)*Tabela1[[#This Row],[U/CX]])</f>
        <v>1375</v>
      </c>
      <c r="BA9" s="19"/>
      <c r="BB9" s="19"/>
      <c r="BC9" s="5"/>
      <c r="BD9" s="43">
        <f t="shared" si="25"/>
        <v>0.9358490566037736</v>
      </c>
      <c r="BE9" s="44">
        <f>Tabela1[[#This Row],[MÉDIA DIÁRIA]]*180</f>
        <v>168.45283018867926</v>
      </c>
      <c r="BF9" s="44">
        <f>Tabela1[[#This Row],[MÉDIA DIÁRIA]]*IF(Tabela1[[#This Row],[ABC FAT]]="A",(13*22),IF(Tabela1[[#This Row],[ABC FAT]]="B",(9*22),IF(Tabela1[[#This Row],[ABC FAT]]="C",(3*22),0)))</f>
        <v>61.766037735849061</v>
      </c>
      <c r="BG9" s="44">
        <f>SUM(Tabela1[[#This Row],[ESTOQUE TOTAL]],Tabela1[[#This Row],[TRÂNSITO TOTAL]])</f>
        <v>5000</v>
      </c>
      <c r="BH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0" spans="1:61" x14ac:dyDescent="0.2">
      <c r="A10" s="4" t="s">
        <v>269</v>
      </c>
      <c r="B10" s="4" t="s">
        <v>1312</v>
      </c>
      <c r="C10" s="4">
        <v>40</v>
      </c>
      <c r="D10" s="4" t="s">
        <v>85</v>
      </c>
      <c r="E10" s="5"/>
      <c r="F10" s="4"/>
      <c r="G10" s="4"/>
      <c r="H10" s="4"/>
      <c r="I10" s="4"/>
      <c r="J10" s="4"/>
      <c r="K10" s="4"/>
      <c r="L10" s="4"/>
      <c r="M10" s="4"/>
      <c r="N10" s="4">
        <v>80</v>
      </c>
      <c r="O10" s="4">
        <v>115</v>
      </c>
      <c r="P10" s="4">
        <v>5</v>
      </c>
      <c r="Q10" s="13">
        <f t="shared" si="0"/>
        <v>0</v>
      </c>
      <c r="R10" s="16">
        <f t="shared" si="1"/>
        <v>0</v>
      </c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7"/>
        <v>0</v>
      </c>
      <c r="Y10" s="16">
        <f t="shared" si="8"/>
        <v>0</v>
      </c>
      <c r="Z10" s="16">
        <f t="shared" si="9"/>
        <v>1.2</v>
      </c>
      <c r="AA10" s="16">
        <f t="shared" si="10"/>
        <v>1.7249999999999999</v>
      </c>
      <c r="AB10" s="17">
        <f t="shared" si="11"/>
        <v>7.4999999999999997E-2</v>
      </c>
      <c r="AC10" s="15">
        <v>8887.32</v>
      </c>
      <c r="AD10" s="14">
        <f>AVERAGE(Tabela1[[#This Row],[202407-JUL]:[202506-JUN]])</f>
        <v>66.666666666666671</v>
      </c>
      <c r="AE10" s="14">
        <f t="shared" si="12"/>
        <v>97.5</v>
      </c>
      <c r="AF10" s="5">
        <v>0</v>
      </c>
      <c r="AG10" s="6">
        <v>0</v>
      </c>
      <c r="AH10" s="4">
        <v>0</v>
      </c>
      <c r="AI10" s="23">
        <f>SUM(Tabela1[[#This Row],[ESTOQUE RJ]:[ESTOQUE SC]])</f>
        <v>0</v>
      </c>
      <c r="AJ10" s="4">
        <v>0</v>
      </c>
      <c r="AK10" s="4">
        <v>1280</v>
      </c>
      <c r="AL10" s="24">
        <f>SUM(Tabela1[[#This Row],[QTD CONTAINER]:[QTD FÁBRICA]])</f>
        <v>1280</v>
      </c>
      <c r="AM10" s="7">
        <f t="shared" si="13"/>
        <v>0</v>
      </c>
      <c r="AN10" s="7">
        <f t="shared" si="14"/>
        <v>0</v>
      </c>
      <c r="AO10" s="8">
        <f t="shared" si="15"/>
        <v>0</v>
      </c>
      <c r="AP10" s="9">
        <f t="shared" si="16"/>
        <v>19.2</v>
      </c>
      <c r="AQ10" s="25">
        <f t="shared" si="17"/>
        <v>19.2</v>
      </c>
      <c r="AR10" s="18">
        <f t="shared" si="18"/>
        <v>0</v>
      </c>
      <c r="AS10" s="7">
        <f t="shared" si="19"/>
        <v>0</v>
      </c>
      <c r="AT10" s="8">
        <f t="shared" si="20"/>
        <v>0</v>
      </c>
      <c r="AU10" s="9">
        <f t="shared" si="21"/>
        <v>13.128205128205128</v>
      </c>
      <c r="AV10" s="10">
        <f t="shared" si="22"/>
        <v>13.128205128205128</v>
      </c>
      <c r="AW10" s="22">
        <f t="shared" si="23"/>
        <v>6.8223350253807098</v>
      </c>
      <c r="AX10" s="5">
        <f t="shared" si="24"/>
        <v>0</v>
      </c>
      <c r="AY10" s="4">
        <f>IF(
  AND(Tabela1[[#This Row],[GRUPO | ITEM]]="PALHETAS",NOT(OR(MID(Tabela1[[#This Row],[ITEM]],1,5)="YN-PF",MID(Tabela1[[#This Row],[ITEM]],1,5)="YN-PC"))),
  0,
  IF(
    ROUNDUP(
      IF(
        IF(D10="A",13-SUM(AR10:AU10),IF(D10="B",11-SUM(AR10:AU10),IF(D10="C",7-SUM(AR10:AU10))))
        &lt;0,
        0,
        IF(D10="A",13-SUM(AR10:AU10),IF(D10="B",11-SUM(AR10:AU10),IF(D10="C",7-SUM(AR10:AU10))))
      )
      *AE10/C10, 0
    )
    *C10 = 0,
    0,
    ROUNDUP(
      IF(
        IF(D10="A",13-SUM(AR10:AU10),IF(D10="B",11-SUM(AR10:AU10),IF(D10="C",7-SUM(AR10:AU10))))
        &lt;0,
        0,
        IF(D10="A",13-SUM(AR10:AU10),IF(D10="B",11-SUM(AR10:AU10),IF(D10="C",7-SUM(AR10:AU10))))
      )
      *AE10/C10, 0
    ) *C10
  )
)</f>
        <v>0</v>
      </c>
      <c r="AZ10" s="26">
        <f>IF(OR(COUNTIF(AB10,"&gt;="&amp;1.5)+COUNTIF(AA10,"&gt;="&amp;1.5)+COUNTIF(Z10,"&gt;="&amp;1.5)+COUNTIF(Y10,"&gt;="&amp;1.5)+COUNTIF(X10,"&gt;="&amp;1.5)&gt;=2,COUNTIF(AB10,"&gt;="&amp;2)&gt;=1,AND(AA10&gt;=1.5,AB10&lt;=0.3,AI10=0)),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+IFERROR(BA10*C10,0),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+IFERROR(BA10*C10,0),
IFERROR(AVERAGEIF(Tabela1[[#This Row],[COMPRA PADRÃO]:[COMPRA &gt;30%]],"&gt;"&amp;0,Tabela1[[#This Row],[COMPRA PADRÃO]:[COMPRA &gt;30%]]),
0))/Tabela1[[#This Row],[U/CX]],0)*Tabela1[[#This Row],[U/CX]])</f>
        <v>560</v>
      </c>
      <c r="BA10" s="19"/>
      <c r="BB10" s="19"/>
      <c r="BC10" s="5"/>
      <c r="BD10" s="43">
        <f t="shared" si="25"/>
        <v>0.75471698113207553</v>
      </c>
      <c r="BE10" s="44">
        <f>Tabela1[[#This Row],[MÉDIA DIÁRIA]]*180</f>
        <v>135.84905660377359</v>
      </c>
      <c r="BF10" s="44">
        <f>Tabela1[[#This Row],[MÉDIA DIÁRIA]]*IF(Tabela1[[#This Row],[ABC FAT]]="A",(13*22),IF(Tabela1[[#This Row],[ABC FAT]]="B",(9*22),IF(Tabela1[[#This Row],[ABC FAT]]="C",(3*22),0)))</f>
        <v>49.811320754716988</v>
      </c>
      <c r="BG10" s="44">
        <f>SUM(Tabela1[[#This Row],[ESTOQUE TOTAL]],Tabela1[[#This Row],[TRÂNSITO TOTAL]])</f>
        <v>1280</v>
      </c>
      <c r="BH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1" spans="1:61" x14ac:dyDescent="0.2">
      <c r="A11" s="4" t="s">
        <v>34</v>
      </c>
      <c r="B11" s="4" t="s">
        <v>549</v>
      </c>
      <c r="C11" s="4">
        <v>300</v>
      </c>
      <c r="D11" s="4" t="s">
        <v>85</v>
      </c>
      <c r="E11" s="5">
        <v>35</v>
      </c>
      <c r="F11" s="4">
        <v>40</v>
      </c>
      <c r="G11" s="4">
        <v>20</v>
      </c>
      <c r="H11" s="4">
        <v>68</v>
      </c>
      <c r="I11" s="4">
        <v>3</v>
      </c>
      <c r="J11" s="4"/>
      <c r="K11" s="4"/>
      <c r="L11" s="4">
        <v>30</v>
      </c>
      <c r="M11" s="4">
        <v>80</v>
      </c>
      <c r="N11" s="4">
        <v>130</v>
      </c>
      <c r="O11" s="4">
        <v>30</v>
      </c>
      <c r="P11" s="4">
        <v>30</v>
      </c>
      <c r="Q11" s="13">
        <f t="shared" si="0"/>
        <v>0.75107296137339052</v>
      </c>
      <c r="R11" s="16">
        <f t="shared" si="1"/>
        <v>0.85836909871244638</v>
      </c>
      <c r="S11" s="16">
        <f t="shared" si="2"/>
        <v>0.42918454935622319</v>
      </c>
      <c r="T11" s="16">
        <f t="shared" si="3"/>
        <v>1.4592274678111588</v>
      </c>
      <c r="U11" s="16">
        <f t="shared" si="4"/>
        <v>6.4377682403433473E-2</v>
      </c>
      <c r="V11" s="16">
        <f t="shared" si="5"/>
        <v>0</v>
      </c>
      <c r="W11" s="16">
        <f t="shared" si="6"/>
        <v>0</v>
      </c>
      <c r="X11" s="16">
        <f t="shared" si="7"/>
        <v>0.64377682403433478</v>
      </c>
      <c r="Y11" s="16">
        <f t="shared" si="8"/>
        <v>1.7167381974248928</v>
      </c>
      <c r="Z11" s="16">
        <f t="shared" si="9"/>
        <v>2.7896995708154506</v>
      </c>
      <c r="AA11" s="16">
        <f t="shared" si="10"/>
        <v>0.64377682403433478</v>
      </c>
      <c r="AB11" s="17">
        <f t="shared" si="11"/>
        <v>0.64377682403433478</v>
      </c>
      <c r="AC11" s="15">
        <v>8068.03</v>
      </c>
      <c r="AD11" s="14">
        <f>AVERAGE(Tabela1[[#This Row],[202407-JUL]:[202506-JUN]])</f>
        <v>46.6</v>
      </c>
      <c r="AE11" s="14">
        <f t="shared" si="12"/>
        <v>51.444444444444443</v>
      </c>
      <c r="AF11" s="5">
        <v>1</v>
      </c>
      <c r="AG11" s="6">
        <v>0</v>
      </c>
      <c r="AH11" s="4">
        <v>0</v>
      </c>
      <c r="AI11" s="23">
        <f>SUM(Tabela1[[#This Row],[ESTOQUE RJ]:[ESTOQUE SC]])</f>
        <v>0</v>
      </c>
      <c r="AJ11" s="4">
        <v>0</v>
      </c>
      <c r="AK11" s="4">
        <v>600</v>
      </c>
      <c r="AL11" s="24">
        <f>SUM(Tabela1[[#This Row],[QTD CONTAINER]:[QTD FÁBRICA]])</f>
        <v>600</v>
      </c>
      <c r="AM11" s="7">
        <f t="shared" si="13"/>
        <v>0</v>
      </c>
      <c r="AN11" s="7">
        <f t="shared" si="14"/>
        <v>0</v>
      </c>
      <c r="AO11" s="8">
        <f t="shared" si="15"/>
        <v>0</v>
      </c>
      <c r="AP11" s="9">
        <f t="shared" si="16"/>
        <v>12.875536480686694</v>
      </c>
      <c r="AQ11" s="25">
        <f t="shared" si="17"/>
        <v>12.875536480686694</v>
      </c>
      <c r="AR11" s="18">
        <f t="shared" si="18"/>
        <v>0</v>
      </c>
      <c r="AS11" s="7">
        <f t="shared" si="19"/>
        <v>0</v>
      </c>
      <c r="AT11" s="8">
        <f t="shared" si="20"/>
        <v>0</v>
      </c>
      <c r="AU11" s="9">
        <f t="shared" si="21"/>
        <v>11.663066954643629</v>
      </c>
      <c r="AV11" s="10">
        <f t="shared" si="22"/>
        <v>11.663066954643629</v>
      </c>
      <c r="AW11" s="22">
        <f t="shared" si="23"/>
        <v>6.1196736174070709</v>
      </c>
      <c r="AX11" s="5">
        <f t="shared" si="24"/>
        <v>0</v>
      </c>
      <c r="AY11" s="4">
        <f>IF(
  AND(Tabela1[[#This Row],[GRUPO | ITEM]]="PALHETAS",NOT(OR(MID(Tabela1[[#This Row],[ITEM]],1,5)="YN-PF",MID(Tabela1[[#This Row],[ITEM]],1,5)="YN-PC"))),
  0,
  IF(
    ROUNDUP(
      IF(
        IF(D11="A",13-SUM(AR11:AU11),IF(D11="B",11-SUM(AR11:AU11),IF(D11="C",7-SUM(AR11:AU11))))
        &lt;0,
        0,
        IF(D11="A",13-SUM(AR11:AU11),IF(D11="B",11-SUM(AR11:AU11),IF(D11="C",7-SUM(AR11:AU11))))
      )
      *AE11/C11, 0
    )
    *C11 = 0,
    0,
    ROUNDUP(
      IF(
        IF(D11="A",13-SUM(AR11:AU11),IF(D11="B",11-SUM(AR11:AU11),IF(D11="C",7-SUM(AR11:AU11))))
        &lt;0,
        0,
        IF(D11="A",13-SUM(AR11:AU11),IF(D11="B",11-SUM(AR11:AU11),IF(D11="C",7-SUM(AR11:AU11))))
      )
      *AE11/C11, 0
    ) *C11
  )
)</f>
        <v>0</v>
      </c>
      <c r="AZ11" s="26">
        <f>IF(OR(COUNTIF(AB11,"&gt;="&amp;1.5)+COUNTIF(AA11,"&gt;="&amp;1.5)+COUNTIF(Z11,"&gt;="&amp;1.5)+COUNTIF(Y11,"&gt;="&amp;1.5)+COUNTIF(X11,"&gt;="&amp;1.5)&gt;=2,COUNTIF(AB11,"&gt;="&amp;2)&gt;=1,AND(AA11&gt;=1.5,AB11&lt;=0.3,AI11=0)),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+IFERROR(BA11*C11,0),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+IFERROR(BA11*C11,0),
IFERROR(AVERAGEIF(Tabela1[[#This Row],[COMPRA PADRÃO]:[COMPRA &gt;30%]],"&gt;"&amp;0,Tabela1[[#This Row],[COMPRA PADRÃO]:[COMPRA &gt;30%]]),
0))/Tabela1[[#This Row],[U/CX]],0)*Tabela1[[#This Row],[U/CX]])</f>
        <v>300</v>
      </c>
      <c r="BA11" s="19"/>
      <c r="BB11" s="19"/>
      <c r="BC11" s="5"/>
      <c r="BD11" s="43">
        <f t="shared" si="25"/>
        <v>1.7584905660377359</v>
      </c>
      <c r="BE11" s="44">
        <f>Tabela1[[#This Row],[MÉDIA DIÁRIA]]*180</f>
        <v>316.52830188679246</v>
      </c>
      <c r="BF11" s="44">
        <f>Tabela1[[#This Row],[MÉDIA DIÁRIA]]*IF(Tabela1[[#This Row],[ABC FAT]]="A",(13*22),IF(Tabela1[[#This Row],[ABC FAT]]="B",(9*22),IF(Tabela1[[#This Row],[ABC FAT]]="C",(3*22),0)))</f>
        <v>116.06037735849057</v>
      </c>
      <c r="BG11" s="44">
        <f>SUM(Tabela1[[#This Row],[ESTOQUE TOTAL]],Tabela1[[#This Row],[TRÂNSITO TOTAL]])</f>
        <v>600</v>
      </c>
      <c r="BH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2" spans="1:61" x14ac:dyDescent="0.2">
      <c r="A12" s="4" t="s">
        <v>1149</v>
      </c>
      <c r="B12" s="4" t="s">
        <v>1150</v>
      </c>
      <c r="C12" s="4">
        <v>50</v>
      </c>
      <c r="D12" s="4" t="s">
        <v>85</v>
      </c>
      <c r="E12" s="5"/>
      <c r="F12" s="4"/>
      <c r="G12" s="4"/>
      <c r="H12" s="4"/>
      <c r="I12" s="4"/>
      <c r="J12" s="4"/>
      <c r="K12" s="4"/>
      <c r="L12" s="4"/>
      <c r="M12" s="4">
        <v>2</v>
      </c>
      <c r="N12" s="4">
        <v>21</v>
      </c>
      <c r="O12" s="4">
        <v>28</v>
      </c>
      <c r="P12" s="4">
        <v>1</v>
      </c>
      <c r="Q12" s="13">
        <f t="shared" si="0"/>
        <v>0</v>
      </c>
      <c r="R12" s="16">
        <f t="shared" si="1"/>
        <v>0</v>
      </c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7"/>
        <v>0</v>
      </c>
      <c r="Y12" s="16">
        <f t="shared" si="8"/>
        <v>0.15384615384615385</v>
      </c>
      <c r="Z12" s="16">
        <f t="shared" si="9"/>
        <v>1.6153846153846154</v>
      </c>
      <c r="AA12" s="16">
        <f t="shared" si="10"/>
        <v>2.1538461538461537</v>
      </c>
      <c r="AB12" s="17">
        <f t="shared" si="11"/>
        <v>7.6923076923076927E-2</v>
      </c>
      <c r="AC12" s="15">
        <v>1745.3</v>
      </c>
      <c r="AD12" s="14">
        <f>AVERAGE(Tabela1[[#This Row],[202407-JUL]:[202506-JUN]])</f>
        <v>13</v>
      </c>
      <c r="AE12" s="14">
        <f t="shared" si="12"/>
        <v>24.5</v>
      </c>
      <c r="AF12" s="5">
        <v>0</v>
      </c>
      <c r="AG12" s="6">
        <v>0</v>
      </c>
      <c r="AH12" s="4">
        <v>0</v>
      </c>
      <c r="AI12" s="23">
        <f>SUM(Tabela1[[#This Row],[ESTOQUE RJ]:[ESTOQUE SC]])</f>
        <v>0</v>
      </c>
      <c r="AJ12" s="4">
        <v>0</v>
      </c>
      <c r="AK12" s="4">
        <v>500</v>
      </c>
      <c r="AL12" s="24">
        <f>SUM(Tabela1[[#This Row],[QTD CONTAINER]:[QTD FÁBRICA]])</f>
        <v>500</v>
      </c>
      <c r="AM12" s="7">
        <f t="shared" si="13"/>
        <v>0</v>
      </c>
      <c r="AN12" s="7">
        <f t="shared" si="14"/>
        <v>0</v>
      </c>
      <c r="AO12" s="8">
        <f t="shared" si="15"/>
        <v>0</v>
      </c>
      <c r="AP12" s="9">
        <f t="shared" si="16"/>
        <v>38.46153846153846</v>
      </c>
      <c r="AQ12" s="25">
        <f t="shared" si="17"/>
        <v>38.46153846153846</v>
      </c>
      <c r="AR12" s="18">
        <f t="shared" si="18"/>
        <v>0</v>
      </c>
      <c r="AS12" s="7">
        <f t="shared" si="19"/>
        <v>0</v>
      </c>
      <c r="AT12" s="8">
        <f t="shared" si="20"/>
        <v>0</v>
      </c>
      <c r="AU12" s="9">
        <f t="shared" si="21"/>
        <v>20.408163265306122</v>
      </c>
      <c r="AV12" s="10">
        <f t="shared" si="22"/>
        <v>20.408163265306122</v>
      </c>
      <c r="AW12" s="22">
        <f t="shared" si="23"/>
        <v>8</v>
      </c>
      <c r="AX12" s="5">
        <f t="shared" si="24"/>
        <v>0</v>
      </c>
      <c r="AY12" s="4">
        <f>IF(
  AND(Tabela1[[#This Row],[GRUPO | ITEM]]="PALHETAS",NOT(OR(MID(Tabela1[[#This Row],[ITEM]],1,5)="YN-PF",MID(Tabela1[[#This Row],[ITEM]],1,5)="YN-PC"))),
  0,
  IF(
    ROUNDUP(
      IF(
        IF(D12="A",13-SUM(AR12:AU12),IF(D12="B",11-SUM(AR12:AU12),IF(D12="C",7-SUM(AR12:AU12))))
        &lt;0,
        0,
        IF(D12="A",13-SUM(AR12:AU12),IF(D12="B",11-SUM(AR12:AU12),IF(D12="C",7-SUM(AR12:AU12))))
      )
      *AE12/C12, 0
    )
    *C12 = 0,
    0,
    ROUNDUP(
      IF(
        IF(D12="A",13-SUM(AR12:AU12),IF(D12="B",11-SUM(AR12:AU12),IF(D12="C",7-SUM(AR12:AU12))))
        &lt;0,
        0,
        IF(D12="A",13-SUM(AR12:AU12),IF(D12="B",11-SUM(AR12:AU12),IF(D12="C",7-SUM(AR12:AU12))))
      )
      *AE12/C12, 0
    ) *C12
  )
)</f>
        <v>0</v>
      </c>
      <c r="AZ12" s="26">
        <f>IF(OR(COUNTIF(AB12,"&gt;="&amp;1.5)+COUNTIF(AA12,"&gt;="&amp;1.5)+COUNTIF(Z12,"&gt;="&amp;1.5)+COUNTIF(Y12,"&gt;="&amp;1.5)+COUNTIF(X12,"&gt;="&amp;1.5)&gt;=2,COUNTIF(AB12,"&gt;="&amp;2)&gt;=1,AND(AA12&gt;=1.5,AB12&lt;=0.3,AI12=0)),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+IFERROR(BA12*C12,0),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+IFERROR(BA12*C12,0),
IFERROR(AVERAGEIF(Tabela1[[#This Row],[COMPRA PADRÃO]:[COMPRA &gt;30%]],"&gt;"&amp;0,Tabela1[[#This Row],[COMPRA PADRÃO]:[COMPRA &gt;30%]]),
0))/Tabela1[[#This Row],[U/CX]],0)*Tabela1[[#This Row],[U/CX]])</f>
        <v>150</v>
      </c>
      <c r="BA12" s="19"/>
      <c r="BB12" s="19"/>
      <c r="BC12" s="5"/>
      <c r="BD12" s="43">
        <f t="shared" si="25"/>
        <v>0.19622641509433963</v>
      </c>
      <c r="BE12" s="44">
        <f>Tabela1[[#This Row],[MÉDIA DIÁRIA]]*180</f>
        <v>35.320754716981135</v>
      </c>
      <c r="BF12" s="44">
        <f>Tabela1[[#This Row],[MÉDIA DIÁRIA]]*IF(Tabela1[[#This Row],[ABC FAT]]="A",(13*22),IF(Tabela1[[#This Row],[ABC FAT]]="B",(9*22),IF(Tabela1[[#This Row],[ABC FAT]]="C",(3*22),0)))</f>
        <v>12.950943396226416</v>
      </c>
      <c r="BG12" s="44">
        <f>SUM(Tabela1[[#This Row],[ESTOQUE TOTAL]],Tabela1[[#This Row],[TRÂNSITO TOTAL]])</f>
        <v>500</v>
      </c>
      <c r="BH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3" spans="1:61" x14ac:dyDescent="0.2">
      <c r="A13" s="4" t="s">
        <v>34</v>
      </c>
      <c r="B13" s="4" t="s">
        <v>1193</v>
      </c>
      <c r="C13" s="4">
        <v>50</v>
      </c>
      <c r="D13" s="4" t="s">
        <v>85</v>
      </c>
      <c r="E13" s="5"/>
      <c r="F13" s="4"/>
      <c r="G13" s="4"/>
      <c r="H13" s="4"/>
      <c r="I13" s="4"/>
      <c r="J13" s="4"/>
      <c r="K13" s="4"/>
      <c r="L13" s="4">
        <v>5</v>
      </c>
      <c r="M13" s="4">
        <v>17</v>
      </c>
      <c r="N13" s="4">
        <v>22</v>
      </c>
      <c r="O13" s="4"/>
      <c r="P13" s="4"/>
      <c r="Q13" s="13">
        <f t="shared" si="0"/>
        <v>0</v>
      </c>
      <c r="R13" s="16">
        <f t="shared" si="1"/>
        <v>0</v>
      </c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7"/>
        <v>0.34090909090909094</v>
      </c>
      <c r="Y13" s="16">
        <f t="shared" si="8"/>
        <v>1.1590909090909092</v>
      </c>
      <c r="Z13" s="16">
        <f t="shared" si="9"/>
        <v>1.5</v>
      </c>
      <c r="AA13" s="16">
        <f t="shared" si="10"/>
        <v>0</v>
      </c>
      <c r="AB13" s="17">
        <f t="shared" si="11"/>
        <v>0</v>
      </c>
      <c r="AC13" s="15">
        <v>3312.81</v>
      </c>
      <c r="AD13" s="14">
        <f>AVERAGE(Tabela1[[#This Row],[202407-JUL]:[202506-JUN]])</f>
        <v>14.666666666666666</v>
      </c>
      <c r="AE13" s="14">
        <f t="shared" si="12"/>
        <v>14.666666666666666</v>
      </c>
      <c r="AF13" s="5">
        <v>0</v>
      </c>
      <c r="AG13" s="6">
        <v>0</v>
      </c>
      <c r="AH13" s="4">
        <v>0</v>
      </c>
      <c r="AI13" s="23">
        <f>SUM(Tabela1[[#This Row],[ESTOQUE RJ]:[ESTOQUE SC]])</f>
        <v>0</v>
      </c>
      <c r="AJ13" s="4">
        <v>0</v>
      </c>
      <c r="AK13" s="4">
        <v>600</v>
      </c>
      <c r="AL13" s="24">
        <f>SUM(Tabela1[[#This Row],[QTD CONTAINER]:[QTD FÁBRICA]])</f>
        <v>600</v>
      </c>
      <c r="AM13" s="7">
        <f t="shared" si="13"/>
        <v>0</v>
      </c>
      <c r="AN13" s="7">
        <f t="shared" si="14"/>
        <v>0</v>
      </c>
      <c r="AO13" s="8">
        <f t="shared" si="15"/>
        <v>0</v>
      </c>
      <c r="AP13" s="9">
        <f t="shared" si="16"/>
        <v>40.909090909090914</v>
      </c>
      <c r="AQ13" s="25">
        <f t="shared" si="17"/>
        <v>40.909090909090914</v>
      </c>
      <c r="AR13" s="18">
        <f t="shared" si="18"/>
        <v>0</v>
      </c>
      <c r="AS13" s="7">
        <f t="shared" si="19"/>
        <v>0</v>
      </c>
      <c r="AT13" s="8">
        <f t="shared" si="20"/>
        <v>0</v>
      </c>
      <c r="AU13" s="9">
        <f t="shared" si="21"/>
        <v>40.909090909090914</v>
      </c>
      <c r="AV13" s="10">
        <f t="shared" si="22"/>
        <v>40.909090909090914</v>
      </c>
      <c r="AW13" s="22">
        <f t="shared" si="23"/>
        <v>0</v>
      </c>
      <c r="AX13" s="5">
        <f t="shared" si="24"/>
        <v>0</v>
      </c>
      <c r="AY13" s="4">
        <f>IF(
  AND(Tabela1[[#This Row],[GRUPO | ITEM]]="PALHETAS",NOT(OR(MID(Tabela1[[#This Row],[ITEM]],1,5)="YN-PF",MID(Tabela1[[#This Row],[ITEM]],1,5)="YN-PC"))),
  0,
  IF(
    ROUNDUP(
      IF(
        IF(D13="A",13-SUM(AR13:AU13),IF(D13="B",11-SUM(AR13:AU13),IF(D13="C",7-SUM(AR13:AU13))))
        &lt;0,
        0,
        IF(D13="A",13-SUM(AR13:AU13),IF(D13="B",11-SUM(AR13:AU13),IF(D13="C",7-SUM(AR13:AU13))))
      )
      *AE13/C13, 0
    )
    *C13 = 0,
    0,
    ROUNDUP(
      IF(
        IF(D13="A",13-SUM(AR13:AU13),IF(D13="B",11-SUM(AR13:AU13),IF(D13="C",7-SUM(AR13:AU13))))
        &lt;0,
        0,
        IF(D13="A",13-SUM(AR13:AU13),IF(D13="B",11-SUM(AR13:AU13),IF(D13="C",7-SUM(AR13:AU13))))
      )
      *AE13/C13, 0
    ) *C13
  )
)</f>
        <v>0</v>
      </c>
      <c r="AZ13" s="26">
        <f>IF(OR(COUNTIF(AB13,"&gt;="&amp;1.5)+COUNTIF(AA13,"&gt;="&amp;1.5)+COUNTIF(Z13,"&gt;="&amp;1.5)+COUNTIF(Y13,"&gt;="&amp;1.5)+COUNTIF(X13,"&gt;="&amp;1.5)&gt;=2,COUNTIF(AB13,"&gt;="&amp;2)&gt;=1,AND(AA13&gt;=1.5,AB13&lt;=0.3,AI13=0)),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+IFERROR(BA13*C13,0),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+IFERROR(BA13*C13,0),
IFERROR(AVERAGEIF(Tabela1[[#This Row],[COMPRA PADRÃO]:[COMPRA &gt;30%]],"&gt;"&amp;0,Tabela1[[#This Row],[COMPRA PADRÃO]:[COMPRA &gt;30%]]),
0))/Tabela1[[#This Row],[U/CX]],0)*Tabela1[[#This Row],[U/CX]])</f>
        <v>0</v>
      </c>
      <c r="BA13" s="19"/>
      <c r="BB13" s="19"/>
      <c r="BC13" s="5"/>
      <c r="BD13" s="43">
        <f t="shared" si="25"/>
        <v>0.16603773584905659</v>
      </c>
      <c r="BE13" s="44">
        <f>Tabela1[[#This Row],[MÉDIA DIÁRIA]]*180</f>
        <v>29.886792452830186</v>
      </c>
      <c r="BF13" s="44">
        <f>Tabela1[[#This Row],[MÉDIA DIÁRIA]]*IF(Tabela1[[#This Row],[ABC FAT]]="A",(13*22),IF(Tabela1[[#This Row],[ABC FAT]]="B",(9*22),IF(Tabela1[[#This Row],[ABC FAT]]="C",(3*22),0)))</f>
        <v>10.958490566037735</v>
      </c>
      <c r="BG13" s="44">
        <f>SUM(Tabela1[[#This Row],[ESTOQUE TOTAL]],Tabela1[[#This Row],[TRÂNSITO TOTAL]])</f>
        <v>600</v>
      </c>
      <c r="BH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4" spans="1:61" x14ac:dyDescent="0.2">
      <c r="A14" s="4" t="s">
        <v>34</v>
      </c>
      <c r="B14" s="4" t="s">
        <v>1177</v>
      </c>
      <c r="C14" s="4">
        <v>50</v>
      </c>
      <c r="D14" s="4" t="s">
        <v>85</v>
      </c>
      <c r="E14" s="5"/>
      <c r="F14" s="4"/>
      <c r="G14" s="4"/>
      <c r="H14" s="4"/>
      <c r="I14" s="4"/>
      <c r="J14" s="4"/>
      <c r="K14" s="4"/>
      <c r="L14" s="4">
        <v>5</v>
      </c>
      <c r="M14" s="4">
        <v>45</v>
      </c>
      <c r="N14" s="4"/>
      <c r="O14" s="4"/>
      <c r="P14" s="4"/>
      <c r="Q14" s="13">
        <f t="shared" si="0"/>
        <v>0</v>
      </c>
      <c r="R14" s="16">
        <f t="shared" si="1"/>
        <v>0</v>
      </c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7"/>
        <v>0.2</v>
      </c>
      <c r="Y14" s="16">
        <f t="shared" si="8"/>
        <v>1.8</v>
      </c>
      <c r="Z14" s="16">
        <f t="shared" si="9"/>
        <v>0</v>
      </c>
      <c r="AA14" s="16">
        <f t="shared" si="10"/>
        <v>0</v>
      </c>
      <c r="AB14" s="17">
        <f t="shared" si="11"/>
        <v>0</v>
      </c>
      <c r="AC14" s="15">
        <v>5572.6</v>
      </c>
      <c r="AD14" s="14">
        <f>AVERAGE(Tabela1[[#This Row],[202407-JUL]:[202506-JUN]])</f>
        <v>25</v>
      </c>
      <c r="AE14" s="14">
        <f t="shared" si="12"/>
        <v>45</v>
      </c>
      <c r="AF14" s="5">
        <v>0</v>
      </c>
      <c r="AG14" s="6">
        <v>0</v>
      </c>
      <c r="AH14" s="4">
        <v>0</v>
      </c>
      <c r="AI14" s="23">
        <f>SUM(Tabela1[[#This Row],[ESTOQUE RJ]:[ESTOQUE SC]])</f>
        <v>0</v>
      </c>
      <c r="AJ14" s="4">
        <v>0</v>
      </c>
      <c r="AK14" s="4">
        <v>600</v>
      </c>
      <c r="AL14" s="24">
        <f>SUM(Tabela1[[#This Row],[QTD CONTAINER]:[QTD FÁBRICA]])</f>
        <v>600</v>
      </c>
      <c r="AM14" s="7">
        <f t="shared" si="13"/>
        <v>0</v>
      </c>
      <c r="AN14" s="7">
        <f t="shared" si="14"/>
        <v>0</v>
      </c>
      <c r="AO14" s="8">
        <f t="shared" si="15"/>
        <v>0</v>
      </c>
      <c r="AP14" s="9">
        <f t="shared" si="16"/>
        <v>24</v>
      </c>
      <c r="AQ14" s="25">
        <f t="shared" si="17"/>
        <v>24</v>
      </c>
      <c r="AR14" s="18">
        <f t="shared" si="18"/>
        <v>0</v>
      </c>
      <c r="AS14" s="7">
        <f t="shared" si="19"/>
        <v>0</v>
      </c>
      <c r="AT14" s="8">
        <f t="shared" si="20"/>
        <v>0</v>
      </c>
      <c r="AU14" s="9">
        <f t="shared" si="21"/>
        <v>13.333333333333334</v>
      </c>
      <c r="AV14" s="10">
        <f t="shared" si="22"/>
        <v>13.333333333333334</v>
      </c>
      <c r="AW14" s="22">
        <f t="shared" si="23"/>
        <v>0</v>
      </c>
      <c r="AX14" s="5">
        <f t="shared" si="24"/>
        <v>0</v>
      </c>
      <c r="AY14" s="4">
        <f>IF(
  AND(Tabela1[[#This Row],[GRUPO | ITEM]]="PALHETAS",NOT(OR(MID(Tabela1[[#This Row],[ITEM]],1,5)="YN-PF",MID(Tabela1[[#This Row],[ITEM]],1,5)="YN-PC"))),
  0,
  IF(
    ROUNDUP(
      IF(
        IF(D14="A",13-SUM(AR14:AU14),IF(D14="B",11-SUM(AR14:AU14),IF(D14="C",7-SUM(AR14:AU14))))
        &lt;0,
        0,
        IF(D14="A",13-SUM(AR14:AU14),IF(D14="B",11-SUM(AR14:AU14),IF(D14="C",7-SUM(AR14:AU14))))
      )
      *AE14/C14, 0
    )
    *C14 = 0,
    0,
    ROUNDUP(
      IF(
        IF(D14="A",13-SUM(AR14:AU14),IF(D14="B",11-SUM(AR14:AU14),IF(D14="C",7-SUM(AR14:AU14))))
        &lt;0,
        0,
        IF(D14="A",13-SUM(AR14:AU14),IF(D14="B",11-SUM(AR14:AU14),IF(D14="C",7-SUM(AR14:AU14))))
      )
      *AE14/C14, 0
    ) *C14
  )
)</f>
        <v>0</v>
      </c>
      <c r="AZ14" s="26">
        <f>IF(OR(COUNTIF(AB14,"&gt;="&amp;1.5)+COUNTIF(AA14,"&gt;="&amp;1.5)+COUNTIF(Z14,"&gt;="&amp;1.5)+COUNTIF(Y14,"&gt;="&amp;1.5)+COUNTIF(X14,"&gt;="&amp;1.5)&gt;=2,COUNTIF(AB14,"&gt;="&amp;2)&gt;=1,AND(AA14&gt;=1.5,AB14&lt;=0.3,AI14=0)),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+IFERROR(BA14*C14,0),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+IFERROR(BA14*C14,0),
IFERROR(AVERAGEIF(Tabela1[[#This Row],[COMPRA PADRÃO]:[COMPRA &gt;30%]],"&gt;"&amp;0,Tabela1[[#This Row],[COMPRA PADRÃO]:[COMPRA &gt;30%]]),
0))/Tabela1[[#This Row],[U/CX]],0)*Tabela1[[#This Row],[U/CX]])</f>
        <v>0</v>
      </c>
      <c r="BA14" s="19"/>
      <c r="BB14" s="19"/>
      <c r="BC14" s="5"/>
      <c r="BD14" s="43">
        <f t="shared" si="25"/>
        <v>0.18867924528301888</v>
      </c>
      <c r="BE14" s="44">
        <f>Tabela1[[#This Row],[MÉDIA DIÁRIA]]*180</f>
        <v>33.962264150943398</v>
      </c>
      <c r="BF14" s="44">
        <f>Tabela1[[#This Row],[MÉDIA DIÁRIA]]*IF(Tabela1[[#This Row],[ABC FAT]]="A",(13*22),IF(Tabela1[[#This Row],[ABC FAT]]="B",(9*22),IF(Tabela1[[#This Row],[ABC FAT]]="C",(3*22),0)))</f>
        <v>12.452830188679247</v>
      </c>
      <c r="BG14" s="44">
        <f>SUM(Tabela1[[#This Row],[ESTOQUE TOTAL]],Tabela1[[#This Row],[TRÂNSITO TOTAL]])</f>
        <v>600</v>
      </c>
      <c r="BH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5" spans="1:61" x14ac:dyDescent="0.2">
      <c r="A15" s="4" t="s">
        <v>17</v>
      </c>
      <c r="B15" s="4" t="s">
        <v>114</v>
      </c>
      <c r="C15" s="4">
        <v>25</v>
      </c>
      <c r="D15" s="4" t="s">
        <v>85</v>
      </c>
      <c r="E15" s="5"/>
      <c r="F15" s="4"/>
      <c r="G15" s="4">
        <v>330</v>
      </c>
      <c r="H15" s="4"/>
      <c r="I15" s="4"/>
      <c r="J15" s="4"/>
      <c r="K15" s="4">
        <v>135</v>
      </c>
      <c r="L15" s="4">
        <v>105</v>
      </c>
      <c r="M15" s="4">
        <v>90</v>
      </c>
      <c r="N15" s="4">
        <v>125</v>
      </c>
      <c r="O15" s="4"/>
      <c r="P15" s="4"/>
      <c r="Q15" s="13">
        <f t="shared" si="0"/>
        <v>0</v>
      </c>
      <c r="R15" s="16">
        <f t="shared" si="1"/>
        <v>0</v>
      </c>
      <c r="S15" s="16">
        <f t="shared" si="2"/>
        <v>2.1019108280254777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0.85987261146496818</v>
      </c>
      <c r="X15" s="16">
        <f t="shared" si="7"/>
        <v>0.66878980891719741</v>
      </c>
      <c r="Y15" s="16">
        <f t="shared" si="8"/>
        <v>0.57324840764331209</v>
      </c>
      <c r="Z15" s="16">
        <f t="shared" si="9"/>
        <v>0.79617834394904463</v>
      </c>
      <c r="AA15" s="16">
        <f t="shared" si="10"/>
        <v>0</v>
      </c>
      <c r="AB15" s="17">
        <f t="shared" si="11"/>
        <v>0</v>
      </c>
      <c r="AC15" s="15">
        <v>16047.05</v>
      </c>
      <c r="AD15" s="14">
        <f>AVERAGE(Tabela1[[#This Row],[202407-JUL]:[202506-JUN]])</f>
        <v>157</v>
      </c>
      <c r="AE15" s="14">
        <f t="shared" si="12"/>
        <v>157</v>
      </c>
      <c r="AF15" s="5">
        <v>0</v>
      </c>
      <c r="AG15" s="6">
        <v>0</v>
      </c>
      <c r="AH15" s="4">
        <v>0</v>
      </c>
      <c r="AI15" s="23">
        <f>SUM(Tabela1[[#This Row],[ESTOQUE RJ]:[ESTOQUE SC]])</f>
        <v>0</v>
      </c>
      <c r="AJ15" s="4">
        <v>0</v>
      </c>
      <c r="AK15" s="4">
        <v>0</v>
      </c>
      <c r="AL15" s="24">
        <f>SUM(Tabela1[[#This Row],[QTD CONTAINER]:[QTD FÁBRICA]])</f>
        <v>0</v>
      </c>
      <c r="AM15" s="7">
        <f t="shared" si="13"/>
        <v>0</v>
      </c>
      <c r="AN15" s="7">
        <f t="shared" si="14"/>
        <v>0</v>
      </c>
      <c r="AO15" s="8">
        <f t="shared" si="15"/>
        <v>0</v>
      </c>
      <c r="AP15" s="9">
        <f t="shared" si="16"/>
        <v>0</v>
      </c>
      <c r="AQ15" s="25">
        <f t="shared" si="17"/>
        <v>0</v>
      </c>
      <c r="AR15" s="18">
        <f t="shared" si="18"/>
        <v>0</v>
      </c>
      <c r="AS15" s="7">
        <f t="shared" si="19"/>
        <v>0</v>
      </c>
      <c r="AT15" s="8">
        <f t="shared" si="20"/>
        <v>0</v>
      </c>
      <c r="AU15" s="9">
        <f t="shared" si="21"/>
        <v>0</v>
      </c>
      <c r="AV15" s="10">
        <f t="shared" si="22"/>
        <v>0</v>
      </c>
      <c r="AW15" s="22">
        <f t="shared" si="23"/>
        <v>0</v>
      </c>
      <c r="AX15" s="5">
        <f t="shared" si="24"/>
        <v>0</v>
      </c>
      <c r="AY15" s="4">
        <f>IF(
  AND(Tabela1[[#This Row],[GRUPO | ITEM]]="PALHETAS",NOT(OR(MID(Tabela1[[#This Row],[ITEM]],1,5)="YN-PF",MID(Tabela1[[#This Row],[ITEM]],1,5)="YN-PC"))),
  0,
  IF(
    ROUNDUP(
      IF(
        IF(D15="A",13-SUM(AR15:AU15),IF(D15="B",11-SUM(AR15:AU15),IF(D15="C",7-SUM(AR15:AU15))))
        &lt;0,
        0,
        IF(D15="A",13-SUM(AR15:AU15),IF(D15="B",11-SUM(AR15:AU15),IF(D15="C",7-SUM(AR15:AU15))))
      )
      *AE15/C15, 0
    )
    *C15 = 0,
    0,
    ROUNDUP(
      IF(
        IF(D15="A",13-SUM(AR15:AU15),IF(D15="B",11-SUM(AR15:AU15),IF(D15="C",7-SUM(AR15:AU15))))
        &lt;0,
        0,
        IF(D15="A",13-SUM(AR15:AU15),IF(D15="B",11-SUM(AR15:AU15),IF(D15="C",7-SUM(AR15:AU15))))
      )
      *AE15/C15, 0
    ) *C15
  )
)</f>
        <v>0</v>
      </c>
      <c r="AZ15" s="26">
        <f>IF(OR(COUNTIF(AB15,"&gt;="&amp;1.5)+COUNTIF(AA15,"&gt;="&amp;1.5)+COUNTIF(Z15,"&gt;="&amp;1.5)+COUNTIF(Y15,"&gt;="&amp;1.5)+COUNTIF(X15,"&gt;="&amp;1.5)&gt;=2,COUNTIF(AB15,"&gt;="&amp;2)&gt;=1,AND(AA15&gt;=1.5,AB15&lt;=0.3,AI15=0)),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+IFERROR(BA15*C15,0),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+IFERROR(BA15*C15,0),
IFERROR(AVERAGEIF(Tabela1[[#This Row],[COMPRA PADRÃO]:[COMPRA &gt;30%]],"&gt;"&amp;0,Tabela1[[#This Row],[COMPRA PADRÃO]:[COMPRA &gt;30%]]),
0))/Tabela1[[#This Row],[U/CX]],0)*Tabela1[[#This Row],[U/CX]])</f>
        <v>0</v>
      </c>
      <c r="BA15" s="19"/>
      <c r="BB15" s="19"/>
      <c r="BC15" s="5"/>
      <c r="BD15" s="43">
        <f t="shared" si="25"/>
        <v>2.9622641509433962</v>
      </c>
      <c r="BE15" s="44">
        <f>Tabela1[[#This Row],[MÉDIA DIÁRIA]]*180</f>
        <v>533.20754716981128</v>
      </c>
      <c r="BF15" s="44">
        <f>Tabela1[[#This Row],[MÉDIA DIÁRIA]]*IF(Tabela1[[#This Row],[ABC FAT]]="A",(13*22),IF(Tabela1[[#This Row],[ABC FAT]]="B",(9*22),IF(Tabela1[[#This Row],[ABC FAT]]="C",(3*22),0)))</f>
        <v>195.50943396226415</v>
      </c>
      <c r="BG15" s="44">
        <f>SUM(Tabela1[[#This Row],[ESTOQUE TOTAL]],Tabela1[[#This Row],[TRÂNSITO TOTAL]])</f>
        <v>0</v>
      </c>
      <c r="BH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725</v>
      </c>
      <c r="BI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6" spans="1:61" x14ac:dyDescent="0.2">
      <c r="A16" s="4" t="s">
        <v>17</v>
      </c>
      <c r="B16" s="4" t="s">
        <v>1223</v>
      </c>
      <c r="C16" s="4">
        <v>25</v>
      </c>
      <c r="D16" s="4" t="s">
        <v>85</v>
      </c>
      <c r="E16" s="5"/>
      <c r="F16" s="4"/>
      <c r="G16" s="4">
        <v>90</v>
      </c>
      <c r="H16" s="4"/>
      <c r="I16" s="4"/>
      <c r="J16" s="4"/>
      <c r="K16" s="4"/>
      <c r="L16" s="4"/>
      <c r="M16" s="4"/>
      <c r="N16" s="4"/>
      <c r="O16" s="4"/>
      <c r="P16" s="4"/>
      <c r="Q16" s="13">
        <f t="shared" si="0"/>
        <v>0</v>
      </c>
      <c r="R16" s="16">
        <f t="shared" si="1"/>
        <v>0</v>
      </c>
      <c r="S16" s="16">
        <f t="shared" si="2"/>
        <v>1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7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7">
        <f t="shared" si="11"/>
        <v>0</v>
      </c>
      <c r="AC16" s="15">
        <v>1738.15</v>
      </c>
      <c r="AD16" s="14">
        <f>AVERAGE(Tabela1[[#This Row],[202407-JUL]:[202506-JUN]])</f>
        <v>90</v>
      </c>
      <c r="AE16" s="14">
        <f t="shared" si="12"/>
        <v>90</v>
      </c>
      <c r="AF16" s="5">
        <v>0</v>
      </c>
      <c r="AG16" s="6">
        <v>0</v>
      </c>
      <c r="AH16" s="4">
        <v>0</v>
      </c>
      <c r="AI16" s="23">
        <f>SUM(Tabela1[[#This Row],[ESTOQUE RJ]:[ESTOQUE SC]])</f>
        <v>0</v>
      </c>
      <c r="AJ16" s="4">
        <v>0</v>
      </c>
      <c r="AK16" s="4">
        <v>0</v>
      </c>
      <c r="AL16" s="24">
        <f>SUM(Tabela1[[#This Row],[QTD CONTAINER]:[QTD FÁBRICA]])</f>
        <v>0</v>
      </c>
      <c r="AM16" s="7">
        <f t="shared" si="13"/>
        <v>0</v>
      </c>
      <c r="AN16" s="7">
        <f t="shared" si="14"/>
        <v>0</v>
      </c>
      <c r="AO16" s="8">
        <f t="shared" si="15"/>
        <v>0</v>
      </c>
      <c r="AP16" s="9">
        <f t="shared" si="16"/>
        <v>0</v>
      </c>
      <c r="AQ16" s="25">
        <f t="shared" si="17"/>
        <v>0</v>
      </c>
      <c r="AR16" s="18">
        <f t="shared" si="18"/>
        <v>0</v>
      </c>
      <c r="AS16" s="7">
        <f t="shared" si="19"/>
        <v>0</v>
      </c>
      <c r="AT16" s="8">
        <f t="shared" si="20"/>
        <v>0</v>
      </c>
      <c r="AU16" s="9">
        <f t="shared" si="21"/>
        <v>0</v>
      </c>
      <c r="AV16" s="10">
        <f t="shared" si="22"/>
        <v>0</v>
      </c>
      <c r="AW16" s="22">
        <f t="shared" si="23"/>
        <v>0</v>
      </c>
      <c r="AX16" s="5">
        <f t="shared" si="24"/>
        <v>0</v>
      </c>
      <c r="AY16" s="4">
        <f>IF(
  AND(Tabela1[[#This Row],[GRUPO | ITEM]]="PALHETAS",NOT(OR(MID(Tabela1[[#This Row],[ITEM]],1,5)="YN-PF",MID(Tabela1[[#This Row],[ITEM]],1,5)="YN-PC"))),
  0,
  IF(
    ROUNDUP(
      IF(
        IF(D16="A",13-SUM(AR16:AU16),IF(D16="B",11-SUM(AR16:AU16),IF(D16="C",7-SUM(AR16:AU16))))
        &lt;0,
        0,
        IF(D16="A",13-SUM(AR16:AU16),IF(D16="B",11-SUM(AR16:AU16),IF(D16="C",7-SUM(AR16:AU16))))
      )
      *AE16/C16, 0
    )
    *C16 = 0,
    0,
    ROUNDUP(
      IF(
        IF(D16="A",13-SUM(AR16:AU16),IF(D16="B",11-SUM(AR16:AU16),IF(D16="C",7-SUM(AR16:AU16))))
        &lt;0,
        0,
        IF(D16="A",13-SUM(AR16:AU16),IF(D16="B",11-SUM(AR16:AU16),IF(D16="C",7-SUM(AR16:AU16))))
      )
      *AE16/C16, 0
    ) *C16
  )
)</f>
        <v>0</v>
      </c>
      <c r="AZ16" s="26">
        <f>IF(OR(COUNTIF(AB16,"&gt;="&amp;1.5)+COUNTIF(AA16,"&gt;="&amp;1.5)+COUNTIF(Z16,"&gt;="&amp;1.5)+COUNTIF(Y16,"&gt;="&amp;1.5)+COUNTIF(X16,"&gt;="&amp;1.5)&gt;=2,COUNTIF(AB16,"&gt;="&amp;2)&gt;=1,AND(AA16&gt;=1.5,AB16&lt;=0.3,AI16=0)),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+IFERROR(BA16*C16,0),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+IFERROR(BA16*C16,0),
IFERROR(AVERAGEIF(Tabela1[[#This Row],[COMPRA PADRÃO]:[COMPRA &gt;30%]],"&gt;"&amp;0,Tabela1[[#This Row],[COMPRA PADRÃO]:[COMPRA &gt;30%]]),
0))/Tabela1[[#This Row],[U/CX]],0)*Tabela1[[#This Row],[U/CX]])</f>
        <v>0</v>
      </c>
      <c r="BA16" s="19"/>
      <c r="BB16" s="19"/>
      <c r="BC16" s="5"/>
      <c r="BD16" s="43">
        <f t="shared" si="25"/>
        <v>0.33962264150943394</v>
      </c>
      <c r="BE16" s="44">
        <f>Tabela1[[#This Row],[MÉDIA DIÁRIA]]*180</f>
        <v>61.132075471698109</v>
      </c>
      <c r="BF16" s="44">
        <f>Tabela1[[#This Row],[MÉDIA DIÁRIA]]*IF(Tabela1[[#This Row],[ABC FAT]]="A",(13*22),IF(Tabela1[[#This Row],[ABC FAT]]="B",(9*22),IF(Tabela1[[#This Row],[ABC FAT]]="C",(3*22),0)))</f>
        <v>22.415094339622641</v>
      </c>
      <c r="BG16" s="44">
        <f>SUM(Tabela1[[#This Row],[ESTOQUE TOTAL]],Tabela1[[#This Row],[TRÂNSITO TOTAL]])</f>
        <v>0</v>
      </c>
      <c r="BH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75</v>
      </c>
      <c r="BI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7" spans="1:61" x14ac:dyDescent="0.2">
      <c r="A17" s="4" t="s">
        <v>17</v>
      </c>
      <c r="B17" s="4" t="s">
        <v>1224</v>
      </c>
      <c r="C17" s="4">
        <v>25</v>
      </c>
      <c r="D17" s="4" t="s">
        <v>85</v>
      </c>
      <c r="E17" s="5"/>
      <c r="F17" s="4"/>
      <c r="G17" s="4">
        <v>75</v>
      </c>
      <c r="H17" s="4"/>
      <c r="I17" s="4"/>
      <c r="J17" s="4"/>
      <c r="K17" s="4"/>
      <c r="L17" s="4"/>
      <c r="M17" s="4"/>
      <c r="N17" s="4"/>
      <c r="O17" s="4"/>
      <c r="P17" s="4"/>
      <c r="Q17" s="13">
        <f t="shared" si="0"/>
        <v>0</v>
      </c>
      <c r="R17" s="16">
        <f t="shared" si="1"/>
        <v>0</v>
      </c>
      <c r="S17" s="16">
        <f t="shared" si="2"/>
        <v>1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7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7">
        <f t="shared" si="11"/>
        <v>0</v>
      </c>
      <c r="AC17" s="15">
        <v>1443.25</v>
      </c>
      <c r="AD17" s="14">
        <f>AVERAGE(Tabela1[[#This Row],[202407-JUL]:[202506-JUN]])</f>
        <v>75</v>
      </c>
      <c r="AE17" s="14">
        <f t="shared" si="12"/>
        <v>75</v>
      </c>
      <c r="AF17" s="5">
        <v>0</v>
      </c>
      <c r="AG17" s="6">
        <v>0</v>
      </c>
      <c r="AH17" s="4">
        <v>0</v>
      </c>
      <c r="AI17" s="23">
        <f>SUM(Tabela1[[#This Row],[ESTOQUE RJ]:[ESTOQUE SC]])</f>
        <v>0</v>
      </c>
      <c r="AJ17" s="4">
        <v>0</v>
      </c>
      <c r="AK17" s="4">
        <v>0</v>
      </c>
      <c r="AL17" s="24">
        <f>SUM(Tabela1[[#This Row],[QTD CONTAINER]:[QTD FÁBRICA]])</f>
        <v>0</v>
      </c>
      <c r="AM17" s="7">
        <f t="shared" si="13"/>
        <v>0</v>
      </c>
      <c r="AN17" s="7">
        <f t="shared" si="14"/>
        <v>0</v>
      </c>
      <c r="AO17" s="8">
        <f t="shared" si="15"/>
        <v>0</v>
      </c>
      <c r="AP17" s="9">
        <f t="shared" si="16"/>
        <v>0</v>
      </c>
      <c r="AQ17" s="25">
        <f t="shared" si="17"/>
        <v>0</v>
      </c>
      <c r="AR17" s="18">
        <f t="shared" si="18"/>
        <v>0</v>
      </c>
      <c r="AS17" s="7">
        <f t="shared" si="19"/>
        <v>0</v>
      </c>
      <c r="AT17" s="8">
        <f t="shared" si="20"/>
        <v>0</v>
      </c>
      <c r="AU17" s="9">
        <f t="shared" si="21"/>
        <v>0</v>
      </c>
      <c r="AV17" s="10">
        <f t="shared" si="22"/>
        <v>0</v>
      </c>
      <c r="AW17" s="22">
        <f t="shared" si="23"/>
        <v>0</v>
      </c>
      <c r="AX17" s="5">
        <f t="shared" si="24"/>
        <v>0</v>
      </c>
      <c r="AY17" s="4">
        <f>IF(
  AND(Tabela1[[#This Row],[GRUPO | ITEM]]="PALHETAS",NOT(OR(MID(Tabela1[[#This Row],[ITEM]],1,5)="YN-PF",MID(Tabela1[[#This Row],[ITEM]],1,5)="YN-PC"))),
  0,
  IF(
    ROUNDUP(
      IF(
        IF(D17="A",13-SUM(AR17:AU17),IF(D17="B",11-SUM(AR17:AU17),IF(D17="C",7-SUM(AR17:AU17))))
        &lt;0,
        0,
        IF(D17="A",13-SUM(AR17:AU17),IF(D17="B",11-SUM(AR17:AU17),IF(D17="C",7-SUM(AR17:AU17))))
      )
      *AE17/C17, 0
    )
    *C17 = 0,
    0,
    ROUNDUP(
      IF(
        IF(D17="A",13-SUM(AR17:AU17),IF(D17="B",11-SUM(AR17:AU17),IF(D17="C",7-SUM(AR17:AU17))))
        &lt;0,
        0,
        IF(D17="A",13-SUM(AR17:AU17),IF(D17="B",11-SUM(AR17:AU17),IF(D17="C",7-SUM(AR17:AU17))))
      )
      *AE17/C17, 0
    ) *C17
  )
)</f>
        <v>0</v>
      </c>
      <c r="AZ17" s="26">
        <f>IF(OR(COUNTIF(AB17,"&gt;="&amp;1.5)+COUNTIF(AA17,"&gt;="&amp;1.5)+COUNTIF(Z17,"&gt;="&amp;1.5)+COUNTIF(Y17,"&gt;="&amp;1.5)+COUNTIF(X17,"&gt;="&amp;1.5)&gt;=2,COUNTIF(AB17,"&gt;="&amp;2)&gt;=1,AND(AA17&gt;=1.5,AB17&lt;=0.3,AI17=0)),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+IFERROR(BA17*C17,0),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+IFERROR(BA17*C17,0),
IFERROR(AVERAGEIF(Tabela1[[#This Row],[COMPRA PADRÃO]:[COMPRA &gt;30%]],"&gt;"&amp;0,Tabela1[[#This Row],[COMPRA PADRÃO]:[COMPRA &gt;30%]]),
0))/Tabela1[[#This Row],[U/CX]],0)*Tabela1[[#This Row],[U/CX]])</f>
        <v>0</v>
      </c>
      <c r="BA17" s="19"/>
      <c r="BB17" s="19"/>
      <c r="BC17" s="5"/>
      <c r="BD17" s="43">
        <f t="shared" si="25"/>
        <v>0.28301886792452829</v>
      </c>
      <c r="BE17" s="44">
        <f>Tabela1[[#This Row],[MÉDIA DIÁRIA]]*180</f>
        <v>50.943396226415096</v>
      </c>
      <c r="BF17" s="44">
        <f>Tabela1[[#This Row],[MÉDIA DIÁRIA]]*IF(Tabela1[[#This Row],[ABC FAT]]="A",(13*22),IF(Tabela1[[#This Row],[ABC FAT]]="B",(9*22),IF(Tabela1[[#This Row],[ABC FAT]]="C",(3*22),0)))</f>
        <v>18.679245283018869</v>
      </c>
      <c r="BG17" s="44">
        <f>SUM(Tabela1[[#This Row],[ESTOQUE TOTAL]],Tabela1[[#This Row],[TRÂNSITO TOTAL]])</f>
        <v>0</v>
      </c>
      <c r="BH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75</v>
      </c>
      <c r="BI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8" spans="1:61" x14ac:dyDescent="0.2">
      <c r="A18" s="4" t="s">
        <v>17</v>
      </c>
      <c r="B18" s="4" t="s">
        <v>279</v>
      </c>
      <c r="C18" s="4">
        <v>25</v>
      </c>
      <c r="D18" s="4" t="s">
        <v>85</v>
      </c>
      <c r="E18" s="5"/>
      <c r="F18" s="4"/>
      <c r="G18" s="4">
        <v>145</v>
      </c>
      <c r="H18" s="4"/>
      <c r="I18" s="4"/>
      <c r="J18" s="4"/>
      <c r="K18" s="4">
        <v>30</v>
      </c>
      <c r="L18" s="4"/>
      <c r="M18" s="4">
        <v>25</v>
      </c>
      <c r="N18" s="4"/>
      <c r="O18" s="4"/>
      <c r="P18" s="4"/>
      <c r="Q18" s="13">
        <f t="shared" si="0"/>
        <v>0</v>
      </c>
      <c r="R18" s="16">
        <f t="shared" si="1"/>
        <v>0</v>
      </c>
      <c r="S18" s="16">
        <f t="shared" si="2"/>
        <v>2.1749999999999998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0.44999999999999996</v>
      </c>
      <c r="X18" s="16">
        <f t="shared" si="7"/>
        <v>0</v>
      </c>
      <c r="Y18" s="16">
        <f t="shared" si="8"/>
        <v>0.375</v>
      </c>
      <c r="Z18" s="16">
        <f t="shared" si="9"/>
        <v>0</v>
      </c>
      <c r="AA18" s="16">
        <f t="shared" si="10"/>
        <v>0</v>
      </c>
      <c r="AB18" s="17">
        <f t="shared" si="11"/>
        <v>0</v>
      </c>
      <c r="AC18" s="15">
        <v>4211.05</v>
      </c>
      <c r="AD18" s="14">
        <f>AVERAGE(Tabela1[[#This Row],[202407-JUL]:[202506-JUN]])</f>
        <v>66.666666666666671</v>
      </c>
      <c r="AE18" s="14">
        <f t="shared" si="12"/>
        <v>66.666666666666671</v>
      </c>
      <c r="AF18" s="5">
        <v>0</v>
      </c>
      <c r="AG18" s="6">
        <v>0</v>
      </c>
      <c r="AH18" s="4">
        <v>0</v>
      </c>
      <c r="AI18" s="23">
        <f>SUM(Tabela1[[#This Row],[ESTOQUE RJ]:[ESTOQUE SC]])</f>
        <v>0</v>
      </c>
      <c r="AJ18" s="4">
        <v>0</v>
      </c>
      <c r="AK18" s="4">
        <v>0</v>
      </c>
      <c r="AL18" s="24">
        <f>SUM(Tabela1[[#This Row],[QTD CONTAINER]:[QTD FÁBRICA]])</f>
        <v>0</v>
      </c>
      <c r="AM18" s="7">
        <f t="shared" si="13"/>
        <v>0</v>
      </c>
      <c r="AN18" s="7">
        <f t="shared" si="14"/>
        <v>0</v>
      </c>
      <c r="AO18" s="8">
        <f t="shared" si="15"/>
        <v>0</v>
      </c>
      <c r="AP18" s="9">
        <f t="shared" si="16"/>
        <v>0</v>
      </c>
      <c r="AQ18" s="25">
        <f t="shared" si="17"/>
        <v>0</v>
      </c>
      <c r="AR18" s="18">
        <f t="shared" si="18"/>
        <v>0</v>
      </c>
      <c r="AS18" s="7">
        <f t="shared" si="19"/>
        <v>0</v>
      </c>
      <c r="AT18" s="8">
        <f t="shared" si="20"/>
        <v>0</v>
      </c>
      <c r="AU18" s="9">
        <f t="shared" si="21"/>
        <v>0</v>
      </c>
      <c r="AV18" s="10">
        <f t="shared" si="22"/>
        <v>0</v>
      </c>
      <c r="AW18" s="22">
        <f t="shared" si="23"/>
        <v>0</v>
      </c>
      <c r="AX18" s="5">
        <f t="shared" si="24"/>
        <v>0</v>
      </c>
      <c r="AY18" s="4">
        <f>IF(
  AND(Tabela1[[#This Row],[GRUPO | ITEM]]="PALHETAS",NOT(OR(MID(Tabela1[[#This Row],[ITEM]],1,5)="YN-PF",MID(Tabela1[[#This Row],[ITEM]],1,5)="YN-PC"))),
  0,
  IF(
    ROUNDUP(
      IF(
        IF(D18="A",13-SUM(AR18:AU18),IF(D18="B",11-SUM(AR18:AU18),IF(D18="C",7-SUM(AR18:AU18))))
        &lt;0,
        0,
        IF(D18="A",13-SUM(AR18:AU18),IF(D18="B",11-SUM(AR18:AU18),IF(D18="C",7-SUM(AR18:AU18))))
      )
      *AE18/C18, 0
    )
    *C18 = 0,
    0,
    ROUNDUP(
      IF(
        IF(D18="A",13-SUM(AR18:AU18),IF(D18="B",11-SUM(AR18:AU18),IF(D18="C",7-SUM(AR18:AU18))))
        &lt;0,
        0,
        IF(D18="A",13-SUM(AR18:AU18),IF(D18="B",11-SUM(AR18:AU18),IF(D18="C",7-SUM(AR18:AU18))))
      )
      *AE18/C18, 0
    ) *C18
  )
)</f>
        <v>0</v>
      </c>
      <c r="AZ18" s="26">
        <f>IF(OR(COUNTIF(AB18,"&gt;="&amp;1.5)+COUNTIF(AA18,"&gt;="&amp;1.5)+COUNTIF(Z18,"&gt;="&amp;1.5)+COUNTIF(Y18,"&gt;="&amp;1.5)+COUNTIF(X18,"&gt;="&amp;1.5)&gt;=2,COUNTIF(AB18,"&gt;="&amp;2)&gt;=1,AND(AA18&gt;=1.5,AB18&lt;=0.3,AI18=0)),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+IFERROR(BA18*C18,0),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+IFERROR(BA18*C18,0),
IFERROR(AVERAGEIF(Tabela1[[#This Row],[COMPRA PADRÃO]:[COMPRA &gt;30%]],"&gt;"&amp;0,Tabela1[[#This Row],[COMPRA PADRÃO]:[COMPRA &gt;30%]]),
0))/Tabela1[[#This Row],[U/CX]],0)*Tabela1[[#This Row],[U/CX]])</f>
        <v>0</v>
      </c>
      <c r="BA18" s="19"/>
      <c r="BB18" s="19"/>
      <c r="BC18" s="5"/>
      <c r="BD18" s="43">
        <f t="shared" si="25"/>
        <v>0.75471698113207553</v>
      </c>
      <c r="BE18" s="44">
        <f>Tabela1[[#This Row],[MÉDIA DIÁRIA]]*180</f>
        <v>135.84905660377359</v>
      </c>
      <c r="BF18" s="44">
        <f>Tabela1[[#This Row],[MÉDIA DIÁRIA]]*IF(Tabela1[[#This Row],[ABC FAT]]="A",(13*22),IF(Tabela1[[#This Row],[ABC FAT]]="B",(9*22),IF(Tabela1[[#This Row],[ABC FAT]]="C",(3*22),0)))</f>
        <v>49.811320754716988</v>
      </c>
      <c r="BG18" s="44">
        <f>SUM(Tabela1[[#This Row],[ESTOQUE TOTAL]],Tabela1[[#This Row],[TRÂNSITO TOTAL]])</f>
        <v>0</v>
      </c>
      <c r="BH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175</v>
      </c>
      <c r="BI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19" spans="1:61" x14ac:dyDescent="0.2">
      <c r="A19" s="4" t="s">
        <v>17</v>
      </c>
      <c r="B19" s="4" t="s">
        <v>980</v>
      </c>
      <c r="C19" s="4">
        <v>25</v>
      </c>
      <c r="D19" s="4" t="s">
        <v>85</v>
      </c>
      <c r="E19" s="5"/>
      <c r="F19" s="4"/>
      <c r="G19" s="4">
        <v>130</v>
      </c>
      <c r="H19" s="4">
        <v>25</v>
      </c>
      <c r="I19" s="4"/>
      <c r="J19" s="4"/>
      <c r="K19" s="4">
        <v>60</v>
      </c>
      <c r="L19" s="4"/>
      <c r="M19" s="4"/>
      <c r="N19" s="4">
        <v>25</v>
      </c>
      <c r="O19" s="4"/>
      <c r="P19" s="4"/>
      <c r="Q19" s="13">
        <f t="shared" si="0"/>
        <v>0</v>
      </c>
      <c r="R19" s="16">
        <f t="shared" si="1"/>
        <v>0</v>
      </c>
      <c r="S19" s="16">
        <f t="shared" si="2"/>
        <v>2.1666666666666665</v>
      </c>
      <c r="T19" s="16">
        <f t="shared" si="3"/>
        <v>0.41666666666666669</v>
      </c>
      <c r="U19" s="16">
        <f t="shared" si="4"/>
        <v>0</v>
      </c>
      <c r="V19" s="16">
        <f t="shared" si="5"/>
        <v>0</v>
      </c>
      <c r="W19" s="16">
        <f t="shared" si="6"/>
        <v>1</v>
      </c>
      <c r="X19" s="16">
        <f t="shared" si="7"/>
        <v>0</v>
      </c>
      <c r="Y19" s="16">
        <f t="shared" si="8"/>
        <v>0</v>
      </c>
      <c r="Z19" s="16">
        <f t="shared" si="9"/>
        <v>0.41666666666666669</v>
      </c>
      <c r="AA19" s="16">
        <f t="shared" si="10"/>
        <v>0</v>
      </c>
      <c r="AB19" s="17">
        <f t="shared" si="11"/>
        <v>0</v>
      </c>
      <c r="AC19" s="15">
        <v>4989.1499999999996</v>
      </c>
      <c r="AD19" s="14">
        <f>AVERAGE(Tabela1[[#This Row],[202407-JUL]:[202506-JUN]])</f>
        <v>60</v>
      </c>
      <c r="AE19" s="14">
        <f t="shared" si="12"/>
        <v>60</v>
      </c>
      <c r="AF19" s="5">
        <v>0</v>
      </c>
      <c r="AG19" s="6">
        <v>0</v>
      </c>
      <c r="AH19" s="4">
        <v>0</v>
      </c>
      <c r="AI19" s="23">
        <f>SUM(Tabela1[[#This Row],[ESTOQUE RJ]:[ESTOQUE SC]])</f>
        <v>0</v>
      </c>
      <c r="AJ19" s="4">
        <v>0</v>
      </c>
      <c r="AK19" s="4">
        <v>0</v>
      </c>
      <c r="AL19" s="24">
        <f>SUM(Tabela1[[#This Row],[QTD CONTAINER]:[QTD FÁBRICA]])</f>
        <v>0</v>
      </c>
      <c r="AM19" s="7">
        <f t="shared" si="13"/>
        <v>0</v>
      </c>
      <c r="AN19" s="7">
        <f t="shared" si="14"/>
        <v>0</v>
      </c>
      <c r="AO19" s="8">
        <f t="shared" si="15"/>
        <v>0</v>
      </c>
      <c r="AP19" s="9">
        <f t="shared" si="16"/>
        <v>0</v>
      </c>
      <c r="AQ19" s="25">
        <f t="shared" si="17"/>
        <v>0</v>
      </c>
      <c r="AR19" s="18">
        <f t="shared" si="18"/>
        <v>0</v>
      </c>
      <c r="AS19" s="7">
        <f t="shared" si="19"/>
        <v>0</v>
      </c>
      <c r="AT19" s="8">
        <f t="shared" si="20"/>
        <v>0</v>
      </c>
      <c r="AU19" s="9">
        <f t="shared" si="21"/>
        <v>0</v>
      </c>
      <c r="AV19" s="10">
        <f t="shared" si="22"/>
        <v>0</v>
      </c>
      <c r="AW19" s="22">
        <f t="shared" si="23"/>
        <v>0</v>
      </c>
      <c r="AX19" s="5">
        <f t="shared" si="24"/>
        <v>0</v>
      </c>
      <c r="AY19" s="4">
        <f>IF(
  AND(Tabela1[[#This Row],[GRUPO | ITEM]]="PALHETAS",NOT(OR(MID(Tabela1[[#This Row],[ITEM]],1,5)="YN-PF",MID(Tabela1[[#This Row],[ITEM]],1,5)="YN-PC"))),
  0,
  IF(
    ROUNDUP(
      IF(
        IF(D19="A",13-SUM(AR19:AU19),IF(D19="B",11-SUM(AR19:AU19),IF(D19="C",7-SUM(AR19:AU19))))
        &lt;0,
        0,
        IF(D19="A",13-SUM(AR19:AU19),IF(D19="B",11-SUM(AR19:AU19),IF(D19="C",7-SUM(AR19:AU19))))
      )
      *AE19/C19, 0
    )
    *C19 = 0,
    0,
    ROUNDUP(
      IF(
        IF(D19="A",13-SUM(AR19:AU19),IF(D19="B",11-SUM(AR19:AU19),IF(D19="C",7-SUM(AR19:AU19))))
        &lt;0,
        0,
        IF(D19="A",13-SUM(AR19:AU19),IF(D19="B",11-SUM(AR19:AU19),IF(D19="C",7-SUM(AR19:AU19))))
      )
      *AE19/C19, 0
    ) *C19
  )
)</f>
        <v>0</v>
      </c>
      <c r="AZ19" s="26">
        <f>IF(OR(COUNTIF(AB19,"&gt;="&amp;1.5)+COUNTIF(AA19,"&gt;="&amp;1.5)+COUNTIF(Z19,"&gt;="&amp;1.5)+COUNTIF(Y19,"&gt;="&amp;1.5)+COUNTIF(X19,"&gt;="&amp;1.5)&gt;=2,COUNTIF(AB19,"&gt;="&amp;2)&gt;=1,AND(AA19&gt;=1.5,AB19&lt;=0.3,AI19=0)),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+IFERROR(BA19*C19,0),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+IFERROR(BA19*C19,0),
IFERROR(AVERAGEIF(Tabela1[[#This Row],[COMPRA PADRÃO]:[COMPRA &gt;30%]],"&gt;"&amp;0,Tabela1[[#This Row],[COMPRA PADRÃO]:[COMPRA &gt;30%]]),
0))/Tabela1[[#This Row],[U/CX]],0)*Tabela1[[#This Row],[U/CX]])</f>
        <v>0</v>
      </c>
      <c r="BA19" s="19"/>
      <c r="BB19" s="19"/>
      <c r="BC19" s="5"/>
      <c r="BD19" s="43">
        <f t="shared" si="25"/>
        <v>0.90566037735849059</v>
      </c>
      <c r="BE19" s="44">
        <f>Tabela1[[#This Row],[MÉDIA DIÁRIA]]*180</f>
        <v>163.01886792452831</v>
      </c>
      <c r="BF19" s="44">
        <f>Tabela1[[#This Row],[MÉDIA DIÁRIA]]*IF(Tabela1[[#This Row],[ABC FAT]]="A",(13*22),IF(Tabela1[[#This Row],[ABC FAT]]="B",(9*22),IF(Tabela1[[#This Row],[ABC FAT]]="C",(3*22),0)))</f>
        <v>59.773584905660378</v>
      </c>
      <c r="BG19" s="44">
        <f>SUM(Tabela1[[#This Row],[ESTOQUE TOTAL]],Tabela1[[#This Row],[TRÂNSITO TOTAL]])</f>
        <v>0</v>
      </c>
      <c r="BH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225</v>
      </c>
      <c r="BI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0" spans="1:61" x14ac:dyDescent="0.2">
      <c r="A20" s="4" t="s">
        <v>17</v>
      </c>
      <c r="B20" s="4" t="s">
        <v>970</v>
      </c>
      <c r="C20" s="4">
        <v>25</v>
      </c>
      <c r="D20" s="4" t="s">
        <v>85</v>
      </c>
      <c r="E20" s="5"/>
      <c r="F20" s="4"/>
      <c r="G20" s="4">
        <v>115</v>
      </c>
      <c r="H20" s="4">
        <v>25</v>
      </c>
      <c r="I20" s="4">
        <v>25</v>
      </c>
      <c r="J20" s="4"/>
      <c r="K20" s="4">
        <v>35</v>
      </c>
      <c r="L20" s="4">
        <v>30</v>
      </c>
      <c r="M20" s="4">
        <v>105</v>
      </c>
      <c r="N20" s="4">
        <v>50</v>
      </c>
      <c r="O20" s="4"/>
      <c r="P20" s="4"/>
      <c r="Q20" s="13">
        <f t="shared" si="0"/>
        <v>0</v>
      </c>
      <c r="R20" s="16">
        <f t="shared" si="1"/>
        <v>0</v>
      </c>
      <c r="S20" s="16">
        <f t="shared" si="2"/>
        <v>2.0909090909090908</v>
      </c>
      <c r="T20" s="16">
        <f t="shared" si="3"/>
        <v>0.45454545454545453</v>
      </c>
      <c r="U20" s="16">
        <f t="shared" si="4"/>
        <v>0.45454545454545453</v>
      </c>
      <c r="V20" s="16">
        <f t="shared" si="5"/>
        <v>0</v>
      </c>
      <c r="W20" s="16">
        <f t="shared" si="6"/>
        <v>0.63636363636363635</v>
      </c>
      <c r="X20" s="16">
        <f t="shared" si="7"/>
        <v>0.54545454545454541</v>
      </c>
      <c r="Y20" s="16">
        <f t="shared" si="8"/>
        <v>1.9090909090909092</v>
      </c>
      <c r="Z20" s="16">
        <f t="shared" si="9"/>
        <v>0.90909090909090906</v>
      </c>
      <c r="AA20" s="16">
        <f t="shared" si="10"/>
        <v>0</v>
      </c>
      <c r="AB20" s="17">
        <f t="shared" si="11"/>
        <v>0</v>
      </c>
      <c r="AC20" s="15">
        <v>7932.25</v>
      </c>
      <c r="AD20" s="14">
        <f>AVERAGE(Tabela1[[#This Row],[202407-JUL]:[202506-JUN]])</f>
        <v>55</v>
      </c>
      <c r="AE20" s="14">
        <f t="shared" si="12"/>
        <v>55</v>
      </c>
      <c r="AF20" s="5">
        <v>0</v>
      </c>
      <c r="AG20" s="6">
        <v>0</v>
      </c>
      <c r="AH20" s="4">
        <v>0</v>
      </c>
      <c r="AI20" s="23">
        <f>SUM(Tabela1[[#This Row],[ESTOQUE RJ]:[ESTOQUE SC]])</f>
        <v>0</v>
      </c>
      <c r="AJ20" s="4">
        <v>0</v>
      </c>
      <c r="AK20" s="4">
        <v>0</v>
      </c>
      <c r="AL20" s="24">
        <f>SUM(Tabela1[[#This Row],[QTD CONTAINER]:[QTD FÁBRICA]])</f>
        <v>0</v>
      </c>
      <c r="AM20" s="7">
        <f t="shared" si="13"/>
        <v>0</v>
      </c>
      <c r="AN20" s="7">
        <f t="shared" si="14"/>
        <v>0</v>
      </c>
      <c r="AO20" s="8">
        <f t="shared" si="15"/>
        <v>0</v>
      </c>
      <c r="AP20" s="9">
        <f t="shared" si="16"/>
        <v>0</v>
      </c>
      <c r="AQ20" s="25">
        <f t="shared" si="17"/>
        <v>0</v>
      </c>
      <c r="AR20" s="18">
        <f t="shared" si="18"/>
        <v>0</v>
      </c>
      <c r="AS20" s="7">
        <f t="shared" si="19"/>
        <v>0</v>
      </c>
      <c r="AT20" s="8">
        <f t="shared" si="20"/>
        <v>0</v>
      </c>
      <c r="AU20" s="9">
        <f t="shared" si="21"/>
        <v>0</v>
      </c>
      <c r="AV20" s="10">
        <f t="shared" si="22"/>
        <v>0</v>
      </c>
      <c r="AW20" s="22">
        <f t="shared" si="23"/>
        <v>0</v>
      </c>
      <c r="AX20" s="5">
        <f t="shared" si="24"/>
        <v>0</v>
      </c>
      <c r="AY20" s="4">
        <f>IF(
  AND(Tabela1[[#This Row],[GRUPO | ITEM]]="PALHETAS",NOT(OR(MID(Tabela1[[#This Row],[ITEM]],1,5)="YN-PF",MID(Tabela1[[#This Row],[ITEM]],1,5)="YN-PC"))),
  0,
  IF(
    ROUNDUP(
      IF(
        IF(D20="A",13-SUM(AR20:AU20),IF(D20="B",11-SUM(AR20:AU20),IF(D20="C",7-SUM(AR20:AU20))))
        &lt;0,
        0,
        IF(D20="A",13-SUM(AR20:AU20),IF(D20="B",11-SUM(AR20:AU20),IF(D20="C",7-SUM(AR20:AU20))))
      )
      *AE20/C20, 0
    )
    *C20 = 0,
    0,
    ROUNDUP(
      IF(
        IF(D20="A",13-SUM(AR20:AU20),IF(D20="B",11-SUM(AR20:AU20),IF(D20="C",7-SUM(AR20:AU20))))
        &lt;0,
        0,
        IF(D20="A",13-SUM(AR20:AU20),IF(D20="B",11-SUM(AR20:AU20),IF(D20="C",7-SUM(AR20:AU20))))
      )
      *AE20/C20, 0
    ) *C20
  )
)</f>
        <v>0</v>
      </c>
      <c r="AZ20" s="26">
        <f>IF(OR(COUNTIF(AB20,"&gt;="&amp;1.5)+COUNTIF(AA20,"&gt;="&amp;1.5)+COUNTIF(Z20,"&gt;="&amp;1.5)+COUNTIF(Y20,"&gt;="&amp;1.5)+COUNTIF(X20,"&gt;="&amp;1.5)&gt;=2,COUNTIF(AB20,"&gt;="&amp;2)&gt;=1,AND(AA20&gt;=1.5,AB20&lt;=0.3,AI20=0)),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+IFERROR(BA20*C20,0),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+IFERROR(BA20*C20,0),
IFERROR(AVERAGEIF(Tabela1[[#This Row],[COMPRA PADRÃO]:[COMPRA &gt;30%]],"&gt;"&amp;0,Tabela1[[#This Row],[COMPRA PADRÃO]:[COMPRA &gt;30%]]),
0))/Tabela1[[#This Row],[U/CX]],0)*Tabela1[[#This Row],[U/CX]])</f>
        <v>0</v>
      </c>
      <c r="BA20" s="19"/>
      <c r="BB20" s="19"/>
      <c r="BC20" s="5"/>
      <c r="BD20" s="43">
        <f t="shared" si="25"/>
        <v>1.4528301886792452</v>
      </c>
      <c r="BE20" s="44">
        <f>Tabela1[[#This Row],[MÉDIA DIÁRIA]]*180</f>
        <v>261.50943396226415</v>
      </c>
      <c r="BF20" s="44">
        <f>Tabela1[[#This Row],[MÉDIA DIÁRIA]]*IF(Tabela1[[#This Row],[ABC FAT]]="A",(13*22),IF(Tabela1[[#This Row],[ABC FAT]]="B",(9*22),IF(Tabela1[[#This Row],[ABC FAT]]="C",(3*22),0)))</f>
        <v>95.886792452830178</v>
      </c>
      <c r="BG20" s="44">
        <f>SUM(Tabela1[[#This Row],[ESTOQUE TOTAL]],Tabela1[[#This Row],[TRÂNSITO TOTAL]])</f>
        <v>0</v>
      </c>
      <c r="BH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350</v>
      </c>
      <c r="BI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1" spans="1:61" x14ac:dyDescent="0.2">
      <c r="A21" s="4" t="s">
        <v>34</v>
      </c>
      <c r="B21" s="4" t="s">
        <v>1098</v>
      </c>
      <c r="C21" s="4">
        <v>50</v>
      </c>
      <c r="D21" s="4" t="s">
        <v>85</v>
      </c>
      <c r="E21" s="5"/>
      <c r="F21" s="4"/>
      <c r="G21" s="4"/>
      <c r="H21" s="4"/>
      <c r="I21" s="4"/>
      <c r="J21" s="4"/>
      <c r="K21" s="4"/>
      <c r="L21" s="4">
        <v>35</v>
      </c>
      <c r="M21" s="4">
        <v>10</v>
      </c>
      <c r="N21" s="4"/>
      <c r="O21" s="4">
        <v>4</v>
      </c>
      <c r="P21" s="4">
        <v>1</v>
      </c>
      <c r="Q21" s="13">
        <f t="shared" si="0"/>
        <v>0</v>
      </c>
      <c r="R21" s="16">
        <f t="shared" si="1"/>
        <v>0</v>
      </c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7"/>
        <v>2.8</v>
      </c>
      <c r="Y21" s="16">
        <f t="shared" si="8"/>
        <v>0.8</v>
      </c>
      <c r="Z21" s="16">
        <f t="shared" si="9"/>
        <v>0</v>
      </c>
      <c r="AA21" s="16">
        <f t="shared" si="10"/>
        <v>0.32</v>
      </c>
      <c r="AB21" s="17">
        <f t="shared" si="11"/>
        <v>0.08</v>
      </c>
      <c r="AC21" s="15">
        <v>4775.2299999999996</v>
      </c>
      <c r="AD21" s="14">
        <f>AVERAGE(Tabela1[[#This Row],[202407-JUL]:[202506-JUN]])</f>
        <v>12.5</v>
      </c>
      <c r="AE21" s="14">
        <f t="shared" si="12"/>
        <v>16.333333333333332</v>
      </c>
      <c r="AF21" s="5">
        <v>0</v>
      </c>
      <c r="AG21" s="6">
        <v>0</v>
      </c>
      <c r="AH21" s="4">
        <v>0</v>
      </c>
      <c r="AI21" s="23">
        <f>SUM(Tabela1[[#This Row],[ESTOQUE RJ]:[ESTOQUE SC]])</f>
        <v>0</v>
      </c>
      <c r="AJ21" s="4">
        <v>0</v>
      </c>
      <c r="AK21" s="4">
        <v>1700</v>
      </c>
      <c r="AL21" s="24">
        <f>SUM(Tabela1[[#This Row],[QTD CONTAINER]:[QTD FÁBRICA]])</f>
        <v>1700</v>
      </c>
      <c r="AM21" s="7">
        <f t="shared" si="13"/>
        <v>0</v>
      </c>
      <c r="AN21" s="7">
        <f t="shared" si="14"/>
        <v>0</v>
      </c>
      <c r="AO21" s="8">
        <f t="shared" si="15"/>
        <v>0</v>
      </c>
      <c r="AP21" s="9">
        <f t="shared" si="16"/>
        <v>136</v>
      </c>
      <c r="AQ21" s="25">
        <f t="shared" si="17"/>
        <v>136</v>
      </c>
      <c r="AR21" s="18">
        <f t="shared" si="18"/>
        <v>0</v>
      </c>
      <c r="AS21" s="7">
        <f t="shared" si="19"/>
        <v>0</v>
      </c>
      <c r="AT21" s="8">
        <f t="shared" si="20"/>
        <v>0</v>
      </c>
      <c r="AU21" s="9">
        <f t="shared" si="21"/>
        <v>104.08163265306123</v>
      </c>
      <c r="AV21" s="10">
        <f t="shared" si="22"/>
        <v>104.08163265306123</v>
      </c>
      <c r="AW21" s="22">
        <f t="shared" si="23"/>
        <v>0</v>
      </c>
      <c r="AX21" s="5">
        <f t="shared" si="24"/>
        <v>0</v>
      </c>
      <c r="AY21" s="4">
        <f>IF(
  AND(Tabela1[[#This Row],[GRUPO | ITEM]]="PALHETAS",NOT(OR(MID(Tabela1[[#This Row],[ITEM]],1,5)="YN-PF",MID(Tabela1[[#This Row],[ITEM]],1,5)="YN-PC"))),
  0,
  IF(
    ROUNDUP(
      IF(
        IF(D21="A",13-SUM(AR21:AU21),IF(D21="B",11-SUM(AR21:AU21),IF(D21="C",7-SUM(AR21:AU21))))
        &lt;0,
        0,
        IF(D21="A",13-SUM(AR21:AU21),IF(D21="B",11-SUM(AR21:AU21),IF(D21="C",7-SUM(AR21:AU21))))
      )
      *AE21/C21, 0
    )
    *C21 = 0,
    0,
    ROUNDUP(
      IF(
        IF(D21="A",13-SUM(AR21:AU21),IF(D21="B",11-SUM(AR21:AU21),IF(D21="C",7-SUM(AR21:AU21))))
        &lt;0,
        0,
        IF(D21="A",13-SUM(AR21:AU21),IF(D21="B",11-SUM(AR21:AU21),IF(D21="C",7-SUM(AR21:AU21))))
      )
      *AE21/C21, 0
    ) *C21
  )
)</f>
        <v>0</v>
      </c>
      <c r="AZ21" s="26">
        <f>IF(OR(COUNTIF(AB21,"&gt;="&amp;1.5)+COUNTIF(AA21,"&gt;="&amp;1.5)+COUNTIF(Z21,"&gt;="&amp;1.5)+COUNTIF(Y21,"&gt;="&amp;1.5)+COUNTIF(X21,"&gt;="&amp;1.5)&gt;=2,COUNTIF(AB21,"&gt;="&amp;2)&gt;=1,AND(AA21&gt;=1.5,AB21&lt;=0.3,AI21=0)),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+IFERROR(BA21*C21,0),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+IFERROR(BA21*C21,0),
IFERROR(AVERAGEIF(Tabela1[[#This Row],[COMPRA PADRÃO]:[COMPRA &gt;30%]],"&gt;"&amp;0,Tabela1[[#This Row],[COMPRA PADRÃO]:[COMPRA &gt;30%]]),
0))/Tabela1[[#This Row],[U/CX]],0)*Tabela1[[#This Row],[U/CX]])</f>
        <v>0</v>
      </c>
      <c r="BA21" s="19"/>
      <c r="BB21" s="19"/>
      <c r="BC21" s="5"/>
      <c r="BD21" s="43">
        <f t="shared" si="25"/>
        <v>0.18867924528301888</v>
      </c>
      <c r="BE21" s="44">
        <f>Tabela1[[#This Row],[MÉDIA DIÁRIA]]*180</f>
        <v>33.962264150943398</v>
      </c>
      <c r="BF21" s="44">
        <f>Tabela1[[#This Row],[MÉDIA DIÁRIA]]*IF(Tabela1[[#This Row],[ABC FAT]]="A",(13*22),IF(Tabela1[[#This Row],[ABC FAT]]="B",(9*22),IF(Tabela1[[#This Row],[ABC FAT]]="C",(3*22),0)))</f>
        <v>12.452830188679247</v>
      </c>
      <c r="BG21" s="44">
        <f>SUM(Tabela1[[#This Row],[ESTOQUE TOTAL]],Tabela1[[#This Row],[TRÂNSITO TOTAL]])</f>
        <v>1700</v>
      </c>
      <c r="BH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2" spans="1:61" x14ac:dyDescent="0.2">
      <c r="A22" s="4" t="s">
        <v>1149</v>
      </c>
      <c r="B22" s="4" t="s">
        <v>1151</v>
      </c>
      <c r="C22" s="4">
        <v>50</v>
      </c>
      <c r="D22" s="4" t="s">
        <v>85</v>
      </c>
      <c r="E22" s="5"/>
      <c r="F22" s="4"/>
      <c r="G22" s="4"/>
      <c r="H22" s="4"/>
      <c r="I22" s="4"/>
      <c r="J22" s="4"/>
      <c r="K22" s="4"/>
      <c r="L22" s="4"/>
      <c r="M22" s="4">
        <v>8</v>
      </c>
      <c r="N22" s="4">
        <v>37</v>
      </c>
      <c r="O22" s="4">
        <v>9</v>
      </c>
      <c r="P22" s="4"/>
      <c r="Q22" s="13">
        <f t="shared" si="0"/>
        <v>0</v>
      </c>
      <c r="R22" s="16">
        <f t="shared" si="1"/>
        <v>0</v>
      </c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7"/>
        <v>0</v>
      </c>
      <c r="Y22" s="16">
        <f t="shared" si="8"/>
        <v>0.44444444444444442</v>
      </c>
      <c r="Z22" s="16">
        <f t="shared" si="9"/>
        <v>2.0555555555555554</v>
      </c>
      <c r="AA22" s="16">
        <f t="shared" si="10"/>
        <v>0.5</v>
      </c>
      <c r="AB22" s="17">
        <f t="shared" si="11"/>
        <v>0</v>
      </c>
      <c r="AC22" s="15">
        <v>1928.8</v>
      </c>
      <c r="AD22" s="14">
        <f>AVERAGE(Tabela1[[#This Row],[202407-JUL]:[202506-JUN]])</f>
        <v>18</v>
      </c>
      <c r="AE22" s="14">
        <f t="shared" si="12"/>
        <v>18</v>
      </c>
      <c r="AF22" s="5">
        <v>0</v>
      </c>
      <c r="AG22" s="6">
        <v>0</v>
      </c>
      <c r="AH22" s="4">
        <v>0</v>
      </c>
      <c r="AI22" s="23">
        <f>SUM(Tabela1[[#This Row],[ESTOQUE RJ]:[ESTOQUE SC]])</f>
        <v>0</v>
      </c>
      <c r="AJ22" s="4">
        <v>0</v>
      </c>
      <c r="AK22" s="4">
        <v>500</v>
      </c>
      <c r="AL22" s="24">
        <f>SUM(Tabela1[[#This Row],[QTD CONTAINER]:[QTD FÁBRICA]])</f>
        <v>500</v>
      </c>
      <c r="AM22" s="7">
        <f t="shared" si="13"/>
        <v>0</v>
      </c>
      <c r="AN22" s="7">
        <f t="shared" si="14"/>
        <v>0</v>
      </c>
      <c r="AO22" s="8">
        <f t="shared" si="15"/>
        <v>0</v>
      </c>
      <c r="AP22" s="9">
        <f t="shared" si="16"/>
        <v>27.777777777777779</v>
      </c>
      <c r="AQ22" s="25">
        <f t="shared" si="17"/>
        <v>27.777777777777779</v>
      </c>
      <c r="AR22" s="18">
        <f t="shared" si="18"/>
        <v>0</v>
      </c>
      <c r="AS22" s="7">
        <f t="shared" si="19"/>
        <v>0</v>
      </c>
      <c r="AT22" s="8">
        <f t="shared" si="20"/>
        <v>0</v>
      </c>
      <c r="AU22" s="9">
        <f t="shared" si="21"/>
        <v>27.777777777777779</v>
      </c>
      <c r="AV22" s="10">
        <f t="shared" si="22"/>
        <v>27.777777777777779</v>
      </c>
      <c r="AW22" s="22">
        <f t="shared" si="23"/>
        <v>0</v>
      </c>
      <c r="AX22" s="5">
        <f t="shared" si="24"/>
        <v>0</v>
      </c>
      <c r="AY22" s="4">
        <f>IF(
  AND(Tabela1[[#This Row],[GRUPO | ITEM]]="PALHETAS",NOT(OR(MID(Tabela1[[#This Row],[ITEM]],1,5)="YN-PF",MID(Tabela1[[#This Row],[ITEM]],1,5)="YN-PC"))),
  0,
  IF(
    ROUNDUP(
      IF(
        IF(D22="A",13-SUM(AR22:AU22),IF(D22="B",11-SUM(AR22:AU22),IF(D22="C",7-SUM(AR22:AU22))))
        &lt;0,
        0,
        IF(D22="A",13-SUM(AR22:AU22),IF(D22="B",11-SUM(AR22:AU22),IF(D22="C",7-SUM(AR22:AU22))))
      )
      *AE22/C22, 0
    )
    *C22 = 0,
    0,
    ROUNDUP(
      IF(
        IF(D22="A",13-SUM(AR22:AU22),IF(D22="B",11-SUM(AR22:AU22),IF(D22="C",7-SUM(AR22:AU22))))
        &lt;0,
        0,
        IF(D22="A",13-SUM(AR22:AU22),IF(D22="B",11-SUM(AR22:AU22),IF(D22="C",7-SUM(AR22:AU22))))
      )
      *AE22/C22, 0
    ) *C22
  )
)</f>
        <v>0</v>
      </c>
      <c r="AZ22" s="26">
        <f>IF(OR(COUNTIF(AB22,"&gt;="&amp;1.5)+COUNTIF(AA22,"&gt;="&amp;1.5)+COUNTIF(Z22,"&gt;="&amp;1.5)+COUNTIF(Y22,"&gt;="&amp;1.5)+COUNTIF(X22,"&gt;="&amp;1.5)&gt;=2,COUNTIF(AB22,"&gt;="&amp;2)&gt;=1,AND(AA22&gt;=1.5,AB22&lt;=0.3,AI22=0)),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+IFERROR(BA22*C22,0),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+IFERROR(BA22*C22,0),
IFERROR(AVERAGEIF(Tabela1[[#This Row],[COMPRA PADRÃO]:[COMPRA &gt;30%]],"&gt;"&amp;0,Tabela1[[#This Row],[COMPRA PADRÃO]:[COMPRA &gt;30%]]),
0))/Tabela1[[#This Row],[U/CX]],0)*Tabela1[[#This Row],[U/CX]])</f>
        <v>0</v>
      </c>
      <c r="BA22" s="19"/>
      <c r="BB22" s="19"/>
      <c r="BC22" s="5"/>
      <c r="BD22" s="43">
        <f t="shared" si="25"/>
        <v>0.20377358490566039</v>
      </c>
      <c r="BE22" s="44">
        <f>Tabela1[[#This Row],[MÉDIA DIÁRIA]]*180</f>
        <v>36.679245283018872</v>
      </c>
      <c r="BF22" s="44">
        <f>Tabela1[[#This Row],[MÉDIA DIÁRIA]]*IF(Tabela1[[#This Row],[ABC FAT]]="A",(13*22),IF(Tabela1[[#This Row],[ABC FAT]]="B",(9*22),IF(Tabela1[[#This Row],[ABC FAT]]="C",(3*22),0)))</f>
        <v>13.449056603773586</v>
      </c>
      <c r="BG22" s="44">
        <f>SUM(Tabela1[[#This Row],[ESTOQUE TOTAL]],Tabela1[[#This Row],[TRÂNSITO TOTAL]])</f>
        <v>500</v>
      </c>
      <c r="BH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3" spans="1:61" x14ac:dyDescent="0.2">
      <c r="A23" s="4" t="s">
        <v>1149</v>
      </c>
      <c r="B23" s="4" t="s">
        <v>1337</v>
      </c>
      <c r="C23" s="4">
        <v>50</v>
      </c>
      <c r="D23" s="4" t="s">
        <v>85</v>
      </c>
      <c r="E23" s="5"/>
      <c r="F23" s="4"/>
      <c r="G23" s="4"/>
      <c r="H23" s="4"/>
      <c r="I23" s="4"/>
      <c r="J23" s="4"/>
      <c r="K23" s="4"/>
      <c r="L23" s="4"/>
      <c r="M23" s="4"/>
      <c r="N23" s="4">
        <v>31</v>
      </c>
      <c r="O23" s="4">
        <v>18</v>
      </c>
      <c r="P23" s="4"/>
      <c r="Q23" s="13">
        <f t="shared" si="0"/>
        <v>0</v>
      </c>
      <c r="R23" s="16">
        <f t="shared" si="1"/>
        <v>0</v>
      </c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7"/>
        <v>0</v>
      </c>
      <c r="Y23" s="16">
        <f t="shared" si="8"/>
        <v>0</v>
      </c>
      <c r="Z23" s="16">
        <f t="shared" si="9"/>
        <v>1.2653061224489797</v>
      </c>
      <c r="AA23" s="16">
        <f t="shared" si="10"/>
        <v>0.73469387755102045</v>
      </c>
      <c r="AB23" s="17">
        <f t="shared" si="11"/>
        <v>0</v>
      </c>
      <c r="AC23" s="15">
        <v>1708.48</v>
      </c>
      <c r="AD23" s="14">
        <f>AVERAGE(Tabela1[[#This Row],[202407-JUL]:[202506-JUN]])</f>
        <v>24.5</v>
      </c>
      <c r="AE23" s="14">
        <f t="shared" si="12"/>
        <v>24.5</v>
      </c>
      <c r="AF23" s="5">
        <v>0</v>
      </c>
      <c r="AG23" s="6">
        <v>0</v>
      </c>
      <c r="AH23" s="4">
        <v>0</v>
      </c>
      <c r="AI23" s="23">
        <f>SUM(Tabela1[[#This Row],[ESTOQUE RJ]:[ESTOQUE SC]])</f>
        <v>0</v>
      </c>
      <c r="AJ23" s="4">
        <v>0</v>
      </c>
      <c r="AK23" s="4">
        <v>500</v>
      </c>
      <c r="AL23" s="24">
        <f>SUM(Tabela1[[#This Row],[QTD CONTAINER]:[QTD FÁBRICA]])</f>
        <v>500</v>
      </c>
      <c r="AM23" s="7">
        <f t="shared" si="13"/>
        <v>0</v>
      </c>
      <c r="AN23" s="7">
        <f t="shared" si="14"/>
        <v>0</v>
      </c>
      <c r="AO23" s="8">
        <f t="shared" si="15"/>
        <v>0</v>
      </c>
      <c r="AP23" s="9">
        <f t="shared" si="16"/>
        <v>20.408163265306122</v>
      </c>
      <c r="AQ23" s="25">
        <f t="shared" si="17"/>
        <v>20.408163265306122</v>
      </c>
      <c r="AR23" s="18">
        <f t="shared" si="18"/>
        <v>0</v>
      </c>
      <c r="AS23" s="7">
        <f t="shared" si="19"/>
        <v>0</v>
      </c>
      <c r="AT23" s="8">
        <f t="shared" si="20"/>
        <v>0</v>
      </c>
      <c r="AU23" s="9">
        <f t="shared" si="21"/>
        <v>20.408163265306122</v>
      </c>
      <c r="AV23" s="10">
        <f t="shared" si="22"/>
        <v>20.408163265306122</v>
      </c>
      <c r="AW23" s="22">
        <f t="shared" si="23"/>
        <v>0</v>
      </c>
      <c r="AX23" s="5">
        <f t="shared" si="24"/>
        <v>0</v>
      </c>
      <c r="AY23" s="4">
        <f>IF(
  AND(Tabela1[[#This Row],[GRUPO | ITEM]]="PALHETAS",NOT(OR(MID(Tabela1[[#This Row],[ITEM]],1,5)="YN-PF",MID(Tabela1[[#This Row],[ITEM]],1,5)="YN-PC"))),
  0,
  IF(
    ROUNDUP(
      IF(
        IF(D23="A",13-SUM(AR23:AU23),IF(D23="B",11-SUM(AR23:AU23),IF(D23="C",7-SUM(AR23:AU23))))
        &lt;0,
        0,
        IF(D23="A",13-SUM(AR23:AU23),IF(D23="B",11-SUM(AR23:AU23),IF(D23="C",7-SUM(AR23:AU23))))
      )
      *AE23/C23, 0
    )
    *C23 = 0,
    0,
    ROUNDUP(
      IF(
        IF(D23="A",13-SUM(AR23:AU23),IF(D23="B",11-SUM(AR23:AU23),IF(D23="C",7-SUM(AR23:AU23))))
        &lt;0,
        0,
        IF(D23="A",13-SUM(AR23:AU23),IF(D23="B",11-SUM(AR23:AU23),IF(D23="C",7-SUM(AR23:AU23))))
      )
      *AE23/C23, 0
    ) *C23
  )
)</f>
        <v>0</v>
      </c>
      <c r="AZ23" s="26">
        <f>IF(OR(COUNTIF(AB23,"&gt;="&amp;1.5)+COUNTIF(AA23,"&gt;="&amp;1.5)+COUNTIF(Z23,"&gt;="&amp;1.5)+COUNTIF(Y23,"&gt;="&amp;1.5)+COUNTIF(X23,"&gt;="&amp;1.5)&gt;=2,COUNTIF(AB23,"&gt;="&amp;2)&gt;=1,AND(AA23&gt;=1.5,AB23&lt;=0.3,AI23=0)),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+IFERROR(BA23*C23,0),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+IFERROR(BA23*C23,0),
IFERROR(AVERAGEIF(Tabela1[[#This Row],[COMPRA PADRÃO]:[COMPRA &gt;30%]],"&gt;"&amp;0,Tabela1[[#This Row],[COMPRA PADRÃO]:[COMPRA &gt;30%]]),
0))/Tabela1[[#This Row],[U/CX]],0)*Tabela1[[#This Row],[U/CX]])</f>
        <v>0</v>
      </c>
      <c r="BA23" s="19"/>
      <c r="BB23" s="19"/>
      <c r="BC23" s="5"/>
      <c r="BD23" s="43">
        <f t="shared" si="25"/>
        <v>0.18490566037735848</v>
      </c>
      <c r="BE23" s="44">
        <f>Tabela1[[#This Row],[MÉDIA DIÁRIA]]*180</f>
        <v>33.283018867924525</v>
      </c>
      <c r="BF23" s="44">
        <f>Tabela1[[#This Row],[MÉDIA DIÁRIA]]*IF(Tabela1[[#This Row],[ABC FAT]]="A",(13*22),IF(Tabela1[[#This Row],[ABC FAT]]="B",(9*22),IF(Tabela1[[#This Row],[ABC FAT]]="C",(3*22),0)))</f>
        <v>12.20377358490566</v>
      </c>
      <c r="BG23" s="44">
        <f>SUM(Tabela1[[#This Row],[ESTOQUE TOTAL]],Tabela1[[#This Row],[TRÂNSITO TOTAL]])</f>
        <v>500</v>
      </c>
      <c r="BH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4" spans="1:61" x14ac:dyDescent="0.2">
      <c r="A24" s="4" t="s">
        <v>1149</v>
      </c>
      <c r="B24" s="4" t="s">
        <v>1338</v>
      </c>
      <c r="C24" s="4">
        <v>50</v>
      </c>
      <c r="D24" s="4" t="s">
        <v>85</v>
      </c>
      <c r="E24" s="5"/>
      <c r="F24" s="4"/>
      <c r="G24" s="4"/>
      <c r="H24" s="4"/>
      <c r="I24" s="4"/>
      <c r="J24" s="4"/>
      <c r="K24" s="4"/>
      <c r="L24" s="4"/>
      <c r="M24" s="4"/>
      <c r="N24" s="4">
        <v>40</v>
      </c>
      <c r="O24" s="4">
        <v>9</v>
      </c>
      <c r="P24" s="4"/>
      <c r="Q24" s="13">
        <f t="shared" si="0"/>
        <v>0</v>
      </c>
      <c r="R24" s="16">
        <f t="shared" si="1"/>
        <v>0</v>
      </c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7"/>
        <v>0</v>
      </c>
      <c r="Y24" s="16">
        <f t="shared" si="8"/>
        <v>0</v>
      </c>
      <c r="Z24" s="16">
        <f t="shared" si="9"/>
        <v>1.6326530612244898</v>
      </c>
      <c r="AA24" s="16">
        <f t="shared" si="10"/>
        <v>0.36734693877551022</v>
      </c>
      <c r="AB24" s="17">
        <f t="shared" si="11"/>
        <v>0</v>
      </c>
      <c r="AC24" s="15">
        <v>1683.4</v>
      </c>
      <c r="AD24" s="14">
        <f>AVERAGE(Tabela1[[#This Row],[202407-JUL]:[202506-JUN]])</f>
        <v>24.5</v>
      </c>
      <c r="AE24" s="14">
        <f t="shared" si="12"/>
        <v>24.5</v>
      </c>
      <c r="AF24" s="5">
        <v>0</v>
      </c>
      <c r="AG24" s="6">
        <v>0</v>
      </c>
      <c r="AH24" s="4">
        <v>0</v>
      </c>
      <c r="AI24" s="23">
        <f>SUM(Tabela1[[#This Row],[ESTOQUE RJ]:[ESTOQUE SC]])</f>
        <v>0</v>
      </c>
      <c r="AJ24" s="4">
        <v>0</v>
      </c>
      <c r="AK24" s="4">
        <v>500</v>
      </c>
      <c r="AL24" s="24">
        <f>SUM(Tabela1[[#This Row],[QTD CONTAINER]:[QTD FÁBRICA]])</f>
        <v>500</v>
      </c>
      <c r="AM24" s="7">
        <f t="shared" si="13"/>
        <v>0</v>
      </c>
      <c r="AN24" s="7">
        <f t="shared" si="14"/>
        <v>0</v>
      </c>
      <c r="AO24" s="8">
        <f t="shared" si="15"/>
        <v>0</v>
      </c>
      <c r="AP24" s="9">
        <f t="shared" si="16"/>
        <v>20.408163265306122</v>
      </c>
      <c r="AQ24" s="25">
        <f t="shared" si="17"/>
        <v>20.408163265306122</v>
      </c>
      <c r="AR24" s="18">
        <f t="shared" si="18"/>
        <v>0</v>
      </c>
      <c r="AS24" s="7">
        <f t="shared" si="19"/>
        <v>0</v>
      </c>
      <c r="AT24" s="8">
        <f t="shared" si="20"/>
        <v>0</v>
      </c>
      <c r="AU24" s="9">
        <f t="shared" si="21"/>
        <v>20.408163265306122</v>
      </c>
      <c r="AV24" s="10">
        <f t="shared" si="22"/>
        <v>20.408163265306122</v>
      </c>
      <c r="AW24" s="22">
        <f t="shared" si="23"/>
        <v>0</v>
      </c>
      <c r="AX24" s="5">
        <f t="shared" si="24"/>
        <v>0</v>
      </c>
      <c r="AY24" s="4">
        <f>IF(
  AND(Tabela1[[#This Row],[GRUPO | ITEM]]="PALHETAS",NOT(OR(MID(Tabela1[[#This Row],[ITEM]],1,5)="YN-PF",MID(Tabela1[[#This Row],[ITEM]],1,5)="YN-PC"))),
  0,
  IF(
    ROUNDUP(
      IF(
        IF(D24="A",13-SUM(AR24:AU24),IF(D24="B",11-SUM(AR24:AU24),IF(D24="C",7-SUM(AR24:AU24))))
        &lt;0,
        0,
        IF(D24="A",13-SUM(AR24:AU24),IF(D24="B",11-SUM(AR24:AU24),IF(D24="C",7-SUM(AR24:AU24))))
      )
      *AE24/C24, 0
    )
    *C24 = 0,
    0,
    ROUNDUP(
      IF(
        IF(D24="A",13-SUM(AR24:AU24),IF(D24="B",11-SUM(AR24:AU24),IF(D24="C",7-SUM(AR24:AU24))))
        &lt;0,
        0,
        IF(D24="A",13-SUM(AR24:AU24),IF(D24="B",11-SUM(AR24:AU24),IF(D24="C",7-SUM(AR24:AU24))))
      )
      *AE24/C24, 0
    ) *C24
  )
)</f>
        <v>0</v>
      </c>
      <c r="AZ24" s="26">
        <f>IF(OR(COUNTIF(AB24,"&gt;="&amp;1.5)+COUNTIF(AA24,"&gt;="&amp;1.5)+COUNTIF(Z24,"&gt;="&amp;1.5)+COUNTIF(Y24,"&gt;="&amp;1.5)+COUNTIF(X24,"&gt;="&amp;1.5)&gt;=2,COUNTIF(AB24,"&gt;="&amp;2)&gt;=1,AND(AA24&gt;=1.5,AB24&lt;=0.3,AI24=0)),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+IFERROR(BA24*C24,0),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+IFERROR(BA24*C24,0),
IFERROR(AVERAGEIF(Tabela1[[#This Row],[COMPRA PADRÃO]:[COMPRA &gt;30%]],"&gt;"&amp;0,Tabela1[[#This Row],[COMPRA PADRÃO]:[COMPRA &gt;30%]]),
0))/Tabela1[[#This Row],[U/CX]],0)*Tabela1[[#This Row],[U/CX]])</f>
        <v>0</v>
      </c>
      <c r="BA24" s="19"/>
      <c r="BB24" s="19"/>
      <c r="BC24" s="5"/>
      <c r="BD24" s="43">
        <f t="shared" si="25"/>
        <v>0.18490566037735848</v>
      </c>
      <c r="BE24" s="44">
        <f>Tabela1[[#This Row],[MÉDIA DIÁRIA]]*180</f>
        <v>33.283018867924525</v>
      </c>
      <c r="BF24" s="44">
        <f>Tabela1[[#This Row],[MÉDIA DIÁRIA]]*IF(Tabela1[[#This Row],[ABC FAT]]="A",(13*22),IF(Tabela1[[#This Row],[ABC FAT]]="B",(9*22),IF(Tabela1[[#This Row],[ABC FAT]]="C",(3*22),0)))</f>
        <v>12.20377358490566</v>
      </c>
      <c r="BG24" s="44">
        <f>SUM(Tabela1[[#This Row],[ESTOQUE TOTAL]],Tabela1[[#This Row],[TRÂNSITO TOTAL]])</f>
        <v>500</v>
      </c>
      <c r="BH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5" spans="1:61" x14ac:dyDescent="0.2">
      <c r="A25" s="4" t="s">
        <v>269</v>
      </c>
      <c r="B25" s="4" t="s">
        <v>1314</v>
      </c>
      <c r="C25" s="4">
        <v>20</v>
      </c>
      <c r="D25" s="4" t="s">
        <v>85</v>
      </c>
      <c r="E25" s="5"/>
      <c r="F25" s="4"/>
      <c r="G25" s="4"/>
      <c r="H25" s="4"/>
      <c r="I25" s="4"/>
      <c r="J25" s="4"/>
      <c r="K25" s="4"/>
      <c r="L25" s="4"/>
      <c r="M25" s="4"/>
      <c r="N25" s="4">
        <v>50</v>
      </c>
      <c r="O25" s="4">
        <v>50</v>
      </c>
      <c r="P25" s="4"/>
      <c r="Q25" s="13">
        <f t="shared" si="0"/>
        <v>0</v>
      </c>
      <c r="R25" s="16">
        <f t="shared" si="1"/>
        <v>0</v>
      </c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7"/>
        <v>0</v>
      </c>
      <c r="Y25" s="16">
        <f t="shared" si="8"/>
        <v>0</v>
      </c>
      <c r="Z25" s="16">
        <f t="shared" si="9"/>
        <v>1</v>
      </c>
      <c r="AA25" s="16">
        <f t="shared" si="10"/>
        <v>1</v>
      </c>
      <c r="AB25" s="17">
        <f t="shared" si="11"/>
        <v>0</v>
      </c>
      <c r="AC25" s="15">
        <v>3933</v>
      </c>
      <c r="AD25" s="14">
        <f>AVERAGE(Tabela1[[#This Row],[202407-JUL]:[202506-JUN]])</f>
        <v>50</v>
      </c>
      <c r="AE25" s="14">
        <f t="shared" si="12"/>
        <v>50</v>
      </c>
      <c r="AF25" s="5">
        <v>0</v>
      </c>
      <c r="AG25" s="6">
        <v>0</v>
      </c>
      <c r="AH25" s="4">
        <v>0</v>
      </c>
      <c r="AI25" s="23">
        <f>SUM(Tabela1[[#This Row],[ESTOQUE RJ]:[ESTOQUE SC]])</f>
        <v>0</v>
      </c>
      <c r="AJ25" s="4">
        <v>0</v>
      </c>
      <c r="AK25" s="4">
        <v>1000</v>
      </c>
      <c r="AL25" s="24">
        <f>SUM(Tabela1[[#This Row],[QTD CONTAINER]:[QTD FÁBRICA]])</f>
        <v>1000</v>
      </c>
      <c r="AM25" s="7">
        <f t="shared" si="13"/>
        <v>0</v>
      </c>
      <c r="AN25" s="7">
        <f t="shared" si="14"/>
        <v>0</v>
      </c>
      <c r="AO25" s="8">
        <f t="shared" si="15"/>
        <v>0</v>
      </c>
      <c r="AP25" s="9">
        <f t="shared" si="16"/>
        <v>20</v>
      </c>
      <c r="AQ25" s="25">
        <f t="shared" si="17"/>
        <v>20</v>
      </c>
      <c r="AR25" s="18">
        <f t="shared" si="18"/>
        <v>0</v>
      </c>
      <c r="AS25" s="7">
        <f t="shared" si="19"/>
        <v>0</v>
      </c>
      <c r="AT25" s="8">
        <f t="shared" si="20"/>
        <v>0</v>
      </c>
      <c r="AU25" s="9">
        <f t="shared" si="21"/>
        <v>20</v>
      </c>
      <c r="AV25" s="10">
        <f t="shared" si="22"/>
        <v>20</v>
      </c>
      <c r="AW25" s="22">
        <f t="shared" si="23"/>
        <v>0</v>
      </c>
      <c r="AX25" s="5">
        <f t="shared" si="24"/>
        <v>0</v>
      </c>
      <c r="AY25" s="4">
        <f>IF(
  AND(Tabela1[[#This Row],[GRUPO | ITEM]]="PALHETAS",NOT(OR(MID(Tabela1[[#This Row],[ITEM]],1,5)="YN-PF",MID(Tabela1[[#This Row],[ITEM]],1,5)="YN-PC"))),
  0,
  IF(
    ROUNDUP(
      IF(
        IF(D25="A",13-SUM(AR25:AU25),IF(D25="B",11-SUM(AR25:AU25),IF(D25="C",7-SUM(AR25:AU25))))
        &lt;0,
        0,
        IF(D25="A",13-SUM(AR25:AU25),IF(D25="B",11-SUM(AR25:AU25),IF(D25="C",7-SUM(AR25:AU25))))
      )
      *AE25/C25, 0
    )
    *C25 = 0,
    0,
    ROUNDUP(
      IF(
        IF(D25="A",13-SUM(AR25:AU25),IF(D25="B",11-SUM(AR25:AU25),IF(D25="C",7-SUM(AR25:AU25))))
        &lt;0,
        0,
        IF(D25="A",13-SUM(AR25:AU25),IF(D25="B",11-SUM(AR25:AU25),IF(D25="C",7-SUM(AR25:AU25))))
      )
      *AE25/C25, 0
    ) *C25
  )
)</f>
        <v>0</v>
      </c>
      <c r="AZ25" s="26">
        <f>IF(OR(COUNTIF(AB25,"&gt;="&amp;1.5)+COUNTIF(AA25,"&gt;="&amp;1.5)+COUNTIF(Z25,"&gt;="&amp;1.5)+COUNTIF(Y25,"&gt;="&amp;1.5)+COUNTIF(X25,"&gt;="&amp;1.5)&gt;=2,COUNTIF(AB25,"&gt;="&amp;2)&gt;=1,AND(AA25&gt;=1.5,AB25&lt;=0.3,AI25=0)),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+IFERROR(BA25*C25,0),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+IFERROR(BA25*C25,0),
IFERROR(AVERAGEIF(Tabela1[[#This Row],[COMPRA PADRÃO]:[COMPRA &gt;30%]],"&gt;"&amp;0,Tabela1[[#This Row],[COMPRA PADRÃO]:[COMPRA &gt;30%]]),
0))/Tabela1[[#This Row],[U/CX]],0)*Tabela1[[#This Row],[U/CX]])</f>
        <v>0</v>
      </c>
      <c r="BA25" s="33"/>
      <c r="BB25" s="33"/>
      <c r="BC25" s="41"/>
      <c r="BD25" s="43">
        <f t="shared" si="25"/>
        <v>0.37735849056603776</v>
      </c>
      <c r="BE25" s="44">
        <f>Tabela1[[#This Row],[MÉDIA DIÁRIA]]*180</f>
        <v>67.924528301886795</v>
      </c>
      <c r="BF25" s="44">
        <f>Tabela1[[#This Row],[MÉDIA DIÁRIA]]*IF(Tabela1[[#This Row],[ABC FAT]]="A",(13*22),IF(Tabela1[[#This Row],[ABC FAT]]="B",(9*22),IF(Tabela1[[#This Row],[ABC FAT]]="C",(3*22),0)))</f>
        <v>24.905660377358494</v>
      </c>
      <c r="BG25" s="44">
        <f>SUM(Tabela1[[#This Row],[ESTOQUE TOTAL]],Tabela1[[#This Row],[TRÂNSITO TOTAL]])</f>
        <v>1000</v>
      </c>
      <c r="BH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6" spans="1:61" x14ac:dyDescent="0.2">
      <c r="A26" s="4" t="s">
        <v>1149</v>
      </c>
      <c r="B26" s="4" t="s">
        <v>1346</v>
      </c>
      <c r="C26" s="4">
        <v>50</v>
      </c>
      <c r="D26" s="4" t="s">
        <v>85</v>
      </c>
      <c r="E26" s="5"/>
      <c r="F26" s="4"/>
      <c r="G26" s="4"/>
      <c r="H26" s="4"/>
      <c r="I26" s="4"/>
      <c r="J26" s="4"/>
      <c r="K26" s="4"/>
      <c r="L26" s="4"/>
      <c r="M26" s="4"/>
      <c r="N26" s="4">
        <v>30</v>
      </c>
      <c r="O26" s="4">
        <v>20</v>
      </c>
      <c r="P26" s="4"/>
      <c r="Q26" s="13">
        <f t="shared" si="0"/>
        <v>0</v>
      </c>
      <c r="R26" s="16">
        <f t="shared" si="1"/>
        <v>0</v>
      </c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7"/>
        <v>0</v>
      </c>
      <c r="Y26" s="16">
        <f t="shared" si="8"/>
        <v>0</v>
      </c>
      <c r="Z26" s="16">
        <f t="shared" si="9"/>
        <v>1.2</v>
      </c>
      <c r="AA26" s="16">
        <f t="shared" si="10"/>
        <v>0.8</v>
      </c>
      <c r="AB26" s="17">
        <f t="shared" si="11"/>
        <v>0</v>
      </c>
      <c r="AC26" s="15">
        <v>1650.34</v>
      </c>
      <c r="AD26" s="14">
        <f>AVERAGE(Tabela1[[#This Row],[202407-JUL]:[202506-JUN]])</f>
        <v>25</v>
      </c>
      <c r="AE26" s="14">
        <f t="shared" si="12"/>
        <v>25</v>
      </c>
      <c r="AF26" s="5">
        <v>0</v>
      </c>
      <c r="AG26" s="6">
        <v>0</v>
      </c>
      <c r="AH26" s="4">
        <v>0</v>
      </c>
      <c r="AI26" s="23">
        <f>SUM(Tabela1[[#This Row],[ESTOQUE RJ]:[ESTOQUE SC]])</f>
        <v>0</v>
      </c>
      <c r="AJ26" s="4">
        <v>0</v>
      </c>
      <c r="AK26" s="4">
        <v>500</v>
      </c>
      <c r="AL26" s="24">
        <f>SUM(Tabela1[[#This Row],[QTD CONTAINER]:[QTD FÁBRICA]])</f>
        <v>500</v>
      </c>
      <c r="AM26" s="7">
        <f t="shared" si="13"/>
        <v>0</v>
      </c>
      <c r="AN26" s="7">
        <f t="shared" si="14"/>
        <v>0</v>
      </c>
      <c r="AO26" s="8">
        <f t="shared" si="15"/>
        <v>0</v>
      </c>
      <c r="AP26" s="9">
        <f t="shared" si="16"/>
        <v>20</v>
      </c>
      <c r="AQ26" s="25">
        <f t="shared" si="17"/>
        <v>20</v>
      </c>
      <c r="AR26" s="18">
        <f t="shared" si="18"/>
        <v>0</v>
      </c>
      <c r="AS26" s="7">
        <f t="shared" si="19"/>
        <v>0</v>
      </c>
      <c r="AT26" s="8">
        <f t="shared" si="20"/>
        <v>0</v>
      </c>
      <c r="AU26" s="9">
        <f t="shared" si="21"/>
        <v>20</v>
      </c>
      <c r="AV26" s="10">
        <f t="shared" si="22"/>
        <v>20</v>
      </c>
      <c r="AW26" s="22">
        <f t="shared" si="23"/>
        <v>0</v>
      </c>
      <c r="AX26" s="5">
        <f t="shared" si="24"/>
        <v>0</v>
      </c>
      <c r="AY26" s="4">
        <f>IF(
  AND(Tabela1[[#This Row],[GRUPO | ITEM]]="PALHETAS",NOT(OR(MID(Tabela1[[#This Row],[ITEM]],1,5)="YN-PF",MID(Tabela1[[#This Row],[ITEM]],1,5)="YN-PC"))),
  0,
  IF(
    ROUNDUP(
      IF(
        IF(D26="A",13-SUM(AR26:AU26),IF(D26="B",11-SUM(AR26:AU26),IF(D26="C",7-SUM(AR26:AU26))))
        &lt;0,
        0,
        IF(D26="A",13-SUM(AR26:AU26),IF(D26="B",11-SUM(AR26:AU26),IF(D26="C",7-SUM(AR26:AU26))))
      )
      *AE26/C26, 0
    )
    *C26 = 0,
    0,
    ROUNDUP(
      IF(
        IF(D26="A",13-SUM(AR26:AU26),IF(D26="B",11-SUM(AR26:AU26),IF(D26="C",7-SUM(AR26:AU26))))
        &lt;0,
        0,
        IF(D26="A",13-SUM(AR26:AU26),IF(D26="B",11-SUM(AR26:AU26),IF(D26="C",7-SUM(AR26:AU26))))
      )
      *AE26/C26, 0
    ) *C26
  )
)</f>
        <v>0</v>
      </c>
      <c r="AZ26" s="26">
        <f>IF(OR(COUNTIF(AB26,"&gt;="&amp;1.5)+COUNTIF(AA26,"&gt;="&amp;1.5)+COUNTIF(Z26,"&gt;="&amp;1.5)+COUNTIF(Y26,"&gt;="&amp;1.5)+COUNTIF(X26,"&gt;="&amp;1.5)&gt;=2,COUNTIF(AB26,"&gt;="&amp;2)&gt;=1,AND(AA26&gt;=1.5,AB26&lt;=0.3,AI26=0)),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+IFERROR(BA26*C26,0),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+IFERROR(BA26*C26,0),
IFERROR(AVERAGEIF(Tabela1[[#This Row],[COMPRA PADRÃO]:[COMPRA &gt;30%]],"&gt;"&amp;0,Tabela1[[#This Row],[COMPRA PADRÃO]:[COMPRA &gt;30%]]),
0))/Tabela1[[#This Row],[U/CX]],0)*Tabela1[[#This Row],[U/CX]])</f>
        <v>0</v>
      </c>
      <c r="BA26" s="19"/>
      <c r="BB26" s="19"/>
      <c r="BC26" s="5"/>
      <c r="BD26" s="43">
        <f t="shared" si="25"/>
        <v>0.18867924528301888</v>
      </c>
      <c r="BE26" s="44">
        <f>Tabela1[[#This Row],[MÉDIA DIÁRIA]]*180</f>
        <v>33.962264150943398</v>
      </c>
      <c r="BF26" s="44">
        <f>Tabela1[[#This Row],[MÉDIA DIÁRIA]]*IF(Tabela1[[#This Row],[ABC FAT]]="A",(13*22),IF(Tabela1[[#This Row],[ABC FAT]]="B",(9*22),IF(Tabela1[[#This Row],[ABC FAT]]="C",(3*22),0)))</f>
        <v>12.452830188679247</v>
      </c>
      <c r="BG26" s="44">
        <f>SUM(Tabela1[[#This Row],[ESTOQUE TOTAL]],Tabela1[[#This Row],[TRÂNSITO TOTAL]])</f>
        <v>500</v>
      </c>
      <c r="BH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7" spans="1:61" x14ac:dyDescent="0.2">
      <c r="A27" s="4" t="s">
        <v>1149</v>
      </c>
      <c r="B27" s="4" t="s">
        <v>1152</v>
      </c>
      <c r="C27" s="4">
        <v>50</v>
      </c>
      <c r="D27" s="4" t="s">
        <v>85</v>
      </c>
      <c r="E27" s="5"/>
      <c r="F27" s="4"/>
      <c r="G27" s="4"/>
      <c r="H27" s="4"/>
      <c r="I27" s="4"/>
      <c r="J27" s="4"/>
      <c r="K27" s="4"/>
      <c r="L27" s="4"/>
      <c r="M27" s="4">
        <v>8</v>
      </c>
      <c r="N27" s="4">
        <v>45</v>
      </c>
      <c r="O27" s="4"/>
      <c r="P27" s="4"/>
      <c r="Q27" s="13">
        <f t="shared" si="0"/>
        <v>0</v>
      </c>
      <c r="R27" s="16">
        <f t="shared" si="1"/>
        <v>0</v>
      </c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7"/>
        <v>0</v>
      </c>
      <c r="Y27" s="16">
        <f t="shared" si="8"/>
        <v>0.30188679245283018</v>
      </c>
      <c r="Z27" s="16">
        <f t="shared" si="9"/>
        <v>1.6981132075471699</v>
      </c>
      <c r="AA27" s="16">
        <f t="shared" si="10"/>
        <v>0</v>
      </c>
      <c r="AB27" s="17">
        <f t="shared" si="11"/>
        <v>0</v>
      </c>
      <c r="AC27" s="15">
        <v>1913.6</v>
      </c>
      <c r="AD27" s="14">
        <f>AVERAGE(Tabela1[[#This Row],[202407-JUL]:[202506-JUN]])</f>
        <v>26.5</v>
      </c>
      <c r="AE27" s="14">
        <f t="shared" si="12"/>
        <v>26.5</v>
      </c>
      <c r="AF27" s="5">
        <v>0</v>
      </c>
      <c r="AG27" s="6">
        <v>0</v>
      </c>
      <c r="AH27" s="4">
        <v>0</v>
      </c>
      <c r="AI27" s="23">
        <f>SUM(Tabela1[[#This Row],[ESTOQUE RJ]:[ESTOQUE SC]])</f>
        <v>0</v>
      </c>
      <c r="AJ27" s="4">
        <v>0</v>
      </c>
      <c r="AK27" s="4">
        <v>500</v>
      </c>
      <c r="AL27" s="24">
        <f>SUM(Tabela1[[#This Row],[QTD CONTAINER]:[QTD FÁBRICA]])</f>
        <v>500</v>
      </c>
      <c r="AM27" s="7">
        <f t="shared" si="13"/>
        <v>0</v>
      </c>
      <c r="AN27" s="7">
        <f t="shared" si="14"/>
        <v>0</v>
      </c>
      <c r="AO27" s="8">
        <f t="shared" si="15"/>
        <v>0</v>
      </c>
      <c r="AP27" s="9">
        <f t="shared" si="16"/>
        <v>18.867924528301888</v>
      </c>
      <c r="AQ27" s="25">
        <f t="shared" si="17"/>
        <v>18.867924528301888</v>
      </c>
      <c r="AR27" s="18">
        <f t="shared" si="18"/>
        <v>0</v>
      </c>
      <c r="AS27" s="7">
        <f t="shared" si="19"/>
        <v>0</v>
      </c>
      <c r="AT27" s="8">
        <f t="shared" si="20"/>
        <v>0</v>
      </c>
      <c r="AU27" s="9">
        <f t="shared" si="21"/>
        <v>18.867924528301888</v>
      </c>
      <c r="AV27" s="10">
        <f t="shared" si="22"/>
        <v>18.867924528301888</v>
      </c>
      <c r="AW27" s="22">
        <f t="shared" si="23"/>
        <v>0</v>
      </c>
      <c r="AX27" s="5">
        <f t="shared" si="24"/>
        <v>0</v>
      </c>
      <c r="AY27" s="4">
        <f>IF(
  AND(Tabela1[[#This Row],[GRUPO | ITEM]]="PALHETAS",NOT(OR(MID(Tabela1[[#This Row],[ITEM]],1,5)="YN-PF",MID(Tabela1[[#This Row],[ITEM]],1,5)="YN-PC"))),
  0,
  IF(
    ROUNDUP(
      IF(
        IF(D27="A",13-SUM(AR27:AU27),IF(D27="B",11-SUM(AR27:AU27),IF(D27="C",7-SUM(AR27:AU27))))
        &lt;0,
        0,
        IF(D27="A",13-SUM(AR27:AU27),IF(D27="B",11-SUM(AR27:AU27),IF(D27="C",7-SUM(AR27:AU27))))
      )
      *AE27/C27, 0
    )
    *C27 = 0,
    0,
    ROUNDUP(
      IF(
        IF(D27="A",13-SUM(AR27:AU27),IF(D27="B",11-SUM(AR27:AU27),IF(D27="C",7-SUM(AR27:AU27))))
        &lt;0,
        0,
        IF(D27="A",13-SUM(AR27:AU27),IF(D27="B",11-SUM(AR27:AU27),IF(D27="C",7-SUM(AR27:AU27))))
      )
      *AE27/C27, 0
    ) *C27
  )
)</f>
        <v>0</v>
      </c>
      <c r="AZ27" s="26">
        <f>IF(OR(COUNTIF(AB27,"&gt;="&amp;1.5)+COUNTIF(AA27,"&gt;="&amp;1.5)+COUNTIF(Z27,"&gt;="&amp;1.5)+COUNTIF(Y27,"&gt;="&amp;1.5)+COUNTIF(X27,"&gt;="&amp;1.5)&gt;=2,COUNTIF(AB27,"&gt;="&amp;2)&gt;=1,AND(AA27&gt;=1.5,AB27&lt;=0.3,AI27=0)),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+IFERROR(BA27*C27,0),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+IFERROR(BA27*C27,0),
IFERROR(AVERAGEIF(Tabela1[[#This Row],[COMPRA PADRÃO]:[COMPRA &gt;30%]],"&gt;"&amp;0,Tabela1[[#This Row],[COMPRA PADRÃO]:[COMPRA &gt;30%]]),
0))/Tabela1[[#This Row],[U/CX]],0)*Tabela1[[#This Row],[U/CX]])</f>
        <v>0</v>
      </c>
      <c r="BA27" s="33"/>
      <c r="BB27" s="33"/>
      <c r="BC27" s="42"/>
      <c r="BD27" s="43">
        <f t="shared" si="25"/>
        <v>0.2</v>
      </c>
      <c r="BE27" s="44">
        <f>Tabela1[[#This Row],[MÉDIA DIÁRIA]]*180</f>
        <v>36</v>
      </c>
      <c r="BF27" s="44">
        <f>Tabela1[[#This Row],[MÉDIA DIÁRIA]]*IF(Tabela1[[#This Row],[ABC FAT]]="A",(13*22),IF(Tabela1[[#This Row],[ABC FAT]]="B",(9*22),IF(Tabela1[[#This Row],[ABC FAT]]="C",(3*22),0)))</f>
        <v>13.200000000000001</v>
      </c>
      <c r="BG27" s="44">
        <f>SUM(Tabela1[[#This Row],[ESTOQUE TOTAL]],Tabela1[[#This Row],[TRÂNSITO TOTAL]])</f>
        <v>500</v>
      </c>
      <c r="BH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8" spans="1:61" x14ac:dyDescent="0.2">
      <c r="A28" s="4" t="s">
        <v>34</v>
      </c>
      <c r="B28" s="4" t="s">
        <v>570</v>
      </c>
      <c r="C28" s="4">
        <v>500</v>
      </c>
      <c r="D28" s="4" t="s">
        <v>85</v>
      </c>
      <c r="E28" s="5">
        <v>260</v>
      </c>
      <c r="F28" s="4">
        <v>195</v>
      </c>
      <c r="G28" s="4">
        <v>100</v>
      </c>
      <c r="H28" s="4">
        <v>180</v>
      </c>
      <c r="I28" s="4">
        <v>100</v>
      </c>
      <c r="J28" s="4">
        <v>10</v>
      </c>
      <c r="K28" s="4"/>
      <c r="L28" s="4">
        <v>150</v>
      </c>
      <c r="M28" s="4">
        <v>200</v>
      </c>
      <c r="N28" s="4">
        <v>130</v>
      </c>
      <c r="O28" s="4">
        <v>20</v>
      </c>
      <c r="P28" s="4"/>
      <c r="Q28" s="13">
        <f t="shared" si="0"/>
        <v>1.9330855018587361</v>
      </c>
      <c r="R28" s="16">
        <f t="shared" si="1"/>
        <v>1.449814126394052</v>
      </c>
      <c r="S28" s="16">
        <f t="shared" si="2"/>
        <v>0.74349442379182151</v>
      </c>
      <c r="T28" s="16">
        <f t="shared" si="3"/>
        <v>1.3382899628252789</v>
      </c>
      <c r="U28" s="16">
        <f t="shared" si="4"/>
        <v>0.74349442379182151</v>
      </c>
      <c r="V28" s="16">
        <f t="shared" si="5"/>
        <v>7.434944237918216E-2</v>
      </c>
      <c r="W28" s="16">
        <f t="shared" si="6"/>
        <v>0</v>
      </c>
      <c r="X28" s="16">
        <f t="shared" si="7"/>
        <v>1.1152416356877324</v>
      </c>
      <c r="Y28" s="16">
        <f t="shared" si="8"/>
        <v>1.486988847583643</v>
      </c>
      <c r="Z28" s="16">
        <f t="shared" si="9"/>
        <v>0.96654275092936803</v>
      </c>
      <c r="AA28" s="16">
        <f t="shared" si="10"/>
        <v>0.14869888475836432</v>
      </c>
      <c r="AB28" s="17">
        <f t="shared" si="11"/>
        <v>0</v>
      </c>
      <c r="AC28" s="15">
        <v>11709.45</v>
      </c>
      <c r="AD28" s="14">
        <f>AVERAGE(Tabela1[[#This Row],[202407-JUL]:[202506-JUN]])</f>
        <v>134.5</v>
      </c>
      <c r="AE28" s="14">
        <f t="shared" si="12"/>
        <v>164.375</v>
      </c>
      <c r="AF28" s="5">
        <v>2</v>
      </c>
      <c r="AG28" s="6">
        <v>0</v>
      </c>
      <c r="AH28" s="4">
        <v>0</v>
      </c>
      <c r="AI28" s="23">
        <f>SUM(Tabela1[[#This Row],[ESTOQUE RJ]:[ESTOQUE SC]])</f>
        <v>0</v>
      </c>
      <c r="AJ28" s="4">
        <v>0</v>
      </c>
      <c r="AK28" s="4">
        <v>2500</v>
      </c>
      <c r="AL28" s="24">
        <f>SUM(Tabela1[[#This Row],[QTD CONTAINER]:[QTD FÁBRICA]])</f>
        <v>2500</v>
      </c>
      <c r="AM28" s="7">
        <f t="shared" si="13"/>
        <v>0</v>
      </c>
      <c r="AN28" s="7">
        <f t="shared" si="14"/>
        <v>0</v>
      </c>
      <c r="AO28" s="8">
        <f t="shared" si="15"/>
        <v>0</v>
      </c>
      <c r="AP28" s="9">
        <f t="shared" si="16"/>
        <v>18.587360594795538</v>
      </c>
      <c r="AQ28" s="25">
        <f t="shared" si="17"/>
        <v>18.587360594795538</v>
      </c>
      <c r="AR28" s="18">
        <f t="shared" si="18"/>
        <v>0</v>
      </c>
      <c r="AS28" s="7">
        <f t="shared" si="19"/>
        <v>0</v>
      </c>
      <c r="AT28" s="8">
        <f t="shared" si="20"/>
        <v>0</v>
      </c>
      <c r="AU28" s="9">
        <f t="shared" si="21"/>
        <v>15.209125475285171</v>
      </c>
      <c r="AV28" s="10">
        <f t="shared" si="22"/>
        <v>15.209125475285171</v>
      </c>
      <c r="AW28" s="22">
        <f t="shared" si="23"/>
        <v>0</v>
      </c>
      <c r="AX28" s="5">
        <f t="shared" si="24"/>
        <v>0</v>
      </c>
      <c r="AY28" s="4">
        <f>IF(
  AND(Tabela1[[#This Row],[GRUPO | ITEM]]="PALHETAS",NOT(OR(MID(Tabela1[[#This Row],[ITEM]],1,5)="YN-PF",MID(Tabela1[[#This Row],[ITEM]],1,5)="YN-PC"))),
  0,
  IF(
    ROUNDUP(
      IF(
        IF(D28="A",13-SUM(AR28:AU28),IF(D28="B",11-SUM(AR28:AU28),IF(D28="C",7-SUM(AR28:AU28))))
        &lt;0,
        0,
        IF(D28="A",13-SUM(AR28:AU28),IF(D28="B",11-SUM(AR28:AU28),IF(D28="C",7-SUM(AR28:AU28))))
      )
      *AE28/C28, 0
    )
    *C28 = 0,
    0,
    ROUNDUP(
      IF(
        IF(D28="A",13-SUM(AR28:AU28),IF(D28="B",11-SUM(AR28:AU28),IF(D28="C",7-SUM(AR28:AU28))))
        &lt;0,
        0,
        IF(D28="A",13-SUM(AR28:AU28),IF(D28="B",11-SUM(AR28:AU28),IF(D28="C",7-SUM(AR28:AU28))))
      )
      *AE28/C28, 0
    ) *C28
  )
)</f>
        <v>0</v>
      </c>
      <c r="AZ28" s="26">
        <f>IF(OR(COUNTIF(AB28,"&gt;="&amp;1.5)+COUNTIF(AA28,"&gt;="&amp;1.5)+COUNTIF(Z28,"&gt;="&amp;1.5)+COUNTIF(Y28,"&gt;="&amp;1.5)+COUNTIF(X28,"&gt;="&amp;1.5)&gt;=2,COUNTIF(AB28,"&gt;="&amp;2)&gt;=1,AND(AA28&gt;=1.5,AB28&lt;=0.3,AI28=0)),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+IFERROR(BA28*C28,0),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+IFERROR(BA28*C28,0),
IFERROR(AVERAGEIF(Tabela1[[#This Row],[COMPRA PADRÃO]:[COMPRA &gt;30%]],"&gt;"&amp;0,Tabela1[[#This Row],[COMPRA PADRÃO]:[COMPRA &gt;30%]]),
0))/Tabela1[[#This Row],[U/CX]],0)*Tabela1[[#This Row],[U/CX]])</f>
        <v>0</v>
      </c>
      <c r="BA28" s="19"/>
      <c r="BB28" s="19"/>
      <c r="BC28" s="5"/>
      <c r="BD28" s="43">
        <f t="shared" si="25"/>
        <v>5.0754716981132075</v>
      </c>
      <c r="BE28" s="44">
        <f>Tabela1[[#This Row],[MÉDIA DIÁRIA]]*180</f>
        <v>913.58490566037733</v>
      </c>
      <c r="BF28" s="44">
        <f>Tabela1[[#This Row],[MÉDIA DIÁRIA]]*IF(Tabela1[[#This Row],[ABC FAT]]="A",(13*22),IF(Tabela1[[#This Row],[ABC FAT]]="B",(9*22),IF(Tabela1[[#This Row],[ABC FAT]]="C",(3*22),0)))</f>
        <v>334.98113207547169</v>
      </c>
      <c r="BG28" s="44">
        <f>SUM(Tabela1[[#This Row],[ESTOQUE TOTAL]],Tabela1[[#This Row],[TRÂNSITO TOTAL]])</f>
        <v>2500</v>
      </c>
      <c r="BH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29" spans="1:61" x14ac:dyDescent="0.2">
      <c r="A29" s="4" t="s">
        <v>34</v>
      </c>
      <c r="B29" s="4" t="s">
        <v>516</v>
      </c>
      <c r="C29" s="4">
        <v>500</v>
      </c>
      <c r="D29" s="4" t="s">
        <v>85</v>
      </c>
      <c r="E29" s="5">
        <v>410</v>
      </c>
      <c r="F29" s="4">
        <v>345</v>
      </c>
      <c r="G29" s="4">
        <v>175</v>
      </c>
      <c r="H29" s="4">
        <v>570</v>
      </c>
      <c r="I29" s="4">
        <v>460</v>
      </c>
      <c r="J29" s="4">
        <v>95</v>
      </c>
      <c r="K29" s="4">
        <v>181</v>
      </c>
      <c r="L29" s="4">
        <v>200</v>
      </c>
      <c r="M29" s="4">
        <v>290</v>
      </c>
      <c r="N29" s="4">
        <v>9</v>
      </c>
      <c r="O29" s="4"/>
      <c r="P29" s="4"/>
      <c r="Q29" s="13">
        <f t="shared" si="0"/>
        <v>1.4990859232175502</v>
      </c>
      <c r="R29" s="16">
        <f t="shared" si="1"/>
        <v>1.2614259597806217</v>
      </c>
      <c r="S29" s="16">
        <f t="shared" si="2"/>
        <v>0.63985374771480807</v>
      </c>
      <c r="T29" s="16">
        <f t="shared" si="3"/>
        <v>2.0840950639853748</v>
      </c>
      <c r="U29" s="16">
        <f t="shared" si="4"/>
        <v>1.6819012797074955</v>
      </c>
      <c r="V29" s="16">
        <f t="shared" si="5"/>
        <v>0.34734917733089582</v>
      </c>
      <c r="W29" s="16">
        <f t="shared" si="6"/>
        <v>0.66179159049360148</v>
      </c>
      <c r="X29" s="16">
        <f t="shared" si="7"/>
        <v>0.73126142595978061</v>
      </c>
      <c r="Y29" s="16">
        <f t="shared" si="8"/>
        <v>1.0603290676416819</v>
      </c>
      <c r="Z29" s="16">
        <f t="shared" si="9"/>
        <v>3.2906764168190127E-2</v>
      </c>
      <c r="AA29" s="16">
        <f t="shared" si="10"/>
        <v>0</v>
      </c>
      <c r="AB29" s="17">
        <f t="shared" si="11"/>
        <v>0</v>
      </c>
      <c r="AC29" s="15">
        <v>23398.78</v>
      </c>
      <c r="AD29" s="14">
        <f>AVERAGE(Tabela1[[#This Row],[202407-JUL]:[202506-JUN]])</f>
        <v>273.5</v>
      </c>
      <c r="AE29" s="14">
        <f t="shared" si="12"/>
        <v>302.88888888888891</v>
      </c>
      <c r="AF29" s="5">
        <v>1</v>
      </c>
      <c r="AG29" s="6">
        <v>0</v>
      </c>
      <c r="AH29" s="4">
        <v>0</v>
      </c>
      <c r="AI29" s="23">
        <f>SUM(Tabela1[[#This Row],[ESTOQUE RJ]:[ESTOQUE SC]])</f>
        <v>0</v>
      </c>
      <c r="AJ29" s="4">
        <v>0</v>
      </c>
      <c r="AK29" s="4">
        <v>4000</v>
      </c>
      <c r="AL29" s="24">
        <f>SUM(Tabela1[[#This Row],[QTD CONTAINER]:[QTD FÁBRICA]])</f>
        <v>4000</v>
      </c>
      <c r="AM29" s="7">
        <f t="shared" si="13"/>
        <v>0</v>
      </c>
      <c r="AN29" s="7">
        <f t="shared" si="14"/>
        <v>0</v>
      </c>
      <c r="AO29" s="8">
        <f t="shared" si="15"/>
        <v>0</v>
      </c>
      <c r="AP29" s="9">
        <f t="shared" si="16"/>
        <v>14.625228519195613</v>
      </c>
      <c r="AQ29" s="25">
        <f t="shared" si="17"/>
        <v>14.625228519195613</v>
      </c>
      <c r="AR29" s="18">
        <f t="shared" si="18"/>
        <v>0</v>
      </c>
      <c r="AS29" s="7">
        <f t="shared" si="19"/>
        <v>0</v>
      </c>
      <c r="AT29" s="8">
        <f t="shared" si="20"/>
        <v>0</v>
      </c>
      <c r="AU29" s="9">
        <f t="shared" si="21"/>
        <v>13.206162876008802</v>
      </c>
      <c r="AV29" s="10">
        <f t="shared" si="22"/>
        <v>13.206162876008802</v>
      </c>
      <c r="AW29" s="22">
        <f t="shared" si="23"/>
        <v>0</v>
      </c>
      <c r="AX29" s="5">
        <f t="shared" si="24"/>
        <v>0</v>
      </c>
      <c r="AY29" s="4">
        <f>IF(
  AND(Tabela1[[#This Row],[GRUPO | ITEM]]="PALHETAS",NOT(OR(MID(Tabela1[[#This Row],[ITEM]],1,5)="YN-PF",MID(Tabela1[[#This Row],[ITEM]],1,5)="YN-PC"))),
  0,
  IF(
    ROUNDUP(
      IF(
        IF(D29="A",13-SUM(AR29:AU29),IF(D29="B",11-SUM(AR29:AU29),IF(D29="C",7-SUM(AR29:AU29))))
        &lt;0,
        0,
        IF(D29="A",13-SUM(AR29:AU29),IF(D29="B",11-SUM(AR29:AU29),IF(D29="C",7-SUM(AR29:AU29))))
      )
      *AE29/C29, 0
    )
    *C29 = 0,
    0,
    ROUNDUP(
      IF(
        IF(D29="A",13-SUM(AR29:AU29),IF(D29="B",11-SUM(AR29:AU29),IF(D29="C",7-SUM(AR29:AU29))))
        &lt;0,
        0,
        IF(D29="A",13-SUM(AR29:AU29),IF(D29="B",11-SUM(AR29:AU29),IF(D29="C",7-SUM(AR29:AU29))))
      )
      *AE29/C29, 0
    ) *C29
  )
)</f>
        <v>0</v>
      </c>
      <c r="AZ29" s="26">
        <f>IF(OR(COUNTIF(AB29,"&gt;="&amp;1.5)+COUNTIF(AA29,"&gt;="&amp;1.5)+COUNTIF(Z29,"&gt;="&amp;1.5)+COUNTIF(Y29,"&gt;="&amp;1.5)+COUNTIF(X29,"&gt;="&amp;1.5)&gt;=2,COUNTIF(AB29,"&gt;="&amp;2)&gt;=1,AND(AA29&gt;=1.5,AB29&lt;=0.3,AI29=0)),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+IFERROR(BA29*C29,0),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+IFERROR(BA29*C29,0),
IFERROR(AVERAGEIF(Tabela1[[#This Row],[COMPRA PADRÃO]:[COMPRA &gt;30%]],"&gt;"&amp;0,Tabela1[[#This Row],[COMPRA PADRÃO]:[COMPRA &gt;30%]]),
0))/Tabela1[[#This Row],[U/CX]],0)*Tabela1[[#This Row],[U/CX]])</f>
        <v>0</v>
      </c>
      <c r="BA29" s="19"/>
      <c r="BB29" s="19"/>
      <c r="BC29" s="5"/>
      <c r="BD29" s="43">
        <f t="shared" si="25"/>
        <v>10.320754716981131</v>
      </c>
      <c r="BE29" s="44">
        <f>Tabela1[[#This Row],[MÉDIA DIÁRIA]]*180</f>
        <v>1857.7358490566037</v>
      </c>
      <c r="BF29" s="44">
        <f>Tabela1[[#This Row],[MÉDIA DIÁRIA]]*IF(Tabela1[[#This Row],[ABC FAT]]="A",(13*22),IF(Tabela1[[#This Row],[ABC FAT]]="B",(9*22),IF(Tabela1[[#This Row],[ABC FAT]]="C",(3*22),0)))</f>
        <v>681.16981132075466</v>
      </c>
      <c r="BG29" s="44">
        <f>SUM(Tabela1[[#This Row],[ESTOQUE TOTAL]],Tabela1[[#This Row],[TRÂNSITO TOTAL]])</f>
        <v>4000</v>
      </c>
      <c r="BH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0" spans="1:61" x14ac:dyDescent="0.2">
      <c r="A30" s="4" t="s">
        <v>1149</v>
      </c>
      <c r="B30" s="4" t="s">
        <v>1350</v>
      </c>
      <c r="C30" s="4">
        <v>50</v>
      </c>
      <c r="D30" s="4" t="s">
        <v>85</v>
      </c>
      <c r="E30" s="5"/>
      <c r="F30" s="4"/>
      <c r="G30" s="4"/>
      <c r="H30" s="4"/>
      <c r="I30" s="4"/>
      <c r="J30" s="4"/>
      <c r="K30" s="4"/>
      <c r="L30" s="4"/>
      <c r="M30" s="4"/>
      <c r="N30" s="4">
        <v>30</v>
      </c>
      <c r="O30" s="4">
        <v>4</v>
      </c>
      <c r="P30" s="4">
        <v>16</v>
      </c>
      <c r="Q30" s="13">
        <f t="shared" si="0"/>
        <v>0</v>
      </c>
      <c r="R30" s="16">
        <f t="shared" si="1"/>
        <v>0</v>
      </c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7"/>
        <v>0</v>
      </c>
      <c r="Y30" s="16">
        <f t="shared" si="8"/>
        <v>0</v>
      </c>
      <c r="Z30" s="16">
        <f t="shared" si="9"/>
        <v>1.7999999999999998</v>
      </c>
      <c r="AA30" s="16">
        <f t="shared" si="10"/>
        <v>0.24</v>
      </c>
      <c r="AB30" s="17">
        <f t="shared" si="11"/>
        <v>0.96</v>
      </c>
      <c r="AC30" s="15">
        <v>1628.68</v>
      </c>
      <c r="AD30" s="14">
        <f>AVERAGE(Tabela1[[#This Row],[202407-JUL]:[202506-JUN]])</f>
        <v>16.666666666666668</v>
      </c>
      <c r="AE30" s="14">
        <f t="shared" si="12"/>
        <v>23</v>
      </c>
      <c r="AF30" s="5">
        <v>0</v>
      </c>
      <c r="AG30" s="6">
        <v>0</v>
      </c>
      <c r="AH30" s="4">
        <v>0</v>
      </c>
      <c r="AI30" s="23">
        <f>SUM(Tabela1[[#This Row],[ESTOQUE RJ]:[ESTOQUE SC]])</f>
        <v>0</v>
      </c>
      <c r="AJ30" s="4">
        <v>0</v>
      </c>
      <c r="AK30" s="4">
        <v>300</v>
      </c>
      <c r="AL30" s="24">
        <f>SUM(Tabela1[[#This Row],[QTD CONTAINER]:[QTD FÁBRICA]])</f>
        <v>300</v>
      </c>
      <c r="AM30" s="7">
        <f t="shared" si="13"/>
        <v>0</v>
      </c>
      <c r="AN30" s="7">
        <f t="shared" si="14"/>
        <v>0</v>
      </c>
      <c r="AO30" s="8">
        <f t="shared" si="15"/>
        <v>0</v>
      </c>
      <c r="AP30" s="9">
        <f t="shared" si="16"/>
        <v>18</v>
      </c>
      <c r="AQ30" s="25">
        <f t="shared" si="17"/>
        <v>18</v>
      </c>
      <c r="AR30" s="18">
        <f t="shared" si="18"/>
        <v>0</v>
      </c>
      <c r="AS30" s="7">
        <f t="shared" si="19"/>
        <v>0</v>
      </c>
      <c r="AT30" s="8">
        <f t="shared" si="20"/>
        <v>0</v>
      </c>
      <c r="AU30" s="9">
        <f t="shared" si="21"/>
        <v>13.043478260869565</v>
      </c>
      <c r="AV30" s="10">
        <f t="shared" si="22"/>
        <v>13.043478260869565</v>
      </c>
      <c r="AW30" s="22">
        <f t="shared" si="23"/>
        <v>0</v>
      </c>
      <c r="AX30" s="5">
        <f t="shared" si="24"/>
        <v>0</v>
      </c>
      <c r="AY30" s="4">
        <f>IF(
  AND(Tabela1[[#This Row],[GRUPO | ITEM]]="PALHETAS",NOT(OR(MID(Tabela1[[#This Row],[ITEM]],1,5)="YN-PF",MID(Tabela1[[#This Row],[ITEM]],1,5)="YN-PC"))),
  0,
  IF(
    ROUNDUP(
      IF(
        IF(D30="A",13-SUM(AR30:AU30),IF(D30="B",11-SUM(AR30:AU30),IF(D30="C",7-SUM(AR30:AU30))))
        &lt;0,
        0,
        IF(D30="A",13-SUM(AR30:AU30),IF(D30="B",11-SUM(AR30:AU30),IF(D30="C",7-SUM(AR30:AU30))))
      )
      *AE30/C30, 0
    )
    *C30 = 0,
    0,
    ROUNDUP(
      IF(
        IF(D30="A",13-SUM(AR30:AU30),IF(D30="B",11-SUM(AR30:AU30),IF(D30="C",7-SUM(AR30:AU30))))
        &lt;0,
        0,
        IF(D30="A",13-SUM(AR30:AU30),IF(D30="B",11-SUM(AR30:AU30),IF(D30="C",7-SUM(AR30:AU30))))
      )
      *AE30/C30, 0
    ) *C30
  )
)</f>
        <v>0</v>
      </c>
      <c r="AZ30" s="26">
        <f>IF(OR(COUNTIF(AB30,"&gt;="&amp;1.5)+COUNTIF(AA30,"&gt;="&amp;1.5)+COUNTIF(Z30,"&gt;="&amp;1.5)+COUNTIF(Y30,"&gt;="&amp;1.5)+COUNTIF(X30,"&gt;="&amp;1.5)&gt;=2,COUNTIF(AB30,"&gt;="&amp;2)&gt;=1,AND(AA30&gt;=1.5,AB30&lt;=0.3,AI30=0)),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+IFERROR(BA30*C30,0),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+IFERROR(BA30*C30,0),
IFERROR(AVERAGEIF(Tabela1[[#This Row],[COMPRA PADRÃO]:[COMPRA &gt;30%]],"&gt;"&amp;0,Tabela1[[#This Row],[COMPRA PADRÃO]:[COMPRA &gt;30%]]),
0))/Tabela1[[#This Row],[U/CX]],0)*Tabela1[[#This Row],[U/CX]])</f>
        <v>0</v>
      </c>
      <c r="BA30" s="19"/>
      <c r="BB30" s="19"/>
      <c r="BC30" s="5"/>
      <c r="BD30" s="43">
        <f t="shared" si="25"/>
        <v>0.18867924528301888</v>
      </c>
      <c r="BE30" s="44">
        <f>Tabela1[[#This Row],[MÉDIA DIÁRIA]]*180</f>
        <v>33.962264150943398</v>
      </c>
      <c r="BF30" s="44">
        <f>Tabela1[[#This Row],[MÉDIA DIÁRIA]]*IF(Tabela1[[#This Row],[ABC FAT]]="A",(13*22),IF(Tabela1[[#This Row],[ABC FAT]]="B",(9*22),IF(Tabela1[[#This Row],[ABC FAT]]="C",(3*22),0)))</f>
        <v>12.452830188679247</v>
      </c>
      <c r="BG30" s="44">
        <f>SUM(Tabela1[[#This Row],[ESTOQUE TOTAL]],Tabela1[[#This Row],[TRÂNSITO TOTAL]])</f>
        <v>300</v>
      </c>
      <c r="BH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1" spans="1:61" x14ac:dyDescent="0.2">
      <c r="A31" s="4" t="s">
        <v>1149</v>
      </c>
      <c r="B31" s="4" t="s">
        <v>1340</v>
      </c>
      <c r="C31" s="4">
        <v>50</v>
      </c>
      <c r="D31" s="4" t="s">
        <v>85</v>
      </c>
      <c r="E31" s="5"/>
      <c r="F31" s="4"/>
      <c r="G31" s="4"/>
      <c r="H31" s="4"/>
      <c r="I31" s="4"/>
      <c r="J31" s="4"/>
      <c r="K31" s="4"/>
      <c r="L31" s="4"/>
      <c r="M31" s="4"/>
      <c r="N31" s="4">
        <v>30</v>
      </c>
      <c r="O31" s="4">
        <v>10</v>
      </c>
      <c r="P31" s="4">
        <v>9</v>
      </c>
      <c r="Q31" s="13">
        <f t="shared" si="0"/>
        <v>0</v>
      </c>
      <c r="R31" s="16">
        <f t="shared" si="1"/>
        <v>0</v>
      </c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7"/>
        <v>0</v>
      </c>
      <c r="Y31" s="16">
        <f t="shared" si="8"/>
        <v>0</v>
      </c>
      <c r="Z31" s="16">
        <f t="shared" si="9"/>
        <v>1.8367346938775511</v>
      </c>
      <c r="AA31" s="16">
        <f t="shared" si="10"/>
        <v>0.61224489795918369</v>
      </c>
      <c r="AB31" s="17">
        <f t="shared" si="11"/>
        <v>0.55102040816326536</v>
      </c>
      <c r="AC31" s="15">
        <v>1589.16</v>
      </c>
      <c r="AD31" s="14">
        <f>AVERAGE(Tabela1[[#This Row],[202407-JUL]:[202506-JUN]])</f>
        <v>16.333333333333332</v>
      </c>
      <c r="AE31" s="14">
        <f t="shared" si="12"/>
        <v>16.333333333333332</v>
      </c>
      <c r="AF31" s="5">
        <v>0</v>
      </c>
      <c r="AG31" s="6">
        <v>0</v>
      </c>
      <c r="AH31" s="4">
        <v>0</v>
      </c>
      <c r="AI31" s="23">
        <f>SUM(Tabela1[[#This Row],[ESTOQUE RJ]:[ESTOQUE SC]])</f>
        <v>0</v>
      </c>
      <c r="AJ31" s="4">
        <v>0</v>
      </c>
      <c r="AK31" s="4">
        <v>200</v>
      </c>
      <c r="AL31" s="24">
        <f>SUM(Tabela1[[#This Row],[QTD CONTAINER]:[QTD FÁBRICA]])</f>
        <v>200</v>
      </c>
      <c r="AM31" s="7">
        <f t="shared" si="13"/>
        <v>0</v>
      </c>
      <c r="AN31" s="7">
        <f t="shared" si="14"/>
        <v>0</v>
      </c>
      <c r="AO31" s="8">
        <f t="shared" si="15"/>
        <v>0</v>
      </c>
      <c r="AP31" s="9">
        <f t="shared" si="16"/>
        <v>12.244897959183675</v>
      </c>
      <c r="AQ31" s="25">
        <f t="shared" si="17"/>
        <v>12.244897959183675</v>
      </c>
      <c r="AR31" s="18">
        <f t="shared" si="18"/>
        <v>0</v>
      </c>
      <c r="AS31" s="7">
        <f t="shared" si="19"/>
        <v>0</v>
      </c>
      <c r="AT31" s="8">
        <f t="shared" si="20"/>
        <v>0</v>
      </c>
      <c r="AU31" s="9">
        <f t="shared" si="21"/>
        <v>12.244897959183675</v>
      </c>
      <c r="AV31" s="10">
        <f t="shared" si="22"/>
        <v>12.244897959183675</v>
      </c>
      <c r="AW31" s="22">
        <f t="shared" si="23"/>
        <v>0</v>
      </c>
      <c r="AX31" s="5">
        <f t="shared" si="24"/>
        <v>0</v>
      </c>
      <c r="AY31" s="4">
        <f>IF(
  AND(Tabela1[[#This Row],[GRUPO | ITEM]]="PALHETAS",NOT(OR(MID(Tabela1[[#This Row],[ITEM]],1,5)="YN-PF",MID(Tabela1[[#This Row],[ITEM]],1,5)="YN-PC"))),
  0,
  IF(
    ROUNDUP(
      IF(
        IF(D31="A",13-SUM(AR31:AU31),IF(D31="B",11-SUM(AR31:AU31),IF(D31="C",7-SUM(AR31:AU31))))
        &lt;0,
        0,
        IF(D31="A",13-SUM(AR31:AU31),IF(D31="B",11-SUM(AR31:AU31),IF(D31="C",7-SUM(AR31:AU31))))
      )
      *AE31/C31, 0
    )
    *C31 = 0,
    0,
    ROUNDUP(
      IF(
        IF(D31="A",13-SUM(AR31:AU31),IF(D31="B",11-SUM(AR31:AU31),IF(D31="C",7-SUM(AR31:AU31))))
        &lt;0,
        0,
        IF(D31="A",13-SUM(AR31:AU31),IF(D31="B",11-SUM(AR31:AU31),IF(D31="C",7-SUM(AR31:AU31))))
      )
      *AE31/C31, 0
    ) *C31
  )
)</f>
        <v>0</v>
      </c>
      <c r="AZ31" s="26">
        <f>IF(OR(COUNTIF(AB31,"&gt;="&amp;1.5)+COUNTIF(AA31,"&gt;="&amp;1.5)+COUNTIF(Z31,"&gt;="&amp;1.5)+COUNTIF(Y31,"&gt;="&amp;1.5)+COUNTIF(X31,"&gt;="&amp;1.5)&gt;=2,COUNTIF(AB31,"&gt;="&amp;2)&gt;=1,AND(AA31&gt;=1.5,AB31&lt;=0.3,AI31=0)),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+IFERROR(BA31*C31,0),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+IFERROR(BA31*C31,0),
IFERROR(AVERAGEIF(Tabela1[[#This Row],[COMPRA PADRÃO]:[COMPRA &gt;30%]],"&gt;"&amp;0,Tabela1[[#This Row],[COMPRA PADRÃO]:[COMPRA &gt;30%]]),
0))/Tabela1[[#This Row],[U/CX]],0)*Tabela1[[#This Row],[U/CX]])</f>
        <v>0</v>
      </c>
      <c r="BA31" s="33"/>
      <c r="BB31" s="33"/>
      <c r="BC31" s="42"/>
      <c r="BD31" s="43">
        <f t="shared" si="25"/>
        <v>0.18490566037735848</v>
      </c>
      <c r="BE31" s="44">
        <f>Tabela1[[#This Row],[MÉDIA DIÁRIA]]*180</f>
        <v>33.283018867924525</v>
      </c>
      <c r="BF31" s="44">
        <f>Tabela1[[#This Row],[MÉDIA DIÁRIA]]*IF(Tabela1[[#This Row],[ABC FAT]]="A",(13*22),IF(Tabela1[[#This Row],[ABC FAT]]="B",(9*22),IF(Tabela1[[#This Row],[ABC FAT]]="C",(3*22),0)))</f>
        <v>12.20377358490566</v>
      </c>
      <c r="BG31" s="44">
        <f>SUM(Tabela1[[#This Row],[ESTOQUE TOTAL]],Tabela1[[#This Row],[TRÂNSITO TOTAL]])</f>
        <v>200</v>
      </c>
      <c r="BH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2" spans="1:61" x14ac:dyDescent="0.2">
      <c r="A32" s="4" t="s">
        <v>1149</v>
      </c>
      <c r="B32" s="4" t="s">
        <v>1339</v>
      </c>
      <c r="C32" s="4">
        <v>50</v>
      </c>
      <c r="D32" s="4" t="s">
        <v>85</v>
      </c>
      <c r="E32" s="5"/>
      <c r="F32" s="4"/>
      <c r="G32" s="4"/>
      <c r="H32" s="4"/>
      <c r="I32" s="4"/>
      <c r="J32" s="4"/>
      <c r="K32" s="4"/>
      <c r="L32" s="4"/>
      <c r="M32" s="4"/>
      <c r="N32" s="4">
        <v>25</v>
      </c>
      <c r="O32" s="4">
        <v>15</v>
      </c>
      <c r="P32" s="4">
        <v>10</v>
      </c>
      <c r="Q32" s="13">
        <f t="shared" si="0"/>
        <v>0</v>
      </c>
      <c r="R32" s="16">
        <f t="shared" si="1"/>
        <v>0</v>
      </c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7"/>
        <v>0</v>
      </c>
      <c r="Y32" s="16">
        <f t="shared" si="8"/>
        <v>0</v>
      </c>
      <c r="Z32" s="16">
        <f t="shared" si="9"/>
        <v>1.5</v>
      </c>
      <c r="AA32" s="16">
        <f t="shared" si="10"/>
        <v>0.89999999999999991</v>
      </c>
      <c r="AB32" s="17">
        <f t="shared" si="11"/>
        <v>0.6</v>
      </c>
      <c r="AC32" s="15">
        <v>1594.86</v>
      </c>
      <c r="AD32" s="14">
        <f>AVERAGE(Tabela1[[#This Row],[202407-JUL]:[202506-JUN]])</f>
        <v>16.666666666666668</v>
      </c>
      <c r="AE32" s="14">
        <f t="shared" si="12"/>
        <v>16.666666666666668</v>
      </c>
      <c r="AF32" s="5">
        <v>0</v>
      </c>
      <c r="AG32" s="6">
        <v>0</v>
      </c>
      <c r="AH32" s="4">
        <v>0</v>
      </c>
      <c r="AI32" s="23">
        <f>SUM(Tabela1[[#This Row],[ESTOQUE RJ]:[ESTOQUE SC]])</f>
        <v>0</v>
      </c>
      <c r="AJ32" s="4">
        <v>0</v>
      </c>
      <c r="AK32" s="4">
        <v>200</v>
      </c>
      <c r="AL32" s="24">
        <f>SUM(Tabela1[[#This Row],[QTD CONTAINER]:[QTD FÁBRICA]])</f>
        <v>200</v>
      </c>
      <c r="AM32" s="7">
        <f t="shared" si="13"/>
        <v>0</v>
      </c>
      <c r="AN32" s="7">
        <f t="shared" si="14"/>
        <v>0</v>
      </c>
      <c r="AO32" s="8">
        <f t="shared" si="15"/>
        <v>0</v>
      </c>
      <c r="AP32" s="9">
        <f t="shared" si="16"/>
        <v>12</v>
      </c>
      <c r="AQ32" s="25">
        <f t="shared" si="17"/>
        <v>12</v>
      </c>
      <c r="AR32" s="18">
        <f t="shared" si="18"/>
        <v>0</v>
      </c>
      <c r="AS32" s="7">
        <f t="shared" si="19"/>
        <v>0</v>
      </c>
      <c r="AT32" s="8">
        <f t="shared" si="20"/>
        <v>0</v>
      </c>
      <c r="AU32" s="9">
        <f t="shared" si="21"/>
        <v>12</v>
      </c>
      <c r="AV32" s="10">
        <f t="shared" si="22"/>
        <v>12</v>
      </c>
      <c r="AW32" s="22">
        <f t="shared" si="23"/>
        <v>0</v>
      </c>
      <c r="AX32" s="5">
        <f t="shared" si="24"/>
        <v>0</v>
      </c>
      <c r="AY32" s="4">
        <f>IF(
  AND(Tabela1[[#This Row],[GRUPO | ITEM]]="PALHETAS",NOT(OR(MID(Tabela1[[#This Row],[ITEM]],1,5)="YN-PF",MID(Tabela1[[#This Row],[ITEM]],1,5)="YN-PC"))),
  0,
  IF(
    ROUNDUP(
      IF(
        IF(D32="A",13-SUM(AR32:AU32),IF(D32="B",11-SUM(AR32:AU32),IF(D32="C",7-SUM(AR32:AU32))))
        &lt;0,
        0,
        IF(D32="A",13-SUM(AR32:AU32),IF(D32="B",11-SUM(AR32:AU32),IF(D32="C",7-SUM(AR32:AU32))))
      )
      *AE32/C32, 0
    )
    *C32 = 0,
    0,
    ROUNDUP(
      IF(
        IF(D32="A",13-SUM(AR32:AU32),IF(D32="B",11-SUM(AR32:AU32),IF(D32="C",7-SUM(AR32:AU32))))
        &lt;0,
        0,
        IF(D32="A",13-SUM(AR32:AU32),IF(D32="B",11-SUM(AR32:AU32),IF(D32="C",7-SUM(AR32:AU32))))
      )
      *AE32/C32, 0
    ) *C32
  )
)</f>
        <v>0</v>
      </c>
      <c r="AZ32" s="26">
        <f>IF(OR(COUNTIF(AB32,"&gt;="&amp;1.5)+COUNTIF(AA32,"&gt;="&amp;1.5)+COUNTIF(Z32,"&gt;="&amp;1.5)+COUNTIF(Y32,"&gt;="&amp;1.5)+COUNTIF(X32,"&gt;="&amp;1.5)&gt;=2,COUNTIF(AB32,"&gt;="&amp;2)&gt;=1,AND(AA32&gt;=1.5,AB32&lt;=0.3,AI32=0)),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+IFERROR(BA32*C32,0),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+IFERROR(BA32*C32,0),
IFERROR(AVERAGEIF(Tabela1[[#This Row],[COMPRA PADRÃO]:[COMPRA &gt;30%]],"&gt;"&amp;0,Tabela1[[#This Row],[COMPRA PADRÃO]:[COMPRA &gt;30%]]),
0))/Tabela1[[#This Row],[U/CX]],0)*Tabela1[[#This Row],[U/CX]])</f>
        <v>0</v>
      </c>
      <c r="BA32" s="19"/>
      <c r="BB32" s="19"/>
      <c r="BC32" s="5"/>
      <c r="BD32" s="43">
        <f t="shared" si="25"/>
        <v>0.18867924528301888</v>
      </c>
      <c r="BE32" s="44">
        <f>Tabela1[[#This Row],[MÉDIA DIÁRIA]]*180</f>
        <v>33.962264150943398</v>
      </c>
      <c r="BF32" s="44">
        <f>Tabela1[[#This Row],[MÉDIA DIÁRIA]]*IF(Tabela1[[#This Row],[ABC FAT]]="A",(13*22),IF(Tabela1[[#This Row],[ABC FAT]]="B",(9*22),IF(Tabela1[[#This Row],[ABC FAT]]="C",(3*22),0)))</f>
        <v>12.452830188679247</v>
      </c>
      <c r="BG32" s="44">
        <f>SUM(Tabela1[[#This Row],[ESTOQUE TOTAL]],Tabela1[[#This Row],[TRÂNSITO TOTAL]])</f>
        <v>200</v>
      </c>
      <c r="BH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3" spans="1:61" x14ac:dyDescent="0.2">
      <c r="A33" s="4" t="s">
        <v>1149</v>
      </c>
      <c r="B33" s="4" t="s">
        <v>1351</v>
      </c>
      <c r="C33" s="4">
        <v>50</v>
      </c>
      <c r="D33" s="4" t="s">
        <v>85</v>
      </c>
      <c r="E33" s="5"/>
      <c r="F33" s="4"/>
      <c r="G33" s="4"/>
      <c r="H33" s="4"/>
      <c r="I33" s="4"/>
      <c r="J33" s="4"/>
      <c r="K33" s="4"/>
      <c r="L33" s="4"/>
      <c r="M33" s="4"/>
      <c r="N33" s="4">
        <v>20</v>
      </c>
      <c r="O33" s="4">
        <v>30</v>
      </c>
      <c r="P33" s="4"/>
      <c r="Q33" s="13">
        <f t="shared" si="0"/>
        <v>0</v>
      </c>
      <c r="R33" s="16">
        <f t="shared" si="1"/>
        <v>0</v>
      </c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7"/>
        <v>0</v>
      </c>
      <c r="Y33" s="16">
        <f t="shared" si="8"/>
        <v>0</v>
      </c>
      <c r="Z33" s="16">
        <f t="shared" si="9"/>
        <v>0.8</v>
      </c>
      <c r="AA33" s="16">
        <f t="shared" si="10"/>
        <v>1.2</v>
      </c>
      <c r="AB33" s="17">
        <f t="shared" si="11"/>
        <v>0</v>
      </c>
      <c r="AC33" s="15">
        <v>1822.48</v>
      </c>
      <c r="AD33" s="14">
        <f>AVERAGE(Tabela1[[#This Row],[202407-JUL]:[202506-JUN]])</f>
        <v>25</v>
      </c>
      <c r="AE33" s="14">
        <f t="shared" si="12"/>
        <v>25</v>
      </c>
      <c r="AF33" s="5">
        <v>0</v>
      </c>
      <c r="AG33" s="6">
        <v>0</v>
      </c>
      <c r="AH33" s="4">
        <v>0</v>
      </c>
      <c r="AI33" s="23">
        <f>SUM(Tabela1[[#This Row],[ESTOQUE RJ]:[ESTOQUE SC]])</f>
        <v>0</v>
      </c>
      <c r="AJ33" s="4">
        <v>0</v>
      </c>
      <c r="AK33" s="4">
        <v>300</v>
      </c>
      <c r="AL33" s="24">
        <f>SUM(Tabela1[[#This Row],[QTD CONTAINER]:[QTD FÁBRICA]])</f>
        <v>300</v>
      </c>
      <c r="AM33" s="7">
        <f t="shared" si="13"/>
        <v>0</v>
      </c>
      <c r="AN33" s="7">
        <f t="shared" si="14"/>
        <v>0</v>
      </c>
      <c r="AO33" s="8">
        <f t="shared" si="15"/>
        <v>0</v>
      </c>
      <c r="AP33" s="9">
        <f t="shared" si="16"/>
        <v>12</v>
      </c>
      <c r="AQ33" s="25">
        <f t="shared" si="17"/>
        <v>12</v>
      </c>
      <c r="AR33" s="18">
        <f t="shared" si="18"/>
        <v>0</v>
      </c>
      <c r="AS33" s="7">
        <f t="shared" si="19"/>
        <v>0</v>
      </c>
      <c r="AT33" s="8">
        <f t="shared" si="20"/>
        <v>0</v>
      </c>
      <c r="AU33" s="9">
        <f t="shared" si="21"/>
        <v>12</v>
      </c>
      <c r="AV33" s="10">
        <f t="shared" si="22"/>
        <v>12</v>
      </c>
      <c r="AW33" s="22">
        <f t="shared" si="23"/>
        <v>0</v>
      </c>
      <c r="AX33" s="5">
        <f t="shared" si="24"/>
        <v>0</v>
      </c>
      <c r="AY33" s="4">
        <f>IF(
  AND(Tabela1[[#This Row],[GRUPO | ITEM]]="PALHETAS",NOT(OR(MID(Tabela1[[#This Row],[ITEM]],1,5)="YN-PF",MID(Tabela1[[#This Row],[ITEM]],1,5)="YN-PC"))),
  0,
  IF(
    ROUNDUP(
      IF(
        IF(D33="A",13-SUM(AR33:AU33),IF(D33="B",11-SUM(AR33:AU33),IF(D33="C",7-SUM(AR33:AU33))))
        &lt;0,
        0,
        IF(D33="A",13-SUM(AR33:AU33),IF(D33="B",11-SUM(AR33:AU33),IF(D33="C",7-SUM(AR33:AU33))))
      )
      *AE33/C33, 0
    )
    *C33 = 0,
    0,
    ROUNDUP(
      IF(
        IF(D33="A",13-SUM(AR33:AU33),IF(D33="B",11-SUM(AR33:AU33),IF(D33="C",7-SUM(AR33:AU33))))
        &lt;0,
        0,
        IF(D33="A",13-SUM(AR33:AU33),IF(D33="B",11-SUM(AR33:AU33),IF(D33="C",7-SUM(AR33:AU33))))
      )
      *AE33/C33, 0
    ) *C33
  )
)</f>
        <v>0</v>
      </c>
      <c r="AZ33" s="26">
        <f>IF(OR(COUNTIF(AB33,"&gt;="&amp;1.5)+COUNTIF(AA33,"&gt;="&amp;1.5)+COUNTIF(Z33,"&gt;="&amp;1.5)+COUNTIF(Y33,"&gt;="&amp;1.5)+COUNTIF(X33,"&gt;="&amp;1.5)&gt;=2,COUNTIF(AB33,"&gt;="&amp;2)&gt;=1,AND(AA33&gt;=1.5,AB33&lt;=0.3,AI33=0)),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+IFERROR(BA33*C33,0),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+IFERROR(BA33*C33,0),
IFERROR(AVERAGEIF(Tabela1[[#This Row],[COMPRA PADRÃO]:[COMPRA &gt;30%]],"&gt;"&amp;0,Tabela1[[#This Row],[COMPRA PADRÃO]:[COMPRA &gt;30%]]),
0))/Tabela1[[#This Row],[U/CX]],0)*Tabela1[[#This Row],[U/CX]])</f>
        <v>0</v>
      </c>
      <c r="BA33" s="19"/>
      <c r="BB33" s="19"/>
      <c r="BC33" s="41"/>
      <c r="BD33" s="43">
        <f t="shared" si="25"/>
        <v>0.18867924528301888</v>
      </c>
      <c r="BE33" s="44">
        <f>Tabela1[[#This Row],[MÉDIA DIÁRIA]]*180</f>
        <v>33.962264150943398</v>
      </c>
      <c r="BF33" s="44">
        <f>Tabela1[[#This Row],[MÉDIA DIÁRIA]]*IF(Tabela1[[#This Row],[ABC FAT]]="A",(13*22),IF(Tabela1[[#This Row],[ABC FAT]]="B",(9*22),IF(Tabela1[[#This Row],[ABC FAT]]="C",(3*22),0)))</f>
        <v>12.452830188679247</v>
      </c>
      <c r="BG33" s="44">
        <f>SUM(Tabela1[[#This Row],[ESTOQUE TOTAL]],Tabela1[[#This Row],[TRÂNSITO TOTAL]])</f>
        <v>300</v>
      </c>
      <c r="BH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4" spans="1:61" x14ac:dyDescent="0.2">
      <c r="A34" s="4" t="s">
        <v>34</v>
      </c>
      <c r="B34" s="4" t="s">
        <v>512</v>
      </c>
      <c r="C34" s="4">
        <v>100</v>
      </c>
      <c r="D34" s="4" t="s">
        <v>16</v>
      </c>
      <c r="E34" s="5">
        <v>235</v>
      </c>
      <c r="F34" s="4">
        <v>508</v>
      </c>
      <c r="G34" s="4">
        <v>118</v>
      </c>
      <c r="H34" s="4"/>
      <c r="I34" s="4">
        <v>600</v>
      </c>
      <c r="J34" s="4">
        <v>120</v>
      </c>
      <c r="K34" s="4">
        <v>360</v>
      </c>
      <c r="L34" s="4">
        <v>465</v>
      </c>
      <c r="M34" s="4">
        <v>165</v>
      </c>
      <c r="N34" s="4"/>
      <c r="O34" s="4"/>
      <c r="P34" s="4"/>
      <c r="Q34" s="13">
        <f t="shared" si="0"/>
        <v>0.73123298327499031</v>
      </c>
      <c r="R34" s="16">
        <f t="shared" si="1"/>
        <v>1.5807078957604046</v>
      </c>
      <c r="S34" s="16">
        <f t="shared" si="2"/>
        <v>0.36717230649552701</v>
      </c>
      <c r="T34" s="16">
        <f t="shared" si="3"/>
        <v>0</v>
      </c>
      <c r="U34" s="16">
        <f t="shared" si="4"/>
        <v>1.8669778296382731</v>
      </c>
      <c r="V34" s="16">
        <f t="shared" si="5"/>
        <v>0.3733955659276546</v>
      </c>
      <c r="W34" s="16">
        <f t="shared" si="6"/>
        <v>1.1201866977829638</v>
      </c>
      <c r="X34" s="16">
        <f t="shared" si="7"/>
        <v>1.4469078179696615</v>
      </c>
      <c r="Y34" s="16">
        <f t="shared" si="8"/>
        <v>0.51341890315052507</v>
      </c>
      <c r="Z34" s="16">
        <f t="shared" si="9"/>
        <v>0</v>
      </c>
      <c r="AA34" s="16">
        <f t="shared" si="10"/>
        <v>0</v>
      </c>
      <c r="AB34" s="17">
        <f t="shared" si="11"/>
        <v>0</v>
      </c>
      <c r="AC34" s="15">
        <v>43947.61</v>
      </c>
      <c r="AD34" s="14">
        <f>AVERAGE(Tabela1[[#This Row],[202407-JUL]:[202506-JUN]])</f>
        <v>321.375</v>
      </c>
      <c r="AE34" s="14">
        <f t="shared" si="12"/>
        <v>321.375</v>
      </c>
      <c r="AF34" s="5">
        <v>0</v>
      </c>
      <c r="AG34" s="6">
        <v>0</v>
      </c>
      <c r="AH34" s="4">
        <v>0</v>
      </c>
      <c r="AI34" s="23">
        <f>SUM(Tabela1[[#This Row],[ESTOQUE RJ]:[ESTOQUE SC]])</f>
        <v>0</v>
      </c>
      <c r="AJ34" s="4">
        <v>0</v>
      </c>
      <c r="AK34" s="4">
        <v>5200</v>
      </c>
      <c r="AL34" s="24">
        <f>SUM(Tabela1[[#This Row],[QTD CONTAINER]:[QTD FÁBRICA]])</f>
        <v>5200</v>
      </c>
      <c r="AM34" s="7">
        <f t="shared" si="13"/>
        <v>0</v>
      </c>
      <c r="AN34" s="7">
        <f t="shared" si="14"/>
        <v>0</v>
      </c>
      <c r="AO34" s="8">
        <f t="shared" si="15"/>
        <v>0</v>
      </c>
      <c r="AP34" s="9">
        <f t="shared" si="16"/>
        <v>16.1804745235317</v>
      </c>
      <c r="AQ34" s="25">
        <f t="shared" si="17"/>
        <v>16.1804745235317</v>
      </c>
      <c r="AR34" s="18">
        <f t="shared" si="18"/>
        <v>0</v>
      </c>
      <c r="AS34" s="7">
        <f t="shared" si="19"/>
        <v>0</v>
      </c>
      <c r="AT34" s="8">
        <f t="shared" si="20"/>
        <v>0</v>
      </c>
      <c r="AU34" s="9">
        <f t="shared" si="21"/>
        <v>16.1804745235317</v>
      </c>
      <c r="AV34" s="10">
        <f t="shared" si="22"/>
        <v>16.1804745235317</v>
      </c>
      <c r="AW34" s="22">
        <f t="shared" si="23"/>
        <v>0</v>
      </c>
      <c r="AX34" s="5">
        <f t="shared" si="24"/>
        <v>0</v>
      </c>
      <c r="AY34" s="4">
        <f>IF(
  AND(Tabela1[[#This Row],[GRUPO | ITEM]]="PALHETAS",NOT(OR(MID(Tabela1[[#This Row],[ITEM]],1,5)="YN-PF",MID(Tabela1[[#This Row],[ITEM]],1,5)="YN-PC"))),
  0,
  IF(
    ROUNDUP(
      IF(
        IF(D34="A",13-SUM(AR34:AU34),IF(D34="B",11-SUM(AR34:AU34),IF(D34="C",7-SUM(AR34:AU34))))
        &lt;0,
        0,
        IF(D34="A",13-SUM(AR34:AU34),IF(D34="B",11-SUM(AR34:AU34),IF(D34="C",7-SUM(AR34:AU34))))
      )
      *AE34/C34, 0
    )
    *C34 = 0,
    0,
    ROUNDUP(
      IF(
        IF(D34="A",13-SUM(AR34:AU34),IF(D34="B",11-SUM(AR34:AU34),IF(D34="C",7-SUM(AR34:AU34))))
        &lt;0,
        0,
        IF(D34="A",13-SUM(AR34:AU34),IF(D34="B",11-SUM(AR34:AU34),IF(D34="C",7-SUM(AR34:AU34))))
      )
      *AE34/C34, 0
    ) *C34
  )
)</f>
        <v>0</v>
      </c>
      <c r="AZ34" s="26">
        <f>IF(OR(COUNTIF(AB34,"&gt;="&amp;1.5)+COUNTIF(AA34,"&gt;="&amp;1.5)+COUNTIF(Z34,"&gt;="&amp;1.5)+COUNTIF(Y34,"&gt;="&amp;1.5)+COUNTIF(X34,"&gt;="&amp;1.5)&gt;=2,COUNTIF(AB34,"&gt;="&amp;2)&gt;=1,AND(AA34&gt;=1.5,AB34&lt;=0.3,AI34=0)),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+IFERROR(BA34*C34,0),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+IFERROR(BA34*C34,0),
IFERROR(AVERAGEIF(Tabela1[[#This Row],[COMPRA PADRÃO]:[COMPRA &gt;30%]],"&gt;"&amp;0,Tabela1[[#This Row],[COMPRA PADRÃO]:[COMPRA &gt;30%]]),
0))/Tabela1[[#This Row],[U/CX]],0)*Tabela1[[#This Row],[U/CX]])</f>
        <v>0</v>
      </c>
      <c r="BA34" s="19"/>
      <c r="BB34" s="19"/>
      <c r="BC34" s="5"/>
      <c r="BD34" s="43">
        <f t="shared" si="25"/>
        <v>9.7018867924528305</v>
      </c>
      <c r="BE34" s="44">
        <f>Tabela1[[#This Row],[MÉDIA DIÁRIA]]*180</f>
        <v>1746.3396226415095</v>
      </c>
      <c r="BF34" s="44">
        <f>Tabela1[[#This Row],[MÉDIA DIÁRIA]]*IF(Tabela1[[#This Row],[ABC FAT]]="A",(13*22),IF(Tabela1[[#This Row],[ABC FAT]]="B",(9*22),IF(Tabela1[[#This Row],[ABC FAT]]="C",(3*22),0)))</f>
        <v>1920.9735849056603</v>
      </c>
      <c r="BG34" s="44">
        <f>SUM(Tabela1[[#This Row],[ESTOQUE TOTAL]],Tabela1[[#This Row],[TRÂNSITO TOTAL]])</f>
        <v>5200</v>
      </c>
      <c r="BH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5" spans="1:61" x14ac:dyDescent="0.2">
      <c r="A35" s="4" t="s">
        <v>34</v>
      </c>
      <c r="B35" s="4" t="s">
        <v>1108</v>
      </c>
      <c r="C35" s="4">
        <v>250</v>
      </c>
      <c r="D35" s="4" t="s">
        <v>85</v>
      </c>
      <c r="E35" s="5"/>
      <c r="F35" s="4"/>
      <c r="G35" s="4"/>
      <c r="H35" s="4"/>
      <c r="I35" s="4"/>
      <c r="J35" s="4"/>
      <c r="K35" s="4"/>
      <c r="L35" s="4">
        <v>20</v>
      </c>
      <c r="M35" s="4">
        <v>50</v>
      </c>
      <c r="N35" s="4">
        <v>60</v>
      </c>
      <c r="O35" s="4">
        <v>60</v>
      </c>
      <c r="P35" s="4">
        <v>60</v>
      </c>
      <c r="Q35" s="13">
        <f t="shared" si="0"/>
        <v>0</v>
      </c>
      <c r="R35" s="16">
        <f t="shared" si="1"/>
        <v>0</v>
      </c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7"/>
        <v>0.4</v>
      </c>
      <c r="Y35" s="16">
        <f t="shared" si="8"/>
        <v>1</v>
      </c>
      <c r="Z35" s="16">
        <f t="shared" si="9"/>
        <v>1.2</v>
      </c>
      <c r="AA35" s="16">
        <f t="shared" si="10"/>
        <v>1.2</v>
      </c>
      <c r="AB35" s="17">
        <f t="shared" si="11"/>
        <v>1.2</v>
      </c>
      <c r="AC35" s="15">
        <v>4544.6000000000004</v>
      </c>
      <c r="AD35" s="14">
        <f>AVERAGE(Tabela1[[#This Row],[202407-JUL]:[202506-JUN]])</f>
        <v>50</v>
      </c>
      <c r="AE35" s="14">
        <f t="shared" si="12"/>
        <v>50</v>
      </c>
      <c r="AF35" s="5">
        <v>0</v>
      </c>
      <c r="AG35" s="6">
        <v>0</v>
      </c>
      <c r="AH35" s="4">
        <v>0</v>
      </c>
      <c r="AI35" s="23">
        <f>SUM(Tabela1[[#This Row],[ESTOQUE RJ]:[ESTOQUE SC]])</f>
        <v>0</v>
      </c>
      <c r="AJ35" s="4">
        <v>0</v>
      </c>
      <c r="AK35" s="4">
        <v>500</v>
      </c>
      <c r="AL35" s="24">
        <f>SUM(Tabela1[[#This Row],[QTD CONTAINER]:[QTD FÁBRICA]])</f>
        <v>500</v>
      </c>
      <c r="AM35" s="7">
        <f t="shared" si="13"/>
        <v>0</v>
      </c>
      <c r="AN35" s="7">
        <f t="shared" si="14"/>
        <v>0</v>
      </c>
      <c r="AO35" s="8">
        <f t="shared" si="15"/>
        <v>0</v>
      </c>
      <c r="AP35" s="9">
        <f t="shared" si="16"/>
        <v>10</v>
      </c>
      <c r="AQ35" s="25">
        <f t="shared" si="17"/>
        <v>10</v>
      </c>
      <c r="AR35" s="18">
        <f t="shared" si="18"/>
        <v>0</v>
      </c>
      <c r="AS35" s="7">
        <f t="shared" si="19"/>
        <v>0</v>
      </c>
      <c r="AT35" s="8">
        <f t="shared" si="20"/>
        <v>0</v>
      </c>
      <c r="AU35" s="9">
        <f t="shared" si="21"/>
        <v>10</v>
      </c>
      <c r="AV35" s="10">
        <f t="shared" si="22"/>
        <v>10</v>
      </c>
      <c r="AW35" s="22">
        <f t="shared" si="23"/>
        <v>0</v>
      </c>
      <c r="AX35" s="5">
        <f t="shared" si="24"/>
        <v>0</v>
      </c>
      <c r="AY35" s="4">
        <f>IF(
  AND(Tabela1[[#This Row],[GRUPO | ITEM]]="PALHETAS",NOT(OR(MID(Tabela1[[#This Row],[ITEM]],1,5)="YN-PF",MID(Tabela1[[#This Row],[ITEM]],1,5)="YN-PC"))),
  0,
  IF(
    ROUNDUP(
      IF(
        IF(D35="A",13-SUM(AR35:AU35),IF(D35="B",11-SUM(AR35:AU35),IF(D35="C",7-SUM(AR35:AU35))))
        &lt;0,
        0,
        IF(D35="A",13-SUM(AR35:AU35),IF(D35="B",11-SUM(AR35:AU35),IF(D35="C",7-SUM(AR35:AU35))))
      )
      *AE35/C35, 0
    )
    *C35 = 0,
    0,
    ROUNDUP(
      IF(
        IF(D35="A",13-SUM(AR35:AU35),IF(D35="B",11-SUM(AR35:AU35),IF(D35="C",7-SUM(AR35:AU35))))
        &lt;0,
        0,
        IF(D35="A",13-SUM(AR35:AU35),IF(D35="B",11-SUM(AR35:AU35),IF(D35="C",7-SUM(AR35:AU35))))
      )
      *AE35/C35, 0
    ) *C35
  )
)</f>
        <v>0</v>
      </c>
      <c r="AZ35" s="26">
        <f>IF(OR(COUNTIF(AB35,"&gt;="&amp;1.5)+COUNTIF(AA35,"&gt;="&amp;1.5)+COUNTIF(Z35,"&gt;="&amp;1.5)+COUNTIF(Y35,"&gt;="&amp;1.5)+COUNTIF(X35,"&gt;="&amp;1.5)&gt;=2,COUNTIF(AB35,"&gt;="&amp;2)&gt;=1,AND(AA35&gt;=1.5,AB35&lt;=0.3,AI35=0)),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+IFERROR(BA35*C35,0),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+IFERROR(BA35*C35,0),
IFERROR(AVERAGEIF(Tabela1[[#This Row],[COMPRA PADRÃO]:[COMPRA &gt;30%]],"&gt;"&amp;0,Tabela1[[#This Row],[COMPRA PADRÃO]:[COMPRA &gt;30%]]),
0))/Tabela1[[#This Row],[U/CX]],0)*Tabela1[[#This Row],[U/CX]])</f>
        <v>0</v>
      </c>
      <c r="BA35" s="19"/>
      <c r="BB35" s="19"/>
      <c r="BC35" s="5"/>
      <c r="BD35" s="43">
        <f t="shared" si="25"/>
        <v>0.94339622641509435</v>
      </c>
      <c r="BE35" s="44">
        <f>Tabela1[[#This Row],[MÉDIA DIÁRIA]]*180</f>
        <v>169.81132075471697</v>
      </c>
      <c r="BF35" s="44">
        <f>Tabela1[[#This Row],[MÉDIA DIÁRIA]]*IF(Tabela1[[#This Row],[ABC FAT]]="A",(13*22),IF(Tabela1[[#This Row],[ABC FAT]]="B",(9*22),IF(Tabela1[[#This Row],[ABC FAT]]="C",(3*22),0)))</f>
        <v>62.264150943396224</v>
      </c>
      <c r="BG35" s="44">
        <f>SUM(Tabela1[[#This Row],[ESTOQUE TOTAL]],Tabela1[[#This Row],[TRÂNSITO TOTAL]])</f>
        <v>500</v>
      </c>
      <c r="BH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6" spans="1:61" x14ac:dyDescent="0.2">
      <c r="A36" s="4" t="s">
        <v>34</v>
      </c>
      <c r="B36" s="4" t="s">
        <v>1100</v>
      </c>
      <c r="C36" s="4">
        <v>50</v>
      </c>
      <c r="D36" s="4" t="s">
        <v>85</v>
      </c>
      <c r="E36" s="5"/>
      <c r="F36" s="4"/>
      <c r="G36" s="4"/>
      <c r="H36" s="4"/>
      <c r="I36" s="4"/>
      <c r="J36" s="4"/>
      <c r="K36" s="4"/>
      <c r="L36" s="4">
        <v>15</v>
      </c>
      <c r="M36" s="4">
        <v>13</v>
      </c>
      <c r="N36" s="4">
        <v>20</v>
      </c>
      <c r="O36" s="4">
        <v>2</v>
      </c>
      <c r="P36" s="4"/>
      <c r="Q36" s="13">
        <f t="shared" si="0"/>
        <v>0</v>
      </c>
      <c r="R36" s="16">
        <f t="shared" si="1"/>
        <v>0</v>
      </c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7"/>
        <v>1.2</v>
      </c>
      <c r="Y36" s="16">
        <f t="shared" si="8"/>
        <v>1.04</v>
      </c>
      <c r="Z36" s="16">
        <f t="shared" si="9"/>
        <v>1.6</v>
      </c>
      <c r="AA36" s="16">
        <f t="shared" si="10"/>
        <v>0.16</v>
      </c>
      <c r="AB36" s="17">
        <f t="shared" si="11"/>
        <v>0</v>
      </c>
      <c r="AC36" s="15">
        <v>4728.9799999999996</v>
      </c>
      <c r="AD36" s="14">
        <f>AVERAGE(Tabela1[[#This Row],[202407-JUL]:[202506-JUN]])</f>
        <v>12.5</v>
      </c>
      <c r="AE36" s="14">
        <f t="shared" si="12"/>
        <v>16</v>
      </c>
      <c r="AF36" s="5">
        <v>0</v>
      </c>
      <c r="AG36" s="6">
        <v>0</v>
      </c>
      <c r="AH36" s="4">
        <v>0</v>
      </c>
      <c r="AI36" s="23">
        <f>SUM(Tabela1[[#This Row],[ESTOQUE RJ]:[ESTOQUE SC]])</f>
        <v>0</v>
      </c>
      <c r="AJ36" s="4">
        <v>0</v>
      </c>
      <c r="AK36" s="4">
        <v>150</v>
      </c>
      <c r="AL36" s="24">
        <f>SUM(Tabela1[[#This Row],[QTD CONTAINER]:[QTD FÁBRICA]])</f>
        <v>150</v>
      </c>
      <c r="AM36" s="7">
        <f t="shared" si="13"/>
        <v>0</v>
      </c>
      <c r="AN36" s="7">
        <f t="shared" si="14"/>
        <v>0</v>
      </c>
      <c r="AO36" s="8">
        <f t="shared" si="15"/>
        <v>0</v>
      </c>
      <c r="AP36" s="9">
        <f t="shared" si="16"/>
        <v>12</v>
      </c>
      <c r="AQ36" s="25">
        <f t="shared" si="17"/>
        <v>12</v>
      </c>
      <c r="AR36" s="18">
        <f t="shared" si="18"/>
        <v>0</v>
      </c>
      <c r="AS36" s="7">
        <f t="shared" si="19"/>
        <v>0</v>
      </c>
      <c r="AT36" s="8">
        <f t="shared" si="20"/>
        <v>0</v>
      </c>
      <c r="AU36" s="9">
        <f t="shared" si="21"/>
        <v>9.375</v>
      </c>
      <c r="AV36" s="10">
        <f t="shared" si="22"/>
        <v>9.375</v>
      </c>
      <c r="AW36" s="22">
        <f t="shared" si="23"/>
        <v>0</v>
      </c>
      <c r="AX36" s="5">
        <f t="shared" si="24"/>
        <v>0</v>
      </c>
      <c r="AY36" s="4">
        <f>IF(
  AND(Tabela1[[#This Row],[GRUPO | ITEM]]="PALHETAS",NOT(OR(MID(Tabela1[[#This Row],[ITEM]],1,5)="YN-PF",MID(Tabela1[[#This Row],[ITEM]],1,5)="YN-PC"))),
  0,
  IF(
    ROUNDUP(
      IF(
        IF(D36="A",13-SUM(AR36:AU36),IF(D36="B",11-SUM(AR36:AU36),IF(D36="C",7-SUM(AR36:AU36))))
        &lt;0,
        0,
        IF(D36="A",13-SUM(AR36:AU36),IF(D36="B",11-SUM(AR36:AU36),IF(D36="C",7-SUM(AR36:AU36))))
      )
      *AE36/C36, 0
    )
    *C36 = 0,
    0,
    ROUNDUP(
      IF(
        IF(D36="A",13-SUM(AR36:AU36),IF(D36="B",11-SUM(AR36:AU36),IF(D36="C",7-SUM(AR36:AU36))))
        &lt;0,
        0,
        IF(D36="A",13-SUM(AR36:AU36),IF(D36="B",11-SUM(AR36:AU36),IF(D36="C",7-SUM(AR36:AU36))))
      )
      *AE36/C36, 0
    ) *C36
  )
)</f>
        <v>0</v>
      </c>
      <c r="AZ36" s="26">
        <f>IF(OR(COUNTIF(AB36,"&gt;="&amp;1.5)+COUNTIF(AA36,"&gt;="&amp;1.5)+COUNTIF(Z36,"&gt;="&amp;1.5)+COUNTIF(Y36,"&gt;="&amp;1.5)+COUNTIF(X36,"&gt;="&amp;1.5)&gt;=2,COUNTIF(AB36,"&gt;="&amp;2)&gt;=1,AND(AA36&gt;=1.5,AB36&lt;=0.3,AI36=0)),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+IFERROR(BA36*C36,0),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+IFERROR(BA36*C36,0),
IFERROR(AVERAGEIF(Tabela1[[#This Row],[COMPRA PADRÃO]:[COMPRA &gt;30%]],"&gt;"&amp;0,Tabela1[[#This Row],[COMPRA PADRÃO]:[COMPRA &gt;30%]]),
0))/Tabela1[[#This Row],[U/CX]],0)*Tabela1[[#This Row],[U/CX]])</f>
        <v>0</v>
      </c>
      <c r="BA36" s="19"/>
      <c r="BB36" s="19"/>
      <c r="BC36" s="5"/>
      <c r="BD36" s="43">
        <f t="shared" si="25"/>
        <v>0.18867924528301888</v>
      </c>
      <c r="BE36" s="44">
        <f>Tabela1[[#This Row],[MÉDIA DIÁRIA]]*180</f>
        <v>33.962264150943398</v>
      </c>
      <c r="BF36" s="44">
        <f>Tabela1[[#This Row],[MÉDIA DIÁRIA]]*IF(Tabela1[[#This Row],[ABC FAT]]="A",(13*22),IF(Tabela1[[#This Row],[ABC FAT]]="B",(9*22),IF(Tabela1[[#This Row],[ABC FAT]]="C",(3*22),0)))</f>
        <v>12.452830188679247</v>
      </c>
      <c r="BG36" s="44">
        <f>SUM(Tabela1[[#This Row],[ESTOQUE TOTAL]],Tabela1[[#This Row],[TRÂNSITO TOTAL]])</f>
        <v>150</v>
      </c>
      <c r="BH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7" spans="1:61" x14ac:dyDescent="0.2">
      <c r="A37" s="4" t="s">
        <v>34</v>
      </c>
      <c r="B37" s="4" t="s">
        <v>1185</v>
      </c>
      <c r="C37" s="4">
        <v>50</v>
      </c>
      <c r="D37" s="4" t="s">
        <v>85</v>
      </c>
      <c r="E37" s="5"/>
      <c r="F37" s="4"/>
      <c r="G37" s="4"/>
      <c r="H37" s="4"/>
      <c r="I37" s="4"/>
      <c r="J37" s="4"/>
      <c r="K37" s="4"/>
      <c r="L37" s="4">
        <v>5</v>
      </c>
      <c r="M37" s="4">
        <v>29</v>
      </c>
      <c r="N37" s="4">
        <v>14</v>
      </c>
      <c r="O37" s="4">
        <v>2</v>
      </c>
      <c r="P37" s="4"/>
      <c r="Q37" s="13">
        <f t="shared" si="0"/>
        <v>0</v>
      </c>
      <c r="R37" s="16">
        <f t="shared" si="1"/>
        <v>0</v>
      </c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7"/>
        <v>0.4</v>
      </c>
      <c r="Y37" s="16">
        <f t="shared" si="8"/>
        <v>2.3199999999999998</v>
      </c>
      <c r="Z37" s="16">
        <f t="shared" si="9"/>
        <v>1.1200000000000001</v>
      </c>
      <c r="AA37" s="16">
        <f t="shared" si="10"/>
        <v>0.16</v>
      </c>
      <c r="AB37" s="17">
        <f t="shared" si="11"/>
        <v>0</v>
      </c>
      <c r="AC37" s="15">
        <v>4546.09</v>
      </c>
      <c r="AD37" s="14">
        <f>AVERAGE(Tabela1[[#This Row],[202407-JUL]:[202506-JUN]])</f>
        <v>12.5</v>
      </c>
      <c r="AE37" s="14">
        <f t="shared" si="12"/>
        <v>16</v>
      </c>
      <c r="AF37" s="5">
        <v>0</v>
      </c>
      <c r="AG37" s="6">
        <v>0</v>
      </c>
      <c r="AH37" s="4">
        <v>0</v>
      </c>
      <c r="AI37" s="23">
        <f>SUM(Tabela1[[#This Row],[ESTOQUE RJ]:[ESTOQUE SC]])</f>
        <v>0</v>
      </c>
      <c r="AJ37" s="4">
        <v>0</v>
      </c>
      <c r="AK37" s="4">
        <v>150</v>
      </c>
      <c r="AL37" s="24">
        <f>SUM(Tabela1[[#This Row],[QTD CONTAINER]:[QTD FÁBRICA]])</f>
        <v>150</v>
      </c>
      <c r="AM37" s="7">
        <f t="shared" si="13"/>
        <v>0</v>
      </c>
      <c r="AN37" s="7">
        <f t="shared" si="14"/>
        <v>0</v>
      </c>
      <c r="AO37" s="8">
        <f t="shared" si="15"/>
        <v>0</v>
      </c>
      <c r="AP37" s="9">
        <f t="shared" si="16"/>
        <v>12</v>
      </c>
      <c r="AQ37" s="25">
        <f t="shared" si="17"/>
        <v>12</v>
      </c>
      <c r="AR37" s="18">
        <f t="shared" si="18"/>
        <v>0</v>
      </c>
      <c r="AS37" s="7">
        <f t="shared" si="19"/>
        <v>0</v>
      </c>
      <c r="AT37" s="8">
        <f t="shared" si="20"/>
        <v>0</v>
      </c>
      <c r="AU37" s="9">
        <f t="shared" si="21"/>
        <v>9.375</v>
      </c>
      <c r="AV37" s="10">
        <f t="shared" si="22"/>
        <v>9.375</v>
      </c>
      <c r="AW37" s="22">
        <f t="shared" si="23"/>
        <v>0</v>
      </c>
      <c r="AX37" s="5">
        <f t="shared" si="24"/>
        <v>0</v>
      </c>
      <c r="AY37" s="4">
        <f>IF(
  AND(Tabela1[[#This Row],[GRUPO | ITEM]]="PALHETAS",NOT(OR(MID(Tabela1[[#This Row],[ITEM]],1,5)="YN-PF",MID(Tabela1[[#This Row],[ITEM]],1,5)="YN-PC"))),
  0,
  IF(
    ROUNDUP(
      IF(
        IF(D37="A",13-SUM(AR37:AU37),IF(D37="B",11-SUM(AR37:AU37),IF(D37="C",7-SUM(AR37:AU37))))
        &lt;0,
        0,
        IF(D37="A",13-SUM(AR37:AU37),IF(D37="B",11-SUM(AR37:AU37),IF(D37="C",7-SUM(AR37:AU37))))
      )
      *AE37/C37, 0
    )
    *C37 = 0,
    0,
    ROUNDUP(
      IF(
        IF(D37="A",13-SUM(AR37:AU37),IF(D37="B",11-SUM(AR37:AU37),IF(D37="C",7-SUM(AR37:AU37))))
        &lt;0,
        0,
        IF(D37="A",13-SUM(AR37:AU37),IF(D37="B",11-SUM(AR37:AU37),IF(D37="C",7-SUM(AR37:AU37))))
      )
      *AE37/C37, 0
    ) *C37
  )
)</f>
        <v>0</v>
      </c>
      <c r="AZ37" s="26">
        <f>IF(OR(COUNTIF(AB37,"&gt;="&amp;1.5)+COUNTIF(AA37,"&gt;="&amp;1.5)+COUNTIF(Z37,"&gt;="&amp;1.5)+COUNTIF(Y37,"&gt;="&amp;1.5)+COUNTIF(X37,"&gt;="&amp;1.5)&gt;=2,COUNTIF(AB37,"&gt;="&amp;2)&gt;=1,AND(AA37&gt;=1.5,AB37&lt;=0.3,AI37=0)),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+IFERROR(BA37*C37,0),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+IFERROR(BA37*C37,0),
IFERROR(AVERAGEIF(Tabela1[[#This Row],[COMPRA PADRÃO]:[COMPRA &gt;30%]],"&gt;"&amp;0,Tabela1[[#This Row],[COMPRA PADRÃO]:[COMPRA &gt;30%]]),
0))/Tabela1[[#This Row],[U/CX]],0)*Tabela1[[#This Row],[U/CX]])</f>
        <v>0</v>
      </c>
      <c r="BA37" s="19"/>
      <c r="BB37" s="19"/>
      <c r="BC37" s="5"/>
      <c r="BD37" s="43">
        <f t="shared" si="25"/>
        <v>0.18867924528301888</v>
      </c>
      <c r="BE37" s="44">
        <f>Tabela1[[#This Row],[MÉDIA DIÁRIA]]*180</f>
        <v>33.962264150943398</v>
      </c>
      <c r="BF37" s="44">
        <f>Tabela1[[#This Row],[MÉDIA DIÁRIA]]*IF(Tabela1[[#This Row],[ABC FAT]]="A",(13*22),IF(Tabela1[[#This Row],[ABC FAT]]="B",(9*22),IF(Tabela1[[#This Row],[ABC FAT]]="C",(3*22),0)))</f>
        <v>12.452830188679247</v>
      </c>
      <c r="BG37" s="44">
        <f>SUM(Tabela1[[#This Row],[ESTOQUE TOTAL]],Tabela1[[#This Row],[TRÂNSITO TOTAL]])</f>
        <v>150</v>
      </c>
      <c r="BH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8" spans="1:61" x14ac:dyDescent="0.2">
      <c r="A38" s="4" t="s">
        <v>34</v>
      </c>
      <c r="B38" s="4" t="s">
        <v>1095</v>
      </c>
      <c r="C38" s="4">
        <v>100</v>
      </c>
      <c r="D38" s="4" t="s">
        <v>85</v>
      </c>
      <c r="E38" s="5"/>
      <c r="F38" s="4"/>
      <c r="G38" s="4"/>
      <c r="H38" s="4"/>
      <c r="I38" s="4"/>
      <c r="J38" s="4"/>
      <c r="K38" s="4"/>
      <c r="L38" s="4">
        <v>15</v>
      </c>
      <c r="M38" s="4">
        <v>23</v>
      </c>
      <c r="N38" s="4">
        <v>60</v>
      </c>
      <c r="O38" s="4">
        <v>2</v>
      </c>
      <c r="P38" s="4"/>
      <c r="Q38" s="13">
        <f t="shared" si="0"/>
        <v>0</v>
      </c>
      <c r="R38" s="16">
        <f t="shared" si="1"/>
        <v>0</v>
      </c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7"/>
        <v>0.6</v>
      </c>
      <c r="Y38" s="16">
        <f t="shared" si="8"/>
        <v>0.92</v>
      </c>
      <c r="Z38" s="16">
        <f t="shared" si="9"/>
        <v>2.4</v>
      </c>
      <c r="AA38" s="16">
        <f t="shared" si="10"/>
        <v>0.08</v>
      </c>
      <c r="AB38" s="17">
        <f t="shared" si="11"/>
        <v>0</v>
      </c>
      <c r="AC38" s="15">
        <v>8052.66</v>
      </c>
      <c r="AD38" s="14">
        <f>AVERAGE(Tabela1[[#This Row],[202407-JUL]:[202506-JUN]])</f>
        <v>25</v>
      </c>
      <c r="AE38" s="14">
        <f t="shared" si="12"/>
        <v>32.666666666666664</v>
      </c>
      <c r="AF38" s="5">
        <v>0</v>
      </c>
      <c r="AG38" s="6">
        <v>0</v>
      </c>
      <c r="AH38" s="4">
        <v>0</v>
      </c>
      <c r="AI38" s="23">
        <f>SUM(Tabela1[[#This Row],[ESTOQUE RJ]:[ESTOQUE SC]])</f>
        <v>0</v>
      </c>
      <c r="AJ38" s="4">
        <v>0</v>
      </c>
      <c r="AK38" s="4">
        <v>300</v>
      </c>
      <c r="AL38" s="24">
        <f>SUM(Tabela1[[#This Row],[QTD CONTAINER]:[QTD FÁBRICA]])</f>
        <v>300</v>
      </c>
      <c r="AM38" s="7">
        <f t="shared" si="13"/>
        <v>0</v>
      </c>
      <c r="AN38" s="7">
        <f t="shared" si="14"/>
        <v>0</v>
      </c>
      <c r="AO38" s="8">
        <f t="shared" si="15"/>
        <v>0</v>
      </c>
      <c r="AP38" s="9">
        <f t="shared" si="16"/>
        <v>12</v>
      </c>
      <c r="AQ38" s="25">
        <f t="shared" si="17"/>
        <v>12</v>
      </c>
      <c r="AR38" s="18">
        <f t="shared" si="18"/>
        <v>0</v>
      </c>
      <c r="AS38" s="7">
        <f t="shared" si="19"/>
        <v>0</v>
      </c>
      <c r="AT38" s="8">
        <f t="shared" si="20"/>
        <v>0</v>
      </c>
      <c r="AU38" s="9">
        <f t="shared" si="21"/>
        <v>9.183673469387756</v>
      </c>
      <c r="AV38" s="10">
        <f t="shared" si="22"/>
        <v>9.183673469387756</v>
      </c>
      <c r="AW38" s="22">
        <f t="shared" si="23"/>
        <v>0</v>
      </c>
      <c r="AX38" s="5">
        <f t="shared" si="24"/>
        <v>0</v>
      </c>
      <c r="AY38" s="4">
        <f>IF(
  AND(Tabela1[[#This Row],[GRUPO | ITEM]]="PALHETAS",NOT(OR(MID(Tabela1[[#This Row],[ITEM]],1,5)="YN-PF",MID(Tabela1[[#This Row],[ITEM]],1,5)="YN-PC"))),
  0,
  IF(
    ROUNDUP(
      IF(
        IF(D38="A",13-SUM(AR38:AU38),IF(D38="B",11-SUM(AR38:AU38),IF(D38="C",7-SUM(AR38:AU38))))
        &lt;0,
        0,
        IF(D38="A",13-SUM(AR38:AU38),IF(D38="B",11-SUM(AR38:AU38),IF(D38="C",7-SUM(AR38:AU38))))
      )
      *AE38/C38, 0
    )
    *C38 = 0,
    0,
    ROUNDUP(
      IF(
        IF(D38="A",13-SUM(AR38:AU38),IF(D38="B",11-SUM(AR38:AU38),IF(D38="C",7-SUM(AR38:AU38))))
        &lt;0,
        0,
        IF(D38="A",13-SUM(AR38:AU38),IF(D38="B",11-SUM(AR38:AU38),IF(D38="C",7-SUM(AR38:AU38))))
      )
      *AE38/C38, 0
    ) *C38
  )
)</f>
        <v>0</v>
      </c>
      <c r="AZ38" s="26">
        <f>IF(OR(COUNTIF(AB38,"&gt;="&amp;1.5)+COUNTIF(AA38,"&gt;="&amp;1.5)+COUNTIF(Z38,"&gt;="&amp;1.5)+COUNTIF(Y38,"&gt;="&amp;1.5)+COUNTIF(X38,"&gt;="&amp;1.5)&gt;=2,COUNTIF(AB38,"&gt;="&amp;2)&gt;=1,AND(AA38&gt;=1.5,AB38&lt;=0.3,AI38=0)),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+IFERROR(BA38*C38,0),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+IFERROR(BA38*C38,0),
IFERROR(AVERAGEIF(Tabela1[[#This Row],[COMPRA PADRÃO]:[COMPRA &gt;30%]],"&gt;"&amp;0,Tabela1[[#This Row],[COMPRA PADRÃO]:[COMPRA &gt;30%]]),
0))/Tabela1[[#This Row],[U/CX]],0)*Tabela1[[#This Row],[U/CX]])</f>
        <v>0</v>
      </c>
      <c r="BA38" s="19"/>
      <c r="BB38" s="19"/>
      <c r="BC38" s="5"/>
      <c r="BD38" s="43">
        <f t="shared" si="25"/>
        <v>0.37735849056603776</v>
      </c>
      <c r="BE38" s="44">
        <f>Tabela1[[#This Row],[MÉDIA DIÁRIA]]*180</f>
        <v>67.924528301886795</v>
      </c>
      <c r="BF38" s="44">
        <f>Tabela1[[#This Row],[MÉDIA DIÁRIA]]*IF(Tabela1[[#This Row],[ABC FAT]]="A",(13*22),IF(Tabela1[[#This Row],[ABC FAT]]="B",(9*22),IF(Tabela1[[#This Row],[ABC FAT]]="C",(3*22),0)))</f>
        <v>24.905660377358494</v>
      </c>
      <c r="BG38" s="44">
        <f>SUM(Tabela1[[#This Row],[ESTOQUE TOTAL]],Tabela1[[#This Row],[TRÂNSITO TOTAL]])</f>
        <v>300</v>
      </c>
      <c r="BH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39" spans="1:61" x14ac:dyDescent="0.2">
      <c r="A39" s="4" t="s">
        <v>34</v>
      </c>
      <c r="B39" s="4" t="s">
        <v>1109</v>
      </c>
      <c r="C39" s="4">
        <v>50</v>
      </c>
      <c r="D39" s="4" t="s">
        <v>85</v>
      </c>
      <c r="E39" s="5"/>
      <c r="F39" s="4"/>
      <c r="G39" s="4"/>
      <c r="H39" s="4"/>
      <c r="I39" s="4"/>
      <c r="J39" s="4"/>
      <c r="K39" s="4"/>
      <c r="L39" s="4">
        <v>20</v>
      </c>
      <c r="M39" s="4">
        <v>20</v>
      </c>
      <c r="N39" s="4"/>
      <c r="O39" s="4">
        <v>10</v>
      </c>
      <c r="P39" s="4"/>
      <c r="Q39" s="13">
        <f t="shared" si="0"/>
        <v>0</v>
      </c>
      <c r="R39" s="16">
        <f t="shared" si="1"/>
        <v>0</v>
      </c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7"/>
        <v>1.2</v>
      </c>
      <c r="Y39" s="16">
        <f t="shared" si="8"/>
        <v>1.2</v>
      </c>
      <c r="Z39" s="16">
        <f t="shared" si="9"/>
        <v>0</v>
      </c>
      <c r="AA39" s="16">
        <f t="shared" si="10"/>
        <v>0.6</v>
      </c>
      <c r="AB39" s="17">
        <f t="shared" si="11"/>
        <v>0</v>
      </c>
      <c r="AC39" s="15">
        <v>3421.6</v>
      </c>
      <c r="AD39" s="14">
        <f>AVERAGE(Tabela1[[#This Row],[202407-JUL]:[202506-JUN]])</f>
        <v>16.666666666666668</v>
      </c>
      <c r="AE39" s="14">
        <f t="shared" si="12"/>
        <v>16.666666666666668</v>
      </c>
      <c r="AF39" s="5">
        <v>0</v>
      </c>
      <c r="AG39" s="6">
        <v>0</v>
      </c>
      <c r="AH39" s="4">
        <v>0</v>
      </c>
      <c r="AI39" s="23">
        <f>SUM(Tabela1[[#This Row],[ESTOQUE RJ]:[ESTOQUE SC]])</f>
        <v>0</v>
      </c>
      <c r="AJ39" s="4">
        <v>0</v>
      </c>
      <c r="AK39" s="4">
        <v>650</v>
      </c>
      <c r="AL39" s="24">
        <f>SUM(Tabela1[[#This Row],[QTD CONTAINER]:[QTD FÁBRICA]])</f>
        <v>650</v>
      </c>
      <c r="AM39" s="7">
        <f t="shared" si="13"/>
        <v>0</v>
      </c>
      <c r="AN39" s="7">
        <f t="shared" si="14"/>
        <v>0</v>
      </c>
      <c r="AO39" s="8">
        <f t="shared" si="15"/>
        <v>0</v>
      </c>
      <c r="AP39" s="9">
        <f t="shared" si="16"/>
        <v>39</v>
      </c>
      <c r="AQ39" s="25">
        <f t="shared" si="17"/>
        <v>39</v>
      </c>
      <c r="AR39" s="18">
        <f t="shared" si="18"/>
        <v>0</v>
      </c>
      <c r="AS39" s="7">
        <f t="shared" si="19"/>
        <v>0</v>
      </c>
      <c r="AT39" s="8">
        <f t="shared" si="20"/>
        <v>0</v>
      </c>
      <c r="AU39" s="9">
        <f t="shared" si="21"/>
        <v>39</v>
      </c>
      <c r="AV39" s="10">
        <f t="shared" si="22"/>
        <v>39</v>
      </c>
      <c r="AW39" s="22">
        <f t="shared" si="23"/>
        <v>0</v>
      </c>
      <c r="AX39" s="5">
        <f t="shared" si="24"/>
        <v>0</v>
      </c>
      <c r="AY39" s="4">
        <f>IF(
  AND(Tabela1[[#This Row],[GRUPO | ITEM]]="PALHETAS",NOT(OR(MID(Tabela1[[#This Row],[ITEM]],1,5)="YN-PF",MID(Tabela1[[#This Row],[ITEM]],1,5)="YN-PC"))),
  0,
  IF(
    ROUNDUP(
      IF(
        IF(D39="A",13-SUM(AR39:AU39),IF(D39="B",11-SUM(AR39:AU39),IF(D39="C",7-SUM(AR39:AU39))))
        &lt;0,
        0,
        IF(D39="A",13-SUM(AR39:AU39),IF(D39="B",11-SUM(AR39:AU39),IF(D39="C",7-SUM(AR39:AU39))))
      )
      *AE39/C39, 0
    )
    *C39 = 0,
    0,
    ROUNDUP(
      IF(
        IF(D39="A",13-SUM(AR39:AU39),IF(D39="B",11-SUM(AR39:AU39),IF(D39="C",7-SUM(AR39:AU39))))
        &lt;0,
        0,
        IF(D39="A",13-SUM(AR39:AU39),IF(D39="B",11-SUM(AR39:AU39),IF(D39="C",7-SUM(AR39:AU39))))
      )
      *AE39/C39, 0
    ) *C39
  )
)</f>
        <v>0</v>
      </c>
      <c r="AZ39" s="26">
        <f>IF(OR(COUNTIF(AB39,"&gt;="&amp;1.5)+COUNTIF(AA39,"&gt;="&amp;1.5)+COUNTIF(Z39,"&gt;="&amp;1.5)+COUNTIF(Y39,"&gt;="&amp;1.5)+COUNTIF(X39,"&gt;="&amp;1.5)&gt;=2,COUNTIF(AB39,"&gt;="&amp;2)&gt;=1,AND(AA39&gt;=1.5,AB39&lt;=0.3,AI39=0)),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+IFERROR(BA39*C39,0),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+IFERROR(BA39*C39,0),
IFERROR(AVERAGEIF(Tabela1[[#This Row],[COMPRA PADRÃO]:[COMPRA &gt;30%]],"&gt;"&amp;0,Tabela1[[#This Row],[COMPRA PADRÃO]:[COMPRA &gt;30%]]),
0))/Tabela1[[#This Row],[U/CX]],0)*Tabela1[[#This Row],[U/CX]])</f>
        <v>0</v>
      </c>
      <c r="BA39" s="19"/>
      <c r="BB39" s="19"/>
      <c r="BC39" s="5"/>
      <c r="BD39" s="43">
        <f t="shared" si="25"/>
        <v>0.18867924528301888</v>
      </c>
      <c r="BE39" s="44">
        <f>Tabela1[[#This Row],[MÉDIA DIÁRIA]]*180</f>
        <v>33.962264150943398</v>
      </c>
      <c r="BF39" s="44">
        <f>Tabela1[[#This Row],[MÉDIA DIÁRIA]]*IF(Tabela1[[#This Row],[ABC FAT]]="A",(13*22),IF(Tabela1[[#This Row],[ABC FAT]]="B",(9*22),IF(Tabela1[[#This Row],[ABC FAT]]="C",(3*22),0)))</f>
        <v>12.452830188679247</v>
      </c>
      <c r="BG39" s="44">
        <f>SUM(Tabela1[[#This Row],[ESTOQUE TOTAL]],Tabela1[[#This Row],[TRÂNSITO TOTAL]])</f>
        <v>650</v>
      </c>
      <c r="BH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0" spans="1:61" x14ac:dyDescent="0.2">
      <c r="A40" s="4" t="s">
        <v>34</v>
      </c>
      <c r="B40" s="4" t="s">
        <v>1091</v>
      </c>
      <c r="C40" s="4">
        <v>100</v>
      </c>
      <c r="D40" s="4" t="s">
        <v>85</v>
      </c>
      <c r="E40" s="5"/>
      <c r="F40" s="4"/>
      <c r="G40" s="4"/>
      <c r="H40" s="4"/>
      <c r="I40" s="4"/>
      <c r="J40" s="4"/>
      <c r="K40" s="4"/>
      <c r="L40" s="4">
        <v>20</v>
      </c>
      <c r="M40" s="4">
        <v>70</v>
      </c>
      <c r="N40" s="4"/>
      <c r="O40" s="4">
        <v>10</v>
      </c>
      <c r="P40" s="4"/>
      <c r="Q40" s="13">
        <f t="shared" si="0"/>
        <v>0</v>
      </c>
      <c r="R40" s="16">
        <f t="shared" si="1"/>
        <v>0</v>
      </c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7"/>
        <v>0.6</v>
      </c>
      <c r="Y40" s="16">
        <f t="shared" si="8"/>
        <v>2.0999999999999996</v>
      </c>
      <c r="Z40" s="16">
        <f t="shared" si="9"/>
        <v>0</v>
      </c>
      <c r="AA40" s="16">
        <f t="shared" si="10"/>
        <v>0.3</v>
      </c>
      <c r="AB40" s="17">
        <f t="shared" si="11"/>
        <v>0</v>
      </c>
      <c r="AC40" s="15">
        <v>5906.2</v>
      </c>
      <c r="AD40" s="14">
        <f>AVERAGE(Tabela1[[#This Row],[202407-JUL]:[202506-JUN]])</f>
        <v>33.333333333333336</v>
      </c>
      <c r="AE40" s="14">
        <f t="shared" si="12"/>
        <v>45</v>
      </c>
      <c r="AF40" s="5">
        <v>0</v>
      </c>
      <c r="AG40" s="6">
        <v>0</v>
      </c>
      <c r="AH40" s="4">
        <v>0</v>
      </c>
      <c r="AI40" s="23">
        <f>SUM(Tabela1[[#This Row],[ESTOQUE RJ]:[ESTOQUE SC]])</f>
        <v>0</v>
      </c>
      <c r="AJ40" s="4">
        <v>0</v>
      </c>
      <c r="AK40" s="4">
        <v>400</v>
      </c>
      <c r="AL40" s="24">
        <f>SUM(Tabela1[[#This Row],[QTD CONTAINER]:[QTD FÁBRICA]])</f>
        <v>400</v>
      </c>
      <c r="AM40" s="7">
        <f t="shared" si="13"/>
        <v>0</v>
      </c>
      <c r="AN40" s="7">
        <f t="shared" si="14"/>
        <v>0</v>
      </c>
      <c r="AO40" s="8">
        <f t="shared" si="15"/>
        <v>0</v>
      </c>
      <c r="AP40" s="9">
        <f t="shared" si="16"/>
        <v>12</v>
      </c>
      <c r="AQ40" s="25">
        <f t="shared" si="17"/>
        <v>12</v>
      </c>
      <c r="AR40" s="18">
        <f t="shared" si="18"/>
        <v>0</v>
      </c>
      <c r="AS40" s="7">
        <f t="shared" si="19"/>
        <v>0</v>
      </c>
      <c r="AT40" s="8">
        <f t="shared" si="20"/>
        <v>0</v>
      </c>
      <c r="AU40" s="9">
        <f t="shared" si="21"/>
        <v>8.8888888888888893</v>
      </c>
      <c r="AV40" s="10">
        <f t="shared" si="22"/>
        <v>8.8888888888888893</v>
      </c>
      <c r="AW40" s="22">
        <f t="shared" si="23"/>
        <v>0</v>
      </c>
      <c r="AX40" s="5">
        <f t="shared" si="24"/>
        <v>0</v>
      </c>
      <c r="AY40" s="4">
        <f>IF(
  AND(Tabela1[[#This Row],[GRUPO | ITEM]]="PALHETAS",NOT(OR(MID(Tabela1[[#This Row],[ITEM]],1,5)="YN-PF",MID(Tabela1[[#This Row],[ITEM]],1,5)="YN-PC"))),
  0,
  IF(
    ROUNDUP(
      IF(
        IF(D40="A",13-SUM(AR40:AU40),IF(D40="B",11-SUM(AR40:AU40),IF(D40="C",7-SUM(AR40:AU40))))
        &lt;0,
        0,
        IF(D40="A",13-SUM(AR40:AU40),IF(D40="B",11-SUM(AR40:AU40),IF(D40="C",7-SUM(AR40:AU40))))
      )
      *AE40/C40, 0
    )
    *C40 = 0,
    0,
    ROUNDUP(
      IF(
        IF(D40="A",13-SUM(AR40:AU40),IF(D40="B",11-SUM(AR40:AU40),IF(D40="C",7-SUM(AR40:AU40))))
        &lt;0,
        0,
        IF(D40="A",13-SUM(AR40:AU40),IF(D40="B",11-SUM(AR40:AU40),IF(D40="C",7-SUM(AR40:AU40))))
      )
      *AE40/C40, 0
    ) *C40
  )
)</f>
        <v>0</v>
      </c>
      <c r="AZ40" s="26">
        <f>IF(OR(COUNTIF(AB40,"&gt;="&amp;1.5)+COUNTIF(AA40,"&gt;="&amp;1.5)+COUNTIF(Z40,"&gt;="&amp;1.5)+COUNTIF(Y40,"&gt;="&amp;1.5)+COUNTIF(X40,"&gt;="&amp;1.5)&gt;=2,COUNTIF(AB40,"&gt;="&amp;2)&gt;=1,AND(AA40&gt;=1.5,AB40&lt;=0.3,AI40=0)),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+IFERROR(BA40*C40,0),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+IFERROR(BA40*C40,0),
IFERROR(AVERAGEIF(Tabela1[[#This Row],[COMPRA PADRÃO]:[COMPRA &gt;30%]],"&gt;"&amp;0,Tabela1[[#This Row],[COMPRA PADRÃO]:[COMPRA &gt;30%]]),
0))/Tabela1[[#This Row],[U/CX]],0)*Tabela1[[#This Row],[U/CX]])</f>
        <v>0</v>
      </c>
      <c r="BA40" s="19"/>
      <c r="BB40" s="19"/>
      <c r="BC40" s="5"/>
      <c r="BD40" s="43">
        <f t="shared" si="25"/>
        <v>0.37735849056603776</v>
      </c>
      <c r="BE40" s="44">
        <f>Tabela1[[#This Row],[MÉDIA DIÁRIA]]*180</f>
        <v>67.924528301886795</v>
      </c>
      <c r="BF40" s="44">
        <f>Tabela1[[#This Row],[MÉDIA DIÁRIA]]*IF(Tabela1[[#This Row],[ABC FAT]]="A",(13*22),IF(Tabela1[[#This Row],[ABC FAT]]="B",(9*22),IF(Tabela1[[#This Row],[ABC FAT]]="C",(3*22),0)))</f>
        <v>24.905660377358494</v>
      </c>
      <c r="BG40" s="44">
        <f>SUM(Tabela1[[#This Row],[ESTOQUE TOTAL]],Tabela1[[#This Row],[TRÂNSITO TOTAL]])</f>
        <v>400</v>
      </c>
      <c r="BH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1" spans="1:61" x14ac:dyDescent="0.2">
      <c r="A41" s="4" t="s">
        <v>34</v>
      </c>
      <c r="B41" s="4" t="s">
        <v>531</v>
      </c>
      <c r="C41" s="4">
        <v>100</v>
      </c>
      <c r="D41" s="4" t="s">
        <v>85</v>
      </c>
      <c r="E41" s="5">
        <v>40</v>
      </c>
      <c r="F41" s="4">
        <v>70</v>
      </c>
      <c r="G41" s="4">
        <v>20</v>
      </c>
      <c r="H41" s="4">
        <v>4</v>
      </c>
      <c r="I41" s="4"/>
      <c r="J41" s="4"/>
      <c r="K41" s="4">
        <v>80</v>
      </c>
      <c r="L41" s="4">
        <v>130</v>
      </c>
      <c r="M41" s="4">
        <v>40</v>
      </c>
      <c r="N41" s="4"/>
      <c r="O41" s="4">
        <v>10</v>
      </c>
      <c r="P41" s="4">
        <v>38</v>
      </c>
      <c r="Q41" s="13">
        <f t="shared" si="0"/>
        <v>0.83333333333333337</v>
      </c>
      <c r="R41" s="16">
        <f t="shared" si="1"/>
        <v>1.4583333333333333</v>
      </c>
      <c r="S41" s="16">
        <f t="shared" si="2"/>
        <v>0.41666666666666669</v>
      </c>
      <c r="T41" s="16">
        <f t="shared" si="3"/>
        <v>8.3333333333333329E-2</v>
      </c>
      <c r="U41" s="16">
        <f t="shared" si="4"/>
        <v>0</v>
      </c>
      <c r="V41" s="16">
        <f t="shared" si="5"/>
        <v>0</v>
      </c>
      <c r="W41" s="16">
        <f t="shared" si="6"/>
        <v>1.6666666666666667</v>
      </c>
      <c r="X41" s="16">
        <f t="shared" si="7"/>
        <v>2.7083333333333335</v>
      </c>
      <c r="Y41" s="16">
        <f t="shared" si="8"/>
        <v>0.83333333333333337</v>
      </c>
      <c r="Z41" s="16">
        <f t="shared" si="9"/>
        <v>0</v>
      </c>
      <c r="AA41" s="16">
        <f t="shared" si="10"/>
        <v>0.20833333333333334</v>
      </c>
      <c r="AB41" s="17">
        <f t="shared" si="11"/>
        <v>0.79166666666666663</v>
      </c>
      <c r="AC41" s="15">
        <v>9267.14</v>
      </c>
      <c r="AD41" s="14">
        <f>AVERAGE(Tabela1[[#This Row],[202407-JUL]:[202506-JUN]])</f>
        <v>48</v>
      </c>
      <c r="AE41" s="14">
        <f t="shared" si="12"/>
        <v>59.714285714285715</v>
      </c>
      <c r="AF41" s="5">
        <v>0</v>
      </c>
      <c r="AG41" s="6">
        <v>0</v>
      </c>
      <c r="AH41" s="4">
        <v>0</v>
      </c>
      <c r="AI41" s="23">
        <f>SUM(Tabela1[[#This Row],[ESTOQUE RJ]:[ESTOQUE SC]])</f>
        <v>0</v>
      </c>
      <c r="AJ41" s="4">
        <v>0</v>
      </c>
      <c r="AK41" s="4">
        <v>500</v>
      </c>
      <c r="AL41" s="24">
        <f>SUM(Tabela1[[#This Row],[QTD CONTAINER]:[QTD FÁBRICA]])</f>
        <v>500</v>
      </c>
      <c r="AM41" s="7">
        <f t="shared" si="13"/>
        <v>0</v>
      </c>
      <c r="AN41" s="7">
        <f t="shared" si="14"/>
        <v>0</v>
      </c>
      <c r="AO41" s="8">
        <f t="shared" si="15"/>
        <v>0</v>
      </c>
      <c r="AP41" s="9">
        <f t="shared" si="16"/>
        <v>10.416666666666666</v>
      </c>
      <c r="AQ41" s="25">
        <f t="shared" si="17"/>
        <v>10.416666666666666</v>
      </c>
      <c r="AR41" s="18">
        <f t="shared" si="18"/>
        <v>0</v>
      </c>
      <c r="AS41" s="7">
        <f t="shared" si="19"/>
        <v>0</v>
      </c>
      <c r="AT41" s="8">
        <f t="shared" si="20"/>
        <v>0</v>
      </c>
      <c r="AU41" s="9">
        <f t="shared" si="21"/>
        <v>8.3732057416267942</v>
      </c>
      <c r="AV41" s="10">
        <f t="shared" si="22"/>
        <v>8.3732057416267942</v>
      </c>
      <c r="AW41" s="22">
        <f t="shared" si="23"/>
        <v>0</v>
      </c>
      <c r="AX41" s="5">
        <f t="shared" si="24"/>
        <v>0</v>
      </c>
      <c r="AY41" s="4">
        <f>IF(
  AND(Tabela1[[#This Row],[GRUPO | ITEM]]="PALHETAS",NOT(OR(MID(Tabela1[[#This Row],[ITEM]],1,5)="YN-PF",MID(Tabela1[[#This Row],[ITEM]],1,5)="YN-PC"))),
  0,
  IF(
    ROUNDUP(
      IF(
        IF(D41="A",13-SUM(AR41:AU41),IF(D41="B",11-SUM(AR41:AU41),IF(D41="C",7-SUM(AR41:AU41))))
        &lt;0,
        0,
        IF(D41="A",13-SUM(AR41:AU41),IF(D41="B",11-SUM(AR41:AU41),IF(D41="C",7-SUM(AR41:AU41))))
      )
      *AE41/C41, 0
    )
    *C41 = 0,
    0,
    ROUNDUP(
      IF(
        IF(D41="A",13-SUM(AR41:AU41),IF(D41="B",11-SUM(AR41:AU41),IF(D41="C",7-SUM(AR41:AU41))))
        &lt;0,
        0,
        IF(D41="A",13-SUM(AR41:AU41),IF(D41="B",11-SUM(AR41:AU41),IF(D41="C",7-SUM(AR41:AU41))))
      )
      *AE41/C41, 0
    ) *C41
  )
)</f>
        <v>0</v>
      </c>
      <c r="AZ41" s="26">
        <f>IF(OR(COUNTIF(AB41,"&gt;="&amp;1.5)+COUNTIF(AA41,"&gt;="&amp;1.5)+COUNTIF(Z41,"&gt;="&amp;1.5)+COUNTIF(Y41,"&gt;="&amp;1.5)+COUNTIF(X41,"&gt;="&amp;1.5)&gt;=2,COUNTIF(AB41,"&gt;="&amp;2)&gt;=1,AND(AA41&gt;=1.5,AB41&lt;=0.3,AI41=0)),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+IFERROR(BA41*C41,0),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+IFERROR(BA41*C41,0),
IFERROR(AVERAGEIF(Tabela1[[#This Row],[COMPRA PADRÃO]:[COMPRA &gt;30%]],"&gt;"&amp;0,Tabela1[[#This Row],[COMPRA PADRÃO]:[COMPRA &gt;30%]]),
0))/Tabela1[[#This Row],[U/CX]],0)*Tabela1[[#This Row],[U/CX]])</f>
        <v>0</v>
      </c>
      <c r="BA41" s="19"/>
      <c r="BB41" s="19"/>
      <c r="BC41" s="5"/>
      <c r="BD41" s="43">
        <f t="shared" si="25"/>
        <v>1.6301886792452831</v>
      </c>
      <c r="BE41" s="44">
        <f>Tabela1[[#This Row],[MÉDIA DIÁRIA]]*180</f>
        <v>293.43396226415098</v>
      </c>
      <c r="BF41" s="44">
        <f>Tabela1[[#This Row],[MÉDIA DIÁRIA]]*IF(Tabela1[[#This Row],[ABC FAT]]="A",(13*22),IF(Tabela1[[#This Row],[ABC FAT]]="B",(9*22),IF(Tabela1[[#This Row],[ABC FAT]]="C",(3*22),0)))</f>
        <v>107.59245283018869</v>
      </c>
      <c r="BG41" s="44">
        <f>SUM(Tabela1[[#This Row],[ESTOQUE TOTAL]],Tabela1[[#This Row],[TRÂNSITO TOTAL]])</f>
        <v>500</v>
      </c>
      <c r="BH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2" spans="1:61" x14ac:dyDescent="0.2">
      <c r="A42" s="4" t="s">
        <v>34</v>
      </c>
      <c r="B42" s="4" t="s">
        <v>1191</v>
      </c>
      <c r="C42" s="4">
        <v>250</v>
      </c>
      <c r="D42" s="4" t="s">
        <v>85</v>
      </c>
      <c r="E42" s="5"/>
      <c r="F42" s="4"/>
      <c r="G42" s="4"/>
      <c r="H42" s="4"/>
      <c r="I42" s="4"/>
      <c r="J42" s="4"/>
      <c r="K42" s="4"/>
      <c r="L42" s="4">
        <v>10</v>
      </c>
      <c r="M42" s="4">
        <v>100</v>
      </c>
      <c r="N42" s="4">
        <v>140</v>
      </c>
      <c r="O42" s="4"/>
      <c r="P42" s="4"/>
      <c r="Q42" s="13">
        <f t="shared" si="0"/>
        <v>0</v>
      </c>
      <c r="R42" s="16">
        <f t="shared" si="1"/>
        <v>0</v>
      </c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7"/>
        <v>0.12000000000000001</v>
      </c>
      <c r="Y42" s="16">
        <f t="shared" si="8"/>
        <v>1.2000000000000002</v>
      </c>
      <c r="Z42" s="16">
        <f t="shared" si="9"/>
        <v>1.6800000000000002</v>
      </c>
      <c r="AA42" s="16">
        <f t="shared" si="10"/>
        <v>0</v>
      </c>
      <c r="AB42" s="17">
        <f t="shared" si="11"/>
        <v>0</v>
      </c>
      <c r="AC42" s="15">
        <v>7910.7</v>
      </c>
      <c r="AD42" s="14">
        <f>AVERAGE(Tabela1[[#This Row],[202407-JUL]:[202506-JUN]])</f>
        <v>83.333333333333329</v>
      </c>
      <c r="AE42" s="14">
        <f t="shared" si="12"/>
        <v>120</v>
      </c>
      <c r="AF42" s="5">
        <v>0</v>
      </c>
      <c r="AG42" s="6">
        <v>0</v>
      </c>
      <c r="AH42" s="4">
        <v>0</v>
      </c>
      <c r="AI42" s="23">
        <f>SUM(Tabela1[[#This Row],[ESTOQUE RJ]:[ESTOQUE SC]])</f>
        <v>0</v>
      </c>
      <c r="AJ42" s="4">
        <v>0</v>
      </c>
      <c r="AK42" s="4">
        <v>1000</v>
      </c>
      <c r="AL42" s="24">
        <f>SUM(Tabela1[[#This Row],[QTD CONTAINER]:[QTD FÁBRICA]])</f>
        <v>1000</v>
      </c>
      <c r="AM42" s="7">
        <f t="shared" si="13"/>
        <v>0</v>
      </c>
      <c r="AN42" s="7">
        <f t="shared" si="14"/>
        <v>0</v>
      </c>
      <c r="AO42" s="8">
        <f t="shared" si="15"/>
        <v>0</v>
      </c>
      <c r="AP42" s="9">
        <f t="shared" si="16"/>
        <v>12</v>
      </c>
      <c r="AQ42" s="25">
        <f t="shared" si="17"/>
        <v>12</v>
      </c>
      <c r="AR42" s="18">
        <f t="shared" si="18"/>
        <v>0</v>
      </c>
      <c r="AS42" s="7">
        <f t="shared" si="19"/>
        <v>0</v>
      </c>
      <c r="AT42" s="8">
        <f t="shared" si="20"/>
        <v>0</v>
      </c>
      <c r="AU42" s="9">
        <f t="shared" si="21"/>
        <v>8.3333333333333339</v>
      </c>
      <c r="AV42" s="10">
        <f t="shared" si="22"/>
        <v>8.3333333333333339</v>
      </c>
      <c r="AW42" s="22">
        <f t="shared" si="23"/>
        <v>0</v>
      </c>
      <c r="AX42" s="5">
        <f t="shared" si="24"/>
        <v>0</v>
      </c>
      <c r="AY42" s="4">
        <f>IF(
  AND(Tabela1[[#This Row],[GRUPO | ITEM]]="PALHETAS",NOT(OR(MID(Tabela1[[#This Row],[ITEM]],1,5)="YN-PF",MID(Tabela1[[#This Row],[ITEM]],1,5)="YN-PC"))),
  0,
  IF(
    ROUNDUP(
      IF(
        IF(D42="A",13-SUM(AR42:AU42),IF(D42="B",11-SUM(AR42:AU42),IF(D42="C",7-SUM(AR42:AU42))))
        &lt;0,
        0,
        IF(D42="A",13-SUM(AR42:AU42),IF(D42="B",11-SUM(AR42:AU42),IF(D42="C",7-SUM(AR42:AU42))))
      )
      *AE42/C42, 0
    )
    *C42 = 0,
    0,
    ROUNDUP(
      IF(
        IF(D42="A",13-SUM(AR42:AU42),IF(D42="B",11-SUM(AR42:AU42),IF(D42="C",7-SUM(AR42:AU42))))
        &lt;0,
        0,
        IF(D42="A",13-SUM(AR42:AU42),IF(D42="B",11-SUM(AR42:AU42),IF(D42="C",7-SUM(AR42:AU42))))
      )
      *AE42/C42, 0
    ) *C42
  )
)</f>
        <v>0</v>
      </c>
      <c r="AZ42" s="26">
        <f>IF(OR(COUNTIF(AB42,"&gt;="&amp;1.5)+COUNTIF(AA42,"&gt;="&amp;1.5)+COUNTIF(Z42,"&gt;="&amp;1.5)+COUNTIF(Y42,"&gt;="&amp;1.5)+COUNTIF(X42,"&gt;="&amp;1.5)&gt;=2,COUNTIF(AB42,"&gt;="&amp;2)&gt;=1,AND(AA42&gt;=1.5,AB42&lt;=0.3,AI42=0)),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+IFERROR(BA42*C42,0),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+IFERROR(BA42*C42,0),
IFERROR(AVERAGEIF(Tabela1[[#This Row],[COMPRA PADRÃO]:[COMPRA &gt;30%]],"&gt;"&amp;0,Tabela1[[#This Row],[COMPRA PADRÃO]:[COMPRA &gt;30%]]),
0))/Tabela1[[#This Row],[U/CX]],0)*Tabela1[[#This Row],[U/CX]])</f>
        <v>0</v>
      </c>
      <c r="BA42" s="33"/>
      <c r="BB42" s="33"/>
      <c r="BC42" s="42"/>
      <c r="BD42" s="43">
        <f t="shared" si="25"/>
        <v>0.94339622641509435</v>
      </c>
      <c r="BE42" s="44">
        <f>Tabela1[[#This Row],[MÉDIA DIÁRIA]]*180</f>
        <v>169.81132075471697</v>
      </c>
      <c r="BF42" s="44">
        <f>Tabela1[[#This Row],[MÉDIA DIÁRIA]]*IF(Tabela1[[#This Row],[ABC FAT]]="A",(13*22),IF(Tabela1[[#This Row],[ABC FAT]]="B",(9*22),IF(Tabela1[[#This Row],[ABC FAT]]="C",(3*22),0)))</f>
        <v>62.264150943396224</v>
      </c>
      <c r="BG42" s="44">
        <f>SUM(Tabela1[[#This Row],[ESTOQUE TOTAL]],Tabela1[[#This Row],[TRÂNSITO TOTAL]])</f>
        <v>1000</v>
      </c>
      <c r="BH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3" spans="1:61" x14ac:dyDescent="0.2">
      <c r="A43" s="4" t="s">
        <v>1149</v>
      </c>
      <c r="B43" s="4" t="s">
        <v>1341</v>
      </c>
      <c r="C43" s="4">
        <v>50</v>
      </c>
      <c r="D43" s="4" t="s">
        <v>85</v>
      </c>
      <c r="E43" s="5"/>
      <c r="F43" s="4"/>
      <c r="G43" s="4"/>
      <c r="H43" s="4"/>
      <c r="I43" s="4"/>
      <c r="J43" s="4"/>
      <c r="K43" s="4"/>
      <c r="L43" s="4"/>
      <c r="M43" s="4"/>
      <c r="N43" s="4">
        <v>36</v>
      </c>
      <c r="O43" s="4">
        <v>14</v>
      </c>
      <c r="P43" s="4"/>
      <c r="Q43" s="13">
        <f t="shared" si="0"/>
        <v>0</v>
      </c>
      <c r="R43" s="16">
        <f t="shared" si="1"/>
        <v>0</v>
      </c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7"/>
        <v>0</v>
      </c>
      <c r="Y43" s="16">
        <f t="shared" si="8"/>
        <v>0</v>
      </c>
      <c r="Z43" s="16">
        <f t="shared" si="9"/>
        <v>1.44</v>
      </c>
      <c r="AA43" s="16">
        <f t="shared" si="10"/>
        <v>0.56000000000000005</v>
      </c>
      <c r="AB43" s="17">
        <f t="shared" si="11"/>
        <v>0</v>
      </c>
      <c r="AC43" s="15">
        <v>1708.48</v>
      </c>
      <c r="AD43" s="14">
        <f>AVERAGE(Tabela1[[#This Row],[202407-JUL]:[202506-JUN]])</f>
        <v>25</v>
      </c>
      <c r="AE43" s="14">
        <f t="shared" si="12"/>
        <v>25</v>
      </c>
      <c r="AF43" s="5">
        <v>0</v>
      </c>
      <c r="AG43" s="6">
        <v>0</v>
      </c>
      <c r="AH43" s="4">
        <v>0</v>
      </c>
      <c r="AI43" s="23">
        <f>SUM(Tabela1[[#This Row],[ESTOQUE RJ]:[ESTOQUE SC]])</f>
        <v>0</v>
      </c>
      <c r="AJ43" s="4">
        <v>0</v>
      </c>
      <c r="AK43" s="4">
        <v>200</v>
      </c>
      <c r="AL43" s="24">
        <f>SUM(Tabela1[[#This Row],[QTD CONTAINER]:[QTD FÁBRICA]])</f>
        <v>200</v>
      </c>
      <c r="AM43" s="7">
        <f t="shared" si="13"/>
        <v>0</v>
      </c>
      <c r="AN43" s="7">
        <f t="shared" si="14"/>
        <v>0</v>
      </c>
      <c r="AO43" s="8">
        <f t="shared" si="15"/>
        <v>0</v>
      </c>
      <c r="AP43" s="9">
        <f t="shared" si="16"/>
        <v>8</v>
      </c>
      <c r="AQ43" s="25">
        <f t="shared" si="17"/>
        <v>8</v>
      </c>
      <c r="AR43" s="18">
        <f t="shared" si="18"/>
        <v>0</v>
      </c>
      <c r="AS43" s="7">
        <f t="shared" si="19"/>
        <v>0</v>
      </c>
      <c r="AT43" s="8">
        <f t="shared" si="20"/>
        <v>0</v>
      </c>
      <c r="AU43" s="9">
        <f t="shared" si="21"/>
        <v>8</v>
      </c>
      <c r="AV43" s="10">
        <f t="shared" si="22"/>
        <v>8</v>
      </c>
      <c r="AW43" s="22">
        <f t="shared" si="23"/>
        <v>0</v>
      </c>
      <c r="AX43" s="5">
        <f t="shared" si="24"/>
        <v>0</v>
      </c>
      <c r="AY43" s="4">
        <f>IF(
  AND(Tabela1[[#This Row],[GRUPO | ITEM]]="PALHETAS",NOT(OR(MID(Tabela1[[#This Row],[ITEM]],1,5)="YN-PF",MID(Tabela1[[#This Row],[ITEM]],1,5)="YN-PC"))),
  0,
  IF(
    ROUNDUP(
      IF(
        IF(D43="A",13-SUM(AR43:AU43),IF(D43="B",11-SUM(AR43:AU43),IF(D43="C",7-SUM(AR43:AU43))))
        &lt;0,
        0,
        IF(D43="A",13-SUM(AR43:AU43),IF(D43="B",11-SUM(AR43:AU43),IF(D43="C",7-SUM(AR43:AU43))))
      )
      *AE43/C43, 0
    )
    *C43 = 0,
    0,
    ROUNDUP(
      IF(
        IF(D43="A",13-SUM(AR43:AU43),IF(D43="B",11-SUM(AR43:AU43),IF(D43="C",7-SUM(AR43:AU43))))
        &lt;0,
        0,
        IF(D43="A",13-SUM(AR43:AU43),IF(D43="B",11-SUM(AR43:AU43),IF(D43="C",7-SUM(AR43:AU43))))
      )
      *AE43/C43, 0
    ) *C43
  )
)</f>
        <v>0</v>
      </c>
      <c r="AZ43" s="26">
        <f>IF(OR(COUNTIF(AB43,"&gt;="&amp;1.5)+COUNTIF(AA43,"&gt;="&amp;1.5)+COUNTIF(Z43,"&gt;="&amp;1.5)+COUNTIF(Y43,"&gt;="&amp;1.5)+COUNTIF(X43,"&gt;="&amp;1.5)&gt;=2,COUNTIF(AB43,"&gt;="&amp;2)&gt;=1,AND(AA43&gt;=1.5,AB43&lt;=0.3,AI43=0)),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+IFERROR(BA43*C43,0),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+IFERROR(BA43*C43,0),
IFERROR(AVERAGEIF(Tabela1[[#This Row],[COMPRA PADRÃO]:[COMPRA &gt;30%]],"&gt;"&amp;0,Tabela1[[#This Row],[COMPRA PADRÃO]:[COMPRA &gt;30%]]),
0))/Tabela1[[#This Row],[U/CX]],0)*Tabela1[[#This Row],[U/CX]])</f>
        <v>0</v>
      </c>
      <c r="BA43" s="19"/>
      <c r="BB43" s="19"/>
      <c r="BC43" s="5"/>
      <c r="BD43" s="43">
        <f t="shared" si="25"/>
        <v>0.18867924528301888</v>
      </c>
      <c r="BE43" s="44">
        <f>Tabela1[[#This Row],[MÉDIA DIÁRIA]]*180</f>
        <v>33.962264150943398</v>
      </c>
      <c r="BF43" s="44">
        <f>Tabela1[[#This Row],[MÉDIA DIÁRIA]]*IF(Tabela1[[#This Row],[ABC FAT]]="A",(13*22),IF(Tabela1[[#This Row],[ABC FAT]]="B",(9*22),IF(Tabela1[[#This Row],[ABC FAT]]="C",(3*22),0)))</f>
        <v>12.452830188679247</v>
      </c>
      <c r="BG43" s="44">
        <f>SUM(Tabela1[[#This Row],[ESTOQUE TOTAL]],Tabela1[[#This Row],[TRÂNSITO TOTAL]])</f>
        <v>200</v>
      </c>
      <c r="BH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4" spans="1:61" x14ac:dyDescent="0.2">
      <c r="A44" s="4" t="s">
        <v>34</v>
      </c>
      <c r="B44" s="4" t="s">
        <v>1093</v>
      </c>
      <c r="C44" s="4">
        <v>50</v>
      </c>
      <c r="D44" s="4" t="s">
        <v>85</v>
      </c>
      <c r="E44" s="5"/>
      <c r="F44" s="4"/>
      <c r="G44" s="4"/>
      <c r="H44" s="4"/>
      <c r="I44" s="4"/>
      <c r="J44" s="4"/>
      <c r="K44" s="4"/>
      <c r="L44" s="4">
        <v>10</v>
      </c>
      <c r="M44" s="4">
        <v>40</v>
      </c>
      <c r="N44" s="4"/>
      <c r="O44" s="4"/>
      <c r="P44" s="4"/>
      <c r="Q44" s="13">
        <f t="shared" si="0"/>
        <v>0</v>
      </c>
      <c r="R44" s="16">
        <f t="shared" si="1"/>
        <v>0</v>
      </c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7"/>
        <v>0.4</v>
      </c>
      <c r="Y44" s="16">
        <f t="shared" si="8"/>
        <v>1.6</v>
      </c>
      <c r="Z44" s="16">
        <f t="shared" si="9"/>
        <v>0</v>
      </c>
      <c r="AA44" s="16">
        <f t="shared" si="10"/>
        <v>0</v>
      </c>
      <c r="AB44" s="17">
        <f t="shared" si="11"/>
        <v>0</v>
      </c>
      <c r="AC44" s="15">
        <v>2165.8000000000002</v>
      </c>
      <c r="AD44" s="14">
        <f>AVERAGE(Tabela1[[#This Row],[202407-JUL]:[202506-JUN]])</f>
        <v>25</v>
      </c>
      <c r="AE44" s="14">
        <f t="shared" si="12"/>
        <v>25</v>
      </c>
      <c r="AF44" s="5">
        <v>0</v>
      </c>
      <c r="AG44" s="6">
        <v>0</v>
      </c>
      <c r="AH44" s="4">
        <v>0</v>
      </c>
      <c r="AI44" s="23">
        <f>SUM(Tabela1[[#This Row],[ESTOQUE RJ]:[ESTOQUE SC]])</f>
        <v>0</v>
      </c>
      <c r="AJ44" s="4">
        <v>0</v>
      </c>
      <c r="AK44" s="4">
        <v>200</v>
      </c>
      <c r="AL44" s="24">
        <f>SUM(Tabela1[[#This Row],[QTD CONTAINER]:[QTD FÁBRICA]])</f>
        <v>200</v>
      </c>
      <c r="AM44" s="7">
        <f t="shared" si="13"/>
        <v>0</v>
      </c>
      <c r="AN44" s="7">
        <f t="shared" si="14"/>
        <v>0</v>
      </c>
      <c r="AO44" s="8">
        <f t="shared" si="15"/>
        <v>0</v>
      </c>
      <c r="AP44" s="9">
        <f t="shared" si="16"/>
        <v>8</v>
      </c>
      <c r="AQ44" s="25">
        <f t="shared" si="17"/>
        <v>8</v>
      </c>
      <c r="AR44" s="18">
        <f t="shared" si="18"/>
        <v>0</v>
      </c>
      <c r="AS44" s="7">
        <f t="shared" si="19"/>
        <v>0</v>
      </c>
      <c r="AT44" s="8">
        <f t="shared" si="20"/>
        <v>0</v>
      </c>
      <c r="AU44" s="9">
        <f t="shared" si="21"/>
        <v>8</v>
      </c>
      <c r="AV44" s="10">
        <f t="shared" si="22"/>
        <v>8</v>
      </c>
      <c r="AW44" s="22">
        <f t="shared" si="23"/>
        <v>0</v>
      </c>
      <c r="AX44" s="5">
        <f t="shared" si="24"/>
        <v>0</v>
      </c>
      <c r="AY44" s="4">
        <f>IF(
  AND(Tabela1[[#This Row],[GRUPO | ITEM]]="PALHETAS",NOT(OR(MID(Tabela1[[#This Row],[ITEM]],1,5)="YN-PF",MID(Tabela1[[#This Row],[ITEM]],1,5)="YN-PC"))),
  0,
  IF(
    ROUNDUP(
      IF(
        IF(D44="A",13-SUM(AR44:AU44),IF(D44="B",11-SUM(AR44:AU44),IF(D44="C",7-SUM(AR44:AU44))))
        &lt;0,
        0,
        IF(D44="A",13-SUM(AR44:AU44),IF(D44="B",11-SUM(AR44:AU44),IF(D44="C",7-SUM(AR44:AU44))))
      )
      *AE44/C44, 0
    )
    *C44 = 0,
    0,
    ROUNDUP(
      IF(
        IF(D44="A",13-SUM(AR44:AU44),IF(D44="B",11-SUM(AR44:AU44),IF(D44="C",7-SUM(AR44:AU44))))
        &lt;0,
        0,
        IF(D44="A",13-SUM(AR44:AU44),IF(D44="B",11-SUM(AR44:AU44),IF(D44="C",7-SUM(AR44:AU44))))
      )
      *AE44/C44, 0
    ) *C44
  )
)</f>
        <v>0</v>
      </c>
      <c r="AZ44" s="26">
        <f>IF(OR(COUNTIF(AB44,"&gt;="&amp;1.5)+COUNTIF(AA44,"&gt;="&amp;1.5)+COUNTIF(Z44,"&gt;="&amp;1.5)+COUNTIF(Y44,"&gt;="&amp;1.5)+COUNTIF(X44,"&gt;="&amp;1.5)&gt;=2,COUNTIF(AB44,"&gt;="&amp;2)&gt;=1,AND(AA44&gt;=1.5,AB44&lt;=0.3,AI44=0)),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+IFERROR(BA44*C44,0),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+IFERROR(BA44*C44,0),
IFERROR(AVERAGEIF(Tabela1[[#This Row],[COMPRA PADRÃO]:[COMPRA &gt;30%]],"&gt;"&amp;0,Tabela1[[#This Row],[COMPRA PADRÃO]:[COMPRA &gt;30%]]),
0))/Tabela1[[#This Row],[U/CX]],0)*Tabela1[[#This Row],[U/CX]])</f>
        <v>0</v>
      </c>
      <c r="BA44" s="19"/>
      <c r="BB44" s="19"/>
      <c r="BC44" s="5"/>
      <c r="BD44" s="43">
        <f t="shared" si="25"/>
        <v>0.18867924528301888</v>
      </c>
      <c r="BE44" s="44">
        <f>Tabela1[[#This Row],[MÉDIA DIÁRIA]]*180</f>
        <v>33.962264150943398</v>
      </c>
      <c r="BF44" s="44">
        <f>Tabela1[[#This Row],[MÉDIA DIÁRIA]]*IF(Tabela1[[#This Row],[ABC FAT]]="A",(13*22),IF(Tabela1[[#This Row],[ABC FAT]]="B",(9*22),IF(Tabela1[[#This Row],[ABC FAT]]="C",(3*22),0)))</f>
        <v>12.452830188679247</v>
      </c>
      <c r="BG44" s="44">
        <f>SUM(Tabela1[[#This Row],[ESTOQUE TOTAL]],Tabela1[[#This Row],[TRÂNSITO TOTAL]])</f>
        <v>200</v>
      </c>
      <c r="BH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5" spans="1:61" x14ac:dyDescent="0.2">
      <c r="A45" s="4" t="s">
        <v>34</v>
      </c>
      <c r="B45" s="4" t="s">
        <v>1094</v>
      </c>
      <c r="C45" s="4">
        <v>250</v>
      </c>
      <c r="D45" s="4" t="s">
        <v>85</v>
      </c>
      <c r="E45" s="5"/>
      <c r="F45" s="4"/>
      <c r="G45" s="4"/>
      <c r="H45" s="4"/>
      <c r="I45" s="4"/>
      <c r="J45" s="4"/>
      <c r="K45" s="4"/>
      <c r="L45" s="4">
        <v>20</v>
      </c>
      <c r="M45" s="4">
        <v>40</v>
      </c>
      <c r="N45" s="4">
        <v>150</v>
      </c>
      <c r="O45" s="4">
        <v>40</v>
      </c>
      <c r="P45" s="4"/>
      <c r="Q45" s="13">
        <f t="shared" si="0"/>
        <v>0</v>
      </c>
      <c r="R45" s="16">
        <f t="shared" si="1"/>
        <v>0</v>
      </c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7"/>
        <v>0.32</v>
      </c>
      <c r="Y45" s="16">
        <f t="shared" si="8"/>
        <v>0.64</v>
      </c>
      <c r="Z45" s="16">
        <f t="shared" si="9"/>
        <v>2.4</v>
      </c>
      <c r="AA45" s="16">
        <f t="shared" si="10"/>
        <v>0.64</v>
      </c>
      <c r="AB45" s="17">
        <f t="shared" si="11"/>
        <v>0</v>
      </c>
      <c r="AC45" s="15">
        <v>4112.3999999999996</v>
      </c>
      <c r="AD45" s="14">
        <f>AVERAGE(Tabela1[[#This Row],[202407-JUL]:[202506-JUN]])</f>
        <v>62.5</v>
      </c>
      <c r="AE45" s="14">
        <f t="shared" si="12"/>
        <v>62.5</v>
      </c>
      <c r="AF45" s="5">
        <v>0</v>
      </c>
      <c r="AG45" s="6">
        <v>0</v>
      </c>
      <c r="AH45" s="4">
        <v>0</v>
      </c>
      <c r="AI45" s="23">
        <f>SUM(Tabela1[[#This Row],[ESTOQUE RJ]:[ESTOQUE SC]])</f>
        <v>0</v>
      </c>
      <c r="AJ45" s="4">
        <v>0</v>
      </c>
      <c r="AK45" s="4">
        <v>500</v>
      </c>
      <c r="AL45" s="24">
        <f>SUM(Tabela1[[#This Row],[QTD CONTAINER]:[QTD FÁBRICA]])</f>
        <v>500</v>
      </c>
      <c r="AM45" s="7">
        <f t="shared" si="13"/>
        <v>0</v>
      </c>
      <c r="AN45" s="7">
        <f t="shared" si="14"/>
        <v>0</v>
      </c>
      <c r="AO45" s="8">
        <f t="shared" si="15"/>
        <v>0</v>
      </c>
      <c r="AP45" s="9">
        <f t="shared" si="16"/>
        <v>8</v>
      </c>
      <c r="AQ45" s="25">
        <f t="shared" si="17"/>
        <v>8</v>
      </c>
      <c r="AR45" s="18">
        <f t="shared" si="18"/>
        <v>0</v>
      </c>
      <c r="AS45" s="7">
        <f t="shared" si="19"/>
        <v>0</v>
      </c>
      <c r="AT45" s="8">
        <f t="shared" si="20"/>
        <v>0</v>
      </c>
      <c r="AU45" s="9">
        <f t="shared" si="21"/>
        <v>8</v>
      </c>
      <c r="AV45" s="10">
        <f t="shared" si="22"/>
        <v>8</v>
      </c>
      <c r="AW45" s="22">
        <f t="shared" si="23"/>
        <v>0</v>
      </c>
      <c r="AX45" s="5">
        <f t="shared" si="24"/>
        <v>0</v>
      </c>
      <c r="AY45" s="4">
        <f>IF(
  AND(Tabela1[[#This Row],[GRUPO | ITEM]]="PALHETAS",NOT(OR(MID(Tabela1[[#This Row],[ITEM]],1,5)="YN-PF",MID(Tabela1[[#This Row],[ITEM]],1,5)="YN-PC"))),
  0,
  IF(
    ROUNDUP(
      IF(
        IF(D45="A",13-SUM(AR45:AU45),IF(D45="B",11-SUM(AR45:AU45),IF(D45="C",7-SUM(AR45:AU45))))
        &lt;0,
        0,
        IF(D45="A",13-SUM(AR45:AU45),IF(D45="B",11-SUM(AR45:AU45),IF(D45="C",7-SUM(AR45:AU45))))
      )
      *AE45/C45, 0
    )
    *C45 = 0,
    0,
    ROUNDUP(
      IF(
        IF(D45="A",13-SUM(AR45:AU45),IF(D45="B",11-SUM(AR45:AU45),IF(D45="C",7-SUM(AR45:AU45))))
        &lt;0,
        0,
        IF(D45="A",13-SUM(AR45:AU45),IF(D45="B",11-SUM(AR45:AU45),IF(D45="C",7-SUM(AR45:AU45))))
      )
      *AE45/C45, 0
    ) *C45
  )
)</f>
        <v>0</v>
      </c>
      <c r="AZ45" s="26">
        <f>IF(OR(COUNTIF(AB45,"&gt;="&amp;1.5)+COUNTIF(AA45,"&gt;="&amp;1.5)+COUNTIF(Z45,"&gt;="&amp;1.5)+COUNTIF(Y45,"&gt;="&amp;1.5)+COUNTIF(X45,"&gt;="&amp;1.5)&gt;=2,COUNTIF(AB45,"&gt;="&amp;2)&gt;=1,AND(AA45&gt;=1.5,AB45&lt;=0.3,AI45=0)),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+IFERROR(BA45*C45,0),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+IFERROR(BA45*C45,0),
IFERROR(AVERAGEIF(Tabela1[[#This Row],[COMPRA PADRÃO]:[COMPRA &gt;30%]],"&gt;"&amp;0,Tabela1[[#This Row],[COMPRA PADRÃO]:[COMPRA &gt;30%]]),
0))/Tabela1[[#This Row],[U/CX]],0)*Tabela1[[#This Row],[U/CX]])</f>
        <v>0</v>
      </c>
      <c r="BA45" s="19"/>
      <c r="BB45" s="19"/>
      <c r="BC45" s="5"/>
      <c r="BD45" s="43">
        <f t="shared" si="25"/>
        <v>0.94339622641509435</v>
      </c>
      <c r="BE45" s="44">
        <f>Tabela1[[#This Row],[MÉDIA DIÁRIA]]*180</f>
        <v>169.81132075471697</v>
      </c>
      <c r="BF45" s="44">
        <f>Tabela1[[#This Row],[MÉDIA DIÁRIA]]*IF(Tabela1[[#This Row],[ABC FAT]]="A",(13*22),IF(Tabela1[[#This Row],[ABC FAT]]="B",(9*22),IF(Tabela1[[#This Row],[ABC FAT]]="C",(3*22),0)))</f>
        <v>62.264150943396224</v>
      </c>
      <c r="BG45" s="44">
        <f>SUM(Tabela1[[#This Row],[ESTOQUE TOTAL]],Tabela1[[#This Row],[TRÂNSITO TOTAL]])</f>
        <v>500</v>
      </c>
      <c r="BH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6" spans="1:61" x14ac:dyDescent="0.2">
      <c r="A46" s="4" t="s">
        <v>34</v>
      </c>
      <c r="B46" s="4" t="s">
        <v>1101</v>
      </c>
      <c r="C46" s="4">
        <v>50</v>
      </c>
      <c r="D46" s="4" t="s">
        <v>85</v>
      </c>
      <c r="E46" s="5"/>
      <c r="F46" s="4"/>
      <c r="G46" s="4"/>
      <c r="H46" s="4"/>
      <c r="I46" s="4"/>
      <c r="J46" s="4"/>
      <c r="K46" s="4"/>
      <c r="L46" s="4">
        <v>20</v>
      </c>
      <c r="M46" s="4">
        <v>30</v>
      </c>
      <c r="N46" s="4"/>
      <c r="O46" s="4"/>
      <c r="P46" s="4"/>
      <c r="Q46" s="13">
        <f t="shared" si="0"/>
        <v>0</v>
      </c>
      <c r="R46" s="16">
        <f t="shared" si="1"/>
        <v>0</v>
      </c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7"/>
        <v>0.8</v>
      </c>
      <c r="Y46" s="16">
        <f t="shared" si="8"/>
        <v>1.2</v>
      </c>
      <c r="Z46" s="16">
        <f t="shared" si="9"/>
        <v>0</v>
      </c>
      <c r="AA46" s="16">
        <f t="shared" si="10"/>
        <v>0</v>
      </c>
      <c r="AB46" s="17">
        <f t="shared" si="11"/>
        <v>0</v>
      </c>
      <c r="AC46" s="15">
        <v>4494.47</v>
      </c>
      <c r="AD46" s="14">
        <f>AVERAGE(Tabela1[[#This Row],[202407-JUL]:[202506-JUN]])</f>
        <v>25</v>
      </c>
      <c r="AE46" s="14">
        <f t="shared" si="12"/>
        <v>25</v>
      </c>
      <c r="AF46" s="5">
        <v>7</v>
      </c>
      <c r="AG46" s="6">
        <v>0</v>
      </c>
      <c r="AH46" s="4">
        <v>0</v>
      </c>
      <c r="AI46" s="23">
        <f>SUM(Tabela1[[#This Row],[ESTOQUE RJ]:[ESTOQUE SC]])</f>
        <v>0</v>
      </c>
      <c r="AJ46" s="4">
        <v>0</v>
      </c>
      <c r="AK46" s="4">
        <v>200</v>
      </c>
      <c r="AL46" s="24">
        <f>SUM(Tabela1[[#This Row],[QTD CONTAINER]:[QTD FÁBRICA]])</f>
        <v>200</v>
      </c>
      <c r="AM46" s="7">
        <f t="shared" si="13"/>
        <v>0</v>
      </c>
      <c r="AN46" s="7">
        <f t="shared" si="14"/>
        <v>0</v>
      </c>
      <c r="AO46" s="8">
        <f t="shared" si="15"/>
        <v>0</v>
      </c>
      <c r="AP46" s="9">
        <f t="shared" si="16"/>
        <v>8</v>
      </c>
      <c r="AQ46" s="25">
        <f t="shared" si="17"/>
        <v>8</v>
      </c>
      <c r="AR46" s="18">
        <f t="shared" si="18"/>
        <v>0</v>
      </c>
      <c r="AS46" s="7">
        <f t="shared" si="19"/>
        <v>0</v>
      </c>
      <c r="AT46" s="8">
        <f t="shared" si="20"/>
        <v>0</v>
      </c>
      <c r="AU46" s="9">
        <f t="shared" si="21"/>
        <v>8</v>
      </c>
      <c r="AV46" s="10">
        <f t="shared" si="22"/>
        <v>8</v>
      </c>
      <c r="AW46" s="22">
        <f t="shared" si="23"/>
        <v>0</v>
      </c>
      <c r="AX46" s="5">
        <f t="shared" si="24"/>
        <v>0</v>
      </c>
      <c r="AY46" s="4">
        <f>IF(
  AND(Tabela1[[#This Row],[GRUPO | ITEM]]="PALHETAS",NOT(OR(MID(Tabela1[[#This Row],[ITEM]],1,5)="YN-PF",MID(Tabela1[[#This Row],[ITEM]],1,5)="YN-PC"))),
  0,
  IF(
    ROUNDUP(
      IF(
        IF(D46="A",13-SUM(AR46:AU46),IF(D46="B",11-SUM(AR46:AU46),IF(D46="C",7-SUM(AR46:AU46))))
        &lt;0,
        0,
        IF(D46="A",13-SUM(AR46:AU46),IF(D46="B",11-SUM(AR46:AU46),IF(D46="C",7-SUM(AR46:AU46))))
      )
      *AE46/C46, 0
    )
    *C46 = 0,
    0,
    ROUNDUP(
      IF(
        IF(D46="A",13-SUM(AR46:AU46),IF(D46="B",11-SUM(AR46:AU46),IF(D46="C",7-SUM(AR46:AU46))))
        &lt;0,
        0,
        IF(D46="A",13-SUM(AR46:AU46),IF(D46="B",11-SUM(AR46:AU46),IF(D46="C",7-SUM(AR46:AU46))))
      )
      *AE46/C46, 0
    ) *C46
  )
)</f>
        <v>0</v>
      </c>
      <c r="AZ46" s="26">
        <f>IF(OR(COUNTIF(AB46,"&gt;="&amp;1.5)+COUNTIF(AA46,"&gt;="&amp;1.5)+COUNTIF(Z46,"&gt;="&amp;1.5)+COUNTIF(Y46,"&gt;="&amp;1.5)+COUNTIF(X46,"&gt;="&amp;1.5)&gt;=2,COUNTIF(AB46,"&gt;="&amp;2)&gt;=1,AND(AA46&gt;=1.5,AB46&lt;=0.3,AI46=0)),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+IFERROR(BA46*C46,0),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+IFERROR(BA46*C46,0),
IFERROR(AVERAGEIF(Tabela1[[#This Row],[COMPRA PADRÃO]:[COMPRA &gt;30%]],"&gt;"&amp;0,Tabela1[[#This Row],[COMPRA PADRÃO]:[COMPRA &gt;30%]]),
0))/Tabela1[[#This Row],[U/CX]],0)*Tabela1[[#This Row],[U/CX]])</f>
        <v>0</v>
      </c>
      <c r="BA46" s="19"/>
      <c r="BB46" s="19"/>
      <c r="BC46" s="5"/>
      <c r="BD46" s="43">
        <f t="shared" si="25"/>
        <v>0.18867924528301888</v>
      </c>
      <c r="BE46" s="44">
        <f>Tabela1[[#This Row],[MÉDIA DIÁRIA]]*180</f>
        <v>33.962264150943398</v>
      </c>
      <c r="BF46" s="44">
        <f>Tabela1[[#This Row],[MÉDIA DIÁRIA]]*IF(Tabela1[[#This Row],[ABC FAT]]="A",(13*22),IF(Tabela1[[#This Row],[ABC FAT]]="B",(9*22),IF(Tabela1[[#This Row],[ABC FAT]]="C",(3*22),0)))</f>
        <v>12.452830188679247</v>
      </c>
      <c r="BG46" s="44">
        <f>SUM(Tabela1[[#This Row],[ESTOQUE TOTAL]],Tabela1[[#This Row],[TRÂNSITO TOTAL]])</f>
        <v>200</v>
      </c>
      <c r="BH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7" spans="1:61" x14ac:dyDescent="0.2">
      <c r="A47" s="4" t="s">
        <v>34</v>
      </c>
      <c r="B47" s="4" t="s">
        <v>1112</v>
      </c>
      <c r="C47" s="4">
        <v>100</v>
      </c>
      <c r="D47" s="4" t="s">
        <v>85</v>
      </c>
      <c r="E47" s="5"/>
      <c r="F47" s="4"/>
      <c r="G47" s="4"/>
      <c r="H47" s="4"/>
      <c r="I47" s="4"/>
      <c r="J47" s="4"/>
      <c r="K47" s="4"/>
      <c r="L47" s="4">
        <v>25</v>
      </c>
      <c r="M47" s="4">
        <v>45</v>
      </c>
      <c r="N47" s="4">
        <v>20</v>
      </c>
      <c r="O47" s="4">
        <v>10</v>
      </c>
      <c r="P47" s="4"/>
      <c r="Q47" s="13">
        <f t="shared" si="0"/>
        <v>0</v>
      </c>
      <c r="R47" s="16">
        <f t="shared" si="1"/>
        <v>0</v>
      </c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7"/>
        <v>1</v>
      </c>
      <c r="Y47" s="16">
        <f t="shared" si="8"/>
        <v>1.8</v>
      </c>
      <c r="Z47" s="16">
        <f t="shared" si="9"/>
        <v>0.8</v>
      </c>
      <c r="AA47" s="16">
        <f t="shared" si="10"/>
        <v>0.4</v>
      </c>
      <c r="AB47" s="17">
        <f t="shared" si="11"/>
        <v>0</v>
      </c>
      <c r="AC47" s="15">
        <v>4319.49</v>
      </c>
      <c r="AD47" s="14">
        <f>AVERAGE(Tabela1[[#This Row],[202407-JUL]:[202506-JUN]])</f>
        <v>25</v>
      </c>
      <c r="AE47" s="14">
        <f t="shared" si="12"/>
        <v>25</v>
      </c>
      <c r="AF47" s="5">
        <v>0</v>
      </c>
      <c r="AG47" s="6">
        <v>0</v>
      </c>
      <c r="AH47" s="4">
        <v>0</v>
      </c>
      <c r="AI47" s="23">
        <f>SUM(Tabela1[[#This Row],[ESTOQUE RJ]:[ESTOQUE SC]])</f>
        <v>0</v>
      </c>
      <c r="AJ47" s="4">
        <v>0</v>
      </c>
      <c r="AK47" s="4">
        <v>700</v>
      </c>
      <c r="AL47" s="24">
        <f>SUM(Tabela1[[#This Row],[QTD CONTAINER]:[QTD FÁBRICA]])</f>
        <v>700</v>
      </c>
      <c r="AM47" s="7">
        <f t="shared" si="13"/>
        <v>0</v>
      </c>
      <c r="AN47" s="7">
        <f t="shared" si="14"/>
        <v>0</v>
      </c>
      <c r="AO47" s="8">
        <f t="shared" si="15"/>
        <v>0</v>
      </c>
      <c r="AP47" s="9">
        <f t="shared" si="16"/>
        <v>28</v>
      </c>
      <c r="AQ47" s="25">
        <f t="shared" si="17"/>
        <v>28</v>
      </c>
      <c r="AR47" s="18">
        <f t="shared" si="18"/>
        <v>0</v>
      </c>
      <c r="AS47" s="7">
        <f t="shared" si="19"/>
        <v>0</v>
      </c>
      <c r="AT47" s="8">
        <f t="shared" si="20"/>
        <v>0</v>
      </c>
      <c r="AU47" s="9">
        <f t="shared" si="21"/>
        <v>28</v>
      </c>
      <c r="AV47" s="10">
        <f t="shared" si="22"/>
        <v>28</v>
      </c>
      <c r="AW47" s="22">
        <f t="shared" si="23"/>
        <v>0</v>
      </c>
      <c r="AX47" s="5">
        <f t="shared" si="24"/>
        <v>0</v>
      </c>
      <c r="AY47" s="4">
        <f>IF(
  AND(Tabela1[[#This Row],[GRUPO | ITEM]]="PALHETAS",NOT(OR(MID(Tabela1[[#This Row],[ITEM]],1,5)="YN-PF",MID(Tabela1[[#This Row],[ITEM]],1,5)="YN-PC"))),
  0,
  IF(
    ROUNDUP(
      IF(
        IF(D47="A",13-SUM(AR47:AU47),IF(D47="B",11-SUM(AR47:AU47),IF(D47="C",7-SUM(AR47:AU47))))
        &lt;0,
        0,
        IF(D47="A",13-SUM(AR47:AU47),IF(D47="B",11-SUM(AR47:AU47),IF(D47="C",7-SUM(AR47:AU47))))
      )
      *AE47/C47, 0
    )
    *C47 = 0,
    0,
    ROUNDUP(
      IF(
        IF(D47="A",13-SUM(AR47:AU47),IF(D47="B",11-SUM(AR47:AU47),IF(D47="C",7-SUM(AR47:AU47))))
        &lt;0,
        0,
        IF(D47="A",13-SUM(AR47:AU47),IF(D47="B",11-SUM(AR47:AU47),IF(D47="C",7-SUM(AR47:AU47))))
      )
      *AE47/C47, 0
    ) *C47
  )
)</f>
        <v>0</v>
      </c>
      <c r="AZ47" s="26">
        <f>IF(OR(COUNTIF(AB47,"&gt;="&amp;1.5)+COUNTIF(AA47,"&gt;="&amp;1.5)+COUNTIF(Z47,"&gt;="&amp;1.5)+COUNTIF(Y47,"&gt;="&amp;1.5)+COUNTIF(X47,"&gt;="&amp;1.5)&gt;=2,COUNTIF(AB47,"&gt;="&amp;2)&gt;=1,AND(AA47&gt;=1.5,AB47&lt;=0.3,AI47=0)),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+IFERROR(BA47*C47,0),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+IFERROR(BA47*C47,0),
IFERROR(AVERAGEIF(Tabela1[[#This Row],[COMPRA PADRÃO]:[COMPRA &gt;30%]],"&gt;"&amp;0,Tabela1[[#This Row],[COMPRA PADRÃO]:[COMPRA &gt;30%]]),
0))/Tabela1[[#This Row],[U/CX]],0)*Tabela1[[#This Row],[U/CX]])</f>
        <v>0</v>
      </c>
      <c r="BA47" s="19"/>
      <c r="BB47" s="19"/>
      <c r="BC47" s="5"/>
      <c r="BD47" s="43">
        <f t="shared" si="25"/>
        <v>0.37735849056603776</v>
      </c>
      <c r="BE47" s="44">
        <f>Tabela1[[#This Row],[MÉDIA DIÁRIA]]*180</f>
        <v>67.924528301886795</v>
      </c>
      <c r="BF47" s="44">
        <f>Tabela1[[#This Row],[MÉDIA DIÁRIA]]*IF(Tabela1[[#This Row],[ABC FAT]]="A",(13*22),IF(Tabela1[[#This Row],[ABC FAT]]="B",(9*22),IF(Tabela1[[#This Row],[ABC FAT]]="C",(3*22),0)))</f>
        <v>24.905660377358494</v>
      </c>
      <c r="BG47" s="44">
        <f>SUM(Tabela1[[#This Row],[ESTOQUE TOTAL]],Tabela1[[#This Row],[TRÂNSITO TOTAL]])</f>
        <v>700</v>
      </c>
      <c r="BH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8" spans="1:61" x14ac:dyDescent="0.2">
      <c r="A48" s="4" t="s">
        <v>34</v>
      </c>
      <c r="B48" s="4" t="s">
        <v>1111</v>
      </c>
      <c r="C48" s="4">
        <v>50</v>
      </c>
      <c r="D48" s="4" t="s">
        <v>85</v>
      </c>
      <c r="E48" s="5"/>
      <c r="F48" s="4"/>
      <c r="G48" s="4"/>
      <c r="H48" s="4"/>
      <c r="I48" s="4"/>
      <c r="J48" s="4"/>
      <c r="K48" s="4"/>
      <c r="L48" s="4">
        <v>50</v>
      </c>
      <c r="M48" s="4"/>
      <c r="N48" s="4"/>
      <c r="O48" s="4"/>
      <c r="P48" s="4"/>
      <c r="Q48" s="13">
        <f t="shared" si="0"/>
        <v>0</v>
      </c>
      <c r="R48" s="16">
        <f t="shared" si="1"/>
        <v>0</v>
      </c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7"/>
        <v>1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7">
        <f t="shared" si="11"/>
        <v>0</v>
      </c>
      <c r="AC48" s="15">
        <v>3485</v>
      </c>
      <c r="AD48" s="14">
        <f>AVERAGE(Tabela1[[#This Row],[202407-JUL]:[202506-JUN]])</f>
        <v>50</v>
      </c>
      <c r="AE48" s="14">
        <f t="shared" si="12"/>
        <v>50</v>
      </c>
      <c r="AF48" s="5">
        <v>0</v>
      </c>
      <c r="AG48" s="6">
        <v>0</v>
      </c>
      <c r="AH48" s="4">
        <v>0</v>
      </c>
      <c r="AI48" s="23">
        <f>SUM(Tabela1[[#This Row],[ESTOQUE RJ]:[ESTOQUE SC]])</f>
        <v>0</v>
      </c>
      <c r="AJ48" s="4">
        <v>0</v>
      </c>
      <c r="AK48" s="4">
        <v>350</v>
      </c>
      <c r="AL48" s="24">
        <f>SUM(Tabela1[[#This Row],[QTD CONTAINER]:[QTD FÁBRICA]])</f>
        <v>350</v>
      </c>
      <c r="AM48" s="7">
        <f t="shared" si="13"/>
        <v>0</v>
      </c>
      <c r="AN48" s="7">
        <f t="shared" si="14"/>
        <v>0</v>
      </c>
      <c r="AO48" s="8">
        <f t="shared" si="15"/>
        <v>0</v>
      </c>
      <c r="AP48" s="9">
        <f t="shared" si="16"/>
        <v>7</v>
      </c>
      <c r="AQ48" s="25">
        <f t="shared" si="17"/>
        <v>7</v>
      </c>
      <c r="AR48" s="18">
        <f t="shared" si="18"/>
        <v>0</v>
      </c>
      <c r="AS48" s="7">
        <f t="shared" si="19"/>
        <v>0</v>
      </c>
      <c r="AT48" s="8">
        <f t="shared" si="20"/>
        <v>0</v>
      </c>
      <c r="AU48" s="9">
        <f t="shared" si="21"/>
        <v>7</v>
      </c>
      <c r="AV48" s="10">
        <f t="shared" si="22"/>
        <v>7</v>
      </c>
      <c r="AW48" s="22">
        <f t="shared" si="23"/>
        <v>0</v>
      </c>
      <c r="AX48" s="5">
        <f t="shared" si="24"/>
        <v>0</v>
      </c>
      <c r="AY48" s="4">
        <f>IF(
  AND(Tabela1[[#This Row],[GRUPO | ITEM]]="PALHETAS",NOT(OR(MID(Tabela1[[#This Row],[ITEM]],1,5)="YN-PF",MID(Tabela1[[#This Row],[ITEM]],1,5)="YN-PC"))),
  0,
  IF(
    ROUNDUP(
      IF(
        IF(D48="A",13-SUM(AR48:AU48),IF(D48="B",11-SUM(AR48:AU48),IF(D48="C",7-SUM(AR48:AU48))))
        &lt;0,
        0,
        IF(D48="A",13-SUM(AR48:AU48),IF(D48="B",11-SUM(AR48:AU48),IF(D48="C",7-SUM(AR48:AU48))))
      )
      *AE48/C48, 0
    )
    *C48 = 0,
    0,
    ROUNDUP(
      IF(
        IF(D48="A",13-SUM(AR48:AU48),IF(D48="B",11-SUM(AR48:AU48),IF(D48="C",7-SUM(AR48:AU48))))
        &lt;0,
        0,
        IF(D48="A",13-SUM(AR48:AU48),IF(D48="B",11-SUM(AR48:AU48),IF(D48="C",7-SUM(AR48:AU48))))
      )
      *AE48/C48, 0
    ) *C48
  )
)</f>
        <v>0</v>
      </c>
      <c r="AZ48" s="26">
        <f>IF(OR(COUNTIF(AB48,"&gt;="&amp;1.5)+COUNTIF(AA48,"&gt;="&amp;1.5)+COUNTIF(Z48,"&gt;="&amp;1.5)+COUNTIF(Y48,"&gt;="&amp;1.5)+COUNTIF(X48,"&gt;="&amp;1.5)&gt;=2,COUNTIF(AB48,"&gt;="&amp;2)&gt;=1,AND(AA48&gt;=1.5,AB48&lt;=0.3,AI48=0)),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+IFERROR(BA48*C48,0),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+IFERROR(BA48*C48,0),
IFERROR(AVERAGEIF(Tabela1[[#This Row],[COMPRA PADRÃO]:[COMPRA &gt;30%]],"&gt;"&amp;0,Tabela1[[#This Row],[COMPRA PADRÃO]:[COMPRA &gt;30%]]),
0))/Tabela1[[#This Row],[U/CX]],0)*Tabela1[[#This Row],[U/CX]])</f>
        <v>0</v>
      </c>
      <c r="BA48" s="19"/>
      <c r="BB48" s="19"/>
      <c r="BC48" s="5"/>
      <c r="BD48" s="43">
        <f t="shared" si="25"/>
        <v>0.18867924528301888</v>
      </c>
      <c r="BE48" s="44">
        <f>Tabela1[[#This Row],[MÉDIA DIÁRIA]]*180</f>
        <v>33.962264150943398</v>
      </c>
      <c r="BF48" s="44">
        <f>Tabela1[[#This Row],[MÉDIA DIÁRIA]]*IF(Tabela1[[#This Row],[ABC FAT]]="A",(13*22),IF(Tabela1[[#This Row],[ABC FAT]]="B",(9*22),IF(Tabela1[[#This Row],[ABC FAT]]="C",(3*22),0)))</f>
        <v>12.452830188679247</v>
      </c>
      <c r="BG48" s="44">
        <f>SUM(Tabela1[[#This Row],[ESTOQUE TOTAL]],Tabela1[[#This Row],[TRÂNSITO TOTAL]])</f>
        <v>350</v>
      </c>
      <c r="BH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49" spans="1:61" x14ac:dyDescent="0.2">
      <c r="A49" s="4" t="s">
        <v>17</v>
      </c>
      <c r="B49" s="4" t="s">
        <v>862</v>
      </c>
      <c r="C49" s="4">
        <v>40</v>
      </c>
      <c r="D49" s="4" t="s">
        <v>85</v>
      </c>
      <c r="E49" s="5">
        <v>10</v>
      </c>
      <c r="F49" s="4">
        <v>110</v>
      </c>
      <c r="G49" s="4">
        <v>80</v>
      </c>
      <c r="H49" s="4">
        <v>220</v>
      </c>
      <c r="I49" s="4">
        <v>90</v>
      </c>
      <c r="J49" s="4">
        <v>200</v>
      </c>
      <c r="K49" s="4">
        <v>90</v>
      </c>
      <c r="L49" s="4">
        <v>40</v>
      </c>
      <c r="M49" s="4">
        <v>80</v>
      </c>
      <c r="N49" s="4">
        <v>20</v>
      </c>
      <c r="O49" s="4">
        <v>60</v>
      </c>
      <c r="P49" s="4">
        <v>60</v>
      </c>
      <c r="Q49" s="13">
        <f t="shared" si="0"/>
        <v>0.11320754716981132</v>
      </c>
      <c r="R49" s="16">
        <f t="shared" si="1"/>
        <v>1.2452830188679247</v>
      </c>
      <c r="S49" s="16">
        <f t="shared" si="2"/>
        <v>0.90566037735849059</v>
      </c>
      <c r="T49" s="16">
        <f t="shared" si="3"/>
        <v>2.4905660377358494</v>
      </c>
      <c r="U49" s="16">
        <f t="shared" si="4"/>
        <v>1.0188679245283019</v>
      </c>
      <c r="V49" s="16">
        <f t="shared" si="5"/>
        <v>2.2641509433962264</v>
      </c>
      <c r="W49" s="16">
        <f t="shared" si="6"/>
        <v>1.0188679245283019</v>
      </c>
      <c r="X49" s="16">
        <f t="shared" si="7"/>
        <v>0.45283018867924529</v>
      </c>
      <c r="Y49" s="16">
        <f t="shared" si="8"/>
        <v>0.90566037735849059</v>
      </c>
      <c r="Z49" s="16">
        <f t="shared" si="9"/>
        <v>0.22641509433962265</v>
      </c>
      <c r="AA49" s="16">
        <f t="shared" si="10"/>
        <v>0.679245283018868</v>
      </c>
      <c r="AB49" s="17">
        <f t="shared" si="11"/>
        <v>0.679245283018868</v>
      </c>
      <c r="AC49" s="15">
        <v>7522.7</v>
      </c>
      <c r="AD49" s="14">
        <f>AVERAGE(Tabela1[[#This Row],[202407-JUL]:[202506-JUN]])</f>
        <v>88.333333333333329</v>
      </c>
      <c r="AE49" s="14">
        <f t="shared" si="12"/>
        <v>103</v>
      </c>
      <c r="AF49" s="5">
        <v>0</v>
      </c>
      <c r="AG49" s="6">
        <v>0</v>
      </c>
      <c r="AH49" s="4">
        <v>0</v>
      </c>
      <c r="AI49" s="23">
        <f>SUM(Tabela1[[#This Row],[ESTOQUE RJ]:[ESTOQUE SC]])</f>
        <v>0</v>
      </c>
      <c r="AJ49" s="4">
        <v>0</v>
      </c>
      <c r="AK49" s="4">
        <v>1000</v>
      </c>
      <c r="AL49" s="24">
        <f>SUM(Tabela1[[#This Row],[QTD CONTAINER]:[QTD FÁBRICA]])</f>
        <v>1000</v>
      </c>
      <c r="AM49" s="7">
        <f t="shared" si="13"/>
        <v>0</v>
      </c>
      <c r="AN49" s="7">
        <f t="shared" si="14"/>
        <v>0</v>
      </c>
      <c r="AO49" s="8">
        <f t="shared" si="15"/>
        <v>0</v>
      </c>
      <c r="AP49" s="9">
        <f t="shared" si="16"/>
        <v>11.320754716981133</v>
      </c>
      <c r="AQ49" s="25">
        <f t="shared" si="17"/>
        <v>11.320754716981133</v>
      </c>
      <c r="AR49" s="18">
        <f t="shared" si="18"/>
        <v>0</v>
      </c>
      <c r="AS49" s="7">
        <f t="shared" si="19"/>
        <v>0</v>
      </c>
      <c r="AT49" s="8">
        <f t="shared" si="20"/>
        <v>0</v>
      </c>
      <c r="AU49" s="9">
        <f t="shared" si="21"/>
        <v>9.7087378640776691</v>
      </c>
      <c r="AV49" s="10">
        <f t="shared" si="22"/>
        <v>9.7087378640776691</v>
      </c>
      <c r="AW49" s="22">
        <f t="shared" si="23"/>
        <v>0</v>
      </c>
      <c r="AX49" s="5">
        <f t="shared" si="24"/>
        <v>0</v>
      </c>
      <c r="AY49" s="4">
        <f>IF(
  AND(Tabela1[[#This Row],[GRUPO | ITEM]]="PALHETAS",NOT(OR(MID(Tabela1[[#This Row],[ITEM]],1,5)="YN-PF",MID(Tabela1[[#This Row],[ITEM]],1,5)="YN-PC"))),
  0,
  IF(
    ROUNDUP(
      IF(
        IF(D49="A",13-SUM(AR49:AU49),IF(D49="B",11-SUM(AR49:AU49),IF(D49="C",7-SUM(AR49:AU49))))
        &lt;0,
        0,
        IF(D49="A",13-SUM(AR49:AU49),IF(D49="B",11-SUM(AR49:AU49),IF(D49="C",7-SUM(AR49:AU49))))
      )
      *AE49/C49, 0
    )
    *C49 = 0,
    0,
    ROUNDUP(
      IF(
        IF(D49="A",13-SUM(AR49:AU49),IF(D49="B",11-SUM(AR49:AU49),IF(D49="C",7-SUM(AR49:AU49))))
        &lt;0,
        0,
        IF(D49="A",13-SUM(AR49:AU49),IF(D49="B",11-SUM(AR49:AU49),IF(D49="C",7-SUM(AR49:AU49))))
      )
      *AE49/C49, 0
    ) *C49
  )
)</f>
        <v>0</v>
      </c>
      <c r="AZ49" s="26">
        <f>IF(OR(COUNTIF(AB49,"&gt;="&amp;1.5)+COUNTIF(AA49,"&gt;="&amp;1.5)+COUNTIF(Z49,"&gt;="&amp;1.5)+COUNTIF(Y49,"&gt;="&amp;1.5)+COUNTIF(X49,"&gt;="&amp;1.5)&gt;=2,COUNTIF(AB49,"&gt;="&amp;2)&gt;=1,AND(AA49&gt;=1.5,AB49&lt;=0.3,AI49=0)),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+IFERROR(BA49*C49,0),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+IFERROR(BA49*C49,0),
IFERROR(AVERAGEIF(Tabela1[[#This Row],[COMPRA PADRÃO]:[COMPRA &gt;30%]],"&gt;"&amp;0,Tabela1[[#This Row],[COMPRA PADRÃO]:[COMPRA &gt;30%]]),
0))/Tabela1[[#This Row],[U/CX]],0)*Tabela1[[#This Row],[U/CX]])</f>
        <v>0</v>
      </c>
      <c r="BA49" s="33"/>
      <c r="BB49" s="33"/>
      <c r="BC49" s="42"/>
      <c r="BD49" s="43">
        <f t="shared" si="25"/>
        <v>4</v>
      </c>
      <c r="BE49" s="44">
        <f>Tabela1[[#This Row],[MÉDIA DIÁRIA]]*180</f>
        <v>720</v>
      </c>
      <c r="BF49" s="44">
        <f>Tabela1[[#This Row],[MÉDIA DIÁRIA]]*IF(Tabela1[[#This Row],[ABC FAT]]="A",(13*22),IF(Tabela1[[#This Row],[ABC FAT]]="B",(9*22),IF(Tabela1[[#This Row],[ABC FAT]]="C",(3*22),0)))</f>
        <v>264</v>
      </c>
      <c r="BG49" s="44">
        <f>SUM(Tabela1[[#This Row],[ESTOQUE TOTAL]],Tabela1[[#This Row],[TRÂNSITO TOTAL]])</f>
        <v>1000</v>
      </c>
      <c r="BH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0" spans="1:61" x14ac:dyDescent="0.2">
      <c r="A50" s="4" t="s">
        <v>34</v>
      </c>
      <c r="B50" s="4" t="s">
        <v>1096</v>
      </c>
      <c r="C50" s="4">
        <v>50</v>
      </c>
      <c r="D50" s="4" t="s">
        <v>85</v>
      </c>
      <c r="E50" s="5"/>
      <c r="F50" s="4"/>
      <c r="G50" s="4"/>
      <c r="H50" s="4"/>
      <c r="I50" s="4"/>
      <c r="J50" s="4"/>
      <c r="K50" s="4"/>
      <c r="L50" s="4">
        <v>26</v>
      </c>
      <c r="M50" s="4">
        <v>19</v>
      </c>
      <c r="N50" s="4">
        <v>2</v>
      </c>
      <c r="O50" s="4">
        <v>2</v>
      </c>
      <c r="P50" s="4"/>
      <c r="Q50" s="13">
        <f t="shared" si="0"/>
        <v>0</v>
      </c>
      <c r="R50" s="16">
        <f t="shared" si="1"/>
        <v>0</v>
      </c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7"/>
        <v>2.1224489795918369</v>
      </c>
      <c r="Y50" s="16">
        <f t="shared" si="8"/>
        <v>1.5510204081632653</v>
      </c>
      <c r="Z50" s="16">
        <f t="shared" si="9"/>
        <v>0.16326530612244897</v>
      </c>
      <c r="AA50" s="16">
        <f t="shared" si="10"/>
        <v>0.16326530612244897</v>
      </c>
      <c r="AB50" s="17">
        <f t="shared" si="11"/>
        <v>0</v>
      </c>
      <c r="AC50" s="15">
        <v>8676</v>
      </c>
      <c r="AD50" s="14">
        <f>AVERAGE(Tabela1[[#This Row],[202407-JUL]:[202506-JUN]])</f>
        <v>12.25</v>
      </c>
      <c r="AE50" s="14">
        <f t="shared" si="12"/>
        <v>22.5</v>
      </c>
      <c r="AF50" s="5">
        <v>0</v>
      </c>
      <c r="AG50" s="6">
        <v>0</v>
      </c>
      <c r="AH50" s="4">
        <v>0</v>
      </c>
      <c r="AI50" s="23">
        <f>SUM(Tabela1[[#This Row],[ESTOQUE RJ]:[ESTOQUE SC]])</f>
        <v>0</v>
      </c>
      <c r="AJ50" s="4">
        <v>0</v>
      </c>
      <c r="AK50" s="4">
        <v>350</v>
      </c>
      <c r="AL50" s="24">
        <f>SUM(Tabela1[[#This Row],[QTD CONTAINER]:[QTD FÁBRICA]])</f>
        <v>350</v>
      </c>
      <c r="AM50" s="7">
        <f t="shared" si="13"/>
        <v>0</v>
      </c>
      <c r="AN50" s="7">
        <f t="shared" si="14"/>
        <v>0</v>
      </c>
      <c r="AO50" s="8">
        <f t="shared" si="15"/>
        <v>0</v>
      </c>
      <c r="AP50" s="9">
        <f t="shared" si="16"/>
        <v>28.571428571428573</v>
      </c>
      <c r="AQ50" s="25">
        <f t="shared" si="17"/>
        <v>28.571428571428573</v>
      </c>
      <c r="AR50" s="18">
        <f t="shared" si="18"/>
        <v>0</v>
      </c>
      <c r="AS50" s="7">
        <f t="shared" si="19"/>
        <v>0</v>
      </c>
      <c r="AT50" s="8">
        <f t="shared" si="20"/>
        <v>0</v>
      </c>
      <c r="AU50" s="9">
        <f t="shared" si="21"/>
        <v>15.555555555555555</v>
      </c>
      <c r="AV50" s="10">
        <f t="shared" si="22"/>
        <v>15.555555555555555</v>
      </c>
      <c r="AW50" s="22">
        <f t="shared" si="23"/>
        <v>8.6330935251798557</v>
      </c>
      <c r="AX50" s="5">
        <f t="shared" si="24"/>
        <v>0</v>
      </c>
      <c r="AY50" s="4">
        <f>IF(
  AND(Tabela1[[#This Row],[GRUPO | ITEM]]="PALHETAS",NOT(OR(MID(Tabela1[[#This Row],[ITEM]],1,5)="YN-PF",MID(Tabela1[[#This Row],[ITEM]],1,5)="YN-PC"))),
  0,
  IF(
    ROUNDUP(
      IF(
        IF(D50="A",13-SUM(AR50:AU50),IF(D50="B",11-SUM(AR50:AU50),IF(D50="C",7-SUM(AR50:AU50))))
        &lt;0,
        0,
        IF(D50="A",13-SUM(AR50:AU50),IF(D50="B",11-SUM(AR50:AU50),IF(D50="C",7-SUM(AR50:AU50))))
      )
      *AE50/C50, 0
    )
    *C50 = 0,
    0,
    ROUNDUP(
      IF(
        IF(D50="A",13-SUM(AR50:AU50),IF(D50="B",11-SUM(AR50:AU50),IF(D50="C",7-SUM(AR50:AU50))))
        &lt;0,
        0,
        IF(D50="A",13-SUM(AR50:AU50),IF(D50="B",11-SUM(AR50:AU50),IF(D50="C",7-SUM(AR50:AU50))))
      )
      *AE50/C50, 0
    ) *C50
  )
)</f>
        <v>0</v>
      </c>
      <c r="AZ50" s="26">
        <f>IF(OR(COUNTIF(AB50,"&gt;="&amp;1.5)+COUNTIF(AA50,"&gt;="&amp;1.5)+COUNTIF(Z50,"&gt;="&amp;1.5)+COUNTIF(Y50,"&gt;="&amp;1.5)+COUNTIF(X50,"&gt;="&amp;1.5)&gt;=2,COUNTIF(AB50,"&gt;="&amp;2)&gt;=1,AND(AA50&gt;=1.5,AB50&lt;=0.3,AI50=0)),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+IFERROR(BA50*C50,0),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+IFERROR(BA50*C50,0),
IFERROR(AVERAGEIF(Tabela1[[#This Row],[COMPRA PADRÃO]:[COMPRA &gt;30%]],"&gt;"&amp;0,Tabela1[[#This Row],[COMPRA PADRÃO]:[COMPRA &gt;30%]]),
0))/Tabela1[[#This Row],[U/CX]],0)*Tabela1[[#This Row],[U/CX]])</f>
        <v>150</v>
      </c>
      <c r="BA50" s="33"/>
      <c r="BB50" s="33"/>
      <c r="BC50" s="42"/>
      <c r="BD50" s="43">
        <f t="shared" si="25"/>
        <v>0.18490566037735848</v>
      </c>
      <c r="BE50" s="44">
        <f>Tabela1[[#This Row],[MÉDIA DIÁRIA]]*180</f>
        <v>33.283018867924525</v>
      </c>
      <c r="BF50" s="44">
        <f>Tabela1[[#This Row],[MÉDIA DIÁRIA]]*IF(Tabela1[[#This Row],[ABC FAT]]="A",(13*22),IF(Tabela1[[#This Row],[ABC FAT]]="B",(9*22),IF(Tabela1[[#This Row],[ABC FAT]]="C",(3*22),0)))</f>
        <v>12.20377358490566</v>
      </c>
      <c r="BG50" s="44">
        <f>SUM(Tabela1[[#This Row],[ESTOQUE TOTAL]],Tabela1[[#This Row],[TRÂNSITO TOTAL]])</f>
        <v>350</v>
      </c>
      <c r="BH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1" spans="1:61" x14ac:dyDescent="0.2">
      <c r="A51" s="4" t="s">
        <v>1149</v>
      </c>
      <c r="B51" s="4" t="s">
        <v>1352</v>
      </c>
      <c r="C51" s="4">
        <v>50</v>
      </c>
      <c r="D51" s="4" t="s">
        <v>85</v>
      </c>
      <c r="E51" s="5"/>
      <c r="F51" s="4"/>
      <c r="G51" s="4"/>
      <c r="H51" s="4"/>
      <c r="I51" s="4"/>
      <c r="J51" s="4"/>
      <c r="K51" s="4"/>
      <c r="L51" s="4"/>
      <c r="M51" s="4"/>
      <c r="N51" s="4">
        <v>11</v>
      </c>
      <c r="O51" s="4">
        <v>13</v>
      </c>
      <c r="P51" s="4">
        <v>24</v>
      </c>
      <c r="Q51" s="13">
        <f t="shared" si="0"/>
        <v>0</v>
      </c>
      <c r="R51" s="16">
        <f t="shared" si="1"/>
        <v>0</v>
      </c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7"/>
        <v>0</v>
      </c>
      <c r="Y51" s="16">
        <f t="shared" si="8"/>
        <v>0</v>
      </c>
      <c r="Z51" s="16">
        <f t="shared" si="9"/>
        <v>0.6875</v>
      </c>
      <c r="AA51" s="16">
        <f t="shared" si="10"/>
        <v>0.8125</v>
      </c>
      <c r="AB51" s="17">
        <f t="shared" si="11"/>
        <v>1.5</v>
      </c>
      <c r="AC51" s="15">
        <v>1459.96</v>
      </c>
      <c r="AD51" s="14">
        <f>AVERAGE(Tabela1[[#This Row],[202407-JUL]:[202506-JUN]])</f>
        <v>16</v>
      </c>
      <c r="AE51" s="14">
        <f t="shared" si="12"/>
        <v>16</v>
      </c>
      <c r="AF51" s="5">
        <v>0</v>
      </c>
      <c r="AG51" s="6">
        <v>0</v>
      </c>
      <c r="AH51" s="4">
        <v>0</v>
      </c>
      <c r="AI51" s="23">
        <f>SUM(Tabela1[[#This Row],[ESTOQUE RJ]:[ESTOQUE SC]])</f>
        <v>0</v>
      </c>
      <c r="AJ51" s="4">
        <v>0</v>
      </c>
      <c r="AK51" s="4">
        <v>300</v>
      </c>
      <c r="AL51" s="24">
        <f>SUM(Tabela1[[#This Row],[QTD CONTAINER]:[QTD FÁBRICA]])</f>
        <v>300</v>
      </c>
      <c r="AM51" s="7">
        <f t="shared" si="13"/>
        <v>0</v>
      </c>
      <c r="AN51" s="7">
        <f t="shared" si="14"/>
        <v>0</v>
      </c>
      <c r="AO51" s="8">
        <f t="shared" si="15"/>
        <v>0</v>
      </c>
      <c r="AP51" s="9">
        <f t="shared" si="16"/>
        <v>18.75</v>
      </c>
      <c r="AQ51" s="25">
        <f t="shared" si="17"/>
        <v>18.75</v>
      </c>
      <c r="AR51" s="18">
        <f t="shared" si="18"/>
        <v>0</v>
      </c>
      <c r="AS51" s="7">
        <f t="shared" si="19"/>
        <v>0</v>
      </c>
      <c r="AT51" s="8">
        <f t="shared" si="20"/>
        <v>0</v>
      </c>
      <c r="AU51" s="9">
        <f t="shared" si="21"/>
        <v>18.75</v>
      </c>
      <c r="AV51" s="10">
        <f t="shared" si="22"/>
        <v>18.75</v>
      </c>
      <c r="AW51" s="22">
        <f t="shared" si="23"/>
        <v>0</v>
      </c>
      <c r="AX51" s="5">
        <f t="shared" si="24"/>
        <v>0</v>
      </c>
      <c r="AY51" s="4">
        <f>IF(
  AND(Tabela1[[#This Row],[GRUPO | ITEM]]="PALHETAS",NOT(OR(MID(Tabela1[[#This Row],[ITEM]],1,5)="YN-PF",MID(Tabela1[[#This Row],[ITEM]],1,5)="YN-PC"))),
  0,
  IF(
    ROUNDUP(
      IF(
        IF(D51="A",13-SUM(AR51:AU51),IF(D51="B",11-SUM(AR51:AU51),IF(D51="C",7-SUM(AR51:AU51))))
        &lt;0,
        0,
        IF(D51="A",13-SUM(AR51:AU51),IF(D51="B",11-SUM(AR51:AU51),IF(D51="C",7-SUM(AR51:AU51))))
      )
      *AE51/C51, 0
    )
    *C51 = 0,
    0,
    ROUNDUP(
      IF(
        IF(D51="A",13-SUM(AR51:AU51),IF(D51="B",11-SUM(AR51:AU51),IF(D51="C",7-SUM(AR51:AU51))))
        &lt;0,
        0,
        IF(D51="A",13-SUM(AR51:AU51),IF(D51="B",11-SUM(AR51:AU51),IF(D51="C",7-SUM(AR51:AU51))))
      )
      *AE51/C51, 0
    ) *C51
  )
)</f>
        <v>0</v>
      </c>
      <c r="AZ51" s="26">
        <f>IF(OR(COUNTIF(AB51,"&gt;="&amp;1.5)+COUNTIF(AA51,"&gt;="&amp;1.5)+COUNTIF(Z51,"&gt;="&amp;1.5)+COUNTIF(Y51,"&gt;="&amp;1.5)+COUNTIF(X51,"&gt;="&amp;1.5)&gt;=2,COUNTIF(AB51,"&gt;="&amp;2)&gt;=1,AND(AA51&gt;=1.5,AB51&lt;=0.3,AI51=0)),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+IFERROR(BA51*C51,0),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+IFERROR(BA51*C51,0),
IFERROR(AVERAGEIF(Tabela1[[#This Row],[COMPRA PADRÃO]:[COMPRA &gt;30%]],"&gt;"&amp;0,Tabela1[[#This Row],[COMPRA PADRÃO]:[COMPRA &gt;30%]]),
0))/Tabela1[[#This Row],[U/CX]],0)*Tabela1[[#This Row],[U/CX]])</f>
        <v>0</v>
      </c>
      <c r="BA51" s="19"/>
      <c r="BB51" s="19"/>
      <c r="BC51" s="41"/>
      <c r="BD51" s="43">
        <f t="shared" si="25"/>
        <v>0.1811320754716981</v>
      </c>
      <c r="BE51" s="44">
        <f>Tabela1[[#This Row],[MÉDIA DIÁRIA]]*180</f>
        <v>32.60377358490566</v>
      </c>
      <c r="BF51" s="44">
        <f>Tabela1[[#This Row],[MÉDIA DIÁRIA]]*IF(Tabela1[[#This Row],[ABC FAT]]="A",(13*22),IF(Tabela1[[#This Row],[ABC FAT]]="B",(9*22),IF(Tabela1[[#This Row],[ABC FAT]]="C",(3*22),0)))</f>
        <v>11.954716981132075</v>
      </c>
      <c r="BG51" s="44">
        <f>SUM(Tabela1[[#This Row],[ESTOQUE TOTAL]],Tabela1[[#This Row],[TRÂNSITO TOTAL]])</f>
        <v>300</v>
      </c>
      <c r="BH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2" spans="1:61" x14ac:dyDescent="0.2">
      <c r="A52" s="4" t="s">
        <v>269</v>
      </c>
      <c r="B52" s="4" t="s">
        <v>1321</v>
      </c>
      <c r="C52" s="4">
        <v>10</v>
      </c>
      <c r="D52" s="4" t="s">
        <v>85</v>
      </c>
      <c r="E52" s="5"/>
      <c r="F52" s="4"/>
      <c r="G52" s="4"/>
      <c r="H52" s="4"/>
      <c r="I52" s="4"/>
      <c r="J52" s="4"/>
      <c r="K52" s="4"/>
      <c r="L52" s="4"/>
      <c r="M52" s="4"/>
      <c r="N52" s="4">
        <v>10</v>
      </c>
      <c r="O52" s="4">
        <v>106</v>
      </c>
      <c r="P52" s="4">
        <v>22</v>
      </c>
      <c r="Q52" s="13">
        <f t="shared" si="0"/>
        <v>0</v>
      </c>
      <c r="R52" s="16">
        <f t="shared" si="1"/>
        <v>0</v>
      </c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7"/>
        <v>0</v>
      </c>
      <c r="Y52" s="16">
        <f t="shared" si="8"/>
        <v>0</v>
      </c>
      <c r="Z52" s="16">
        <f t="shared" si="9"/>
        <v>0.21739130434782608</v>
      </c>
      <c r="AA52" s="16">
        <f t="shared" si="10"/>
        <v>2.3043478260869565</v>
      </c>
      <c r="AB52" s="17">
        <f t="shared" si="11"/>
        <v>0.47826086956521741</v>
      </c>
      <c r="AC52" s="15">
        <v>24523.11</v>
      </c>
      <c r="AD52" s="14">
        <f>AVERAGE(Tabela1[[#This Row],[202407-JUL]:[202506-JUN]])</f>
        <v>46</v>
      </c>
      <c r="AE52" s="14">
        <f t="shared" si="12"/>
        <v>64</v>
      </c>
      <c r="AF52" s="5">
        <v>0</v>
      </c>
      <c r="AG52" s="6">
        <v>0</v>
      </c>
      <c r="AH52" s="4">
        <v>0</v>
      </c>
      <c r="AI52" s="23">
        <f>SUM(Tabela1[[#This Row],[ESTOQUE RJ]:[ESTOQUE SC]])</f>
        <v>0</v>
      </c>
      <c r="AJ52" s="4">
        <v>0</v>
      </c>
      <c r="AK52" s="4">
        <v>1000</v>
      </c>
      <c r="AL52" s="24">
        <f>SUM(Tabela1[[#This Row],[QTD CONTAINER]:[QTD FÁBRICA]])</f>
        <v>1000</v>
      </c>
      <c r="AM52" s="7">
        <f t="shared" si="13"/>
        <v>0</v>
      </c>
      <c r="AN52" s="7">
        <f t="shared" si="14"/>
        <v>0</v>
      </c>
      <c r="AO52" s="8">
        <f t="shared" si="15"/>
        <v>0</v>
      </c>
      <c r="AP52" s="9">
        <f t="shared" si="16"/>
        <v>21.739130434782609</v>
      </c>
      <c r="AQ52" s="25">
        <f t="shared" si="17"/>
        <v>21.739130434782609</v>
      </c>
      <c r="AR52" s="18">
        <f t="shared" si="18"/>
        <v>0</v>
      </c>
      <c r="AS52" s="7">
        <f t="shared" si="19"/>
        <v>0</v>
      </c>
      <c r="AT52" s="8">
        <f t="shared" si="20"/>
        <v>0</v>
      </c>
      <c r="AU52" s="9">
        <f t="shared" si="21"/>
        <v>15.625</v>
      </c>
      <c r="AV52" s="10">
        <f t="shared" si="22"/>
        <v>15.625</v>
      </c>
      <c r="AW52" s="22">
        <f t="shared" si="23"/>
        <v>0</v>
      </c>
      <c r="AX52" s="5">
        <f t="shared" si="24"/>
        <v>0</v>
      </c>
      <c r="AY52" s="4">
        <f>IF(
  AND(Tabela1[[#This Row],[GRUPO | ITEM]]="PALHETAS",NOT(OR(MID(Tabela1[[#This Row],[ITEM]],1,5)="YN-PF",MID(Tabela1[[#This Row],[ITEM]],1,5)="YN-PC"))),
  0,
  IF(
    ROUNDUP(
      IF(
        IF(D52="A",13-SUM(AR52:AU52),IF(D52="B",11-SUM(AR52:AU52),IF(D52="C",7-SUM(AR52:AU52))))
        &lt;0,
        0,
        IF(D52="A",13-SUM(AR52:AU52),IF(D52="B",11-SUM(AR52:AU52),IF(D52="C",7-SUM(AR52:AU52))))
      )
      *AE52/C52, 0
    )
    *C52 = 0,
    0,
    ROUNDUP(
      IF(
        IF(D52="A",13-SUM(AR52:AU52),IF(D52="B",11-SUM(AR52:AU52),IF(D52="C",7-SUM(AR52:AU52))))
        &lt;0,
        0,
        IF(D52="A",13-SUM(AR52:AU52),IF(D52="B",11-SUM(AR52:AU52),IF(D52="C",7-SUM(AR52:AU52))))
      )
      *AE52/C52, 0
    ) *C52
  )
)</f>
        <v>0</v>
      </c>
      <c r="AZ52" s="26">
        <f>IF(OR(COUNTIF(AB52,"&gt;="&amp;1.5)+COUNTIF(AA52,"&gt;="&amp;1.5)+COUNTIF(Z52,"&gt;="&amp;1.5)+COUNTIF(Y52,"&gt;="&amp;1.5)+COUNTIF(X52,"&gt;="&amp;1.5)&gt;=2,COUNTIF(AB52,"&gt;="&amp;2)&gt;=1,AND(AA52&gt;=1.5,AB52&lt;=0.3,AI52=0)),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+IFERROR(BA52*C52,0),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+IFERROR(BA52*C52,0),
IFERROR(AVERAGEIF(Tabela1[[#This Row],[COMPRA PADRÃO]:[COMPRA &gt;30%]],"&gt;"&amp;0,Tabela1[[#This Row],[COMPRA PADRÃO]:[COMPRA &gt;30%]]),
0))/Tabela1[[#This Row],[U/CX]],0)*Tabela1[[#This Row],[U/CX]])</f>
        <v>0</v>
      </c>
      <c r="BA52" s="19"/>
      <c r="BB52" s="19"/>
      <c r="BC52" s="5"/>
      <c r="BD52" s="43">
        <f t="shared" si="25"/>
        <v>0.52075471698113207</v>
      </c>
      <c r="BE52" s="44">
        <f>Tabela1[[#This Row],[MÉDIA DIÁRIA]]*180</f>
        <v>93.735849056603769</v>
      </c>
      <c r="BF52" s="44">
        <f>Tabela1[[#This Row],[MÉDIA DIÁRIA]]*IF(Tabela1[[#This Row],[ABC FAT]]="A",(13*22),IF(Tabela1[[#This Row],[ABC FAT]]="B",(9*22),IF(Tabela1[[#This Row],[ABC FAT]]="C",(3*22),0)))</f>
        <v>34.369811320754714</v>
      </c>
      <c r="BG52" s="44">
        <f>SUM(Tabela1[[#This Row],[ESTOQUE TOTAL]],Tabela1[[#This Row],[TRÂNSITO TOTAL]])</f>
        <v>1000</v>
      </c>
      <c r="BH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3" spans="1:61" x14ac:dyDescent="0.2">
      <c r="A53" s="4" t="s">
        <v>17</v>
      </c>
      <c r="B53" s="4" t="s">
        <v>103</v>
      </c>
      <c r="C53" s="4">
        <v>40</v>
      </c>
      <c r="D53" s="4" t="s">
        <v>16</v>
      </c>
      <c r="E53" s="5">
        <v>560</v>
      </c>
      <c r="F53" s="4">
        <v>530</v>
      </c>
      <c r="G53" s="4">
        <v>550</v>
      </c>
      <c r="H53" s="4">
        <v>1685</v>
      </c>
      <c r="I53" s="4">
        <v>1770</v>
      </c>
      <c r="J53" s="4">
        <v>415</v>
      </c>
      <c r="K53" s="4"/>
      <c r="L53" s="4">
        <v>560</v>
      </c>
      <c r="M53" s="4">
        <v>750</v>
      </c>
      <c r="N53" s="4">
        <v>480</v>
      </c>
      <c r="O53" s="4">
        <v>520</v>
      </c>
      <c r="P53" s="4">
        <v>1180</v>
      </c>
      <c r="Q53" s="13">
        <f t="shared" si="0"/>
        <v>0.68444444444444452</v>
      </c>
      <c r="R53" s="16">
        <f t="shared" si="1"/>
        <v>0.64777777777777779</v>
      </c>
      <c r="S53" s="16">
        <f t="shared" si="2"/>
        <v>0.67222222222222228</v>
      </c>
      <c r="T53" s="16">
        <f t="shared" si="3"/>
        <v>2.0594444444444444</v>
      </c>
      <c r="U53" s="16">
        <f t="shared" si="4"/>
        <v>2.1633333333333336</v>
      </c>
      <c r="V53" s="16">
        <f t="shared" si="5"/>
        <v>0.50722222222222224</v>
      </c>
      <c r="W53" s="16">
        <f t="shared" si="6"/>
        <v>0</v>
      </c>
      <c r="X53" s="16">
        <f t="shared" si="7"/>
        <v>0.68444444444444452</v>
      </c>
      <c r="Y53" s="16">
        <f t="shared" si="8"/>
        <v>0.91666666666666674</v>
      </c>
      <c r="Z53" s="16">
        <f t="shared" si="9"/>
        <v>0.58666666666666667</v>
      </c>
      <c r="AA53" s="16">
        <f t="shared" si="10"/>
        <v>0.63555555555555554</v>
      </c>
      <c r="AB53" s="17">
        <f t="shared" si="11"/>
        <v>1.4422222222222223</v>
      </c>
      <c r="AC53" s="15">
        <v>64239</v>
      </c>
      <c r="AD53" s="14">
        <f>AVERAGE(Tabela1[[#This Row],[202407-JUL]:[202506-JUN]])</f>
        <v>818.18181818181813</v>
      </c>
      <c r="AE53" s="14">
        <f t="shared" si="12"/>
        <v>818.18181818181813</v>
      </c>
      <c r="AF53" s="5">
        <v>3</v>
      </c>
      <c r="AG53" s="6">
        <v>0</v>
      </c>
      <c r="AH53" s="4">
        <v>0</v>
      </c>
      <c r="AI53" s="23">
        <f>SUM(Tabela1[[#This Row],[ESTOQUE RJ]:[ESTOQUE SC]])</f>
        <v>0</v>
      </c>
      <c r="AJ53" s="4">
        <v>0</v>
      </c>
      <c r="AK53" s="4">
        <v>6000</v>
      </c>
      <c r="AL53" s="24">
        <f>SUM(Tabela1[[#This Row],[QTD CONTAINER]:[QTD FÁBRICA]])</f>
        <v>6000</v>
      </c>
      <c r="AM53" s="7">
        <f t="shared" si="13"/>
        <v>0</v>
      </c>
      <c r="AN53" s="7">
        <f t="shared" si="14"/>
        <v>0</v>
      </c>
      <c r="AO53" s="8">
        <f t="shared" si="15"/>
        <v>0</v>
      </c>
      <c r="AP53" s="9">
        <f t="shared" si="16"/>
        <v>7.3333333333333339</v>
      </c>
      <c r="AQ53" s="25">
        <f t="shared" si="17"/>
        <v>7.3333333333333339</v>
      </c>
      <c r="AR53" s="18">
        <f t="shared" si="18"/>
        <v>0</v>
      </c>
      <c r="AS53" s="7">
        <f t="shared" si="19"/>
        <v>0</v>
      </c>
      <c r="AT53" s="8">
        <f t="shared" si="20"/>
        <v>0</v>
      </c>
      <c r="AU53" s="9">
        <f t="shared" si="21"/>
        <v>7.3333333333333339</v>
      </c>
      <c r="AV53" s="10">
        <f t="shared" si="22"/>
        <v>7.3333333333333339</v>
      </c>
      <c r="AW53" s="22">
        <f t="shared" si="23"/>
        <v>0</v>
      </c>
      <c r="AX53" s="5">
        <f t="shared" si="24"/>
        <v>0</v>
      </c>
      <c r="AY53" s="4">
        <f>IF(
  AND(Tabela1[[#This Row],[GRUPO | ITEM]]="PALHETAS",NOT(OR(MID(Tabela1[[#This Row],[ITEM]],1,5)="YN-PF",MID(Tabela1[[#This Row],[ITEM]],1,5)="YN-PC"))),
  0,
  IF(
    ROUNDUP(
      IF(
        IF(D53="A",13-SUM(AR53:AU53),IF(D53="B",11-SUM(AR53:AU53),IF(D53="C",7-SUM(AR53:AU53))))
        &lt;0,
        0,
        IF(D53="A",13-SUM(AR53:AU53),IF(D53="B",11-SUM(AR53:AU53),IF(D53="C",7-SUM(AR53:AU53))))
      )
      *AE53/C53, 0
    )
    *C53 = 0,
    0,
    ROUNDUP(
      IF(
        IF(D53="A",13-SUM(AR53:AU53),IF(D53="B",11-SUM(AR53:AU53),IF(D53="C",7-SUM(AR53:AU53))))
        &lt;0,
        0,
        IF(D53="A",13-SUM(AR53:AU53),IF(D53="B",11-SUM(AR53:AU53),IF(D53="C",7-SUM(AR53:AU53))))
      )
      *AE53/C53, 0
    ) *C53
  )
)</f>
        <v>0</v>
      </c>
      <c r="AZ53" s="26">
        <f>IF(OR(COUNTIF(AB53,"&gt;="&amp;1.5)+COUNTIF(AA53,"&gt;="&amp;1.5)+COUNTIF(Z53,"&gt;="&amp;1.5)+COUNTIF(Y53,"&gt;="&amp;1.5)+COUNTIF(X53,"&gt;="&amp;1.5)&gt;=2,COUNTIF(AB53,"&gt;="&amp;2)&gt;=1,AND(AA53&gt;=1.5,AB53&lt;=0.3,AI53=0)),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+IFERROR(BA53*C53,0),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+IFERROR(BA53*C53,0),
IFERROR(AVERAGEIF(Tabela1[[#This Row],[COMPRA PADRÃO]:[COMPRA &gt;30%]],"&gt;"&amp;0,Tabela1[[#This Row],[COMPRA PADRÃO]:[COMPRA &gt;30%]]),
0))/Tabela1[[#This Row],[U/CX]],0)*Tabela1[[#This Row],[U/CX]])</f>
        <v>0</v>
      </c>
      <c r="BA53" s="19"/>
      <c r="BB53" s="19"/>
      <c r="BC53" s="5"/>
      <c r="BD53" s="43">
        <f t="shared" si="25"/>
        <v>33.962264150943398</v>
      </c>
      <c r="BE53" s="44">
        <f>Tabela1[[#This Row],[MÉDIA DIÁRIA]]*180</f>
        <v>6113.2075471698117</v>
      </c>
      <c r="BF53" s="44">
        <f>Tabela1[[#This Row],[MÉDIA DIÁRIA]]*IF(Tabela1[[#This Row],[ABC FAT]]="A",(13*22),IF(Tabela1[[#This Row],[ABC FAT]]="B",(9*22),IF(Tabela1[[#This Row],[ABC FAT]]="C",(3*22),0)))</f>
        <v>6724.5283018867931</v>
      </c>
      <c r="BG53" s="44">
        <f>SUM(Tabela1[[#This Row],[ESTOQUE TOTAL]],Tabela1[[#This Row],[TRÂNSITO TOTAL]])</f>
        <v>6000</v>
      </c>
      <c r="BH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6840</v>
      </c>
      <c r="BI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4" spans="1:61" x14ac:dyDescent="0.2">
      <c r="A54" s="4" t="s">
        <v>34</v>
      </c>
      <c r="B54" s="4" t="s">
        <v>1192</v>
      </c>
      <c r="C54" s="4">
        <v>250</v>
      </c>
      <c r="D54" s="4" t="s">
        <v>85</v>
      </c>
      <c r="E54" s="5"/>
      <c r="F54" s="4"/>
      <c r="G54" s="4"/>
      <c r="H54" s="4"/>
      <c r="I54" s="4"/>
      <c r="J54" s="4"/>
      <c r="K54" s="4"/>
      <c r="L54" s="4">
        <v>10</v>
      </c>
      <c r="M54" s="4">
        <v>50</v>
      </c>
      <c r="N54" s="4">
        <v>50</v>
      </c>
      <c r="O54" s="4">
        <v>60</v>
      </c>
      <c r="P54" s="4">
        <v>60</v>
      </c>
      <c r="Q54" s="13">
        <f t="shared" si="0"/>
        <v>0</v>
      </c>
      <c r="R54" s="16">
        <f t="shared" si="1"/>
        <v>0</v>
      </c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7"/>
        <v>0.21739130434782608</v>
      </c>
      <c r="Y54" s="16">
        <f t="shared" si="8"/>
        <v>1.0869565217391304</v>
      </c>
      <c r="Z54" s="16">
        <f t="shared" si="9"/>
        <v>1.0869565217391304</v>
      </c>
      <c r="AA54" s="16">
        <f t="shared" si="10"/>
        <v>1.3043478260869565</v>
      </c>
      <c r="AB54" s="17">
        <f t="shared" si="11"/>
        <v>1.3043478260869565</v>
      </c>
      <c r="AC54" s="15">
        <v>3983.9</v>
      </c>
      <c r="AD54" s="14">
        <f>AVERAGE(Tabela1[[#This Row],[202407-JUL]:[202506-JUN]])</f>
        <v>46</v>
      </c>
      <c r="AE54" s="14">
        <f t="shared" si="12"/>
        <v>55</v>
      </c>
      <c r="AF54" s="5">
        <v>0</v>
      </c>
      <c r="AG54" s="6">
        <v>0</v>
      </c>
      <c r="AH54" s="4">
        <v>0</v>
      </c>
      <c r="AI54" s="23">
        <f>SUM(Tabela1[[#This Row],[ESTOQUE RJ]:[ESTOQUE SC]])</f>
        <v>0</v>
      </c>
      <c r="AJ54" s="4">
        <v>0</v>
      </c>
      <c r="AK54" s="4">
        <v>500</v>
      </c>
      <c r="AL54" s="24">
        <f>SUM(Tabela1[[#This Row],[QTD CONTAINER]:[QTD FÁBRICA]])</f>
        <v>500</v>
      </c>
      <c r="AM54" s="7">
        <f t="shared" si="13"/>
        <v>0</v>
      </c>
      <c r="AN54" s="7">
        <f t="shared" si="14"/>
        <v>0</v>
      </c>
      <c r="AO54" s="8">
        <f t="shared" si="15"/>
        <v>0</v>
      </c>
      <c r="AP54" s="9">
        <f t="shared" si="16"/>
        <v>10.869565217391305</v>
      </c>
      <c r="AQ54" s="25">
        <f t="shared" si="17"/>
        <v>10.869565217391305</v>
      </c>
      <c r="AR54" s="18">
        <f t="shared" si="18"/>
        <v>0</v>
      </c>
      <c r="AS54" s="7">
        <f t="shared" si="19"/>
        <v>0</v>
      </c>
      <c r="AT54" s="8">
        <f t="shared" si="20"/>
        <v>0</v>
      </c>
      <c r="AU54" s="9">
        <f t="shared" si="21"/>
        <v>9.0909090909090917</v>
      </c>
      <c r="AV54" s="10">
        <f t="shared" si="22"/>
        <v>9.0909090909090917</v>
      </c>
      <c r="AW54" s="22">
        <f t="shared" si="23"/>
        <v>0</v>
      </c>
      <c r="AX54" s="5">
        <f t="shared" si="24"/>
        <v>0</v>
      </c>
      <c r="AY54" s="4">
        <f>IF(
  AND(Tabela1[[#This Row],[GRUPO | ITEM]]="PALHETAS",NOT(OR(MID(Tabela1[[#This Row],[ITEM]],1,5)="YN-PF",MID(Tabela1[[#This Row],[ITEM]],1,5)="YN-PC"))),
  0,
  IF(
    ROUNDUP(
      IF(
        IF(D54="A",13-SUM(AR54:AU54),IF(D54="B",11-SUM(AR54:AU54),IF(D54="C",7-SUM(AR54:AU54))))
        &lt;0,
        0,
        IF(D54="A",13-SUM(AR54:AU54),IF(D54="B",11-SUM(AR54:AU54),IF(D54="C",7-SUM(AR54:AU54))))
      )
      *AE54/C54, 0
    )
    *C54 = 0,
    0,
    ROUNDUP(
      IF(
        IF(D54="A",13-SUM(AR54:AU54),IF(D54="B",11-SUM(AR54:AU54),IF(D54="C",7-SUM(AR54:AU54))))
        &lt;0,
        0,
        IF(D54="A",13-SUM(AR54:AU54),IF(D54="B",11-SUM(AR54:AU54),IF(D54="C",7-SUM(AR54:AU54))))
      )
      *AE54/C54, 0
    ) *C54
  )
)</f>
        <v>0</v>
      </c>
      <c r="AZ54" s="26">
        <f>IF(OR(COUNTIF(AB54,"&gt;="&amp;1.5)+COUNTIF(AA54,"&gt;="&amp;1.5)+COUNTIF(Z54,"&gt;="&amp;1.5)+COUNTIF(Y54,"&gt;="&amp;1.5)+COUNTIF(X54,"&gt;="&amp;1.5)&gt;=2,COUNTIF(AB54,"&gt;="&amp;2)&gt;=1,AND(AA54&gt;=1.5,AB54&lt;=0.3,AI54=0)),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+IFERROR(BA54*C54,0),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+IFERROR(BA54*C54,0),
IFERROR(AVERAGEIF(Tabela1[[#This Row],[COMPRA PADRÃO]:[COMPRA &gt;30%]],"&gt;"&amp;0,Tabela1[[#This Row],[COMPRA PADRÃO]:[COMPRA &gt;30%]]),
0))/Tabela1[[#This Row],[U/CX]],0)*Tabela1[[#This Row],[U/CX]])</f>
        <v>0</v>
      </c>
      <c r="BA54" s="33"/>
      <c r="BB54" s="33"/>
      <c r="BC54" s="42"/>
      <c r="BD54" s="43">
        <f t="shared" si="25"/>
        <v>0.86792452830188682</v>
      </c>
      <c r="BE54" s="44">
        <f>Tabela1[[#This Row],[MÉDIA DIÁRIA]]*180</f>
        <v>156.22641509433961</v>
      </c>
      <c r="BF54" s="44">
        <f>Tabela1[[#This Row],[MÉDIA DIÁRIA]]*IF(Tabela1[[#This Row],[ABC FAT]]="A",(13*22),IF(Tabela1[[#This Row],[ABC FAT]]="B",(9*22),IF(Tabela1[[#This Row],[ABC FAT]]="C",(3*22),0)))</f>
        <v>57.283018867924532</v>
      </c>
      <c r="BG54" s="44">
        <f>SUM(Tabela1[[#This Row],[ESTOQUE TOTAL]],Tabela1[[#This Row],[TRÂNSITO TOTAL]])</f>
        <v>500</v>
      </c>
      <c r="BH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5" spans="1:61" x14ac:dyDescent="0.2">
      <c r="A55" s="4" t="s">
        <v>269</v>
      </c>
      <c r="B55" s="4" t="s">
        <v>1313</v>
      </c>
      <c r="C55" s="4">
        <v>40</v>
      </c>
      <c r="D55" s="4" t="s">
        <v>85</v>
      </c>
      <c r="E55" s="5"/>
      <c r="F55" s="4"/>
      <c r="G55" s="4"/>
      <c r="H55" s="4"/>
      <c r="I55" s="4"/>
      <c r="J55" s="4"/>
      <c r="K55" s="4"/>
      <c r="L55" s="4"/>
      <c r="M55" s="4"/>
      <c r="N55" s="4">
        <v>80</v>
      </c>
      <c r="O55" s="4">
        <v>73</v>
      </c>
      <c r="P55" s="4">
        <v>8</v>
      </c>
      <c r="Q55" s="13">
        <f t="shared" si="0"/>
        <v>0</v>
      </c>
      <c r="R55" s="16">
        <f t="shared" si="1"/>
        <v>0</v>
      </c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7"/>
        <v>0</v>
      </c>
      <c r="Y55" s="16">
        <f t="shared" si="8"/>
        <v>0</v>
      </c>
      <c r="Z55" s="16">
        <f t="shared" si="9"/>
        <v>1.4906832298136647</v>
      </c>
      <c r="AA55" s="16">
        <f t="shared" si="10"/>
        <v>1.360248447204969</v>
      </c>
      <c r="AB55" s="17">
        <f t="shared" si="11"/>
        <v>0.14906832298136646</v>
      </c>
      <c r="AC55" s="15">
        <v>7135.68</v>
      </c>
      <c r="AD55" s="14">
        <f>AVERAGE(Tabela1[[#This Row],[202407-JUL]:[202506-JUN]])</f>
        <v>53.666666666666664</v>
      </c>
      <c r="AE55" s="14">
        <f t="shared" si="12"/>
        <v>76.5</v>
      </c>
      <c r="AF55" s="5">
        <v>0</v>
      </c>
      <c r="AG55" s="6">
        <v>0</v>
      </c>
      <c r="AH55" s="4">
        <v>0</v>
      </c>
      <c r="AI55" s="23">
        <f>SUM(Tabela1[[#This Row],[ESTOQUE RJ]:[ESTOQUE SC]])</f>
        <v>0</v>
      </c>
      <c r="AJ55" s="4">
        <v>0</v>
      </c>
      <c r="AK55" s="4">
        <v>1280</v>
      </c>
      <c r="AL55" s="24">
        <f>SUM(Tabela1[[#This Row],[QTD CONTAINER]:[QTD FÁBRICA]])</f>
        <v>1280</v>
      </c>
      <c r="AM55" s="7">
        <f t="shared" si="13"/>
        <v>0</v>
      </c>
      <c r="AN55" s="7">
        <f t="shared" si="14"/>
        <v>0</v>
      </c>
      <c r="AO55" s="8">
        <f t="shared" si="15"/>
        <v>0</v>
      </c>
      <c r="AP55" s="9">
        <f t="shared" si="16"/>
        <v>23.850931677018636</v>
      </c>
      <c r="AQ55" s="25">
        <f t="shared" si="17"/>
        <v>23.850931677018636</v>
      </c>
      <c r="AR55" s="18">
        <f t="shared" si="18"/>
        <v>0</v>
      </c>
      <c r="AS55" s="7">
        <f t="shared" si="19"/>
        <v>0</v>
      </c>
      <c r="AT55" s="8">
        <f t="shared" si="20"/>
        <v>0</v>
      </c>
      <c r="AU55" s="9">
        <f t="shared" si="21"/>
        <v>16.732026143790851</v>
      </c>
      <c r="AV55" s="10">
        <f t="shared" si="22"/>
        <v>16.732026143790851</v>
      </c>
      <c r="AW55" s="22">
        <f t="shared" si="23"/>
        <v>0</v>
      </c>
      <c r="AX55" s="5">
        <f t="shared" si="24"/>
        <v>0</v>
      </c>
      <c r="AY55" s="4">
        <f>IF(
  AND(Tabela1[[#This Row],[GRUPO | ITEM]]="PALHETAS",NOT(OR(MID(Tabela1[[#This Row],[ITEM]],1,5)="YN-PF",MID(Tabela1[[#This Row],[ITEM]],1,5)="YN-PC"))),
  0,
  IF(
    ROUNDUP(
      IF(
        IF(D55="A",13-SUM(AR55:AU55),IF(D55="B",11-SUM(AR55:AU55),IF(D55="C",7-SUM(AR55:AU55))))
        &lt;0,
        0,
        IF(D55="A",13-SUM(AR55:AU55),IF(D55="B",11-SUM(AR55:AU55),IF(D55="C",7-SUM(AR55:AU55))))
      )
      *AE55/C55, 0
    )
    *C55 = 0,
    0,
    ROUNDUP(
      IF(
        IF(D55="A",13-SUM(AR55:AU55),IF(D55="B",11-SUM(AR55:AU55),IF(D55="C",7-SUM(AR55:AU55))))
        &lt;0,
        0,
        IF(D55="A",13-SUM(AR55:AU55),IF(D55="B",11-SUM(AR55:AU55),IF(D55="C",7-SUM(AR55:AU55))))
      )
      *AE55/C55, 0
    ) *C55
  )
)</f>
        <v>0</v>
      </c>
      <c r="AZ55" s="26">
        <f>IF(OR(COUNTIF(AB55,"&gt;="&amp;1.5)+COUNTIF(AA55,"&gt;="&amp;1.5)+COUNTIF(Z55,"&gt;="&amp;1.5)+COUNTIF(Y55,"&gt;="&amp;1.5)+COUNTIF(X55,"&gt;="&amp;1.5)&gt;=2,COUNTIF(AB55,"&gt;="&amp;2)&gt;=1,AND(AA55&gt;=1.5,AB55&lt;=0.3,AI55=0)),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+IFERROR(BA55*C55,0),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+IFERROR(BA55*C55,0),
IFERROR(AVERAGEIF(Tabela1[[#This Row],[COMPRA PADRÃO]:[COMPRA &gt;30%]],"&gt;"&amp;0,Tabela1[[#This Row],[COMPRA PADRÃO]:[COMPRA &gt;30%]]),
0))/Tabela1[[#This Row],[U/CX]],0)*Tabela1[[#This Row],[U/CX]])</f>
        <v>0</v>
      </c>
      <c r="BA55" s="33"/>
      <c r="BB55" s="33"/>
      <c r="BC55" s="42"/>
      <c r="BD55" s="43">
        <f t="shared" si="25"/>
        <v>0.60754716981132073</v>
      </c>
      <c r="BE55" s="44">
        <f>Tabela1[[#This Row],[MÉDIA DIÁRIA]]*180</f>
        <v>109.35849056603773</v>
      </c>
      <c r="BF55" s="44">
        <f>Tabela1[[#This Row],[MÉDIA DIÁRIA]]*IF(Tabela1[[#This Row],[ABC FAT]]="A",(13*22),IF(Tabela1[[#This Row],[ABC FAT]]="B",(9*22),IF(Tabela1[[#This Row],[ABC FAT]]="C",(3*22),0)))</f>
        <v>40.098113207547165</v>
      </c>
      <c r="BG55" s="44">
        <f>SUM(Tabela1[[#This Row],[ESTOQUE TOTAL]],Tabela1[[#This Row],[TRÂNSITO TOTAL]])</f>
        <v>1280</v>
      </c>
      <c r="BH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6" spans="1:61" x14ac:dyDescent="0.2">
      <c r="A56" s="4" t="s">
        <v>269</v>
      </c>
      <c r="B56" s="4" t="s">
        <v>1317</v>
      </c>
      <c r="C56" s="4">
        <v>50</v>
      </c>
      <c r="D56" s="4" t="s">
        <v>16</v>
      </c>
      <c r="E56" s="5"/>
      <c r="F56" s="4"/>
      <c r="G56" s="4"/>
      <c r="H56" s="4"/>
      <c r="I56" s="4"/>
      <c r="J56" s="4"/>
      <c r="K56" s="4"/>
      <c r="L56" s="4"/>
      <c r="M56" s="4"/>
      <c r="N56" s="4">
        <v>100</v>
      </c>
      <c r="O56" s="4">
        <v>499</v>
      </c>
      <c r="P56" s="4">
        <v>166</v>
      </c>
      <c r="Q56" s="13">
        <f t="shared" si="0"/>
        <v>0</v>
      </c>
      <c r="R56" s="16">
        <f t="shared" si="1"/>
        <v>0</v>
      </c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7"/>
        <v>0</v>
      </c>
      <c r="Y56" s="16">
        <f t="shared" si="8"/>
        <v>0</v>
      </c>
      <c r="Z56" s="16">
        <f t="shared" si="9"/>
        <v>0.39215686274509803</v>
      </c>
      <c r="AA56" s="16">
        <f t="shared" si="10"/>
        <v>1.9568627450980391</v>
      </c>
      <c r="AB56" s="17">
        <f t="shared" si="11"/>
        <v>0.65098039215686276</v>
      </c>
      <c r="AC56" s="15">
        <v>31944.75</v>
      </c>
      <c r="AD56" s="14">
        <f>AVERAGE(Tabela1[[#This Row],[202407-JUL]:[202506-JUN]])</f>
        <v>255</v>
      </c>
      <c r="AE56" s="14">
        <f t="shared" si="12"/>
        <v>255</v>
      </c>
      <c r="AF56" s="5">
        <v>0</v>
      </c>
      <c r="AG56" s="6">
        <v>0</v>
      </c>
      <c r="AH56" s="4">
        <v>0</v>
      </c>
      <c r="AI56" s="23">
        <f>SUM(Tabela1[[#This Row],[ESTOQUE RJ]:[ESTOQUE SC]])</f>
        <v>0</v>
      </c>
      <c r="AJ56" s="4">
        <v>0</v>
      </c>
      <c r="AK56" s="4">
        <v>1000</v>
      </c>
      <c r="AL56" s="24">
        <f>SUM(Tabela1[[#This Row],[QTD CONTAINER]:[QTD FÁBRICA]])</f>
        <v>1000</v>
      </c>
      <c r="AM56" s="7">
        <f t="shared" si="13"/>
        <v>0</v>
      </c>
      <c r="AN56" s="7">
        <f t="shared" si="14"/>
        <v>0</v>
      </c>
      <c r="AO56" s="8">
        <f t="shared" si="15"/>
        <v>0</v>
      </c>
      <c r="AP56" s="9">
        <f t="shared" si="16"/>
        <v>3.9215686274509802</v>
      </c>
      <c r="AQ56" s="25">
        <f t="shared" si="17"/>
        <v>3.9215686274509802</v>
      </c>
      <c r="AR56" s="18">
        <f t="shared" si="18"/>
        <v>0</v>
      </c>
      <c r="AS56" s="7">
        <f t="shared" si="19"/>
        <v>0</v>
      </c>
      <c r="AT56" s="8">
        <f t="shared" si="20"/>
        <v>0</v>
      </c>
      <c r="AU56" s="9">
        <f t="shared" si="21"/>
        <v>3.9215686274509802</v>
      </c>
      <c r="AV56" s="10">
        <f t="shared" si="22"/>
        <v>3.9215686274509802</v>
      </c>
      <c r="AW56" s="22">
        <f t="shared" si="23"/>
        <v>7.2549019607843137</v>
      </c>
      <c r="AX56" s="5">
        <f t="shared" si="24"/>
        <v>1850</v>
      </c>
      <c r="AY56" s="4">
        <f>IF(
  AND(Tabela1[[#This Row],[GRUPO | ITEM]]="PALHETAS",NOT(OR(MID(Tabela1[[#This Row],[ITEM]],1,5)="YN-PF",MID(Tabela1[[#This Row],[ITEM]],1,5)="YN-PC"))),
  0,
  IF(
    ROUNDUP(
      IF(
        IF(D56="A",13-SUM(AR56:AU56),IF(D56="B",11-SUM(AR56:AU56),IF(D56="C",7-SUM(AR56:AU56))))
        &lt;0,
        0,
        IF(D56="A",13-SUM(AR56:AU56),IF(D56="B",11-SUM(AR56:AU56),IF(D56="C",7-SUM(AR56:AU56))))
      )
      *AE56/C56, 0
    )
    *C56 = 0,
    0,
    ROUNDUP(
      IF(
        IF(D56="A",13-SUM(AR56:AU56),IF(D56="B",11-SUM(AR56:AU56),IF(D56="C",7-SUM(AR56:AU56))))
        &lt;0,
        0,
        IF(D56="A",13-SUM(AR56:AU56),IF(D56="B",11-SUM(AR56:AU56),IF(D56="C",7-SUM(AR56:AU56))))
      )
      *AE56/C56, 0
    ) *C56
  )
)</f>
        <v>1850</v>
      </c>
      <c r="AZ56" s="26">
        <f>IF(OR(COUNTIF(AB56,"&gt;="&amp;1.5)+COUNTIF(AA56,"&gt;="&amp;1.5)+COUNTIF(Z56,"&gt;="&amp;1.5)+COUNTIF(Y56,"&gt;="&amp;1.5)+COUNTIF(X56,"&gt;="&amp;1.5)&gt;=2,COUNTIF(AB56,"&gt;="&amp;2)&gt;=1,AND(AA56&gt;=1.5,AB56&lt;=0.3,AI56=0)),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+IFERROR(BA56*C56,0),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+IFERROR(BA56*C56,0),
IFERROR(AVERAGEIF(Tabela1[[#This Row],[COMPRA PADRÃO]:[COMPRA &gt;30%]],"&gt;"&amp;0,Tabela1[[#This Row],[COMPRA PADRÃO]:[COMPRA &gt;30%]]),
0))/Tabela1[[#This Row],[U/CX]],0)*Tabela1[[#This Row],[U/CX]])</f>
        <v>1850</v>
      </c>
      <c r="BA56" s="19"/>
      <c r="BB56" s="19"/>
      <c r="BC56" s="5"/>
      <c r="BD56" s="43">
        <f t="shared" si="25"/>
        <v>2.8867924528301887</v>
      </c>
      <c r="BE56" s="44">
        <f>Tabela1[[#This Row],[MÉDIA DIÁRIA]]*180</f>
        <v>519.62264150943395</v>
      </c>
      <c r="BF56" s="44">
        <f>Tabela1[[#This Row],[MÉDIA DIÁRIA]]*IF(Tabela1[[#This Row],[ABC FAT]]="A",(13*22),IF(Tabela1[[#This Row],[ABC FAT]]="B",(9*22),IF(Tabela1[[#This Row],[ABC FAT]]="C",(3*22),0)))</f>
        <v>571.58490566037733</v>
      </c>
      <c r="BG56" s="44">
        <f>SUM(Tabela1[[#This Row],[ESTOQUE TOTAL]],Tabela1[[#This Row],[TRÂNSITO TOTAL]])</f>
        <v>1000</v>
      </c>
      <c r="BH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7" spans="1:61" x14ac:dyDescent="0.2">
      <c r="A57" s="4" t="s">
        <v>269</v>
      </c>
      <c r="B57" s="4" t="s">
        <v>1305</v>
      </c>
      <c r="C57" s="4">
        <v>10</v>
      </c>
      <c r="D57" s="4" t="s">
        <v>16</v>
      </c>
      <c r="E57" s="5"/>
      <c r="F57" s="4"/>
      <c r="G57" s="4"/>
      <c r="H57" s="4"/>
      <c r="I57" s="4"/>
      <c r="J57" s="4"/>
      <c r="K57" s="4"/>
      <c r="L57" s="4"/>
      <c r="M57" s="4"/>
      <c r="N57" s="4">
        <v>65</v>
      </c>
      <c r="O57" s="4">
        <v>134</v>
      </c>
      <c r="P57" s="4">
        <v>80</v>
      </c>
      <c r="Q57" s="13">
        <f t="shared" si="0"/>
        <v>0</v>
      </c>
      <c r="R57" s="16">
        <f t="shared" si="1"/>
        <v>0</v>
      </c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7"/>
        <v>0</v>
      </c>
      <c r="Y57" s="16">
        <f t="shared" si="8"/>
        <v>0</v>
      </c>
      <c r="Z57" s="16">
        <f t="shared" si="9"/>
        <v>0.69892473118279574</v>
      </c>
      <c r="AA57" s="16">
        <f t="shared" si="10"/>
        <v>1.4408602150537635</v>
      </c>
      <c r="AB57" s="17">
        <f t="shared" si="11"/>
        <v>0.86021505376344087</v>
      </c>
      <c r="AC57" s="15">
        <v>35065.68</v>
      </c>
      <c r="AD57" s="14">
        <f>AVERAGE(Tabela1[[#This Row],[202407-JUL]:[202506-JUN]])</f>
        <v>93</v>
      </c>
      <c r="AE57" s="14">
        <f t="shared" si="12"/>
        <v>93</v>
      </c>
      <c r="AF57" s="5">
        <v>1</v>
      </c>
      <c r="AG57" s="6">
        <v>0</v>
      </c>
      <c r="AH57" s="4">
        <v>0</v>
      </c>
      <c r="AI57" s="23">
        <f>SUM(Tabela1[[#This Row],[ESTOQUE RJ]:[ESTOQUE SC]])</f>
        <v>0</v>
      </c>
      <c r="AJ57" s="4">
        <v>0</v>
      </c>
      <c r="AK57" s="4">
        <v>2000</v>
      </c>
      <c r="AL57" s="24">
        <f>SUM(Tabela1[[#This Row],[QTD CONTAINER]:[QTD FÁBRICA]])</f>
        <v>2000</v>
      </c>
      <c r="AM57" s="7">
        <f t="shared" si="13"/>
        <v>0</v>
      </c>
      <c r="AN57" s="7">
        <f t="shared" si="14"/>
        <v>0</v>
      </c>
      <c r="AO57" s="8">
        <f t="shared" si="15"/>
        <v>0</v>
      </c>
      <c r="AP57" s="9">
        <f t="shared" si="16"/>
        <v>21.50537634408602</v>
      </c>
      <c r="AQ57" s="25">
        <f t="shared" si="17"/>
        <v>21.50537634408602</v>
      </c>
      <c r="AR57" s="18">
        <f t="shared" si="18"/>
        <v>0</v>
      </c>
      <c r="AS57" s="7">
        <f t="shared" si="19"/>
        <v>0</v>
      </c>
      <c r="AT57" s="8">
        <f t="shared" si="20"/>
        <v>0</v>
      </c>
      <c r="AU57" s="9">
        <f t="shared" si="21"/>
        <v>21.50537634408602</v>
      </c>
      <c r="AV57" s="10">
        <f t="shared" si="22"/>
        <v>21.50537634408602</v>
      </c>
      <c r="AW57" s="22">
        <f t="shared" si="23"/>
        <v>0</v>
      </c>
      <c r="AX57" s="5">
        <f t="shared" si="24"/>
        <v>0</v>
      </c>
      <c r="AY57" s="4">
        <f>IF(
  AND(Tabela1[[#This Row],[GRUPO | ITEM]]="PALHETAS",NOT(OR(MID(Tabela1[[#This Row],[ITEM]],1,5)="YN-PF",MID(Tabela1[[#This Row],[ITEM]],1,5)="YN-PC"))),
  0,
  IF(
    ROUNDUP(
      IF(
        IF(D57="A",13-SUM(AR57:AU57),IF(D57="B",11-SUM(AR57:AU57),IF(D57="C",7-SUM(AR57:AU57))))
        &lt;0,
        0,
        IF(D57="A",13-SUM(AR57:AU57),IF(D57="B",11-SUM(AR57:AU57),IF(D57="C",7-SUM(AR57:AU57))))
      )
      *AE57/C57, 0
    )
    *C57 = 0,
    0,
    ROUNDUP(
      IF(
        IF(D57="A",13-SUM(AR57:AU57),IF(D57="B",11-SUM(AR57:AU57),IF(D57="C",7-SUM(AR57:AU57))))
        &lt;0,
        0,
        IF(D57="A",13-SUM(AR57:AU57),IF(D57="B",11-SUM(AR57:AU57),IF(D57="C",7-SUM(AR57:AU57))))
      )
      *AE57/C57, 0
    ) *C57
  )
)</f>
        <v>0</v>
      </c>
      <c r="AZ57" s="26">
        <f>IF(OR(COUNTIF(AB57,"&gt;="&amp;1.5)+COUNTIF(AA57,"&gt;="&amp;1.5)+COUNTIF(Z57,"&gt;="&amp;1.5)+COUNTIF(Y57,"&gt;="&amp;1.5)+COUNTIF(X57,"&gt;="&amp;1.5)&gt;=2,COUNTIF(AB57,"&gt;="&amp;2)&gt;=1,AND(AA57&gt;=1.5,AB57&lt;=0.3,AI57=0)),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+IFERROR(BA57*C57,0),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+IFERROR(BA57*C57,0),
IFERROR(AVERAGEIF(Tabela1[[#This Row],[COMPRA PADRÃO]:[COMPRA &gt;30%]],"&gt;"&amp;0,Tabela1[[#This Row],[COMPRA PADRÃO]:[COMPRA &gt;30%]]),
0))/Tabela1[[#This Row],[U/CX]],0)*Tabela1[[#This Row],[U/CX]])</f>
        <v>0</v>
      </c>
      <c r="BA57" s="19"/>
      <c r="BB57" s="19"/>
      <c r="BC57" s="41"/>
      <c r="BD57" s="43">
        <f t="shared" si="25"/>
        <v>1.0528301886792453</v>
      </c>
      <c r="BE57" s="44">
        <f>Tabela1[[#This Row],[MÉDIA DIÁRIA]]*180</f>
        <v>189.50943396226415</v>
      </c>
      <c r="BF57" s="44">
        <f>Tabela1[[#This Row],[MÉDIA DIÁRIA]]*IF(Tabela1[[#This Row],[ABC FAT]]="A",(13*22),IF(Tabela1[[#This Row],[ABC FAT]]="B",(9*22),IF(Tabela1[[#This Row],[ABC FAT]]="C",(3*22),0)))</f>
        <v>208.46037735849058</v>
      </c>
      <c r="BG57" s="44">
        <f>SUM(Tabela1[[#This Row],[ESTOQUE TOTAL]],Tabela1[[#This Row],[TRÂNSITO TOTAL]])</f>
        <v>2000</v>
      </c>
      <c r="BH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8" spans="1:61" x14ac:dyDescent="0.2">
      <c r="A58" s="4" t="s">
        <v>269</v>
      </c>
      <c r="B58" s="4" t="s">
        <v>1308</v>
      </c>
      <c r="C58" s="4">
        <v>10</v>
      </c>
      <c r="D58" s="4" t="s">
        <v>16</v>
      </c>
      <c r="E58" s="5"/>
      <c r="F58" s="4"/>
      <c r="G58" s="4"/>
      <c r="H58" s="4"/>
      <c r="I58" s="4"/>
      <c r="J58" s="4"/>
      <c r="K58" s="4"/>
      <c r="L58" s="4"/>
      <c r="M58" s="4"/>
      <c r="N58" s="4">
        <v>135</v>
      </c>
      <c r="O58" s="4">
        <v>65</v>
      </c>
      <c r="P58" s="4">
        <v>100</v>
      </c>
      <c r="Q58" s="13">
        <f t="shared" si="0"/>
        <v>0</v>
      </c>
      <c r="R58" s="16">
        <f t="shared" si="1"/>
        <v>0</v>
      </c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7"/>
        <v>0</v>
      </c>
      <c r="Y58" s="16">
        <f t="shared" si="8"/>
        <v>0</v>
      </c>
      <c r="Z58" s="16">
        <f t="shared" si="9"/>
        <v>1.35</v>
      </c>
      <c r="AA58" s="16">
        <f t="shared" si="10"/>
        <v>0.65</v>
      </c>
      <c r="AB58" s="17">
        <f t="shared" si="11"/>
        <v>1</v>
      </c>
      <c r="AC58" s="15">
        <v>46417.32</v>
      </c>
      <c r="AD58" s="14">
        <f>AVERAGE(Tabela1[[#This Row],[202407-JUL]:[202506-JUN]])</f>
        <v>100</v>
      </c>
      <c r="AE58" s="14">
        <f t="shared" si="12"/>
        <v>100</v>
      </c>
      <c r="AF58" s="5">
        <v>0</v>
      </c>
      <c r="AG58" s="6">
        <v>0</v>
      </c>
      <c r="AH58" s="4">
        <v>0</v>
      </c>
      <c r="AI58" s="23">
        <f>SUM(Tabela1[[#This Row],[ESTOQUE RJ]:[ESTOQUE SC]])</f>
        <v>0</v>
      </c>
      <c r="AJ58" s="4">
        <v>0</v>
      </c>
      <c r="AK58" s="4">
        <v>3040</v>
      </c>
      <c r="AL58" s="24">
        <f>SUM(Tabela1[[#This Row],[QTD CONTAINER]:[QTD FÁBRICA]])</f>
        <v>3040</v>
      </c>
      <c r="AM58" s="7">
        <f t="shared" si="13"/>
        <v>0</v>
      </c>
      <c r="AN58" s="7">
        <f t="shared" si="14"/>
        <v>0</v>
      </c>
      <c r="AO58" s="8">
        <f t="shared" si="15"/>
        <v>0</v>
      </c>
      <c r="AP58" s="9">
        <f t="shared" si="16"/>
        <v>30.4</v>
      </c>
      <c r="AQ58" s="25">
        <f t="shared" si="17"/>
        <v>30.4</v>
      </c>
      <c r="AR58" s="18">
        <f t="shared" si="18"/>
        <v>0</v>
      </c>
      <c r="AS58" s="7">
        <f t="shared" si="19"/>
        <v>0</v>
      </c>
      <c r="AT58" s="8">
        <f t="shared" si="20"/>
        <v>0</v>
      </c>
      <c r="AU58" s="9">
        <f t="shared" si="21"/>
        <v>30.4</v>
      </c>
      <c r="AV58" s="10">
        <f t="shared" si="22"/>
        <v>30.4</v>
      </c>
      <c r="AW58" s="22">
        <f t="shared" si="23"/>
        <v>0</v>
      </c>
      <c r="AX58" s="5">
        <f t="shared" si="24"/>
        <v>0</v>
      </c>
      <c r="AY58" s="4">
        <f>IF(
  AND(Tabela1[[#This Row],[GRUPO | ITEM]]="PALHETAS",NOT(OR(MID(Tabela1[[#This Row],[ITEM]],1,5)="YN-PF",MID(Tabela1[[#This Row],[ITEM]],1,5)="YN-PC"))),
  0,
  IF(
    ROUNDUP(
      IF(
        IF(D58="A",13-SUM(AR58:AU58),IF(D58="B",11-SUM(AR58:AU58),IF(D58="C",7-SUM(AR58:AU58))))
        &lt;0,
        0,
        IF(D58="A",13-SUM(AR58:AU58),IF(D58="B",11-SUM(AR58:AU58),IF(D58="C",7-SUM(AR58:AU58))))
      )
      *AE58/C58, 0
    )
    *C58 = 0,
    0,
    ROUNDUP(
      IF(
        IF(D58="A",13-SUM(AR58:AU58),IF(D58="B",11-SUM(AR58:AU58),IF(D58="C",7-SUM(AR58:AU58))))
        &lt;0,
        0,
        IF(D58="A",13-SUM(AR58:AU58),IF(D58="B",11-SUM(AR58:AU58),IF(D58="C",7-SUM(AR58:AU58))))
      )
      *AE58/C58, 0
    ) *C58
  )
)</f>
        <v>0</v>
      </c>
      <c r="AZ58" s="26">
        <f>IF(OR(COUNTIF(AB58,"&gt;="&amp;1.5)+COUNTIF(AA58,"&gt;="&amp;1.5)+COUNTIF(Z58,"&gt;="&amp;1.5)+COUNTIF(Y58,"&gt;="&amp;1.5)+COUNTIF(X58,"&gt;="&amp;1.5)&gt;=2,COUNTIF(AB58,"&gt;="&amp;2)&gt;=1,AND(AA58&gt;=1.5,AB58&lt;=0.3,AI58=0)),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+IFERROR(BA58*C58,0),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+IFERROR(BA58*C58,0),
IFERROR(AVERAGEIF(Tabela1[[#This Row],[COMPRA PADRÃO]:[COMPRA &gt;30%]],"&gt;"&amp;0,Tabela1[[#This Row],[COMPRA PADRÃO]:[COMPRA &gt;30%]]),
0))/Tabela1[[#This Row],[U/CX]],0)*Tabela1[[#This Row],[U/CX]])</f>
        <v>0</v>
      </c>
      <c r="BA58" s="19"/>
      <c r="BB58" s="19"/>
      <c r="BC58" s="5"/>
      <c r="BD58" s="43">
        <f t="shared" si="25"/>
        <v>1.1320754716981132</v>
      </c>
      <c r="BE58" s="44">
        <f>Tabela1[[#This Row],[MÉDIA DIÁRIA]]*180</f>
        <v>203.77358490566039</v>
      </c>
      <c r="BF58" s="44">
        <f>Tabela1[[#This Row],[MÉDIA DIÁRIA]]*IF(Tabela1[[#This Row],[ABC FAT]]="A",(13*22),IF(Tabela1[[#This Row],[ABC FAT]]="B",(9*22),IF(Tabela1[[#This Row],[ABC FAT]]="C",(3*22),0)))</f>
        <v>224.15094339622641</v>
      </c>
      <c r="BG58" s="44">
        <f>SUM(Tabela1[[#This Row],[ESTOQUE TOTAL]],Tabela1[[#This Row],[TRÂNSITO TOTAL]])</f>
        <v>3040</v>
      </c>
      <c r="BH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</v>
      </c>
    </row>
    <row r="59" spans="1:61" x14ac:dyDescent="0.2">
      <c r="A59" s="4" t="s">
        <v>34</v>
      </c>
      <c r="B59" s="4" t="s">
        <v>574</v>
      </c>
      <c r="C59" s="4">
        <v>500</v>
      </c>
      <c r="D59" s="4" t="s">
        <v>85</v>
      </c>
      <c r="E59" s="5">
        <v>35</v>
      </c>
      <c r="F59" s="4">
        <v>50</v>
      </c>
      <c r="G59" s="4">
        <v>10</v>
      </c>
      <c r="H59" s="4">
        <v>120</v>
      </c>
      <c r="I59" s="4">
        <v>30</v>
      </c>
      <c r="J59" s="4"/>
      <c r="K59" s="4">
        <v>60</v>
      </c>
      <c r="L59" s="4">
        <v>20</v>
      </c>
      <c r="M59" s="4">
        <v>10</v>
      </c>
      <c r="N59" s="4">
        <v>130</v>
      </c>
      <c r="O59" s="4">
        <v>30</v>
      </c>
      <c r="P59" s="4">
        <v>1000</v>
      </c>
      <c r="Q59" s="13">
        <f t="shared" si="0"/>
        <v>0.25752508361204013</v>
      </c>
      <c r="R59" s="16">
        <f t="shared" si="1"/>
        <v>0.3678929765886288</v>
      </c>
      <c r="S59" s="16">
        <f t="shared" si="2"/>
        <v>7.3578595317725759E-2</v>
      </c>
      <c r="T59" s="16">
        <f t="shared" si="3"/>
        <v>0.882943143812709</v>
      </c>
      <c r="U59" s="16">
        <f t="shared" si="4"/>
        <v>0.22073578595317725</v>
      </c>
      <c r="V59" s="16">
        <f t="shared" si="5"/>
        <v>0</v>
      </c>
      <c r="W59" s="16">
        <f t="shared" si="6"/>
        <v>0.4414715719063545</v>
      </c>
      <c r="X59" s="16">
        <f t="shared" si="7"/>
        <v>0.14715719063545152</v>
      </c>
      <c r="Y59" s="16">
        <f t="shared" si="8"/>
        <v>7.3578595317725759E-2</v>
      </c>
      <c r="Z59" s="16">
        <f t="shared" si="9"/>
        <v>0.95652173913043481</v>
      </c>
      <c r="AA59" s="16">
        <f t="shared" si="10"/>
        <v>0.22073578595317725</v>
      </c>
      <c r="AB59" s="17">
        <f t="shared" si="11"/>
        <v>7.3578595317725757</v>
      </c>
      <c r="AC59" s="15">
        <v>2599.15</v>
      </c>
      <c r="AD59" s="14">
        <f>AVERAGE(Tabela1[[#This Row],[202407-JUL]:[202506-JUN]])</f>
        <v>135.90909090909091</v>
      </c>
      <c r="AE59" s="14">
        <f t="shared" si="12"/>
        <v>272</v>
      </c>
      <c r="AF59" s="5">
        <v>0</v>
      </c>
      <c r="AG59" s="6">
        <v>1</v>
      </c>
      <c r="AH59" s="4">
        <v>0</v>
      </c>
      <c r="AI59" s="23">
        <f>SUM(Tabela1[[#This Row],[ESTOQUE RJ]:[ESTOQUE SC]])</f>
        <v>1</v>
      </c>
      <c r="AJ59" s="4">
        <v>0</v>
      </c>
      <c r="AK59" s="4">
        <v>2000</v>
      </c>
      <c r="AL59" s="24">
        <f>SUM(Tabela1[[#This Row],[QTD CONTAINER]:[QTD FÁBRICA]])</f>
        <v>2000</v>
      </c>
      <c r="AM59" s="7">
        <f t="shared" si="13"/>
        <v>7.3578595317725752E-3</v>
      </c>
      <c r="AN59" s="7">
        <f t="shared" si="14"/>
        <v>0</v>
      </c>
      <c r="AO59" s="8">
        <f t="shared" si="15"/>
        <v>0</v>
      </c>
      <c r="AP59" s="9">
        <f t="shared" si="16"/>
        <v>14.715719063545151</v>
      </c>
      <c r="AQ59" s="25">
        <f t="shared" si="17"/>
        <v>14.723076923076924</v>
      </c>
      <c r="AR59" s="18">
        <f t="shared" si="18"/>
        <v>3.6764705882352941E-3</v>
      </c>
      <c r="AS59" s="7">
        <f t="shared" si="19"/>
        <v>0</v>
      </c>
      <c r="AT59" s="8">
        <f t="shared" si="20"/>
        <v>0</v>
      </c>
      <c r="AU59" s="9">
        <f t="shared" si="21"/>
        <v>7.3529411764705879</v>
      </c>
      <c r="AV59" s="10">
        <f t="shared" si="22"/>
        <v>7.3566176470588234</v>
      </c>
      <c r="AW59" s="22">
        <f t="shared" si="23"/>
        <v>7.3545798974816137</v>
      </c>
      <c r="AX59" s="5">
        <f t="shared" si="24"/>
        <v>0</v>
      </c>
      <c r="AY59" s="4">
        <f>IF(
  AND(Tabela1[[#This Row],[GRUPO | ITEM]]="PALHETAS",NOT(OR(MID(Tabela1[[#This Row],[ITEM]],1,5)="YN-PF",MID(Tabela1[[#This Row],[ITEM]],1,5)="YN-PC"))),
  0,
  IF(
    ROUNDUP(
      IF(
        IF(D59="A",13-SUM(AR59:AU59),IF(D59="B",11-SUM(AR59:AU59),IF(D59="C",7-SUM(AR59:AU59))))
        &lt;0,
        0,
        IF(D59="A",13-SUM(AR59:AU59),IF(D59="B",11-SUM(AR59:AU59),IF(D59="C",7-SUM(AR59:AU59))))
      )
      *AE59/C59, 0
    )
    *C59 = 0,
    0,
    ROUNDUP(
      IF(
        IF(D59="A",13-SUM(AR59:AU59),IF(D59="B",11-SUM(AR59:AU59),IF(D59="C",7-SUM(AR59:AU59))))
        &lt;0,
        0,
        IF(D59="A",13-SUM(AR59:AU59),IF(D59="B",11-SUM(AR59:AU59),IF(D59="C",7-SUM(AR59:AU59))))
      )
      *AE59/C59, 0
    ) *C59
  )
)</f>
        <v>0</v>
      </c>
      <c r="AZ59" s="26">
        <f>IF(OR(COUNTIF(AB59,"&gt;="&amp;1.5)+COUNTIF(AA59,"&gt;="&amp;1.5)+COUNTIF(Z59,"&gt;="&amp;1.5)+COUNTIF(Y59,"&gt;="&amp;1.5)+COUNTIF(X59,"&gt;="&amp;1.5)&gt;=2,COUNTIF(AB59,"&gt;="&amp;2)&gt;=1,AND(AA59&gt;=1.5,AB59&lt;=0.3,AI59=0)),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+IFERROR(BA59*C59,0),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+IFERROR(BA59*C59,0),
IFERROR(AVERAGEIF(Tabela1[[#This Row],[COMPRA PADRÃO]:[COMPRA &gt;30%]],"&gt;"&amp;0,Tabela1[[#This Row],[COMPRA PADRÃO]:[COMPRA &gt;30%]]),
0))/Tabela1[[#This Row],[U/CX]],0)*Tabela1[[#This Row],[U/CX]])</f>
        <v>1500</v>
      </c>
      <c r="BA59" s="19"/>
      <c r="BB59" s="19"/>
      <c r="BC59" s="5"/>
      <c r="BD59" s="43">
        <f t="shared" si="25"/>
        <v>5.6415094339622645</v>
      </c>
      <c r="BE59" s="44">
        <f>Tabela1[[#This Row],[MÉDIA DIÁRIA]]*180</f>
        <v>1015.4716981132076</v>
      </c>
      <c r="BF59" s="44">
        <f>Tabela1[[#This Row],[MÉDIA DIÁRIA]]*IF(Tabela1[[#This Row],[ABC FAT]]="A",(13*22),IF(Tabela1[[#This Row],[ABC FAT]]="B",(9*22),IF(Tabela1[[#This Row],[ABC FAT]]="C",(3*22),0)))</f>
        <v>372.33962264150944</v>
      </c>
      <c r="BG59" s="44">
        <f>SUM(Tabela1[[#This Row],[ESTOQUE TOTAL]],Tabela1[[#This Row],[TRÂNSITO TOTAL]])</f>
        <v>2001</v>
      </c>
      <c r="BH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9.847640282422891E-4</v>
      </c>
    </row>
    <row r="60" spans="1:61" x14ac:dyDescent="0.2">
      <c r="A60" s="4" t="s">
        <v>39</v>
      </c>
      <c r="B60" s="4" t="s">
        <v>229</v>
      </c>
      <c r="C60" s="4">
        <v>150</v>
      </c>
      <c r="D60" s="4" t="s">
        <v>85</v>
      </c>
      <c r="E60" s="5">
        <v>100</v>
      </c>
      <c r="F60" s="4">
        <v>5</v>
      </c>
      <c r="G60" s="4">
        <v>150</v>
      </c>
      <c r="H60" s="4"/>
      <c r="I60" s="4">
        <v>80</v>
      </c>
      <c r="J60" s="4"/>
      <c r="K60" s="4">
        <v>50</v>
      </c>
      <c r="L60" s="4"/>
      <c r="M60" s="4"/>
      <c r="N60" s="4"/>
      <c r="O60" s="4">
        <v>50</v>
      </c>
      <c r="P60" s="4">
        <v>10</v>
      </c>
      <c r="Q60" s="13">
        <f t="shared" si="0"/>
        <v>1.5730337078651686</v>
      </c>
      <c r="R60" s="16">
        <f t="shared" si="1"/>
        <v>7.8651685393258425E-2</v>
      </c>
      <c r="S60" s="16">
        <f t="shared" si="2"/>
        <v>2.3595505617977528</v>
      </c>
      <c r="T60" s="16">
        <f t="shared" si="3"/>
        <v>0</v>
      </c>
      <c r="U60" s="16">
        <f t="shared" si="4"/>
        <v>1.2584269662921348</v>
      </c>
      <c r="V60" s="16">
        <f t="shared" si="5"/>
        <v>0</v>
      </c>
      <c r="W60" s="16">
        <f t="shared" si="6"/>
        <v>0.7865168539325843</v>
      </c>
      <c r="X60" s="16">
        <f t="shared" si="7"/>
        <v>0</v>
      </c>
      <c r="Y60" s="16">
        <f t="shared" si="8"/>
        <v>0</v>
      </c>
      <c r="Z60" s="16">
        <f t="shared" si="9"/>
        <v>0</v>
      </c>
      <c r="AA60" s="16">
        <f t="shared" si="10"/>
        <v>0.7865168539325843</v>
      </c>
      <c r="AB60" s="17">
        <f t="shared" si="11"/>
        <v>0.15730337078651685</v>
      </c>
      <c r="AC60" s="15">
        <v>6489.3</v>
      </c>
      <c r="AD60" s="14">
        <f>AVERAGE(Tabela1[[#This Row],[202407-JUL]:[202506-JUN]])</f>
        <v>63.571428571428569</v>
      </c>
      <c r="AE60" s="14">
        <f t="shared" si="12"/>
        <v>86</v>
      </c>
      <c r="AF60" s="5">
        <v>0</v>
      </c>
      <c r="AG60" s="6">
        <v>1</v>
      </c>
      <c r="AH60" s="4">
        <v>0</v>
      </c>
      <c r="AI60" s="23">
        <f>SUM(Tabela1[[#This Row],[ESTOQUE RJ]:[ESTOQUE SC]])</f>
        <v>1</v>
      </c>
      <c r="AJ60" s="4">
        <v>0</v>
      </c>
      <c r="AK60" s="4">
        <v>450</v>
      </c>
      <c r="AL60" s="24">
        <f>SUM(Tabela1[[#This Row],[QTD CONTAINER]:[QTD FÁBRICA]])</f>
        <v>450</v>
      </c>
      <c r="AM60" s="7">
        <f t="shared" si="13"/>
        <v>1.5730337078651686E-2</v>
      </c>
      <c r="AN60" s="7">
        <f t="shared" si="14"/>
        <v>0</v>
      </c>
      <c r="AO60" s="8">
        <f t="shared" si="15"/>
        <v>0</v>
      </c>
      <c r="AP60" s="9">
        <f t="shared" si="16"/>
        <v>7.0786516853932584</v>
      </c>
      <c r="AQ60" s="25">
        <f t="shared" si="17"/>
        <v>7.0943820224719101</v>
      </c>
      <c r="AR60" s="18">
        <f t="shared" si="18"/>
        <v>1.1627906976744186E-2</v>
      </c>
      <c r="AS60" s="7">
        <f t="shared" si="19"/>
        <v>0</v>
      </c>
      <c r="AT60" s="8">
        <f t="shared" si="20"/>
        <v>0</v>
      </c>
      <c r="AU60" s="9">
        <f t="shared" si="21"/>
        <v>5.2325581395348841</v>
      </c>
      <c r="AV60" s="10">
        <f t="shared" si="22"/>
        <v>5.2441860465116283</v>
      </c>
      <c r="AW60" s="22">
        <f t="shared" si="23"/>
        <v>4.0114613180515768</v>
      </c>
      <c r="AX60" s="5">
        <f t="shared" si="24"/>
        <v>0</v>
      </c>
      <c r="AY60" s="4">
        <f>IF(
  AND(Tabela1[[#This Row],[GRUPO | ITEM]]="PALHETAS",NOT(OR(MID(Tabela1[[#This Row],[ITEM]],1,5)="YN-PF",MID(Tabela1[[#This Row],[ITEM]],1,5)="YN-PC"))),
  0,
  IF(
    ROUNDUP(
      IF(
        IF(D60="A",13-SUM(AR60:AU60),IF(D60="B",11-SUM(AR60:AU60),IF(D60="C",7-SUM(AR60:AU60))))
        &lt;0,
        0,
        IF(D60="A",13-SUM(AR60:AU60),IF(D60="B",11-SUM(AR60:AU60),IF(D60="C",7-SUM(AR60:AU60))))
      )
      *AE60/C60, 0
    )
    *C60 = 0,
    0,
    ROUNDUP(
      IF(
        IF(D60="A",13-SUM(AR60:AU60),IF(D60="B",11-SUM(AR60:AU60),IF(D60="C",7-SUM(AR60:AU60))))
        &lt;0,
        0,
        IF(D60="A",13-SUM(AR60:AU60),IF(D60="B",11-SUM(AR60:AU60),IF(D60="C",7-SUM(AR60:AU60))))
      )
      *AE60/C60, 0
    ) *C60
  )
)</f>
        <v>300</v>
      </c>
      <c r="AZ60" s="26">
        <f>IF(OR(COUNTIF(AB60,"&gt;="&amp;1.5)+COUNTIF(AA60,"&gt;="&amp;1.5)+COUNTIF(Z60,"&gt;="&amp;1.5)+COUNTIF(Y60,"&gt;="&amp;1.5)+COUNTIF(X60,"&gt;="&amp;1.5)&gt;=2,COUNTIF(AB60,"&gt;="&amp;2)&gt;=1,AND(AA60&gt;=1.5,AB60&lt;=0.3,AI60=0)),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+IFERROR(BA60*C60,0),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+IFERROR(BA60*C60,0),
IFERROR(AVERAGEIF(Tabela1[[#This Row],[COMPRA PADRÃO]:[COMPRA &gt;30%]],"&gt;"&amp;0,Tabela1[[#This Row],[COMPRA PADRÃO]:[COMPRA &gt;30%]]),
0))/Tabela1[[#This Row],[U/CX]],0)*Tabela1[[#This Row],[U/CX]])</f>
        <v>300</v>
      </c>
      <c r="BA60" s="33"/>
      <c r="BB60" s="33"/>
      <c r="BC60" s="42"/>
      <c r="BD60" s="43">
        <f t="shared" si="25"/>
        <v>1.679245283018868</v>
      </c>
      <c r="BE60" s="44">
        <f>Tabela1[[#This Row],[MÉDIA DIÁRIA]]*180</f>
        <v>302.26415094339626</v>
      </c>
      <c r="BF60" s="44">
        <f>Tabela1[[#This Row],[MÉDIA DIÁRIA]]*IF(Tabela1[[#This Row],[ABC FAT]]="A",(13*22),IF(Tabela1[[#This Row],[ABC FAT]]="B",(9*22),IF(Tabela1[[#This Row],[ABC FAT]]="C",(3*22),0)))</f>
        <v>110.83018867924528</v>
      </c>
      <c r="BG60" s="44">
        <f>SUM(Tabela1[[#This Row],[ESTOQUE TOTAL]],Tabela1[[#This Row],[TRÂNSITO TOTAL]])</f>
        <v>451</v>
      </c>
      <c r="BH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3.3083645443196001E-3</v>
      </c>
    </row>
    <row r="61" spans="1:61" x14ac:dyDescent="0.2">
      <c r="A61" s="4" t="s">
        <v>269</v>
      </c>
      <c r="B61" s="4" t="s">
        <v>1336</v>
      </c>
      <c r="C61" s="4">
        <v>125</v>
      </c>
      <c r="D61" s="4" t="s">
        <v>85</v>
      </c>
      <c r="E61" s="5"/>
      <c r="F61" s="4"/>
      <c r="G61" s="4"/>
      <c r="H61" s="4"/>
      <c r="I61" s="4"/>
      <c r="J61" s="4"/>
      <c r="K61" s="4"/>
      <c r="L61" s="4"/>
      <c r="M61" s="4"/>
      <c r="N61" s="4">
        <v>48</v>
      </c>
      <c r="O61" s="4">
        <v>93</v>
      </c>
      <c r="P61" s="4">
        <v>15</v>
      </c>
      <c r="Q61" s="13">
        <f t="shared" si="0"/>
        <v>0</v>
      </c>
      <c r="R61" s="16">
        <f t="shared" si="1"/>
        <v>0</v>
      </c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7"/>
        <v>0</v>
      </c>
      <c r="Y61" s="16">
        <f t="shared" si="8"/>
        <v>0</v>
      </c>
      <c r="Z61" s="16">
        <f t="shared" si="9"/>
        <v>0.92307692307692313</v>
      </c>
      <c r="AA61" s="16">
        <f t="shared" si="10"/>
        <v>1.7884615384615385</v>
      </c>
      <c r="AB61" s="17">
        <f t="shared" si="11"/>
        <v>0.28846153846153844</v>
      </c>
      <c r="AC61" s="15">
        <v>6883.36</v>
      </c>
      <c r="AD61" s="14">
        <f>AVERAGE(Tabela1[[#This Row],[202407-JUL]:[202506-JUN]])</f>
        <v>52</v>
      </c>
      <c r="AE61" s="14">
        <f t="shared" si="12"/>
        <v>70.5</v>
      </c>
      <c r="AF61" s="5">
        <v>0</v>
      </c>
      <c r="AG61" s="6">
        <v>1</v>
      </c>
      <c r="AH61" s="4">
        <v>0</v>
      </c>
      <c r="AI61" s="23">
        <f>SUM(Tabela1[[#This Row],[ESTOQUE RJ]:[ESTOQUE SC]])</f>
        <v>1</v>
      </c>
      <c r="AJ61" s="4">
        <v>0</v>
      </c>
      <c r="AK61" s="4">
        <v>1250</v>
      </c>
      <c r="AL61" s="24">
        <f>SUM(Tabela1[[#This Row],[QTD CONTAINER]:[QTD FÁBRICA]])</f>
        <v>1250</v>
      </c>
      <c r="AM61" s="7">
        <f t="shared" si="13"/>
        <v>1.9230769230769232E-2</v>
      </c>
      <c r="AN61" s="7">
        <f t="shared" si="14"/>
        <v>0</v>
      </c>
      <c r="AO61" s="8">
        <f t="shared" si="15"/>
        <v>0</v>
      </c>
      <c r="AP61" s="9">
        <f t="shared" si="16"/>
        <v>24.03846153846154</v>
      </c>
      <c r="AQ61" s="25">
        <f t="shared" si="17"/>
        <v>24.05769230769231</v>
      </c>
      <c r="AR61" s="18">
        <f t="shared" si="18"/>
        <v>1.4184397163120567E-2</v>
      </c>
      <c r="AS61" s="7">
        <f t="shared" si="19"/>
        <v>0</v>
      </c>
      <c r="AT61" s="8">
        <f t="shared" si="20"/>
        <v>0</v>
      </c>
      <c r="AU61" s="9">
        <f t="shared" si="21"/>
        <v>17.730496453900709</v>
      </c>
      <c r="AV61" s="10">
        <f t="shared" si="22"/>
        <v>17.74468085106383</v>
      </c>
      <c r="AW61" s="22">
        <f t="shared" si="23"/>
        <v>0</v>
      </c>
      <c r="AX61" s="5">
        <f t="shared" si="24"/>
        <v>0</v>
      </c>
      <c r="AY61" s="4">
        <f>IF(
  AND(Tabela1[[#This Row],[GRUPO | ITEM]]="PALHETAS",NOT(OR(MID(Tabela1[[#This Row],[ITEM]],1,5)="YN-PF",MID(Tabela1[[#This Row],[ITEM]],1,5)="YN-PC"))),
  0,
  IF(
    ROUNDUP(
      IF(
        IF(D61="A",13-SUM(AR61:AU61),IF(D61="B",11-SUM(AR61:AU61),IF(D61="C",7-SUM(AR61:AU61))))
        &lt;0,
        0,
        IF(D61="A",13-SUM(AR61:AU61),IF(D61="B",11-SUM(AR61:AU61),IF(D61="C",7-SUM(AR61:AU61))))
      )
      *AE61/C61, 0
    )
    *C61 = 0,
    0,
    ROUNDUP(
      IF(
        IF(D61="A",13-SUM(AR61:AU61),IF(D61="B",11-SUM(AR61:AU61),IF(D61="C",7-SUM(AR61:AU61))))
        &lt;0,
        0,
        IF(D61="A",13-SUM(AR61:AU61),IF(D61="B",11-SUM(AR61:AU61),IF(D61="C",7-SUM(AR61:AU61))))
      )
      *AE61/C61, 0
    ) *C61
  )
)</f>
        <v>0</v>
      </c>
      <c r="AZ61" s="26">
        <f>IF(OR(COUNTIF(AB61,"&gt;="&amp;1.5)+COUNTIF(AA61,"&gt;="&amp;1.5)+COUNTIF(Z61,"&gt;="&amp;1.5)+COUNTIF(Y61,"&gt;="&amp;1.5)+COUNTIF(X61,"&gt;="&amp;1.5)&gt;=2,COUNTIF(AB61,"&gt;="&amp;2)&gt;=1,AND(AA61&gt;=1.5,AB61&lt;=0.3,AI61=0)),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+IFERROR(BA61*C61,0),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+IFERROR(BA61*C61,0),
IFERROR(AVERAGEIF(Tabela1[[#This Row],[COMPRA PADRÃO]:[COMPRA &gt;30%]],"&gt;"&amp;0,Tabela1[[#This Row],[COMPRA PADRÃO]:[COMPRA &gt;30%]]),
0))/Tabela1[[#This Row],[U/CX]],0)*Tabela1[[#This Row],[U/CX]])</f>
        <v>0</v>
      </c>
      <c r="BA61" s="19"/>
      <c r="BB61" s="19"/>
      <c r="BC61" s="5"/>
      <c r="BD61" s="43">
        <f t="shared" si="25"/>
        <v>0.58867924528301885</v>
      </c>
      <c r="BE61" s="44">
        <f>Tabela1[[#This Row],[MÉDIA DIÁRIA]]*180</f>
        <v>105.9622641509434</v>
      </c>
      <c r="BF61" s="44">
        <f>Tabela1[[#This Row],[MÉDIA DIÁRIA]]*IF(Tabela1[[#This Row],[ABC FAT]]="A",(13*22),IF(Tabela1[[#This Row],[ABC FAT]]="B",(9*22),IF(Tabela1[[#This Row],[ABC FAT]]="C",(3*22),0)))</f>
        <v>38.852830188679242</v>
      </c>
      <c r="BG61" s="44">
        <f>SUM(Tabela1[[#This Row],[ESTOQUE TOTAL]],Tabela1[[#This Row],[TRÂNSITO TOTAL]])</f>
        <v>1251</v>
      </c>
      <c r="BH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9.4373219373219373E-3</v>
      </c>
    </row>
    <row r="62" spans="1:61" x14ac:dyDescent="0.2">
      <c r="A62" s="4" t="s">
        <v>269</v>
      </c>
      <c r="B62" s="4" t="s">
        <v>1315</v>
      </c>
      <c r="C62" s="4">
        <v>20</v>
      </c>
      <c r="D62" s="4" t="s">
        <v>85</v>
      </c>
      <c r="E62" s="5"/>
      <c r="F62" s="4"/>
      <c r="G62" s="4"/>
      <c r="H62" s="4"/>
      <c r="I62" s="4"/>
      <c r="J62" s="4"/>
      <c r="K62" s="4"/>
      <c r="L62" s="4"/>
      <c r="M62" s="4"/>
      <c r="N62" s="4">
        <v>10</v>
      </c>
      <c r="O62" s="4">
        <v>47</v>
      </c>
      <c r="P62" s="4">
        <v>37</v>
      </c>
      <c r="Q62" s="13">
        <f t="shared" si="0"/>
        <v>0</v>
      </c>
      <c r="R62" s="16">
        <f t="shared" si="1"/>
        <v>0</v>
      </c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7"/>
        <v>0</v>
      </c>
      <c r="Y62" s="16">
        <f t="shared" si="8"/>
        <v>0</v>
      </c>
      <c r="Z62" s="16">
        <f t="shared" si="9"/>
        <v>0.31914893617021278</v>
      </c>
      <c r="AA62" s="16">
        <f t="shared" si="10"/>
        <v>1.5</v>
      </c>
      <c r="AB62" s="17">
        <f t="shared" si="11"/>
        <v>1.1808510638297873</v>
      </c>
      <c r="AC62" s="15">
        <v>4454.1099999999997</v>
      </c>
      <c r="AD62" s="14">
        <f>AVERAGE(Tabela1[[#This Row],[202407-JUL]:[202506-JUN]])</f>
        <v>31.333333333333332</v>
      </c>
      <c r="AE62" s="14">
        <f t="shared" si="12"/>
        <v>31.333333333333332</v>
      </c>
      <c r="AF62" s="5">
        <v>0</v>
      </c>
      <c r="AG62" s="6">
        <v>1</v>
      </c>
      <c r="AH62" s="4">
        <v>0</v>
      </c>
      <c r="AI62" s="23">
        <f>SUM(Tabela1[[#This Row],[ESTOQUE RJ]:[ESTOQUE SC]])</f>
        <v>1</v>
      </c>
      <c r="AJ62" s="4">
        <v>0</v>
      </c>
      <c r="AK62" s="4">
        <v>400</v>
      </c>
      <c r="AL62" s="24">
        <f>SUM(Tabela1[[#This Row],[QTD CONTAINER]:[QTD FÁBRICA]])</f>
        <v>400</v>
      </c>
      <c r="AM62" s="7">
        <f t="shared" si="13"/>
        <v>3.1914893617021281E-2</v>
      </c>
      <c r="AN62" s="7">
        <f t="shared" si="14"/>
        <v>0</v>
      </c>
      <c r="AO62" s="8">
        <f t="shared" si="15"/>
        <v>0</v>
      </c>
      <c r="AP62" s="9">
        <f t="shared" si="16"/>
        <v>12.76595744680851</v>
      </c>
      <c r="AQ62" s="25">
        <f t="shared" si="17"/>
        <v>12.797872340425531</v>
      </c>
      <c r="AR62" s="18">
        <f t="shared" si="18"/>
        <v>3.1914893617021281E-2</v>
      </c>
      <c r="AS62" s="7">
        <f t="shared" si="19"/>
        <v>0</v>
      </c>
      <c r="AT62" s="8">
        <f t="shared" si="20"/>
        <v>0</v>
      </c>
      <c r="AU62" s="9">
        <f t="shared" si="21"/>
        <v>12.76595744680851</v>
      </c>
      <c r="AV62" s="10">
        <f t="shared" si="22"/>
        <v>12.797872340425531</v>
      </c>
      <c r="AW62" s="22">
        <f t="shared" si="23"/>
        <v>0</v>
      </c>
      <c r="AX62" s="5">
        <f t="shared" si="24"/>
        <v>0</v>
      </c>
      <c r="AY62" s="4">
        <f>IF(
  AND(Tabela1[[#This Row],[GRUPO | ITEM]]="PALHETAS",NOT(OR(MID(Tabela1[[#This Row],[ITEM]],1,5)="YN-PF",MID(Tabela1[[#This Row],[ITEM]],1,5)="YN-PC"))),
  0,
  IF(
    ROUNDUP(
      IF(
        IF(D62="A",13-SUM(AR62:AU62),IF(D62="B",11-SUM(AR62:AU62),IF(D62="C",7-SUM(AR62:AU62))))
        &lt;0,
        0,
        IF(D62="A",13-SUM(AR62:AU62),IF(D62="B",11-SUM(AR62:AU62),IF(D62="C",7-SUM(AR62:AU62))))
      )
      *AE62/C62, 0
    )
    *C62 = 0,
    0,
    ROUNDUP(
      IF(
        IF(D62="A",13-SUM(AR62:AU62),IF(D62="B",11-SUM(AR62:AU62),IF(D62="C",7-SUM(AR62:AU62))))
        &lt;0,
        0,
        IF(D62="A",13-SUM(AR62:AU62),IF(D62="B",11-SUM(AR62:AU62),IF(D62="C",7-SUM(AR62:AU62))))
      )
      *AE62/C62, 0
    ) *C62
  )
)</f>
        <v>0</v>
      </c>
      <c r="AZ62" s="26">
        <f>IF(OR(COUNTIF(AB62,"&gt;="&amp;1.5)+COUNTIF(AA62,"&gt;="&amp;1.5)+COUNTIF(Z62,"&gt;="&amp;1.5)+COUNTIF(Y62,"&gt;="&amp;1.5)+COUNTIF(X62,"&gt;="&amp;1.5)&gt;=2,COUNTIF(AB62,"&gt;="&amp;2)&gt;=1,AND(AA62&gt;=1.5,AB62&lt;=0.3,AI62=0)),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+IFERROR(BA62*C62,0),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+IFERROR(BA62*C62,0),
IFERROR(AVERAGEIF(Tabela1[[#This Row],[COMPRA PADRÃO]:[COMPRA &gt;30%]],"&gt;"&amp;0,Tabela1[[#This Row],[COMPRA PADRÃO]:[COMPRA &gt;30%]]),
0))/Tabela1[[#This Row],[U/CX]],0)*Tabela1[[#This Row],[U/CX]])</f>
        <v>0</v>
      </c>
      <c r="BA62" s="33"/>
      <c r="BB62" s="33"/>
      <c r="BC62" s="42"/>
      <c r="BD62" s="43">
        <f t="shared" si="25"/>
        <v>0.35471698113207545</v>
      </c>
      <c r="BE62" s="44">
        <f>Tabela1[[#This Row],[MÉDIA DIÁRIA]]*180</f>
        <v>63.849056603773583</v>
      </c>
      <c r="BF62" s="44">
        <f>Tabela1[[#This Row],[MÉDIA DIÁRIA]]*IF(Tabela1[[#This Row],[ABC FAT]]="A",(13*22),IF(Tabela1[[#This Row],[ABC FAT]]="B",(9*22),IF(Tabela1[[#This Row],[ABC FAT]]="C",(3*22),0)))</f>
        <v>23.411320754716979</v>
      </c>
      <c r="BG62" s="44">
        <f>SUM(Tabela1[[#This Row],[ESTOQUE TOTAL]],Tabela1[[#This Row],[TRÂNSITO TOTAL]])</f>
        <v>401</v>
      </c>
      <c r="BH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1.5661938534278962E-2</v>
      </c>
    </row>
    <row r="63" spans="1:61" x14ac:dyDescent="0.2">
      <c r="A63" s="4" t="s">
        <v>39</v>
      </c>
      <c r="B63" s="4" t="s">
        <v>707</v>
      </c>
      <c r="C63" s="4">
        <v>150</v>
      </c>
      <c r="D63" s="4" t="s">
        <v>85</v>
      </c>
      <c r="E63" s="5">
        <v>100</v>
      </c>
      <c r="F63" s="4">
        <v>40</v>
      </c>
      <c r="G63" s="4">
        <v>310</v>
      </c>
      <c r="H63" s="4"/>
      <c r="I63" s="4">
        <v>60</v>
      </c>
      <c r="J63" s="4"/>
      <c r="K63" s="4">
        <v>30</v>
      </c>
      <c r="L63" s="4"/>
      <c r="M63" s="4"/>
      <c r="N63" s="4"/>
      <c r="O63" s="4">
        <v>210</v>
      </c>
      <c r="P63" s="4">
        <v>10</v>
      </c>
      <c r="Q63" s="13">
        <f t="shared" si="0"/>
        <v>0.92105263157894735</v>
      </c>
      <c r="R63" s="16">
        <f t="shared" si="1"/>
        <v>0.36842105263157893</v>
      </c>
      <c r="S63" s="16">
        <f t="shared" si="2"/>
        <v>2.8552631578947367</v>
      </c>
      <c r="T63" s="16">
        <f t="shared" si="3"/>
        <v>0</v>
      </c>
      <c r="U63" s="16">
        <f t="shared" si="4"/>
        <v>0.55263157894736847</v>
      </c>
      <c r="V63" s="16">
        <f t="shared" si="5"/>
        <v>0</v>
      </c>
      <c r="W63" s="16">
        <f t="shared" si="6"/>
        <v>0.27631578947368424</v>
      </c>
      <c r="X63" s="16">
        <f t="shared" si="7"/>
        <v>0</v>
      </c>
      <c r="Y63" s="16">
        <f t="shared" si="8"/>
        <v>0</v>
      </c>
      <c r="Z63" s="16">
        <f t="shared" si="9"/>
        <v>0</v>
      </c>
      <c r="AA63" s="16">
        <f t="shared" si="10"/>
        <v>1.9342105263157896</v>
      </c>
      <c r="AB63" s="17">
        <f t="shared" si="11"/>
        <v>9.2105263157894732E-2</v>
      </c>
      <c r="AC63" s="15">
        <v>11225.8</v>
      </c>
      <c r="AD63" s="14">
        <f>AVERAGE(Tabela1[[#This Row],[202407-JUL]:[202506-JUN]])</f>
        <v>108.57142857142857</v>
      </c>
      <c r="AE63" s="14">
        <f t="shared" si="12"/>
        <v>144</v>
      </c>
      <c r="AF63" s="5">
        <v>1</v>
      </c>
      <c r="AG63" s="6">
        <v>15</v>
      </c>
      <c r="AH63" s="4">
        <v>0</v>
      </c>
      <c r="AI63" s="23">
        <f>SUM(Tabela1[[#This Row],[ESTOQUE RJ]:[ESTOQUE SC]])</f>
        <v>15</v>
      </c>
      <c r="AJ63" s="4">
        <v>0</v>
      </c>
      <c r="AK63" s="4">
        <v>750</v>
      </c>
      <c r="AL63" s="24">
        <f>SUM(Tabela1[[#This Row],[QTD CONTAINER]:[QTD FÁBRICA]])</f>
        <v>750</v>
      </c>
      <c r="AM63" s="7">
        <f t="shared" si="13"/>
        <v>0.13815789473684212</v>
      </c>
      <c r="AN63" s="7">
        <f t="shared" si="14"/>
        <v>0</v>
      </c>
      <c r="AO63" s="8">
        <f t="shared" si="15"/>
        <v>0</v>
      </c>
      <c r="AP63" s="9">
        <f t="shared" si="16"/>
        <v>6.9078947368421053</v>
      </c>
      <c r="AQ63" s="25">
        <f t="shared" si="17"/>
        <v>7.0460526315789478</v>
      </c>
      <c r="AR63" s="18">
        <f t="shared" si="18"/>
        <v>0.10416666666666667</v>
      </c>
      <c r="AS63" s="7">
        <f t="shared" si="19"/>
        <v>0</v>
      </c>
      <c r="AT63" s="8">
        <f t="shared" si="20"/>
        <v>0</v>
      </c>
      <c r="AU63" s="9">
        <f t="shared" si="21"/>
        <v>5.208333333333333</v>
      </c>
      <c r="AV63" s="10">
        <f t="shared" si="22"/>
        <v>5.3125</v>
      </c>
      <c r="AW63" s="22">
        <f t="shared" si="23"/>
        <v>2.3755656108597285</v>
      </c>
      <c r="AX63" s="5">
        <f t="shared" si="24"/>
        <v>0</v>
      </c>
      <c r="AY63" s="4">
        <f>IF(
  AND(Tabela1[[#This Row],[GRUPO | ITEM]]="PALHETAS",NOT(OR(MID(Tabela1[[#This Row],[ITEM]],1,5)="YN-PF",MID(Tabela1[[#This Row],[ITEM]],1,5)="YN-PC"))),
  0,
  IF(
    ROUNDUP(
      IF(
        IF(D63="A",13-SUM(AR63:AU63),IF(D63="B",11-SUM(AR63:AU63),IF(D63="C",7-SUM(AR63:AU63))))
        &lt;0,
        0,
        IF(D63="A",13-SUM(AR63:AU63),IF(D63="B",11-SUM(AR63:AU63),IF(D63="C",7-SUM(AR63:AU63))))
      )
      *AE63/C63, 0
    )
    *C63 = 0,
    0,
    ROUNDUP(
      IF(
        IF(D63="A",13-SUM(AR63:AU63),IF(D63="B",11-SUM(AR63:AU63),IF(D63="C",7-SUM(AR63:AU63))))
        &lt;0,
        0,
        IF(D63="A",13-SUM(AR63:AU63),IF(D63="B",11-SUM(AR63:AU63),IF(D63="C",7-SUM(AR63:AU63))))
      )
      *AE63/C63, 0
    ) *C63
  )
)</f>
        <v>300</v>
      </c>
      <c r="AZ63" s="26">
        <f>IF(OR(COUNTIF(AB63,"&gt;="&amp;1.5)+COUNTIF(AA63,"&gt;="&amp;1.5)+COUNTIF(Z63,"&gt;="&amp;1.5)+COUNTIF(Y63,"&gt;="&amp;1.5)+COUNTIF(X63,"&gt;="&amp;1.5)&gt;=2,COUNTIF(AB63,"&gt;="&amp;2)&gt;=1,AND(AA63&gt;=1.5,AB63&lt;=0.3,AI63=0)),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+IFERROR(BA63*C63,0),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+IFERROR(BA63*C63,0),
IFERROR(AVERAGEIF(Tabela1[[#This Row],[COMPRA PADRÃO]:[COMPRA &gt;30%]],"&gt;"&amp;0,Tabela1[[#This Row],[COMPRA PADRÃO]:[COMPRA &gt;30%]]),
0))/Tabela1[[#This Row],[U/CX]],0)*Tabela1[[#This Row],[U/CX]])</f>
        <v>300</v>
      </c>
      <c r="BA63" s="33"/>
      <c r="BB63" s="33"/>
      <c r="BC63" s="42"/>
      <c r="BD63" s="43">
        <f t="shared" si="25"/>
        <v>2.8679245283018866</v>
      </c>
      <c r="BE63" s="44">
        <f>Tabela1[[#This Row],[MÉDIA DIÁRIA]]*180</f>
        <v>516.22641509433959</v>
      </c>
      <c r="BF63" s="44">
        <f>Tabela1[[#This Row],[MÉDIA DIÁRIA]]*IF(Tabela1[[#This Row],[ABC FAT]]="A",(13*22),IF(Tabela1[[#This Row],[ABC FAT]]="B",(9*22),IF(Tabela1[[#This Row],[ABC FAT]]="C",(3*22),0)))</f>
        <v>189.28301886792451</v>
      </c>
      <c r="BG63" s="44">
        <f>SUM(Tabela1[[#This Row],[ESTOQUE TOTAL]],Tabela1[[#This Row],[TRÂNSITO TOTAL]])</f>
        <v>765</v>
      </c>
      <c r="BH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2.9057017543859653E-2</v>
      </c>
    </row>
    <row r="64" spans="1:61" x14ac:dyDescent="0.2">
      <c r="A64" s="4" t="s">
        <v>34</v>
      </c>
      <c r="B64" s="4" t="s">
        <v>1097</v>
      </c>
      <c r="C64" s="4">
        <v>50</v>
      </c>
      <c r="D64" s="4" t="s">
        <v>85</v>
      </c>
      <c r="E64" s="5"/>
      <c r="F64" s="4"/>
      <c r="G64" s="4"/>
      <c r="H64" s="4"/>
      <c r="I64" s="4"/>
      <c r="J64" s="4"/>
      <c r="K64" s="4"/>
      <c r="L64" s="4">
        <v>22</v>
      </c>
      <c r="M64" s="4">
        <v>5</v>
      </c>
      <c r="N64" s="4">
        <v>12</v>
      </c>
      <c r="O64" s="4">
        <v>4</v>
      </c>
      <c r="P64" s="4">
        <v>6</v>
      </c>
      <c r="Q64" s="13">
        <f t="shared" si="0"/>
        <v>0</v>
      </c>
      <c r="R64" s="16">
        <f t="shared" si="1"/>
        <v>0</v>
      </c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7"/>
        <v>2.2448979591836733</v>
      </c>
      <c r="Y64" s="16">
        <f t="shared" si="8"/>
        <v>0.51020408163265307</v>
      </c>
      <c r="Z64" s="16">
        <f t="shared" si="9"/>
        <v>1.2244897959183672</v>
      </c>
      <c r="AA64" s="16">
        <f t="shared" si="10"/>
        <v>0.4081632653061224</v>
      </c>
      <c r="AB64" s="17">
        <f t="shared" si="11"/>
        <v>0.61224489795918358</v>
      </c>
      <c r="AC64" s="15">
        <v>8447.0300000000007</v>
      </c>
      <c r="AD64" s="14">
        <f>AVERAGE(Tabela1[[#This Row],[202407-JUL]:[202506-JUN]])</f>
        <v>9.8000000000000007</v>
      </c>
      <c r="AE64" s="14">
        <f t="shared" si="12"/>
        <v>9.8000000000000007</v>
      </c>
      <c r="AF64" s="5">
        <v>0</v>
      </c>
      <c r="AG64" s="6">
        <v>1</v>
      </c>
      <c r="AH64" s="4">
        <v>0</v>
      </c>
      <c r="AI64" s="23">
        <f>SUM(Tabela1[[#This Row],[ESTOQUE RJ]:[ESTOQUE SC]])</f>
        <v>1</v>
      </c>
      <c r="AJ64" s="4">
        <v>0</v>
      </c>
      <c r="AK64" s="4">
        <v>100</v>
      </c>
      <c r="AL64" s="24">
        <f>SUM(Tabela1[[#This Row],[QTD CONTAINER]:[QTD FÁBRICA]])</f>
        <v>100</v>
      </c>
      <c r="AM64" s="7">
        <f t="shared" si="13"/>
        <v>0.1020408163265306</v>
      </c>
      <c r="AN64" s="7">
        <f t="shared" si="14"/>
        <v>0</v>
      </c>
      <c r="AO64" s="8">
        <f t="shared" si="15"/>
        <v>0</v>
      </c>
      <c r="AP64" s="9">
        <f t="shared" si="16"/>
        <v>10.204081632653061</v>
      </c>
      <c r="AQ64" s="25">
        <f t="shared" si="17"/>
        <v>10.306122448979592</v>
      </c>
      <c r="AR64" s="18">
        <f t="shared" si="18"/>
        <v>0.1020408163265306</v>
      </c>
      <c r="AS64" s="7">
        <f t="shared" si="19"/>
        <v>0</v>
      </c>
      <c r="AT64" s="8">
        <f t="shared" si="20"/>
        <v>0</v>
      </c>
      <c r="AU64" s="9">
        <f t="shared" si="21"/>
        <v>10.204081632653061</v>
      </c>
      <c r="AV64" s="10">
        <f t="shared" si="22"/>
        <v>10.306122448979592</v>
      </c>
      <c r="AW64" s="22">
        <f t="shared" si="23"/>
        <v>0</v>
      </c>
      <c r="AX64" s="5">
        <f t="shared" si="24"/>
        <v>0</v>
      </c>
      <c r="AY64" s="4">
        <f>IF(
  AND(Tabela1[[#This Row],[GRUPO | ITEM]]="PALHETAS",NOT(OR(MID(Tabela1[[#This Row],[ITEM]],1,5)="YN-PF",MID(Tabela1[[#This Row],[ITEM]],1,5)="YN-PC"))),
  0,
  IF(
    ROUNDUP(
      IF(
        IF(D64="A",13-SUM(AR64:AU64),IF(D64="B",11-SUM(AR64:AU64),IF(D64="C",7-SUM(AR64:AU64))))
        &lt;0,
        0,
        IF(D64="A",13-SUM(AR64:AU64),IF(D64="B",11-SUM(AR64:AU64),IF(D64="C",7-SUM(AR64:AU64))))
      )
      *AE64/C64, 0
    )
    *C64 = 0,
    0,
    ROUNDUP(
      IF(
        IF(D64="A",13-SUM(AR64:AU64),IF(D64="B",11-SUM(AR64:AU64),IF(D64="C",7-SUM(AR64:AU64))))
        &lt;0,
        0,
        IF(D64="A",13-SUM(AR64:AU64),IF(D64="B",11-SUM(AR64:AU64),IF(D64="C",7-SUM(AR64:AU64))))
      )
      *AE64/C64, 0
    ) *C64
  )
)</f>
        <v>0</v>
      </c>
      <c r="AZ64" s="26">
        <f>IF(OR(COUNTIF(AB64,"&gt;="&amp;1.5)+COUNTIF(AA64,"&gt;="&amp;1.5)+COUNTIF(Z64,"&gt;="&amp;1.5)+COUNTIF(Y64,"&gt;="&amp;1.5)+COUNTIF(X64,"&gt;="&amp;1.5)&gt;=2,COUNTIF(AB64,"&gt;="&amp;2)&gt;=1,AND(AA64&gt;=1.5,AB64&lt;=0.3,AI64=0)),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+IFERROR(BA64*C64,0),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+IFERROR(BA64*C64,0),
IFERROR(AVERAGEIF(Tabela1[[#This Row],[COMPRA PADRÃO]:[COMPRA &gt;30%]],"&gt;"&amp;0,Tabela1[[#This Row],[COMPRA PADRÃO]:[COMPRA &gt;30%]]),
0))/Tabela1[[#This Row],[U/CX]],0)*Tabela1[[#This Row],[U/CX]])</f>
        <v>0</v>
      </c>
      <c r="BA64" s="19"/>
      <c r="BB64" s="19"/>
      <c r="BC64" s="5"/>
      <c r="BD64" s="43">
        <f t="shared" si="25"/>
        <v>0.18490566037735848</v>
      </c>
      <c r="BE64" s="44">
        <f>Tabela1[[#This Row],[MÉDIA DIÁRIA]]*180</f>
        <v>33.283018867924525</v>
      </c>
      <c r="BF64" s="44">
        <f>Tabela1[[#This Row],[MÉDIA DIÁRIA]]*IF(Tabela1[[#This Row],[ABC FAT]]="A",(13*22),IF(Tabela1[[#This Row],[ABC FAT]]="B",(9*22),IF(Tabela1[[#This Row],[ABC FAT]]="C",(3*22),0)))</f>
        <v>12.20377358490566</v>
      </c>
      <c r="BG64" s="44">
        <f>SUM(Tabela1[[#This Row],[ESTOQUE TOTAL]],Tabela1[[#This Row],[TRÂNSITO TOTAL]])</f>
        <v>101</v>
      </c>
      <c r="BH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3.0045351473922906E-2</v>
      </c>
    </row>
    <row r="65" spans="1:61" x14ac:dyDescent="0.2">
      <c r="A65" s="4" t="s">
        <v>269</v>
      </c>
      <c r="B65" s="4" t="s">
        <v>1303</v>
      </c>
      <c r="C65" s="4">
        <v>10</v>
      </c>
      <c r="D65" s="4" t="s">
        <v>85</v>
      </c>
      <c r="E65" s="5"/>
      <c r="F65" s="4"/>
      <c r="G65" s="4"/>
      <c r="H65" s="4"/>
      <c r="I65" s="4"/>
      <c r="J65" s="4"/>
      <c r="K65" s="4"/>
      <c r="L65" s="4"/>
      <c r="M65" s="4"/>
      <c r="N65" s="4">
        <v>15</v>
      </c>
      <c r="O65" s="4">
        <v>87</v>
      </c>
      <c r="P65" s="4">
        <v>16</v>
      </c>
      <c r="Q65" s="13">
        <f t="shared" si="0"/>
        <v>0</v>
      </c>
      <c r="R65" s="16">
        <f t="shared" si="1"/>
        <v>0</v>
      </c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7"/>
        <v>0</v>
      </c>
      <c r="Y65" s="16">
        <f t="shared" si="8"/>
        <v>0</v>
      </c>
      <c r="Z65" s="16">
        <f t="shared" si="9"/>
        <v>0.38135593220338981</v>
      </c>
      <c r="AA65" s="16">
        <f t="shared" si="10"/>
        <v>2.2118644067796609</v>
      </c>
      <c r="AB65" s="17">
        <f t="shared" si="11"/>
        <v>0.40677966101694912</v>
      </c>
      <c r="AC65" s="15">
        <v>18051.93</v>
      </c>
      <c r="AD65" s="14">
        <f>AVERAGE(Tabela1[[#This Row],[202407-JUL]:[202506-JUN]])</f>
        <v>39.333333333333336</v>
      </c>
      <c r="AE65" s="14">
        <f t="shared" si="12"/>
        <v>39.333333333333336</v>
      </c>
      <c r="AF65" s="5">
        <v>0</v>
      </c>
      <c r="AG65" s="6">
        <v>6</v>
      </c>
      <c r="AH65" s="4">
        <v>0</v>
      </c>
      <c r="AI65" s="23">
        <f>SUM(Tabela1[[#This Row],[ESTOQUE RJ]:[ESTOQUE SC]])</f>
        <v>6</v>
      </c>
      <c r="AJ65" s="4">
        <v>0</v>
      </c>
      <c r="AK65" s="4">
        <v>500</v>
      </c>
      <c r="AL65" s="24">
        <f>SUM(Tabela1[[#This Row],[QTD CONTAINER]:[QTD FÁBRICA]])</f>
        <v>500</v>
      </c>
      <c r="AM65" s="7">
        <f t="shared" si="13"/>
        <v>0.15254237288135591</v>
      </c>
      <c r="AN65" s="7">
        <f t="shared" si="14"/>
        <v>0</v>
      </c>
      <c r="AO65" s="8">
        <f t="shared" si="15"/>
        <v>0</v>
      </c>
      <c r="AP65" s="9">
        <f t="shared" si="16"/>
        <v>12.711864406779661</v>
      </c>
      <c r="AQ65" s="25">
        <f t="shared" si="17"/>
        <v>12.864406779661017</v>
      </c>
      <c r="AR65" s="18">
        <f t="shared" si="18"/>
        <v>0.15254237288135591</v>
      </c>
      <c r="AS65" s="7">
        <f t="shared" si="19"/>
        <v>0</v>
      </c>
      <c r="AT65" s="8">
        <f t="shared" si="20"/>
        <v>0</v>
      </c>
      <c r="AU65" s="9">
        <f t="shared" si="21"/>
        <v>12.711864406779661</v>
      </c>
      <c r="AV65" s="10">
        <f t="shared" si="22"/>
        <v>12.864406779661017</v>
      </c>
      <c r="AW65" s="22">
        <f t="shared" si="23"/>
        <v>0</v>
      </c>
      <c r="AX65" s="5">
        <f t="shared" si="24"/>
        <v>0</v>
      </c>
      <c r="AY65" s="4">
        <f>IF(
  AND(Tabela1[[#This Row],[GRUPO | ITEM]]="PALHETAS",NOT(OR(MID(Tabela1[[#This Row],[ITEM]],1,5)="YN-PF",MID(Tabela1[[#This Row],[ITEM]],1,5)="YN-PC"))),
  0,
  IF(
    ROUNDUP(
      IF(
        IF(D65="A",13-SUM(AR65:AU65),IF(D65="B",11-SUM(AR65:AU65),IF(D65="C",7-SUM(AR65:AU65))))
        &lt;0,
        0,
        IF(D65="A",13-SUM(AR65:AU65),IF(D65="B",11-SUM(AR65:AU65),IF(D65="C",7-SUM(AR65:AU65))))
      )
      *AE65/C65, 0
    )
    *C65 = 0,
    0,
    ROUNDUP(
      IF(
        IF(D65="A",13-SUM(AR65:AU65),IF(D65="B",11-SUM(AR65:AU65),IF(D65="C",7-SUM(AR65:AU65))))
        &lt;0,
        0,
        IF(D65="A",13-SUM(AR65:AU65),IF(D65="B",11-SUM(AR65:AU65),IF(D65="C",7-SUM(AR65:AU65))))
      )
      *AE65/C65, 0
    ) *C65
  )
)</f>
        <v>0</v>
      </c>
      <c r="AZ65" s="26">
        <f>IF(OR(COUNTIF(AB65,"&gt;="&amp;1.5)+COUNTIF(AA65,"&gt;="&amp;1.5)+COUNTIF(Z65,"&gt;="&amp;1.5)+COUNTIF(Y65,"&gt;="&amp;1.5)+COUNTIF(X65,"&gt;="&amp;1.5)&gt;=2,COUNTIF(AB65,"&gt;="&amp;2)&gt;=1,AND(AA65&gt;=1.5,AB65&lt;=0.3,AI65=0)),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+IFERROR(BA65*C65,0),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+IFERROR(BA65*C65,0),
IFERROR(AVERAGEIF(Tabela1[[#This Row],[COMPRA PADRÃO]:[COMPRA &gt;30%]],"&gt;"&amp;0,Tabela1[[#This Row],[COMPRA PADRÃO]:[COMPRA &gt;30%]]),
0))/Tabela1[[#This Row],[U/CX]],0)*Tabela1[[#This Row],[U/CX]])</f>
        <v>0</v>
      </c>
      <c r="BA65" s="19"/>
      <c r="BB65" s="19"/>
      <c r="BC65" s="5"/>
      <c r="BD65" s="43">
        <f t="shared" si="25"/>
        <v>0.44528301886792454</v>
      </c>
      <c r="BE65" s="44">
        <f>Tabela1[[#This Row],[MÉDIA DIÁRIA]]*180</f>
        <v>80.150943396226424</v>
      </c>
      <c r="BF65" s="44">
        <f>Tabela1[[#This Row],[MÉDIA DIÁRIA]]*IF(Tabela1[[#This Row],[ABC FAT]]="A",(13*22),IF(Tabela1[[#This Row],[ABC FAT]]="B",(9*22),IF(Tabela1[[#This Row],[ABC FAT]]="C",(3*22),0)))</f>
        <v>29.388679245283019</v>
      </c>
      <c r="BG65" s="44">
        <f>SUM(Tabela1[[#This Row],[ESTOQUE TOTAL]],Tabela1[[#This Row],[TRÂNSITO TOTAL]])</f>
        <v>506</v>
      </c>
      <c r="BH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7.4858757062146883E-2</v>
      </c>
    </row>
    <row r="66" spans="1:61" x14ac:dyDescent="0.2">
      <c r="A66" s="4" t="s">
        <v>269</v>
      </c>
      <c r="B66" s="4" t="s">
        <v>1327</v>
      </c>
      <c r="C66" s="4">
        <v>125</v>
      </c>
      <c r="D66" s="4" t="s">
        <v>85</v>
      </c>
      <c r="E66" s="5"/>
      <c r="F66" s="4"/>
      <c r="G66" s="4"/>
      <c r="H66" s="4"/>
      <c r="I66" s="4"/>
      <c r="J66" s="4"/>
      <c r="K66" s="4"/>
      <c r="L66" s="4"/>
      <c r="M66" s="4"/>
      <c r="N66" s="4">
        <v>20</v>
      </c>
      <c r="O66" s="4">
        <v>184</v>
      </c>
      <c r="P66" s="4">
        <v>30</v>
      </c>
      <c r="Q66" s="13">
        <f t="shared" ref="Q66:Q129" si="26">IFERROR(E66/AVERAGE($E66:$P66),"")</f>
        <v>0</v>
      </c>
      <c r="R66" s="16">
        <f t="shared" ref="R66:R129" si="27">IFERROR(F66/AVERAGE($E66:$P66),"")</f>
        <v>0</v>
      </c>
      <c r="S66" s="16">
        <f t="shared" ref="S66:S129" si="28">IFERROR(G66/AVERAGE($E66:$P66),"")</f>
        <v>0</v>
      </c>
      <c r="T66" s="16">
        <f t="shared" ref="T66:T129" si="29">IFERROR(H66/AVERAGE($E66:$P66),"")</f>
        <v>0</v>
      </c>
      <c r="U66" s="16">
        <f t="shared" ref="U66:U129" si="30">IFERROR(I66/AVERAGE($E66:$P66),"")</f>
        <v>0</v>
      </c>
      <c r="V66" s="16">
        <f t="shared" ref="V66:V129" si="31">IFERROR(J66/AVERAGE($E66:$P66),"")</f>
        <v>0</v>
      </c>
      <c r="W66" s="16">
        <f t="shared" ref="W66:W129" si="32">IFERROR(K66/AVERAGE($E66:$P66),"")</f>
        <v>0</v>
      </c>
      <c r="X66" s="16">
        <f t="shared" ref="X66:X129" si="33">IFERROR(L66/AVERAGE($E66:$P66),"")</f>
        <v>0</v>
      </c>
      <c r="Y66" s="16">
        <f t="shared" ref="Y66:Y129" si="34">IFERROR(M66/AVERAGE($E66:$P66),"")</f>
        <v>0</v>
      </c>
      <c r="Z66" s="16">
        <f t="shared" ref="Z66:Z129" si="35">IFERROR(N66/AVERAGE($E66:$P66),"")</f>
        <v>0.25641025641025639</v>
      </c>
      <c r="AA66" s="16">
        <f t="shared" ref="AA66:AA129" si="36">IFERROR(O66/AVERAGE($E66:$P66),"")</f>
        <v>2.358974358974359</v>
      </c>
      <c r="AB66" s="17">
        <f t="shared" ref="AB66:AB129" si="37">IFERROR(P66/AVERAGE($E66:$P66),"")</f>
        <v>0.38461538461538464</v>
      </c>
      <c r="AC66" s="15">
        <v>3571.2</v>
      </c>
      <c r="AD66" s="14">
        <f>AVERAGE(Tabela1[[#This Row],[202407-JUL]:[202506-JUN]])</f>
        <v>78</v>
      </c>
      <c r="AE66" s="14">
        <f t="shared" ref="AE66:AE129" si="38">IFERROR(AVERAGEIF(Q66:AB66,"&gt;"&amp;0.3,E66:P66),0)</f>
        <v>107</v>
      </c>
      <c r="AF66" s="5">
        <v>0</v>
      </c>
      <c r="AG66" s="6">
        <v>12</v>
      </c>
      <c r="AH66" s="4">
        <v>0</v>
      </c>
      <c r="AI66" s="23">
        <f>SUM(Tabela1[[#This Row],[ESTOQUE RJ]:[ESTOQUE SC]])</f>
        <v>12</v>
      </c>
      <c r="AJ66" s="4">
        <v>0</v>
      </c>
      <c r="AK66" s="4">
        <v>5000</v>
      </c>
      <c r="AL66" s="24">
        <f>SUM(Tabela1[[#This Row],[QTD CONTAINER]:[QTD FÁBRICA]])</f>
        <v>5000</v>
      </c>
      <c r="AM66" s="7">
        <f t="shared" ref="AM66:AM129" si="39">AG66/AD66</f>
        <v>0.15384615384615385</v>
      </c>
      <c r="AN66" s="7">
        <f t="shared" ref="AN66:AN129" si="40">AH66/AD66</f>
        <v>0</v>
      </c>
      <c r="AO66" s="8">
        <f t="shared" ref="AO66:AO129" si="41">AJ66/AD66</f>
        <v>0</v>
      </c>
      <c r="AP66" s="9">
        <f t="shared" ref="AP66:AP129" si="42">AK66/AD66</f>
        <v>64.102564102564102</v>
      </c>
      <c r="AQ66" s="25">
        <f t="shared" ref="AQ66:AQ129" si="43">SUM(AM66:AP66)</f>
        <v>64.256410256410263</v>
      </c>
      <c r="AR66" s="18">
        <f t="shared" ref="AR66:AR129" si="44">AG66/AE66</f>
        <v>0.11214953271028037</v>
      </c>
      <c r="AS66" s="7">
        <f t="shared" ref="AS66:AS129" si="45">AH66/AE66</f>
        <v>0</v>
      </c>
      <c r="AT66" s="8">
        <f t="shared" ref="AT66:AT129" si="46">AJ66/AE66</f>
        <v>0</v>
      </c>
      <c r="AU66" s="9">
        <f t="shared" ref="AU66:AU129" si="47">AK66/AE66</f>
        <v>46.728971962616825</v>
      </c>
      <c r="AV66" s="10">
        <f t="shared" ref="AV66:AV129" si="48">SUM(AR66:AU66)</f>
        <v>46.841121495327108</v>
      </c>
      <c r="AW66" s="22">
        <f t="shared" ref="AW66:AW129" si="49">IFERROR(AZ66/AVERAGE(AD66:AE66),0)</f>
        <v>0</v>
      </c>
      <c r="AX66" s="5">
        <f t="shared" ref="AX66:AX129" si="50">IF(
  AND(A66="PALHETAS",NOT(OR(MID(B66,1,5)="YN-PF",MID(B66,1,5)="YN-PC"))),
  0,
  IF(
    ROUNDUP(
      IF(
        IF(D66="A",13-SUM(AM66:AP66),IF(D66="B",11-SUM(AM66:AP66),IF(D66="C",7-SUM(AM66:AP66))))
        &lt;0,
        0,
        IF(D66="A",13-SUM(AM66:AP66),IF(D66="B",11-SUM(AM66:AP66),IF(D66="C",7-SUM(AM66:AP66))))
      )
      *AD66/C66,
      0
    )*C66 = 0,
    0,
    ROUNDUP(
      IF(
        IF(D66="A",13-SUM(AM66:AP66),IF(D66="B",11-SUM(AM66:AP66),IF(D66="C",7-SUM(AM66:AP66))))
        &lt;0,
        0,
        IF(D66="A",13-SUM(AM66:AP66),IF(D66="B",11-SUM(AM66:AP66),IF(D66="C",7-SUM(AM66:AP66))))
      )
      *AD66/C66,
      0
    )*C66
  )
)</f>
        <v>0</v>
      </c>
      <c r="AY66" s="4">
        <f>IF(
  AND(Tabela1[[#This Row],[GRUPO | ITEM]]="PALHETAS",NOT(OR(MID(Tabela1[[#This Row],[ITEM]],1,5)="YN-PF",MID(Tabela1[[#This Row],[ITEM]],1,5)="YN-PC"))),
  0,
  IF(
    ROUNDUP(
      IF(
        IF(D66="A",13-SUM(AR66:AU66),IF(D66="B",11-SUM(AR66:AU66),IF(D66="C",7-SUM(AR66:AU66))))
        &lt;0,
        0,
        IF(D66="A",13-SUM(AR66:AU66),IF(D66="B",11-SUM(AR66:AU66),IF(D66="C",7-SUM(AR66:AU66))))
      )
      *AE66/C66, 0
    )
    *C66 = 0,
    0,
    ROUNDUP(
      IF(
        IF(D66="A",13-SUM(AR66:AU66),IF(D66="B",11-SUM(AR66:AU66),IF(D66="C",7-SUM(AR66:AU66))))
        &lt;0,
        0,
        IF(D66="A",13-SUM(AR66:AU66),IF(D66="B",11-SUM(AR66:AU66),IF(D66="C",7-SUM(AR66:AU66))))
      )
      *AE66/C66, 0
    ) *C66
  )
)</f>
        <v>0</v>
      </c>
      <c r="AZ66" s="26">
        <f>IF(OR(COUNTIF(AB66,"&gt;="&amp;1.5)+COUNTIF(AA66,"&gt;="&amp;1.5)+COUNTIF(Z66,"&gt;="&amp;1.5)+COUNTIF(Y66,"&gt;="&amp;1.5)+COUNTIF(X66,"&gt;="&amp;1.5)&gt;=2,COUNTIF(AB66,"&gt;="&amp;2)&gt;=1,AND(AA66&gt;=1.5,AB66&lt;=0.3,AI66=0)),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+IFERROR(BA66*C66,0),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+IFERROR(BA66*C66,0),
IFERROR(AVERAGEIF(Tabela1[[#This Row],[COMPRA PADRÃO]:[COMPRA &gt;30%]],"&gt;"&amp;0,Tabela1[[#This Row],[COMPRA PADRÃO]:[COMPRA &gt;30%]]),
0))/Tabela1[[#This Row],[U/CX]],0)*Tabela1[[#This Row],[U/CX]])</f>
        <v>0</v>
      </c>
      <c r="BA66" s="19"/>
      <c r="BB66" s="19"/>
      <c r="BC66" s="5"/>
      <c r="BD66" s="43">
        <f t="shared" ref="BD66:BD129" si="51">SUM(E66,F66,G66,H66,I66,J66,K66,L66,M66,N66,O66,P66)/265</f>
        <v>0.88301886792452833</v>
      </c>
      <c r="BE66" s="44">
        <f>Tabela1[[#This Row],[MÉDIA DIÁRIA]]*180</f>
        <v>158.9433962264151</v>
      </c>
      <c r="BF66" s="44">
        <f>Tabela1[[#This Row],[MÉDIA DIÁRIA]]*IF(Tabela1[[#This Row],[ABC FAT]]="A",(13*22),IF(Tabela1[[#This Row],[ABC FAT]]="B",(9*22),IF(Tabela1[[#This Row],[ABC FAT]]="C",(3*22),0)))</f>
        <v>58.279245283018867</v>
      </c>
      <c r="BG66" s="44">
        <f>SUM(Tabela1[[#This Row],[ESTOQUE TOTAL]],Tabela1[[#This Row],[TRÂNSITO TOTAL]])</f>
        <v>5012</v>
      </c>
      <c r="BH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7.5498575498575499E-2</v>
      </c>
    </row>
    <row r="67" spans="1:61" x14ac:dyDescent="0.2">
      <c r="A67" s="4" t="s">
        <v>39</v>
      </c>
      <c r="B67" s="4" t="s">
        <v>720</v>
      </c>
      <c r="C67" s="4">
        <v>200</v>
      </c>
      <c r="D67" s="4" t="s">
        <v>16</v>
      </c>
      <c r="E67" s="5">
        <v>4600</v>
      </c>
      <c r="F67" s="4">
        <v>1500</v>
      </c>
      <c r="G67" s="4">
        <v>2450</v>
      </c>
      <c r="H67" s="4">
        <v>2000</v>
      </c>
      <c r="I67" s="4">
        <v>3700</v>
      </c>
      <c r="J67" s="4">
        <v>900</v>
      </c>
      <c r="K67" s="4">
        <v>1600</v>
      </c>
      <c r="L67" s="4">
        <v>1100</v>
      </c>
      <c r="M67" s="4">
        <v>1000</v>
      </c>
      <c r="N67" s="4">
        <v>1350</v>
      </c>
      <c r="O67" s="4">
        <v>2900</v>
      </c>
      <c r="P67" s="4">
        <v>100</v>
      </c>
      <c r="Q67" s="13">
        <f t="shared" si="26"/>
        <v>2.3793103448275863</v>
      </c>
      <c r="R67" s="16">
        <f t="shared" si="27"/>
        <v>0.77586206896551724</v>
      </c>
      <c r="S67" s="16">
        <f t="shared" si="28"/>
        <v>1.267241379310345</v>
      </c>
      <c r="T67" s="16">
        <f t="shared" si="29"/>
        <v>1.0344827586206897</v>
      </c>
      <c r="U67" s="16">
        <f t="shared" si="30"/>
        <v>1.913793103448276</v>
      </c>
      <c r="V67" s="16">
        <f t="shared" si="31"/>
        <v>0.46551724137931039</v>
      </c>
      <c r="W67" s="16">
        <f t="shared" si="32"/>
        <v>0.82758620689655171</v>
      </c>
      <c r="X67" s="16">
        <f t="shared" si="33"/>
        <v>0.56896551724137934</v>
      </c>
      <c r="Y67" s="16">
        <f t="shared" si="34"/>
        <v>0.51724137931034486</v>
      </c>
      <c r="Z67" s="16">
        <f t="shared" si="35"/>
        <v>0.69827586206896552</v>
      </c>
      <c r="AA67" s="16">
        <f t="shared" si="36"/>
        <v>1.5</v>
      </c>
      <c r="AB67" s="17">
        <f t="shared" si="37"/>
        <v>5.1724137931034482E-2</v>
      </c>
      <c r="AC67" s="15">
        <v>76744.5</v>
      </c>
      <c r="AD67" s="14">
        <f>AVERAGE(Tabela1[[#This Row],[202407-JUL]:[202506-JUN]])</f>
        <v>1933.3333333333333</v>
      </c>
      <c r="AE67" s="14">
        <f t="shared" si="38"/>
        <v>2100</v>
      </c>
      <c r="AF67" s="5">
        <v>0</v>
      </c>
      <c r="AG67" s="6">
        <v>0</v>
      </c>
      <c r="AH67" s="4">
        <v>0</v>
      </c>
      <c r="AI67" s="23">
        <f>SUM(Tabela1[[#This Row],[ESTOQUE RJ]:[ESTOQUE SC]])</f>
        <v>0</v>
      </c>
      <c r="AJ67" s="4">
        <v>2000</v>
      </c>
      <c r="AK67" s="4">
        <v>20600</v>
      </c>
      <c r="AL67" s="24">
        <f>SUM(Tabela1[[#This Row],[QTD CONTAINER]:[QTD FÁBRICA]])</f>
        <v>22600</v>
      </c>
      <c r="AM67" s="7">
        <f t="shared" si="39"/>
        <v>0</v>
      </c>
      <c r="AN67" s="7">
        <f t="shared" si="40"/>
        <v>0</v>
      </c>
      <c r="AO67" s="8">
        <f t="shared" si="41"/>
        <v>1.0344827586206897</v>
      </c>
      <c r="AP67" s="9">
        <f t="shared" si="42"/>
        <v>10.655172413793103</v>
      </c>
      <c r="AQ67" s="25">
        <f t="shared" si="43"/>
        <v>11.689655172413794</v>
      </c>
      <c r="AR67" s="18">
        <f t="shared" si="44"/>
        <v>0</v>
      </c>
      <c r="AS67" s="7">
        <f t="shared" si="45"/>
        <v>0</v>
      </c>
      <c r="AT67" s="8">
        <f t="shared" si="46"/>
        <v>0.95238095238095233</v>
      </c>
      <c r="AU67" s="9">
        <f t="shared" si="47"/>
        <v>9.8095238095238102</v>
      </c>
      <c r="AV67" s="10">
        <f t="shared" si="48"/>
        <v>10.761904761904763</v>
      </c>
      <c r="AW67" s="22">
        <f t="shared" si="49"/>
        <v>6.0495867768595044</v>
      </c>
      <c r="AX67" s="5">
        <f t="shared" si="50"/>
        <v>0</v>
      </c>
      <c r="AY67" s="4">
        <f>IF(
  AND(Tabela1[[#This Row],[GRUPO | ITEM]]="PALHETAS",NOT(OR(MID(Tabela1[[#This Row],[ITEM]],1,5)="YN-PF",MID(Tabela1[[#This Row],[ITEM]],1,5)="YN-PC"))),
  0,
  IF(
    ROUNDUP(
      IF(
        IF(D67="A",13-SUM(AR67:AU67),IF(D67="B",11-SUM(AR67:AU67),IF(D67="C",7-SUM(AR67:AU67))))
        &lt;0,
        0,
        IF(D67="A",13-SUM(AR67:AU67),IF(D67="B",11-SUM(AR67:AU67),IF(D67="C",7-SUM(AR67:AU67))))
      )
      *AE67/C67, 0
    )
    *C67 = 0,
    0,
    ROUNDUP(
      IF(
        IF(D67="A",13-SUM(AR67:AU67),IF(D67="B",11-SUM(AR67:AU67),IF(D67="C",7-SUM(AR67:AU67))))
        &lt;0,
        0,
        IF(D67="A",13-SUM(AR67:AU67),IF(D67="B",11-SUM(AR67:AU67),IF(D67="C",7-SUM(AR67:AU67))))
      )
      *AE67/C67, 0
    ) *C67
  )
)</f>
        <v>600</v>
      </c>
      <c r="AZ67" s="26">
        <f>IF(OR(COUNTIF(AB67,"&gt;="&amp;1.5)+COUNTIF(AA67,"&gt;="&amp;1.5)+COUNTIF(Z67,"&gt;="&amp;1.5)+COUNTIF(Y67,"&gt;="&amp;1.5)+COUNTIF(X67,"&gt;="&amp;1.5)&gt;=2,COUNTIF(AB67,"&gt;="&amp;2)&gt;=1,AND(AA67&gt;=1.5,AB67&lt;=0.3,AI67=0)),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+IFERROR(BA67*C67,0),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+IFERROR(BA67*C67,0),
IFERROR(AVERAGEIF(Tabela1[[#This Row],[COMPRA PADRÃO]:[COMPRA &gt;30%]],"&gt;"&amp;0,Tabela1[[#This Row],[COMPRA PADRÃO]:[COMPRA &gt;30%]]),
0))/Tabela1[[#This Row],[U/CX]],0)*Tabela1[[#This Row],[U/CX]])</f>
        <v>12200</v>
      </c>
      <c r="BA67" s="19"/>
      <c r="BB67" s="19"/>
      <c r="BC67" s="5"/>
      <c r="BD67" s="43">
        <f t="shared" si="51"/>
        <v>87.547169811320757</v>
      </c>
      <c r="BE67" s="44">
        <f>Tabela1[[#This Row],[MÉDIA DIÁRIA]]*180</f>
        <v>15758.490566037735</v>
      </c>
      <c r="BF67" s="44">
        <f>Tabela1[[#This Row],[MÉDIA DIÁRIA]]*IF(Tabela1[[#This Row],[ABC FAT]]="A",(13*22),IF(Tabela1[[#This Row],[ABC FAT]]="B",(9*22),IF(Tabela1[[#This Row],[ABC FAT]]="C",(3*22),0)))</f>
        <v>17334.33962264151</v>
      </c>
      <c r="BG67" s="44">
        <f>SUM(Tabela1[[#This Row],[ESTOQUE TOTAL]],Tabela1[[#This Row],[TRÂNSITO TOTAL]])</f>
        <v>22600</v>
      </c>
      <c r="BH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10400</v>
      </c>
      <c r="BI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0.12691570881226055</v>
      </c>
    </row>
    <row r="68" spans="1:61" x14ac:dyDescent="0.2">
      <c r="A68" s="4" t="s">
        <v>269</v>
      </c>
      <c r="B68" s="4" t="s">
        <v>1323</v>
      </c>
      <c r="C68" s="4">
        <v>10</v>
      </c>
      <c r="D68" s="4" t="s">
        <v>16</v>
      </c>
      <c r="E68" s="5"/>
      <c r="F68" s="4"/>
      <c r="G68" s="4"/>
      <c r="H68" s="4"/>
      <c r="I68" s="4"/>
      <c r="J68" s="4"/>
      <c r="K68" s="4"/>
      <c r="L68" s="4"/>
      <c r="M68" s="4"/>
      <c r="N68" s="4">
        <v>12</v>
      </c>
      <c r="O68" s="4">
        <v>100</v>
      </c>
      <c r="P68" s="4">
        <v>9</v>
      </c>
      <c r="Q68" s="13">
        <f t="shared" si="26"/>
        <v>0</v>
      </c>
      <c r="R68" s="16">
        <f t="shared" si="27"/>
        <v>0</v>
      </c>
      <c r="S68" s="16">
        <f t="shared" si="28"/>
        <v>0</v>
      </c>
      <c r="T68" s="16">
        <f t="shared" si="29"/>
        <v>0</v>
      </c>
      <c r="U68" s="16">
        <f t="shared" si="30"/>
        <v>0</v>
      </c>
      <c r="V68" s="16">
        <f t="shared" si="31"/>
        <v>0</v>
      </c>
      <c r="W68" s="16">
        <f t="shared" si="32"/>
        <v>0</v>
      </c>
      <c r="X68" s="16">
        <f t="shared" si="33"/>
        <v>0</v>
      </c>
      <c r="Y68" s="16">
        <f t="shared" si="34"/>
        <v>0</v>
      </c>
      <c r="Z68" s="16">
        <f t="shared" si="35"/>
        <v>0.2975206611570248</v>
      </c>
      <c r="AA68" s="16">
        <f t="shared" si="36"/>
        <v>2.4793388429752063</v>
      </c>
      <c r="AB68" s="17">
        <f t="shared" si="37"/>
        <v>0.22314049586776857</v>
      </c>
      <c r="AC68" s="15">
        <v>36314.9</v>
      </c>
      <c r="AD68" s="14">
        <f>AVERAGE(Tabela1[[#This Row],[202407-JUL]:[202506-JUN]])</f>
        <v>40.333333333333336</v>
      </c>
      <c r="AE68" s="14">
        <f t="shared" si="38"/>
        <v>100</v>
      </c>
      <c r="AF68" s="5">
        <v>0</v>
      </c>
      <c r="AG68" s="6">
        <v>14</v>
      </c>
      <c r="AH68" s="4">
        <v>0</v>
      </c>
      <c r="AI68" s="23">
        <f>SUM(Tabela1[[#This Row],[ESTOQUE RJ]:[ESTOQUE SC]])</f>
        <v>14</v>
      </c>
      <c r="AJ68" s="4">
        <v>0</v>
      </c>
      <c r="AK68" s="4">
        <v>1000</v>
      </c>
      <c r="AL68" s="24">
        <f>SUM(Tabela1[[#This Row],[QTD CONTAINER]:[QTD FÁBRICA]])</f>
        <v>1000</v>
      </c>
      <c r="AM68" s="7">
        <f t="shared" si="39"/>
        <v>0.34710743801652888</v>
      </c>
      <c r="AN68" s="7">
        <f t="shared" si="40"/>
        <v>0</v>
      </c>
      <c r="AO68" s="8">
        <f t="shared" si="41"/>
        <v>0</v>
      </c>
      <c r="AP68" s="9">
        <f t="shared" si="42"/>
        <v>24.793388429752063</v>
      </c>
      <c r="AQ68" s="25">
        <f t="shared" si="43"/>
        <v>25.140495867768593</v>
      </c>
      <c r="AR68" s="18">
        <f t="shared" si="44"/>
        <v>0.14000000000000001</v>
      </c>
      <c r="AS68" s="7">
        <f t="shared" si="45"/>
        <v>0</v>
      </c>
      <c r="AT68" s="8">
        <f t="shared" si="46"/>
        <v>0</v>
      </c>
      <c r="AU68" s="9">
        <f t="shared" si="47"/>
        <v>10</v>
      </c>
      <c r="AV68" s="10">
        <f t="shared" si="48"/>
        <v>10.14</v>
      </c>
      <c r="AW68" s="22">
        <f t="shared" si="49"/>
        <v>1.2826603325415675</v>
      </c>
      <c r="AX68" s="5">
        <f t="shared" si="50"/>
        <v>0</v>
      </c>
      <c r="AY68" s="4">
        <f>IF(
  AND(Tabela1[[#This Row],[GRUPO | ITEM]]="PALHETAS",NOT(OR(MID(Tabela1[[#This Row],[ITEM]],1,5)="YN-PF",MID(Tabela1[[#This Row],[ITEM]],1,5)="YN-PC"))),
  0,
  IF(
    ROUNDUP(
      IF(
        IF(D68="A",13-SUM(AR68:AU68),IF(D68="B",11-SUM(AR68:AU68),IF(D68="C",7-SUM(AR68:AU68))))
        &lt;0,
        0,
        IF(D68="A",13-SUM(AR68:AU68),IF(D68="B",11-SUM(AR68:AU68),IF(D68="C",7-SUM(AR68:AU68))))
      )
      *AE68/C68, 0
    )
    *C68 = 0,
    0,
    ROUNDUP(
      IF(
        IF(D68="A",13-SUM(AR68:AU68),IF(D68="B",11-SUM(AR68:AU68),IF(D68="C",7-SUM(AR68:AU68))))
        &lt;0,
        0,
        IF(D68="A",13-SUM(AR68:AU68),IF(D68="B",11-SUM(AR68:AU68),IF(D68="C",7-SUM(AR68:AU68))))
      )
      *AE68/C68, 0
    ) *C68
  )
)</f>
        <v>90</v>
      </c>
      <c r="AZ68" s="26">
        <f>IF(OR(COUNTIF(AB68,"&gt;="&amp;1.5)+COUNTIF(AA68,"&gt;="&amp;1.5)+COUNTIF(Z68,"&gt;="&amp;1.5)+COUNTIF(Y68,"&gt;="&amp;1.5)+COUNTIF(X68,"&gt;="&amp;1.5)&gt;=2,COUNTIF(AB68,"&gt;="&amp;2)&gt;=1,AND(AA68&gt;=1.5,AB68&lt;=0.3,AI68=0)),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+IFERROR(BA68*C68,0),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+IFERROR(BA68*C68,0),
IFERROR(AVERAGEIF(Tabela1[[#This Row],[COMPRA PADRÃO]:[COMPRA &gt;30%]],"&gt;"&amp;0,Tabela1[[#This Row],[COMPRA PADRÃO]:[COMPRA &gt;30%]]),
0))/Tabela1[[#This Row],[U/CX]],0)*Tabela1[[#This Row],[U/CX]])</f>
        <v>90</v>
      </c>
      <c r="BA68" s="19"/>
      <c r="BB68" s="19"/>
      <c r="BC68" s="5"/>
      <c r="BD68" s="43">
        <f t="shared" si="51"/>
        <v>0.45660377358490567</v>
      </c>
      <c r="BE68" s="44">
        <f>Tabela1[[#This Row],[MÉDIA DIÁRIA]]*180</f>
        <v>82.188679245283026</v>
      </c>
      <c r="BF68" s="44">
        <f>Tabela1[[#This Row],[MÉDIA DIÁRIA]]*IF(Tabela1[[#This Row],[ABC FAT]]="A",(13*22),IF(Tabela1[[#This Row],[ABC FAT]]="B",(9*22),IF(Tabela1[[#This Row],[ABC FAT]]="C",(3*22),0)))</f>
        <v>90.407547169811323</v>
      </c>
      <c r="BG68" s="44">
        <f>SUM(Tabela1[[#This Row],[ESTOQUE TOTAL]],Tabela1[[#This Row],[TRÂNSITO TOTAL]])</f>
        <v>1014</v>
      </c>
      <c r="BH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0.17033976124885214</v>
      </c>
    </row>
    <row r="69" spans="1:61" x14ac:dyDescent="0.2">
      <c r="A69" s="4" t="s">
        <v>17</v>
      </c>
      <c r="B69" s="4" t="s">
        <v>278</v>
      </c>
      <c r="C69" s="4">
        <v>20</v>
      </c>
      <c r="D69" s="4" t="s">
        <v>85</v>
      </c>
      <c r="E69" s="5">
        <v>80</v>
      </c>
      <c r="F69" s="4">
        <v>120</v>
      </c>
      <c r="G69" s="4">
        <v>80</v>
      </c>
      <c r="H69" s="4">
        <v>140</v>
      </c>
      <c r="I69" s="4">
        <v>120</v>
      </c>
      <c r="J69" s="4">
        <v>20</v>
      </c>
      <c r="K69" s="4">
        <v>120</v>
      </c>
      <c r="L69" s="4">
        <v>80</v>
      </c>
      <c r="M69" s="4">
        <v>180</v>
      </c>
      <c r="N69" s="4">
        <v>140</v>
      </c>
      <c r="O69" s="4">
        <v>60</v>
      </c>
      <c r="P69" s="4">
        <v>60</v>
      </c>
      <c r="Q69" s="13">
        <f t="shared" si="26"/>
        <v>0.8</v>
      </c>
      <c r="R69" s="16">
        <f t="shared" si="27"/>
        <v>1.2</v>
      </c>
      <c r="S69" s="16">
        <f t="shared" si="28"/>
        <v>0.8</v>
      </c>
      <c r="T69" s="16">
        <f t="shared" si="29"/>
        <v>1.4</v>
      </c>
      <c r="U69" s="16">
        <f t="shared" si="30"/>
        <v>1.2</v>
      </c>
      <c r="V69" s="16">
        <f t="shared" si="31"/>
        <v>0.2</v>
      </c>
      <c r="W69" s="16">
        <f t="shared" si="32"/>
        <v>1.2</v>
      </c>
      <c r="X69" s="16">
        <f t="shared" si="33"/>
        <v>0.8</v>
      </c>
      <c r="Y69" s="16">
        <f t="shared" si="34"/>
        <v>1.8</v>
      </c>
      <c r="Z69" s="16">
        <f t="shared" si="35"/>
        <v>1.4</v>
      </c>
      <c r="AA69" s="16">
        <f t="shared" si="36"/>
        <v>0.6</v>
      </c>
      <c r="AB69" s="17">
        <f t="shared" si="37"/>
        <v>0.6</v>
      </c>
      <c r="AC69" s="15">
        <v>17788.400000000001</v>
      </c>
      <c r="AD69" s="14">
        <f>AVERAGE(Tabela1[[#This Row],[202407-JUL]:[202506-JUN]])</f>
        <v>100</v>
      </c>
      <c r="AE69" s="14">
        <f t="shared" si="38"/>
        <v>107.27272727272727</v>
      </c>
      <c r="AF69" s="5">
        <v>0</v>
      </c>
      <c r="AG69" s="6">
        <v>80</v>
      </c>
      <c r="AH69" s="4">
        <v>60</v>
      </c>
      <c r="AI69" s="23">
        <f>SUM(Tabela1[[#This Row],[ESTOQUE RJ]:[ESTOQUE SC]])</f>
        <v>140</v>
      </c>
      <c r="AJ69" s="4">
        <v>0</v>
      </c>
      <c r="AK69" s="4">
        <v>1000</v>
      </c>
      <c r="AL69" s="24">
        <f>SUM(Tabela1[[#This Row],[QTD CONTAINER]:[QTD FÁBRICA]])</f>
        <v>1000</v>
      </c>
      <c r="AM69" s="7">
        <f t="shared" si="39"/>
        <v>0.8</v>
      </c>
      <c r="AN69" s="7">
        <f t="shared" si="40"/>
        <v>0.6</v>
      </c>
      <c r="AO69" s="8">
        <f t="shared" si="41"/>
        <v>0</v>
      </c>
      <c r="AP69" s="9">
        <f t="shared" si="42"/>
        <v>10</v>
      </c>
      <c r="AQ69" s="25">
        <f t="shared" si="43"/>
        <v>11.4</v>
      </c>
      <c r="AR69" s="18">
        <f t="shared" si="44"/>
        <v>0.74576271186440679</v>
      </c>
      <c r="AS69" s="7">
        <f t="shared" si="45"/>
        <v>0.55932203389830515</v>
      </c>
      <c r="AT69" s="8">
        <f t="shared" si="46"/>
        <v>0</v>
      </c>
      <c r="AU69" s="9">
        <f t="shared" si="47"/>
        <v>9.3220338983050848</v>
      </c>
      <c r="AV69" s="10">
        <f t="shared" si="48"/>
        <v>10.627118644067796</v>
      </c>
      <c r="AW69" s="22">
        <f t="shared" si="49"/>
        <v>0</v>
      </c>
      <c r="AX69" s="5">
        <f t="shared" si="50"/>
        <v>0</v>
      </c>
      <c r="AY69" s="4">
        <f>IF(
  AND(Tabela1[[#This Row],[GRUPO | ITEM]]="PALHETAS",NOT(OR(MID(Tabela1[[#This Row],[ITEM]],1,5)="YN-PF",MID(Tabela1[[#This Row],[ITEM]],1,5)="YN-PC"))),
  0,
  IF(
    ROUNDUP(
      IF(
        IF(D69="A",13-SUM(AR69:AU69),IF(D69="B",11-SUM(AR69:AU69),IF(D69="C",7-SUM(AR69:AU69))))
        &lt;0,
        0,
        IF(D69="A",13-SUM(AR69:AU69),IF(D69="B",11-SUM(AR69:AU69),IF(D69="C",7-SUM(AR69:AU69))))
      )
      *AE69/C69, 0
    )
    *C69 = 0,
    0,
    ROUNDUP(
      IF(
        IF(D69="A",13-SUM(AR69:AU69),IF(D69="B",11-SUM(AR69:AU69),IF(D69="C",7-SUM(AR69:AU69))))
        &lt;0,
        0,
        IF(D69="A",13-SUM(AR69:AU69),IF(D69="B",11-SUM(AR69:AU69),IF(D69="C",7-SUM(AR69:AU69))))
      )
      *AE69/C69, 0
    ) *C69
  )
)</f>
        <v>0</v>
      </c>
      <c r="AZ69" s="26">
        <f>IF(OR(COUNTIF(AB69,"&gt;="&amp;1.5)+COUNTIF(AA69,"&gt;="&amp;1.5)+COUNTIF(Z69,"&gt;="&amp;1.5)+COUNTIF(Y69,"&gt;="&amp;1.5)+COUNTIF(X69,"&gt;="&amp;1.5)&gt;=2,COUNTIF(AB69,"&gt;="&amp;2)&gt;=1,AND(AA69&gt;=1.5,AB69&lt;=0.3,AI69=0)),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+IFERROR(BA69*C69,0),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+IFERROR(BA69*C69,0),
IFERROR(AVERAGEIF(Tabela1[[#This Row],[COMPRA PADRÃO]:[COMPRA &gt;30%]],"&gt;"&amp;0,Tabela1[[#This Row],[COMPRA PADRÃO]:[COMPRA &gt;30%]]),
0))/Tabela1[[#This Row],[U/CX]],0)*Tabela1[[#This Row],[U/CX]])</f>
        <v>0</v>
      </c>
      <c r="BA69" s="19"/>
      <c r="BB69" s="19"/>
      <c r="BC69" s="5"/>
      <c r="BD69" s="43">
        <f t="shared" si="51"/>
        <v>4.5283018867924527</v>
      </c>
      <c r="BE69" s="44">
        <f>Tabela1[[#This Row],[MÉDIA DIÁRIA]]*180</f>
        <v>815.09433962264154</v>
      </c>
      <c r="BF69" s="44">
        <f>Tabela1[[#This Row],[MÉDIA DIÁRIA]]*IF(Tabela1[[#This Row],[ABC FAT]]="A",(13*22),IF(Tabela1[[#This Row],[ABC FAT]]="B",(9*22),IF(Tabela1[[#This Row],[ABC FAT]]="C",(3*22),0)))</f>
        <v>298.8679245283019</v>
      </c>
      <c r="BG69" s="44">
        <f>SUM(Tabela1[[#This Row],[ESTOQUE TOTAL]],Tabela1[[#This Row],[TRÂNSITO TOTAL]])</f>
        <v>1140</v>
      </c>
      <c r="BH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0.17175925925925925</v>
      </c>
    </row>
    <row r="70" spans="1:61" x14ac:dyDescent="0.2">
      <c r="A70" s="4" t="s">
        <v>34</v>
      </c>
      <c r="B70" s="4" t="s">
        <v>520</v>
      </c>
      <c r="C70" s="4">
        <v>100</v>
      </c>
      <c r="D70" s="4" t="s">
        <v>85</v>
      </c>
      <c r="E70" s="5"/>
      <c r="F70" s="4">
        <v>8</v>
      </c>
      <c r="G70" s="4">
        <v>4</v>
      </c>
      <c r="H70" s="4">
        <v>5</v>
      </c>
      <c r="I70" s="4">
        <v>1</v>
      </c>
      <c r="J70" s="4"/>
      <c r="K70" s="4"/>
      <c r="L70" s="4">
        <v>25</v>
      </c>
      <c r="M70" s="4"/>
      <c r="N70" s="4">
        <v>4</v>
      </c>
      <c r="O70" s="4"/>
      <c r="P70" s="4">
        <v>4</v>
      </c>
      <c r="Q70" s="13">
        <f t="shared" si="26"/>
        <v>0</v>
      </c>
      <c r="R70" s="16">
        <f t="shared" si="27"/>
        <v>1.0980392156862746</v>
      </c>
      <c r="S70" s="16">
        <f t="shared" si="28"/>
        <v>0.5490196078431373</v>
      </c>
      <c r="T70" s="16">
        <f t="shared" si="29"/>
        <v>0.68627450980392157</v>
      </c>
      <c r="U70" s="16">
        <f t="shared" si="30"/>
        <v>0.13725490196078433</v>
      </c>
      <c r="V70" s="16">
        <f t="shared" si="31"/>
        <v>0</v>
      </c>
      <c r="W70" s="16">
        <f t="shared" si="32"/>
        <v>0</v>
      </c>
      <c r="X70" s="16">
        <f t="shared" si="33"/>
        <v>3.4313725490196081</v>
      </c>
      <c r="Y70" s="16">
        <f t="shared" si="34"/>
        <v>0</v>
      </c>
      <c r="Z70" s="16">
        <f t="shared" si="35"/>
        <v>0.5490196078431373</v>
      </c>
      <c r="AA70" s="16">
        <f t="shared" si="36"/>
        <v>0</v>
      </c>
      <c r="AB70" s="17">
        <f t="shared" si="37"/>
        <v>0.5490196078431373</v>
      </c>
      <c r="AC70" s="15">
        <v>6406.38</v>
      </c>
      <c r="AD70" s="14">
        <f>AVERAGE(Tabela1[[#This Row],[202407-JUL]:[202506-JUN]])</f>
        <v>7.2857142857142856</v>
      </c>
      <c r="AE70" s="14">
        <f t="shared" si="38"/>
        <v>8.3333333333333339</v>
      </c>
      <c r="AF70" s="5">
        <v>0</v>
      </c>
      <c r="AG70" s="6">
        <v>6</v>
      </c>
      <c r="AH70" s="4">
        <v>0</v>
      </c>
      <c r="AI70" s="23">
        <f>SUM(Tabela1[[#This Row],[ESTOQUE RJ]:[ESTOQUE SC]])</f>
        <v>6</v>
      </c>
      <c r="AJ70" s="4">
        <v>0</v>
      </c>
      <c r="AK70" s="4">
        <v>100</v>
      </c>
      <c r="AL70" s="24">
        <f>SUM(Tabela1[[#This Row],[QTD CONTAINER]:[QTD FÁBRICA]])</f>
        <v>100</v>
      </c>
      <c r="AM70" s="7">
        <f t="shared" si="39"/>
        <v>0.82352941176470584</v>
      </c>
      <c r="AN70" s="7">
        <f t="shared" si="40"/>
        <v>0</v>
      </c>
      <c r="AO70" s="8">
        <f t="shared" si="41"/>
        <v>0</v>
      </c>
      <c r="AP70" s="9">
        <f t="shared" si="42"/>
        <v>13.725490196078432</v>
      </c>
      <c r="AQ70" s="25">
        <f t="shared" si="43"/>
        <v>14.549019607843139</v>
      </c>
      <c r="AR70" s="18">
        <f t="shared" si="44"/>
        <v>0.72</v>
      </c>
      <c r="AS70" s="7">
        <f t="shared" si="45"/>
        <v>0</v>
      </c>
      <c r="AT70" s="8">
        <f t="shared" si="46"/>
        <v>0</v>
      </c>
      <c r="AU70" s="9">
        <f t="shared" si="47"/>
        <v>12</v>
      </c>
      <c r="AV70" s="10">
        <f t="shared" si="48"/>
        <v>12.72</v>
      </c>
      <c r="AW70" s="22">
        <f t="shared" si="49"/>
        <v>0</v>
      </c>
      <c r="AX70" s="5">
        <f t="shared" si="50"/>
        <v>0</v>
      </c>
      <c r="AY70" s="4">
        <f>IF(
  AND(Tabela1[[#This Row],[GRUPO | ITEM]]="PALHETAS",NOT(OR(MID(Tabela1[[#This Row],[ITEM]],1,5)="YN-PF",MID(Tabela1[[#This Row],[ITEM]],1,5)="YN-PC"))),
  0,
  IF(
    ROUNDUP(
      IF(
        IF(D70="A",13-SUM(AR70:AU70),IF(D70="B",11-SUM(AR70:AU70),IF(D70="C",7-SUM(AR70:AU70))))
        &lt;0,
        0,
        IF(D70="A",13-SUM(AR70:AU70),IF(D70="B",11-SUM(AR70:AU70),IF(D70="C",7-SUM(AR70:AU70))))
      )
      *AE70/C70, 0
    )
    *C70 = 0,
    0,
    ROUNDUP(
      IF(
        IF(D70="A",13-SUM(AR70:AU70),IF(D70="B",11-SUM(AR70:AU70),IF(D70="C",7-SUM(AR70:AU70))))
        &lt;0,
        0,
        IF(D70="A",13-SUM(AR70:AU70),IF(D70="B",11-SUM(AR70:AU70),IF(D70="C",7-SUM(AR70:AU70))))
      )
      *AE70/C70, 0
    ) *C70
  )
)</f>
        <v>0</v>
      </c>
      <c r="AZ70" s="26">
        <f>IF(OR(COUNTIF(AB70,"&gt;="&amp;1.5)+COUNTIF(AA70,"&gt;="&amp;1.5)+COUNTIF(Z70,"&gt;="&amp;1.5)+COUNTIF(Y70,"&gt;="&amp;1.5)+COUNTIF(X70,"&gt;="&amp;1.5)&gt;=2,COUNTIF(AB70,"&gt;="&amp;2)&gt;=1,AND(AA70&gt;=1.5,AB70&lt;=0.3,AI70=0)),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+IFERROR(BA70*C70,0),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+IFERROR(BA70*C70,0),
IFERROR(AVERAGEIF(Tabela1[[#This Row],[COMPRA PADRÃO]:[COMPRA &gt;30%]],"&gt;"&amp;0,Tabela1[[#This Row],[COMPRA PADRÃO]:[COMPRA &gt;30%]]),
0))/Tabela1[[#This Row],[U/CX]],0)*Tabela1[[#This Row],[U/CX]])</f>
        <v>0</v>
      </c>
      <c r="BA70" s="19"/>
      <c r="BB70" s="19"/>
      <c r="BC70" s="5"/>
      <c r="BD70" s="43">
        <f t="shared" si="51"/>
        <v>0.19245283018867926</v>
      </c>
      <c r="BE70" s="44">
        <f>Tabela1[[#This Row],[MÉDIA DIÁRIA]]*180</f>
        <v>34.64150943396227</v>
      </c>
      <c r="BF70" s="44">
        <f>Tabela1[[#This Row],[MÉDIA DIÁRIA]]*IF(Tabela1[[#This Row],[ABC FAT]]="A",(13*22),IF(Tabela1[[#This Row],[ABC FAT]]="B",(9*22),IF(Tabela1[[#This Row],[ABC FAT]]="C",(3*22),0)))</f>
        <v>12.70188679245283</v>
      </c>
      <c r="BG70" s="44">
        <f>SUM(Tabela1[[#This Row],[ESTOQUE TOTAL]],Tabela1[[#This Row],[TRÂNSITO TOTAL]])</f>
        <v>106</v>
      </c>
      <c r="BH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0.17320261437908493</v>
      </c>
    </row>
    <row r="71" spans="1:61" x14ac:dyDescent="0.2">
      <c r="A71" s="4" t="s">
        <v>202</v>
      </c>
      <c r="B71" s="4" t="s">
        <v>358</v>
      </c>
      <c r="C71" s="4">
        <v>15</v>
      </c>
      <c r="D71" s="4" t="s">
        <v>16</v>
      </c>
      <c r="E71" s="5">
        <v>510</v>
      </c>
      <c r="F71" s="4">
        <v>510</v>
      </c>
      <c r="G71" s="4">
        <v>375</v>
      </c>
      <c r="H71" s="4">
        <v>390</v>
      </c>
      <c r="I71" s="4">
        <v>480</v>
      </c>
      <c r="J71" s="4">
        <v>180</v>
      </c>
      <c r="K71" s="4">
        <v>120</v>
      </c>
      <c r="L71" s="4">
        <v>180</v>
      </c>
      <c r="M71" s="4">
        <v>360</v>
      </c>
      <c r="N71" s="4">
        <v>585</v>
      </c>
      <c r="O71" s="4">
        <v>525</v>
      </c>
      <c r="P71" s="4">
        <v>855</v>
      </c>
      <c r="Q71" s="13">
        <f t="shared" si="26"/>
        <v>1.2071005917159763</v>
      </c>
      <c r="R71" s="16">
        <f t="shared" si="27"/>
        <v>1.2071005917159763</v>
      </c>
      <c r="S71" s="16">
        <f t="shared" si="28"/>
        <v>0.8875739644970414</v>
      </c>
      <c r="T71" s="16">
        <f t="shared" si="29"/>
        <v>0.92307692307692313</v>
      </c>
      <c r="U71" s="16">
        <f t="shared" si="30"/>
        <v>1.136094674556213</v>
      </c>
      <c r="V71" s="16">
        <f t="shared" si="31"/>
        <v>0.42603550295857989</v>
      </c>
      <c r="W71" s="16">
        <f t="shared" si="32"/>
        <v>0.28402366863905326</v>
      </c>
      <c r="X71" s="16">
        <f t="shared" si="33"/>
        <v>0.42603550295857989</v>
      </c>
      <c r="Y71" s="16">
        <f t="shared" si="34"/>
        <v>0.85207100591715978</v>
      </c>
      <c r="Z71" s="16">
        <f t="shared" si="35"/>
        <v>1.3846153846153846</v>
      </c>
      <c r="AA71" s="16">
        <f t="shared" si="36"/>
        <v>1.2426035502958579</v>
      </c>
      <c r="AB71" s="17">
        <f t="shared" si="37"/>
        <v>2.0236686390532546</v>
      </c>
      <c r="AC71" s="15">
        <v>73216.350000000006</v>
      </c>
      <c r="AD71" s="14">
        <f>AVERAGE(Tabela1[[#This Row],[202407-JUL]:[202506-JUN]])</f>
        <v>422.5</v>
      </c>
      <c r="AE71" s="14">
        <f t="shared" si="38"/>
        <v>450</v>
      </c>
      <c r="AF71" s="5">
        <v>2</v>
      </c>
      <c r="AG71" s="6">
        <v>465</v>
      </c>
      <c r="AH71" s="4">
        <v>150</v>
      </c>
      <c r="AI71" s="23">
        <f>SUM(Tabela1[[#This Row],[ESTOQUE RJ]:[ESTOQUE SC]])</f>
        <v>615</v>
      </c>
      <c r="AJ71" s="4">
        <v>0</v>
      </c>
      <c r="AK71" s="4">
        <v>3485</v>
      </c>
      <c r="AL71" s="24">
        <f>SUM(Tabela1[[#This Row],[QTD CONTAINER]:[QTD FÁBRICA]])</f>
        <v>3485</v>
      </c>
      <c r="AM71" s="7">
        <f t="shared" si="39"/>
        <v>1.1005917159763314</v>
      </c>
      <c r="AN71" s="7">
        <f t="shared" si="40"/>
        <v>0.35502958579881655</v>
      </c>
      <c r="AO71" s="8">
        <f t="shared" si="41"/>
        <v>0</v>
      </c>
      <c r="AP71" s="9">
        <f t="shared" si="42"/>
        <v>8.2485207100591715</v>
      </c>
      <c r="AQ71" s="25">
        <f t="shared" si="43"/>
        <v>9.7041420118343193</v>
      </c>
      <c r="AR71" s="18">
        <f t="shared" si="44"/>
        <v>1.0333333333333334</v>
      </c>
      <c r="AS71" s="7">
        <f t="shared" si="45"/>
        <v>0.33333333333333331</v>
      </c>
      <c r="AT71" s="8">
        <f t="shared" si="46"/>
        <v>0</v>
      </c>
      <c r="AU71" s="9">
        <f t="shared" si="47"/>
        <v>7.7444444444444445</v>
      </c>
      <c r="AV71" s="10">
        <f t="shared" si="48"/>
        <v>9.1111111111111107</v>
      </c>
      <c r="AW71" s="22">
        <f t="shared" si="49"/>
        <v>7.2893982808022919</v>
      </c>
      <c r="AX71" s="5">
        <f t="shared" si="50"/>
        <v>555</v>
      </c>
      <c r="AY71" s="4">
        <f>IF(
  AND(Tabela1[[#This Row],[GRUPO | ITEM]]="PALHETAS",NOT(OR(MID(Tabela1[[#This Row],[ITEM]],1,5)="YN-PF",MID(Tabela1[[#This Row],[ITEM]],1,5)="YN-PC"))),
  0,
  IF(
    ROUNDUP(
      IF(
        IF(D71="A",13-SUM(AR71:AU71),IF(D71="B",11-SUM(AR71:AU71),IF(D71="C",7-SUM(AR71:AU71))))
        &lt;0,
        0,
        IF(D71="A",13-SUM(AR71:AU71),IF(D71="B",11-SUM(AR71:AU71),IF(D71="C",7-SUM(AR71:AU71))))
      )
      *AE71/C71, 0
    )
    *C71 = 0,
    0,
    ROUNDUP(
      IF(
        IF(D71="A",13-SUM(AR71:AU71),IF(D71="B",11-SUM(AR71:AU71),IF(D71="C",7-SUM(AR71:AU71))))
        &lt;0,
        0,
        IF(D71="A",13-SUM(AR71:AU71),IF(D71="B",11-SUM(AR71:AU71),IF(D71="C",7-SUM(AR71:AU71))))
      )
      *AE71/C71, 0
    ) *C71
  )
)</f>
        <v>855</v>
      </c>
      <c r="AZ71" s="26">
        <f>IF(OR(COUNTIF(AB71,"&gt;="&amp;1.5)+COUNTIF(AA71,"&gt;="&amp;1.5)+COUNTIF(Z71,"&gt;="&amp;1.5)+COUNTIF(Y71,"&gt;="&amp;1.5)+COUNTIF(X71,"&gt;="&amp;1.5)&gt;=2,COUNTIF(AB71,"&gt;="&amp;2)&gt;=1,AND(AA71&gt;=1.5,AB71&lt;=0.3,AI71=0)),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+IFERROR(BA71*C71,0),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+IFERROR(BA71*C71,0),
IFERROR(AVERAGEIF(Tabela1[[#This Row],[COMPRA PADRÃO]:[COMPRA &gt;30%]],"&gt;"&amp;0,Tabela1[[#This Row],[COMPRA PADRÃO]:[COMPRA &gt;30%]]),
0))/Tabela1[[#This Row],[U/CX]],0)*Tabela1[[#This Row],[U/CX]])</f>
        <v>3180</v>
      </c>
      <c r="BA71" s="19"/>
      <c r="BB71" s="19"/>
      <c r="BC71" s="41"/>
      <c r="BD71" s="43">
        <f t="shared" si="51"/>
        <v>19.132075471698112</v>
      </c>
      <c r="BE71" s="44">
        <f>Tabela1[[#This Row],[MÉDIA DIÁRIA]]*180</f>
        <v>3443.7735849056603</v>
      </c>
      <c r="BF71" s="44">
        <f>Tabela1[[#This Row],[MÉDIA DIÁRIA]]*IF(Tabela1[[#This Row],[ABC FAT]]="A",(13*22),IF(Tabela1[[#This Row],[ABC FAT]]="B",(9*22),IF(Tabela1[[#This Row],[ABC FAT]]="C",(3*22),0)))</f>
        <v>3788.150943396226</v>
      </c>
      <c r="BG71" s="44">
        <f>SUM(Tabela1[[#This Row],[ESTOQUE TOTAL]],Tabela1[[#This Row],[TRÂNSITO TOTAL]])</f>
        <v>4100</v>
      </c>
      <c r="BH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3135</v>
      </c>
      <c r="BI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0.17858316896778437</v>
      </c>
    </row>
    <row r="72" spans="1:61" x14ac:dyDescent="0.2">
      <c r="A72" s="4" t="s">
        <v>122</v>
      </c>
      <c r="B72" s="4" t="s">
        <v>1365</v>
      </c>
      <c r="C72" s="4">
        <v>10</v>
      </c>
      <c r="D72" s="4" t="s">
        <v>85</v>
      </c>
      <c r="E72" s="5"/>
      <c r="F72" s="4"/>
      <c r="G72" s="4"/>
      <c r="H72" s="4"/>
      <c r="I72" s="4"/>
      <c r="J72" s="4"/>
      <c r="K72" s="4"/>
      <c r="L72" s="4"/>
      <c r="M72" s="4"/>
      <c r="N72" s="4">
        <v>6</v>
      </c>
      <c r="O72" s="4">
        <v>42</v>
      </c>
      <c r="P72" s="4"/>
      <c r="Q72" s="13">
        <f t="shared" si="26"/>
        <v>0</v>
      </c>
      <c r="R72" s="16">
        <f t="shared" si="27"/>
        <v>0</v>
      </c>
      <c r="S72" s="16">
        <f t="shared" si="28"/>
        <v>0</v>
      </c>
      <c r="T72" s="16">
        <f t="shared" si="29"/>
        <v>0</v>
      </c>
      <c r="U72" s="16">
        <f t="shared" si="30"/>
        <v>0</v>
      </c>
      <c r="V72" s="16">
        <f t="shared" si="31"/>
        <v>0</v>
      </c>
      <c r="W72" s="16">
        <f t="shared" si="32"/>
        <v>0</v>
      </c>
      <c r="X72" s="16">
        <f t="shared" si="33"/>
        <v>0</v>
      </c>
      <c r="Y72" s="16">
        <f t="shared" si="34"/>
        <v>0</v>
      </c>
      <c r="Z72" s="16">
        <f t="shared" si="35"/>
        <v>0.25</v>
      </c>
      <c r="AA72" s="16">
        <f t="shared" si="36"/>
        <v>1.75</v>
      </c>
      <c r="AB72" s="17">
        <f t="shared" si="37"/>
        <v>0</v>
      </c>
      <c r="AC72" s="15">
        <v>11229.62</v>
      </c>
      <c r="AD72" s="14">
        <f>AVERAGE(Tabela1[[#This Row],[202407-JUL]:[202506-JUN]])</f>
        <v>24</v>
      </c>
      <c r="AE72" s="14">
        <f t="shared" si="38"/>
        <v>42</v>
      </c>
      <c r="AF72" s="5">
        <v>0</v>
      </c>
      <c r="AG72" s="6">
        <v>6</v>
      </c>
      <c r="AH72" s="4">
        <v>0</v>
      </c>
      <c r="AI72" s="23">
        <f>SUM(Tabela1[[#This Row],[ESTOQUE RJ]:[ESTOQUE SC]])</f>
        <v>6</v>
      </c>
      <c r="AJ72" s="4">
        <v>0</v>
      </c>
      <c r="AK72" s="4">
        <v>1124</v>
      </c>
      <c r="AL72" s="24">
        <f>SUM(Tabela1[[#This Row],[QTD CONTAINER]:[QTD FÁBRICA]])</f>
        <v>1124</v>
      </c>
      <c r="AM72" s="7">
        <f t="shared" si="39"/>
        <v>0.25</v>
      </c>
      <c r="AN72" s="7">
        <f t="shared" si="40"/>
        <v>0</v>
      </c>
      <c r="AO72" s="8">
        <f t="shared" si="41"/>
        <v>0</v>
      </c>
      <c r="AP72" s="9">
        <f t="shared" si="42"/>
        <v>46.833333333333336</v>
      </c>
      <c r="AQ72" s="25">
        <f t="shared" si="43"/>
        <v>47.083333333333336</v>
      </c>
      <c r="AR72" s="18">
        <f t="shared" si="44"/>
        <v>0.14285714285714285</v>
      </c>
      <c r="AS72" s="7">
        <f t="shared" si="45"/>
        <v>0</v>
      </c>
      <c r="AT72" s="8">
        <f t="shared" si="46"/>
        <v>0</v>
      </c>
      <c r="AU72" s="9">
        <f t="shared" si="47"/>
        <v>26.761904761904763</v>
      </c>
      <c r="AV72" s="10">
        <f t="shared" si="48"/>
        <v>26.904761904761905</v>
      </c>
      <c r="AW72" s="22">
        <f t="shared" si="49"/>
        <v>0</v>
      </c>
      <c r="AX72" s="5">
        <f t="shared" si="50"/>
        <v>0</v>
      </c>
      <c r="AY72" s="4">
        <f>IF(
  AND(Tabela1[[#This Row],[GRUPO | ITEM]]="PALHETAS",NOT(OR(MID(Tabela1[[#This Row],[ITEM]],1,5)="YN-PF",MID(Tabela1[[#This Row],[ITEM]],1,5)="YN-PC"))),
  0,
  IF(
    ROUNDUP(
      IF(
        IF(D72="A",13-SUM(AR72:AU72),IF(D72="B",11-SUM(AR72:AU72),IF(D72="C",7-SUM(AR72:AU72))))
        &lt;0,
        0,
        IF(D72="A",13-SUM(AR72:AU72),IF(D72="B",11-SUM(AR72:AU72),IF(D72="C",7-SUM(AR72:AU72))))
      )
      *AE72/C72, 0
    )
    *C72 = 0,
    0,
    ROUNDUP(
      IF(
        IF(D72="A",13-SUM(AR72:AU72),IF(D72="B",11-SUM(AR72:AU72),IF(D72="C",7-SUM(AR72:AU72))))
        &lt;0,
        0,
        IF(D72="A",13-SUM(AR72:AU72),IF(D72="B",11-SUM(AR72:AU72),IF(D72="C",7-SUM(AR72:AU72))))
      )
      *AE72/C72, 0
    ) *C72
  )
)</f>
        <v>0</v>
      </c>
      <c r="AZ72" s="26">
        <f>IF(OR(COUNTIF(AB72,"&gt;="&amp;1.5)+COUNTIF(AA72,"&gt;="&amp;1.5)+COUNTIF(Z72,"&gt;="&amp;1.5)+COUNTIF(Y72,"&gt;="&amp;1.5)+COUNTIF(X72,"&gt;="&amp;1.5)&gt;=2,COUNTIF(AB72,"&gt;="&amp;2)&gt;=1,AND(AA72&gt;=1.5,AB72&lt;=0.3,AI72=0)),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+IFERROR(BA72*C72,0),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+IFERROR(BA72*C72,0),
IFERROR(AVERAGEIF(Tabela1[[#This Row],[COMPRA PADRÃO]:[COMPRA &gt;30%]],"&gt;"&amp;0,Tabela1[[#This Row],[COMPRA PADRÃO]:[COMPRA &gt;30%]]),
0))/Tabela1[[#This Row],[U/CX]],0)*Tabela1[[#This Row],[U/CX]])</f>
        <v>0</v>
      </c>
      <c r="BA72" s="19"/>
      <c r="BB72" s="19"/>
      <c r="BC72" s="5"/>
      <c r="BD72" s="43">
        <f t="shared" si="51"/>
        <v>0.1811320754716981</v>
      </c>
      <c r="BE72" s="44">
        <f>Tabela1[[#This Row],[MÉDIA DIÁRIA]]*180</f>
        <v>32.60377358490566</v>
      </c>
      <c r="BF72" s="44">
        <f>Tabela1[[#This Row],[MÉDIA DIÁRIA]]*IF(Tabela1[[#This Row],[ABC FAT]]="A",(13*22),IF(Tabela1[[#This Row],[ABC FAT]]="B",(9*22),IF(Tabela1[[#This Row],[ABC FAT]]="C",(3*22),0)))</f>
        <v>11.954716981132075</v>
      </c>
      <c r="BG72" s="44">
        <f>SUM(Tabela1[[#This Row],[ESTOQUE TOTAL]],Tabela1[[#This Row],[TRÂNSITO TOTAL]])</f>
        <v>1130</v>
      </c>
      <c r="BH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0.18402777777777779</v>
      </c>
    </row>
    <row r="73" spans="1:61" x14ac:dyDescent="0.2">
      <c r="A73" s="4" t="s">
        <v>34</v>
      </c>
      <c r="B73" s="4" t="s">
        <v>510</v>
      </c>
      <c r="C73" s="4">
        <v>300</v>
      </c>
      <c r="D73" s="4" t="s">
        <v>16</v>
      </c>
      <c r="E73" s="5">
        <v>271</v>
      </c>
      <c r="F73" s="4">
        <v>140</v>
      </c>
      <c r="G73" s="4">
        <v>225</v>
      </c>
      <c r="H73" s="4">
        <v>320</v>
      </c>
      <c r="I73" s="4">
        <v>247</v>
      </c>
      <c r="J73" s="4">
        <v>10</v>
      </c>
      <c r="K73" s="4">
        <v>325</v>
      </c>
      <c r="L73" s="4">
        <v>290</v>
      </c>
      <c r="M73" s="4">
        <v>220</v>
      </c>
      <c r="N73" s="4">
        <v>55</v>
      </c>
      <c r="O73" s="4">
        <v>10</v>
      </c>
      <c r="P73" s="4"/>
      <c r="Q73" s="13">
        <f t="shared" si="26"/>
        <v>1.4107903454803596</v>
      </c>
      <c r="R73" s="16">
        <f t="shared" si="27"/>
        <v>0.7288215806909607</v>
      </c>
      <c r="S73" s="16">
        <f t="shared" si="28"/>
        <v>1.171320397539044</v>
      </c>
      <c r="T73" s="16">
        <f t="shared" si="29"/>
        <v>1.6658778987221958</v>
      </c>
      <c r="U73" s="16">
        <f t="shared" si="30"/>
        <v>1.2858495030761949</v>
      </c>
      <c r="V73" s="16">
        <f t="shared" si="31"/>
        <v>5.205868433506862E-2</v>
      </c>
      <c r="W73" s="16">
        <f t="shared" si="32"/>
        <v>1.6919072408897302</v>
      </c>
      <c r="X73" s="16">
        <f t="shared" si="33"/>
        <v>1.50970184571699</v>
      </c>
      <c r="Y73" s="16">
        <f t="shared" si="34"/>
        <v>1.1452910553715097</v>
      </c>
      <c r="Z73" s="16">
        <f t="shared" si="35"/>
        <v>0.28632276384287741</v>
      </c>
      <c r="AA73" s="16">
        <f t="shared" si="36"/>
        <v>5.205868433506862E-2</v>
      </c>
      <c r="AB73" s="17">
        <f t="shared" si="37"/>
        <v>0</v>
      </c>
      <c r="AC73" s="15">
        <v>43274.29</v>
      </c>
      <c r="AD73" s="14">
        <f>AVERAGE(Tabela1[[#This Row],[202407-JUL]:[202506-JUN]])</f>
        <v>192.09090909090909</v>
      </c>
      <c r="AE73" s="14">
        <f t="shared" si="38"/>
        <v>254.75</v>
      </c>
      <c r="AF73" s="5">
        <v>0</v>
      </c>
      <c r="AG73" s="6">
        <v>0</v>
      </c>
      <c r="AH73" s="4">
        <v>0</v>
      </c>
      <c r="AI73" s="23">
        <f>SUM(Tabela1[[#This Row],[ESTOQUE RJ]:[ESTOQUE SC]])</f>
        <v>0</v>
      </c>
      <c r="AJ73" s="4">
        <v>300</v>
      </c>
      <c r="AK73" s="4">
        <v>3900</v>
      </c>
      <c r="AL73" s="24">
        <f>SUM(Tabela1[[#This Row],[QTD CONTAINER]:[QTD FÁBRICA]])</f>
        <v>4200</v>
      </c>
      <c r="AM73" s="7">
        <f t="shared" si="39"/>
        <v>0</v>
      </c>
      <c r="AN73" s="7">
        <f t="shared" si="40"/>
        <v>0</v>
      </c>
      <c r="AO73" s="8">
        <f t="shared" si="41"/>
        <v>1.5617605300520587</v>
      </c>
      <c r="AP73" s="9">
        <f t="shared" si="42"/>
        <v>20.302886890676763</v>
      </c>
      <c r="AQ73" s="25">
        <f t="shared" si="43"/>
        <v>21.864647420728822</v>
      </c>
      <c r="AR73" s="18">
        <f t="shared" si="44"/>
        <v>0</v>
      </c>
      <c r="AS73" s="7">
        <f t="shared" si="45"/>
        <v>0</v>
      </c>
      <c r="AT73" s="8">
        <f t="shared" si="46"/>
        <v>1.1776251226692835</v>
      </c>
      <c r="AU73" s="9">
        <f t="shared" si="47"/>
        <v>15.309126594700688</v>
      </c>
      <c r="AV73" s="10">
        <f t="shared" si="48"/>
        <v>16.48675171736997</v>
      </c>
      <c r="AW73" s="22">
        <f t="shared" si="49"/>
        <v>0</v>
      </c>
      <c r="AX73" s="5">
        <f t="shared" si="50"/>
        <v>0</v>
      </c>
      <c r="AY73" s="4">
        <f>IF(
  AND(Tabela1[[#This Row],[GRUPO | ITEM]]="PALHETAS",NOT(OR(MID(Tabela1[[#This Row],[ITEM]],1,5)="YN-PF",MID(Tabela1[[#This Row],[ITEM]],1,5)="YN-PC"))),
  0,
  IF(
    ROUNDUP(
      IF(
        IF(D73="A",13-SUM(AR73:AU73),IF(D73="B",11-SUM(AR73:AU73),IF(D73="C",7-SUM(AR73:AU73))))
        &lt;0,
        0,
        IF(D73="A",13-SUM(AR73:AU73),IF(D73="B",11-SUM(AR73:AU73),IF(D73="C",7-SUM(AR73:AU73))))
      )
      *AE73/C73, 0
    )
    *C73 = 0,
    0,
    ROUNDUP(
      IF(
        IF(D73="A",13-SUM(AR73:AU73),IF(D73="B",11-SUM(AR73:AU73),IF(D73="C",7-SUM(AR73:AU73))))
        &lt;0,
        0,
        IF(D73="A",13-SUM(AR73:AU73),IF(D73="B",11-SUM(AR73:AU73),IF(D73="C",7-SUM(AR73:AU73))))
      )
      *AE73/C73, 0
    ) *C73
  )
)</f>
        <v>0</v>
      </c>
      <c r="AZ73" s="26">
        <f>IF(OR(COUNTIF(AB73,"&gt;="&amp;1.5)+COUNTIF(AA73,"&gt;="&amp;1.5)+COUNTIF(Z73,"&gt;="&amp;1.5)+COUNTIF(Y73,"&gt;="&amp;1.5)+COUNTIF(X73,"&gt;="&amp;1.5)&gt;=2,COUNTIF(AB73,"&gt;="&amp;2)&gt;=1,AND(AA73&gt;=1.5,AB73&lt;=0.3,AI73=0)),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+IFERROR(BA73*C73,0),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+IFERROR(BA73*C73,0),
IFERROR(AVERAGEIF(Tabela1[[#This Row],[COMPRA PADRÃO]:[COMPRA &gt;30%]],"&gt;"&amp;0,Tabela1[[#This Row],[COMPRA PADRÃO]:[COMPRA &gt;30%]]),
0))/Tabela1[[#This Row],[U/CX]],0)*Tabela1[[#This Row],[U/CX]])</f>
        <v>0</v>
      </c>
      <c r="BA73" s="33"/>
      <c r="BB73" s="33"/>
      <c r="BC73" s="42"/>
      <c r="BD73" s="43">
        <f t="shared" si="51"/>
        <v>7.9735849056603776</v>
      </c>
      <c r="BE73" s="44">
        <f>Tabela1[[#This Row],[MÉDIA DIÁRIA]]*180</f>
        <v>1435.2452830188679</v>
      </c>
      <c r="BF73" s="44">
        <f>Tabela1[[#This Row],[MÉDIA DIÁRIA]]*IF(Tabela1[[#This Row],[ABC FAT]]="A",(13*22),IF(Tabela1[[#This Row],[ABC FAT]]="B",(9*22),IF(Tabela1[[#This Row],[ABC FAT]]="C",(3*22),0)))</f>
        <v>1578.7698113207548</v>
      </c>
      <c r="BG73" s="44">
        <f>SUM(Tabela1[[#This Row],[ESTOQUE TOTAL]],Tabela1[[#This Row],[TRÂNSITO TOTAL]])</f>
        <v>4200</v>
      </c>
      <c r="BH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0.20902350528474523</v>
      </c>
    </row>
    <row r="74" spans="1:61" x14ac:dyDescent="0.2">
      <c r="A74" s="4" t="s">
        <v>269</v>
      </c>
      <c r="B74" s="4" t="s">
        <v>1322</v>
      </c>
      <c r="C74" s="4">
        <v>10</v>
      </c>
      <c r="D74" s="4" t="s">
        <v>16</v>
      </c>
      <c r="E74" s="5"/>
      <c r="F74" s="4"/>
      <c r="G74" s="4"/>
      <c r="H74" s="4"/>
      <c r="I74" s="4"/>
      <c r="J74" s="4"/>
      <c r="K74" s="4"/>
      <c r="L74" s="4"/>
      <c r="M74" s="4"/>
      <c r="N74" s="4">
        <v>12</v>
      </c>
      <c r="O74" s="4">
        <v>104</v>
      </c>
      <c r="P74" s="4">
        <v>6</v>
      </c>
      <c r="Q74" s="13">
        <f t="shared" si="26"/>
        <v>0</v>
      </c>
      <c r="R74" s="16">
        <f t="shared" si="27"/>
        <v>0</v>
      </c>
      <c r="S74" s="16">
        <f t="shared" si="28"/>
        <v>0</v>
      </c>
      <c r="T74" s="16">
        <f t="shared" si="29"/>
        <v>0</v>
      </c>
      <c r="U74" s="16">
        <f t="shared" si="30"/>
        <v>0</v>
      </c>
      <c r="V74" s="16">
        <f t="shared" si="31"/>
        <v>0</v>
      </c>
      <c r="W74" s="16">
        <f t="shared" si="32"/>
        <v>0</v>
      </c>
      <c r="X74" s="16">
        <f t="shared" si="33"/>
        <v>0</v>
      </c>
      <c r="Y74" s="16">
        <f t="shared" si="34"/>
        <v>0</v>
      </c>
      <c r="Z74" s="16">
        <f t="shared" si="35"/>
        <v>0.29508196721311475</v>
      </c>
      <c r="AA74" s="16">
        <f t="shared" si="36"/>
        <v>2.557377049180328</v>
      </c>
      <c r="AB74" s="17">
        <f t="shared" si="37"/>
        <v>0.14754098360655737</v>
      </c>
      <c r="AC74" s="15">
        <v>36611.99</v>
      </c>
      <c r="AD74" s="14">
        <f>AVERAGE(Tabela1[[#This Row],[202407-JUL]:[202506-JUN]])</f>
        <v>40.666666666666664</v>
      </c>
      <c r="AE74" s="14">
        <f t="shared" si="38"/>
        <v>104</v>
      </c>
      <c r="AF74" s="5">
        <v>0</v>
      </c>
      <c r="AG74" s="6">
        <v>18</v>
      </c>
      <c r="AH74" s="4">
        <v>0</v>
      </c>
      <c r="AI74" s="23">
        <f>SUM(Tabela1[[#This Row],[ESTOQUE RJ]:[ESTOQUE SC]])</f>
        <v>18</v>
      </c>
      <c r="AJ74" s="4">
        <v>0</v>
      </c>
      <c r="AK74" s="4">
        <v>1000</v>
      </c>
      <c r="AL74" s="24">
        <f>SUM(Tabela1[[#This Row],[QTD CONTAINER]:[QTD FÁBRICA]])</f>
        <v>1000</v>
      </c>
      <c r="AM74" s="7">
        <f t="shared" si="39"/>
        <v>0.44262295081967218</v>
      </c>
      <c r="AN74" s="7">
        <f t="shared" si="40"/>
        <v>0</v>
      </c>
      <c r="AO74" s="8">
        <f t="shared" si="41"/>
        <v>0</v>
      </c>
      <c r="AP74" s="9">
        <f t="shared" si="42"/>
        <v>24.590163934426229</v>
      </c>
      <c r="AQ74" s="25">
        <f t="shared" si="43"/>
        <v>25.032786885245901</v>
      </c>
      <c r="AR74" s="18">
        <f t="shared" si="44"/>
        <v>0.17307692307692307</v>
      </c>
      <c r="AS74" s="7">
        <f t="shared" si="45"/>
        <v>0</v>
      </c>
      <c r="AT74" s="8">
        <f t="shared" si="46"/>
        <v>0</v>
      </c>
      <c r="AU74" s="9">
        <f t="shared" si="47"/>
        <v>9.615384615384615</v>
      </c>
      <c r="AV74" s="10">
        <f t="shared" si="48"/>
        <v>9.7884615384615383</v>
      </c>
      <c r="AW74" s="22">
        <f t="shared" si="49"/>
        <v>1.7972350230414749</v>
      </c>
      <c r="AX74" s="5">
        <f t="shared" si="50"/>
        <v>0</v>
      </c>
      <c r="AY74" s="4">
        <f>IF(
  AND(Tabela1[[#This Row],[GRUPO | ITEM]]="PALHETAS",NOT(OR(MID(Tabela1[[#This Row],[ITEM]],1,5)="YN-PF",MID(Tabela1[[#This Row],[ITEM]],1,5)="YN-PC"))),
  0,
  IF(
    ROUNDUP(
      IF(
        IF(D74="A",13-SUM(AR74:AU74),IF(D74="B",11-SUM(AR74:AU74),IF(D74="C",7-SUM(AR74:AU74))))
        &lt;0,
        0,
        IF(D74="A",13-SUM(AR74:AU74),IF(D74="B",11-SUM(AR74:AU74),IF(D74="C",7-SUM(AR74:AU74))))
      )
      *AE74/C74, 0
    )
    *C74 = 0,
    0,
    ROUNDUP(
      IF(
        IF(D74="A",13-SUM(AR74:AU74),IF(D74="B",11-SUM(AR74:AU74),IF(D74="C",7-SUM(AR74:AU74))))
        &lt;0,
        0,
        IF(D74="A",13-SUM(AR74:AU74),IF(D74="B",11-SUM(AR74:AU74),IF(D74="C",7-SUM(AR74:AU74))))
      )
      *AE74/C74, 0
    ) *C74
  )
)</f>
        <v>130</v>
      </c>
      <c r="AZ74" s="26">
        <f>IF(OR(COUNTIF(AB74,"&gt;="&amp;1.5)+COUNTIF(AA74,"&gt;="&amp;1.5)+COUNTIF(Z74,"&gt;="&amp;1.5)+COUNTIF(Y74,"&gt;="&amp;1.5)+COUNTIF(X74,"&gt;="&amp;1.5)&gt;=2,COUNTIF(AB74,"&gt;="&amp;2)&gt;=1,AND(AA74&gt;=1.5,AB74&lt;=0.3,AI74=0)),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+IFERROR(BA74*C74,0),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+IFERROR(BA74*C74,0),
IFERROR(AVERAGEIF(Tabela1[[#This Row],[COMPRA PADRÃO]:[COMPRA &gt;30%]],"&gt;"&amp;0,Tabela1[[#This Row],[COMPRA PADRÃO]:[COMPRA &gt;30%]]),
0))/Tabela1[[#This Row],[U/CX]],0)*Tabela1[[#This Row],[U/CX]])</f>
        <v>130</v>
      </c>
      <c r="BA74" s="33"/>
      <c r="BB74" s="33"/>
      <c r="BC74" s="42"/>
      <c r="BD74" s="43">
        <f t="shared" si="51"/>
        <v>0.46037735849056605</v>
      </c>
      <c r="BE74" s="44">
        <f>Tabela1[[#This Row],[MÉDIA DIÁRIA]]*180</f>
        <v>82.867924528301884</v>
      </c>
      <c r="BF74" s="44">
        <f>Tabela1[[#This Row],[MÉDIA DIÁRIA]]*IF(Tabela1[[#This Row],[ABC FAT]]="A",(13*22),IF(Tabela1[[#This Row],[ABC FAT]]="B",(9*22),IF(Tabela1[[#This Row],[ABC FAT]]="C",(3*22),0)))</f>
        <v>91.154716981132083</v>
      </c>
      <c r="BG74" s="44">
        <f>SUM(Tabela1[[#This Row],[ESTOQUE TOTAL]],Tabela1[[#This Row],[TRÂNSITO TOTAL]])</f>
        <v>1018</v>
      </c>
      <c r="BH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0.21721311475409838</v>
      </c>
    </row>
    <row r="75" spans="1:61" x14ac:dyDescent="0.2">
      <c r="A75" s="4" t="s">
        <v>269</v>
      </c>
      <c r="B75" s="4" t="s">
        <v>1335</v>
      </c>
      <c r="C75" s="4">
        <v>50</v>
      </c>
      <c r="D75" s="4" t="s">
        <v>85</v>
      </c>
      <c r="E75" s="5"/>
      <c r="F75" s="4"/>
      <c r="G75" s="4"/>
      <c r="H75" s="4"/>
      <c r="I75" s="4"/>
      <c r="J75" s="4"/>
      <c r="K75" s="4"/>
      <c r="L75" s="4"/>
      <c r="M75" s="4"/>
      <c r="N75" s="4">
        <v>48</v>
      </c>
      <c r="O75" s="4">
        <v>153</v>
      </c>
      <c r="P75" s="4">
        <v>34</v>
      </c>
      <c r="Q75" s="13">
        <f t="shared" si="26"/>
        <v>0</v>
      </c>
      <c r="R75" s="16">
        <f t="shared" si="27"/>
        <v>0</v>
      </c>
      <c r="S75" s="16">
        <f t="shared" si="28"/>
        <v>0</v>
      </c>
      <c r="T75" s="16">
        <f t="shared" si="29"/>
        <v>0</v>
      </c>
      <c r="U75" s="16">
        <f t="shared" si="30"/>
        <v>0</v>
      </c>
      <c r="V75" s="16">
        <f t="shared" si="31"/>
        <v>0</v>
      </c>
      <c r="W75" s="16">
        <f t="shared" si="32"/>
        <v>0</v>
      </c>
      <c r="X75" s="16">
        <f t="shared" si="33"/>
        <v>0</v>
      </c>
      <c r="Y75" s="16">
        <f t="shared" si="34"/>
        <v>0</v>
      </c>
      <c r="Z75" s="16">
        <f t="shared" si="35"/>
        <v>0.61276595744680851</v>
      </c>
      <c r="AA75" s="16">
        <f t="shared" si="36"/>
        <v>1.9531914893617022</v>
      </c>
      <c r="AB75" s="17">
        <f t="shared" si="37"/>
        <v>0.43404255319148938</v>
      </c>
      <c r="AC75" s="15">
        <v>9583.73</v>
      </c>
      <c r="AD75" s="14">
        <f>AVERAGE(Tabela1[[#This Row],[202407-JUL]:[202506-JUN]])</f>
        <v>78.333333333333329</v>
      </c>
      <c r="AE75" s="14">
        <f t="shared" si="38"/>
        <v>78.333333333333329</v>
      </c>
      <c r="AF75" s="5">
        <v>0</v>
      </c>
      <c r="AG75" s="6">
        <v>36</v>
      </c>
      <c r="AH75" s="4">
        <v>0</v>
      </c>
      <c r="AI75" s="23">
        <f>SUM(Tabela1[[#This Row],[ESTOQUE RJ]:[ESTOQUE SC]])</f>
        <v>36</v>
      </c>
      <c r="AJ75" s="4">
        <v>0</v>
      </c>
      <c r="AK75" s="4">
        <v>1250</v>
      </c>
      <c r="AL75" s="24">
        <f>SUM(Tabela1[[#This Row],[QTD CONTAINER]:[QTD FÁBRICA]])</f>
        <v>1250</v>
      </c>
      <c r="AM75" s="7">
        <f t="shared" si="39"/>
        <v>0.45957446808510644</v>
      </c>
      <c r="AN75" s="7">
        <f t="shared" si="40"/>
        <v>0</v>
      </c>
      <c r="AO75" s="8">
        <f t="shared" si="41"/>
        <v>0</v>
      </c>
      <c r="AP75" s="9">
        <f t="shared" si="42"/>
        <v>15.957446808510639</v>
      </c>
      <c r="AQ75" s="25">
        <f t="shared" si="43"/>
        <v>16.417021276595744</v>
      </c>
      <c r="AR75" s="18">
        <f t="shared" si="44"/>
        <v>0.45957446808510644</v>
      </c>
      <c r="AS75" s="7">
        <f t="shared" si="45"/>
        <v>0</v>
      </c>
      <c r="AT75" s="8">
        <f t="shared" si="46"/>
        <v>0</v>
      </c>
      <c r="AU75" s="9">
        <f t="shared" si="47"/>
        <v>15.957446808510639</v>
      </c>
      <c r="AV75" s="10">
        <f t="shared" si="48"/>
        <v>16.417021276595744</v>
      </c>
      <c r="AW75" s="22">
        <f t="shared" si="49"/>
        <v>0</v>
      </c>
      <c r="AX75" s="5">
        <f t="shared" si="50"/>
        <v>0</v>
      </c>
      <c r="AY75" s="4">
        <f>IF(
  AND(Tabela1[[#This Row],[GRUPO | ITEM]]="PALHETAS",NOT(OR(MID(Tabela1[[#This Row],[ITEM]],1,5)="YN-PF",MID(Tabela1[[#This Row],[ITEM]],1,5)="YN-PC"))),
  0,
  IF(
    ROUNDUP(
      IF(
        IF(D75="A",13-SUM(AR75:AU75),IF(D75="B",11-SUM(AR75:AU75),IF(D75="C",7-SUM(AR75:AU75))))
        &lt;0,
        0,
        IF(D75="A",13-SUM(AR75:AU75),IF(D75="B",11-SUM(AR75:AU75),IF(D75="C",7-SUM(AR75:AU75))))
      )
      *AE75/C75, 0
    )
    *C75 = 0,
    0,
    ROUNDUP(
      IF(
        IF(D75="A",13-SUM(AR75:AU75),IF(D75="B",11-SUM(AR75:AU75),IF(D75="C",7-SUM(AR75:AU75))))
        &lt;0,
        0,
        IF(D75="A",13-SUM(AR75:AU75),IF(D75="B",11-SUM(AR75:AU75),IF(D75="C",7-SUM(AR75:AU75))))
      )
      *AE75/C75, 0
    ) *C75
  )
)</f>
        <v>0</v>
      </c>
      <c r="AZ75" s="26">
        <f>IF(OR(COUNTIF(AB75,"&gt;="&amp;1.5)+COUNTIF(AA75,"&gt;="&amp;1.5)+COUNTIF(Z75,"&gt;="&amp;1.5)+COUNTIF(Y75,"&gt;="&amp;1.5)+COUNTIF(X75,"&gt;="&amp;1.5)&gt;=2,COUNTIF(AB75,"&gt;="&amp;2)&gt;=1,AND(AA75&gt;=1.5,AB75&lt;=0.3,AI75=0)),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+IFERROR(BA75*C75,0),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+IFERROR(BA75*C75,0),
IFERROR(AVERAGEIF(Tabela1[[#This Row],[COMPRA PADRÃO]:[COMPRA &gt;30%]],"&gt;"&amp;0,Tabela1[[#This Row],[COMPRA PADRÃO]:[COMPRA &gt;30%]]),
0))/Tabela1[[#This Row],[U/CX]],0)*Tabela1[[#This Row],[U/CX]])</f>
        <v>0</v>
      </c>
      <c r="BA75" s="19"/>
      <c r="BB75" s="19"/>
      <c r="BC75" s="5"/>
      <c r="BD75" s="43">
        <f t="shared" si="51"/>
        <v>0.8867924528301887</v>
      </c>
      <c r="BE75" s="44">
        <f>Tabela1[[#This Row],[MÉDIA DIÁRIA]]*180</f>
        <v>159.62264150943398</v>
      </c>
      <c r="BF75" s="44">
        <f>Tabela1[[#This Row],[MÉDIA DIÁRIA]]*IF(Tabela1[[#This Row],[ABC FAT]]="A",(13*22),IF(Tabela1[[#This Row],[ABC FAT]]="B",(9*22),IF(Tabela1[[#This Row],[ABC FAT]]="C",(3*22),0)))</f>
        <v>58.528301886792455</v>
      </c>
      <c r="BG75" s="44">
        <f>SUM(Tabela1[[#This Row],[ESTOQUE TOTAL]],Tabela1[[#This Row],[TRÂNSITO TOTAL]])</f>
        <v>1286</v>
      </c>
      <c r="BH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0.22553191489361701</v>
      </c>
    </row>
    <row r="76" spans="1:61" x14ac:dyDescent="0.2">
      <c r="A76" s="4" t="s">
        <v>202</v>
      </c>
      <c r="B76" s="4" t="s">
        <v>408</v>
      </c>
      <c r="C76" s="4">
        <v>15</v>
      </c>
      <c r="D76" s="4" t="s">
        <v>16</v>
      </c>
      <c r="E76" s="5">
        <v>210</v>
      </c>
      <c r="F76" s="4">
        <v>120</v>
      </c>
      <c r="G76" s="4">
        <v>120</v>
      </c>
      <c r="H76" s="4">
        <v>225</v>
      </c>
      <c r="I76" s="4">
        <v>135</v>
      </c>
      <c r="J76" s="4">
        <v>150</v>
      </c>
      <c r="K76" s="4">
        <v>60</v>
      </c>
      <c r="L76" s="4">
        <v>270</v>
      </c>
      <c r="M76" s="4">
        <v>255</v>
      </c>
      <c r="N76" s="4">
        <v>210</v>
      </c>
      <c r="O76" s="4">
        <v>225</v>
      </c>
      <c r="P76" s="4">
        <v>270</v>
      </c>
      <c r="Q76" s="13">
        <f t="shared" si="26"/>
        <v>1.1200000000000001</v>
      </c>
      <c r="R76" s="16">
        <f t="shared" si="27"/>
        <v>0.64</v>
      </c>
      <c r="S76" s="16">
        <f t="shared" si="28"/>
        <v>0.64</v>
      </c>
      <c r="T76" s="16">
        <f t="shared" si="29"/>
        <v>1.2</v>
      </c>
      <c r="U76" s="16">
        <f t="shared" si="30"/>
        <v>0.72</v>
      </c>
      <c r="V76" s="16">
        <f t="shared" si="31"/>
        <v>0.8</v>
      </c>
      <c r="W76" s="16">
        <f t="shared" si="32"/>
        <v>0.32</v>
      </c>
      <c r="X76" s="16">
        <f t="shared" si="33"/>
        <v>1.44</v>
      </c>
      <c r="Y76" s="16">
        <f t="shared" si="34"/>
        <v>1.36</v>
      </c>
      <c r="Z76" s="16">
        <f t="shared" si="35"/>
        <v>1.1200000000000001</v>
      </c>
      <c r="AA76" s="16">
        <f t="shared" si="36"/>
        <v>1.2</v>
      </c>
      <c r="AB76" s="17">
        <f t="shared" si="37"/>
        <v>1.44</v>
      </c>
      <c r="AC76" s="15">
        <v>32803.65</v>
      </c>
      <c r="AD76" s="14">
        <f>AVERAGE(Tabela1[[#This Row],[202407-JUL]:[202506-JUN]])</f>
        <v>187.5</v>
      </c>
      <c r="AE76" s="14">
        <f t="shared" si="38"/>
        <v>187.5</v>
      </c>
      <c r="AF76" s="5">
        <v>0</v>
      </c>
      <c r="AG76" s="6">
        <v>345</v>
      </c>
      <c r="AH76" s="4">
        <v>0</v>
      </c>
      <c r="AI76" s="23">
        <f>SUM(Tabela1[[#This Row],[ESTOQUE RJ]:[ESTOQUE SC]])</f>
        <v>345</v>
      </c>
      <c r="AJ76" s="4">
        <v>0</v>
      </c>
      <c r="AK76" s="4">
        <v>1440</v>
      </c>
      <c r="AL76" s="24">
        <f>SUM(Tabela1[[#This Row],[QTD CONTAINER]:[QTD FÁBRICA]])</f>
        <v>1440</v>
      </c>
      <c r="AM76" s="7">
        <f t="shared" si="39"/>
        <v>1.84</v>
      </c>
      <c r="AN76" s="7">
        <f t="shared" si="40"/>
        <v>0</v>
      </c>
      <c r="AO76" s="8">
        <f t="shared" si="41"/>
        <v>0</v>
      </c>
      <c r="AP76" s="9">
        <f t="shared" si="42"/>
        <v>7.68</v>
      </c>
      <c r="AQ76" s="25">
        <f t="shared" si="43"/>
        <v>9.52</v>
      </c>
      <c r="AR76" s="18">
        <f t="shared" si="44"/>
        <v>1.84</v>
      </c>
      <c r="AS76" s="7">
        <f t="shared" si="45"/>
        <v>0</v>
      </c>
      <c r="AT76" s="8">
        <f t="shared" si="46"/>
        <v>0</v>
      </c>
      <c r="AU76" s="9">
        <f t="shared" si="47"/>
        <v>7.68</v>
      </c>
      <c r="AV76" s="10">
        <f t="shared" si="48"/>
        <v>9.52</v>
      </c>
      <c r="AW76" s="22">
        <f t="shared" si="49"/>
        <v>1.52</v>
      </c>
      <c r="AX76" s="5">
        <f t="shared" si="50"/>
        <v>285</v>
      </c>
      <c r="AY76" s="4">
        <f>IF(
  AND(Tabela1[[#This Row],[GRUPO | ITEM]]="PALHETAS",NOT(OR(MID(Tabela1[[#This Row],[ITEM]],1,5)="YN-PF",MID(Tabela1[[#This Row],[ITEM]],1,5)="YN-PC"))),
  0,
  IF(
    ROUNDUP(
      IF(
        IF(D76="A",13-SUM(AR76:AU76),IF(D76="B",11-SUM(AR76:AU76),IF(D76="C",7-SUM(AR76:AU76))))
        &lt;0,
        0,
        IF(D76="A",13-SUM(AR76:AU76),IF(D76="B",11-SUM(AR76:AU76),IF(D76="C",7-SUM(AR76:AU76))))
      )
      *AE76/C76, 0
    )
    *C76 = 0,
    0,
    ROUNDUP(
      IF(
        IF(D76="A",13-SUM(AR76:AU76),IF(D76="B",11-SUM(AR76:AU76),IF(D76="C",7-SUM(AR76:AU76))))
        &lt;0,
        0,
        IF(D76="A",13-SUM(AR76:AU76),IF(D76="B",11-SUM(AR76:AU76),IF(D76="C",7-SUM(AR76:AU76))))
      )
      *AE76/C76, 0
    ) *C76
  )
)</f>
        <v>285</v>
      </c>
      <c r="AZ76" s="26">
        <f>IF(OR(COUNTIF(AB76,"&gt;="&amp;1.5)+COUNTIF(AA76,"&gt;="&amp;1.5)+COUNTIF(Z76,"&gt;="&amp;1.5)+COUNTIF(Y76,"&gt;="&amp;1.5)+COUNTIF(X76,"&gt;="&amp;1.5)&gt;=2,COUNTIF(AB76,"&gt;="&amp;2)&gt;=1,AND(AA76&gt;=1.5,AB76&lt;=0.3,AI76=0)),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+IFERROR(BA76*C76,0),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+IFERROR(BA76*C76,0),
IFERROR(AVERAGEIF(Tabela1[[#This Row],[COMPRA PADRÃO]:[COMPRA &gt;30%]],"&gt;"&amp;0,Tabela1[[#This Row],[COMPRA PADRÃO]:[COMPRA &gt;30%]]),
0))/Tabela1[[#This Row],[U/CX]],0)*Tabela1[[#This Row],[U/CX]])</f>
        <v>285</v>
      </c>
      <c r="BA76" s="19"/>
      <c r="BB76" s="19"/>
      <c r="BC76" s="5"/>
      <c r="BD76" s="43">
        <f t="shared" si="51"/>
        <v>8.4905660377358494</v>
      </c>
      <c r="BE76" s="44">
        <f>Tabela1[[#This Row],[MÉDIA DIÁRIA]]*180</f>
        <v>1528.3018867924529</v>
      </c>
      <c r="BF76" s="44">
        <f>Tabela1[[#This Row],[MÉDIA DIÁRIA]]*IF(Tabela1[[#This Row],[ABC FAT]]="A",(13*22),IF(Tabela1[[#This Row],[ABC FAT]]="B",(9*22),IF(Tabela1[[#This Row],[ABC FAT]]="C",(3*22),0)))</f>
        <v>1681.1320754716983</v>
      </c>
      <c r="BG76" s="44">
        <f>SUM(Tabela1[[#This Row],[ESTOQUE TOTAL]],Tabela1[[#This Row],[TRÂNSITO TOTAL]])</f>
        <v>1785</v>
      </c>
      <c r="BH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1425</v>
      </c>
      <c r="BI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0.22574074074074071</v>
      </c>
    </row>
    <row r="77" spans="1:61" x14ac:dyDescent="0.2">
      <c r="A77" s="4" t="s">
        <v>34</v>
      </c>
      <c r="B77" s="4" t="s">
        <v>1188</v>
      </c>
      <c r="C77" s="4">
        <v>250</v>
      </c>
      <c r="D77" s="4" t="s">
        <v>85</v>
      </c>
      <c r="E77" s="5"/>
      <c r="F77" s="4"/>
      <c r="G77" s="4"/>
      <c r="H77" s="4"/>
      <c r="I77" s="4"/>
      <c r="J77" s="4"/>
      <c r="K77" s="4"/>
      <c r="L77" s="4">
        <v>10</v>
      </c>
      <c r="M77" s="4">
        <v>40</v>
      </c>
      <c r="N77" s="4">
        <v>60</v>
      </c>
      <c r="O77" s="4">
        <v>30</v>
      </c>
      <c r="P77" s="4">
        <v>40</v>
      </c>
      <c r="Q77" s="13">
        <f t="shared" si="26"/>
        <v>0</v>
      </c>
      <c r="R77" s="16">
        <f t="shared" si="27"/>
        <v>0</v>
      </c>
      <c r="S77" s="16">
        <f t="shared" si="28"/>
        <v>0</v>
      </c>
      <c r="T77" s="16">
        <f t="shared" si="29"/>
        <v>0</v>
      </c>
      <c r="U77" s="16">
        <f t="shared" si="30"/>
        <v>0</v>
      </c>
      <c r="V77" s="16">
        <f t="shared" si="31"/>
        <v>0</v>
      </c>
      <c r="W77" s="16">
        <f t="shared" si="32"/>
        <v>0</v>
      </c>
      <c r="X77" s="16">
        <f t="shared" si="33"/>
        <v>0.27777777777777779</v>
      </c>
      <c r="Y77" s="16">
        <f t="shared" si="34"/>
        <v>1.1111111111111112</v>
      </c>
      <c r="Z77" s="16">
        <f t="shared" si="35"/>
        <v>1.6666666666666667</v>
      </c>
      <c r="AA77" s="16">
        <f t="shared" si="36"/>
        <v>0.83333333333333337</v>
      </c>
      <c r="AB77" s="17">
        <f t="shared" si="37"/>
        <v>1.1111111111111112</v>
      </c>
      <c r="AC77" s="15">
        <v>4835.3999999999996</v>
      </c>
      <c r="AD77" s="14">
        <f>AVERAGE(Tabela1[[#This Row],[202407-JUL]:[202506-JUN]])</f>
        <v>36</v>
      </c>
      <c r="AE77" s="14">
        <f t="shared" si="38"/>
        <v>42.5</v>
      </c>
      <c r="AF77" s="5">
        <v>0</v>
      </c>
      <c r="AG77" s="6">
        <v>30</v>
      </c>
      <c r="AH77" s="4">
        <v>0</v>
      </c>
      <c r="AI77" s="23">
        <f>SUM(Tabela1[[#This Row],[ESTOQUE RJ]:[ESTOQUE SC]])</f>
        <v>30</v>
      </c>
      <c r="AJ77" s="4">
        <v>0</v>
      </c>
      <c r="AK77" s="4">
        <v>750</v>
      </c>
      <c r="AL77" s="24">
        <f>SUM(Tabela1[[#This Row],[QTD CONTAINER]:[QTD FÁBRICA]])</f>
        <v>750</v>
      </c>
      <c r="AM77" s="7">
        <f t="shared" si="39"/>
        <v>0.83333333333333337</v>
      </c>
      <c r="AN77" s="7">
        <f t="shared" si="40"/>
        <v>0</v>
      </c>
      <c r="AO77" s="8">
        <f t="shared" si="41"/>
        <v>0</v>
      </c>
      <c r="AP77" s="9">
        <f t="shared" si="42"/>
        <v>20.833333333333332</v>
      </c>
      <c r="AQ77" s="25">
        <f t="shared" si="43"/>
        <v>21.666666666666664</v>
      </c>
      <c r="AR77" s="18">
        <f t="shared" si="44"/>
        <v>0.70588235294117652</v>
      </c>
      <c r="AS77" s="7">
        <f t="shared" si="45"/>
        <v>0</v>
      </c>
      <c r="AT77" s="8">
        <f t="shared" si="46"/>
        <v>0</v>
      </c>
      <c r="AU77" s="9">
        <f t="shared" si="47"/>
        <v>17.647058823529413</v>
      </c>
      <c r="AV77" s="10">
        <f t="shared" si="48"/>
        <v>18.352941176470591</v>
      </c>
      <c r="AW77" s="22">
        <f t="shared" si="49"/>
        <v>0</v>
      </c>
      <c r="AX77" s="5">
        <f t="shared" si="50"/>
        <v>0</v>
      </c>
      <c r="AY77" s="4">
        <f>IF(
  AND(Tabela1[[#This Row],[GRUPO | ITEM]]="PALHETAS",NOT(OR(MID(Tabela1[[#This Row],[ITEM]],1,5)="YN-PF",MID(Tabela1[[#This Row],[ITEM]],1,5)="YN-PC"))),
  0,
  IF(
    ROUNDUP(
      IF(
        IF(D77="A",13-SUM(AR77:AU77),IF(D77="B",11-SUM(AR77:AU77),IF(D77="C",7-SUM(AR77:AU77))))
        &lt;0,
        0,
        IF(D77="A",13-SUM(AR77:AU77),IF(D77="B",11-SUM(AR77:AU77),IF(D77="C",7-SUM(AR77:AU77))))
      )
      *AE77/C77, 0
    )
    *C77 = 0,
    0,
    ROUNDUP(
      IF(
        IF(D77="A",13-SUM(AR77:AU77),IF(D77="B",11-SUM(AR77:AU77),IF(D77="C",7-SUM(AR77:AU77))))
        &lt;0,
        0,
        IF(D77="A",13-SUM(AR77:AU77),IF(D77="B",11-SUM(AR77:AU77),IF(D77="C",7-SUM(AR77:AU77))))
      )
      *AE77/C77, 0
    ) *C77
  )
)</f>
        <v>0</v>
      </c>
      <c r="AZ77" s="26">
        <f>IF(OR(COUNTIF(AB77,"&gt;="&amp;1.5)+COUNTIF(AA77,"&gt;="&amp;1.5)+COUNTIF(Z77,"&gt;="&amp;1.5)+COUNTIF(Y77,"&gt;="&amp;1.5)+COUNTIF(X77,"&gt;="&amp;1.5)&gt;=2,COUNTIF(AB77,"&gt;="&amp;2)&gt;=1,AND(AA77&gt;=1.5,AB77&lt;=0.3,AI77=0)),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+IFERROR(BA77*C77,0),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+IFERROR(BA77*C77,0),
IFERROR(AVERAGEIF(Tabela1[[#This Row],[COMPRA PADRÃO]:[COMPRA &gt;30%]],"&gt;"&amp;0,Tabela1[[#This Row],[COMPRA PADRÃO]:[COMPRA &gt;30%]]),
0))/Tabela1[[#This Row],[U/CX]],0)*Tabela1[[#This Row],[U/CX]])</f>
        <v>0</v>
      </c>
      <c r="BA77" s="19"/>
      <c r="BB77" s="19"/>
      <c r="BC77" s="5"/>
      <c r="BD77" s="43">
        <f t="shared" si="51"/>
        <v>0.67924528301886788</v>
      </c>
      <c r="BE77" s="44">
        <f>Tabela1[[#This Row],[MÉDIA DIÁRIA]]*180</f>
        <v>122.26415094339622</v>
      </c>
      <c r="BF77" s="44">
        <f>Tabela1[[#This Row],[MÉDIA DIÁRIA]]*IF(Tabela1[[#This Row],[ABC FAT]]="A",(13*22),IF(Tabela1[[#This Row],[ABC FAT]]="B",(9*22),IF(Tabela1[[#This Row],[ABC FAT]]="C",(3*22),0)))</f>
        <v>44.830188679245282</v>
      </c>
      <c r="BG77" s="44">
        <f>SUM(Tabela1[[#This Row],[ESTOQUE TOTAL]],Tabela1[[#This Row],[TRÂNSITO TOTAL]])</f>
        <v>780</v>
      </c>
      <c r="BH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0.24537037037037038</v>
      </c>
    </row>
    <row r="78" spans="1:61" x14ac:dyDescent="0.2">
      <c r="A78" s="4" t="s">
        <v>17</v>
      </c>
      <c r="B78" s="4" t="s">
        <v>946</v>
      </c>
      <c r="C78" s="4">
        <v>25</v>
      </c>
      <c r="D78" s="4" t="s">
        <v>16</v>
      </c>
      <c r="E78" s="5">
        <v>238</v>
      </c>
      <c r="F78" s="4">
        <v>525</v>
      </c>
      <c r="G78" s="4">
        <v>75</v>
      </c>
      <c r="H78" s="4">
        <v>475</v>
      </c>
      <c r="I78" s="4">
        <v>575</v>
      </c>
      <c r="J78" s="4">
        <v>50</v>
      </c>
      <c r="K78" s="4">
        <v>425</v>
      </c>
      <c r="L78" s="4">
        <v>125</v>
      </c>
      <c r="M78" s="4">
        <v>350</v>
      </c>
      <c r="N78" s="4">
        <v>400</v>
      </c>
      <c r="O78" s="4">
        <v>350</v>
      </c>
      <c r="P78" s="4">
        <v>300</v>
      </c>
      <c r="Q78" s="13">
        <f t="shared" si="26"/>
        <v>0.73456790123456794</v>
      </c>
      <c r="R78" s="16">
        <f t="shared" si="27"/>
        <v>1.6203703703703705</v>
      </c>
      <c r="S78" s="16">
        <f t="shared" si="28"/>
        <v>0.23148148148148148</v>
      </c>
      <c r="T78" s="16">
        <f t="shared" si="29"/>
        <v>1.4660493827160495</v>
      </c>
      <c r="U78" s="16">
        <f t="shared" si="30"/>
        <v>1.7746913580246915</v>
      </c>
      <c r="V78" s="16">
        <f t="shared" si="31"/>
        <v>0.15432098765432098</v>
      </c>
      <c r="W78" s="16">
        <f t="shared" si="32"/>
        <v>1.3117283950617284</v>
      </c>
      <c r="X78" s="16">
        <f t="shared" si="33"/>
        <v>0.38580246913580246</v>
      </c>
      <c r="Y78" s="16">
        <f t="shared" si="34"/>
        <v>1.0802469135802468</v>
      </c>
      <c r="Z78" s="16">
        <f t="shared" si="35"/>
        <v>1.2345679012345678</v>
      </c>
      <c r="AA78" s="16">
        <f t="shared" si="36"/>
        <v>1.0802469135802468</v>
      </c>
      <c r="AB78" s="17">
        <f t="shared" si="37"/>
        <v>0.92592592592592593</v>
      </c>
      <c r="AC78" s="15">
        <v>78741.25</v>
      </c>
      <c r="AD78" s="14">
        <f>AVERAGE(Tabela1[[#This Row],[202407-JUL]:[202506-JUN]])</f>
        <v>324</v>
      </c>
      <c r="AE78" s="14">
        <f t="shared" si="38"/>
        <v>376.3</v>
      </c>
      <c r="AF78" s="5">
        <v>0</v>
      </c>
      <c r="AG78" s="6">
        <v>550</v>
      </c>
      <c r="AH78" s="4">
        <v>100</v>
      </c>
      <c r="AI78" s="23">
        <f>SUM(Tabela1[[#This Row],[ESTOQUE RJ]:[ESTOQUE SC]])</f>
        <v>650</v>
      </c>
      <c r="AJ78" s="4">
        <v>0</v>
      </c>
      <c r="AK78" s="4">
        <v>2000</v>
      </c>
      <c r="AL78" s="24">
        <f>SUM(Tabela1[[#This Row],[QTD CONTAINER]:[QTD FÁBRICA]])</f>
        <v>2000</v>
      </c>
      <c r="AM78" s="7">
        <f t="shared" si="39"/>
        <v>1.6975308641975309</v>
      </c>
      <c r="AN78" s="7">
        <f t="shared" si="40"/>
        <v>0.30864197530864196</v>
      </c>
      <c r="AO78" s="8">
        <f t="shared" si="41"/>
        <v>0</v>
      </c>
      <c r="AP78" s="9">
        <f t="shared" si="42"/>
        <v>6.1728395061728394</v>
      </c>
      <c r="AQ78" s="25">
        <f t="shared" si="43"/>
        <v>8.1790123456790127</v>
      </c>
      <c r="AR78" s="18">
        <f t="shared" si="44"/>
        <v>1.4615997874036672</v>
      </c>
      <c r="AS78" s="7">
        <f t="shared" si="45"/>
        <v>0.26574541589157585</v>
      </c>
      <c r="AT78" s="8">
        <f t="shared" si="46"/>
        <v>0</v>
      </c>
      <c r="AU78" s="9">
        <f t="shared" si="47"/>
        <v>5.3149083178315175</v>
      </c>
      <c r="AV78" s="10">
        <f t="shared" si="48"/>
        <v>7.0422535211267601</v>
      </c>
      <c r="AW78" s="22">
        <f t="shared" si="49"/>
        <v>0</v>
      </c>
      <c r="AX78" s="5">
        <f t="shared" si="50"/>
        <v>0</v>
      </c>
      <c r="AY78" s="4">
        <f>IF(
  AND(Tabela1[[#This Row],[GRUPO | ITEM]]="PALHETAS",NOT(OR(MID(Tabela1[[#This Row],[ITEM]],1,5)="YN-PF",MID(Tabela1[[#This Row],[ITEM]],1,5)="YN-PC"))),
  0,
  IF(
    ROUNDUP(
      IF(
        IF(D78="A",13-SUM(AR78:AU78),IF(D78="B",11-SUM(AR78:AU78),IF(D78="C",7-SUM(AR78:AU78))))
        &lt;0,
        0,
        IF(D78="A",13-SUM(AR78:AU78),IF(D78="B",11-SUM(AR78:AU78),IF(D78="C",7-SUM(AR78:AU78))))
      )
      *AE78/C78, 0
    )
    *C78 = 0,
    0,
    ROUNDUP(
      IF(
        IF(D78="A",13-SUM(AR78:AU78),IF(D78="B",11-SUM(AR78:AU78),IF(D78="C",7-SUM(AR78:AU78))))
        &lt;0,
        0,
        IF(D78="A",13-SUM(AR78:AU78),IF(D78="B",11-SUM(AR78:AU78),IF(D78="C",7-SUM(AR78:AU78))))
      )
      *AE78/C78, 0
    ) *C78
  )
)</f>
        <v>0</v>
      </c>
      <c r="AZ78" s="26">
        <f>IF(OR(COUNTIF(AB78,"&gt;="&amp;1.5)+COUNTIF(AA78,"&gt;="&amp;1.5)+COUNTIF(Z78,"&gt;="&amp;1.5)+COUNTIF(Y78,"&gt;="&amp;1.5)+COUNTIF(X78,"&gt;="&amp;1.5)&gt;=2,COUNTIF(AB78,"&gt;="&amp;2)&gt;=1,AND(AA78&gt;=1.5,AB78&lt;=0.3,AI78=0)),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+IFERROR(BA78*C78,0),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+IFERROR(BA78*C78,0),
IFERROR(AVERAGEIF(Tabela1[[#This Row],[COMPRA PADRÃO]:[COMPRA &gt;30%]],"&gt;"&amp;0,Tabela1[[#This Row],[COMPRA PADRÃO]:[COMPRA &gt;30%]]),
0))/Tabela1[[#This Row],[U/CX]],0)*Tabela1[[#This Row],[U/CX]])</f>
        <v>0</v>
      </c>
      <c r="BA78" s="19"/>
      <c r="BB78" s="19"/>
      <c r="BC78" s="41"/>
      <c r="BD78" s="43">
        <f t="shared" si="51"/>
        <v>14.671698113207547</v>
      </c>
      <c r="BE78" s="44">
        <f>Tabela1[[#This Row],[MÉDIA DIÁRIA]]*180</f>
        <v>2640.9056603773583</v>
      </c>
      <c r="BF78" s="44">
        <f>Tabela1[[#This Row],[MÉDIA DIÁRIA]]*IF(Tabela1[[#This Row],[ABC FAT]]="A",(13*22),IF(Tabela1[[#This Row],[ABC FAT]]="B",(9*22),IF(Tabela1[[#This Row],[ABC FAT]]="C",(3*22),0)))</f>
        <v>2904.9962264150945</v>
      </c>
      <c r="BG78" s="44">
        <f>SUM(Tabela1[[#This Row],[ESTOQUE TOTAL]],Tabela1[[#This Row],[TRÂNSITO TOTAL]])</f>
        <v>2650</v>
      </c>
      <c r="BH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2900</v>
      </c>
      <c r="BI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0.24612768632830362</v>
      </c>
    </row>
    <row r="79" spans="1:61" x14ac:dyDescent="0.2">
      <c r="A79" s="4" t="s">
        <v>269</v>
      </c>
      <c r="B79" s="4" t="s">
        <v>1304</v>
      </c>
      <c r="C79" s="4">
        <v>10</v>
      </c>
      <c r="D79" s="4" t="s">
        <v>85</v>
      </c>
      <c r="E79" s="5"/>
      <c r="F79" s="4"/>
      <c r="G79" s="4"/>
      <c r="H79" s="4"/>
      <c r="I79" s="4"/>
      <c r="J79" s="4"/>
      <c r="K79" s="4"/>
      <c r="L79" s="4"/>
      <c r="M79" s="4"/>
      <c r="N79" s="4">
        <v>15</v>
      </c>
      <c r="O79" s="4">
        <v>63</v>
      </c>
      <c r="P79" s="4">
        <v>36</v>
      </c>
      <c r="Q79" s="13">
        <f t="shared" si="26"/>
        <v>0</v>
      </c>
      <c r="R79" s="16">
        <f t="shared" si="27"/>
        <v>0</v>
      </c>
      <c r="S79" s="16">
        <f t="shared" si="28"/>
        <v>0</v>
      </c>
      <c r="T79" s="16">
        <f t="shared" si="29"/>
        <v>0</v>
      </c>
      <c r="U79" s="16">
        <f t="shared" si="30"/>
        <v>0</v>
      </c>
      <c r="V79" s="16">
        <f t="shared" si="31"/>
        <v>0</v>
      </c>
      <c r="W79" s="16">
        <f t="shared" si="32"/>
        <v>0</v>
      </c>
      <c r="X79" s="16">
        <f t="shared" si="33"/>
        <v>0</v>
      </c>
      <c r="Y79" s="16">
        <f t="shared" si="34"/>
        <v>0</v>
      </c>
      <c r="Z79" s="16">
        <f t="shared" si="35"/>
        <v>0.39473684210526316</v>
      </c>
      <c r="AA79" s="16">
        <f t="shared" si="36"/>
        <v>1.6578947368421053</v>
      </c>
      <c r="AB79" s="17">
        <f t="shared" si="37"/>
        <v>0.94736842105263153</v>
      </c>
      <c r="AC79" s="15">
        <v>17204.21</v>
      </c>
      <c r="AD79" s="14">
        <f>AVERAGE(Tabela1[[#This Row],[202407-JUL]:[202506-JUN]])</f>
        <v>38</v>
      </c>
      <c r="AE79" s="14">
        <f t="shared" si="38"/>
        <v>38</v>
      </c>
      <c r="AF79" s="5">
        <v>0</v>
      </c>
      <c r="AG79" s="6">
        <v>20</v>
      </c>
      <c r="AH79" s="4">
        <v>0</v>
      </c>
      <c r="AI79" s="23">
        <f>SUM(Tabela1[[#This Row],[ESTOQUE RJ]:[ESTOQUE SC]])</f>
        <v>20</v>
      </c>
      <c r="AJ79" s="4">
        <v>0</v>
      </c>
      <c r="AK79" s="4">
        <v>500</v>
      </c>
      <c r="AL79" s="24">
        <f>SUM(Tabela1[[#This Row],[QTD CONTAINER]:[QTD FÁBRICA]])</f>
        <v>500</v>
      </c>
      <c r="AM79" s="7">
        <f t="shared" si="39"/>
        <v>0.52631578947368418</v>
      </c>
      <c r="AN79" s="7">
        <f t="shared" si="40"/>
        <v>0</v>
      </c>
      <c r="AO79" s="8">
        <f t="shared" si="41"/>
        <v>0</v>
      </c>
      <c r="AP79" s="9">
        <f t="shared" si="42"/>
        <v>13.157894736842104</v>
      </c>
      <c r="AQ79" s="25">
        <f t="shared" si="43"/>
        <v>13.684210526315789</v>
      </c>
      <c r="AR79" s="18">
        <f t="shared" si="44"/>
        <v>0.52631578947368418</v>
      </c>
      <c r="AS79" s="7">
        <f t="shared" si="45"/>
        <v>0</v>
      </c>
      <c r="AT79" s="8">
        <f t="shared" si="46"/>
        <v>0</v>
      </c>
      <c r="AU79" s="9">
        <f t="shared" si="47"/>
        <v>13.157894736842104</v>
      </c>
      <c r="AV79" s="10">
        <f t="shared" si="48"/>
        <v>13.684210526315789</v>
      </c>
      <c r="AW79" s="22">
        <f t="shared" si="49"/>
        <v>0</v>
      </c>
      <c r="AX79" s="5">
        <f t="shared" si="50"/>
        <v>0</v>
      </c>
      <c r="AY79" s="4">
        <f>IF(
  AND(Tabela1[[#This Row],[GRUPO | ITEM]]="PALHETAS",NOT(OR(MID(Tabela1[[#This Row],[ITEM]],1,5)="YN-PF",MID(Tabela1[[#This Row],[ITEM]],1,5)="YN-PC"))),
  0,
  IF(
    ROUNDUP(
      IF(
        IF(D79="A",13-SUM(AR79:AU79),IF(D79="B",11-SUM(AR79:AU79),IF(D79="C",7-SUM(AR79:AU79))))
        &lt;0,
        0,
        IF(D79="A",13-SUM(AR79:AU79),IF(D79="B",11-SUM(AR79:AU79),IF(D79="C",7-SUM(AR79:AU79))))
      )
      *AE79/C79, 0
    )
    *C79 = 0,
    0,
    ROUNDUP(
      IF(
        IF(D79="A",13-SUM(AR79:AU79),IF(D79="B",11-SUM(AR79:AU79),IF(D79="C",7-SUM(AR79:AU79))))
        &lt;0,
        0,
        IF(D79="A",13-SUM(AR79:AU79),IF(D79="B",11-SUM(AR79:AU79),IF(D79="C",7-SUM(AR79:AU79))))
      )
      *AE79/C79, 0
    ) *C79
  )
)</f>
        <v>0</v>
      </c>
      <c r="AZ79" s="26">
        <f>IF(OR(COUNTIF(AB79,"&gt;="&amp;1.5)+COUNTIF(AA79,"&gt;="&amp;1.5)+COUNTIF(Z79,"&gt;="&amp;1.5)+COUNTIF(Y79,"&gt;="&amp;1.5)+COUNTIF(X79,"&gt;="&amp;1.5)&gt;=2,COUNTIF(AB79,"&gt;="&amp;2)&gt;=1,AND(AA79&gt;=1.5,AB79&lt;=0.3,AI79=0)),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+IFERROR(BA79*C79,0),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+IFERROR(BA79*C79,0),
IFERROR(AVERAGEIF(Tabela1[[#This Row],[COMPRA PADRÃO]:[COMPRA &gt;30%]],"&gt;"&amp;0,Tabela1[[#This Row],[COMPRA PADRÃO]:[COMPRA &gt;30%]]),
0))/Tabela1[[#This Row],[U/CX]],0)*Tabela1[[#This Row],[U/CX]])</f>
        <v>0</v>
      </c>
      <c r="BA79" s="19"/>
      <c r="BB79" s="19"/>
      <c r="BC79" s="5"/>
      <c r="BD79" s="43">
        <f t="shared" si="51"/>
        <v>0.43018867924528303</v>
      </c>
      <c r="BE79" s="44">
        <f>Tabela1[[#This Row],[MÉDIA DIÁRIA]]*180</f>
        <v>77.433962264150949</v>
      </c>
      <c r="BF79" s="44">
        <f>Tabela1[[#This Row],[MÉDIA DIÁRIA]]*IF(Tabela1[[#This Row],[ABC FAT]]="A",(13*22),IF(Tabela1[[#This Row],[ABC FAT]]="B",(9*22),IF(Tabela1[[#This Row],[ABC FAT]]="C",(3*22),0)))</f>
        <v>28.392452830188681</v>
      </c>
      <c r="BG79" s="44">
        <f>SUM(Tabela1[[#This Row],[ESTOQUE TOTAL]],Tabela1[[#This Row],[TRÂNSITO TOTAL]])</f>
        <v>520</v>
      </c>
      <c r="BH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0.25828460038986351</v>
      </c>
    </row>
    <row r="80" spans="1:61" x14ac:dyDescent="0.2">
      <c r="A80" s="4" t="s">
        <v>17</v>
      </c>
      <c r="B80" s="4" t="s">
        <v>164</v>
      </c>
      <c r="C80" s="4">
        <v>40</v>
      </c>
      <c r="D80" s="4" t="s">
        <v>16</v>
      </c>
      <c r="E80" s="5">
        <v>800</v>
      </c>
      <c r="F80" s="4">
        <v>340</v>
      </c>
      <c r="G80" s="4">
        <v>160</v>
      </c>
      <c r="H80" s="4">
        <v>770</v>
      </c>
      <c r="I80" s="4">
        <v>1710</v>
      </c>
      <c r="J80" s="4">
        <v>320</v>
      </c>
      <c r="K80" s="4">
        <v>470</v>
      </c>
      <c r="L80" s="4">
        <v>665</v>
      </c>
      <c r="M80" s="4">
        <v>660</v>
      </c>
      <c r="N80" s="4">
        <v>320</v>
      </c>
      <c r="O80" s="4">
        <v>220</v>
      </c>
      <c r="P80" s="4">
        <v>960</v>
      </c>
      <c r="Q80" s="13">
        <f t="shared" si="26"/>
        <v>1.2981744421906694</v>
      </c>
      <c r="R80" s="16">
        <f t="shared" si="27"/>
        <v>0.55172413793103448</v>
      </c>
      <c r="S80" s="16">
        <f t="shared" si="28"/>
        <v>0.25963488843813387</v>
      </c>
      <c r="T80" s="16">
        <f t="shared" si="29"/>
        <v>1.2494929006085194</v>
      </c>
      <c r="U80" s="16">
        <f t="shared" si="30"/>
        <v>2.7748478701825556</v>
      </c>
      <c r="V80" s="16">
        <f t="shared" si="31"/>
        <v>0.51926977687626774</v>
      </c>
      <c r="W80" s="16">
        <f t="shared" si="32"/>
        <v>0.76267748478701824</v>
      </c>
      <c r="X80" s="16">
        <f t="shared" si="33"/>
        <v>1.079107505070994</v>
      </c>
      <c r="Y80" s="16">
        <f t="shared" si="34"/>
        <v>1.0709939148073022</v>
      </c>
      <c r="Z80" s="16">
        <f t="shared" si="35"/>
        <v>0.51926977687626774</v>
      </c>
      <c r="AA80" s="16">
        <f t="shared" si="36"/>
        <v>0.35699797160243407</v>
      </c>
      <c r="AB80" s="17">
        <f t="shared" si="37"/>
        <v>1.5578093306288032</v>
      </c>
      <c r="AC80" s="15">
        <v>54035.1</v>
      </c>
      <c r="AD80" s="14">
        <f>AVERAGE(Tabela1[[#This Row],[202407-JUL]:[202506-JUN]])</f>
        <v>616.25</v>
      </c>
      <c r="AE80" s="14">
        <f t="shared" si="38"/>
        <v>657.72727272727275</v>
      </c>
      <c r="AF80" s="5">
        <v>1</v>
      </c>
      <c r="AG80" s="6">
        <v>274</v>
      </c>
      <c r="AH80" s="4">
        <v>1120</v>
      </c>
      <c r="AI80" s="23">
        <f>SUM(Tabela1[[#This Row],[ESTOQUE RJ]:[ESTOQUE SC]])</f>
        <v>1394</v>
      </c>
      <c r="AJ80" s="4">
        <v>0</v>
      </c>
      <c r="AK80" s="4">
        <v>3000</v>
      </c>
      <c r="AL80" s="24">
        <f>SUM(Tabela1[[#This Row],[QTD CONTAINER]:[QTD FÁBRICA]])</f>
        <v>3000</v>
      </c>
      <c r="AM80" s="7">
        <f t="shared" si="39"/>
        <v>0.44462474645030425</v>
      </c>
      <c r="AN80" s="7">
        <f t="shared" si="40"/>
        <v>1.8174442190669371</v>
      </c>
      <c r="AO80" s="8">
        <f t="shared" si="41"/>
        <v>0</v>
      </c>
      <c r="AP80" s="9">
        <f t="shared" si="42"/>
        <v>4.8681541582150105</v>
      </c>
      <c r="AQ80" s="25">
        <f t="shared" si="43"/>
        <v>7.130223123732252</v>
      </c>
      <c r="AR80" s="18">
        <f t="shared" si="44"/>
        <v>0.41658604008293021</v>
      </c>
      <c r="AS80" s="7">
        <f t="shared" si="45"/>
        <v>1.7028334485141672</v>
      </c>
      <c r="AT80" s="8">
        <f t="shared" si="46"/>
        <v>0</v>
      </c>
      <c r="AU80" s="9">
        <f t="shared" si="47"/>
        <v>4.5611610228058046</v>
      </c>
      <c r="AV80" s="10">
        <f t="shared" si="48"/>
        <v>6.6805805114029022</v>
      </c>
      <c r="AW80" s="22">
        <f t="shared" si="49"/>
        <v>0</v>
      </c>
      <c r="AX80" s="5">
        <f t="shared" si="50"/>
        <v>0</v>
      </c>
      <c r="AY80" s="4">
        <f>IF(
  AND(Tabela1[[#This Row],[GRUPO | ITEM]]="PALHETAS",NOT(OR(MID(Tabela1[[#This Row],[ITEM]],1,5)="YN-PF",MID(Tabela1[[#This Row],[ITEM]],1,5)="YN-PC"))),
  0,
  IF(
    ROUNDUP(
      IF(
        IF(D80="A",13-SUM(AR80:AU80),IF(D80="B",11-SUM(AR80:AU80),IF(D80="C",7-SUM(AR80:AU80))))
        &lt;0,
        0,
        IF(D80="A",13-SUM(AR80:AU80),IF(D80="B",11-SUM(AR80:AU80),IF(D80="C",7-SUM(AR80:AU80))))
      )
      *AE80/C80, 0
    )
    *C80 = 0,
    0,
    ROUNDUP(
      IF(
        IF(D80="A",13-SUM(AR80:AU80),IF(D80="B",11-SUM(AR80:AU80),IF(D80="C",7-SUM(AR80:AU80))))
        &lt;0,
        0,
        IF(D80="A",13-SUM(AR80:AU80),IF(D80="B",11-SUM(AR80:AU80),IF(D80="C",7-SUM(AR80:AU80))))
      )
      *AE80/C80, 0
    ) *C80
  )
)</f>
        <v>0</v>
      </c>
      <c r="AZ80" s="26">
        <f>IF(OR(COUNTIF(AB80,"&gt;="&amp;1.5)+COUNTIF(AA80,"&gt;="&amp;1.5)+COUNTIF(Z80,"&gt;="&amp;1.5)+COUNTIF(Y80,"&gt;="&amp;1.5)+COUNTIF(X80,"&gt;="&amp;1.5)&gt;=2,COUNTIF(AB80,"&gt;="&amp;2)&gt;=1,AND(AA80&gt;=1.5,AB80&lt;=0.3,AI80=0)),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+IFERROR(BA80*C80,0),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+IFERROR(BA80*C80,0),
IFERROR(AVERAGEIF(Tabela1[[#This Row],[COMPRA PADRÃO]:[COMPRA &gt;30%]],"&gt;"&amp;0,Tabela1[[#This Row],[COMPRA PADRÃO]:[COMPRA &gt;30%]]),
0))/Tabela1[[#This Row],[U/CX]],0)*Tabela1[[#This Row],[U/CX]])</f>
        <v>0</v>
      </c>
      <c r="BA80" s="19"/>
      <c r="BB80" s="19"/>
      <c r="BC80" s="5"/>
      <c r="BD80" s="43">
        <f t="shared" si="51"/>
        <v>27.90566037735849</v>
      </c>
      <c r="BE80" s="44">
        <f>Tabela1[[#This Row],[MÉDIA DIÁRIA]]*180</f>
        <v>5023.0188679245284</v>
      </c>
      <c r="BF80" s="44">
        <f>Tabela1[[#This Row],[MÉDIA DIÁRIA]]*IF(Tabela1[[#This Row],[ABC FAT]]="A",(13*22),IF(Tabela1[[#This Row],[ABC FAT]]="B",(9*22),IF(Tabela1[[#This Row],[ABC FAT]]="C",(3*22),0)))</f>
        <v>5525.3207547169814</v>
      </c>
      <c r="BG80" s="44">
        <f>SUM(Tabela1[[#This Row],[ESTOQUE TOTAL]],Tabela1[[#This Row],[TRÂNSITO TOTAL]])</f>
        <v>4394</v>
      </c>
      <c r="BH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6160</v>
      </c>
      <c r="BI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0.27752234993614305</v>
      </c>
    </row>
    <row r="81" spans="1:61" x14ac:dyDescent="0.2">
      <c r="A81" s="4" t="s">
        <v>1149</v>
      </c>
      <c r="B81" s="4" t="s">
        <v>1344</v>
      </c>
      <c r="C81" s="4">
        <v>50</v>
      </c>
      <c r="D81" s="4" t="s">
        <v>85</v>
      </c>
      <c r="E81" s="5"/>
      <c r="F81" s="4"/>
      <c r="G81" s="4"/>
      <c r="H81" s="4"/>
      <c r="I81" s="4"/>
      <c r="J81" s="4"/>
      <c r="K81" s="4"/>
      <c r="L81" s="4"/>
      <c r="M81" s="4"/>
      <c r="N81" s="4">
        <v>10</v>
      </c>
      <c r="O81" s="4">
        <v>5</v>
      </c>
      <c r="P81" s="4">
        <v>27</v>
      </c>
      <c r="Q81" s="13">
        <f t="shared" si="26"/>
        <v>0</v>
      </c>
      <c r="R81" s="16">
        <f t="shared" si="27"/>
        <v>0</v>
      </c>
      <c r="S81" s="16">
        <f t="shared" si="28"/>
        <v>0</v>
      </c>
      <c r="T81" s="16">
        <f t="shared" si="29"/>
        <v>0</v>
      </c>
      <c r="U81" s="16">
        <f t="shared" si="30"/>
        <v>0</v>
      </c>
      <c r="V81" s="16">
        <f t="shared" si="31"/>
        <v>0</v>
      </c>
      <c r="W81" s="16">
        <f t="shared" si="32"/>
        <v>0</v>
      </c>
      <c r="X81" s="16">
        <f t="shared" si="33"/>
        <v>0</v>
      </c>
      <c r="Y81" s="16">
        <f t="shared" si="34"/>
        <v>0</v>
      </c>
      <c r="Z81" s="16">
        <f t="shared" si="35"/>
        <v>0.7142857142857143</v>
      </c>
      <c r="AA81" s="16">
        <f t="shared" si="36"/>
        <v>0.35714285714285715</v>
      </c>
      <c r="AB81" s="17">
        <f t="shared" si="37"/>
        <v>1.9285714285714286</v>
      </c>
      <c r="AC81" s="15">
        <v>1247.1600000000001</v>
      </c>
      <c r="AD81" s="14">
        <f>AVERAGE(Tabela1[[#This Row],[202407-JUL]:[202506-JUN]])</f>
        <v>14</v>
      </c>
      <c r="AE81" s="14">
        <f t="shared" si="38"/>
        <v>14</v>
      </c>
      <c r="AF81" s="5">
        <v>0</v>
      </c>
      <c r="AG81" s="6">
        <v>8</v>
      </c>
      <c r="AH81" s="4">
        <v>0</v>
      </c>
      <c r="AI81" s="23">
        <f>SUM(Tabela1[[#This Row],[ESTOQUE RJ]:[ESTOQUE SC]])</f>
        <v>8</v>
      </c>
      <c r="AJ81" s="4">
        <v>0</v>
      </c>
      <c r="AK81" s="4">
        <v>200</v>
      </c>
      <c r="AL81" s="24">
        <f>SUM(Tabela1[[#This Row],[QTD CONTAINER]:[QTD FÁBRICA]])</f>
        <v>200</v>
      </c>
      <c r="AM81" s="7">
        <f t="shared" si="39"/>
        <v>0.5714285714285714</v>
      </c>
      <c r="AN81" s="7">
        <f t="shared" si="40"/>
        <v>0</v>
      </c>
      <c r="AO81" s="8">
        <f t="shared" si="41"/>
        <v>0</v>
      </c>
      <c r="AP81" s="9">
        <f t="shared" si="42"/>
        <v>14.285714285714286</v>
      </c>
      <c r="AQ81" s="25">
        <f t="shared" si="43"/>
        <v>14.857142857142858</v>
      </c>
      <c r="AR81" s="18">
        <f t="shared" si="44"/>
        <v>0.5714285714285714</v>
      </c>
      <c r="AS81" s="7">
        <f t="shared" si="45"/>
        <v>0</v>
      </c>
      <c r="AT81" s="8">
        <f t="shared" si="46"/>
        <v>0</v>
      </c>
      <c r="AU81" s="9">
        <f t="shared" si="47"/>
        <v>14.285714285714286</v>
      </c>
      <c r="AV81" s="10">
        <f t="shared" si="48"/>
        <v>14.857142857142858</v>
      </c>
      <c r="AW81" s="22">
        <f t="shared" si="49"/>
        <v>0</v>
      </c>
      <c r="AX81" s="5">
        <f t="shared" si="50"/>
        <v>0</v>
      </c>
      <c r="AY81" s="4">
        <f>IF(
  AND(Tabela1[[#This Row],[GRUPO | ITEM]]="PALHETAS",NOT(OR(MID(Tabela1[[#This Row],[ITEM]],1,5)="YN-PF",MID(Tabela1[[#This Row],[ITEM]],1,5)="YN-PC"))),
  0,
  IF(
    ROUNDUP(
      IF(
        IF(D81="A",13-SUM(AR81:AU81),IF(D81="B",11-SUM(AR81:AU81),IF(D81="C",7-SUM(AR81:AU81))))
        &lt;0,
        0,
        IF(D81="A",13-SUM(AR81:AU81),IF(D81="B",11-SUM(AR81:AU81),IF(D81="C",7-SUM(AR81:AU81))))
      )
      *AE81/C81, 0
    )
    *C81 = 0,
    0,
    ROUNDUP(
      IF(
        IF(D81="A",13-SUM(AR81:AU81),IF(D81="B",11-SUM(AR81:AU81),IF(D81="C",7-SUM(AR81:AU81))))
        &lt;0,
        0,
        IF(D81="A",13-SUM(AR81:AU81),IF(D81="B",11-SUM(AR81:AU81),IF(D81="C",7-SUM(AR81:AU81))))
      )
      *AE81/C81, 0
    ) *C81
  )
)</f>
        <v>0</v>
      </c>
      <c r="AZ81" s="26">
        <f>IF(OR(COUNTIF(AB81,"&gt;="&amp;1.5)+COUNTIF(AA81,"&gt;="&amp;1.5)+COUNTIF(Z81,"&gt;="&amp;1.5)+COUNTIF(Y81,"&gt;="&amp;1.5)+COUNTIF(X81,"&gt;="&amp;1.5)&gt;=2,COUNTIF(AB81,"&gt;="&amp;2)&gt;=1,AND(AA81&gt;=1.5,AB81&lt;=0.3,AI81=0)),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+IFERROR(BA81*C81,0),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+IFERROR(BA81*C81,0),
IFERROR(AVERAGEIF(Tabela1[[#This Row],[COMPRA PADRÃO]:[COMPRA &gt;30%]],"&gt;"&amp;0,Tabela1[[#This Row],[COMPRA PADRÃO]:[COMPRA &gt;30%]]),
0))/Tabela1[[#This Row],[U/CX]],0)*Tabela1[[#This Row],[U/CX]])</f>
        <v>0</v>
      </c>
      <c r="BA81" s="19"/>
      <c r="BB81" s="19"/>
      <c r="BC81" s="5"/>
      <c r="BD81" s="43">
        <f t="shared" si="51"/>
        <v>0.15849056603773584</v>
      </c>
      <c r="BE81" s="44">
        <f>Tabela1[[#This Row],[MÉDIA DIÁRIA]]*180</f>
        <v>28.528301886792452</v>
      </c>
      <c r="BF81" s="44">
        <f>Tabela1[[#This Row],[MÉDIA DIÁRIA]]*IF(Tabela1[[#This Row],[ABC FAT]]="A",(13*22),IF(Tabela1[[#This Row],[ABC FAT]]="B",(9*22),IF(Tabela1[[#This Row],[ABC FAT]]="C",(3*22),0)))</f>
        <v>10.460377358490566</v>
      </c>
      <c r="BG81" s="44">
        <f>SUM(Tabela1[[#This Row],[ESTOQUE TOTAL]],Tabela1[[#This Row],[TRÂNSITO TOTAL]])</f>
        <v>208</v>
      </c>
      <c r="BH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0.28042328042328041</v>
      </c>
    </row>
    <row r="82" spans="1:61" x14ac:dyDescent="0.2">
      <c r="A82" s="4" t="s">
        <v>34</v>
      </c>
      <c r="B82" s="4" t="s">
        <v>518</v>
      </c>
      <c r="C82" s="4">
        <v>500</v>
      </c>
      <c r="D82" s="4" t="s">
        <v>16</v>
      </c>
      <c r="E82" s="5">
        <v>693</v>
      </c>
      <c r="F82" s="4">
        <v>340</v>
      </c>
      <c r="G82" s="4">
        <v>615</v>
      </c>
      <c r="H82" s="4">
        <v>45</v>
      </c>
      <c r="I82" s="4">
        <v>650</v>
      </c>
      <c r="J82" s="4">
        <v>185</v>
      </c>
      <c r="K82" s="4">
        <v>590</v>
      </c>
      <c r="L82" s="4">
        <v>510</v>
      </c>
      <c r="M82" s="4">
        <v>570</v>
      </c>
      <c r="N82" s="4">
        <v>20</v>
      </c>
      <c r="O82" s="4"/>
      <c r="P82" s="4"/>
      <c r="Q82" s="13">
        <f t="shared" si="26"/>
        <v>1.6429587482219061</v>
      </c>
      <c r="R82" s="16">
        <f t="shared" si="27"/>
        <v>0.80606922712185869</v>
      </c>
      <c r="S82" s="16">
        <f t="shared" si="28"/>
        <v>1.4580369843527738</v>
      </c>
      <c r="T82" s="16">
        <f t="shared" si="29"/>
        <v>0.10668563300142248</v>
      </c>
      <c r="U82" s="16">
        <f t="shared" si="30"/>
        <v>1.5410146989094358</v>
      </c>
      <c r="V82" s="16">
        <f t="shared" si="31"/>
        <v>0.43859649122807015</v>
      </c>
      <c r="W82" s="16">
        <f t="shared" si="32"/>
        <v>1.3987671882408723</v>
      </c>
      <c r="X82" s="16">
        <f t="shared" si="33"/>
        <v>1.2091038406827881</v>
      </c>
      <c r="Y82" s="16">
        <f t="shared" si="34"/>
        <v>1.3513513513513513</v>
      </c>
      <c r="Z82" s="16">
        <f t="shared" si="35"/>
        <v>4.7415836889521099E-2</v>
      </c>
      <c r="AA82" s="16">
        <f t="shared" si="36"/>
        <v>0</v>
      </c>
      <c r="AB82" s="17">
        <f t="shared" si="37"/>
        <v>0</v>
      </c>
      <c r="AC82" s="15">
        <v>41388.230000000003</v>
      </c>
      <c r="AD82" s="14">
        <f>AVERAGE(Tabela1[[#This Row],[202407-JUL]:[202506-JUN]])</f>
        <v>421.8</v>
      </c>
      <c r="AE82" s="14">
        <f t="shared" si="38"/>
        <v>519.125</v>
      </c>
      <c r="AF82" s="5">
        <v>0</v>
      </c>
      <c r="AG82" s="6">
        <v>820</v>
      </c>
      <c r="AH82" s="4">
        <v>0</v>
      </c>
      <c r="AI82" s="23">
        <f>SUM(Tabela1[[#This Row],[ESTOQUE RJ]:[ESTOQUE SC]])</f>
        <v>820</v>
      </c>
      <c r="AJ82" s="4">
        <v>0</v>
      </c>
      <c r="AK82" s="4">
        <v>7000</v>
      </c>
      <c r="AL82" s="24">
        <f>SUM(Tabela1[[#This Row],[QTD CONTAINER]:[QTD FÁBRICA]])</f>
        <v>7000</v>
      </c>
      <c r="AM82" s="7">
        <f t="shared" si="39"/>
        <v>1.9440493124703651</v>
      </c>
      <c r="AN82" s="7">
        <f t="shared" si="40"/>
        <v>0</v>
      </c>
      <c r="AO82" s="8">
        <f t="shared" si="41"/>
        <v>0</v>
      </c>
      <c r="AP82" s="9">
        <f t="shared" si="42"/>
        <v>16.595542911332384</v>
      </c>
      <c r="AQ82" s="25">
        <f t="shared" si="43"/>
        <v>18.53959222380275</v>
      </c>
      <c r="AR82" s="18">
        <f t="shared" si="44"/>
        <v>1.5795810257645075</v>
      </c>
      <c r="AS82" s="7">
        <f t="shared" si="45"/>
        <v>0</v>
      </c>
      <c r="AT82" s="8">
        <f t="shared" si="46"/>
        <v>0</v>
      </c>
      <c r="AU82" s="9">
        <f t="shared" si="47"/>
        <v>13.484228268721406</v>
      </c>
      <c r="AV82" s="10">
        <f t="shared" si="48"/>
        <v>15.063809294485914</v>
      </c>
      <c r="AW82" s="22">
        <f t="shared" si="49"/>
        <v>0</v>
      </c>
      <c r="AX82" s="5">
        <f t="shared" si="50"/>
        <v>0</v>
      </c>
      <c r="AY82" s="4">
        <f>IF(
  AND(Tabela1[[#This Row],[GRUPO | ITEM]]="PALHETAS",NOT(OR(MID(Tabela1[[#This Row],[ITEM]],1,5)="YN-PF",MID(Tabela1[[#This Row],[ITEM]],1,5)="YN-PC"))),
  0,
  IF(
    ROUNDUP(
      IF(
        IF(D82="A",13-SUM(AR82:AU82),IF(D82="B",11-SUM(AR82:AU82),IF(D82="C",7-SUM(AR82:AU82))))
        &lt;0,
        0,
        IF(D82="A",13-SUM(AR82:AU82),IF(D82="B",11-SUM(AR82:AU82),IF(D82="C",7-SUM(AR82:AU82))))
      )
      *AE82/C82, 0
    )
    *C82 = 0,
    0,
    ROUNDUP(
      IF(
        IF(D82="A",13-SUM(AR82:AU82),IF(D82="B",11-SUM(AR82:AU82),IF(D82="C",7-SUM(AR82:AU82))))
        &lt;0,
        0,
        IF(D82="A",13-SUM(AR82:AU82),IF(D82="B",11-SUM(AR82:AU82),IF(D82="C",7-SUM(AR82:AU82))))
      )
      *AE82/C82, 0
    ) *C82
  )
)</f>
        <v>0</v>
      </c>
      <c r="AZ82" s="26">
        <f>IF(OR(COUNTIF(AB82,"&gt;="&amp;1.5)+COUNTIF(AA82,"&gt;="&amp;1.5)+COUNTIF(Z82,"&gt;="&amp;1.5)+COUNTIF(Y82,"&gt;="&amp;1.5)+COUNTIF(X82,"&gt;="&amp;1.5)&gt;=2,COUNTIF(AB82,"&gt;="&amp;2)&gt;=1,AND(AA82&gt;=1.5,AB82&lt;=0.3,AI82=0)),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+IFERROR(BA82*C82,0),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+IFERROR(BA82*C82,0),
IFERROR(AVERAGEIF(Tabela1[[#This Row],[COMPRA PADRÃO]:[COMPRA &gt;30%]],"&gt;"&amp;0,Tabela1[[#This Row],[COMPRA PADRÃO]:[COMPRA &gt;30%]]),
0))/Tabela1[[#This Row],[U/CX]],0)*Tabela1[[#This Row],[U/CX]])</f>
        <v>0</v>
      </c>
      <c r="BA82" s="19"/>
      <c r="BB82" s="19"/>
      <c r="BC82" s="5"/>
      <c r="BD82" s="43">
        <f t="shared" si="51"/>
        <v>15.916981132075472</v>
      </c>
      <c r="BE82" s="44">
        <f>Tabela1[[#This Row],[MÉDIA DIÁRIA]]*180</f>
        <v>2865.0566037735848</v>
      </c>
      <c r="BF82" s="44">
        <f>Tabela1[[#This Row],[MÉDIA DIÁRIA]]*IF(Tabela1[[#This Row],[ABC FAT]]="A",(13*22),IF(Tabela1[[#This Row],[ABC FAT]]="B",(9*22),IF(Tabela1[[#This Row],[ABC FAT]]="C",(3*22),0)))</f>
        <v>3151.5622641509435</v>
      </c>
      <c r="BG82" s="44">
        <f>SUM(Tabela1[[#This Row],[ESTOQUE TOTAL]],Tabela1[[#This Row],[TRÂNSITO TOTAL]])</f>
        <v>7820</v>
      </c>
      <c r="BH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0.28620725989147044</v>
      </c>
    </row>
    <row r="83" spans="1:61" x14ac:dyDescent="0.2">
      <c r="A83" s="4" t="s">
        <v>414</v>
      </c>
      <c r="B83" s="4" t="s">
        <v>416</v>
      </c>
      <c r="C83" s="4">
        <v>50</v>
      </c>
      <c r="D83" s="4" t="s">
        <v>19</v>
      </c>
      <c r="E83" s="5">
        <v>590</v>
      </c>
      <c r="F83" s="4">
        <v>160</v>
      </c>
      <c r="G83" s="4">
        <v>170</v>
      </c>
      <c r="H83" s="4">
        <v>205</v>
      </c>
      <c r="I83" s="4">
        <v>295</v>
      </c>
      <c r="J83" s="4"/>
      <c r="K83" s="4">
        <v>415</v>
      </c>
      <c r="L83" s="4">
        <v>85</v>
      </c>
      <c r="M83" s="4">
        <v>405</v>
      </c>
      <c r="N83" s="4">
        <v>475</v>
      </c>
      <c r="O83" s="4">
        <v>300</v>
      </c>
      <c r="P83" s="4">
        <v>190</v>
      </c>
      <c r="Q83" s="13">
        <f t="shared" si="26"/>
        <v>1.9726443768996962</v>
      </c>
      <c r="R83" s="16">
        <f t="shared" si="27"/>
        <v>0.5349544072948329</v>
      </c>
      <c r="S83" s="16">
        <f t="shared" si="28"/>
        <v>0.56838905775075987</v>
      </c>
      <c r="T83" s="16">
        <f t="shared" si="29"/>
        <v>0.68541033434650467</v>
      </c>
      <c r="U83" s="16">
        <f t="shared" si="30"/>
        <v>0.98632218844984809</v>
      </c>
      <c r="V83" s="16">
        <f t="shared" si="31"/>
        <v>0</v>
      </c>
      <c r="W83" s="16">
        <f t="shared" si="32"/>
        <v>1.3875379939209727</v>
      </c>
      <c r="X83" s="16">
        <f t="shared" si="33"/>
        <v>0.28419452887537994</v>
      </c>
      <c r="Y83" s="16">
        <f t="shared" si="34"/>
        <v>1.3541033434650458</v>
      </c>
      <c r="Z83" s="16">
        <f t="shared" si="35"/>
        <v>1.5881458966565352</v>
      </c>
      <c r="AA83" s="16">
        <f t="shared" si="36"/>
        <v>1.0030395136778116</v>
      </c>
      <c r="AB83" s="17">
        <f t="shared" si="37"/>
        <v>0.63525835866261404</v>
      </c>
      <c r="AC83" s="15">
        <v>213657.85</v>
      </c>
      <c r="AD83" s="14">
        <f>AVERAGE(Tabela1[[#This Row],[202407-JUL]:[202506-JUN]])</f>
        <v>299.09090909090907</v>
      </c>
      <c r="AE83" s="14">
        <f t="shared" si="38"/>
        <v>320.5</v>
      </c>
      <c r="AF83" s="5">
        <v>44</v>
      </c>
      <c r="AG83" s="6">
        <v>395</v>
      </c>
      <c r="AH83" s="4">
        <v>250</v>
      </c>
      <c r="AI83" s="23">
        <f>SUM(Tabela1[[#This Row],[ESTOQUE RJ]:[ESTOQUE SC]])</f>
        <v>645</v>
      </c>
      <c r="AJ83" s="4">
        <v>0</v>
      </c>
      <c r="AK83" s="4">
        <v>4200</v>
      </c>
      <c r="AL83" s="24">
        <f>SUM(Tabela1[[#This Row],[QTD CONTAINER]:[QTD FÁBRICA]])</f>
        <v>4200</v>
      </c>
      <c r="AM83" s="7">
        <f t="shared" si="39"/>
        <v>1.3206686930091187</v>
      </c>
      <c r="AN83" s="7">
        <f t="shared" si="40"/>
        <v>0.83586626139817632</v>
      </c>
      <c r="AO83" s="8">
        <f t="shared" si="41"/>
        <v>0</v>
      </c>
      <c r="AP83" s="9">
        <f t="shared" si="42"/>
        <v>14.042553191489363</v>
      </c>
      <c r="AQ83" s="25">
        <f t="shared" si="43"/>
        <v>16.19908814589666</v>
      </c>
      <c r="AR83" s="18">
        <f t="shared" si="44"/>
        <v>1.2324492979719188</v>
      </c>
      <c r="AS83" s="7">
        <f t="shared" si="45"/>
        <v>0.78003120124804992</v>
      </c>
      <c r="AT83" s="8">
        <f t="shared" si="46"/>
        <v>0</v>
      </c>
      <c r="AU83" s="9">
        <f t="shared" si="47"/>
        <v>13.104524180967239</v>
      </c>
      <c r="AV83" s="10">
        <f t="shared" si="48"/>
        <v>15.117004680187208</v>
      </c>
      <c r="AW83" s="22">
        <f t="shared" si="49"/>
        <v>0</v>
      </c>
      <c r="AX83" s="5">
        <f t="shared" si="50"/>
        <v>0</v>
      </c>
      <c r="AY83" s="4">
        <f>IF(
  AND(Tabela1[[#This Row],[GRUPO | ITEM]]="PALHETAS",NOT(OR(MID(Tabela1[[#This Row],[ITEM]],1,5)="YN-PF",MID(Tabela1[[#This Row],[ITEM]],1,5)="YN-PC"))),
  0,
  IF(
    ROUNDUP(
      IF(
        IF(D83="A",13-SUM(AR83:AU83),IF(D83="B",11-SUM(AR83:AU83),IF(D83="C",7-SUM(AR83:AU83))))
        &lt;0,
        0,
        IF(D83="A",13-SUM(AR83:AU83),IF(D83="B",11-SUM(AR83:AU83),IF(D83="C",7-SUM(AR83:AU83))))
      )
      *AE83/C83, 0
    )
    *C83 = 0,
    0,
    ROUNDUP(
      IF(
        IF(D83="A",13-SUM(AR83:AU83),IF(D83="B",11-SUM(AR83:AU83),IF(D83="C",7-SUM(AR83:AU83))))
        &lt;0,
        0,
        IF(D83="A",13-SUM(AR83:AU83),IF(D83="B",11-SUM(AR83:AU83),IF(D83="C",7-SUM(AR83:AU83))))
      )
      *AE83/C83, 0
    ) *C83
  )
)</f>
        <v>0</v>
      </c>
      <c r="AZ83" s="26">
        <f>IF(OR(COUNTIF(AB83,"&gt;="&amp;1.5)+COUNTIF(AA83,"&gt;="&amp;1.5)+COUNTIF(Z83,"&gt;="&amp;1.5)+COUNTIF(Y83,"&gt;="&amp;1.5)+COUNTIF(X83,"&gt;="&amp;1.5)&gt;=2,COUNTIF(AB83,"&gt;="&amp;2)&gt;=1,AND(AA83&gt;=1.5,AB83&lt;=0.3,AI83=0)),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+IFERROR(BA83*C83,0),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+IFERROR(BA83*C83,0),
IFERROR(AVERAGEIF(Tabela1[[#This Row],[COMPRA PADRÃO]:[COMPRA &gt;30%]],"&gt;"&amp;0,Tabela1[[#This Row],[COMPRA PADRÃO]:[COMPRA &gt;30%]]),
0))/Tabela1[[#This Row],[U/CX]],0)*Tabela1[[#This Row],[U/CX]])</f>
        <v>0</v>
      </c>
      <c r="BA83" s="19"/>
      <c r="BB83" s="19"/>
      <c r="BC83" s="5"/>
      <c r="BD83" s="43">
        <f t="shared" si="51"/>
        <v>12.415094339622641</v>
      </c>
      <c r="BE83" s="44">
        <f>Tabela1[[#This Row],[MÉDIA DIÁRIA]]*180</f>
        <v>2234.7169811320755</v>
      </c>
      <c r="BF83" s="44">
        <f>Tabela1[[#This Row],[MÉDIA DIÁRIA]]*IF(Tabela1[[#This Row],[ABC FAT]]="A",(13*22),IF(Tabela1[[#This Row],[ABC FAT]]="B",(9*22),IF(Tabela1[[#This Row],[ABC FAT]]="C",(3*22),0)))</f>
        <v>3550.7169811320755</v>
      </c>
      <c r="BG83" s="44">
        <f>SUM(Tabela1[[#This Row],[ESTOQUE TOTAL]],Tabela1[[#This Row],[TRÂNSITO TOTAL]])</f>
        <v>4845</v>
      </c>
      <c r="BH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950</v>
      </c>
      <c r="BI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0.28862715298885511</v>
      </c>
    </row>
    <row r="84" spans="1:61" x14ac:dyDescent="0.2">
      <c r="A84" s="4" t="s">
        <v>34</v>
      </c>
      <c r="B84" s="4" t="s">
        <v>514</v>
      </c>
      <c r="C84" s="4">
        <v>100</v>
      </c>
      <c r="D84" s="4" t="s">
        <v>19</v>
      </c>
      <c r="E84" s="5">
        <v>1750</v>
      </c>
      <c r="F84" s="4">
        <v>1105</v>
      </c>
      <c r="G84" s="4">
        <v>1685</v>
      </c>
      <c r="H84" s="4">
        <v>1462</v>
      </c>
      <c r="I84" s="4">
        <v>1525</v>
      </c>
      <c r="J84" s="4">
        <v>360</v>
      </c>
      <c r="K84" s="4">
        <v>1415</v>
      </c>
      <c r="L84" s="4">
        <v>1240</v>
      </c>
      <c r="M84" s="4">
        <v>1160</v>
      </c>
      <c r="N84" s="4">
        <v>628</v>
      </c>
      <c r="O84" s="4">
        <v>50</v>
      </c>
      <c r="P84" s="4"/>
      <c r="Q84" s="13">
        <f t="shared" si="26"/>
        <v>1.5549273021001615</v>
      </c>
      <c r="R84" s="16">
        <f t="shared" si="27"/>
        <v>0.98182552504038767</v>
      </c>
      <c r="S84" s="16">
        <f t="shared" si="28"/>
        <v>1.497172859450727</v>
      </c>
      <c r="T84" s="16">
        <f t="shared" si="29"/>
        <v>1.2990306946688206</v>
      </c>
      <c r="U84" s="16">
        <f t="shared" si="30"/>
        <v>1.3550080775444264</v>
      </c>
      <c r="V84" s="16">
        <f t="shared" si="31"/>
        <v>0.31987075928917608</v>
      </c>
      <c r="W84" s="16">
        <f t="shared" si="32"/>
        <v>1.2572697899838448</v>
      </c>
      <c r="X84" s="16">
        <f t="shared" si="33"/>
        <v>1.1017770597738288</v>
      </c>
      <c r="Y84" s="16">
        <f t="shared" si="34"/>
        <v>1.0306946688206784</v>
      </c>
      <c r="Z84" s="16">
        <f t="shared" si="35"/>
        <v>0.55799676898222939</v>
      </c>
      <c r="AA84" s="16">
        <f t="shared" si="36"/>
        <v>4.4426494345718902E-2</v>
      </c>
      <c r="AB84" s="17">
        <f t="shared" si="37"/>
        <v>0</v>
      </c>
      <c r="AC84" s="15">
        <v>208103.6</v>
      </c>
      <c r="AD84" s="14">
        <f>AVERAGE(Tabela1[[#This Row],[202407-JUL]:[202506-JUN]])</f>
        <v>1125.4545454545455</v>
      </c>
      <c r="AE84" s="14">
        <f t="shared" si="38"/>
        <v>1233</v>
      </c>
      <c r="AF84" s="5">
        <v>2</v>
      </c>
      <c r="AG84" s="6">
        <v>0</v>
      </c>
      <c r="AH84" s="4">
        <v>0</v>
      </c>
      <c r="AI84" s="23">
        <f>SUM(Tabela1[[#This Row],[ESTOQUE RJ]:[ESTOQUE SC]])</f>
        <v>0</v>
      </c>
      <c r="AJ84" s="4">
        <v>2500</v>
      </c>
      <c r="AK84" s="4">
        <v>17300</v>
      </c>
      <c r="AL84" s="24">
        <f>SUM(Tabela1[[#This Row],[QTD CONTAINER]:[QTD FÁBRICA]])</f>
        <v>19800</v>
      </c>
      <c r="AM84" s="7">
        <f t="shared" si="39"/>
        <v>0</v>
      </c>
      <c r="AN84" s="7">
        <f t="shared" si="40"/>
        <v>0</v>
      </c>
      <c r="AO84" s="8">
        <f t="shared" si="41"/>
        <v>2.2213247172859449</v>
      </c>
      <c r="AP84" s="9">
        <f t="shared" si="42"/>
        <v>15.371567043618739</v>
      </c>
      <c r="AQ84" s="25">
        <f t="shared" si="43"/>
        <v>17.592891760904685</v>
      </c>
      <c r="AR84" s="18">
        <f t="shared" si="44"/>
        <v>0</v>
      </c>
      <c r="AS84" s="7">
        <f t="shared" si="45"/>
        <v>0</v>
      </c>
      <c r="AT84" s="8">
        <f t="shared" si="46"/>
        <v>2.0275750202757501</v>
      </c>
      <c r="AU84" s="9">
        <f t="shared" si="47"/>
        <v>14.030819140308191</v>
      </c>
      <c r="AV84" s="10">
        <f t="shared" si="48"/>
        <v>16.058394160583941</v>
      </c>
      <c r="AW84" s="22">
        <f t="shared" si="49"/>
        <v>0</v>
      </c>
      <c r="AX84" s="5">
        <f t="shared" si="50"/>
        <v>0</v>
      </c>
      <c r="AY84" s="4">
        <f>IF(
  AND(Tabela1[[#This Row],[GRUPO | ITEM]]="PALHETAS",NOT(OR(MID(Tabela1[[#This Row],[ITEM]],1,5)="YN-PF",MID(Tabela1[[#This Row],[ITEM]],1,5)="YN-PC"))),
  0,
  IF(
    ROUNDUP(
      IF(
        IF(D84="A",13-SUM(AR84:AU84),IF(D84="B",11-SUM(AR84:AU84),IF(D84="C",7-SUM(AR84:AU84))))
        &lt;0,
        0,
        IF(D84="A",13-SUM(AR84:AU84),IF(D84="B",11-SUM(AR84:AU84),IF(D84="C",7-SUM(AR84:AU84))))
      )
      *AE84/C84, 0
    )
    *C84 = 0,
    0,
    ROUNDUP(
      IF(
        IF(D84="A",13-SUM(AR84:AU84),IF(D84="B",11-SUM(AR84:AU84),IF(D84="C",7-SUM(AR84:AU84))))
        &lt;0,
        0,
        IF(D84="A",13-SUM(AR84:AU84),IF(D84="B",11-SUM(AR84:AU84),IF(D84="C",7-SUM(AR84:AU84))))
      )
      *AE84/C84, 0
    ) *C84
  )
)</f>
        <v>0</v>
      </c>
      <c r="AZ84" s="26">
        <f>IF(OR(COUNTIF(AB84,"&gt;="&amp;1.5)+COUNTIF(AA84,"&gt;="&amp;1.5)+COUNTIF(Z84,"&gt;="&amp;1.5)+COUNTIF(Y84,"&gt;="&amp;1.5)+COUNTIF(X84,"&gt;="&amp;1.5)&gt;=2,COUNTIF(AB84,"&gt;="&amp;2)&gt;=1,AND(AA84&gt;=1.5,AB84&lt;=0.3,AI84=0)),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+IFERROR(BA84*C84,0),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+IFERROR(BA84*C84,0),
IFERROR(AVERAGEIF(Tabela1[[#This Row],[COMPRA PADRÃO]:[COMPRA &gt;30%]],"&gt;"&amp;0,Tabela1[[#This Row],[COMPRA PADRÃO]:[COMPRA &gt;30%]]),
0))/Tabela1[[#This Row],[U/CX]],0)*Tabela1[[#This Row],[U/CX]])</f>
        <v>0</v>
      </c>
      <c r="BA84" s="19"/>
      <c r="BB84" s="19"/>
      <c r="BC84" s="5"/>
      <c r="BD84" s="43">
        <f t="shared" si="51"/>
        <v>46.716981132075475</v>
      </c>
      <c r="BE84" s="44">
        <f>Tabela1[[#This Row],[MÉDIA DIÁRIA]]*180</f>
        <v>8409.0566037735862</v>
      </c>
      <c r="BF84" s="44">
        <f>Tabela1[[#This Row],[MÉDIA DIÁRIA]]*IF(Tabela1[[#This Row],[ABC FAT]]="A",(13*22),IF(Tabela1[[#This Row],[ABC FAT]]="B",(9*22),IF(Tabela1[[#This Row],[ABC FAT]]="C",(3*22),0)))</f>
        <v>13361.056603773586</v>
      </c>
      <c r="BG84" s="44">
        <f>SUM(Tabela1[[#This Row],[ESTOQUE TOTAL]],Tabela1[[#This Row],[TRÂNSITO TOTAL]])</f>
        <v>19800</v>
      </c>
      <c r="BH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2000</v>
      </c>
      <c r="BI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0.29729851014180575</v>
      </c>
    </row>
    <row r="85" spans="1:61" x14ac:dyDescent="0.2">
      <c r="A85" s="4" t="s">
        <v>17</v>
      </c>
      <c r="B85" s="4" t="s">
        <v>196</v>
      </c>
      <c r="C85" s="4">
        <v>50</v>
      </c>
      <c r="D85" s="4" t="s">
        <v>85</v>
      </c>
      <c r="E85" s="5">
        <v>50</v>
      </c>
      <c r="F85" s="4"/>
      <c r="G85" s="4"/>
      <c r="H85" s="4">
        <v>150</v>
      </c>
      <c r="I85" s="4"/>
      <c r="J85" s="4"/>
      <c r="K85" s="4"/>
      <c r="L85" s="4">
        <v>50</v>
      </c>
      <c r="M85" s="4">
        <v>50</v>
      </c>
      <c r="N85" s="4"/>
      <c r="O85" s="4"/>
      <c r="P85" s="4"/>
      <c r="Q85" s="13">
        <f t="shared" si="26"/>
        <v>0.66666666666666663</v>
      </c>
      <c r="R85" s="16">
        <f t="shared" si="27"/>
        <v>0</v>
      </c>
      <c r="S85" s="16">
        <f t="shared" si="28"/>
        <v>0</v>
      </c>
      <c r="T85" s="16">
        <f t="shared" si="29"/>
        <v>2</v>
      </c>
      <c r="U85" s="16">
        <f t="shared" si="30"/>
        <v>0</v>
      </c>
      <c r="V85" s="16">
        <f t="shared" si="31"/>
        <v>0</v>
      </c>
      <c r="W85" s="16">
        <f t="shared" si="32"/>
        <v>0</v>
      </c>
      <c r="X85" s="16">
        <f t="shared" si="33"/>
        <v>0.66666666666666663</v>
      </c>
      <c r="Y85" s="16">
        <f t="shared" si="34"/>
        <v>0.66666666666666663</v>
      </c>
      <c r="Z85" s="16">
        <f t="shared" si="35"/>
        <v>0</v>
      </c>
      <c r="AA85" s="16">
        <f t="shared" si="36"/>
        <v>0</v>
      </c>
      <c r="AB85" s="17">
        <f t="shared" si="37"/>
        <v>0</v>
      </c>
      <c r="AC85" s="15">
        <v>2151.5</v>
      </c>
      <c r="AD85" s="14">
        <f>AVERAGE(Tabela1[[#This Row],[202407-JUL]:[202506-JUN]])</f>
        <v>75</v>
      </c>
      <c r="AE85" s="14">
        <f t="shared" si="38"/>
        <v>75</v>
      </c>
      <c r="AF85" s="5">
        <v>0</v>
      </c>
      <c r="AG85" s="6">
        <v>64</v>
      </c>
      <c r="AH85" s="4">
        <v>0</v>
      </c>
      <c r="AI85" s="23">
        <f>SUM(Tabela1[[#This Row],[ESTOQUE RJ]:[ESTOQUE SC]])</f>
        <v>64</v>
      </c>
      <c r="AJ85" s="4">
        <v>0</v>
      </c>
      <c r="AK85" s="4">
        <v>0</v>
      </c>
      <c r="AL85" s="24">
        <f>SUM(Tabela1[[#This Row],[QTD CONTAINER]:[QTD FÁBRICA]])</f>
        <v>0</v>
      </c>
      <c r="AM85" s="7">
        <f t="shared" si="39"/>
        <v>0.85333333333333339</v>
      </c>
      <c r="AN85" s="7">
        <f t="shared" si="40"/>
        <v>0</v>
      </c>
      <c r="AO85" s="8">
        <f t="shared" si="41"/>
        <v>0</v>
      </c>
      <c r="AP85" s="9">
        <f t="shared" si="42"/>
        <v>0</v>
      </c>
      <c r="AQ85" s="25">
        <f t="shared" si="43"/>
        <v>0.85333333333333339</v>
      </c>
      <c r="AR85" s="18">
        <f t="shared" si="44"/>
        <v>0.85333333333333339</v>
      </c>
      <c r="AS85" s="7">
        <f t="shared" si="45"/>
        <v>0</v>
      </c>
      <c r="AT85" s="8">
        <f t="shared" si="46"/>
        <v>0</v>
      </c>
      <c r="AU85" s="9">
        <f t="shared" si="47"/>
        <v>0</v>
      </c>
      <c r="AV85" s="10">
        <f t="shared" si="48"/>
        <v>0.85333333333333339</v>
      </c>
      <c r="AW85" s="22">
        <f t="shared" si="49"/>
        <v>0</v>
      </c>
      <c r="AX85" s="5">
        <f t="shared" si="50"/>
        <v>0</v>
      </c>
      <c r="AY85" s="4">
        <f>IF(
  AND(Tabela1[[#This Row],[GRUPO | ITEM]]="PALHETAS",NOT(OR(MID(Tabela1[[#This Row],[ITEM]],1,5)="YN-PF",MID(Tabela1[[#This Row],[ITEM]],1,5)="YN-PC"))),
  0,
  IF(
    ROUNDUP(
      IF(
        IF(D85="A",13-SUM(AR85:AU85),IF(D85="B",11-SUM(AR85:AU85),IF(D85="C",7-SUM(AR85:AU85))))
        &lt;0,
        0,
        IF(D85="A",13-SUM(AR85:AU85),IF(D85="B",11-SUM(AR85:AU85),IF(D85="C",7-SUM(AR85:AU85))))
      )
      *AE85/C85, 0
    )
    *C85 = 0,
    0,
    ROUNDUP(
      IF(
        IF(D85="A",13-SUM(AR85:AU85),IF(D85="B",11-SUM(AR85:AU85),IF(D85="C",7-SUM(AR85:AU85))))
        &lt;0,
        0,
        IF(D85="A",13-SUM(AR85:AU85),IF(D85="B",11-SUM(AR85:AU85),IF(D85="C",7-SUM(AR85:AU85))))
      )
      *AE85/C85, 0
    ) *C85
  )
)</f>
        <v>0</v>
      </c>
      <c r="AZ85" s="26">
        <f>IF(OR(COUNTIF(AB85,"&gt;="&amp;1.5)+COUNTIF(AA85,"&gt;="&amp;1.5)+COUNTIF(Z85,"&gt;="&amp;1.5)+COUNTIF(Y85,"&gt;="&amp;1.5)+COUNTIF(X85,"&gt;="&amp;1.5)&gt;=2,COUNTIF(AB85,"&gt;="&amp;2)&gt;=1,AND(AA85&gt;=1.5,AB85&lt;=0.3,AI85=0)),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+IFERROR(BA85*C85,0),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+IFERROR(BA85*C85,0),
IFERROR(AVERAGEIF(Tabela1[[#This Row],[COMPRA PADRÃO]:[COMPRA &gt;30%]],"&gt;"&amp;0,Tabela1[[#This Row],[COMPRA PADRÃO]:[COMPRA &gt;30%]]),
0))/Tabela1[[#This Row],[U/CX]],0)*Tabela1[[#This Row],[U/CX]])</f>
        <v>0</v>
      </c>
      <c r="BA85" s="19"/>
      <c r="BB85" s="19"/>
      <c r="BC85" s="5"/>
      <c r="BD85" s="43">
        <f t="shared" si="51"/>
        <v>1.1320754716981132</v>
      </c>
      <c r="BE85" s="44">
        <f>Tabela1[[#This Row],[MÉDIA DIÁRIA]]*180</f>
        <v>203.77358490566039</v>
      </c>
      <c r="BF85" s="44">
        <f>Tabela1[[#This Row],[MÉDIA DIÁRIA]]*IF(Tabela1[[#This Row],[ABC FAT]]="A",(13*22),IF(Tabela1[[#This Row],[ABC FAT]]="B",(9*22),IF(Tabela1[[#This Row],[ABC FAT]]="C",(3*22),0)))</f>
        <v>74.716981132075475</v>
      </c>
      <c r="BG85" s="44">
        <f>SUM(Tabela1[[#This Row],[ESTOQUE TOTAL]],Tabela1[[#This Row],[TRÂNSITO TOTAL]])</f>
        <v>64</v>
      </c>
      <c r="BH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0.31407407407407406</v>
      </c>
    </row>
    <row r="86" spans="1:61" x14ac:dyDescent="0.2">
      <c r="A86" s="4" t="s">
        <v>31</v>
      </c>
      <c r="B86" s="4" t="s">
        <v>1002</v>
      </c>
      <c r="C86" s="4">
        <v>20</v>
      </c>
      <c r="D86" s="4" t="s">
        <v>19</v>
      </c>
      <c r="E86" s="5"/>
      <c r="F86" s="4"/>
      <c r="G86" s="4"/>
      <c r="H86" s="4"/>
      <c r="I86" s="4"/>
      <c r="J86" s="4"/>
      <c r="K86" s="4">
        <v>31</v>
      </c>
      <c r="L86" s="4">
        <v>180</v>
      </c>
      <c r="M86" s="4">
        <v>82</v>
      </c>
      <c r="N86" s="4">
        <v>104</v>
      </c>
      <c r="O86" s="4">
        <v>125</v>
      </c>
      <c r="P86" s="4">
        <v>110</v>
      </c>
      <c r="Q86" s="13">
        <f t="shared" si="26"/>
        <v>0</v>
      </c>
      <c r="R86" s="16">
        <f t="shared" si="27"/>
        <v>0</v>
      </c>
      <c r="S86" s="16">
        <f t="shared" si="28"/>
        <v>0</v>
      </c>
      <c r="T86" s="16">
        <f t="shared" si="29"/>
        <v>0</v>
      </c>
      <c r="U86" s="16">
        <f t="shared" si="30"/>
        <v>0</v>
      </c>
      <c r="V86" s="16">
        <f t="shared" si="31"/>
        <v>0</v>
      </c>
      <c r="W86" s="16">
        <f t="shared" si="32"/>
        <v>0.29430379746835444</v>
      </c>
      <c r="X86" s="16">
        <f t="shared" si="33"/>
        <v>1.7088607594936709</v>
      </c>
      <c r="Y86" s="16">
        <f t="shared" si="34"/>
        <v>0.77848101265822789</v>
      </c>
      <c r="Z86" s="16">
        <f t="shared" si="35"/>
        <v>0.98734177215189878</v>
      </c>
      <c r="AA86" s="16">
        <f t="shared" si="36"/>
        <v>1.1867088607594938</v>
      </c>
      <c r="AB86" s="17">
        <f t="shared" si="37"/>
        <v>1.0443037974683544</v>
      </c>
      <c r="AC86" s="15">
        <v>260408.91</v>
      </c>
      <c r="AD86" s="14">
        <f>AVERAGE(Tabela1[[#This Row],[202407-JUL]:[202506-JUN]])</f>
        <v>105.33333333333333</v>
      </c>
      <c r="AE86" s="14">
        <f t="shared" si="38"/>
        <v>120.2</v>
      </c>
      <c r="AF86" s="5">
        <v>2</v>
      </c>
      <c r="AG86" s="6">
        <v>137</v>
      </c>
      <c r="AH86" s="4">
        <v>0</v>
      </c>
      <c r="AI86" s="23">
        <f>SUM(Tabela1[[#This Row],[ESTOQUE RJ]:[ESTOQUE SC]])</f>
        <v>137</v>
      </c>
      <c r="AJ86" s="4">
        <v>0</v>
      </c>
      <c r="AK86" s="4">
        <v>1000</v>
      </c>
      <c r="AL86" s="24">
        <f>SUM(Tabela1[[#This Row],[QTD CONTAINER]:[QTD FÁBRICA]])</f>
        <v>1000</v>
      </c>
      <c r="AM86" s="7">
        <f t="shared" si="39"/>
        <v>1.3006329113924051</v>
      </c>
      <c r="AN86" s="7">
        <f t="shared" si="40"/>
        <v>0</v>
      </c>
      <c r="AO86" s="8">
        <f t="shared" si="41"/>
        <v>0</v>
      </c>
      <c r="AP86" s="9">
        <f t="shared" si="42"/>
        <v>9.4936708860759502</v>
      </c>
      <c r="AQ86" s="25">
        <f t="shared" si="43"/>
        <v>10.794303797468356</v>
      </c>
      <c r="AR86" s="18">
        <f t="shared" si="44"/>
        <v>1.1397670549084857</v>
      </c>
      <c r="AS86" s="7">
        <f t="shared" si="45"/>
        <v>0</v>
      </c>
      <c r="AT86" s="8">
        <f t="shared" si="46"/>
        <v>0</v>
      </c>
      <c r="AU86" s="9">
        <f t="shared" si="47"/>
        <v>8.3194675540765388</v>
      </c>
      <c r="AV86" s="10">
        <f t="shared" si="48"/>
        <v>9.4592346089850246</v>
      </c>
      <c r="AW86" s="22">
        <f t="shared" si="49"/>
        <v>3.0150753768844223</v>
      </c>
      <c r="AX86" s="5">
        <f t="shared" si="50"/>
        <v>240</v>
      </c>
      <c r="AY86" s="4">
        <f>IF(
  AND(Tabela1[[#This Row],[GRUPO | ITEM]]="PALHETAS",NOT(OR(MID(Tabela1[[#This Row],[ITEM]],1,5)="YN-PF",MID(Tabela1[[#This Row],[ITEM]],1,5)="YN-PC"))),
  0,
  IF(
    ROUNDUP(
      IF(
        IF(D86="A",13-SUM(AR86:AU86),IF(D86="B",11-SUM(AR86:AU86),IF(D86="C",7-SUM(AR86:AU86))))
        &lt;0,
        0,
        IF(D86="A",13-SUM(AR86:AU86),IF(D86="B",11-SUM(AR86:AU86),IF(D86="C",7-SUM(AR86:AU86))))
      )
      *AE86/C86, 0
    )
    *C86 = 0,
    0,
    ROUNDUP(
      IF(
        IF(D86="A",13-SUM(AR86:AU86),IF(D86="B",11-SUM(AR86:AU86),IF(D86="C",7-SUM(AR86:AU86))))
        &lt;0,
        0,
        IF(D86="A",13-SUM(AR86:AU86),IF(D86="B",11-SUM(AR86:AU86),IF(D86="C",7-SUM(AR86:AU86))))
      )
      *AE86/C86, 0
    ) *C86
  )
)</f>
        <v>440</v>
      </c>
      <c r="AZ86" s="26">
        <f>IF(OR(COUNTIF(AB86,"&gt;="&amp;1.5)+COUNTIF(AA86,"&gt;="&amp;1.5)+COUNTIF(Z86,"&gt;="&amp;1.5)+COUNTIF(Y86,"&gt;="&amp;1.5)+COUNTIF(X86,"&gt;="&amp;1.5)&gt;=2,COUNTIF(AB86,"&gt;="&amp;2)&gt;=1,AND(AA86&gt;=1.5,AB86&lt;=0.3,AI86=0)),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+IFERROR(BA86*C86,0),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+IFERROR(BA86*C86,0),
IFERROR(AVERAGEIF(Tabela1[[#This Row],[COMPRA PADRÃO]:[COMPRA &gt;30%]],"&gt;"&amp;0,Tabela1[[#This Row],[COMPRA PADRÃO]:[COMPRA &gt;30%]]),
0))/Tabela1[[#This Row],[U/CX]],0)*Tabela1[[#This Row],[U/CX]])</f>
        <v>340</v>
      </c>
      <c r="BA86" s="19"/>
      <c r="BB86" s="19"/>
      <c r="BC86" s="5"/>
      <c r="BD86" s="43">
        <f t="shared" si="51"/>
        <v>2.3849056603773584</v>
      </c>
      <c r="BE86" s="44">
        <f>Tabela1[[#This Row],[MÉDIA DIÁRIA]]*180</f>
        <v>429.28301886792451</v>
      </c>
      <c r="BF86" s="44">
        <f>Tabela1[[#This Row],[MÉDIA DIÁRIA]]*IF(Tabela1[[#This Row],[ABC FAT]]="A",(13*22),IF(Tabela1[[#This Row],[ABC FAT]]="B",(9*22),IF(Tabela1[[#This Row],[ABC FAT]]="C",(3*22),0)))</f>
        <v>682.08301886792447</v>
      </c>
      <c r="BG86" s="44">
        <f>SUM(Tabela1[[#This Row],[ESTOQUE TOTAL]],Tabela1[[#This Row],[TRÂNSITO TOTAL]])</f>
        <v>1137</v>
      </c>
      <c r="BH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0.31913677918424754</v>
      </c>
    </row>
    <row r="87" spans="1:61" x14ac:dyDescent="0.2">
      <c r="A87" s="4" t="s">
        <v>202</v>
      </c>
      <c r="B87" s="4" t="s">
        <v>352</v>
      </c>
      <c r="C87" s="4">
        <v>15</v>
      </c>
      <c r="D87" s="4" t="s">
        <v>16</v>
      </c>
      <c r="E87" s="5">
        <v>495</v>
      </c>
      <c r="F87" s="4">
        <v>465</v>
      </c>
      <c r="G87" s="4">
        <v>346</v>
      </c>
      <c r="H87" s="4">
        <v>390</v>
      </c>
      <c r="I87" s="4">
        <v>330</v>
      </c>
      <c r="J87" s="4">
        <v>150</v>
      </c>
      <c r="K87" s="4">
        <v>210</v>
      </c>
      <c r="L87" s="4">
        <v>360</v>
      </c>
      <c r="M87" s="4">
        <v>195</v>
      </c>
      <c r="N87" s="4">
        <v>315</v>
      </c>
      <c r="O87" s="4">
        <v>645</v>
      </c>
      <c r="P87" s="4">
        <v>615</v>
      </c>
      <c r="Q87" s="13">
        <f t="shared" si="26"/>
        <v>1.3153232949512843</v>
      </c>
      <c r="R87" s="16">
        <f t="shared" si="27"/>
        <v>1.2356067316209036</v>
      </c>
      <c r="S87" s="16">
        <f t="shared" si="28"/>
        <v>0.91939769707705943</v>
      </c>
      <c r="T87" s="16">
        <f t="shared" si="29"/>
        <v>1.0363153232949514</v>
      </c>
      <c r="U87" s="16">
        <f t="shared" si="30"/>
        <v>0.87688219663418965</v>
      </c>
      <c r="V87" s="16">
        <f t="shared" si="31"/>
        <v>0.39858281665190437</v>
      </c>
      <c r="W87" s="16">
        <f t="shared" si="32"/>
        <v>0.55801594331266613</v>
      </c>
      <c r="X87" s="16">
        <f t="shared" si="33"/>
        <v>0.95659875996457044</v>
      </c>
      <c r="Y87" s="16">
        <f t="shared" si="34"/>
        <v>0.51815766164747568</v>
      </c>
      <c r="Z87" s="16">
        <f t="shared" si="35"/>
        <v>0.83702391496899919</v>
      </c>
      <c r="AA87" s="16">
        <f t="shared" si="36"/>
        <v>1.7139061116031888</v>
      </c>
      <c r="AB87" s="17">
        <f t="shared" si="37"/>
        <v>1.6341895482728079</v>
      </c>
      <c r="AC87" s="15">
        <v>66617.5</v>
      </c>
      <c r="AD87" s="14">
        <f>AVERAGE(Tabela1[[#This Row],[202407-JUL]:[202506-JUN]])</f>
        <v>376.33333333333331</v>
      </c>
      <c r="AE87" s="14">
        <f t="shared" si="38"/>
        <v>376.33333333333331</v>
      </c>
      <c r="AF87" s="5">
        <v>2</v>
      </c>
      <c r="AG87" s="6">
        <v>585</v>
      </c>
      <c r="AH87" s="4">
        <v>405</v>
      </c>
      <c r="AI87" s="23">
        <f>SUM(Tabela1[[#This Row],[ESTOQUE RJ]:[ESTOQUE SC]])</f>
        <v>990</v>
      </c>
      <c r="AJ87" s="4">
        <v>0</v>
      </c>
      <c r="AK87" s="4">
        <v>2435</v>
      </c>
      <c r="AL87" s="24">
        <f>SUM(Tabela1[[#This Row],[QTD CONTAINER]:[QTD FÁBRICA]])</f>
        <v>2435</v>
      </c>
      <c r="AM87" s="7">
        <f t="shared" si="39"/>
        <v>1.554472984942427</v>
      </c>
      <c r="AN87" s="7">
        <f t="shared" si="40"/>
        <v>1.0761736049601418</v>
      </c>
      <c r="AO87" s="8">
        <f t="shared" si="41"/>
        <v>0</v>
      </c>
      <c r="AP87" s="9">
        <f t="shared" si="42"/>
        <v>6.4703277236492474</v>
      </c>
      <c r="AQ87" s="25">
        <f t="shared" si="43"/>
        <v>9.1009743135518164</v>
      </c>
      <c r="AR87" s="18">
        <f t="shared" si="44"/>
        <v>1.554472984942427</v>
      </c>
      <c r="AS87" s="7">
        <f t="shared" si="45"/>
        <v>1.0761736049601418</v>
      </c>
      <c r="AT87" s="8">
        <f t="shared" si="46"/>
        <v>0</v>
      </c>
      <c r="AU87" s="9">
        <f t="shared" si="47"/>
        <v>6.4703277236492474</v>
      </c>
      <c r="AV87" s="10">
        <f t="shared" si="48"/>
        <v>9.1009743135518164</v>
      </c>
      <c r="AW87" s="22">
        <f t="shared" si="49"/>
        <v>7.4136403897254208</v>
      </c>
      <c r="AX87" s="5">
        <f t="shared" si="50"/>
        <v>720</v>
      </c>
      <c r="AY87" s="4">
        <f>IF(
  AND(Tabela1[[#This Row],[GRUPO | ITEM]]="PALHETAS",NOT(OR(MID(Tabela1[[#This Row],[ITEM]],1,5)="YN-PF",MID(Tabela1[[#This Row],[ITEM]],1,5)="YN-PC"))),
  0,
  IF(
    ROUNDUP(
      IF(
        IF(D87="A",13-SUM(AR87:AU87),IF(D87="B",11-SUM(AR87:AU87),IF(D87="C",7-SUM(AR87:AU87))))
        &lt;0,
        0,
        IF(D87="A",13-SUM(AR87:AU87),IF(D87="B",11-SUM(AR87:AU87),IF(D87="C",7-SUM(AR87:AU87))))
      )
      *AE87/C87, 0
    )
    *C87 = 0,
    0,
    ROUNDUP(
      IF(
        IF(D87="A",13-SUM(AR87:AU87),IF(D87="B",11-SUM(AR87:AU87),IF(D87="C",7-SUM(AR87:AU87))))
        &lt;0,
        0,
        IF(D87="A",13-SUM(AR87:AU87),IF(D87="B",11-SUM(AR87:AU87),IF(D87="C",7-SUM(AR87:AU87))))
      )
      *AE87/C87, 0
    ) *C87
  )
)</f>
        <v>720</v>
      </c>
      <c r="AZ87" s="26">
        <f>IF(OR(COUNTIF(AB87,"&gt;="&amp;1.5)+COUNTIF(AA87,"&gt;="&amp;1.5)+COUNTIF(Z87,"&gt;="&amp;1.5)+COUNTIF(Y87,"&gt;="&amp;1.5)+COUNTIF(X87,"&gt;="&amp;1.5)&gt;=2,COUNTIF(AB87,"&gt;="&amp;2)&gt;=1,AND(AA87&gt;=1.5,AB87&lt;=0.3,AI87=0)),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+IFERROR(BA87*C87,0),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+IFERROR(BA87*C87,0),
IFERROR(AVERAGEIF(Tabela1[[#This Row],[COMPRA PADRÃO]:[COMPRA &gt;30%]],"&gt;"&amp;0,Tabela1[[#This Row],[COMPRA PADRÃO]:[COMPRA &gt;30%]]),
0))/Tabela1[[#This Row],[U/CX]],0)*Tabela1[[#This Row],[U/CX]])</f>
        <v>2790</v>
      </c>
      <c r="BA87" s="19"/>
      <c r="BB87" s="19"/>
      <c r="BC87" s="5"/>
      <c r="BD87" s="43">
        <f t="shared" si="51"/>
        <v>17.041509433962265</v>
      </c>
      <c r="BE87" s="44">
        <f>Tabela1[[#This Row],[MÉDIA DIÁRIA]]*180</f>
        <v>3067.4716981132078</v>
      </c>
      <c r="BF87" s="44">
        <f>Tabela1[[#This Row],[MÉDIA DIÁRIA]]*IF(Tabela1[[#This Row],[ABC FAT]]="A",(13*22),IF(Tabela1[[#This Row],[ABC FAT]]="B",(9*22),IF(Tabela1[[#This Row],[ABC FAT]]="C",(3*22),0)))</f>
        <v>3374.2188679245282</v>
      </c>
      <c r="BG87" s="44">
        <f>SUM(Tabela1[[#This Row],[ESTOQUE TOTAL]],Tabela1[[#This Row],[TRÂNSITO TOTAL]])</f>
        <v>3425</v>
      </c>
      <c r="BH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3015</v>
      </c>
      <c r="BI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0.32274136403897252</v>
      </c>
    </row>
    <row r="88" spans="1:61" x14ac:dyDescent="0.2">
      <c r="A88" s="4" t="s">
        <v>17</v>
      </c>
      <c r="B88" s="4" t="s">
        <v>163</v>
      </c>
      <c r="C88" s="4">
        <v>40</v>
      </c>
      <c r="D88" s="4" t="s">
        <v>16</v>
      </c>
      <c r="E88" s="5">
        <v>850</v>
      </c>
      <c r="F88" s="4">
        <v>350</v>
      </c>
      <c r="G88" s="4">
        <v>180</v>
      </c>
      <c r="H88" s="4">
        <v>1110</v>
      </c>
      <c r="I88" s="4">
        <v>540</v>
      </c>
      <c r="J88" s="4">
        <v>280</v>
      </c>
      <c r="K88" s="4">
        <v>660</v>
      </c>
      <c r="L88" s="4">
        <v>360</v>
      </c>
      <c r="M88" s="4">
        <v>870</v>
      </c>
      <c r="N88" s="4">
        <v>180</v>
      </c>
      <c r="O88" s="4">
        <v>580</v>
      </c>
      <c r="P88" s="4">
        <v>550</v>
      </c>
      <c r="Q88" s="13">
        <f t="shared" si="26"/>
        <v>1.566820276497696</v>
      </c>
      <c r="R88" s="16">
        <f t="shared" si="27"/>
        <v>0.64516129032258063</v>
      </c>
      <c r="S88" s="16">
        <f t="shared" si="28"/>
        <v>0.33179723502304148</v>
      </c>
      <c r="T88" s="16">
        <f t="shared" si="29"/>
        <v>2.0460829493087558</v>
      </c>
      <c r="U88" s="16">
        <f t="shared" si="30"/>
        <v>0.99539170506912444</v>
      </c>
      <c r="V88" s="16">
        <f t="shared" si="31"/>
        <v>0.5161290322580645</v>
      </c>
      <c r="W88" s="16">
        <f t="shared" si="32"/>
        <v>1.2165898617511521</v>
      </c>
      <c r="X88" s="16">
        <f t="shared" si="33"/>
        <v>0.66359447004608296</v>
      </c>
      <c r="Y88" s="16">
        <f t="shared" si="34"/>
        <v>1.6036866359447004</v>
      </c>
      <c r="Z88" s="16">
        <f t="shared" si="35"/>
        <v>0.33179723502304148</v>
      </c>
      <c r="AA88" s="16">
        <f t="shared" si="36"/>
        <v>1.0691244239631337</v>
      </c>
      <c r="AB88" s="17">
        <f t="shared" si="37"/>
        <v>1.0138248847926268</v>
      </c>
      <c r="AC88" s="15">
        <v>46015.5</v>
      </c>
      <c r="AD88" s="14">
        <f>AVERAGE(Tabela1[[#This Row],[202407-JUL]:[202506-JUN]])</f>
        <v>542.5</v>
      </c>
      <c r="AE88" s="14">
        <f t="shared" si="38"/>
        <v>542.5</v>
      </c>
      <c r="AF88" s="5">
        <v>0</v>
      </c>
      <c r="AG88" s="6">
        <v>1510</v>
      </c>
      <c r="AH88" s="4">
        <v>0</v>
      </c>
      <c r="AI88" s="23">
        <f>SUM(Tabela1[[#This Row],[ESTOQUE RJ]:[ESTOQUE SC]])</f>
        <v>1510</v>
      </c>
      <c r="AJ88" s="4">
        <v>0</v>
      </c>
      <c r="AK88" s="4">
        <v>2000</v>
      </c>
      <c r="AL88" s="24">
        <f>SUM(Tabela1[[#This Row],[QTD CONTAINER]:[QTD FÁBRICA]])</f>
        <v>2000</v>
      </c>
      <c r="AM88" s="7">
        <f t="shared" si="39"/>
        <v>2.7834101382488479</v>
      </c>
      <c r="AN88" s="7">
        <f t="shared" si="40"/>
        <v>0</v>
      </c>
      <c r="AO88" s="8">
        <f t="shared" si="41"/>
        <v>0</v>
      </c>
      <c r="AP88" s="9">
        <f t="shared" si="42"/>
        <v>3.6866359447004609</v>
      </c>
      <c r="AQ88" s="25">
        <f t="shared" si="43"/>
        <v>6.4700460829493087</v>
      </c>
      <c r="AR88" s="18">
        <f t="shared" si="44"/>
        <v>2.7834101382488479</v>
      </c>
      <c r="AS88" s="7">
        <f t="shared" si="45"/>
        <v>0</v>
      </c>
      <c r="AT88" s="8">
        <f t="shared" si="46"/>
        <v>0</v>
      </c>
      <c r="AU88" s="9">
        <f t="shared" si="47"/>
        <v>3.6866359447004609</v>
      </c>
      <c r="AV88" s="10">
        <f t="shared" si="48"/>
        <v>6.4700460829493087</v>
      </c>
      <c r="AW88" s="22">
        <f t="shared" si="49"/>
        <v>0</v>
      </c>
      <c r="AX88" s="5">
        <f t="shared" si="50"/>
        <v>0</v>
      </c>
      <c r="AY88" s="4">
        <f>IF(
  AND(Tabela1[[#This Row],[GRUPO | ITEM]]="PALHETAS",NOT(OR(MID(Tabela1[[#This Row],[ITEM]],1,5)="YN-PF",MID(Tabela1[[#This Row],[ITEM]],1,5)="YN-PC"))),
  0,
  IF(
    ROUNDUP(
      IF(
        IF(D88="A",13-SUM(AR88:AU88),IF(D88="B",11-SUM(AR88:AU88),IF(D88="C",7-SUM(AR88:AU88))))
        &lt;0,
        0,
        IF(D88="A",13-SUM(AR88:AU88),IF(D88="B",11-SUM(AR88:AU88),IF(D88="C",7-SUM(AR88:AU88))))
      )
      *AE88/C88, 0
    )
    *C88 = 0,
    0,
    ROUNDUP(
      IF(
        IF(D88="A",13-SUM(AR88:AU88),IF(D88="B",11-SUM(AR88:AU88),IF(D88="C",7-SUM(AR88:AU88))))
        &lt;0,
        0,
        IF(D88="A",13-SUM(AR88:AU88),IF(D88="B",11-SUM(AR88:AU88),IF(D88="C",7-SUM(AR88:AU88))))
      )
      *AE88/C88, 0
    ) *C88
  )
)</f>
        <v>0</v>
      </c>
      <c r="AZ88" s="26">
        <f>IF(OR(COUNTIF(AB88,"&gt;="&amp;1.5)+COUNTIF(AA88,"&gt;="&amp;1.5)+COUNTIF(Z88,"&gt;="&amp;1.5)+COUNTIF(Y88,"&gt;="&amp;1.5)+COUNTIF(X88,"&gt;="&amp;1.5)&gt;=2,COUNTIF(AB88,"&gt;="&amp;2)&gt;=1,AND(AA88&gt;=1.5,AB88&lt;=0.3,AI88=0)),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+IFERROR(BA88*C88,0),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+IFERROR(BA88*C88,0),
IFERROR(AVERAGEIF(Tabela1[[#This Row],[COMPRA PADRÃO]:[COMPRA &gt;30%]],"&gt;"&amp;0,Tabela1[[#This Row],[COMPRA PADRÃO]:[COMPRA &gt;30%]]),
0))/Tabela1[[#This Row],[U/CX]],0)*Tabela1[[#This Row],[U/CX]])</f>
        <v>0</v>
      </c>
      <c r="BA88" s="19"/>
      <c r="BB88" s="19"/>
      <c r="BC88" s="5"/>
      <c r="BD88" s="43">
        <f t="shared" si="51"/>
        <v>24.566037735849058</v>
      </c>
      <c r="BE88" s="44">
        <f>Tabela1[[#This Row],[MÉDIA DIÁRIA]]*180</f>
        <v>4421.8867924528304</v>
      </c>
      <c r="BF88" s="44">
        <f>Tabela1[[#This Row],[MÉDIA DIÁRIA]]*IF(Tabela1[[#This Row],[ABC FAT]]="A",(13*22),IF(Tabela1[[#This Row],[ABC FAT]]="B",(9*22),IF(Tabela1[[#This Row],[ABC FAT]]="C",(3*22),0)))</f>
        <v>4864.0754716981137</v>
      </c>
      <c r="BG88" s="44">
        <f>SUM(Tabela1[[#This Row],[ESTOQUE TOTAL]],Tabela1[[#This Row],[TRÂNSITO TOTAL]])</f>
        <v>3510</v>
      </c>
      <c r="BH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5760</v>
      </c>
      <c r="BI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0.34148318825738178</v>
      </c>
    </row>
    <row r="89" spans="1:61" x14ac:dyDescent="0.2">
      <c r="A89" s="4" t="s">
        <v>17</v>
      </c>
      <c r="B89" s="4" t="s">
        <v>187</v>
      </c>
      <c r="C89" s="4">
        <v>25</v>
      </c>
      <c r="D89" s="4" t="s">
        <v>19</v>
      </c>
      <c r="E89" s="5">
        <v>1250</v>
      </c>
      <c r="F89" s="4">
        <v>1325</v>
      </c>
      <c r="G89" s="4">
        <v>875</v>
      </c>
      <c r="H89" s="4">
        <v>1475</v>
      </c>
      <c r="I89" s="4">
        <v>1555</v>
      </c>
      <c r="J89" s="4">
        <v>650</v>
      </c>
      <c r="K89" s="4">
        <v>1250</v>
      </c>
      <c r="L89" s="4">
        <v>1069</v>
      </c>
      <c r="M89" s="4">
        <v>1225</v>
      </c>
      <c r="N89" s="4">
        <v>1175</v>
      </c>
      <c r="O89" s="4">
        <v>750</v>
      </c>
      <c r="P89" s="4">
        <v>1025</v>
      </c>
      <c r="Q89" s="13">
        <f t="shared" si="26"/>
        <v>1.1009982384028185</v>
      </c>
      <c r="R89" s="16">
        <f t="shared" si="27"/>
        <v>1.1670581327069878</v>
      </c>
      <c r="S89" s="16">
        <f t="shared" si="28"/>
        <v>0.77069876688197303</v>
      </c>
      <c r="T89" s="16">
        <f t="shared" si="29"/>
        <v>1.2991779213153261</v>
      </c>
      <c r="U89" s="16">
        <f t="shared" si="30"/>
        <v>1.3696418085731064</v>
      </c>
      <c r="V89" s="16">
        <f t="shared" si="31"/>
        <v>0.57251908396946571</v>
      </c>
      <c r="W89" s="16">
        <f t="shared" si="32"/>
        <v>1.1009982384028185</v>
      </c>
      <c r="X89" s="16">
        <f t="shared" si="33"/>
        <v>0.94157369348209052</v>
      </c>
      <c r="Y89" s="16">
        <f t="shared" si="34"/>
        <v>1.0789782736347622</v>
      </c>
      <c r="Z89" s="16">
        <f t="shared" si="35"/>
        <v>1.0349383440986495</v>
      </c>
      <c r="AA89" s="16">
        <f t="shared" si="36"/>
        <v>0.6605989430416912</v>
      </c>
      <c r="AB89" s="17">
        <f t="shared" si="37"/>
        <v>0.90281855549031131</v>
      </c>
      <c r="AC89" s="15">
        <v>276015.59000000003</v>
      </c>
      <c r="AD89" s="14">
        <f>AVERAGE(Tabela1[[#This Row],[202407-JUL]:[202506-JUN]])</f>
        <v>1135.3333333333333</v>
      </c>
      <c r="AE89" s="14">
        <f t="shared" si="38"/>
        <v>1135.3333333333333</v>
      </c>
      <c r="AF89" s="5">
        <v>0</v>
      </c>
      <c r="AG89" s="6">
        <v>1100</v>
      </c>
      <c r="AH89" s="4">
        <v>2075</v>
      </c>
      <c r="AI89" s="23">
        <f>SUM(Tabela1[[#This Row],[ESTOQUE RJ]:[ESTOQUE SC]])</f>
        <v>3175</v>
      </c>
      <c r="AJ89" s="4">
        <v>0</v>
      </c>
      <c r="AK89" s="4">
        <v>8000</v>
      </c>
      <c r="AL89" s="24">
        <f>SUM(Tabela1[[#This Row],[QTD CONTAINER]:[QTD FÁBRICA]])</f>
        <v>8000</v>
      </c>
      <c r="AM89" s="7">
        <f t="shared" si="39"/>
        <v>0.96887844979448035</v>
      </c>
      <c r="AN89" s="7">
        <f t="shared" si="40"/>
        <v>1.827657075748679</v>
      </c>
      <c r="AO89" s="8">
        <f t="shared" si="41"/>
        <v>0</v>
      </c>
      <c r="AP89" s="9">
        <f t="shared" si="42"/>
        <v>7.0463887257780389</v>
      </c>
      <c r="AQ89" s="25">
        <f t="shared" si="43"/>
        <v>9.8429242513211985</v>
      </c>
      <c r="AR89" s="18">
        <f t="shared" si="44"/>
        <v>0.96887844979448035</v>
      </c>
      <c r="AS89" s="7">
        <f t="shared" si="45"/>
        <v>1.827657075748679</v>
      </c>
      <c r="AT89" s="8">
        <f t="shared" si="46"/>
        <v>0</v>
      </c>
      <c r="AU89" s="9">
        <f t="shared" si="47"/>
        <v>7.0463887257780389</v>
      </c>
      <c r="AV89" s="10">
        <f t="shared" si="48"/>
        <v>9.8429242513211985</v>
      </c>
      <c r="AW89" s="22">
        <f t="shared" si="49"/>
        <v>0</v>
      </c>
      <c r="AX89" s="5">
        <f t="shared" si="50"/>
        <v>0</v>
      </c>
      <c r="AY89" s="4">
        <f>IF(
  AND(Tabela1[[#This Row],[GRUPO | ITEM]]="PALHETAS",NOT(OR(MID(Tabela1[[#This Row],[ITEM]],1,5)="YN-PF",MID(Tabela1[[#This Row],[ITEM]],1,5)="YN-PC"))),
  0,
  IF(
    ROUNDUP(
      IF(
        IF(D89="A",13-SUM(AR89:AU89),IF(D89="B",11-SUM(AR89:AU89),IF(D89="C",7-SUM(AR89:AU89))))
        &lt;0,
        0,
        IF(D89="A",13-SUM(AR89:AU89),IF(D89="B",11-SUM(AR89:AU89),IF(D89="C",7-SUM(AR89:AU89))))
      )
      *AE89/C89, 0
    )
    *C89 = 0,
    0,
    ROUNDUP(
      IF(
        IF(D89="A",13-SUM(AR89:AU89),IF(D89="B",11-SUM(AR89:AU89),IF(D89="C",7-SUM(AR89:AU89))))
        &lt;0,
        0,
        IF(D89="A",13-SUM(AR89:AU89),IF(D89="B",11-SUM(AR89:AU89),IF(D89="C",7-SUM(AR89:AU89))))
      )
      *AE89/C89, 0
    ) *C89
  )
)</f>
        <v>0</v>
      </c>
      <c r="AZ89" s="26">
        <f>IF(OR(COUNTIF(AB89,"&gt;="&amp;1.5)+COUNTIF(AA89,"&gt;="&amp;1.5)+COUNTIF(Z89,"&gt;="&amp;1.5)+COUNTIF(Y89,"&gt;="&amp;1.5)+COUNTIF(X89,"&gt;="&amp;1.5)&gt;=2,COUNTIF(AB89,"&gt;="&amp;2)&gt;=1,AND(AA89&gt;=1.5,AB89&lt;=0.3,AI89=0)),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+IFERROR(BA89*C89,0),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+IFERROR(BA89*C89,0),
IFERROR(AVERAGEIF(Tabela1[[#This Row],[COMPRA PADRÃO]:[COMPRA &gt;30%]],"&gt;"&amp;0,Tabela1[[#This Row],[COMPRA PADRÃO]:[COMPRA &gt;30%]]),
0))/Tabela1[[#This Row],[U/CX]],0)*Tabela1[[#This Row],[U/CX]])</f>
        <v>0</v>
      </c>
      <c r="BA89" s="19"/>
      <c r="BB89" s="19"/>
      <c r="BC89" s="5"/>
      <c r="BD89" s="43">
        <f t="shared" si="51"/>
        <v>51.411320754716982</v>
      </c>
      <c r="BE89" s="44">
        <f>Tabela1[[#This Row],[MÉDIA DIÁRIA]]*180</f>
        <v>9254.0377358490568</v>
      </c>
      <c r="BF89" s="44">
        <f>Tabela1[[#This Row],[MÉDIA DIÁRIA]]*IF(Tabela1[[#This Row],[ABC FAT]]="A",(13*22),IF(Tabela1[[#This Row],[ABC FAT]]="B",(9*22),IF(Tabela1[[#This Row],[ABC FAT]]="C",(3*22),0)))</f>
        <v>14703.637735849057</v>
      </c>
      <c r="BG89" s="44">
        <f>SUM(Tabela1[[#This Row],[ESTOQUE TOTAL]],Tabela1[[#This Row],[TRÂNSITO TOTAL]])</f>
        <v>11175</v>
      </c>
      <c r="BH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12775</v>
      </c>
      <c r="BI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0.34309347882821162</v>
      </c>
    </row>
    <row r="90" spans="1:61" x14ac:dyDescent="0.2">
      <c r="A90" s="4" t="s">
        <v>202</v>
      </c>
      <c r="B90" s="4" t="s">
        <v>222</v>
      </c>
      <c r="C90" s="4">
        <v>15</v>
      </c>
      <c r="D90" s="4" t="s">
        <v>16</v>
      </c>
      <c r="E90" s="5">
        <v>150</v>
      </c>
      <c r="F90" s="4">
        <v>315</v>
      </c>
      <c r="G90" s="4">
        <v>210</v>
      </c>
      <c r="H90" s="4">
        <v>330</v>
      </c>
      <c r="I90" s="4">
        <v>150</v>
      </c>
      <c r="J90" s="4">
        <v>135</v>
      </c>
      <c r="K90" s="4">
        <v>570</v>
      </c>
      <c r="L90" s="4">
        <v>225</v>
      </c>
      <c r="M90" s="4">
        <v>330</v>
      </c>
      <c r="N90" s="4">
        <v>360</v>
      </c>
      <c r="O90" s="4">
        <v>390</v>
      </c>
      <c r="P90" s="4">
        <v>300</v>
      </c>
      <c r="Q90" s="13">
        <f t="shared" si="26"/>
        <v>0.51948051948051943</v>
      </c>
      <c r="R90" s="16">
        <f t="shared" si="27"/>
        <v>1.0909090909090908</v>
      </c>
      <c r="S90" s="16">
        <f t="shared" si="28"/>
        <v>0.72727272727272729</v>
      </c>
      <c r="T90" s="16">
        <f t="shared" si="29"/>
        <v>1.1428571428571428</v>
      </c>
      <c r="U90" s="16">
        <f t="shared" si="30"/>
        <v>0.51948051948051943</v>
      </c>
      <c r="V90" s="16">
        <f t="shared" si="31"/>
        <v>0.46753246753246752</v>
      </c>
      <c r="W90" s="16">
        <f t="shared" si="32"/>
        <v>1.974025974025974</v>
      </c>
      <c r="X90" s="16">
        <f t="shared" si="33"/>
        <v>0.77922077922077926</v>
      </c>
      <c r="Y90" s="16">
        <f t="shared" si="34"/>
        <v>1.1428571428571428</v>
      </c>
      <c r="Z90" s="16">
        <f t="shared" si="35"/>
        <v>1.2467532467532467</v>
      </c>
      <c r="AA90" s="16">
        <f t="shared" si="36"/>
        <v>1.3506493506493507</v>
      </c>
      <c r="AB90" s="17">
        <f t="shared" si="37"/>
        <v>1.0389610389610389</v>
      </c>
      <c r="AC90" s="15">
        <v>50206.8</v>
      </c>
      <c r="AD90" s="14">
        <f>AVERAGE(Tabela1[[#This Row],[202407-JUL]:[202506-JUN]])</f>
        <v>288.75</v>
      </c>
      <c r="AE90" s="14">
        <f t="shared" si="38"/>
        <v>288.75</v>
      </c>
      <c r="AF90" s="5">
        <v>3</v>
      </c>
      <c r="AG90" s="6">
        <v>195</v>
      </c>
      <c r="AH90" s="4">
        <v>615</v>
      </c>
      <c r="AI90" s="23">
        <f>SUM(Tabela1[[#This Row],[ESTOQUE RJ]:[ESTOQUE SC]])</f>
        <v>810</v>
      </c>
      <c r="AJ90" s="4">
        <v>0</v>
      </c>
      <c r="AK90" s="4">
        <v>1830</v>
      </c>
      <c r="AL90" s="24">
        <f>SUM(Tabela1[[#This Row],[QTD CONTAINER]:[QTD FÁBRICA]])</f>
        <v>1830</v>
      </c>
      <c r="AM90" s="7">
        <f t="shared" si="39"/>
        <v>0.67532467532467533</v>
      </c>
      <c r="AN90" s="7">
        <f t="shared" si="40"/>
        <v>2.1298701298701297</v>
      </c>
      <c r="AO90" s="8">
        <f t="shared" si="41"/>
        <v>0</v>
      </c>
      <c r="AP90" s="9">
        <f t="shared" si="42"/>
        <v>6.337662337662338</v>
      </c>
      <c r="AQ90" s="25">
        <f t="shared" si="43"/>
        <v>9.1428571428571423</v>
      </c>
      <c r="AR90" s="18">
        <f t="shared" si="44"/>
        <v>0.67532467532467533</v>
      </c>
      <c r="AS90" s="7">
        <f t="shared" si="45"/>
        <v>2.1298701298701297</v>
      </c>
      <c r="AT90" s="8">
        <f t="shared" si="46"/>
        <v>0</v>
      </c>
      <c r="AU90" s="9">
        <f t="shared" si="47"/>
        <v>6.337662337662338</v>
      </c>
      <c r="AV90" s="10">
        <f t="shared" si="48"/>
        <v>9.1428571428571423</v>
      </c>
      <c r="AW90" s="22">
        <f t="shared" si="49"/>
        <v>1.8701298701298701</v>
      </c>
      <c r="AX90" s="5">
        <f t="shared" si="50"/>
        <v>540</v>
      </c>
      <c r="AY90" s="4">
        <f>IF(
  AND(Tabela1[[#This Row],[GRUPO | ITEM]]="PALHETAS",NOT(OR(MID(Tabela1[[#This Row],[ITEM]],1,5)="YN-PF",MID(Tabela1[[#This Row],[ITEM]],1,5)="YN-PC"))),
  0,
  IF(
    ROUNDUP(
      IF(
        IF(D90="A",13-SUM(AR90:AU90),IF(D90="B",11-SUM(AR90:AU90),IF(D90="C",7-SUM(AR90:AU90))))
        &lt;0,
        0,
        IF(D90="A",13-SUM(AR90:AU90),IF(D90="B",11-SUM(AR90:AU90),IF(D90="C",7-SUM(AR90:AU90))))
      )
      *AE90/C90, 0
    )
    *C90 = 0,
    0,
    ROUNDUP(
      IF(
        IF(D90="A",13-SUM(AR90:AU90),IF(D90="B",11-SUM(AR90:AU90),IF(D90="C",7-SUM(AR90:AU90))))
        &lt;0,
        0,
        IF(D90="A",13-SUM(AR90:AU90),IF(D90="B",11-SUM(AR90:AU90),IF(D90="C",7-SUM(AR90:AU90))))
      )
      *AE90/C90, 0
    ) *C90
  )
)</f>
        <v>540</v>
      </c>
      <c r="AZ90" s="26">
        <f>IF(OR(COUNTIF(AB90,"&gt;="&amp;1.5)+COUNTIF(AA90,"&gt;="&amp;1.5)+COUNTIF(Z90,"&gt;="&amp;1.5)+COUNTIF(Y90,"&gt;="&amp;1.5)+COUNTIF(X90,"&gt;="&amp;1.5)&gt;=2,COUNTIF(AB90,"&gt;="&amp;2)&gt;=1,AND(AA90&gt;=1.5,AB90&lt;=0.3,AI90=0)),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+IFERROR(BA90*C90,0),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+IFERROR(BA90*C90,0),
IFERROR(AVERAGEIF(Tabela1[[#This Row],[COMPRA PADRÃO]:[COMPRA &gt;30%]],"&gt;"&amp;0,Tabela1[[#This Row],[COMPRA PADRÃO]:[COMPRA &gt;30%]]),
0))/Tabela1[[#This Row],[U/CX]],0)*Tabela1[[#This Row],[U/CX]])</f>
        <v>540</v>
      </c>
      <c r="BA90" s="19"/>
      <c r="BB90" s="19"/>
      <c r="BC90" s="5"/>
      <c r="BD90" s="43">
        <f t="shared" si="51"/>
        <v>13.075471698113208</v>
      </c>
      <c r="BE90" s="44">
        <f>Tabela1[[#This Row],[MÉDIA DIÁRIA]]*180</f>
        <v>2353.5849056603774</v>
      </c>
      <c r="BF90" s="44">
        <f>Tabela1[[#This Row],[MÉDIA DIÁRIA]]*IF(Tabela1[[#This Row],[ABC FAT]]="A",(13*22),IF(Tabela1[[#This Row],[ABC FAT]]="B",(9*22),IF(Tabela1[[#This Row],[ABC FAT]]="C",(3*22),0)))</f>
        <v>2588.9433962264152</v>
      </c>
      <c r="BG90" s="44">
        <f>SUM(Tabela1[[#This Row],[ESTOQUE TOTAL]],Tabela1[[#This Row],[TRÂNSITO TOTAL]])</f>
        <v>2640</v>
      </c>
      <c r="BH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2310</v>
      </c>
      <c r="BI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0.34415584415584416</v>
      </c>
    </row>
    <row r="91" spans="1:61" x14ac:dyDescent="0.2">
      <c r="A91" s="4" t="s">
        <v>202</v>
      </c>
      <c r="B91" s="4" t="s">
        <v>363</v>
      </c>
      <c r="C91" s="4">
        <v>15</v>
      </c>
      <c r="D91" s="4" t="s">
        <v>85</v>
      </c>
      <c r="E91" s="5">
        <v>150</v>
      </c>
      <c r="F91" s="4">
        <v>225</v>
      </c>
      <c r="G91" s="4">
        <v>45</v>
      </c>
      <c r="H91" s="4">
        <v>135</v>
      </c>
      <c r="I91" s="4">
        <v>75</v>
      </c>
      <c r="J91" s="4">
        <v>90</v>
      </c>
      <c r="K91" s="4">
        <v>75</v>
      </c>
      <c r="L91" s="4">
        <v>120</v>
      </c>
      <c r="M91" s="4">
        <v>165</v>
      </c>
      <c r="N91" s="4">
        <v>150</v>
      </c>
      <c r="O91" s="4">
        <v>45</v>
      </c>
      <c r="P91" s="4">
        <v>195</v>
      </c>
      <c r="Q91" s="13">
        <f t="shared" si="26"/>
        <v>1.2244897959183674</v>
      </c>
      <c r="R91" s="16">
        <f t="shared" si="27"/>
        <v>1.8367346938775511</v>
      </c>
      <c r="S91" s="16">
        <f t="shared" si="28"/>
        <v>0.36734693877551022</v>
      </c>
      <c r="T91" s="16">
        <f t="shared" si="29"/>
        <v>1.1020408163265305</v>
      </c>
      <c r="U91" s="16">
        <f t="shared" si="30"/>
        <v>0.61224489795918369</v>
      </c>
      <c r="V91" s="16">
        <f t="shared" si="31"/>
        <v>0.73469387755102045</v>
      </c>
      <c r="W91" s="16">
        <f t="shared" si="32"/>
        <v>0.61224489795918369</v>
      </c>
      <c r="X91" s="16">
        <f t="shared" si="33"/>
        <v>0.97959183673469385</v>
      </c>
      <c r="Y91" s="16">
        <f t="shared" si="34"/>
        <v>1.346938775510204</v>
      </c>
      <c r="Z91" s="16">
        <f t="shared" si="35"/>
        <v>1.2244897959183674</v>
      </c>
      <c r="AA91" s="16">
        <f t="shared" si="36"/>
        <v>0.36734693877551022</v>
      </c>
      <c r="AB91" s="17">
        <f t="shared" si="37"/>
        <v>1.5918367346938775</v>
      </c>
      <c r="AC91" s="15">
        <v>24576.3</v>
      </c>
      <c r="AD91" s="14">
        <f>AVERAGE(Tabela1[[#This Row],[202407-JUL]:[202506-JUN]])</f>
        <v>122.5</v>
      </c>
      <c r="AE91" s="14">
        <f t="shared" si="38"/>
        <v>122.5</v>
      </c>
      <c r="AF91" s="5">
        <v>106</v>
      </c>
      <c r="AG91" s="6">
        <v>180</v>
      </c>
      <c r="AH91" s="4">
        <v>165</v>
      </c>
      <c r="AI91" s="23">
        <f>SUM(Tabela1[[#This Row],[ESTOQUE RJ]:[ESTOQUE SC]])</f>
        <v>345</v>
      </c>
      <c r="AJ91" s="4">
        <v>0</v>
      </c>
      <c r="AK91" s="4">
        <v>720</v>
      </c>
      <c r="AL91" s="24">
        <f>SUM(Tabela1[[#This Row],[QTD CONTAINER]:[QTD FÁBRICA]])</f>
        <v>720</v>
      </c>
      <c r="AM91" s="7">
        <f t="shared" si="39"/>
        <v>1.4693877551020409</v>
      </c>
      <c r="AN91" s="7">
        <f t="shared" si="40"/>
        <v>1.346938775510204</v>
      </c>
      <c r="AO91" s="8">
        <f t="shared" si="41"/>
        <v>0</v>
      </c>
      <c r="AP91" s="9">
        <f t="shared" si="42"/>
        <v>5.8775510204081636</v>
      </c>
      <c r="AQ91" s="25">
        <f t="shared" si="43"/>
        <v>8.6938775510204085</v>
      </c>
      <c r="AR91" s="18">
        <f t="shared" si="44"/>
        <v>1.4693877551020409</v>
      </c>
      <c r="AS91" s="7">
        <f t="shared" si="45"/>
        <v>1.346938775510204</v>
      </c>
      <c r="AT91" s="8">
        <f t="shared" si="46"/>
        <v>0</v>
      </c>
      <c r="AU91" s="9">
        <f t="shared" si="47"/>
        <v>5.8775510204081636</v>
      </c>
      <c r="AV91" s="10">
        <f t="shared" si="48"/>
        <v>8.6938775510204085</v>
      </c>
      <c r="AW91" s="22">
        <f t="shared" si="49"/>
        <v>0</v>
      </c>
      <c r="AX91" s="5">
        <f t="shared" si="50"/>
        <v>0</v>
      </c>
      <c r="AY91" s="4">
        <f>IF(
  AND(Tabela1[[#This Row],[GRUPO | ITEM]]="PALHETAS",NOT(OR(MID(Tabela1[[#This Row],[ITEM]],1,5)="YN-PF",MID(Tabela1[[#This Row],[ITEM]],1,5)="YN-PC"))),
  0,
  IF(
    ROUNDUP(
      IF(
        IF(D91="A",13-SUM(AR91:AU91),IF(D91="B",11-SUM(AR91:AU91),IF(D91="C",7-SUM(AR91:AU91))))
        &lt;0,
        0,
        IF(D91="A",13-SUM(AR91:AU91),IF(D91="B",11-SUM(AR91:AU91),IF(D91="C",7-SUM(AR91:AU91))))
      )
      *AE91/C91, 0
    )
    *C91 = 0,
    0,
    ROUNDUP(
      IF(
        IF(D91="A",13-SUM(AR91:AU91),IF(D91="B",11-SUM(AR91:AU91),IF(D91="C",7-SUM(AR91:AU91))))
        &lt;0,
        0,
        IF(D91="A",13-SUM(AR91:AU91),IF(D91="B",11-SUM(AR91:AU91),IF(D91="C",7-SUM(AR91:AU91))))
      )
      *AE91/C91, 0
    ) *C91
  )
)</f>
        <v>0</v>
      </c>
      <c r="AZ91" s="26">
        <f>IF(OR(COUNTIF(AB91,"&gt;="&amp;1.5)+COUNTIF(AA91,"&gt;="&amp;1.5)+COUNTIF(Z91,"&gt;="&amp;1.5)+COUNTIF(Y91,"&gt;="&amp;1.5)+COUNTIF(X91,"&gt;="&amp;1.5)&gt;=2,COUNTIF(AB91,"&gt;="&amp;2)&gt;=1,AND(AA91&gt;=1.5,AB91&lt;=0.3,AI91=0)),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+IFERROR(BA91*C91,0),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+IFERROR(BA91*C91,0),
IFERROR(AVERAGEIF(Tabela1[[#This Row],[COMPRA PADRÃO]:[COMPRA &gt;30%]],"&gt;"&amp;0,Tabela1[[#This Row],[COMPRA PADRÃO]:[COMPRA &gt;30%]]),
0))/Tabela1[[#This Row],[U/CX]],0)*Tabela1[[#This Row],[U/CX]])</f>
        <v>0</v>
      </c>
      <c r="BA91" s="19"/>
      <c r="BB91" s="19"/>
      <c r="BC91" s="5"/>
      <c r="BD91" s="43">
        <f t="shared" si="51"/>
        <v>5.5471698113207548</v>
      </c>
      <c r="BE91" s="44">
        <f>Tabela1[[#This Row],[MÉDIA DIÁRIA]]*180</f>
        <v>998.4905660377359</v>
      </c>
      <c r="BF91" s="44">
        <f>Tabela1[[#This Row],[MÉDIA DIÁRIA]]*IF(Tabela1[[#This Row],[ABC FAT]]="A",(13*22),IF(Tabela1[[#This Row],[ABC FAT]]="B",(9*22),IF(Tabela1[[#This Row],[ABC FAT]]="C",(3*22),0)))</f>
        <v>366.11320754716979</v>
      </c>
      <c r="BG91" s="44">
        <f>SUM(Tabela1[[#This Row],[ESTOQUE TOTAL]],Tabela1[[#This Row],[TRÂNSITO TOTAL]])</f>
        <v>1065</v>
      </c>
      <c r="BH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</v>
      </c>
      <c r="BI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0.34552154195011336</v>
      </c>
    </row>
    <row r="92" spans="1:61" x14ac:dyDescent="0.2">
      <c r="A92" s="4" t="s">
        <v>202</v>
      </c>
      <c r="B92" s="4" t="s">
        <v>232</v>
      </c>
      <c r="C92" s="4">
        <v>15</v>
      </c>
      <c r="D92" s="4" t="s">
        <v>16</v>
      </c>
      <c r="E92" s="5">
        <v>180</v>
      </c>
      <c r="F92" s="4">
        <v>330</v>
      </c>
      <c r="G92" s="4">
        <v>315</v>
      </c>
      <c r="H92" s="4">
        <v>195</v>
      </c>
      <c r="I92" s="4">
        <v>120</v>
      </c>
      <c r="J92" s="4">
        <v>255</v>
      </c>
      <c r="K92" s="4">
        <v>375</v>
      </c>
      <c r="L92" s="4">
        <v>30</v>
      </c>
      <c r="M92" s="4">
        <v>450</v>
      </c>
      <c r="N92" s="4">
        <v>570</v>
      </c>
      <c r="O92" s="4">
        <v>360</v>
      </c>
      <c r="P92" s="4">
        <v>195</v>
      </c>
      <c r="Q92" s="13">
        <f t="shared" si="26"/>
        <v>0.64</v>
      </c>
      <c r="R92" s="16">
        <f t="shared" si="27"/>
        <v>1.1733333333333333</v>
      </c>
      <c r="S92" s="16">
        <f t="shared" si="28"/>
        <v>1.1200000000000001</v>
      </c>
      <c r="T92" s="16">
        <f t="shared" si="29"/>
        <v>0.69333333333333336</v>
      </c>
      <c r="U92" s="16">
        <f t="shared" si="30"/>
        <v>0.42666666666666669</v>
      </c>
      <c r="V92" s="16">
        <f t="shared" si="31"/>
        <v>0.90666666666666662</v>
      </c>
      <c r="W92" s="16">
        <f t="shared" si="32"/>
        <v>1.3333333333333333</v>
      </c>
      <c r="X92" s="16">
        <f t="shared" si="33"/>
        <v>0.10666666666666667</v>
      </c>
      <c r="Y92" s="16">
        <f t="shared" si="34"/>
        <v>1.6</v>
      </c>
      <c r="Z92" s="16">
        <f t="shared" si="35"/>
        <v>2.0266666666666668</v>
      </c>
      <c r="AA92" s="16">
        <f t="shared" si="36"/>
        <v>1.28</v>
      </c>
      <c r="AB92" s="17">
        <f t="shared" si="37"/>
        <v>0.69333333333333336</v>
      </c>
      <c r="AC92" s="15">
        <v>49812.75</v>
      </c>
      <c r="AD92" s="14">
        <f>AVERAGE(Tabela1[[#This Row],[202407-JUL]:[202506-JUN]])</f>
        <v>281.25</v>
      </c>
      <c r="AE92" s="14">
        <f t="shared" si="38"/>
        <v>304.09090909090907</v>
      </c>
      <c r="AF92" s="5">
        <v>2</v>
      </c>
      <c r="AG92" s="6">
        <v>510</v>
      </c>
      <c r="AH92" s="4">
        <v>285</v>
      </c>
      <c r="AI92" s="23">
        <f>SUM(Tabela1[[#This Row],[ESTOQUE RJ]:[ESTOQUE SC]])</f>
        <v>795</v>
      </c>
      <c r="AJ92" s="4">
        <v>0</v>
      </c>
      <c r="AK92" s="4">
        <v>2370</v>
      </c>
      <c r="AL92" s="24">
        <f>SUM(Tabela1[[#This Row],[QTD CONTAINER]:[QTD FÁBRICA]])</f>
        <v>2370</v>
      </c>
      <c r="AM92" s="7">
        <f t="shared" si="39"/>
        <v>1.8133333333333332</v>
      </c>
      <c r="AN92" s="7">
        <f t="shared" si="40"/>
        <v>1.0133333333333334</v>
      </c>
      <c r="AO92" s="8">
        <f t="shared" si="41"/>
        <v>0</v>
      </c>
      <c r="AP92" s="9">
        <f t="shared" si="42"/>
        <v>8.4266666666666659</v>
      </c>
      <c r="AQ92" s="25">
        <f t="shared" si="43"/>
        <v>11.253333333333332</v>
      </c>
      <c r="AR92" s="18">
        <f t="shared" si="44"/>
        <v>1.6771300448430495</v>
      </c>
      <c r="AS92" s="7">
        <f t="shared" si="45"/>
        <v>0.93721973094170408</v>
      </c>
      <c r="AT92" s="8">
        <f t="shared" si="46"/>
        <v>0</v>
      </c>
      <c r="AU92" s="9">
        <f t="shared" si="47"/>
        <v>7.7937219730941711</v>
      </c>
      <c r="AV92" s="10">
        <f t="shared" si="48"/>
        <v>10.408071748878925</v>
      </c>
      <c r="AW92" s="22">
        <f t="shared" si="49"/>
        <v>6.3552708211997677</v>
      </c>
      <c r="AX92" s="5">
        <f t="shared" si="50"/>
        <v>0</v>
      </c>
      <c r="AY92" s="4">
        <f>IF(
  AND(Tabela1[[#This Row],[GRUPO | ITEM]]="PALHETAS",NOT(OR(MID(Tabela1[[#This Row],[ITEM]],1,5)="YN-PF",MID(Tabela1[[#This Row],[ITEM]],1,5)="YN-PC"))),
  0,
  IF(
    ROUNDUP(
      IF(
        IF(D92="A",13-SUM(AR92:AU92),IF(D92="B",11-SUM(AR92:AU92),IF(D92="C",7-SUM(AR92:AU92))))
        &lt;0,
        0,
        IF(D92="A",13-SUM(AR92:AU92),IF(D92="B",11-SUM(AR92:AU92),IF(D92="C",7-SUM(AR92:AU92))))
      )
      *AE92/C92, 0
    )
    *C92 = 0,
    0,
    ROUNDUP(
      IF(
        IF(D92="A",13-SUM(AR92:AU92),IF(D92="B",11-SUM(AR92:AU92),IF(D92="C",7-SUM(AR92:AU92))))
        &lt;0,
        0,
        IF(D92="A",13-SUM(AR92:AU92),IF(D92="B",11-SUM(AR92:AU92),IF(D92="C",7-SUM(AR92:AU92))))
      )
      *AE92/C92, 0
    ) *C92
  )
)</f>
        <v>180</v>
      </c>
      <c r="AZ92" s="26">
        <f>IF(OR(COUNTIF(AB92,"&gt;="&amp;1.5)+COUNTIF(AA92,"&gt;="&amp;1.5)+COUNTIF(Z92,"&gt;="&amp;1.5)+COUNTIF(Y92,"&gt;="&amp;1.5)+COUNTIF(X92,"&gt;="&amp;1.5)&gt;=2,COUNTIF(AB92,"&gt;="&amp;2)&gt;=1,AND(AA92&gt;=1.5,AB92&lt;=0.3,AI92=0)),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+IFERROR(BA92*C92,0),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+IFERROR(BA92*C92,0),
IFERROR(AVERAGEIF(Tabela1[[#This Row],[COMPRA PADRÃO]:[COMPRA &gt;30%]],"&gt;"&amp;0,Tabela1[[#This Row],[COMPRA PADRÃO]:[COMPRA &gt;30%]]),
0))/Tabela1[[#This Row],[U/CX]],0)*Tabela1[[#This Row],[U/CX]])</f>
        <v>1860</v>
      </c>
      <c r="BA92" s="19"/>
      <c r="BB92" s="19"/>
      <c r="BC92" s="5"/>
      <c r="BD92" s="43">
        <f t="shared" si="51"/>
        <v>12.735849056603774</v>
      </c>
      <c r="BE92" s="44">
        <f>Tabela1[[#This Row],[MÉDIA DIÁRIA]]*180</f>
        <v>2292.4528301886794</v>
      </c>
      <c r="BF92" s="44">
        <f>Tabela1[[#This Row],[MÉDIA DIÁRIA]]*IF(Tabela1[[#This Row],[ABC FAT]]="A",(13*22),IF(Tabela1[[#This Row],[ABC FAT]]="B",(9*22),IF(Tabela1[[#This Row],[ABC FAT]]="C",(3*22),0)))</f>
        <v>2521.6981132075471</v>
      </c>
      <c r="BG92" s="44">
        <f>SUM(Tabela1[[#This Row],[ESTOQUE TOTAL]],Tabela1[[#This Row],[TRÂNSITO TOTAL]])</f>
        <v>3165</v>
      </c>
      <c r="BH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1650</v>
      </c>
      <c r="BI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0.34679012345679011</v>
      </c>
    </row>
    <row r="93" spans="1:61" x14ac:dyDescent="0.2">
      <c r="A93" s="4" t="s">
        <v>17</v>
      </c>
      <c r="B93" s="4" t="s">
        <v>157</v>
      </c>
      <c r="C93" s="4">
        <v>20</v>
      </c>
      <c r="D93" s="4" t="s">
        <v>16</v>
      </c>
      <c r="E93" s="5">
        <v>580</v>
      </c>
      <c r="F93" s="4">
        <v>760</v>
      </c>
      <c r="G93" s="4">
        <v>340</v>
      </c>
      <c r="H93" s="4">
        <v>600</v>
      </c>
      <c r="I93" s="4">
        <v>880</v>
      </c>
      <c r="J93" s="4">
        <v>280</v>
      </c>
      <c r="K93" s="4">
        <v>920</v>
      </c>
      <c r="L93" s="4">
        <v>460</v>
      </c>
      <c r="M93" s="4">
        <v>380</v>
      </c>
      <c r="N93" s="4">
        <v>420</v>
      </c>
      <c r="O93" s="4">
        <v>380</v>
      </c>
      <c r="P93" s="4">
        <v>440</v>
      </c>
      <c r="Q93" s="13">
        <f t="shared" si="26"/>
        <v>1.0807453416149069</v>
      </c>
      <c r="R93" s="16">
        <f t="shared" si="27"/>
        <v>1.4161490683229814</v>
      </c>
      <c r="S93" s="16">
        <f t="shared" si="28"/>
        <v>0.63354037267080754</v>
      </c>
      <c r="T93" s="16">
        <f t="shared" si="29"/>
        <v>1.1180124223602486</v>
      </c>
      <c r="U93" s="16">
        <f t="shared" si="30"/>
        <v>1.6397515527950313</v>
      </c>
      <c r="V93" s="16">
        <f t="shared" si="31"/>
        <v>0.52173913043478259</v>
      </c>
      <c r="W93" s="16">
        <f t="shared" si="32"/>
        <v>1.7142857142857144</v>
      </c>
      <c r="X93" s="16">
        <f t="shared" si="33"/>
        <v>0.85714285714285721</v>
      </c>
      <c r="Y93" s="16">
        <f t="shared" si="34"/>
        <v>0.70807453416149069</v>
      </c>
      <c r="Z93" s="16">
        <f t="shared" si="35"/>
        <v>0.78260869565217395</v>
      </c>
      <c r="AA93" s="16">
        <f t="shared" si="36"/>
        <v>0.70807453416149069</v>
      </c>
      <c r="AB93" s="17">
        <f t="shared" si="37"/>
        <v>0.81987577639751563</v>
      </c>
      <c r="AC93" s="15">
        <v>97986.2</v>
      </c>
      <c r="AD93" s="14">
        <f>AVERAGE(Tabela1[[#This Row],[202407-JUL]:[202506-JUN]])</f>
        <v>536.66666666666663</v>
      </c>
      <c r="AE93" s="14">
        <f t="shared" si="38"/>
        <v>536.66666666666663</v>
      </c>
      <c r="AF93" s="5">
        <v>0</v>
      </c>
      <c r="AG93" s="6">
        <v>1560</v>
      </c>
      <c r="AH93" s="4">
        <v>0</v>
      </c>
      <c r="AI93" s="23">
        <f>SUM(Tabela1[[#This Row],[ESTOQUE RJ]:[ESTOQUE SC]])</f>
        <v>1560</v>
      </c>
      <c r="AJ93" s="4">
        <v>0</v>
      </c>
      <c r="AK93" s="4">
        <v>5000</v>
      </c>
      <c r="AL93" s="24">
        <f>SUM(Tabela1[[#This Row],[QTD CONTAINER]:[QTD FÁBRICA]])</f>
        <v>5000</v>
      </c>
      <c r="AM93" s="7">
        <f t="shared" si="39"/>
        <v>2.9068322981366461</v>
      </c>
      <c r="AN93" s="7">
        <f t="shared" si="40"/>
        <v>0</v>
      </c>
      <c r="AO93" s="8">
        <f t="shared" si="41"/>
        <v>0</v>
      </c>
      <c r="AP93" s="9">
        <f t="shared" si="42"/>
        <v>9.316770186335404</v>
      </c>
      <c r="AQ93" s="25">
        <f t="shared" si="43"/>
        <v>12.22360248447205</v>
      </c>
      <c r="AR93" s="18">
        <f t="shared" si="44"/>
        <v>2.9068322981366461</v>
      </c>
      <c r="AS93" s="7">
        <f t="shared" si="45"/>
        <v>0</v>
      </c>
      <c r="AT93" s="8">
        <f t="shared" si="46"/>
        <v>0</v>
      </c>
      <c r="AU93" s="9">
        <f t="shared" si="47"/>
        <v>9.316770186335404</v>
      </c>
      <c r="AV93" s="10">
        <f t="shared" si="48"/>
        <v>12.22360248447205</v>
      </c>
      <c r="AW93" s="22">
        <f t="shared" si="49"/>
        <v>0</v>
      </c>
      <c r="AX93" s="5">
        <f t="shared" si="50"/>
        <v>0</v>
      </c>
      <c r="AY93" s="4">
        <f>IF(
  AND(Tabela1[[#This Row],[GRUPO | ITEM]]="PALHETAS",NOT(OR(MID(Tabela1[[#This Row],[ITEM]],1,5)="YN-PF",MID(Tabela1[[#This Row],[ITEM]],1,5)="YN-PC"))),
  0,
  IF(
    ROUNDUP(
      IF(
        IF(D93="A",13-SUM(AR93:AU93),IF(D93="B",11-SUM(AR93:AU93),IF(D93="C",7-SUM(AR93:AU93))))
        &lt;0,
        0,
        IF(D93="A",13-SUM(AR93:AU93),IF(D93="B",11-SUM(AR93:AU93),IF(D93="C",7-SUM(AR93:AU93))))
      )
      *AE93/C93, 0
    )
    *C93 = 0,
    0,
    ROUNDUP(
      IF(
        IF(D93="A",13-SUM(AR93:AU93),IF(D93="B",11-SUM(AR93:AU93),IF(D93="C",7-SUM(AR93:AU93))))
        &lt;0,
        0,
        IF(D93="A",13-SUM(AR93:AU93),IF(D93="B",11-SUM(AR93:AU93),IF(D93="C",7-SUM(AR93:AU93))))
      )
      *AE93/C93, 0
    ) *C93
  )
)</f>
        <v>0</v>
      </c>
      <c r="AZ93" s="26">
        <f>IF(OR(COUNTIF(AB93,"&gt;="&amp;1.5)+COUNTIF(AA93,"&gt;="&amp;1.5)+COUNTIF(Z93,"&gt;="&amp;1.5)+COUNTIF(Y93,"&gt;="&amp;1.5)+COUNTIF(X93,"&gt;="&amp;1.5)&gt;=2,COUNTIF(AB93,"&gt;="&amp;2)&gt;=1,AND(AA93&gt;=1.5,AB93&lt;=0.3,AI93=0)),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+IFERROR(BA93*C93,0),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+IFERROR(BA93*C93,0),
IFERROR(AVERAGEIF(Tabela1[[#This Row],[COMPRA PADRÃO]:[COMPRA &gt;30%]],"&gt;"&amp;0,Tabela1[[#This Row],[COMPRA PADRÃO]:[COMPRA &gt;30%]]),
0))/Tabela1[[#This Row],[U/CX]],0)*Tabela1[[#This Row],[U/CX]])</f>
        <v>0</v>
      </c>
      <c r="BA93" s="33"/>
      <c r="BB93" s="33"/>
      <c r="BC93" s="42"/>
      <c r="BD93" s="43">
        <f t="shared" si="51"/>
        <v>24.30188679245283</v>
      </c>
      <c r="BE93" s="44">
        <f>Tabela1[[#This Row],[MÉDIA DIÁRIA]]*180</f>
        <v>4374.3396226415098</v>
      </c>
      <c r="BF93" s="44">
        <f>Tabela1[[#This Row],[MÉDIA DIÁRIA]]*IF(Tabela1[[#This Row],[ABC FAT]]="A",(13*22),IF(Tabela1[[#This Row],[ABC FAT]]="B",(9*22),IF(Tabela1[[#This Row],[ABC FAT]]="C",(3*22),0)))</f>
        <v>4811.7735849056608</v>
      </c>
      <c r="BG93" s="44">
        <f>SUM(Tabela1[[#This Row],[ESTOQUE TOTAL]],Tabela1[[#This Row],[TRÂNSITO TOTAL]])</f>
        <v>6560</v>
      </c>
      <c r="BH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2620</v>
      </c>
      <c r="BI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0.35662525879917184</v>
      </c>
    </row>
    <row r="94" spans="1:61" x14ac:dyDescent="0.2">
      <c r="A94" s="4" t="s">
        <v>17</v>
      </c>
      <c r="B94" s="4" t="s">
        <v>147</v>
      </c>
      <c r="C94" s="4">
        <v>50</v>
      </c>
      <c r="D94" s="4" t="s">
        <v>85</v>
      </c>
      <c r="E94" s="5">
        <v>50</v>
      </c>
      <c r="F94" s="4">
        <v>345</v>
      </c>
      <c r="G94" s="4">
        <v>250</v>
      </c>
      <c r="H94" s="4">
        <v>300</v>
      </c>
      <c r="I94" s="4">
        <v>1000</v>
      </c>
      <c r="J94" s="4"/>
      <c r="K94" s="4">
        <v>400</v>
      </c>
      <c r="L94" s="4">
        <v>50</v>
      </c>
      <c r="M94" s="4"/>
      <c r="N94" s="4">
        <v>150</v>
      </c>
      <c r="O94" s="4">
        <v>300</v>
      </c>
      <c r="P94" s="4">
        <v>200</v>
      </c>
      <c r="Q94" s="13">
        <f t="shared" si="26"/>
        <v>0.16420361247947454</v>
      </c>
      <c r="R94" s="16">
        <f t="shared" si="27"/>
        <v>1.1330049261083743</v>
      </c>
      <c r="S94" s="16">
        <f t="shared" si="28"/>
        <v>0.82101806239737274</v>
      </c>
      <c r="T94" s="16">
        <f t="shared" si="29"/>
        <v>0.98522167487684731</v>
      </c>
      <c r="U94" s="16">
        <f t="shared" si="30"/>
        <v>3.284072249589491</v>
      </c>
      <c r="V94" s="16">
        <f t="shared" si="31"/>
        <v>0</v>
      </c>
      <c r="W94" s="16">
        <f t="shared" si="32"/>
        <v>1.3136288998357963</v>
      </c>
      <c r="X94" s="16">
        <f t="shared" si="33"/>
        <v>0.16420361247947454</v>
      </c>
      <c r="Y94" s="16">
        <f t="shared" si="34"/>
        <v>0</v>
      </c>
      <c r="Z94" s="16">
        <f t="shared" si="35"/>
        <v>0.49261083743842365</v>
      </c>
      <c r="AA94" s="16">
        <f t="shared" si="36"/>
        <v>0.98522167487684731</v>
      </c>
      <c r="AB94" s="17">
        <f t="shared" si="37"/>
        <v>0.65681444991789817</v>
      </c>
      <c r="AC94" s="15">
        <v>24090.35</v>
      </c>
      <c r="AD94" s="14">
        <f>AVERAGE(Tabela1[[#This Row],[202407-JUL]:[202506-JUN]])</f>
        <v>304.5</v>
      </c>
      <c r="AE94" s="14">
        <f t="shared" si="38"/>
        <v>368.125</v>
      </c>
      <c r="AF94" s="5">
        <v>0</v>
      </c>
      <c r="AG94" s="6">
        <v>750</v>
      </c>
      <c r="AH94" s="4">
        <v>0</v>
      </c>
      <c r="AI94" s="23">
        <f>SUM(Tabela1[[#This Row],[ESTOQUE RJ]:[ESTOQUE SC]])</f>
        <v>750</v>
      </c>
      <c r="AJ94" s="4">
        <v>0</v>
      </c>
      <c r="AK94" s="4">
        <v>0</v>
      </c>
      <c r="AL94" s="24">
        <f>SUM(Tabela1[[#This Row],[QTD CONTAINER]:[QTD FÁBRICA]])</f>
        <v>0</v>
      </c>
      <c r="AM94" s="7">
        <f t="shared" si="39"/>
        <v>2.4630541871921183</v>
      </c>
      <c r="AN94" s="7">
        <f t="shared" si="40"/>
        <v>0</v>
      </c>
      <c r="AO94" s="8">
        <f t="shared" si="41"/>
        <v>0</v>
      </c>
      <c r="AP94" s="9">
        <f t="shared" si="42"/>
        <v>0</v>
      </c>
      <c r="AQ94" s="25">
        <f t="shared" si="43"/>
        <v>2.4630541871921183</v>
      </c>
      <c r="AR94" s="18">
        <f t="shared" si="44"/>
        <v>2.037351443123939</v>
      </c>
      <c r="AS94" s="7">
        <f t="shared" si="45"/>
        <v>0</v>
      </c>
      <c r="AT94" s="8">
        <f t="shared" si="46"/>
        <v>0</v>
      </c>
      <c r="AU94" s="9">
        <f t="shared" si="47"/>
        <v>0</v>
      </c>
      <c r="AV94" s="10">
        <f t="shared" si="48"/>
        <v>2.037351443123939</v>
      </c>
      <c r="AW94" s="22">
        <f t="shared" si="49"/>
        <v>0</v>
      </c>
      <c r="AX94" s="5">
        <f t="shared" si="50"/>
        <v>0</v>
      </c>
      <c r="AY94" s="4">
        <f>IF(
  AND(Tabela1[[#This Row],[GRUPO | ITEM]]="PALHETAS",NOT(OR(MID(Tabela1[[#This Row],[ITEM]],1,5)="YN-PF",MID(Tabela1[[#This Row],[ITEM]],1,5)="YN-PC"))),
  0,
  IF(
    ROUNDUP(
      IF(
        IF(D94="A",13-SUM(AR94:AU94),IF(D94="B",11-SUM(AR94:AU94),IF(D94="C",7-SUM(AR94:AU94))))
        &lt;0,
        0,
        IF(D94="A",13-SUM(AR94:AU94),IF(D94="B",11-SUM(AR94:AU94),IF(D94="C",7-SUM(AR94:AU94))))
      )
      *AE94/C94, 0
    )
    *C94 = 0,
    0,
    ROUNDUP(
      IF(
        IF(D94="A",13-SUM(AR94:AU94),IF(D94="B",11-SUM(AR94:AU94),IF(D94="C",7-SUM(AR94:AU94))))
        &lt;0,
        0,
        IF(D94="A",13-SUM(AR94:AU94),IF(D94="B",11-SUM(AR94:AU94),IF(D94="C",7-SUM(AR94:AU94))))
      )
      *AE94/C94, 0
    ) *C94
  )
)</f>
        <v>0</v>
      </c>
      <c r="AZ94" s="26">
        <f>IF(OR(COUNTIF(AB94,"&gt;="&amp;1.5)+COUNTIF(AA94,"&gt;="&amp;1.5)+COUNTIF(Z94,"&gt;="&amp;1.5)+COUNTIF(Y94,"&gt;="&amp;1.5)+COUNTIF(X94,"&gt;="&amp;1.5)&gt;=2,COUNTIF(AB94,"&gt;="&amp;2)&gt;=1,AND(AA94&gt;=1.5,AB94&lt;=0.3,AI94=0)),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+IFERROR(BA94*C94,0),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+IFERROR(BA94*C94,0),
IFERROR(AVERAGEIF(Tabela1[[#This Row],[COMPRA PADRÃO]:[COMPRA &gt;30%]],"&gt;"&amp;0,Tabela1[[#This Row],[COMPRA PADRÃO]:[COMPRA &gt;30%]]),
0))/Tabela1[[#This Row],[U/CX]],0)*Tabela1[[#This Row],[U/CX]])</f>
        <v>0</v>
      </c>
      <c r="BA94" s="19"/>
      <c r="BB94" s="19"/>
      <c r="BC94" s="5"/>
      <c r="BD94" s="43">
        <f t="shared" si="51"/>
        <v>11.490566037735849</v>
      </c>
      <c r="BE94" s="44">
        <f>Tabela1[[#This Row],[MÉDIA DIÁRIA]]*180</f>
        <v>2068.3018867924529</v>
      </c>
      <c r="BF94" s="44">
        <f>Tabela1[[#This Row],[MÉDIA DIÁRIA]]*IF(Tabela1[[#This Row],[ABC FAT]]="A",(13*22),IF(Tabela1[[#This Row],[ABC FAT]]="B",(9*22),IF(Tabela1[[#This Row],[ABC FAT]]="C",(3*22),0)))</f>
        <v>758.37735849056605</v>
      </c>
      <c r="BG94" s="44">
        <f>SUM(Tabela1[[#This Row],[ESTOQUE TOTAL]],Tabela1[[#This Row],[TRÂNSITO TOTAL]])</f>
        <v>750</v>
      </c>
      <c r="BH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2100</v>
      </c>
      <c r="BI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0.36261631089217294</v>
      </c>
    </row>
    <row r="95" spans="1:61" x14ac:dyDescent="0.2">
      <c r="A95" s="4" t="s">
        <v>14</v>
      </c>
      <c r="B95" s="4" t="s">
        <v>609</v>
      </c>
      <c r="C95" s="4">
        <v>3000</v>
      </c>
      <c r="D95" s="4" t="s">
        <v>19</v>
      </c>
      <c r="E95" s="5">
        <v>248000</v>
      </c>
      <c r="F95" s="4">
        <v>176600</v>
      </c>
      <c r="G95" s="4">
        <v>196400</v>
      </c>
      <c r="H95" s="4">
        <v>206450</v>
      </c>
      <c r="I95" s="4">
        <v>207978</v>
      </c>
      <c r="J95" s="4">
        <v>30000</v>
      </c>
      <c r="K95" s="4">
        <v>137230</v>
      </c>
      <c r="L95" s="4">
        <v>254400</v>
      </c>
      <c r="M95" s="4">
        <v>185050</v>
      </c>
      <c r="N95" s="4">
        <v>240600</v>
      </c>
      <c r="O95" s="4">
        <v>136900</v>
      </c>
      <c r="P95" s="4">
        <v>8100</v>
      </c>
      <c r="Q95" s="13">
        <f t="shared" si="26"/>
        <v>1.4676669421829969</v>
      </c>
      <c r="R95" s="16">
        <f t="shared" si="27"/>
        <v>1.0451208951190212</v>
      </c>
      <c r="S95" s="16">
        <f t="shared" si="28"/>
        <v>1.1622975300191152</v>
      </c>
      <c r="T95" s="16">
        <f t="shared" si="29"/>
        <v>1.2217735492487085</v>
      </c>
      <c r="U95" s="16">
        <f t="shared" si="30"/>
        <v>1.2308162713763522</v>
      </c>
      <c r="V95" s="16">
        <f t="shared" si="31"/>
        <v>0.17754035590923348</v>
      </c>
      <c r="W95" s="16">
        <f t="shared" si="32"/>
        <v>0.81212876804747036</v>
      </c>
      <c r="X95" s="16">
        <f t="shared" si="33"/>
        <v>1.5055422181103</v>
      </c>
      <c r="Y95" s="16">
        <f t="shared" si="34"/>
        <v>1.0951280953667886</v>
      </c>
      <c r="Z95" s="16">
        <f t="shared" si="35"/>
        <v>1.4238736543920525</v>
      </c>
      <c r="AA95" s="16">
        <f t="shared" si="36"/>
        <v>0.8101758241324688</v>
      </c>
      <c r="AB95" s="17">
        <f t="shared" si="37"/>
        <v>4.7935896095493043E-2</v>
      </c>
      <c r="AC95" s="15">
        <v>397729.78</v>
      </c>
      <c r="AD95" s="14">
        <f>AVERAGE(Tabela1[[#This Row],[202407-JUL]:[202506-JUN]])</f>
        <v>168975.66666666666</v>
      </c>
      <c r="AE95" s="14">
        <f t="shared" si="38"/>
        <v>198960.8</v>
      </c>
      <c r="AF95" s="5">
        <v>0</v>
      </c>
      <c r="AG95" s="6">
        <v>0</v>
      </c>
      <c r="AH95" s="4">
        <v>0</v>
      </c>
      <c r="AI95" s="23">
        <f>SUM(Tabela1[[#This Row],[ESTOQUE RJ]:[ESTOQUE SC]])</f>
        <v>0</v>
      </c>
      <c r="AJ95" s="4">
        <v>501000</v>
      </c>
      <c r="AK95" s="4">
        <v>1932000</v>
      </c>
      <c r="AL95" s="24">
        <f>SUM(Tabela1[[#This Row],[QTD CONTAINER]:[QTD FÁBRICA]])</f>
        <v>2433000</v>
      </c>
      <c r="AM95" s="7">
        <f t="shared" si="39"/>
        <v>0</v>
      </c>
      <c r="AN95" s="7">
        <f t="shared" si="40"/>
        <v>0</v>
      </c>
      <c r="AO95" s="8">
        <f t="shared" si="41"/>
        <v>2.9649239436841994</v>
      </c>
      <c r="AP95" s="9">
        <f t="shared" si="42"/>
        <v>11.433598920554637</v>
      </c>
      <c r="AQ95" s="25">
        <f t="shared" si="43"/>
        <v>14.398522864238837</v>
      </c>
      <c r="AR95" s="18">
        <f t="shared" si="44"/>
        <v>0</v>
      </c>
      <c r="AS95" s="7">
        <f t="shared" si="45"/>
        <v>0</v>
      </c>
      <c r="AT95" s="8">
        <f t="shared" si="46"/>
        <v>2.5180839642783908</v>
      </c>
      <c r="AU95" s="9">
        <f t="shared" si="47"/>
        <v>9.7104555269178654</v>
      </c>
      <c r="AV95" s="10">
        <f t="shared" si="48"/>
        <v>12.228539491196257</v>
      </c>
      <c r="AW95" s="22">
        <f t="shared" si="49"/>
        <v>0.84797248510476531</v>
      </c>
      <c r="AX95" s="5">
        <f t="shared" si="50"/>
        <v>0</v>
      </c>
      <c r="AY95" s="4">
        <f>IF(
  AND(Tabela1[[#This Row],[GRUPO | ITEM]]="PALHETAS",NOT(OR(MID(Tabela1[[#This Row],[ITEM]],1,5)="YN-PF",MID(Tabela1[[#This Row],[ITEM]],1,5)="YN-PC"))),
  0,
  IF(
    ROUNDUP(
      IF(
        IF(D95="A",13-SUM(AR95:AU95),IF(D95="B",11-SUM(AR95:AU95),IF(D95="C",7-SUM(AR95:AU95))))
        &lt;0,
        0,
        IF(D95="A",13-SUM(AR95:AU95),IF(D95="B",11-SUM(AR95:AU95),IF(D95="C",7-SUM(AR95:AU95))))
      )
      *AE95/C95, 0
    )
    *C95 = 0,
    0,
    ROUNDUP(
      IF(
        IF(D95="A",13-SUM(AR95:AU95),IF(D95="B",11-SUM(AR95:AU95),IF(D95="C",7-SUM(AR95:AU95))))
        &lt;0,
        0,
        IF(D95="A",13-SUM(AR95:AU95),IF(D95="B",11-SUM(AR95:AU95),IF(D95="C",7-SUM(AR95:AU95))))
      )
      *AE95/C95, 0
    ) *C95
  )
)</f>
        <v>156000</v>
      </c>
      <c r="AZ95" s="26">
        <f>IF(OR(COUNTIF(AB95,"&gt;="&amp;1.5)+COUNTIF(AA95,"&gt;="&amp;1.5)+COUNTIF(Z95,"&gt;="&amp;1.5)+COUNTIF(Y95,"&gt;="&amp;1.5)+COUNTIF(X95,"&gt;="&amp;1.5)&gt;=2,COUNTIF(AB95,"&gt;="&amp;2)&gt;=1,AND(AA95&gt;=1.5,AB95&lt;=0.3,AI95=0)),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+IFERROR(BA95*C95,0),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+IFERROR(BA95*C95,0),
IFERROR(AVERAGEIF(Tabela1[[#This Row],[COMPRA PADRÃO]:[COMPRA &gt;30%]],"&gt;"&amp;0,Tabela1[[#This Row],[COMPRA PADRÃO]:[COMPRA &gt;30%]]),
0))/Tabela1[[#This Row],[U/CX]],0)*Tabela1[[#This Row],[U/CX]])</f>
        <v>156000</v>
      </c>
      <c r="BA95" s="19"/>
      <c r="BB95" s="19"/>
      <c r="BC95" s="5"/>
      <c r="BD95" s="43">
        <f t="shared" si="51"/>
        <v>7651.7283018867929</v>
      </c>
      <c r="BE95" s="44">
        <f>Tabela1[[#This Row],[MÉDIA DIÁRIA]]*180</f>
        <v>1377311.0943396227</v>
      </c>
      <c r="BF95" s="44">
        <f>Tabela1[[#This Row],[MÉDIA DIÁRIA]]*IF(Tabela1[[#This Row],[ABC FAT]]="A",(13*22),IF(Tabela1[[#This Row],[ABC FAT]]="B",(9*22),IF(Tabela1[[#This Row],[ABC FAT]]="C",(3*22),0)))</f>
        <v>2188394.2943396228</v>
      </c>
      <c r="BG95" s="44">
        <f>SUM(Tabela1[[#This Row],[ESTOQUE TOTAL]],Tabela1[[#This Row],[TRÂNSITO TOTAL]])</f>
        <v>2433000</v>
      </c>
      <c r="BH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1134000</v>
      </c>
      <c r="BI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0.36375224309088555</v>
      </c>
    </row>
    <row r="96" spans="1:61" x14ac:dyDescent="0.2">
      <c r="A96" s="4" t="s">
        <v>17</v>
      </c>
      <c r="B96" s="4" t="s">
        <v>21</v>
      </c>
      <c r="C96" s="4">
        <v>20</v>
      </c>
      <c r="D96" s="4" t="s">
        <v>19</v>
      </c>
      <c r="E96" s="5">
        <v>4820</v>
      </c>
      <c r="F96" s="4">
        <v>3280</v>
      </c>
      <c r="G96" s="4">
        <v>3060</v>
      </c>
      <c r="H96" s="4">
        <v>7020</v>
      </c>
      <c r="I96" s="4">
        <v>9339</v>
      </c>
      <c r="J96" s="4">
        <v>1720</v>
      </c>
      <c r="K96" s="4">
        <v>5620</v>
      </c>
      <c r="L96" s="4">
        <v>3440</v>
      </c>
      <c r="M96" s="4">
        <v>3020</v>
      </c>
      <c r="N96" s="4">
        <v>2640</v>
      </c>
      <c r="O96" s="4">
        <v>2680</v>
      </c>
      <c r="P96" s="4">
        <v>3300</v>
      </c>
      <c r="Q96" s="13">
        <f t="shared" si="26"/>
        <v>1.1582130198842588</v>
      </c>
      <c r="R96" s="16">
        <f t="shared" si="27"/>
        <v>0.78816155709966162</v>
      </c>
      <c r="S96" s="16">
        <f t="shared" si="28"/>
        <v>0.73529706241614778</v>
      </c>
      <c r="T96" s="16">
        <f t="shared" si="29"/>
        <v>1.6868579667193977</v>
      </c>
      <c r="U96" s="16">
        <f t="shared" si="30"/>
        <v>2.2440977993151647</v>
      </c>
      <c r="V96" s="16">
        <f t="shared" si="31"/>
        <v>0.4133042311620177</v>
      </c>
      <c r="W96" s="16">
        <f t="shared" si="32"/>
        <v>1.3504475460061276</v>
      </c>
      <c r="X96" s="16">
        <f t="shared" si="33"/>
        <v>0.8266084623240354</v>
      </c>
      <c r="Y96" s="16">
        <f t="shared" si="34"/>
        <v>0.72568533611005437</v>
      </c>
      <c r="Z96" s="16">
        <f t="shared" si="35"/>
        <v>0.63437393620216664</v>
      </c>
      <c r="AA96" s="16">
        <f t="shared" si="36"/>
        <v>0.64398566250826017</v>
      </c>
      <c r="AB96" s="17">
        <f t="shared" si="37"/>
        <v>0.79296742025270839</v>
      </c>
      <c r="AC96" s="15">
        <v>767660.06</v>
      </c>
      <c r="AD96" s="14">
        <f>AVERAGE(Tabela1[[#This Row],[202407-JUL]:[202506-JUN]])</f>
        <v>4161.583333333333</v>
      </c>
      <c r="AE96" s="14">
        <f t="shared" si="38"/>
        <v>4161.583333333333</v>
      </c>
      <c r="AF96" s="5">
        <v>3</v>
      </c>
      <c r="AG96" s="6">
        <v>5340</v>
      </c>
      <c r="AH96" s="4">
        <v>6440</v>
      </c>
      <c r="AI96" s="23">
        <f>SUM(Tabela1[[#This Row],[ESTOQUE RJ]:[ESTOQUE SC]])</f>
        <v>11780</v>
      </c>
      <c r="AJ96" s="4">
        <v>1000</v>
      </c>
      <c r="AK96" s="4">
        <v>54000</v>
      </c>
      <c r="AL96" s="24">
        <f>SUM(Tabela1[[#This Row],[QTD CONTAINER]:[QTD FÁBRICA]])</f>
        <v>55000</v>
      </c>
      <c r="AM96" s="7">
        <f t="shared" si="39"/>
        <v>1.2831654618634736</v>
      </c>
      <c r="AN96" s="7">
        <f t="shared" si="40"/>
        <v>1.5474879352810429</v>
      </c>
      <c r="AO96" s="8">
        <f t="shared" si="41"/>
        <v>0.24029315765233586</v>
      </c>
      <c r="AP96" s="9">
        <f t="shared" si="42"/>
        <v>12.975830513226137</v>
      </c>
      <c r="AQ96" s="25">
        <f t="shared" si="43"/>
        <v>16.04677706802299</v>
      </c>
      <c r="AR96" s="18">
        <f t="shared" si="44"/>
        <v>1.2831654618634736</v>
      </c>
      <c r="AS96" s="7">
        <f t="shared" si="45"/>
        <v>1.5474879352810429</v>
      </c>
      <c r="AT96" s="8">
        <f t="shared" si="46"/>
        <v>0.24029315765233586</v>
      </c>
      <c r="AU96" s="9">
        <f t="shared" si="47"/>
        <v>12.975830513226137</v>
      </c>
      <c r="AV96" s="10">
        <f t="shared" si="48"/>
        <v>16.04677706802299</v>
      </c>
      <c r="AW96" s="22">
        <f t="shared" si="49"/>
        <v>0</v>
      </c>
      <c r="AX96" s="5">
        <f t="shared" si="50"/>
        <v>0</v>
      </c>
      <c r="AY96" s="4">
        <f>IF(
  AND(Tabela1[[#This Row],[GRUPO | ITEM]]="PALHETAS",NOT(OR(MID(Tabela1[[#This Row],[ITEM]],1,5)="YN-PF",MID(Tabela1[[#This Row],[ITEM]],1,5)="YN-PC"))),
  0,
  IF(
    ROUNDUP(
      IF(
        IF(D96="A",13-SUM(AR96:AU96),IF(D96="B",11-SUM(AR96:AU96),IF(D96="C",7-SUM(AR96:AU96))))
        &lt;0,
        0,
        IF(D96="A",13-SUM(AR96:AU96),IF(D96="B",11-SUM(AR96:AU96),IF(D96="C",7-SUM(AR96:AU96))))
      )
      *AE96/C96, 0
    )
    *C96 = 0,
    0,
    ROUNDUP(
      IF(
        IF(D96="A",13-SUM(AR96:AU96),IF(D96="B",11-SUM(AR96:AU96),IF(D96="C",7-SUM(AR96:AU96))))
        &lt;0,
        0,
        IF(D96="A",13-SUM(AR96:AU96),IF(D96="B",11-SUM(AR96:AU96),IF(D96="C",7-SUM(AR96:AU96))))
      )
      *AE96/C96, 0
    ) *C96
  )
)</f>
        <v>0</v>
      </c>
      <c r="AZ96" s="26">
        <f>IF(OR(COUNTIF(AB96,"&gt;="&amp;1.5)+COUNTIF(AA96,"&gt;="&amp;1.5)+COUNTIF(Z96,"&gt;="&amp;1.5)+COUNTIF(Y96,"&gt;="&amp;1.5)+COUNTIF(X96,"&gt;="&amp;1.5)&gt;=2,COUNTIF(AB96,"&gt;="&amp;2)&gt;=1,AND(AA96&gt;=1.5,AB96&lt;=0.3,AI96=0)),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+IFERROR(BA96*C96,0),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+IFERROR(BA96*C96,0),
IFERROR(AVERAGEIF(Tabela1[[#This Row],[COMPRA PADRÃO]:[COMPRA &gt;30%]],"&gt;"&amp;0,Tabela1[[#This Row],[COMPRA PADRÃO]:[COMPRA &gt;30%]]),
0))/Tabela1[[#This Row],[U/CX]],0)*Tabela1[[#This Row],[U/CX]])</f>
        <v>0</v>
      </c>
      <c r="BA96" s="33"/>
      <c r="BB96" s="33"/>
      <c r="BC96" s="42"/>
      <c r="BD96" s="43">
        <f t="shared" si="51"/>
        <v>188.44905660377358</v>
      </c>
      <c r="BE96" s="44">
        <f>Tabela1[[#This Row],[MÉDIA DIÁRIA]]*180</f>
        <v>33920.830188679247</v>
      </c>
      <c r="BF96" s="44">
        <f>Tabela1[[#This Row],[MÉDIA DIÁRIA]]*IF(Tabela1[[#This Row],[ABC FAT]]="A",(13*22),IF(Tabela1[[#This Row],[ABC FAT]]="B",(9*22),IF(Tabela1[[#This Row],[ABC FAT]]="C",(3*22),0)))</f>
        <v>53896.430188679245</v>
      </c>
      <c r="BG96" s="44">
        <f>SUM(Tabela1[[#This Row],[ESTOQUE TOTAL]],Tabela1[[#This Row],[TRÂNSITO TOTAL]])</f>
        <v>66780</v>
      </c>
      <c r="BH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21040</v>
      </c>
      <c r="BI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0.37675964676905821</v>
      </c>
    </row>
    <row r="97" spans="1:61" x14ac:dyDescent="0.2">
      <c r="A97" s="4" t="s">
        <v>39</v>
      </c>
      <c r="B97" s="4" t="s">
        <v>727</v>
      </c>
      <c r="C97" s="4">
        <v>200</v>
      </c>
      <c r="D97" s="4" t="s">
        <v>16</v>
      </c>
      <c r="E97" s="5"/>
      <c r="F97" s="4">
        <v>1620</v>
      </c>
      <c r="G97" s="4">
        <v>700</v>
      </c>
      <c r="H97" s="4">
        <v>800</v>
      </c>
      <c r="I97" s="4">
        <v>1350</v>
      </c>
      <c r="J97" s="4">
        <v>100</v>
      </c>
      <c r="K97" s="4">
        <v>500</v>
      </c>
      <c r="L97" s="4">
        <v>620</v>
      </c>
      <c r="M97" s="4">
        <v>850</v>
      </c>
      <c r="N97" s="4">
        <v>2900</v>
      </c>
      <c r="O97" s="4">
        <v>700</v>
      </c>
      <c r="P97" s="4">
        <v>2700</v>
      </c>
      <c r="Q97" s="13">
        <f t="shared" si="26"/>
        <v>0</v>
      </c>
      <c r="R97" s="16">
        <f t="shared" si="27"/>
        <v>1.3878504672897196</v>
      </c>
      <c r="S97" s="16">
        <f t="shared" si="28"/>
        <v>0.59968847352024923</v>
      </c>
      <c r="T97" s="16">
        <f t="shared" si="29"/>
        <v>0.68535825545171336</v>
      </c>
      <c r="U97" s="16">
        <f t="shared" si="30"/>
        <v>1.1565420560747663</v>
      </c>
      <c r="V97" s="16">
        <f t="shared" si="31"/>
        <v>8.566978193146417E-2</v>
      </c>
      <c r="W97" s="16">
        <f t="shared" si="32"/>
        <v>0.42834890965732086</v>
      </c>
      <c r="X97" s="16">
        <f t="shared" si="33"/>
        <v>0.53115264797507789</v>
      </c>
      <c r="Y97" s="16">
        <f t="shared" si="34"/>
        <v>0.72819314641744548</v>
      </c>
      <c r="Z97" s="16">
        <f t="shared" si="35"/>
        <v>2.4844236760124612</v>
      </c>
      <c r="AA97" s="16">
        <f t="shared" si="36"/>
        <v>0.59968847352024923</v>
      </c>
      <c r="AB97" s="17">
        <f t="shared" si="37"/>
        <v>2.3130841121495327</v>
      </c>
      <c r="AC97" s="15">
        <v>29200.3</v>
      </c>
      <c r="AD97" s="14">
        <f>AVERAGE(Tabela1[[#This Row],[202407-JUL]:[202506-JUN]])</f>
        <v>1167.2727272727273</v>
      </c>
      <c r="AE97" s="14">
        <f t="shared" si="38"/>
        <v>1274</v>
      </c>
      <c r="AF97" s="5">
        <v>1</v>
      </c>
      <c r="AG97" s="6">
        <v>157</v>
      </c>
      <c r="AH97" s="4">
        <v>0</v>
      </c>
      <c r="AI97" s="23">
        <f>SUM(Tabela1[[#This Row],[ESTOQUE RJ]:[ESTOQUE SC]])</f>
        <v>157</v>
      </c>
      <c r="AJ97" s="4">
        <v>3200</v>
      </c>
      <c r="AK97" s="4">
        <v>7800</v>
      </c>
      <c r="AL97" s="24">
        <f>SUM(Tabela1[[#This Row],[QTD CONTAINER]:[QTD FÁBRICA]])</f>
        <v>11000</v>
      </c>
      <c r="AM97" s="7">
        <f t="shared" si="39"/>
        <v>0.13450155763239877</v>
      </c>
      <c r="AN97" s="7">
        <f t="shared" si="40"/>
        <v>0</v>
      </c>
      <c r="AO97" s="8">
        <f t="shared" si="41"/>
        <v>2.7414330218068534</v>
      </c>
      <c r="AP97" s="9">
        <f t="shared" si="42"/>
        <v>6.6822429906542054</v>
      </c>
      <c r="AQ97" s="25">
        <f t="shared" si="43"/>
        <v>9.5581775700934575</v>
      </c>
      <c r="AR97" s="18">
        <f t="shared" si="44"/>
        <v>0.12323390894819466</v>
      </c>
      <c r="AS97" s="7">
        <f t="shared" si="45"/>
        <v>0</v>
      </c>
      <c r="AT97" s="8">
        <f t="shared" si="46"/>
        <v>2.5117739403453689</v>
      </c>
      <c r="AU97" s="9">
        <f t="shared" si="47"/>
        <v>6.1224489795918364</v>
      </c>
      <c r="AV97" s="10">
        <f t="shared" si="48"/>
        <v>8.7574568288854007</v>
      </c>
      <c r="AW97" s="22">
        <f t="shared" si="49"/>
        <v>7.8647501303344018</v>
      </c>
      <c r="AX97" s="5">
        <f t="shared" si="50"/>
        <v>1800</v>
      </c>
      <c r="AY97" s="4">
        <f>IF(
  AND(Tabela1[[#This Row],[GRUPO | ITEM]]="PALHETAS",NOT(OR(MID(Tabela1[[#This Row],[ITEM]],1,5)="YN-PF",MID(Tabela1[[#This Row],[ITEM]],1,5)="YN-PC"))),
  0,
  IF(
    ROUNDUP(
      IF(
        IF(D97="A",13-SUM(AR97:AU97),IF(D97="B",11-SUM(AR97:AU97),IF(D97="C",7-SUM(AR97:AU97))))
        &lt;0,
        0,
        IF(D97="A",13-SUM(AR97:AU97),IF(D97="B",11-SUM(AR97:AU97),IF(D97="C",7-SUM(AR97:AU97))))
      )
      *AE97/C97, 0
    )
    *C97 = 0,
    0,
    ROUNDUP(
      IF(
        IF(D97="A",13-SUM(AR97:AU97),IF(D97="B",11-SUM(AR97:AU97),IF(D97="C",7-SUM(AR97:AU97))))
        &lt;0,
        0,
        IF(D97="A",13-SUM(AR97:AU97),IF(D97="B",11-SUM(AR97:AU97),IF(D97="C",7-SUM(AR97:AU97))))
      )
      *AE97/C97, 0
    ) *C97
  )
)</f>
        <v>3000</v>
      </c>
      <c r="AZ97" s="26">
        <f>IF(OR(COUNTIF(AB97,"&gt;="&amp;1.5)+COUNTIF(AA97,"&gt;="&amp;1.5)+COUNTIF(Z97,"&gt;="&amp;1.5)+COUNTIF(Y97,"&gt;="&amp;1.5)+COUNTIF(X97,"&gt;="&amp;1.5)&gt;=2,COUNTIF(AB97,"&gt;="&amp;2)&gt;=1,AND(AA97&gt;=1.5,AB97&lt;=0.3,AI97=0)),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+IFERROR(BA97*C97,0),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+IFERROR(BA97*C97,0),
IFERROR(AVERAGEIF(Tabela1[[#This Row],[COMPRA PADRÃO]:[COMPRA &gt;30%]],"&gt;"&amp;0,Tabela1[[#This Row],[COMPRA PADRÃO]:[COMPRA &gt;30%]]),
0))/Tabela1[[#This Row],[U/CX]],0)*Tabela1[[#This Row],[U/CX]])</f>
        <v>9600</v>
      </c>
      <c r="BA97" s="19"/>
      <c r="BB97" s="19"/>
      <c r="BC97" s="5"/>
      <c r="BD97" s="43">
        <f t="shared" si="51"/>
        <v>48.452830188679243</v>
      </c>
      <c r="BE97" s="44">
        <f>Tabela1[[#This Row],[MÉDIA DIÁRIA]]*180</f>
        <v>8721.5094339622647</v>
      </c>
      <c r="BF97" s="44">
        <f>Tabela1[[#This Row],[MÉDIA DIÁRIA]]*IF(Tabela1[[#This Row],[ABC FAT]]="A",(13*22),IF(Tabela1[[#This Row],[ABC FAT]]="B",(9*22),IF(Tabela1[[#This Row],[ABC FAT]]="C",(3*22),0)))</f>
        <v>9593.6603773584902</v>
      </c>
      <c r="BG97" s="44">
        <f>SUM(Tabela1[[#This Row],[ESTOQUE TOTAL]],Tabela1[[#This Row],[TRÂNSITO TOTAL]])</f>
        <v>11157</v>
      </c>
      <c r="BH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7200</v>
      </c>
      <c r="BI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0.38491043613707165</v>
      </c>
    </row>
    <row r="98" spans="1:61" x14ac:dyDescent="0.2">
      <c r="A98" s="4" t="s">
        <v>17</v>
      </c>
      <c r="B98" s="4" t="s">
        <v>247</v>
      </c>
      <c r="C98" s="4">
        <v>20</v>
      </c>
      <c r="D98" s="4" t="s">
        <v>85</v>
      </c>
      <c r="E98" s="5">
        <v>40</v>
      </c>
      <c r="F98" s="4">
        <v>40</v>
      </c>
      <c r="G98" s="4">
        <v>20</v>
      </c>
      <c r="H98" s="4">
        <v>100</v>
      </c>
      <c r="I98" s="4">
        <v>80</v>
      </c>
      <c r="J98" s="4">
        <v>60</v>
      </c>
      <c r="K98" s="4">
        <v>60</v>
      </c>
      <c r="L98" s="4">
        <v>20</v>
      </c>
      <c r="M98" s="4">
        <v>20</v>
      </c>
      <c r="N98" s="4">
        <v>20</v>
      </c>
      <c r="O98" s="4"/>
      <c r="P98" s="4">
        <v>40</v>
      </c>
      <c r="Q98" s="13">
        <f t="shared" si="26"/>
        <v>0.88</v>
      </c>
      <c r="R98" s="16">
        <f t="shared" si="27"/>
        <v>0.88</v>
      </c>
      <c r="S98" s="16">
        <f t="shared" si="28"/>
        <v>0.44</v>
      </c>
      <c r="T98" s="16">
        <f t="shared" si="29"/>
        <v>2.2000000000000002</v>
      </c>
      <c r="U98" s="16">
        <f t="shared" si="30"/>
        <v>1.76</v>
      </c>
      <c r="V98" s="16">
        <f t="shared" si="31"/>
        <v>1.32</v>
      </c>
      <c r="W98" s="16">
        <f t="shared" si="32"/>
        <v>1.32</v>
      </c>
      <c r="X98" s="16">
        <f t="shared" si="33"/>
        <v>0.44</v>
      </c>
      <c r="Y98" s="16">
        <f t="shared" si="34"/>
        <v>0.44</v>
      </c>
      <c r="Z98" s="16">
        <f t="shared" si="35"/>
        <v>0.44</v>
      </c>
      <c r="AA98" s="16">
        <f t="shared" si="36"/>
        <v>0</v>
      </c>
      <c r="AB98" s="17">
        <f t="shared" si="37"/>
        <v>0.88</v>
      </c>
      <c r="AC98" s="15">
        <v>7571.8</v>
      </c>
      <c r="AD98" s="14">
        <f>AVERAGE(Tabela1[[#This Row],[202407-JUL]:[202506-JUN]])</f>
        <v>45.454545454545453</v>
      </c>
      <c r="AE98" s="14">
        <f t="shared" si="38"/>
        <v>45.454545454545453</v>
      </c>
      <c r="AF98" s="5">
        <v>0</v>
      </c>
      <c r="AG98" s="6">
        <v>140</v>
      </c>
      <c r="AH98" s="4">
        <v>0</v>
      </c>
      <c r="AI98" s="23">
        <f>SUM(Tabela1[[#This Row],[ESTOQUE RJ]:[ESTOQUE SC]])</f>
        <v>140</v>
      </c>
      <c r="AJ98" s="4">
        <v>0</v>
      </c>
      <c r="AK98" s="4">
        <v>1000</v>
      </c>
      <c r="AL98" s="24">
        <f>SUM(Tabela1[[#This Row],[QTD CONTAINER]:[QTD FÁBRICA]])</f>
        <v>1000</v>
      </c>
      <c r="AM98" s="7">
        <f t="shared" si="39"/>
        <v>3.08</v>
      </c>
      <c r="AN98" s="7">
        <f t="shared" si="40"/>
        <v>0</v>
      </c>
      <c r="AO98" s="8">
        <f t="shared" si="41"/>
        <v>0</v>
      </c>
      <c r="AP98" s="9">
        <f t="shared" si="42"/>
        <v>22</v>
      </c>
      <c r="AQ98" s="25">
        <f t="shared" si="43"/>
        <v>25.08</v>
      </c>
      <c r="AR98" s="18">
        <f t="shared" si="44"/>
        <v>3.08</v>
      </c>
      <c r="AS98" s="7">
        <f t="shared" si="45"/>
        <v>0</v>
      </c>
      <c r="AT98" s="8">
        <f t="shared" si="46"/>
        <v>0</v>
      </c>
      <c r="AU98" s="9">
        <f t="shared" si="47"/>
        <v>22</v>
      </c>
      <c r="AV98" s="10">
        <f t="shared" si="48"/>
        <v>25.08</v>
      </c>
      <c r="AW98" s="22">
        <f t="shared" si="49"/>
        <v>0</v>
      </c>
      <c r="AX98" s="5">
        <f t="shared" si="50"/>
        <v>0</v>
      </c>
      <c r="AY98" s="4">
        <f>IF(
  AND(Tabela1[[#This Row],[GRUPO | ITEM]]="PALHETAS",NOT(OR(MID(Tabela1[[#This Row],[ITEM]],1,5)="YN-PF",MID(Tabela1[[#This Row],[ITEM]],1,5)="YN-PC"))),
  0,
  IF(
    ROUNDUP(
      IF(
        IF(D98="A",13-SUM(AR98:AU98),IF(D98="B",11-SUM(AR98:AU98),IF(D98="C",7-SUM(AR98:AU98))))
        &lt;0,
        0,
        IF(D98="A",13-SUM(AR98:AU98),IF(D98="B",11-SUM(AR98:AU98),IF(D98="C",7-SUM(AR98:AU98))))
      )
      *AE98/C98, 0
    )
    *C98 = 0,
    0,
    ROUNDUP(
      IF(
        IF(D98="A",13-SUM(AR98:AU98),IF(D98="B",11-SUM(AR98:AU98),IF(D98="C",7-SUM(AR98:AU98))))
        &lt;0,
        0,
        IF(D98="A",13-SUM(AR98:AU98),IF(D98="B",11-SUM(AR98:AU98),IF(D98="C",7-SUM(AR98:AU98))))
      )
      *AE98/C98, 0
    ) *C98
  )
)</f>
        <v>0</v>
      </c>
      <c r="AZ98" s="26">
        <f>IF(OR(COUNTIF(AB98,"&gt;="&amp;1.5)+COUNTIF(AA98,"&gt;="&amp;1.5)+COUNTIF(Z98,"&gt;="&amp;1.5)+COUNTIF(Y98,"&gt;="&amp;1.5)+COUNTIF(X98,"&gt;="&amp;1.5)&gt;=2,COUNTIF(AB98,"&gt;="&amp;2)&gt;=1,AND(AA98&gt;=1.5,AB98&lt;=0.3,AI98=0)),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+IFERROR(BA98*C98,0),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+IFERROR(BA98*C98,0),
IFERROR(AVERAGEIF(Tabela1[[#This Row],[COMPRA PADRÃO]:[COMPRA &gt;30%]],"&gt;"&amp;0,Tabela1[[#This Row],[COMPRA PADRÃO]:[COMPRA &gt;30%]]),
0))/Tabela1[[#This Row],[U/CX]],0)*Tabela1[[#This Row],[U/CX]])</f>
        <v>0</v>
      </c>
      <c r="BA98" s="19"/>
      <c r="BB98" s="19"/>
      <c r="BC98" s="5"/>
      <c r="BD98" s="43">
        <f t="shared" si="51"/>
        <v>1.8867924528301887</v>
      </c>
      <c r="BE98" s="44">
        <f>Tabela1[[#This Row],[MÉDIA DIÁRIA]]*180</f>
        <v>339.62264150943395</v>
      </c>
      <c r="BF98" s="44">
        <f>Tabela1[[#This Row],[MÉDIA DIÁRIA]]*IF(Tabela1[[#This Row],[ABC FAT]]="A",(13*22),IF(Tabela1[[#This Row],[ABC FAT]]="B",(9*22),IF(Tabela1[[#This Row],[ABC FAT]]="C",(3*22),0)))</f>
        <v>124.52830188679245</v>
      </c>
      <c r="BG98" s="44">
        <f>SUM(Tabela1[[#This Row],[ESTOQUE TOTAL]],Tabela1[[#This Row],[TRÂNSITO TOTAL]])</f>
        <v>1140</v>
      </c>
      <c r="BH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0.41222222222222227</v>
      </c>
    </row>
    <row r="99" spans="1:61" x14ac:dyDescent="0.2">
      <c r="A99" s="4" t="s">
        <v>202</v>
      </c>
      <c r="B99" s="4" t="s">
        <v>282</v>
      </c>
      <c r="C99" s="4">
        <v>15</v>
      </c>
      <c r="D99" s="4" t="s">
        <v>16</v>
      </c>
      <c r="E99" s="5">
        <v>390</v>
      </c>
      <c r="F99" s="4">
        <v>360</v>
      </c>
      <c r="G99" s="4">
        <v>390</v>
      </c>
      <c r="H99" s="4">
        <v>660</v>
      </c>
      <c r="I99" s="4">
        <v>630</v>
      </c>
      <c r="J99" s="4">
        <v>210</v>
      </c>
      <c r="K99" s="4">
        <v>510</v>
      </c>
      <c r="L99" s="4">
        <v>405</v>
      </c>
      <c r="M99" s="4">
        <v>525</v>
      </c>
      <c r="N99" s="4">
        <v>585</v>
      </c>
      <c r="O99" s="4">
        <v>1050</v>
      </c>
      <c r="P99" s="4">
        <v>315</v>
      </c>
      <c r="Q99" s="13">
        <f t="shared" si="26"/>
        <v>0.77611940298507465</v>
      </c>
      <c r="R99" s="16">
        <f t="shared" si="27"/>
        <v>0.71641791044776115</v>
      </c>
      <c r="S99" s="16">
        <f t="shared" si="28"/>
        <v>0.77611940298507465</v>
      </c>
      <c r="T99" s="16">
        <f t="shared" si="29"/>
        <v>1.3134328358208955</v>
      </c>
      <c r="U99" s="16">
        <f t="shared" si="30"/>
        <v>1.2537313432835822</v>
      </c>
      <c r="V99" s="16">
        <f t="shared" si="31"/>
        <v>0.41791044776119401</v>
      </c>
      <c r="W99" s="16">
        <f t="shared" si="32"/>
        <v>1.0149253731343284</v>
      </c>
      <c r="X99" s="16">
        <f t="shared" si="33"/>
        <v>0.80597014925373134</v>
      </c>
      <c r="Y99" s="16">
        <f t="shared" si="34"/>
        <v>1.044776119402985</v>
      </c>
      <c r="Z99" s="16">
        <f t="shared" si="35"/>
        <v>1.164179104477612</v>
      </c>
      <c r="AA99" s="16">
        <f t="shared" si="36"/>
        <v>2.08955223880597</v>
      </c>
      <c r="AB99" s="17">
        <f t="shared" si="37"/>
        <v>0.62686567164179108</v>
      </c>
      <c r="AC99" s="15">
        <v>87613.5</v>
      </c>
      <c r="AD99" s="14">
        <f>AVERAGE(Tabela1[[#This Row],[202407-JUL]:[202506-JUN]])</f>
        <v>502.5</v>
      </c>
      <c r="AE99" s="14">
        <f t="shared" si="38"/>
        <v>502.5</v>
      </c>
      <c r="AF99" s="5">
        <v>2</v>
      </c>
      <c r="AG99" s="6">
        <v>825</v>
      </c>
      <c r="AH99" s="4">
        <v>870</v>
      </c>
      <c r="AI99" s="23">
        <f>SUM(Tabela1[[#This Row],[ESTOQUE RJ]:[ESTOQUE SC]])</f>
        <v>1695</v>
      </c>
      <c r="AJ99" s="4">
        <v>0</v>
      </c>
      <c r="AK99" s="4">
        <v>3310</v>
      </c>
      <c r="AL99" s="24">
        <f>SUM(Tabela1[[#This Row],[QTD CONTAINER]:[QTD FÁBRICA]])</f>
        <v>3310</v>
      </c>
      <c r="AM99" s="7">
        <f t="shared" si="39"/>
        <v>1.6417910447761195</v>
      </c>
      <c r="AN99" s="7">
        <f t="shared" si="40"/>
        <v>1.7313432835820894</v>
      </c>
      <c r="AO99" s="8">
        <f t="shared" si="41"/>
        <v>0</v>
      </c>
      <c r="AP99" s="9">
        <f t="shared" si="42"/>
        <v>6.5870646766169152</v>
      </c>
      <c r="AQ99" s="25">
        <f t="shared" si="43"/>
        <v>9.9601990049751237</v>
      </c>
      <c r="AR99" s="18">
        <f t="shared" si="44"/>
        <v>1.6417910447761195</v>
      </c>
      <c r="AS99" s="7">
        <f t="shared" si="45"/>
        <v>1.7313432835820894</v>
      </c>
      <c r="AT99" s="8">
        <f t="shared" si="46"/>
        <v>0</v>
      </c>
      <c r="AU99" s="9">
        <f t="shared" si="47"/>
        <v>6.5870646766169152</v>
      </c>
      <c r="AV99" s="10">
        <f t="shared" si="48"/>
        <v>9.9601990049751237</v>
      </c>
      <c r="AW99" s="22">
        <f t="shared" si="49"/>
        <v>1.044776119402985</v>
      </c>
      <c r="AX99" s="5">
        <f t="shared" si="50"/>
        <v>525</v>
      </c>
      <c r="AY99" s="4">
        <f>IF(
  AND(Tabela1[[#This Row],[GRUPO | ITEM]]="PALHETAS",NOT(OR(MID(Tabela1[[#This Row],[ITEM]],1,5)="YN-PF",MID(Tabela1[[#This Row],[ITEM]],1,5)="YN-PC"))),
  0,
  IF(
    ROUNDUP(
      IF(
        IF(D99="A",13-SUM(AR99:AU99),IF(D99="B",11-SUM(AR99:AU99),IF(D99="C",7-SUM(AR99:AU99))))
        &lt;0,
        0,
        IF(D99="A",13-SUM(AR99:AU99),IF(D99="B",11-SUM(AR99:AU99),IF(D99="C",7-SUM(AR99:AU99))))
      )
      *AE99/C99, 0
    )
    *C99 = 0,
    0,
    ROUNDUP(
      IF(
        IF(D99="A",13-SUM(AR99:AU99),IF(D99="B",11-SUM(AR99:AU99),IF(D99="C",7-SUM(AR99:AU99))))
        &lt;0,
        0,
        IF(D99="A",13-SUM(AR99:AU99),IF(D99="B",11-SUM(AR99:AU99),IF(D99="C",7-SUM(AR99:AU99))))
      )
      *AE99/C99, 0
    ) *C99
  )
)</f>
        <v>525</v>
      </c>
      <c r="AZ99" s="26">
        <f>IF(OR(COUNTIF(AB99,"&gt;="&amp;1.5)+COUNTIF(AA99,"&gt;="&amp;1.5)+COUNTIF(Z99,"&gt;="&amp;1.5)+COUNTIF(Y99,"&gt;="&amp;1.5)+COUNTIF(X99,"&gt;="&amp;1.5)&gt;=2,COUNTIF(AB99,"&gt;="&amp;2)&gt;=1,AND(AA99&gt;=1.5,AB99&lt;=0.3,AI99=0)),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+IFERROR(BA99*C99,0),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+IFERROR(BA99*C99,0),
IFERROR(AVERAGEIF(Tabela1[[#This Row],[COMPRA PADRÃO]:[COMPRA &gt;30%]],"&gt;"&amp;0,Tabela1[[#This Row],[COMPRA PADRÃO]:[COMPRA &gt;30%]]),
0))/Tabela1[[#This Row],[U/CX]],0)*Tabela1[[#This Row],[U/CX]])</f>
        <v>525</v>
      </c>
      <c r="BA99" s="19"/>
      <c r="BB99" s="19"/>
      <c r="BC99" s="5"/>
      <c r="BD99" s="43">
        <f t="shared" si="51"/>
        <v>22.754716981132077</v>
      </c>
      <c r="BE99" s="44">
        <f>Tabela1[[#This Row],[MÉDIA DIÁRIA]]*180</f>
        <v>4095.849056603774</v>
      </c>
      <c r="BF99" s="44">
        <f>Tabela1[[#This Row],[MÉDIA DIÁRIA]]*IF(Tabela1[[#This Row],[ABC FAT]]="A",(13*22),IF(Tabela1[[#This Row],[ABC FAT]]="B",(9*22),IF(Tabela1[[#This Row],[ABC FAT]]="C",(3*22),0)))</f>
        <v>4505.433962264151</v>
      </c>
      <c r="BG99" s="44">
        <f>SUM(Tabela1[[#This Row],[ESTOQUE TOTAL]],Tabela1[[#This Row],[TRÂNSITO TOTAL]])</f>
        <v>5005</v>
      </c>
      <c r="BH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0.41383360972913208</v>
      </c>
    </row>
    <row r="100" spans="1:61" x14ac:dyDescent="0.2">
      <c r="A100" s="4" t="s">
        <v>1149</v>
      </c>
      <c r="B100" s="4" t="s">
        <v>1349</v>
      </c>
      <c r="C100" s="4">
        <v>50</v>
      </c>
      <c r="D100" s="4" t="s">
        <v>85</v>
      </c>
      <c r="E100" s="5"/>
      <c r="F100" s="4"/>
      <c r="G100" s="4"/>
      <c r="H100" s="4"/>
      <c r="I100" s="4"/>
      <c r="J100" s="4"/>
      <c r="K100" s="4"/>
      <c r="L100" s="4"/>
      <c r="M100" s="4"/>
      <c r="N100" s="4">
        <v>10</v>
      </c>
      <c r="O100" s="4">
        <v>5</v>
      </c>
      <c r="P100" s="4">
        <v>24</v>
      </c>
      <c r="Q100" s="13">
        <f t="shared" si="26"/>
        <v>0</v>
      </c>
      <c r="R100" s="16">
        <f t="shared" si="27"/>
        <v>0</v>
      </c>
      <c r="S100" s="16">
        <f t="shared" si="28"/>
        <v>0</v>
      </c>
      <c r="T100" s="16">
        <f t="shared" si="29"/>
        <v>0</v>
      </c>
      <c r="U100" s="16">
        <f t="shared" si="30"/>
        <v>0</v>
      </c>
      <c r="V100" s="16">
        <f t="shared" si="31"/>
        <v>0</v>
      </c>
      <c r="W100" s="16">
        <f t="shared" si="32"/>
        <v>0</v>
      </c>
      <c r="X100" s="16">
        <f t="shared" si="33"/>
        <v>0</v>
      </c>
      <c r="Y100" s="16">
        <f t="shared" si="34"/>
        <v>0</v>
      </c>
      <c r="Z100" s="16">
        <f t="shared" si="35"/>
        <v>0.76923076923076927</v>
      </c>
      <c r="AA100" s="16">
        <f t="shared" si="36"/>
        <v>0.38461538461538464</v>
      </c>
      <c r="AB100" s="17">
        <f t="shared" si="37"/>
        <v>1.8461538461538463</v>
      </c>
      <c r="AC100" s="15">
        <v>1157.8599999999999</v>
      </c>
      <c r="AD100" s="14">
        <f>AVERAGE(Tabela1[[#This Row],[202407-JUL]:[202506-JUN]])</f>
        <v>13</v>
      </c>
      <c r="AE100" s="14">
        <f t="shared" si="38"/>
        <v>13</v>
      </c>
      <c r="AF100" s="5">
        <v>0</v>
      </c>
      <c r="AG100" s="6">
        <v>11</v>
      </c>
      <c r="AH100" s="4">
        <v>0</v>
      </c>
      <c r="AI100" s="23">
        <f>SUM(Tabela1[[#This Row],[ESTOQUE RJ]:[ESTOQUE SC]])</f>
        <v>11</v>
      </c>
      <c r="AJ100" s="4">
        <v>0</v>
      </c>
      <c r="AK100" s="4">
        <v>200</v>
      </c>
      <c r="AL100" s="24">
        <f>SUM(Tabela1[[#This Row],[QTD CONTAINER]:[QTD FÁBRICA]])</f>
        <v>200</v>
      </c>
      <c r="AM100" s="7">
        <f t="shared" si="39"/>
        <v>0.84615384615384615</v>
      </c>
      <c r="AN100" s="7">
        <f t="shared" si="40"/>
        <v>0</v>
      </c>
      <c r="AO100" s="8">
        <f t="shared" si="41"/>
        <v>0</v>
      </c>
      <c r="AP100" s="9">
        <f t="shared" si="42"/>
        <v>15.384615384615385</v>
      </c>
      <c r="AQ100" s="25">
        <f t="shared" si="43"/>
        <v>16.23076923076923</v>
      </c>
      <c r="AR100" s="18">
        <f t="shared" si="44"/>
        <v>0.84615384615384615</v>
      </c>
      <c r="AS100" s="7">
        <f t="shared" si="45"/>
        <v>0</v>
      </c>
      <c r="AT100" s="8">
        <f t="shared" si="46"/>
        <v>0</v>
      </c>
      <c r="AU100" s="9">
        <f t="shared" si="47"/>
        <v>15.384615384615385</v>
      </c>
      <c r="AV100" s="10">
        <f t="shared" si="48"/>
        <v>16.23076923076923</v>
      </c>
      <c r="AW100" s="22">
        <f t="shared" si="49"/>
        <v>0</v>
      </c>
      <c r="AX100" s="5">
        <f t="shared" si="50"/>
        <v>0</v>
      </c>
      <c r="AY100" s="4">
        <f>IF(
  AND(Tabela1[[#This Row],[GRUPO | ITEM]]="PALHETAS",NOT(OR(MID(Tabela1[[#This Row],[ITEM]],1,5)="YN-PF",MID(Tabela1[[#This Row],[ITEM]],1,5)="YN-PC"))),
  0,
  IF(
    ROUNDUP(
      IF(
        IF(D100="A",13-SUM(AR100:AU100),IF(D100="B",11-SUM(AR100:AU100),IF(D100="C",7-SUM(AR100:AU100))))
        &lt;0,
        0,
        IF(D100="A",13-SUM(AR100:AU100),IF(D100="B",11-SUM(AR100:AU100),IF(D100="C",7-SUM(AR100:AU100))))
      )
      *AE100/C100, 0
    )
    *C100 = 0,
    0,
    ROUNDUP(
      IF(
        IF(D100="A",13-SUM(AR100:AU100),IF(D100="B",11-SUM(AR100:AU100),IF(D100="C",7-SUM(AR100:AU100))))
        &lt;0,
        0,
        IF(D100="A",13-SUM(AR100:AU100),IF(D100="B",11-SUM(AR100:AU100),IF(D100="C",7-SUM(AR100:AU100))))
      )
      *AE100/C100, 0
    ) *C100
  )
)</f>
        <v>0</v>
      </c>
      <c r="AZ100" s="26">
        <f>IF(OR(COUNTIF(AB100,"&gt;="&amp;1.5)+COUNTIF(AA100,"&gt;="&amp;1.5)+COUNTIF(Z100,"&gt;="&amp;1.5)+COUNTIF(Y100,"&gt;="&amp;1.5)+COUNTIF(X100,"&gt;="&amp;1.5)&gt;=2,COUNTIF(AB100,"&gt;="&amp;2)&gt;=1,AND(AA100&gt;=1.5,AB100&lt;=0.3,AI100=0)),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+IFERROR(BA100*C100,0),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+IFERROR(BA100*C100,0),
IFERROR(AVERAGEIF(Tabela1[[#This Row],[COMPRA PADRÃO]:[COMPRA &gt;30%]],"&gt;"&amp;0,Tabela1[[#This Row],[COMPRA PADRÃO]:[COMPRA &gt;30%]]),
0))/Tabela1[[#This Row],[U/CX]],0)*Tabela1[[#This Row],[U/CX]])</f>
        <v>0</v>
      </c>
      <c r="BA100" s="19"/>
      <c r="BB100" s="19"/>
      <c r="BC100" s="5"/>
      <c r="BD100" s="43">
        <f t="shared" si="51"/>
        <v>0.14716981132075471</v>
      </c>
      <c r="BE100" s="44">
        <f>Tabela1[[#This Row],[MÉDIA DIÁRIA]]*180</f>
        <v>26.490566037735849</v>
      </c>
      <c r="BF100" s="44">
        <f>Tabela1[[#This Row],[MÉDIA DIÁRIA]]*IF(Tabela1[[#This Row],[ABC FAT]]="A",(13*22),IF(Tabela1[[#This Row],[ABC FAT]]="B",(9*22),IF(Tabela1[[#This Row],[ABC FAT]]="C",(3*22),0)))</f>
        <v>9.7132075471698105</v>
      </c>
      <c r="BG100" s="44">
        <f>SUM(Tabela1[[#This Row],[ESTOQUE TOTAL]],Tabela1[[#This Row],[TRÂNSITO TOTAL]])</f>
        <v>211</v>
      </c>
      <c r="BH1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0.41524216524216523</v>
      </c>
    </row>
    <row r="101" spans="1:61" x14ac:dyDescent="0.2">
      <c r="A101" s="4" t="s">
        <v>17</v>
      </c>
      <c r="B101" s="4" t="s">
        <v>53</v>
      </c>
      <c r="C101" s="4">
        <v>20</v>
      </c>
      <c r="D101" s="4" t="s">
        <v>19</v>
      </c>
      <c r="E101" s="5">
        <v>3340</v>
      </c>
      <c r="F101" s="4">
        <v>2760</v>
      </c>
      <c r="G101" s="4">
        <v>1700</v>
      </c>
      <c r="H101" s="4">
        <v>4400</v>
      </c>
      <c r="I101" s="4">
        <v>5620</v>
      </c>
      <c r="J101" s="4">
        <v>1420</v>
      </c>
      <c r="K101" s="4">
        <v>5160</v>
      </c>
      <c r="L101" s="4">
        <v>2360</v>
      </c>
      <c r="M101" s="4">
        <v>2640</v>
      </c>
      <c r="N101" s="4">
        <v>2220</v>
      </c>
      <c r="O101" s="4">
        <v>2560</v>
      </c>
      <c r="P101" s="4">
        <v>1980</v>
      </c>
      <c r="Q101" s="13">
        <f t="shared" si="26"/>
        <v>1.1084070796460177</v>
      </c>
      <c r="R101" s="16">
        <f t="shared" si="27"/>
        <v>0.91592920353982299</v>
      </c>
      <c r="S101" s="16">
        <f t="shared" si="28"/>
        <v>0.56415929203539816</v>
      </c>
      <c r="T101" s="16">
        <f t="shared" si="29"/>
        <v>1.4601769911504423</v>
      </c>
      <c r="U101" s="16">
        <f t="shared" si="30"/>
        <v>1.8650442477876106</v>
      </c>
      <c r="V101" s="16">
        <f t="shared" si="31"/>
        <v>0.4712389380530973</v>
      </c>
      <c r="W101" s="16">
        <f t="shared" si="32"/>
        <v>1.7123893805309733</v>
      </c>
      <c r="X101" s="16">
        <f t="shared" si="33"/>
        <v>0.7831858407079646</v>
      </c>
      <c r="Y101" s="16">
        <f t="shared" si="34"/>
        <v>0.87610619469026541</v>
      </c>
      <c r="Z101" s="16">
        <f t="shared" si="35"/>
        <v>0.73672566371681414</v>
      </c>
      <c r="AA101" s="16">
        <f t="shared" si="36"/>
        <v>0.84955752212389379</v>
      </c>
      <c r="AB101" s="17">
        <f t="shared" si="37"/>
        <v>0.65707964601769908</v>
      </c>
      <c r="AC101" s="15">
        <v>559077.80000000005</v>
      </c>
      <c r="AD101" s="14">
        <f>AVERAGE(Tabela1[[#This Row],[202407-JUL]:[202506-JUN]])</f>
        <v>3013.3333333333335</v>
      </c>
      <c r="AE101" s="14">
        <f t="shared" si="38"/>
        <v>3013.3333333333335</v>
      </c>
      <c r="AF101" s="5">
        <v>3</v>
      </c>
      <c r="AG101" s="6">
        <v>2080</v>
      </c>
      <c r="AH101" s="4">
        <v>7460</v>
      </c>
      <c r="AI101" s="23">
        <f>SUM(Tabela1[[#This Row],[ESTOQUE RJ]:[ESTOQUE SC]])</f>
        <v>9540</v>
      </c>
      <c r="AJ101" s="4">
        <v>800</v>
      </c>
      <c r="AK101" s="4">
        <v>32000</v>
      </c>
      <c r="AL101" s="24">
        <f>SUM(Tabela1[[#This Row],[QTD CONTAINER]:[QTD FÁBRICA]])</f>
        <v>32800</v>
      </c>
      <c r="AM101" s="7">
        <f t="shared" si="39"/>
        <v>0.69026548672566368</v>
      </c>
      <c r="AN101" s="7">
        <f t="shared" si="40"/>
        <v>2.4756637168141591</v>
      </c>
      <c r="AO101" s="8">
        <f t="shared" si="41"/>
        <v>0.26548672566371678</v>
      </c>
      <c r="AP101" s="9">
        <f t="shared" si="42"/>
        <v>10.619469026548671</v>
      </c>
      <c r="AQ101" s="25">
        <f t="shared" si="43"/>
        <v>14.05088495575221</v>
      </c>
      <c r="AR101" s="18">
        <f t="shared" si="44"/>
        <v>0.69026548672566368</v>
      </c>
      <c r="AS101" s="7">
        <f t="shared" si="45"/>
        <v>2.4756637168141591</v>
      </c>
      <c r="AT101" s="8">
        <f t="shared" si="46"/>
        <v>0.26548672566371678</v>
      </c>
      <c r="AU101" s="9">
        <f t="shared" si="47"/>
        <v>10.619469026548671</v>
      </c>
      <c r="AV101" s="10">
        <f t="shared" si="48"/>
        <v>14.05088495575221</v>
      </c>
      <c r="AW101" s="22">
        <f t="shared" si="49"/>
        <v>0</v>
      </c>
      <c r="AX101" s="5">
        <f t="shared" si="50"/>
        <v>0</v>
      </c>
      <c r="AY101" s="4">
        <f>IF(
  AND(Tabela1[[#This Row],[GRUPO | ITEM]]="PALHETAS",NOT(OR(MID(Tabela1[[#This Row],[ITEM]],1,5)="YN-PF",MID(Tabela1[[#This Row],[ITEM]],1,5)="YN-PC"))),
  0,
  IF(
    ROUNDUP(
      IF(
        IF(D101="A",13-SUM(AR101:AU101),IF(D101="B",11-SUM(AR101:AU101),IF(D101="C",7-SUM(AR101:AU101))))
        &lt;0,
        0,
        IF(D101="A",13-SUM(AR101:AU101),IF(D101="B",11-SUM(AR101:AU101),IF(D101="C",7-SUM(AR101:AU101))))
      )
      *AE101/C101, 0
    )
    *C101 = 0,
    0,
    ROUNDUP(
      IF(
        IF(D101="A",13-SUM(AR101:AU101),IF(D101="B",11-SUM(AR101:AU101),IF(D101="C",7-SUM(AR101:AU101))))
        &lt;0,
        0,
        IF(D101="A",13-SUM(AR101:AU101),IF(D101="B",11-SUM(AR101:AU101),IF(D101="C",7-SUM(AR101:AU101))))
      )
      *AE101/C101, 0
    ) *C101
  )
)</f>
        <v>0</v>
      </c>
      <c r="AZ101" s="26">
        <f>IF(OR(COUNTIF(AB101,"&gt;="&amp;1.5)+COUNTIF(AA101,"&gt;="&amp;1.5)+COUNTIF(Z101,"&gt;="&amp;1.5)+COUNTIF(Y101,"&gt;="&amp;1.5)+COUNTIF(X101,"&gt;="&amp;1.5)&gt;=2,COUNTIF(AB101,"&gt;="&amp;2)&gt;=1,AND(AA101&gt;=1.5,AB101&lt;=0.3,AI101=0)),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+IFERROR(BA101*C101,0),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+IFERROR(BA101*C101,0),
IFERROR(AVERAGEIF(Tabela1[[#This Row],[COMPRA PADRÃO]:[COMPRA &gt;30%]],"&gt;"&amp;0,Tabela1[[#This Row],[COMPRA PADRÃO]:[COMPRA &gt;30%]]),
0))/Tabela1[[#This Row],[U/CX]],0)*Tabela1[[#This Row],[U/CX]])</f>
        <v>0</v>
      </c>
      <c r="BA101" s="19"/>
      <c r="BB101" s="19"/>
      <c r="BC101" s="5"/>
      <c r="BD101" s="43">
        <f t="shared" si="51"/>
        <v>136.45283018867926</v>
      </c>
      <c r="BE101" s="44">
        <f>Tabela1[[#This Row],[MÉDIA DIÁRIA]]*180</f>
        <v>24561.509433962266</v>
      </c>
      <c r="BF101" s="44">
        <f>Tabela1[[#This Row],[MÉDIA DIÁRIA]]*IF(Tabela1[[#This Row],[ABC FAT]]="A",(13*22),IF(Tabela1[[#This Row],[ABC FAT]]="B",(9*22),IF(Tabela1[[#This Row],[ABC FAT]]="C",(3*22),0)))</f>
        <v>39025.509433962266</v>
      </c>
      <c r="BG101" s="44">
        <f>SUM(Tabela1[[#This Row],[ESTOQUE TOTAL]],Tabela1[[#This Row],[TRÂNSITO TOTAL]])</f>
        <v>42340</v>
      </c>
      <c r="BH1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21240</v>
      </c>
      <c r="BI1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0.42098389872173053</v>
      </c>
    </row>
    <row r="102" spans="1:61" x14ac:dyDescent="0.2">
      <c r="A102" s="4" t="s">
        <v>17</v>
      </c>
      <c r="B102" s="4" t="s">
        <v>846</v>
      </c>
      <c r="C102" s="4">
        <v>40</v>
      </c>
      <c r="D102" s="4" t="s">
        <v>16</v>
      </c>
      <c r="E102" s="5">
        <v>625</v>
      </c>
      <c r="F102" s="4">
        <v>620</v>
      </c>
      <c r="G102" s="4">
        <v>710</v>
      </c>
      <c r="H102" s="4">
        <v>990</v>
      </c>
      <c r="I102" s="4">
        <v>1640</v>
      </c>
      <c r="J102" s="4">
        <v>530</v>
      </c>
      <c r="K102" s="4">
        <v>1250</v>
      </c>
      <c r="L102" s="4">
        <v>860</v>
      </c>
      <c r="M102" s="4">
        <v>695</v>
      </c>
      <c r="N102" s="4">
        <v>785</v>
      </c>
      <c r="O102" s="4">
        <v>480</v>
      </c>
      <c r="P102" s="4">
        <v>1400</v>
      </c>
      <c r="Q102" s="13">
        <f t="shared" si="26"/>
        <v>0.70854983467170518</v>
      </c>
      <c r="R102" s="16">
        <f t="shared" si="27"/>
        <v>0.70288143599433162</v>
      </c>
      <c r="S102" s="16">
        <f t="shared" si="28"/>
        <v>0.80491261218705712</v>
      </c>
      <c r="T102" s="16">
        <f t="shared" si="29"/>
        <v>1.122342938119981</v>
      </c>
      <c r="U102" s="16">
        <f t="shared" si="30"/>
        <v>1.8592347661785544</v>
      </c>
      <c r="V102" s="16">
        <f t="shared" si="31"/>
        <v>0.600850259801606</v>
      </c>
      <c r="W102" s="16">
        <f t="shared" si="32"/>
        <v>1.4170996693434104</v>
      </c>
      <c r="X102" s="16">
        <f t="shared" si="33"/>
        <v>0.9749645725082664</v>
      </c>
      <c r="Y102" s="16">
        <f t="shared" si="34"/>
        <v>0.7879074161549362</v>
      </c>
      <c r="Z102" s="16">
        <f t="shared" si="35"/>
        <v>0.88993859234766171</v>
      </c>
      <c r="AA102" s="16">
        <f t="shared" si="36"/>
        <v>0.54416627302786957</v>
      </c>
      <c r="AB102" s="17">
        <f t="shared" si="37"/>
        <v>1.5871516296646198</v>
      </c>
      <c r="AC102" s="15">
        <v>76504.55</v>
      </c>
      <c r="AD102" s="14">
        <f>AVERAGE(Tabela1[[#This Row],[202407-JUL]:[202506-JUN]])</f>
        <v>882.08333333333337</v>
      </c>
      <c r="AE102" s="14">
        <f t="shared" si="38"/>
        <v>882.08333333333337</v>
      </c>
      <c r="AF102" s="5">
        <v>0</v>
      </c>
      <c r="AG102" s="6">
        <v>0</v>
      </c>
      <c r="AH102" s="4">
        <v>3080</v>
      </c>
      <c r="AI102" s="23">
        <f>SUM(Tabela1[[#This Row],[ESTOQUE RJ]:[ESTOQUE SC]])</f>
        <v>3080</v>
      </c>
      <c r="AJ102" s="4">
        <v>0</v>
      </c>
      <c r="AK102" s="4">
        <v>5000</v>
      </c>
      <c r="AL102" s="24">
        <f>SUM(Tabela1[[#This Row],[QTD CONTAINER]:[QTD FÁBRICA]])</f>
        <v>5000</v>
      </c>
      <c r="AM102" s="7">
        <f t="shared" si="39"/>
        <v>0</v>
      </c>
      <c r="AN102" s="7">
        <f t="shared" si="40"/>
        <v>3.4917335852621632</v>
      </c>
      <c r="AO102" s="8">
        <f t="shared" si="41"/>
        <v>0</v>
      </c>
      <c r="AP102" s="9">
        <f t="shared" si="42"/>
        <v>5.6683986773736414</v>
      </c>
      <c r="AQ102" s="25">
        <f t="shared" si="43"/>
        <v>9.1601322626358055</v>
      </c>
      <c r="AR102" s="18">
        <f t="shared" si="44"/>
        <v>0</v>
      </c>
      <c r="AS102" s="7">
        <f t="shared" si="45"/>
        <v>3.4917335852621632</v>
      </c>
      <c r="AT102" s="8">
        <f t="shared" si="46"/>
        <v>0</v>
      </c>
      <c r="AU102" s="9">
        <f t="shared" si="47"/>
        <v>5.6683986773736414</v>
      </c>
      <c r="AV102" s="10">
        <f t="shared" si="48"/>
        <v>9.1601322626358055</v>
      </c>
      <c r="AW102" s="22">
        <f t="shared" si="49"/>
        <v>0</v>
      </c>
      <c r="AX102" s="5">
        <f t="shared" si="50"/>
        <v>0</v>
      </c>
      <c r="AY102" s="4">
        <f>IF(
  AND(Tabela1[[#This Row],[GRUPO | ITEM]]="PALHETAS",NOT(OR(MID(Tabela1[[#This Row],[ITEM]],1,5)="YN-PF",MID(Tabela1[[#This Row],[ITEM]],1,5)="YN-PC"))),
  0,
  IF(
    ROUNDUP(
      IF(
        IF(D102="A",13-SUM(AR102:AU102),IF(D102="B",11-SUM(AR102:AU102),IF(D102="C",7-SUM(AR102:AU102))))
        &lt;0,
        0,
        IF(D102="A",13-SUM(AR102:AU102),IF(D102="B",11-SUM(AR102:AU102),IF(D102="C",7-SUM(AR102:AU102))))
      )
      *AE102/C102, 0
    )
    *C102 = 0,
    0,
    ROUNDUP(
      IF(
        IF(D102="A",13-SUM(AR102:AU102),IF(D102="B",11-SUM(AR102:AU102),IF(D102="C",7-SUM(AR102:AU102))))
        &lt;0,
        0,
        IF(D102="A",13-SUM(AR102:AU102),IF(D102="B",11-SUM(AR102:AU102),IF(D102="C",7-SUM(AR102:AU102))))
      )
      *AE102/C102, 0
    ) *C102
  )
)</f>
        <v>0</v>
      </c>
      <c r="AZ102" s="26">
        <f>IF(OR(COUNTIF(AB102,"&gt;="&amp;1.5)+COUNTIF(AA102,"&gt;="&amp;1.5)+COUNTIF(Z102,"&gt;="&amp;1.5)+COUNTIF(Y102,"&gt;="&amp;1.5)+COUNTIF(X102,"&gt;="&amp;1.5)&gt;=2,COUNTIF(AB102,"&gt;="&amp;2)&gt;=1,AND(AA102&gt;=1.5,AB102&lt;=0.3,AI102=0)),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+IFERROR(BA102*C102,0),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+IFERROR(BA102*C102,0),
IFERROR(AVERAGEIF(Tabela1[[#This Row],[COMPRA PADRÃO]:[COMPRA &gt;30%]],"&gt;"&amp;0,Tabela1[[#This Row],[COMPRA PADRÃO]:[COMPRA &gt;30%]]),
0))/Tabela1[[#This Row],[U/CX]],0)*Tabela1[[#This Row],[U/CX]])</f>
        <v>0</v>
      </c>
      <c r="BA102" s="19"/>
      <c r="BB102" s="19"/>
      <c r="BC102" s="5"/>
      <c r="BD102" s="43">
        <f t="shared" si="51"/>
        <v>39.943396226415096</v>
      </c>
      <c r="BE102" s="44">
        <f>Tabela1[[#This Row],[MÉDIA DIÁRIA]]*180</f>
        <v>7189.8113207547176</v>
      </c>
      <c r="BF102" s="44">
        <f>Tabela1[[#This Row],[MÉDIA DIÁRIA]]*IF(Tabela1[[#This Row],[ABC FAT]]="A",(13*22),IF(Tabela1[[#This Row],[ABC FAT]]="B",(9*22),IF(Tabela1[[#This Row],[ABC FAT]]="C",(3*22),0)))</f>
        <v>7908.7924528301892</v>
      </c>
      <c r="BG102" s="44">
        <f>SUM(Tabela1[[#This Row],[ESTOQUE TOTAL]],Tabela1[[#This Row],[TRÂNSITO TOTAL]])</f>
        <v>8080</v>
      </c>
      <c r="BH1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7000</v>
      </c>
      <c r="BI1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0.42838398152521912</v>
      </c>
    </row>
    <row r="103" spans="1:61" x14ac:dyDescent="0.2">
      <c r="A103" s="4" t="s">
        <v>17</v>
      </c>
      <c r="B103" s="4" t="s">
        <v>853</v>
      </c>
      <c r="C103" s="4">
        <v>40</v>
      </c>
      <c r="D103" s="4" t="s">
        <v>16</v>
      </c>
      <c r="E103" s="5">
        <v>320</v>
      </c>
      <c r="F103" s="4">
        <v>90</v>
      </c>
      <c r="G103" s="4">
        <v>480</v>
      </c>
      <c r="H103" s="4">
        <v>500</v>
      </c>
      <c r="I103" s="4">
        <v>770</v>
      </c>
      <c r="J103" s="4">
        <v>270</v>
      </c>
      <c r="K103" s="4">
        <v>380</v>
      </c>
      <c r="L103" s="4">
        <v>300</v>
      </c>
      <c r="M103" s="4">
        <v>385</v>
      </c>
      <c r="N103" s="4">
        <v>480</v>
      </c>
      <c r="O103" s="4">
        <v>210</v>
      </c>
      <c r="P103" s="4">
        <v>300</v>
      </c>
      <c r="Q103" s="13">
        <f t="shared" si="26"/>
        <v>0.85618729096989965</v>
      </c>
      <c r="R103" s="16">
        <f t="shared" si="27"/>
        <v>0.24080267558528429</v>
      </c>
      <c r="S103" s="16">
        <f t="shared" si="28"/>
        <v>1.2842809364548495</v>
      </c>
      <c r="T103" s="16">
        <f t="shared" si="29"/>
        <v>1.3377926421404682</v>
      </c>
      <c r="U103" s="16">
        <f t="shared" si="30"/>
        <v>2.060200668896321</v>
      </c>
      <c r="V103" s="16">
        <f t="shared" si="31"/>
        <v>0.72240802675585281</v>
      </c>
      <c r="W103" s="16">
        <f t="shared" si="32"/>
        <v>1.0167224080267558</v>
      </c>
      <c r="X103" s="16">
        <f t="shared" si="33"/>
        <v>0.80267558528428096</v>
      </c>
      <c r="Y103" s="16">
        <f t="shared" si="34"/>
        <v>1.0301003344481605</v>
      </c>
      <c r="Z103" s="16">
        <f t="shared" si="35"/>
        <v>1.2842809364548495</v>
      </c>
      <c r="AA103" s="16">
        <f t="shared" si="36"/>
        <v>0.56187290969899661</v>
      </c>
      <c r="AB103" s="17">
        <f t="shared" si="37"/>
        <v>0.80267558528428096</v>
      </c>
      <c r="AC103" s="15">
        <v>32153</v>
      </c>
      <c r="AD103" s="14">
        <f>AVERAGE(Tabela1[[#This Row],[202407-JUL]:[202506-JUN]])</f>
        <v>373.75</v>
      </c>
      <c r="AE103" s="14">
        <f t="shared" si="38"/>
        <v>399.54545454545456</v>
      </c>
      <c r="AF103" s="5">
        <v>0</v>
      </c>
      <c r="AG103" s="6">
        <v>12</v>
      </c>
      <c r="AH103" s="4">
        <v>1320</v>
      </c>
      <c r="AI103" s="23">
        <f>SUM(Tabela1[[#This Row],[ESTOQUE RJ]:[ESTOQUE SC]])</f>
        <v>1332</v>
      </c>
      <c r="AJ103" s="4">
        <v>0</v>
      </c>
      <c r="AK103" s="4">
        <v>5000</v>
      </c>
      <c r="AL103" s="24">
        <f>SUM(Tabela1[[#This Row],[QTD CONTAINER]:[QTD FÁBRICA]])</f>
        <v>5000</v>
      </c>
      <c r="AM103" s="7">
        <f t="shared" si="39"/>
        <v>3.2107023411371234E-2</v>
      </c>
      <c r="AN103" s="7">
        <f t="shared" si="40"/>
        <v>3.531772575250836</v>
      </c>
      <c r="AO103" s="8">
        <f t="shared" si="41"/>
        <v>0</v>
      </c>
      <c r="AP103" s="9">
        <f t="shared" si="42"/>
        <v>13.377926421404682</v>
      </c>
      <c r="AQ103" s="25">
        <f t="shared" si="43"/>
        <v>16.941806020066888</v>
      </c>
      <c r="AR103" s="18">
        <f t="shared" si="44"/>
        <v>3.0034129692832763E-2</v>
      </c>
      <c r="AS103" s="7">
        <f t="shared" si="45"/>
        <v>3.303754266211604</v>
      </c>
      <c r="AT103" s="8">
        <f t="shared" si="46"/>
        <v>0</v>
      </c>
      <c r="AU103" s="9">
        <f t="shared" si="47"/>
        <v>12.514220705346984</v>
      </c>
      <c r="AV103" s="10">
        <f t="shared" si="48"/>
        <v>15.848009101251421</v>
      </c>
      <c r="AW103" s="22">
        <f t="shared" si="49"/>
        <v>0</v>
      </c>
      <c r="AX103" s="5">
        <f t="shared" si="50"/>
        <v>0</v>
      </c>
      <c r="AY103" s="4">
        <f>IF(
  AND(Tabela1[[#This Row],[GRUPO | ITEM]]="PALHETAS",NOT(OR(MID(Tabela1[[#This Row],[ITEM]],1,5)="YN-PF",MID(Tabela1[[#This Row],[ITEM]],1,5)="YN-PC"))),
  0,
  IF(
    ROUNDUP(
      IF(
        IF(D103="A",13-SUM(AR103:AU103),IF(D103="B",11-SUM(AR103:AU103),IF(D103="C",7-SUM(AR103:AU103))))
        &lt;0,
        0,
        IF(D103="A",13-SUM(AR103:AU103),IF(D103="B",11-SUM(AR103:AU103),IF(D103="C",7-SUM(AR103:AU103))))
      )
      *AE103/C103, 0
    )
    *C103 = 0,
    0,
    ROUNDUP(
      IF(
        IF(D103="A",13-SUM(AR103:AU103),IF(D103="B",11-SUM(AR103:AU103),IF(D103="C",7-SUM(AR103:AU103))))
        &lt;0,
        0,
        IF(D103="A",13-SUM(AR103:AU103),IF(D103="B",11-SUM(AR103:AU103),IF(D103="C",7-SUM(AR103:AU103))))
      )
      *AE103/C103, 0
    ) *C103
  )
)</f>
        <v>0</v>
      </c>
      <c r="AZ103" s="26">
        <f>IF(OR(COUNTIF(AB103,"&gt;="&amp;1.5)+COUNTIF(AA103,"&gt;="&amp;1.5)+COUNTIF(Z103,"&gt;="&amp;1.5)+COUNTIF(Y103,"&gt;="&amp;1.5)+COUNTIF(X103,"&gt;="&amp;1.5)&gt;=2,COUNTIF(AB103,"&gt;="&amp;2)&gt;=1,AND(AA103&gt;=1.5,AB103&lt;=0.3,AI103=0)),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+IFERROR(BA103*C103,0),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+IFERROR(BA103*C103,0),
IFERROR(AVERAGEIF(Tabela1[[#This Row],[COMPRA PADRÃO]:[COMPRA &gt;30%]],"&gt;"&amp;0,Tabela1[[#This Row],[COMPRA PADRÃO]:[COMPRA &gt;30%]]),
0))/Tabela1[[#This Row],[U/CX]],0)*Tabela1[[#This Row],[U/CX]])</f>
        <v>0</v>
      </c>
      <c r="BA103" s="19"/>
      <c r="BB103" s="19"/>
      <c r="BC103" s="5"/>
      <c r="BD103" s="43">
        <f t="shared" si="51"/>
        <v>16.924528301886792</v>
      </c>
      <c r="BE103" s="44">
        <f>Tabela1[[#This Row],[MÉDIA DIÁRIA]]*180</f>
        <v>3046.4150943396226</v>
      </c>
      <c r="BF103" s="44">
        <f>Tabela1[[#This Row],[MÉDIA DIÁRIA]]*IF(Tabela1[[#This Row],[ABC FAT]]="A",(13*22),IF(Tabela1[[#This Row],[ABC FAT]]="B",(9*22),IF(Tabela1[[#This Row],[ABC FAT]]="C",(3*22),0)))</f>
        <v>3351.0566037735848</v>
      </c>
      <c r="BG103" s="44">
        <f>SUM(Tabela1[[#This Row],[ESTOQUE TOTAL]],Tabela1[[#This Row],[TRÂNSITO TOTAL]])</f>
        <v>6332</v>
      </c>
      <c r="BH1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</v>
      </c>
      <c r="BI1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0.43723522853957636</v>
      </c>
    </row>
    <row r="104" spans="1:61" x14ac:dyDescent="0.2">
      <c r="A104" s="4" t="s">
        <v>17</v>
      </c>
      <c r="B104" s="4" t="s">
        <v>842</v>
      </c>
      <c r="C104" s="4">
        <v>40</v>
      </c>
      <c r="D104" s="4" t="s">
        <v>16</v>
      </c>
      <c r="E104" s="5">
        <v>860</v>
      </c>
      <c r="F104" s="4">
        <v>720</v>
      </c>
      <c r="G104" s="4">
        <v>410</v>
      </c>
      <c r="H104" s="4">
        <v>920</v>
      </c>
      <c r="I104" s="4">
        <v>1570</v>
      </c>
      <c r="J104" s="4">
        <v>340</v>
      </c>
      <c r="K104" s="4">
        <v>1140</v>
      </c>
      <c r="L104" s="4">
        <v>480</v>
      </c>
      <c r="M104" s="4">
        <v>1130</v>
      </c>
      <c r="N104" s="4">
        <v>685</v>
      </c>
      <c r="O104" s="4">
        <v>980</v>
      </c>
      <c r="P104" s="4">
        <v>1120</v>
      </c>
      <c r="Q104" s="13">
        <f t="shared" si="26"/>
        <v>0.99661999034282955</v>
      </c>
      <c r="R104" s="16">
        <f t="shared" si="27"/>
        <v>0.83437952679864802</v>
      </c>
      <c r="S104" s="16">
        <f t="shared" si="28"/>
        <v>0.4751327860936746</v>
      </c>
      <c r="T104" s="16">
        <f t="shared" si="29"/>
        <v>1.0661516175760504</v>
      </c>
      <c r="U104" s="16">
        <f t="shared" si="30"/>
        <v>1.8194109126026075</v>
      </c>
      <c r="V104" s="16">
        <f t="shared" si="31"/>
        <v>0.39401255432158377</v>
      </c>
      <c r="W104" s="16">
        <f t="shared" si="32"/>
        <v>1.3211009174311927</v>
      </c>
      <c r="X104" s="16">
        <f t="shared" si="33"/>
        <v>0.55625301786576531</v>
      </c>
      <c r="Y104" s="16">
        <f t="shared" si="34"/>
        <v>1.3095123128923225</v>
      </c>
      <c r="Z104" s="16">
        <f t="shared" si="35"/>
        <v>0.79381941091260266</v>
      </c>
      <c r="AA104" s="16">
        <f t="shared" si="36"/>
        <v>1.1356832448092709</v>
      </c>
      <c r="AB104" s="17">
        <f t="shared" si="37"/>
        <v>1.2979237083534525</v>
      </c>
      <c r="AC104" s="15">
        <v>73953.7</v>
      </c>
      <c r="AD104" s="14">
        <f>AVERAGE(Tabela1[[#This Row],[202407-JUL]:[202506-JUN]])</f>
        <v>862.91666666666663</v>
      </c>
      <c r="AE104" s="14">
        <f t="shared" si="38"/>
        <v>862.91666666666663</v>
      </c>
      <c r="AF104" s="5">
        <v>0</v>
      </c>
      <c r="AG104" s="6">
        <v>1785</v>
      </c>
      <c r="AH104" s="4">
        <v>1440</v>
      </c>
      <c r="AI104" s="23">
        <f>SUM(Tabela1[[#This Row],[ESTOQUE RJ]:[ESTOQUE SC]])</f>
        <v>3225</v>
      </c>
      <c r="AJ104" s="4">
        <v>0</v>
      </c>
      <c r="AK104" s="4">
        <v>6000</v>
      </c>
      <c r="AL104" s="24">
        <f>SUM(Tabela1[[#This Row],[QTD CONTAINER]:[QTD FÁBRICA]])</f>
        <v>6000</v>
      </c>
      <c r="AM104" s="7">
        <f t="shared" si="39"/>
        <v>2.0685659101883149</v>
      </c>
      <c r="AN104" s="7">
        <f t="shared" si="40"/>
        <v>1.668759053597296</v>
      </c>
      <c r="AO104" s="8">
        <f t="shared" si="41"/>
        <v>0</v>
      </c>
      <c r="AP104" s="9">
        <f t="shared" si="42"/>
        <v>6.953162723322067</v>
      </c>
      <c r="AQ104" s="25">
        <f t="shared" si="43"/>
        <v>10.690487687107678</v>
      </c>
      <c r="AR104" s="18">
        <f t="shared" si="44"/>
        <v>2.0685659101883149</v>
      </c>
      <c r="AS104" s="7">
        <f t="shared" si="45"/>
        <v>1.668759053597296</v>
      </c>
      <c r="AT104" s="8">
        <f t="shared" si="46"/>
        <v>0</v>
      </c>
      <c r="AU104" s="9">
        <f t="shared" si="47"/>
        <v>6.953162723322067</v>
      </c>
      <c r="AV104" s="10">
        <f t="shared" si="48"/>
        <v>10.690487687107678</v>
      </c>
      <c r="AW104" s="22">
        <f t="shared" si="49"/>
        <v>0</v>
      </c>
      <c r="AX104" s="5">
        <f t="shared" si="50"/>
        <v>0</v>
      </c>
      <c r="AY104" s="4">
        <f>IF(
  AND(Tabela1[[#This Row],[GRUPO | ITEM]]="PALHETAS",NOT(OR(MID(Tabela1[[#This Row],[ITEM]],1,5)="YN-PF",MID(Tabela1[[#This Row],[ITEM]],1,5)="YN-PC"))),
  0,
  IF(
    ROUNDUP(
      IF(
        IF(D104="A",13-SUM(AR104:AU104),IF(D104="B",11-SUM(AR104:AU104),IF(D104="C",7-SUM(AR104:AU104))))
        &lt;0,
        0,
        IF(D104="A",13-SUM(AR104:AU104),IF(D104="B",11-SUM(AR104:AU104),IF(D104="C",7-SUM(AR104:AU104))))
      )
      *AE104/C104, 0
    )
    *C104 = 0,
    0,
    ROUNDUP(
      IF(
        IF(D104="A",13-SUM(AR104:AU104),IF(D104="B",11-SUM(AR104:AU104),IF(D104="C",7-SUM(AR104:AU104))))
        &lt;0,
        0,
        IF(D104="A",13-SUM(AR104:AU104),IF(D104="B",11-SUM(AR104:AU104),IF(D104="C",7-SUM(AR104:AU104))))
      )
      *AE104/C104, 0
    ) *C104
  )
)</f>
        <v>0</v>
      </c>
      <c r="AZ104" s="26">
        <f>IF(OR(COUNTIF(AB104,"&gt;="&amp;1.5)+COUNTIF(AA104,"&gt;="&amp;1.5)+COUNTIF(Z104,"&gt;="&amp;1.5)+COUNTIF(Y104,"&gt;="&amp;1.5)+COUNTIF(X104,"&gt;="&amp;1.5)&gt;=2,COUNTIF(AB104,"&gt;="&amp;2)&gt;=1,AND(AA104&gt;=1.5,AB104&lt;=0.3,AI104=0)),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+IFERROR(BA104*C104,0),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+IFERROR(BA104*C104,0),
IFERROR(AVERAGEIF(Tabela1[[#This Row],[COMPRA PADRÃO]:[COMPRA &gt;30%]],"&gt;"&amp;0,Tabela1[[#This Row],[COMPRA PADRÃO]:[COMPRA &gt;30%]]),
0))/Tabela1[[#This Row],[U/CX]],0)*Tabela1[[#This Row],[U/CX]])</f>
        <v>0</v>
      </c>
      <c r="BA104" s="33"/>
      <c r="BB104" s="33"/>
      <c r="BC104" s="42"/>
      <c r="BD104" s="43">
        <f t="shared" si="51"/>
        <v>39.075471698113205</v>
      </c>
      <c r="BE104" s="44">
        <f>Tabela1[[#This Row],[MÉDIA DIÁRIA]]*180</f>
        <v>7033.5849056603765</v>
      </c>
      <c r="BF104" s="44">
        <f>Tabela1[[#This Row],[MÉDIA DIÁRIA]]*IF(Tabela1[[#This Row],[ABC FAT]]="A",(13*22),IF(Tabela1[[#This Row],[ABC FAT]]="B",(9*22),IF(Tabela1[[#This Row],[ABC FAT]]="C",(3*22),0)))</f>
        <v>7736.9433962264147</v>
      </c>
      <c r="BG104" s="44">
        <f>SUM(Tabela1[[#This Row],[ESTOQUE TOTAL]],Tabela1[[#This Row],[TRÂNSITO TOTAL]])</f>
        <v>9225</v>
      </c>
      <c r="BH1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5560</v>
      </c>
      <c r="BI1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0.45851440527925325</v>
      </c>
    </row>
    <row r="105" spans="1:61" x14ac:dyDescent="0.2">
      <c r="A105" s="4" t="s">
        <v>17</v>
      </c>
      <c r="B105" s="4" t="s">
        <v>63</v>
      </c>
      <c r="C105" s="4">
        <v>20</v>
      </c>
      <c r="D105" s="4" t="s">
        <v>19</v>
      </c>
      <c r="E105" s="5">
        <v>2360</v>
      </c>
      <c r="F105" s="4">
        <v>2580</v>
      </c>
      <c r="G105" s="4">
        <v>1820</v>
      </c>
      <c r="H105" s="4">
        <v>5260</v>
      </c>
      <c r="I105" s="4">
        <v>5720</v>
      </c>
      <c r="J105" s="4">
        <v>1520</v>
      </c>
      <c r="K105" s="4">
        <v>3280</v>
      </c>
      <c r="L105" s="4">
        <v>3680</v>
      </c>
      <c r="M105" s="4">
        <v>2540</v>
      </c>
      <c r="N105" s="4">
        <v>2080</v>
      </c>
      <c r="O105" s="4">
        <v>2740</v>
      </c>
      <c r="P105" s="4">
        <v>3060</v>
      </c>
      <c r="Q105" s="13">
        <f t="shared" si="26"/>
        <v>0.77292576419213965</v>
      </c>
      <c r="R105" s="16">
        <f t="shared" si="27"/>
        <v>0.84497816593886454</v>
      </c>
      <c r="S105" s="16">
        <f t="shared" si="28"/>
        <v>0.59606986899563319</v>
      </c>
      <c r="T105" s="16">
        <f t="shared" si="29"/>
        <v>1.722707423580786</v>
      </c>
      <c r="U105" s="16">
        <f t="shared" si="30"/>
        <v>1.873362445414847</v>
      </c>
      <c r="V105" s="16">
        <f t="shared" si="31"/>
        <v>0.49781659388646288</v>
      </c>
      <c r="W105" s="16">
        <f t="shared" si="32"/>
        <v>1.0742358078602618</v>
      </c>
      <c r="X105" s="16">
        <f t="shared" si="33"/>
        <v>1.205240174672489</v>
      </c>
      <c r="Y105" s="16">
        <f t="shared" si="34"/>
        <v>0.83187772925764192</v>
      </c>
      <c r="Z105" s="16">
        <f t="shared" si="35"/>
        <v>0.68122270742358071</v>
      </c>
      <c r="AA105" s="16">
        <f t="shared" si="36"/>
        <v>0.89737991266375539</v>
      </c>
      <c r="AB105" s="17">
        <f t="shared" si="37"/>
        <v>1.0021834061135371</v>
      </c>
      <c r="AC105" s="15">
        <v>561662.6</v>
      </c>
      <c r="AD105" s="14">
        <f>AVERAGE(Tabela1[[#This Row],[202407-JUL]:[202506-JUN]])</f>
        <v>3053.3333333333335</v>
      </c>
      <c r="AE105" s="14">
        <f t="shared" si="38"/>
        <v>3053.3333333333335</v>
      </c>
      <c r="AF105" s="5">
        <v>1</v>
      </c>
      <c r="AG105" s="6">
        <v>2840</v>
      </c>
      <c r="AH105" s="4">
        <v>3600</v>
      </c>
      <c r="AI105" s="23">
        <f>SUM(Tabela1[[#This Row],[ESTOQUE RJ]:[ESTOQUE SC]])</f>
        <v>6440</v>
      </c>
      <c r="AJ105" s="4">
        <v>5000</v>
      </c>
      <c r="AK105" s="4">
        <v>35000</v>
      </c>
      <c r="AL105" s="24">
        <f>SUM(Tabela1[[#This Row],[QTD CONTAINER]:[QTD FÁBRICA]])</f>
        <v>40000</v>
      </c>
      <c r="AM105" s="7">
        <f t="shared" si="39"/>
        <v>0.93013100436681218</v>
      </c>
      <c r="AN105" s="7">
        <f t="shared" si="40"/>
        <v>1.1790393013100435</v>
      </c>
      <c r="AO105" s="8">
        <f t="shared" si="41"/>
        <v>1.6375545851528384</v>
      </c>
      <c r="AP105" s="9">
        <f t="shared" si="42"/>
        <v>11.462882096069869</v>
      </c>
      <c r="AQ105" s="25">
        <f t="shared" si="43"/>
        <v>15.209606986899562</v>
      </c>
      <c r="AR105" s="18">
        <f t="shared" si="44"/>
        <v>0.93013100436681218</v>
      </c>
      <c r="AS105" s="7">
        <f t="shared" si="45"/>
        <v>1.1790393013100435</v>
      </c>
      <c r="AT105" s="8">
        <f t="shared" si="46"/>
        <v>1.6375545851528384</v>
      </c>
      <c r="AU105" s="9">
        <f t="shared" si="47"/>
        <v>11.462882096069869</v>
      </c>
      <c r="AV105" s="10">
        <f t="shared" si="48"/>
        <v>15.209606986899562</v>
      </c>
      <c r="AW105" s="22">
        <f t="shared" si="49"/>
        <v>0</v>
      </c>
      <c r="AX105" s="5">
        <f t="shared" si="50"/>
        <v>0</v>
      </c>
      <c r="AY105" s="4">
        <f>IF(
  AND(Tabela1[[#This Row],[GRUPO | ITEM]]="PALHETAS",NOT(OR(MID(Tabela1[[#This Row],[ITEM]],1,5)="YN-PF",MID(Tabela1[[#This Row],[ITEM]],1,5)="YN-PC"))),
  0,
  IF(
    ROUNDUP(
      IF(
        IF(D105="A",13-SUM(AR105:AU105),IF(D105="B",11-SUM(AR105:AU105),IF(D105="C",7-SUM(AR105:AU105))))
        &lt;0,
        0,
        IF(D105="A",13-SUM(AR105:AU105),IF(D105="B",11-SUM(AR105:AU105),IF(D105="C",7-SUM(AR105:AU105))))
      )
      *AE105/C105, 0
    )
    *C105 = 0,
    0,
    ROUNDUP(
      IF(
        IF(D105="A",13-SUM(AR105:AU105),IF(D105="B",11-SUM(AR105:AU105),IF(D105="C",7-SUM(AR105:AU105))))
        &lt;0,
        0,
        IF(D105="A",13-SUM(AR105:AU105),IF(D105="B",11-SUM(AR105:AU105),IF(D105="C",7-SUM(AR105:AU105))))
      )
      *AE105/C105, 0
    ) *C105
  )
)</f>
        <v>0</v>
      </c>
      <c r="AZ105" s="26">
        <f>IF(OR(COUNTIF(AB105,"&gt;="&amp;1.5)+COUNTIF(AA105,"&gt;="&amp;1.5)+COUNTIF(Z105,"&gt;="&amp;1.5)+COUNTIF(Y105,"&gt;="&amp;1.5)+COUNTIF(X105,"&gt;="&amp;1.5)&gt;=2,COUNTIF(AB105,"&gt;="&amp;2)&gt;=1,AND(AA105&gt;=1.5,AB105&lt;=0.3,AI105=0)),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+IFERROR(BA105*C105,0),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+IFERROR(BA105*C105,0),
IFERROR(AVERAGEIF(Tabela1[[#This Row],[COMPRA PADRÃO]:[COMPRA &gt;30%]],"&gt;"&amp;0,Tabela1[[#This Row],[COMPRA PADRÃO]:[COMPRA &gt;30%]]),
0))/Tabela1[[#This Row],[U/CX]],0)*Tabela1[[#This Row],[U/CX]])</f>
        <v>0</v>
      </c>
      <c r="BA105" s="19"/>
      <c r="BB105" s="19"/>
      <c r="BC105" s="41"/>
      <c r="BD105" s="43">
        <f t="shared" si="51"/>
        <v>138.26415094339623</v>
      </c>
      <c r="BE105" s="44">
        <f>Tabela1[[#This Row],[MÉDIA DIÁRIA]]*180</f>
        <v>24887.547169811322</v>
      </c>
      <c r="BF105" s="44">
        <f>Tabela1[[#This Row],[MÉDIA DIÁRIA]]*IF(Tabela1[[#This Row],[ABC FAT]]="A",(13*22),IF(Tabela1[[#This Row],[ABC FAT]]="B",(9*22),IF(Tabela1[[#This Row],[ABC FAT]]="C",(3*22),0)))</f>
        <v>39543.547169811325</v>
      </c>
      <c r="BG105" s="44">
        <f>SUM(Tabela1[[#This Row],[ESTOQUE TOTAL]],Tabela1[[#This Row],[TRÂNSITO TOTAL]])</f>
        <v>46440</v>
      </c>
      <c r="BH1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18000</v>
      </c>
      <c r="BI1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0.45966763706938379</v>
      </c>
    </row>
    <row r="106" spans="1:61" x14ac:dyDescent="0.2">
      <c r="A106" s="4" t="s">
        <v>1149</v>
      </c>
      <c r="B106" s="4" t="s">
        <v>1348</v>
      </c>
      <c r="C106" s="4">
        <v>50</v>
      </c>
      <c r="D106" s="4" t="s">
        <v>85</v>
      </c>
      <c r="E106" s="5"/>
      <c r="F106" s="4"/>
      <c r="G106" s="4"/>
      <c r="H106" s="4"/>
      <c r="I106" s="4"/>
      <c r="J106" s="4"/>
      <c r="K106" s="4"/>
      <c r="L106" s="4"/>
      <c r="M106" s="4"/>
      <c r="N106" s="4">
        <v>4</v>
      </c>
      <c r="O106" s="4">
        <v>12</v>
      </c>
      <c r="P106" s="4">
        <v>22</v>
      </c>
      <c r="Q106" s="13">
        <f t="shared" si="26"/>
        <v>0</v>
      </c>
      <c r="R106" s="16">
        <f t="shared" si="27"/>
        <v>0</v>
      </c>
      <c r="S106" s="16">
        <f t="shared" si="28"/>
        <v>0</v>
      </c>
      <c r="T106" s="16">
        <f t="shared" si="29"/>
        <v>0</v>
      </c>
      <c r="U106" s="16">
        <f t="shared" si="30"/>
        <v>0</v>
      </c>
      <c r="V106" s="16">
        <f t="shared" si="31"/>
        <v>0</v>
      </c>
      <c r="W106" s="16">
        <f t="shared" si="32"/>
        <v>0</v>
      </c>
      <c r="X106" s="16">
        <f t="shared" si="33"/>
        <v>0</v>
      </c>
      <c r="Y106" s="16">
        <f t="shared" si="34"/>
        <v>0</v>
      </c>
      <c r="Z106" s="16">
        <f t="shared" si="35"/>
        <v>0.31578947368421056</v>
      </c>
      <c r="AA106" s="16">
        <f t="shared" si="36"/>
        <v>0.94736842105263164</v>
      </c>
      <c r="AB106" s="17">
        <f t="shared" si="37"/>
        <v>1.736842105263158</v>
      </c>
      <c r="AC106" s="15">
        <v>1134.68</v>
      </c>
      <c r="AD106" s="14">
        <f>AVERAGE(Tabela1[[#This Row],[202407-JUL]:[202506-JUN]])</f>
        <v>12.666666666666666</v>
      </c>
      <c r="AE106" s="14">
        <f t="shared" si="38"/>
        <v>12.666666666666666</v>
      </c>
      <c r="AF106" s="5">
        <v>0</v>
      </c>
      <c r="AG106" s="6">
        <v>12</v>
      </c>
      <c r="AH106" s="4">
        <v>0</v>
      </c>
      <c r="AI106" s="23">
        <f>SUM(Tabela1[[#This Row],[ESTOQUE RJ]:[ESTOQUE SC]])</f>
        <v>12</v>
      </c>
      <c r="AJ106" s="4">
        <v>0</v>
      </c>
      <c r="AK106" s="4">
        <v>100</v>
      </c>
      <c r="AL106" s="24">
        <f>SUM(Tabela1[[#This Row],[QTD CONTAINER]:[QTD FÁBRICA]])</f>
        <v>100</v>
      </c>
      <c r="AM106" s="7">
        <f t="shared" si="39"/>
        <v>0.94736842105263164</v>
      </c>
      <c r="AN106" s="7">
        <f t="shared" si="40"/>
        <v>0</v>
      </c>
      <c r="AO106" s="8">
        <f t="shared" si="41"/>
        <v>0</v>
      </c>
      <c r="AP106" s="9">
        <f t="shared" si="42"/>
        <v>7.8947368421052637</v>
      </c>
      <c r="AQ106" s="25">
        <f t="shared" si="43"/>
        <v>8.8421052631578956</v>
      </c>
      <c r="AR106" s="18">
        <f t="shared" si="44"/>
        <v>0.94736842105263164</v>
      </c>
      <c r="AS106" s="7">
        <f t="shared" si="45"/>
        <v>0</v>
      </c>
      <c r="AT106" s="8">
        <f t="shared" si="46"/>
        <v>0</v>
      </c>
      <c r="AU106" s="9">
        <f t="shared" si="47"/>
        <v>7.8947368421052637</v>
      </c>
      <c r="AV106" s="10">
        <f t="shared" si="48"/>
        <v>8.8421052631578956</v>
      </c>
      <c r="AW106" s="22">
        <f t="shared" si="49"/>
        <v>0</v>
      </c>
      <c r="AX106" s="5">
        <f t="shared" si="50"/>
        <v>0</v>
      </c>
      <c r="AY106" s="4">
        <f>IF(
  AND(Tabela1[[#This Row],[GRUPO | ITEM]]="PALHETAS",NOT(OR(MID(Tabela1[[#This Row],[ITEM]],1,5)="YN-PF",MID(Tabela1[[#This Row],[ITEM]],1,5)="YN-PC"))),
  0,
  IF(
    ROUNDUP(
      IF(
        IF(D106="A",13-SUM(AR106:AU106),IF(D106="B",11-SUM(AR106:AU106),IF(D106="C",7-SUM(AR106:AU106))))
        &lt;0,
        0,
        IF(D106="A",13-SUM(AR106:AU106),IF(D106="B",11-SUM(AR106:AU106),IF(D106="C",7-SUM(AR106:AU106))))
      )
      *AE106/C106, 0
    )
    *C106 = 0,
    0,
    ROUNDUP(
      IF(
        IF(D106="A",13-SUM(AR106:AU106),IF(D106="B",11-SUM(AR106:AU106),IF(D106="C",7-SUM(AR106:AU106))))
        &lt;0,
        0,
        IF(D106="A",13-SUM(AR106:AU106),IF(D106="B",11-SUM(AR106:AU106),IF(D106="C",7-SUM(AR106:AU106))))
      )
      *AE106/C106, 0
    ) *C106
  )
)</f>
        <v>0</v>
      </c>
      <c r="AZ106" s="26">
        <f>IF(OR(COUNTIF(AB106,"&gt;="&amp;1.5)+COUNTIF(AA106,"&gt;="&amp;1.5)+COUNTIF(Z106,"&gt;="&amp;1.5)+COUNTIF(Y106,"&gt;="&amp;1.5)+COUNTIF(X106,"&gt;="&amp;1.5)&gt;=2,COUNTIF(AB106,"&gt;="&amp;2)&gt;=1,AND(AA106&gt;=1.5,AB106&lt;=0.3,AI106=0)),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+IFERROR(BA106*C106,0),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+IFERROR(BA106*C106,0),
IFERROR(AVERAGEIF(Tabela1[[#This Row],[COMPRA PADRÃO]:[COMPRA &gt;30%]],"&gt;"&amp;0,Tabela1[[#This Row],[COMPRA PADRÃO]:[COMPRA &gt;30%]]),
0))/Tabela1[[#This Row],[U/CX]],0)*Tabela1[[#This Row],[U/CX]])</f>
        <v>0</v>
      </c>
      <c r="BA106" s="19"/>
      <c r="BB106" s="19"/>
      <c r="BC106" s="5"/>
      <c r="BD106" s="43">
        <f t="shared" si="51"/>
        <v>0.14339622641509434</v>
      </c>
      <c r="BE106" s="44">
        <f>Tabela1[[#This Row],[MÉDIA DIÁRIA]]*180</f>
        <v>25.811320754716981</v>
      </c>
      <c r="BF106" s="44">
        <f>Tabela1[[#This Row],[MÉDIA DIÁRIA]]*IF(Tabela1[[#This Row],[ABC FAT]]="A",(13*22),IF(Tabela1[[#This Row],[ABC FAT]]="B",(9*22),IF(Tabela1[[#This Row],[ABC FAT]]="C",(3*22),0)))</f>
        <v>9.464150943396227</v>
      </c>
      <c r="BG106" s="44">
        <f>SUM(Tabela1[[#This Row],[ESTOQUE TOTAL]],Tabela1[[#This Row],[TRÂNSITO TOTAL]])</f>
        <v>112</v>
      </c>
      <c r="BH1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0.46491228070175439</v>
      </c>
    </row>
    <row r="107" spans="1:61" x14ac:dyDescent="0.2">
      <c r="A107" s="4" t="s">
        <v>202</v>
      </c>
      <c r="B107" s="4" t="s">
        <v>350</v>
      </c>
      <c r="C107" s="4">
        <v>15</v>
      </c>
      <c r="D107" s="4" t="s">
        <v>19</v>
      </c>
      <c r="E107" s="5">
        <v>1635</v>
      </c>
      <c r="F107" s="4">
        <v>1605</v>
      </c>
      <c r="G107" s="4">
        <v>1500</v>
      </c>
      <c r="H107" s="4">
        <v>1620</v>
      </c>
      <c r="I107" s="4">
        <v>2775</v>
      </c>
      <c r="J107" s="4">
        <v>75</v>
      </c>
      <c r="K107" s="4">
        <v>1785</v>
      </c>
      <c r="L107" s="4">
        <v>2580</v>
      </c>
      <c r="M107" s="4">
        <v>1605</v>
      </c>
      <c r="N107" s="4">
        <v>30</v>
      </c>
      <c r="O107" s="4">
        <v>2715</v>
      </c>
      <c r="P107" s="4">
        <v>2340</v>
      </c>
      <c r="Q107" s="13">
        <f t="shared" si="26"/>
        <v>0.96817172464840862</v>
      </c>
      <c r="R107" s="16">
        <f t="shared" si="27"/>
        <v>0.95040710584752031</v>
      </c>
      <c r="S107" s="16">
        <f t="shared" si="28"/>
        <v>0.8882309400444115</v>
      </c>
      <c r="T107" s="16">
        <f t="shared" si="29"/>
        <v>0.95928941524796452</v>
      </c>
      <c r="U107" s="16">
        <f t="shared" si="30"/>
        <v>1.6432272390821614</v>
      </c>
      <c r="V107" s="16">
        <f t="shared" si="31"/>
        <v>4.441154700222058E-2</v>
      </c>
      <c r="W107" s="16">
        <f t="shared" si="32"/>
        <v>1.0569948186528497</v>
      </c>
      <c r="X107" s="16">
        <f t="shared" si="33"/>
        <v>1.5277572168763878</v>
      </c>
      <c r="Y107" s="16">
        <f t="shared" si="34"/>
        <v>0.95040710584752031</v>
      </c>
      <c r="Z107" s="16">
        <f t="shared" si="35"/>
        <v>1.776461880088823E-2</v>
      </c>
      <c r="AA107" s="16">
        <f t="shared" si="36"/>
        <v>1.607698001480385</v>
      </c>
      <c r="AB107" s="17">
        <f t="shared" si="37"/>
        <v>1.385640266469282</v>
      </c>
      <c r="AC107" s="15">
        <v>295764.90000000002</v>
      </c>
      <c r="AD107" s="14">
        <f>AVERAGE(Tabela1[[#This Row],[202407-JUL]:[202506-JUN]])</f>
        <v>1688.75</v>
      </c>
      <c r="AE107" s="14">
        <f t="shared" si="38"/>
        <v>2016</v>
      </c>
      <c r="AF107" s="5">
        <v>0</v>
      </c>
      <c r="AG107" s="6">
        <v>0</v>
      </c>
      <c r="AH107" s="4">
        <v>390</v>
      </c>
      <c r="AI107" s="23">
        <f>SUM(Tabela1[[#This Row],[ESTOQUE RJ]:[ESTOQUE SC]])</f>
        <v>390</v>
      </c>
      <c r="AJ107" s="4">
        <v>6030</v>
      </c>
      <c r="AK107" s="4">
        <v>16480</v>
      </c>
      <c r="AL107" s="24">
        <f>SUM(Tabela1[[#This Row],[QTD CONTAINER]:[QTD FÁBRICA]])</f>
        <v>22510</v>
      </c>
      <c r="AM107" s="7">
        <f t="shared" si="39"/>
        <v>0</v>
      </c>
      <c r="AN107" s="7">
        <f t="shared" si="40"/>
        <v>0.230940044411547</v>
      </c>
      <c r="AO107" s="8">
        <f t="shared" si="41"/>
        <v>3.5706883789785344</v>
      </c>
      <c r="AP107" s="9">
        <f t="shared" si="42"/>
        <v>9.758697261287935</v>
      </c>
      <c r="AQ107" s="25">
        <f t="shared" si="43"/>
        <v>13.560325684678016</v>
      </c>
      <c r="AR107" s="18">
        <f t="shared" si="44"/>
        <v>0</v>
      </c>
      <c r="AS107" s="7">
        <f t="shared" si="45"/>
        <v>0.19345238095238096</v>
      </c>
      <c r="AT107" s="8">
        <f t="shared" si="46"/>
        <v>2.9910714285714284</v>
      </c>
      <c r="AU107" s="9">
        <f t="shared" si="47"/>
        <v>8.174603174603174</v>
      </c>
      <c r="AV107" s="10">
        <f t="shared" si="48"/>
        <v>11.359126984126984</v>
      </c>
      <c r="AW107" s="22">
        <f t="shared" si="49"/>
        <v>7.7819016127943854</v>
      </c>
      <c r="AX107" s="5">
        <f t="shared" si="50"/>
        <v>0</v>
      </c>
      <c r="AY107" s="4">
        <f>IF(
  AND(Tabela1[[#This Row],[GRUPO | ITEM]]="PALHETAS",NOT(OR(MID(Tabela1[[#This Row],[ITEM]],1,5)="YN-PF",MID(Tabela1[[#This Row],[ITEM]],1,5)="YN-PC"))),
  0,
  IF(
    ROUNDUP(
      IF(
        IF(D107="A",13-SUM(AR107:AU107),IF(D107="B",11-SUM(AR107:AU107),IF(D107="C",7-SUM(AR107:AU107))))
        &lt;0,
        0,
        IF(D107="A",13-SUM(AR107:AU107),IF(D107="B",11-SUM(AR107:AU107),IF(D107="C",7-SUM(AR107:AU107))))
      )
      *AE107/C107, 0
    )
    *C107 = 0,
    0,
    ROUNDUP(
      IF(
        IF(D107="A",13-SUM(AR107:AU107),IF(D107="B",11-SUM(AR107:AU107),IF(D107="C",7-SUM(AR107:AU107))))
        &lt;0,
        0,
        IF(D107="A",13-SUM(AR107:AU107),IF(D107="B",11-SUM(AR107:AU107),IF(D107="C",7-SUM(AR107:AU107))))
      )
      *AE107/C107, 0
    ) *C107
  )
)</f>
        <v>3315</v>
      </c>
      <c r="AZ107" s="26">
        <f>IF(OR(COUNTIF(AB107,"&gt;="&amp;1.5)+COUNTIF(AA107,"&gt;="&amp;1.5)+COUNTIF(Z107,"&gt;="&amp;1.5)+COUNTIF(Y107,"&gt;="&amp;1.5)+COUNTIF(X107,"&gt;="&amp;1.5)&gt;=2,COUNTIF(AB107,"&gt;="&amp;2)&gt;=1,AND(AA107&gt;=1.5,AB107&lt;=0.3,AI107=0)),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+IFERROR(BA107*C107,0),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+IFERROR(BA107*C107,0),
IFERROR(AVERAGEIF(Tabela1[[#This Row],[COMPRA PADRÃO]:[COMPRA &gt;30%]],"&gt;"&amp;0,Tabela1[[#This Row],[COMPRA PADRÃO]:[COMPRA &gt;30%]]),
0))/Tabela1[[#This Row],[U/CX]],0)*Tabela1[[#This Row],[U/CX]])</f>
        <v>14415</v>
      </c>
      <c r="BA107" s="19"/>
      <c r="BB107" s="19"/>
      <c r="BC107" s="5"/>
      <c r="BD107" s="43">
        <f t="shared" si="51"/>
        <v>76.471698113207552</v>
      </c>
      <c r="BE107" s="44">
        <f>Tabela1[[#This Row],[MÉDIA DIÁRIA]]*180</f>
        <v>13764.905660377359</v>
      </c>
      <c r="BF107" s="44">
        <f>Tabela1[[#This Row],[MÉDIA DIÁRIA]]*IF(Tabela1[[#This Row],[ABC FAT]]="A",(13*22),IF(Tabela1[[#This Row],[ABC FAT]]="B",(9*22),IF(Tabela1[[#This Row],[ABC FAT]]="C",(3*22),0)))</f>
        <v>21870.905660377361</v>
      </c>
      <c r="BG107" s="44">
        <f>SUM(Tabela1[[#This Row],[ESTOQUE TOTAL]],Tabela1[[#This Row],[TRÂNSITO TOTAL]])</f>
        <v>22900</v>
      </c>
      <c r="BH1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12735</v>
      </c>
      <c r="BI1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0.46640348712887569</v>
      </c>
    </row>
    <row r="108" spans="1:61" x14ac:dyDescent="0.2">
      <c r="A108" s="4" t="s">
        <v>122</v>
      </c>
      <c r="B108" s="4" t="s">
        <v>204</v>
      </c>
      <c r="C108" s="4">
        <v>50</v>
      </c>
      <c r="D108" s="4" t="s">
        <v>16</v>
      </c>
      <c r="E108" s="5">
        <v>180</v>
      </c>
      <c r="F108" s="4">
        <v>160</v>
      </c>
      <c r="G108" s="4"/>
      <c r="H108" s="4">
        <v>175</v>
      </c>
      <c r="I108" s="4">
        <v>250</v>
      </c>
      <c r="J108" s="4"/>
      <c r="K108" s="4">
        <v>300</v>
      </c>
      <c r="L108" s="4">
        <v>100</v>
      </c>
      <c r="M108" s="4">
        <v>250</v>
      </c>
      <c r="N108" s="4">
        <v>100</v>
      </c>
      <c r="O108" s="4">
        <v>100</v>
      </c>
      <c r="P108" s="4">
        <v>150</v>
      </c>
      <c r="Q108" s="13">
        <f t="shared" si="26"/>
        <v>1.0198300283286119</v>
      </c>
      <c r="R108" s="16">
        <f t="shared" si="27"/>
        <v>0.90651558073654392</v>
      </c>
      <c r="S108" s="16">
        <f t="shared" si="28"/>
        <v>0</v>
      </c>
      <c r="T108" s="16">
        <f t="shared" si="29"/>
        <v>0.99150141643059486</v>
      </c>
      <c r="U108" s="16">
        <f t="shared" si="30"/>
        <v>1.4164305949008498</v>
      </c>
      <c r="V108" s="16">
        <f t="shared" si="31"/>
        <v>0</v>
      </c>
      <c r="W108" s="16">
        <f t="shared" si="32"/>
        <v>1.6997167138810199</v>
      </c>
      <c r="X108" s="16">
        <f t="shared" si="33"/>
        <v>0.56657223796033995</v>
      </c>
      <c r="Y108" s="16">
        <f t="shared" si="34"/>
        <v>1.4164305949008498</v>
      </c>
      <c r="Z108" s="16">
        <f t="shared" si="35"/>
        <v>0.56657223796033995</v>
      </c>
      <c r="AA108" s="16">
        <f t="shared" si="36"/>
        <v>0.56657223796033995</v>
      </c>
      <c r="AB108" s="17">
        <f t="shared" si="37"/>
        <v>0.84985835694050993</v>
      </c>
      <c r="AC108" s="15">
        <v>29954.15</v>
      </c>
      <c r="AD108" s="14">
        <f>AVERAGE(Tabela1[[#This Row],[202407-JUL]:[202506-JUN]])</f>
        <v>176.5</v>
      </c>
      <c r="AE108" s="14">
        <f t="shared" si="38"/>
        <v>176.5</v>
      </c>
      <c r="AF108" s="5">
        <v>1</v>
      </c>
      <c r="AG108" s="6">
        <v>563</v>
      </c>
      <c r="AH108" s="4">
        <v>0</v>
      </c>
      <c r="AI108" s="23">
        <f>SUM(Tabela1[[#This Row],[ESTOQUE RJ]:[ESTOQUE SC]])</f>
        <v>563</v>
      </c>
      <c r="AJ108" s="4">
        <v>0</v>
      </c>
      <c r="AK108" s="4">
        <v>1100</v>
      </c>
      <c r="AL108" s="24">
        <f>SUM(Tabela1[[#This Row],[QTD CONTAINER]:[QTD FÁBRICA]])</f>
        <v>1100</v>
      </c>
      <c r="AM108" s="7">
        <f t="shared" si="39"/>
        <v>3.189801699716714</v>
      </c>
      <c r="AN108" s="7">
        <f t="shared" si="40"/>
        <v>0</v>
      </c>
      <c r="AO108" s="8">
        <f t="shared" si="41"/>
        <v>0</v>
      </c>
      <c r="AP108" s="9">
        <f t="shared" si="42"/>
        <v>6.2322946175637393</v>
      </c>
      <c r="AQ108" s="25">
        <f t="shared" si="43"/>
        <v>9.4220963172804524</v>
      </c>
      <c r="AR108" s="18">
        <f t="shared" si="44"/>
        <v>3.189801699716714</v>
      </c>
      <c r="AS108" s="7">
        <f t="shared" si="45"/>
        <v>0</v>
      </c>
      <c r="AT108" s="8">
        <f t="shared" si="46"/>
        <v>0</v>
      </c>
      <c r="AU108" s="9">
        <f t="shared" si="47"/>
        <v>6.2322946175637393</v>
      </c>
      <c r="AV108" s="10">
        <f t="shared" si="48"/>
        <v>9.4220963172804524</v>
      </c>
      <c r="AW108" s="22">
        <f t="shared" si="49"/>
        <v>1.6997167138810199</v>
      </c>
      <c r="AX108" s="5">
        <f t="shared" si="50"/>
        <v>300</v>
      </c>
      <c r="AY108" s="4">
        <f>IF(
  AND(Tabela1[[#This Row],[GRUPO | ITEM]]="PALHETAS",NOT(OR(MID(Tabela1[[#This Row],[ITEM]],1,5)="YN-PF",MID(Tabela1[[#This Row],[ITEM]],1,5)="YN-PC"))),
  0,
  IF(
    ROUNDUP(
      IF(
        IF(D108="A",13-SUM(AR108:AU108),IF(D108="B",11-SUM(AR108:AU108),IF(D108="C",7-SUM(AR108:AU108))))
        &lt;0,
        0,
        IF(D108="A",13-SUM(AR108:AU108),IF(D108="B",11-SUM(AR108:AU108),IF(D108="C",7-SUM(AR108:AU108))))
      )
      *AE108/C108, 0
    )
    *C108 = 0,
    0,
    ROUNDUP(
      IF(
        IF(D108="A",13-SUM(AR108:AU108),IF(D108="B",11-SUM(AR108:AU108),IF(D108="C",7-SUM(AR108:AU108))))
        &lt;0,
        0,
        IF(D108="A",13-SUM(AR108:AU108),IF(D108="B",11-SUM(AR108:AU108),IF(D108="C",7-SUM(AR108:AU108))))
      )
      *AE108/C108, 0
    ) *C108
  )
)</f>
        <v>300</v>
      </c>
      <c r="AZ108" s="26">
        <f>IF(OR(COUNTIF(AB108,"&gt;="&amp;1.5)+COUNTIF(AA108,"&gt;="&amp;1.5)+COUNTIF(Z108,"&gt;="&amp;1.5)+COUNTIF(Y108,"&gt;="&amp;1.5)+COUNTIF(X108,"&gt;="&amp;1.5)&gt;=2,COUNTIF(AB108,"&gt;="&amp;2)&gt;=1,AND(AA108&gt;=1.5,AB108&lt;=0.3,AI108=0)),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+IFERROR(BA108*C108,0),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+IFERROR(BA108*C108,0),
IFERROR(AVERAGEIF(Tabela1[[#This Row],[COMPRA PADRÃO]:[COMPRA &gt;30%]],"&gt;"&amp;0,Tabela1[[#This Row],[COMPRA PADRÃO]:[COMPRA &gt;30%]]),
0))/Tabela1[[#This Row],[U/CX]],0)*Tabela1[[#This Row],[U/CX]])</f>
        <v>300</v>
      </c>
      <c r="BA108" s="19"/>
      <c r="BB108" s="19"/>
      <c r="BC108" s="5"/>
      <c r="BD108" s="43">
        <f t="shared" si="51"/>
        <v>6.6603773584905657</v>
      </c>
      <c r="BE108" s="44">
        <f>Tabela1[[#This Row],[MÉDIA DIÁRIA]]*180</f>
        <v>1198.8679245283017</v>
      </c>
      <c r="BF108" s="44">
        <f>Tabela1[[#This Row],[MÉDIA DIÁRIA]]*IF(Tabela1[[#This Row],[ABC FAT]]="A",(13*22),IF(Tabela1[[#This Row],[ABC FAT]]="B",(9*22),IF(Tabela1[[#This Row],[ABC FAT]]="C",(3*22),0)))</f>
        <v>1318.7547169811321</v>
      </c>
      <c r="BG108" s="44">
        <f>SUM(Tabela1[[#This Row],[ESTOQUE TOTAL]],Tabela1[[#This Row],[TRÂNSITO TOTAL]])</f>
        <v>1663</v>
      </c>
      <c r="BH1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850</v>
      </c>
      <c r="BI1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0.46960969468051628</v>
      </c>
    </row>
    <row r="109" spans="1:61" x14ac:dyDescent="0.2">
      <c r="A109" s="4" t="s">
        <v>17</v>
      </c>
      <c r="B109" s="4" t="s">
        <v>198</v>
      </c>
      <c r="C109" s="4">
        <v>20</v>
      </c>
      <c r="D109" s="4" t="s">
        <v>16</v>
      </c>
      <c r="E109" s="5">
        <v>220</v>
      </c>
      <c r="F109" s="4">
        <v>160</v>
      </c>
      <c r="G109" s="4">
        <v>120</v>
      </c>
      <c r="H109" s="4">
        <v>160</v>
      </c>
      <c r="I109" s="4">
        <v>400</v>
      </c>
      <c r="J109" s="4">
        <v>160</v>
      </c>
      <c r="K109" s="4">
        <v>280</v>
      </c>
      <c r="L109" s="4">
        <v>80</v>
      </c>
      <c r="M109" s="4">
        <v>220</v>
      </c>
      <c r="N109" s="4">
        <v>80</v>
      </c>
      <c r="O109" s="4">
        <v>60</v>
      </c>
      <c r="P109" s="4">
        <v>120</v>
      </c>
      <c r="Q109" s="13">
        <f t="shared" si="26"/>
        <v>1.2815533980582525</v>
      </c>
      <c r="R109" s="16">
        <f t="shared" si="27"/>
        <v>0.93203883495145634</v>
      </c>
      <c r="S109" s="16">
        <f t="shared" si="28"/>
        <v>0.69902912621359226</v>
      </c>
      <c r="T109" s="16">
        <f t="shared" si="29"/>
        <v>0.93203883495145634</v>
      </c>
      <c r="U109" s="16">
        <f t="shared" si="30"/>
        <v>2.3300970873786411</v>
      </c>
      <c r="V109" s="16">
        <f t="shared" si="31"/>
        <v>0.93203883495145634</v>
      </c>
      <c r="W109" s="16">
        <f t="shared" si="32"/>
        <v>1.6310679611650487</v>
      </c>
      <c r="X109" s="16">
        <f t="shared" si="33"/>
        <v>0.46601941747572817</v>
      </c>
      <c r="Y109" s="16">
        <f t="shared" si="34"/>
        <v>1.2815533980582525</v>
      </c>
      <c r="Z109" s="16">
        <f t="shared" si="35"/>
        <v>0.46601941747572817</v>
      </c>
      <c r="AA109" s="16">
        <f t="shared" si="36"/>
        <v>0.34951456310679613</v>
      </c>
      <c r="AB109" s="17">
        <f t="shared" si="37"/>
        <v>0.69902912621359226</v>
      </c>
      <c r="AC109" s="15">
        <v>30970</v>
      </c>
      <c r="AD109" s="14">
        <f>AVERAGE(Tabela1[[#This Row],[202407-JUL]:[202506-JUN]])</f>
        <v>171.66666666666666</v>
      </c>
      <c r="AE109" s="14">
        <f t="shared" si="38"/>
        <v>171.66666666666666</v>
      </c>
      <c r="AF109" s="5">
        <v>2</v>
      </c>
      <c r="AG109" s="6">
        <v>660</v>
      </c>
      <c r="AH109" s="4">
        <v>0</v>
      </c>
      <c r="AI109" s="23">
        <f>SUM(Tabela1[[#This Row],[ESTOQUE RJ]:[ESTOQUE SC]])</f>
        <v>660</v>
      </c>
      <c r="AJ109" s="4">
        <v>0</v>
      </c>
      <c r="AK109" s="4">
        <v>2000</v>
      </c>
      <c r="AL109" s="24">
        <f>SUM(Tabela1[[#This Row],[QTD CONTAINER]:[QTD FÁBRICA]])</f>
        <v>2000</v>
      </c>
      <c r="AM109" s="7">
        <f t="shared" si="39"/>
        <v>3.8446601941747574</v>
      </c>
      <c r="AN109" s="7">
        <f t="shared" si="40"/>
        <v>0</v>
      </c>
      <c r="AO109" s="8">
        <f t="shared" si="41"/>
        <v>0</v>
      </c>
      <c r="AP109" s="9">
        <f t="shared" si="42"/>
        <v>11.650485436893204</v>
      </c>
      <c r="AQ109" s="25">
        <f t="shared" si="43"/>
        <v>15.495145631067961</v>
      </c>
      <c r="AR109" s="18">
        <f t="shared" si="44"/>
        <v>3.8446601941747574</v>
      </c>
      <c r="AS109" s="7">
        <f t="shared" si="45"/>
        <v>0</v>
      </c>
      <c r="AT109" s="8">
        <f t="shared" si="46"/>
        <v>0</v>
      </c>
      <c r="AU109" s="9">
        <f t="shared" si="47"/>
        <v>11.650485436893204</v>
      </c>
      <c r="AV109" s="10">
        <f t="shared" si="48"/>
        <v>15.495145631067961</v>
      </c>
      <c r="AW109" s="22">
        <f t="shared" si="49"/>
        <v>0</v>
      </c>
      <c r="AX109" s="5">
        <f t="shared" si="50"/>
        <v>0</v>
      </c>
      <c r="AY109" s="4">
        <f>IF(
  AND(Tabela1[[#This Row],[GRUPO | ITEM]]="PALHETAS",NOT(OR(MID(Tabela1[[#This Row],[ITEM]],1,5)="YN-PF",MID(Tabela1[[#This Row],[ITEM]],1,5)="YN-PC"))),
  0,
  IF(
    ROUNDUP(
      IF(
        IF(D109="A",13-SUM(AR109:AU109),IF(D109="B",11-SUM(AR109:AU109),IF(D109="C",7-SUM(AR109:AU109))))
        &lt;0,
        0,
        IF(D109="A",13-SUM(AR109:AU109),IF(D109="B",11-SUM(AR109:AU109),IF(D109="C",7-SUM(AR109:AU109))))
      )
      *AE109/C109, 0
    )
    *C109 = 0,
    0,
    ROUNDUP(
      IF(
        IF(D109="A",13-SUM(AR109:AU109),IF(D109="B",11-SUM(AR109:AU109),IF(D109="C",7-SUM(AR109:AU109))))
        &lt;0,
        0,
        IF(D109="A",13-SUM(AR109:AU109),IF(D109="B",11-SUM(AR109:AU109),IF(D109="C",7-SUM(AR109:AU109))))
      )
      *AE109/C109, 0
    ) *C109
  )
)</f>
        <v>0</v>
      </c>
      <c r="AZ109" s="26">
        <f>IF(OR(COUNTIF(AB109,"&gt;="&amp;1.5)+COUNTIF(AA109,"&gt;="&amp;1.5)+COUNTIF(Z109,"&gt;="&amp;1.5)+COUNTIF(Y109,"&gt;="&amp;1.5)+COUNTIF(X109,"&gt;="&amp;1.5)&gt;=2,COUNTIF(AB109,"&gt;="&amp;2)&gt;=1,AND(AA109&gt;=1.5,AB109&lt;=0.3,AI109=0)),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+IFERROR(BA109*C109,0),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+IFERROR(BA109*C109,0),
IFERROR(AVERAGEIF(Tabela1[[#This Row],[COMPRA PADRÃO]:[COMPRA &gt;30%]],"&gt;"&amp;0,Tabela1[[#This Row],[COMPRA PADRÃO]:[COMPRA &gt;30%]]),
0))/Tabela1[[#This Row],[U/CX]],0)*Tabela1[[#This Row],[U/CX]])</f>
        <v>0</v>
      </c>
      <c r="BA109" s="19"/>
      <c r="BB109" s="19"/>
      <c r="BC109" s="41"/>
      <c r="BD109" s="43">
        <f t="shared" si="51"/>
        <v>7.7735849056603774</v>
      </c>
      <c r="BE109" s="44">
        <f>Tabela1[[#This Row],[MÉDIA DIÁRIA]]*180</f>
        <v>1399.2452830188679</v>
      </c>
      <c r="BF109" s="44">
        <f>Tabela1[[#This Row],[MÉDIA DIÁRIA]]*IF(Tabela1[[#This Row],[ABC FAT]]="A",(13*22),IF(Tabela1[[#This Row],[ABC FAT]]="B",(9*22),IF(Tabela1[[#This Row],[ABC FAT]]="C",(3*22),0)))</f>
        <v>1539.1698113207547</v>
      </c>
      <c r="BG109" s="44">
        <f>SUM(Tabela1[[#This Row],[ESTOQUE TOTAL]],Tabela1[[#This Row],[TRÂNSITO TOTAL]])</f>
        <v>2660</v>
      </c>
      <c r="BH1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280</v>
      </c>
      <c r="BI1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0.47168284789644016</v>
      </c>
    </row>
    <row r="110" spans="1:61" x14ac:dyDescent="0.2">
      <c r="A110" s="4" t="s">
        <v>17</v>
      </c>
      <c r="B110" s="4" t="s">
        <v>290</v>
      </c>
      <c r="C110" s="4">
        <v>25</v>
      </c>
      <c r="D110" s="4" t="s">
        <v>16</v>
      </c>
      <c r="E110" s="5">
        <v>325</v>
      </c>
      <c r="F110" s="4">
        <v>325</v>
      </c>
      <c r="G110" s="4">
        <v>250</v>
      </c>
      <c r="H110" s="4">
        <v>510</v>
      </c>
      <c r="I110" s="4">
        <v>230</v>
      </c>
      <c r="J110" s="4">
        <v>50</v>
      </c>
      <c r="K110" s="4">
        <v>350</v>
      </c>
      <c r="L110" s="4">
        <v>150</v>
      </c>
      <c r="M110" s="4">
        <v>225</v>
      </c>
      <c r="N110" s="4">
        <v>150</v>
      </c>
      <c r="O110" s="4">
        <v>250</v>
      </c>
      <c r="P110" s="4">
        <v>200</v>
      </c>
      <c r="Q110" s="13">
        <f t="shared" si="26"/>
        <v>1.2935323383084578</v>
      </c>
      <c r="R110" s="16">
        <f t="shared" si="27"/>
        <v>1.2935323383084578</v>
      </c>
      <c r="S110" s="16">
        <f t="shared" si="28"/>
        <v>0.99502487562189057</v>
      </c>
      <c r="T110" s="16">
        <f t="shared" si="29"/>
        <v>2.0298507462686568</v>
      </c>
      <c r="U110" s="16">
        <f t="shared" si="30"/>
        <v>0.91542288557213936</v>
      </c>
      <c r="V110" s="16">
        <f t="shared" si="31"/>
        <v>0.19900497512437812</v>
      </c>
      <c r="W110" s="16">
        <f t="shared" si="32"/>
        <v>1.3930348258706469</v>
      </c>
      <c r="X110" s="16">
        <f t="shared" si="33"/>
        <v>0.59701492537313428</v>
      </c>
      <c r="Y110" s="16">
        <f t="shared" si="34"/>
        <v>0.89552238805970152</v>
      </c>
      <c r="Z110" s="16">
        <f t="shared" si="35"/>
        <v>0.59701492537313428</v>
      </c>
      <c r="AA110" s="16">
        <f t="shared" si="36"/>
        <v>0.99502487562189057</v>
      </c>
      <c r="AB110" s="17">
        <f t="shared" si="37"/>
        <v>0.79601990049751248</v>
      </c>
      <c r="AC110" s="15">
        <v>61797.65</v>
      </c>
      <c r="AD110" s="14">
        <f>AVERAGE(Tabela1[[#This Row],[202407-JUL]:[202506-JUN]])</f>
        <v>251.25</v>
      </c>
      <c r="AE110" s="14">
        <f t="shared" si="38"/>
        <v>269.54545454545456</v>
      </c>
      <c r="AF110" s="5">
        <v>0</v>
      </c>
      <c r="AG110" s="6">
        <v>500</v>
      </c>
      <c r="AH110" s="4">
        <v>475</v>
      </c>
      <c r="AI110" s="23">
        <f>SUM(Tabela1[[#This Row],[ESTOQUE RJ]:[ESTOQUE SC]])</f>
        <v>975</v>
      </c>
      <c r="AJ110" s="4">
        <v>0</v>
      </c>
      <c r="AK110" s="4">
        <v>2000</v>
      </c>
      <c r="AL110" s="24">
        <f>SUM(Tabela1[[#This Row],[QTD CONTAINER]:[QTD FÁBRICA]])</f>
        <v>2000</v>
      </c>
      <c r="AM110" s="7">
        <f t="shared" si="39"/>
        <v>1.9900497512437811</v>
      </c>
      <c r="AN110" s="7">
        <f t="shared" si="40"/>
        <v>1.8905472636815921</v>
      </c>
      <c r="AO110" s="8">
        <f t="shared" si="41"/>
        <v>0</v>
      </c>
      <c r="AP110" s="9">
        <f t="shared" si="42"/>
        <v>7.9601990049751246</v>
      </c>
      <c r="AQ110" s="25">
        <f t="shared" si="43"/>
        <v>11.840796019900498</v>
      </c>
      <c r="AR110" s="18">
        <f t="shared" si="44"/>
        <v>1.8549747048903877</v>
      </c>
      <c r="AS110" s="7">
        <f t="shared" si="45"/>
        <v>1.7622259696458684</v>
      </c>
      <c r="AT110" s="8">
        <f t="shared" si="46"/>
        <v>0</v>
      </c>
      <c r="AU110" s="9">
        <f t="shared" si="47"/>
        <v>7.419898819561551</v>
      </c>
      <c r="AV110" s="10">
        <f t="shared" si="48"/>
        <v>11.037099494097808</v>
      </c>
      <c r="AW110" s="22">
        <f t="shared" si="49"/>
        <v>0</v>
      </c>
      <c r="AX110" s="5">
        <f t="shared" si="50"/>
        <v>0</v>
      </c>
      <c r="AY110" s="4">
        <f>IF(
  AND(Tabela1[[#This Row],[GRUPO | ITEM]]="PALHETAS",NOT(OR(MID(Tabela1[[#This Row],[ITEM]],1,5)="YN-PF",MID(Tabela1[[#This Row],[ITEM]],1,5)="YN-PC"))),
  0,
  IF(
    ROUNDUP(
      IF(
        IF(D110="A",13-SUM(AR110:AU110),IF(D110="B",11-SUM(AR110:AU110),IF(D110="C",7-SUM(AR110:AU110))))
        &lt;0,
        0,
        IF(D110="A",13-SUM(AR110:AU110),IF(D110="B",11-SUM(AR110:AU110),IF(D110="C",7-SUM(AR110:AU110))))
      )
      *AE110/C110, 0
    )
    *C110 = 0,
    0,
    ROUNDUP(
      IF(
        IF(D110="A",13-SUM(AR110:AU110),IF(D110="B",11-SUM(AR110:AU110),IF(D110="C",7-SUM(AR110:AU110))))
        &lt;0,
        0,
        IF(D110="A",13-SUM(AR110:AU110),IF(D110="B",11-SUM(AR110:AU110),IF(D110="C",7-SUM(AR110:AU110))))
      )
      *AE110/C110, 0
    ) *C110
  )
)</f>
        <v>0</v>
      </c>
      <c r="AZ110" s="26">
        <f>IF(OR(COUNTIF(AB110,"&gt;="&amp;1.5)+COUNTIF(AA110,"&gt;="&amp;1.5)+COUNTIF(Z110,"&gt;="&amp;1.5)+COUNTIF(Y110,"&gt;="&amp;1.5)+COUNTIF(X110,"&gt;="&amp;1.5)&gt;=2,COUNTIF(AB110,"&gt;="&amp;2)&gt;=1,AND(AA110&gt;=1.5,AB110&lt;=0.3,AI110=0)),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+IFERROR(BA110*C110,0),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+IFERROR(BA110*C110,0),
IFERROR(AVERAGEIF(Tabela1[[#This Row],[COMPRA PADRÃO]:[COMPRA &gt;30%]],"&gt;"&amp;0,Tabela1[[#This Row],[COMPRA PADRÃO]:[COMPRA &gt;30%]]),
0))/Tabela1[[#This Row],[U/CX]],0)*Tabela1[[#This Row],[U/CX]])</f>
        <v>0</v>
      </c>
      <c r="BA110" s="19"/>
      <c r="BB110" s="19"/>
      <c r="BC110" s="5"/>
      <c r="BD110" s="43">
        <f t="shared" si="51"/>
        <v>11.377358490566039</v>
      </c>
      <c r="BE110" s="44">
        <f>Tabela1[[#This Row],[MÉDIA DIÁRIA]]*180</f>
        <v>2047.924528301887</v>
      </c>
      <c r="BF110" s="44">
        <f>Tabela1[[#This Row],[MÉDIA DIÁRIA]]*IF(Tabela1[[#This Row],[ABC FAT]]="A",(13*22),IF(Tabela1[[#This Row],[ABC FAT]]="B",(9*22),IF(Tabela1[[#This Row],[ABC FAT]]="C",(3*22),0)))</f>
        <v>2252.7169811320755</v>
      </c>
      <c r="BG110" s="44">
        <f>SUM(Tabela1[[#This Row],[ESTOQUE TOTAL]],Tabela1[[#This Row],[TRÂNSITO TOTAL]])</f>
        <v>2975</v>
      </c>
      <c r="BH1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1325</v>
      </c>
      <c r="BI1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0.47609176340519621</v>
      </c>
    </row>
    <row r="111" spans="1:61" x14ac:dyDescent="0.2">
      <c r="A111" s="4" t="s">
        <v>269</v>
      </c>
      <c r="B111" s="4" t="s">
        <v>1311</v>
      </c>
      <c r="C111" s="4">
        <v>10</v>
      </c>
      <c r="D111" s="4" t="s">
        <v>85</v>
      </c>
      <c r="E111" s="5"/>
      <c r="F111" s="4"/>
      <c r="G111" s="4"/>
      <c r="H111" s="4"/>
      <c r="I111" s="4"/>
      <c r="J111" s="4"/>
      <c r="K111" s="4"/>
      <c r="L111" s="4"/>
      <c r="M111" s="4"/>
      <c r="N111" s="4">
        <v>20</v>
      </c>
      <c r="O111" s="4">
        <v>16</v>
      </c>
      <c r="P111" s="4">
        <v>1</v>
      </c>
      <c r="Q111" s="13">
        <f t="shared" si="26"/>
        <v>0</v>
      </c>
      <c r="R111" s="16">
        <f t="shared" si="27"/>
        <v>0</v>
      </c>
      <c r="S111" s="16">
        <f t="shared" si="28"/>
        <v>0</v>
      </c>
      <c r="T111" s="16">
        <f t="shared" si="29"/>
        <v>0</v>
      </c>
      <c r="U111" s="16">
        <f t="shared" si="30"/>
        <v>0</v>
      </c>
      <c r="V111" s="16">
        <f t="shared" si="31"/>
        <v>0</v>
      </c>
      <c r="W111" s="16">
        <f t="shared" si="32"/>
        <v>0</v>
      </c>
      <c r="X111" s="16">
        <f t="shared" si="33"/>
        <v>0</v>
      </c>
      <c r="Y111" s="16">
        <f t="shared" si="34"/>
        <v>0</v>
      </c>
      <c r="Z111" s="16">
        <f t="shared" si="35"/>
        <v>1.6216216216216215</v>
      </c>
      <c r="AA111" s="16">
        <f t="shared" si="36"/>
        <v>1.2972972972972971</v>
      </c>
      <c r="AB111" s="17">
        <f t="shared" si="37"/>
        <v>8.1081081081081072E-2</v>
      </c>
      <c r="AC111" s="15">
        <v>3753.91</v>
      </c>
      <c r="AD111" s="14">
        <f>AVERAGE(Tabela1[[#This Row],[202407-JUL]:[202506-JUN]])</f>
        <v>12.333333333333334</v>
      </c>
      <c r="AE111" s="14">
        <f t="shared" si="38"/>
        <v>18</v>
      </c>
      <c r="AF111" s="5">
        <v>0</v>
      </c>
      <c r="AG111" s="6">
        <v>12</v>
      </c>
      <c r="AH111" s="4">
        <v>0</v>
      </c>
      <c r="AI111" s="23">
        <f>SUM(Tabela1[[#This Row],[ESTOQUE RJ]:[ESTOQUE SC]])</f>
        <v>12</v>
      </c>
      <c r="AJ111" s="4">
        <v>0</v>
      </c>
      <c r="AK111" s="4">
        <v>300</v>
      </c>
      <c r="AL111" s="24">
        <f>SUM(Tabela1[[#This Row],[QTD CONTAINER]:[QTD FÁBRICA]])</f>
        <v>300</v>
      </c>
      <c r="AM111" s="7">
        <f t="shared" si="39"/>
        <v>0.97297297297297292</v>
      </c>
      <c r="AN111" s="7">
        <f t="shared" si="40"/>
        <v>0</v>
      </c>
      <c r="AO111" s="8">
        <f t="shared" si="41"/>
        <v>0</v>
      </c>
      <c r="AP111" s="9">
        <f t="shared" si="42"/>
        <v>24.324324324324323</v>
      </c>
      <c r="AQ111" s="25">
        <f t="shared" si="43"/>
        <v>25.297297297297295</v>
      </c>
      <c r="AR111" s="18">
        <f t="shared" si="44"/>
        <v>0.66666666666666663</v>
      </c>
      <c r="AS111" s="7">
        <f t="shared" si="45"/>
        <v>0</v>
      </c>
      <c r="AT111" s="8">
        <f t="shared" si="46"/>
        <v>0</v>
      </c>
      <c r="AU111" s="9">
        <f t="shared" si="47"/>
        <v>16.666666666666668</v>
      </c>
      <c r="AV111" s="10">
        <f t="shared" si="48"/>
        <v>17.333333333333336</v>
      </c>
      <c r="AW111" s="22">
        <f t="shared" si="49"/>
        <v>0</v>
      </c>
      <c r="AX111" s="5">
        <f t="shared" si="50"/>
        <v>0</v>
      </c>
      <c r="AY111" s="4">
        <f>IF(
  AND(Tabela1[[#This Row],[GRUPO | ITEM]]="PALHETAS",NOT(OR(MID(Tabela1[[#This Row],[ITEM]],1,5)="YN-PF",MID(Tabela1[[#This Row],[ITEM]],1,5)="YN-PC"))),
  0,
  IF(
    ROUNDUP(
      IF(
        IF(D111="A",13-SUM(AR111:AU111),IF(D111="B",11-SUM(AR111:AU111),IF(D111="C",7-SUM(AR111:AU111))))
        &lt;0,
        0,
        IF(D111="A",13-SUM(AR111:AU111),IF(D111="B",11-SUM(AR111:AU111),IF(D111="C",7-SUM(AR111:AU111))))
      )
      *AE111/C111, 0
    )
    *C111 = 0,
    0,
    ROUNDUP(
      IF(
        IF(D111="A",13-SUM(AR111:AU111),IF(D111="B",11-SUM(AR111:AU111),IF(D111="C",7-SUM(AR111:AU111))))
        &lt;0,
        0,
        IF(D111="A",13-SUM(AR111:AU111),IF(D111="B",11-SUM(AR111:AU111),IF(D111="C",7-SUM(AR111:AU111))))
      )
      *AE111/C111, 0
    ) *C111
  )
)</f>
        <v>0</v>
      </c>
      <c r="AZ111" s="26">
        <f>IF(OR(COUNTIF(AB111,"&gt;="&amp;1.5)+COUNTIF(AA111,"&gt;="&amp;1.5)+COUNTIF(Z111,"&gt;="&amp;1.5)+COUNTIF(Y111,"&gt;="&amp;1.5)+COUNTIF(X111,"&gt;="&amp;1.5)&gt;=2,COUNTIF(AB111,"&gt;="&amp;2)&gt;=1,AND(AA111&gt;=1.5,AB111&lt;=0.3,AI111=0)),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+IFERROR(BA111*C111,0),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+IFERROR(BA111*C111,0),
IFERROR(AVERAGEIF(Tabela1[[#This Row],[COMPRA PADRÃO]:[COMPRA &gt;30%]],"&gt;"&amp;0,Tabela1[[#This Row],[COMPRA PADRÃO]:[COMPRA &gt;30%]]),
0))/Tabela1[[#This Row],[U/CX]],0)*Tabela1[[#This Row],[U/CX]])</f>
        <v>0</v>
      </c>
      <c r="BA111" s="19"/>
      <c r="BB111" s="19"/>
      <c r="BC111" s="5"/>
      <c r="BD111" s="43">
        <f t="shared" si="51"/>
        <v>0.13962264150943396</v>
      </c>
      <c r="BE111" s="44">
        <f>Tabela1[[#This Row],[MÉDIA DIÁRIA]]*180</f>
        <v>25.132075471698112</v>
      </c>
      <c r="BF111" s="44">
        <f>Tabela1[[#This Row],[MÉDIA DIÁRIA]]*IF(Tabela1[[#This Row],[ABC FAT]]="A",(13*22),IF(Tabela1[[#This Row],[ABC FAT]]="B",(9*22),IF(Tabela1[[#This Row],[ABC FAT]]="C",(3*22),0)))</f>
        <v>9.2150943396226417</v>
      </c>
      <c r="BG111" s="44">
        <f>SUM(Tabela1[[#This Row],[ESTOQUE TOTAL]],Tabela1[[#This Row],[TRÂNSITO TOTAL]])</f>
        <v>312</v>
      </c>
      <c r="BH1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0.47747747747747749</v>
      </c>
    </row>
    <row r="112" spans="1:61" x14ac:dyDescent="0.2">
      <c r="A112" s="4" t="s">
        <v>17</v>
      </c>
      <c r="B112" s="4" t="s">
        <v>1225</v>
      </c>
      <c r="C112" s="4">
        <v>25</v>
      </c>
      <c r="D112" s="4" t="s">
        <v>85</v>
      </c>
      <c r="E112" s="5"/>
      <c r="F112" s="4"/>
      <c r="G112" s="4">
        <v>75</v>
      </c>
      <c r="H112" s="4"/>
      <c r="I112" s="4"/>
      <c r="J112" s="4"/>
      <c r="K112" s="4"/>
      <c r="L112" s="4"/>
      <c r="M112" s="4"/>
      <c r="N112" s="4"/>
      <c r="O112" s="4"/>
      <c r="P112" s="4"/>
      <c r="Q112" s="13">
        <f t="shared" si="26"/>
        <v>0</v>
      </c>
      <c r="R112" s="16">
        <f t="shared" si="27"/>
        <v>0</v>
      </c>
      <c r="S112" s="16">
        <f t="shared" si="28"/>
        <v>1</v>
      </c>
      <c r="T112" s="16">
        <f t="shared" si="29"/>
        <v>0</v>
      </c>
      <c r="U112" s="16">
        <f t="shared" si="30"/>
        <v>0</v>
      </c>
      <c r="V112" s="16">
        <f t="shared" si="31"/>
        <v>0</v>
      </c>
      <c r="W112" s="16">
        <f t="shared" si="32"/>
        <v>0</v>
      </c>
      <c r="X112" s="16">
        <f t="shared" si="33"/>
        <v>0</v>
      </c>
      <c r="Y112" s="16">
        <f t="shared" si="34"/>
        <v>0</v>
      </c>
      <c r="Z112" s="16">
        <f t="shared" si="35"/>
        <v>0</v>
      </c>
      <c r="AA112" s="16">
        <f t="shared" si="36"/>
        <v>0</v>
      </c>
      <c r="AB112" s="17">
        <f t="shared" si="37"/>
        <v>0</v>
      </c>
      <c r="AC112" s="15">
        <v>1443.25</v>
      </c>
      <c r="AD112" s="14">
        <f>AVERAGE(Tabela1[[#This Row],[202407-JUL]:[202506-JUN]])</f>
        <v>75</v>
      </c>
      <c r="AE112" s="14">
        <f t="shared" si="38"/>
        <v>75</v>
      </c>
      <c r="AF112" s="5">
        <v>0</v>
      </c>
      <c r="AG112" s="6">
        <v>25</v>
      </c>
      <c r="AH112" s="4">
        <v>0</v>
      </c>
      <c r="AI112" s="23">
        <f>SUM(Tabela1[[#This Row],[ESTOQUE RJ]:[ESTOQUE SC]])</f>
        <v>25</v>
      </c>
      <c r="AJ112" s="4">
        <v>0</v>
      </c>
      <c r="AK112" s="4">
        <v>0</v>
      </c>
      <c r="AL112" s="24">
        <f>SUM(Tabela1[[#This Row],[QTD CONTAINER]:[QTD FÁBRICA]])</f>
        <v>0</v>
      </c>
      <c r="AM112" s="7">
        <f t="shared" si="39"/>
        <v>0.33333333333333331</v>
      </c>
      <c r="AN112" s="7">
        <f t="shared" si="40"/>
        <v>0</v>
      </c>
      <c r="AO112" s="8">
        <f t="shared" si="41"/>
        <v>0</v>
      </c>
      <c r="AP112" s="9">
        <f t="shared" si="42"/>
        <v>0</v>
      </c>
      <c r="AQ112" s="25">
        <f t="shared" si="43"/>
        <v>0.33333333333333331</v>
      </c>
      <c r="AR112" s="18">
        <f t="shared" si="44"/>
        <v>0.33333333333333331</v>
      </c>
      <c r="AS112" s="7">
        <f t="shared" si="45"/>
        <v>0</v>
      </c>
      <c r="AT112" s="8">
        <f t="shared" si="46"/>
        <v>0</v>
      </c>
      <c r="AU112" s="9">
        <f t="shared" si="47"/>
        <v>0</v>
      </c>
      <c r="AV112" s="10">
        <f t="shared" si="48"/>
        <v>0.33333333333333331</v>
      </c>
      <c r="AW112" s="22">
        <f t="shared" si="49"/>
        <v>0</v>
      </c>
      <c r="AX112" s="5">
        <f t="shared" si="50"/>
        <v>0</v>
      </c>
      <c r="AY112" s="4">
        <f>IF(
  AND(Tabela1[[#This Row],[GRUPO | ITEM]]="PALHETAS",NOT(OR(MID(Tabela1[[#This Row],[ITEM]],1,5)="YN-PF",MID(Tabela1[[#This Row],[ITEM]],1,5)="YN-PC"))),
  0,
  IF(
    ROUNDUP(
      IF(
        IF(D112="A",13-SUM(AR112:AU112),IF(D112="B",11-SUM(AR112:AU112),IF(D112="C",7-SUM(AR112:AU112))))
        &lt;0,
        0,
        IF(D112="A",13-SUM(AR112:AU112),IF(D112="B",11-SUM(AR112:AU112),IF(D112="C",7-SUM(AR112:AU112))))
      )
      *AE112/C112, 0
    )
    *C112 = 0,
    0,
    ROUNDUP(
      IF(
        IF(D112="A",13-SUM(AR112:AU112),IF(D112="B",11-SUM(AR112:AU112),IF(D112="C",7-SUM(AR112:AU112))))
        &lt;0,
        0,
        IF(D112="A",13-SUM(AR112:AU112),IF(D112="B",11-SUM(AR112:AU112),IF(D112="C",7-SUM(AR112:AU112))))
      )
      *AE112/C112, 0
    ) *C112
  )
)</f>
        <v>0</v>
      </c>
      <c r="AZ112" s="26">
        <f>IF(OR(COUNTIF(AB112,"&gt;="&amp;1.5)+COUNTIF(AA112,"&gt;="&amp;1.5)+COUNTIF(Z112,"&gt;="&amp;1.5)+COUNTIF(Y112,"&gt;="&amp;1.5)+COUNTIF(X112,"&gt;="&amp;1.5)&gt;=2,COUNTIF(AB112,"&gt;="&amp;2)&gt;=1,AND(AA112&gt;=1.5,AB112&lt;=0.3,AI112=0)),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+IFERROR(BA112*C112,0),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+IFERROR(BA112*C112,0),
IFERROR(AVERAGEIF(Tabela1[[#This Row],[COMPRA PADRÃO]:[COMPRA &gt;30%]],"&gt;"&amp;0,Tabela1[[#This Row],[COMPRA PADRÃO]:[COMPRA &gt;30%]]),
0))/Tabela1[[#This Row],[U/CX]],0)*Tabela1[[#This Row],[U/CX]])</f>
        <v>0</v>
      </c>
      <c r="BA112" s="19"/>
      <c r="BB112" s="19"/>
      <c r="BC112" s="5"/>
      <c r="BD112" s="43">
        <f t="shared" si="51"/>
        <v>0.28301886792452829</v>
      </c>
      <c r="BE112" s="44">
        <f>Tabela1[[#This Row],[MÉDIA DIÁRIA]]*180</f>
        <v>50.943396226415096</v>
      </c>
      <c r="BF112" s="44">
        <f>Tabela1[[#This Row],[MÉDIA DIÁRIA]]*IF(Tabela1[[#This Row],[ABC FAT]]="A",(13*22),IF(Tabela1[[#This Row],[ABC FAT]]="B",(9*22),IF(Tabela1[[#This Row],[ABC FAT]]="C",(3*22),0)))</f>
        <v>18.679245283018869</v>
      </c>
      <c r="BG112" s="44">
        <f>SUM(Tabela1[[#This Row],[ESTOQUE TOTAL]],Tabela1[[#This Row],[TRÂNSITO TOTAL]])</f>
        <v>25</v>
      </c>
      <c r="BH1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1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</v>
      </c>
    </row>
    <row r="113" spans="1:61" x14ac:dyDescent="0.2">
      <c r="A113" s="4" t="s">
        <v>17</v>
      </c>
      <c r="B113" s="4" t="s">
        <v>80</v>
      </c>
      <c r="C113" s="4">
        <v>20</v>
      </c>
      <c r="D113" s="4" t="s">
        <v>19</v>
      </c>
      <c r="E113" s="5">
        <v>980</v>
      </c>
      <c r="F113" s="4">
        <v>660</v>
      </c>
      <c r="G113" s="4">
        <v>480</v>
      </c>
      <c r="H113" s="4">
        <v>1040</v>
      </c>
      <c r="I113" s="4">
        <v>1580</v>
      </c>
      <c r="J113" s="4">
        <v>200</v>
      </c>
      <c r="K113" s="4">
        <v>1160</v>
      </c>
      <c r="L113" s="4">
        <v>480</v>
      </c>
      <c r="M113" s="4">
        <v>700</v>
      </c>
      <c r="N113" s="4">
        <v>300</v>
      </c>
      <c r="O113" s="4">
        <v>420</v>
      </c>
      <c r="P113" s="4">
        <v>660</v>
      </c>
      <c r="Q113" s="13">
        <f t="shared" si="26"/>
        <v>1.3579676674364898</v>
      </c>
      <c r="R113" s="16">
        <f t="shared" si="27"/>
        <v>0.91454965357967677</v>
      </c>
      <c r="S113" s="16">
        <f t="shared" si="28"/>
        <v>0.66512702078521946</v>
      </c>
      <c r="T113" s="16">
        <f t="shared" si="29"/>
        <v>1.4411085450346421</v>
      </c>
      <c r="U113" s="16">
        <f t="shared" si="30"/>
        <v>2.1893764434180141</v>
      </c>
      <c r="V113" s="16">
        <f t="shared" si="31"/>
        <v>0.27713625866050812</v>
      </c>
      <c r="W113" s="16">
        <f t="shared" si="32"/>
        <v>1.6073903002309469</v>
      </c>
      <c r="X113" s="16">
        <f t="shared" si="33"/>
        <v>0.66512702078521946</v>
      </c>
      <c r="Y113" s="16">
        <f t="shared" si="34"/>
        <v>0.96997690531177838</v>
      </c>
      <c r="Z113" s="16">
        <f t="shared" si="35"/>
        <v>0.41570438799076215</v>
      </c>
      <c r="AA113" s="16">
        <f t="shared" si="36"/>
        <v>0.58198614318706698</v>
      </c>
      <c r="AB113" s="17">
        <f t="shared" si="37"/>
        <v>0.91454965357967677</v>
      </c>
      <c r="AC113" s="15">
        <v>132966.79999999999</v>
      </c>
      <c r="AD113" s="14">
        <f>AVERAGE(Tabela1[[#This Row],[202407-JUL]:[202506-JUN]])</f>
        <v>721.66666666666663</v>
      </c>
      <c r="AE113" s="14">
        <f t="shared" si="38"/>
        <v>769.09090909090912</v>
      </c>
      <c r="AF113" s="5">
        <v>1</v>
      </c>
      <c r="AG113" s="6">
        <v>1600</v>
      </c>
      <c r="AH113" s="4">
        <v>1300</v>
      </c>
      <c r="AI113" s="23">
        <f>SUM(Tabela1[[#This Row],[ESTOQUE RJ]:[ESTOQUE SC]])</f>
        <v>2900</v>
      </c>
      <c r="AJ113" s="4">
        <v>0</v>
      </c>
      <c r="AK113" s="4">
        <v>10000</v>
      </c>
      <c r="AL113" s="24">
        <f>SUM(Tabela1[[#This Row],[QTD CONTAINER]:[QTD FÁBRICA]])</f>
        <v>10000</v>
      </c>
      <c r="AM113" s="7">
        <f t="shared" si="39"/>
        <v>2.2170900692840649</v>
      </c>
      <c r="AN113" s="7">
        <f t="shared" si="40"/>
        <v>1.8013856812933027</v>
      </c>
      <c r="AO113" s="8">
        <f t="shared" si="41"/>
        <v>0</v>
      </c>
      <c r="AP113" s="9">
        <f t="shared" si="42"/>
        <v>13.856812933025404</v>
      </c>
      <c r="AQ113" s="25">
        <f t="shared" si="43"/>
        <v>17.875288683602772</v>
      </c>
      <c r="AR113" s="18">
        <f t="shared" si="44"/>
        <v>2.0803782505910164</v>
      </c>
      <c r="AS113" s="7">
        <f t="shared" si="45"/>
        <v>1.6903073286052008</v>
      </c>
      <c r="AT113" s="8">
        <f t="shared" si="46"/>
        <v>0</v>
      </c>
      <c r="AU113" s="9">
        <f t="shared" si="47"/>
        <v>13.002364066193852</v>
      </c>
      <c r="AV113" s="10">
        <f t="shared" si="48"/>
        <v>16.773049645390071</v>
      </c>
      <c r="AW113" s="22">
        <f t="shared" si="49"/>
        <v>0</v>
      </c>
      <c r="AX113" s="5">
        <f t="shared" si="50"/>
        <v>0</v>
      </c>
      <c r="AY113" s="4">
        <f>IF(
  AND(Tabela1[[#This Row],[GRUPO | ITEM]]="PALHETAS",NOT(OR(MID(Tabela1[[#This Row],[ITEM]],1,5)="YN-PF",MID(Tabela1[[#This Row],[ITEM]],1,5)="YN-PC"))),
  0,
  IF(
    ROUNDUP(
      IF(
        IF(D113="A",13-SUM(AR113:AU113),IF(D113="B",11-SUM(AR113:AU113),IF(D113="C",7-SUM(AR113:AU113))))
        &lt;0,
        0,
        IF(D113="A",13-SUM(AR113:AU113),IF(D113="B",11-SUM(AR113:AU113),IF(D113="C",7-SUM(AR113:AU113))))
      )
      *AE113/C113, 0
    )
    *C113 = 0,
    0,
    ROUNDUP(
      IF(
        IF(D113="A",13-SUM(AR113:AU113),IF(D113="B",11-SUM(AR113:AU113),IF(D113="C",7-SUM(AR113:AU113))))
        &lt;0,
        0,
        IF(D113="A",13-SUM(AR113:AU113),IF(D113="B",11-SUM(AR113:AU113),IF(D113="C",7-SUM(AR113:AU113))))
      )
      *AE113/C113, 0
    ) *C113
  )
)</f>
        <v>0</v>
      </c>
      <c r="AZ113" s="26">
        <f>IF(OR(COUNTIF(AB113,"&gt;="&amp;1.5)+COUNTIF(AA113,"&gt;="&amp;1.5)+COUNTIF(Z113,"&gt;="&amp;1.5)+COUNTIF(Y113,"&gt;="&amp;1.5)+COUNTIF(X113,"&gt;="&amp;1.5)&gt;=2,COUNTIF(AB113,"&gt;="&amp;2)&gt;=1,AND(AA113&gt;=1.5,AB113&lt;=0.3,AI113=0)),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+IFERROR(BA113*C113,0),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+IFERROR(BA113*C113,0),
IFERROR(AVERAGEIF(Tabela1[[#This Row],[COMPRA PADRÃO]:[COMPRA &gt;30%]],"&gt;"&amp;0,Tabela1[[#This Row],[COMPRA PADRÃO]:[COMPRA &gt;30%]]),
0))/Tabela1[[#This Row],[U/CX]],0)*Tabela1[[#This Row],[U/CX]])</f>
        <v>0</v>
      </c>
      <c r="BA113" s="19"/>
      <c r="BB113" s="19"/>
      <c r="BC113" s="5"/>
      <c r="BD113" s="43">
        <f t="shared" si="51"/>
        <v>32.679245283018865</v>
      </c>
      <c r="BE113" s="44">
        <f>Tabela1[[#This Row],[MÉDIA DIÁRIA]]*180</f>
        <v>5882.2641509433961</v>
      </c>
      <c r="BF113" s="44">
        <f>Tabela1[[#This Row],[MÉDIA DIÁRIA]]*IF(Tabela1[[#This Row],[ABC FAT]]="A",(13*22),IF(Tabela1[[#This Row],[ABC FAT]]="B",(9*22),IF(Tabela1[[#This Row],[ABC FAT]]="C",(3*22),0)))</f>
        <v>9346.2641509433961</v>
      </c>
      <c r="BG113" s="44">
        <f>SUM(Tabela1[[#This Row],[ESTOQUE TOTAL]],Tabela1[[#This Row],[TRÂNSITO TOTAL]])</f>
        <v>12900</v>
      </c>
      <c r="BH1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2320</v>
      </c>
      <c r="BI1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0.49300744162176036</v>
      </c>
    </row>
    <row r="114" spans="1:61" x14ac:dyDescent="0.2">
      <c r="A114" s="4" t="s">
        <v>202</v>
      </c>
      <c r="B114" s="4" t="s">
        <v>409</v>
      </c>
      <c r="C114" s="4">
        <v>15</v>
      </c>
      <c r="D114" s="4" t="s">
        <v>85</v>
      </c>
      <c r="E114" s="5">
        <v>90</v>
      </c>
      <c r="F114" s="4">
        <v>150</v>
      </c>
      <c r="G114" s="4">
        <v>135</v>
      </c>
      <c r="H114" s="4">
        <v>180</v>
      </c>
      <c r="I114" s="4">
        <v>60</v>
      </c>
      <c r="J114" s="4">
        <v>30</v>
      </c>
      <c r="K114" s="4">
        <v>165</v>
      </c>
      <c r="L114" s="4">
        <v>90</v>
      </c>
      <c r="M114" s="4">
        <v>165</v>
      </c>
      <c r="N114" s="4">
        <v>30</v>
      </c>
      <c r="O114" s="4">
        <v>225</v>
      </c>
      <c r="P114" s="4">
        <v>150</v>
      </c>
      <c r="Q114" s="13">
        <f t="shared" si="26"/>
        <v>0.73469387755102045</v>
      </c>
      <c r="R114" s="16">
        <f t="shared" si="27"/>
        <v>1.2244897959183674</v>
      </c>
      <c r="S114" s="16">
        <f t="shared" si="28"/>
        <v>1.1020408163265305</v>
      </c>
      <c r="T114" s="16">
        <f t="shared" si="29"/>
        <v>1.4693877551020409</v>
      </c>
      <c r="U114" s="16">
        <f t="shared" si="30"/>
        <v>0.48979591836734693</v>
      </c>
      <c r="V114" s="16">
        <f t="shared" si="31"/>
        <v>0.24489795918367346</v>
      </c>
      <c r="W114" s="16">
        <f t="shared" si="32"/>
        <v>1.346938775510204</v>
      </c>
      <c r="X114" s="16">
        <f t="shared" si="33"/>
        <v>0.73469387755102045</v>
      </c>
      <c r="Y114" s="16">
        <f t="shared" si="34"/>
        <v>1.346938775510204</v>
      </c>
      <c r="Z114" s="16">
        <f t="shared" si="35"/>
        <v>0.24489795918367346</v>
      </c>
      <c r="AA114" s="16">
        <f t="shared" si="36"/>
        <v>1.8367346938775511</v>
      </c>
      <c r="AB114" s="17">
        <f t="shared" si="37"/>
        <v>1.2244897959183674</v>
      </c>
      <c r="AC114" s="15">
        <v>23585.7</v>
      </c>
      <c r="AD114" s="14">
        <f>AVERAGE(Tabela1[[#This Row],[202407-JUL]:[202506-JUN]])</f>
        <v>122.5</v>
      </c>
      <c r="AE114" s="14">
        <f t="shared" si="38"/>
        <v>141</v>
      </c>
      <c r="AF114" s="5">
        <v>0</v>
      </c>
      <c r="AG114" s="6">
        <v>90</v>
      </c>
      <c r="AH114" s="4">
        <v>420</v>
      </c>
      <c r="AI114" s="23">
        <f>SUM(Tabela1[[#This Row],[ESTOQUE RJ]:[ESTOQUE SC]])</f>
        <v>510</v>
      </c>
      <c r="AJ114" s="4">
        <v>0</v>
      </c>
      <c r="AK114" s="4">
        <v>330</v>
      </c>
      <c r="AL114" s="24">
        <f>SUM(Tabela1[[#This Row],[QTD CONTAINER]:[QTD FÁBRICA]])</f>
        <v>330</v>
      </c>
      <c r="AM114" s="7">
        <f t="shared" si="39"/>
        <v>0.73469387755102045</v>
      </c>
      <c r="AN114" s="7">
        <f t="shared" si="40"/>
        <v>3.4285714285714284</v>
      </c>
      <c r="AO114" s="8">
        <f t="shared" si="41"/>
        <v>0</v>
      </c>
      <c r="AP114" s="9">
        <f t="shared" si="42"/>
        <v>2.693877551020408</v>
      </c>
      <c r="AQ114" s="25">
        <f t="shared" si="43"/>
        <v>6.8571428571428577</v>
      </c>
      <c r="AR114" s="18">
        <f t="shared" si="44"/>
        <v>0.63829787234042556</v>
      </c>
      <c r="AS114" s="7">
        <f t="shared" si="45"/>
        <v>2.978723404255319</v>
      </c>
      <c r="AT114" s="8">
        <f t="shared" si="46"/>
        <v>0</v>
      </c>
      <c r="AU114" s="9">
        <f t="shared" si="47"/>
        <v>2.3404255319148937</v>
      </c>
      <c r="AV114" s="10">
        <f t="shared" si="48"/>
        <v>5.9574468085106389</v>
      </c>
      <c r="AW114" s="22">
        <f t="shared" si="49"/>
        <v>0.68311195445920303</v>
      </c>
      <c r="AX114" s="5">
        <f t="shared" si="50"/>
        <v>30</v>
      </c>
      <c r="AY114" s="4">
        <f>IF(
  AND(Tabela1[[#This Row],[GRUPO | ITEM]]="PALHETAS",NOT(OR(MID(Tabela1[[#This Row],[ITEM]],1,5)="YN-PF",MID(Tabela1[[#This Row],[ITEM]],1,5)="YN-PC"))),
  0,
  IF(
    ROUNDUP(
      IF(
        IF(D114="A",13-SUM(AR114:AU114),IF(D114="B",11-SUM(AR114:AU114),IF(D114="C",7-SUM(AR114:AU114))))
        &lt;0,
        0,
        IF(D114="A",13-SUM(AR114:AU114),IF(D114="B",11-SUM(AR114:AU114),IF(D114="C",7-SUM(AR114:AU114))))
      )
      *AE114/C114, 0
    )
    *C114 = 0,
    0,
    ROUNDUP(
      IF(
        IF(D114="A",13-SUM(AR114:AU114),IF(D114="B",11-SUM(AR114:AU114),IF(D114="C",7-SUM(AR114:AU114))))
        &lt;0,
        0,
        IF(D114="A",13-SUM(AR114:AU114),IF(D114="B",11-SUM(AR114:AU114),IF(D114="C",7-SUM(AR114:AU114))))
      )
      *AE114/C114, 0
    ) *C114
  )
)</f>
        <v>150</v>
      </c>
      <c r="AZ114" s="26">
        <f>IF(OR(COUNTIF(AB114,"&gt;="&amp;1.5)+COUNTIF(AA114,"&gt;="&amp;1.5)+COUNTIF(Z114,"&gt;="&amp;1.5)+COUNTIF(Y114,"&gt;="&amp;1.5)+COUNTIF(X114,"&gt;="&amp;1.5)&gt;=2,COUNTIF(AB114,"&gt;="&amp;2)&gt;=1,AND(AA114&gt;=1.5,AB114&lt;=0.3,AI114=0)),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+IFERROR(BA114*C114,0),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+IFERROR(BA114*C114,0),
IFERROR(AVERAGEIF(Tabela1[[#This Row],[COMPRA PADRÃO]:[COMPRA &gt;30%]],"&gt;"&amp;0,Tabela1[[#This Row],[COMPRA PADRÃO]:[COMPRA &gt;30%]]),
0))/Tabela1[[#This Row],[U/CX]],0)*Tabela1[[#This Row],[U/CX]])</f>
        <v>90</v>
      </c>
      <c r="BA114" s="19"/>
      <c r="BB114" s="19"/>
      <c r="BC114" s="5"/>
      <c r="BD114" s="43">
        <f t="shared" si="51"/>
        <v>5.5471698113207548</v>
      </c>
      <c r="BE114" s="44">
        <f>Tabela1[[#This Row],[MÉDIA DIÁRIA]]*180</f>
        <v>998.4905660377359</v>
      </c>
      <c r="BF114" s="44">
        <f>Tabela1[[#This Row],[MÉDIA DIÁRIA]]*IF(Tabela1[[#This Row],[ABC FAT]]="A",(13*22),IF(Tabela1[[#This Row],[ABC FAT]]="B",(9*22),IF(Tabela1[[#This Row],[ABC FAT]]="C",(3*22),0)))</f>
        <v>366.11320754716979</v>
      </c>
      <c r="BG114" s="44">
        <f>SUM(Tabela1[[#This Row],[ESTOQUE TOTAL]],Tabela1[[#This Row],[TRÂNSITO TOTAL]])</f>
        <v>840</v>
      </c>
      <c r="BH1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525</v>
      </c>
      <c r="BI1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0.51077097505668934</v>
      </c>
    </row>
    <row r="115" spans="1:61" x14ac:dyDescent="0.2">
      <c r="A115" s="4" t="s">
        <v>17</v>
      </c>
      <c r="B115" s="4" t="s">
        <v>953</v>
      </c>
      <c r="C115" s="4">
        <v>25</v>
      </c>
      <c r="D115" s="4" t="s">
        <v>16</v>
      </c>
      <c r="E115" s="5">
        <v>99</v>
      </c>
      <c r="F115" s="4">
        <v>525</v>
      </c>
      <c r="G115" s="4">
        <v>250</v>
      </c>
      <c r="H115" s="4">
        <v>425</v>
      </c>
      <c r="I115" s="4">
        <v>225</v>
      </c>
      <c r="J115" s="4">
        <v>25</v>
      </c>
      <c r="K115" s="4">
        <v>450</v>
      </c>
      <c r="L115" s="4">
        <v>250</v>
      </c>
      <c r="M115" s="4">
        <v>360</v>
      </c>
      <c r="N115" s="4">
        <v>350</v>
      </c>
      <c r="O115" s="4">
        <v>125</v>
      </c>
      <c r="P115" s="4">
        <v>250</v>
      </c>
      <c r="Q115" s="13">
        <f t="shared" si="26"/>
        <v>0.35632873425314937</v>
      </c>
      <c r="R115" s="16">
        <f t="shared" si="27"/>
        <v>1.8896220755848832</v>
      </c>
      <c r="S115" s="16">
        <f t="shared" si="28"/>
        <v>0.89982003599280147</v>
      </c>
      <c r="T115" s="16">
        <f t="shared" si="29"/>
        <v>1.5296940611877625</v>
      </c>
      <c r="U115" s="16">
        <f t="shared" si="30"/>
        <v>0.80983803239352137</v>
      </c>
      <c r="V115" s="16">
        <f t="shared" si="31"/>
        <v>8.9982003599280144E-2</v>
      </c>
      <c r="W115" s="16">
        <f t="shared" si="32"/>
        <v>1.6196760647870427</v>
      </c>
      <c r="X115" s="16">
        <f t="shared" si="33"/>
        <v>0.89982003599280147</v>
      </c>
      <c r="Y115" s="16">
        <f t="shared" si="34"/>
        <v>1.2957408518296341</v>
      </c>
      <c r="Z115" s="16">
        <f t="shared" si="35"/>
        <v>1.2597480503899221</v>
      </c>
      <c r="AA115" s="16">
        <f t="shared" si="36"/>
        <v>0.44991001799640074</v>
      </c>
      <c r="AB115" s="17">
        <f t="shared" si="37"/>
        <v>0.89982003599280147</v>
      </c>
      <c r="AC115" s="15">
        <v>68689.34</v>
      </c>
      <c r="AD115" s="14">
        <f>AVERAGE(Tabela1[[#This Row],[202407-JUL]:[202506-JUN]])</f>
        <v>277.83333333333331</v>
      </c>
      <c r="AE115" s="14">
        <f t="shared" si="38"/>
        <v>300.81818181818181</v>
      </c>
      <c r="AF115" s="5">
        <v>0</v>
      </c>
      <c r="AG115" s="6">
        <v>315</v>
      </c>
      <c r="AH115" s="4">
        <v>850</v>
      </c>
      <c r="AI115" s="23">
        <f>SUM(Tabela1[[#This Row],[ESTOQUE RJ]:[ESTOQUE SC]])</f>
        <v>1165</v>
      </c>
      <c r="AJ115" s="4">
        <v>0</v>
      </c>
      <c r="AK115" s="4">
        <v>2000</v>
      </c>
      <c r="AL115" s="24">
        <f>SUM(Tabela1[[#This Row],[QTD CONTAINER]:[QTD FÁBRICA]])</f>
        <v>2000</v>
      </c>
      <c r="AM115" s="7">
        <f t="shared" si="39"/>
        <v>1.1337732453509299</v>
      </c>
      <c r="AN115" s="7">
        <f t="shared" si="40"/>
        <v>3.059388122375525</v>
      </c>
      <c r="AO115" s="8">
        <f t="shared" si="41"/>
        <v>0</v>
      </c>
      <c r="AP115" s="9">
        <f t="shared" si="42"/>
        <v>7.1985602879424118</v>
      </c>
      <c r="AQ115" s="25">
        <f t="shared" si="43"/>
        <v>11.391721655668867</v>
      </c>
      <c r="AR115" s="18">
        <f t="shared" si="44"/>
        <v>1.0471441523118767</v>
      </c>
      <c r="AS115" s="7">
        <f t="shared" si="45"/>
        <v>2.8256270776669687</v>
      </c>
      <c r="AT115" s="8">
        <f t="shared" si="46"/>
        <v>0</v>
      </c>
      <c r="AU115" s="9">
        <f t="shared" si="47"/>
        <v>6.6485343003928676</v>
      </c>
      <c r="AV115" s="10">
        <f t="shared" si="48"/>
        <v>10.521305530371713</v>
      </c>
      <c r="AW115" s="22">
        <f t="shared" si="49"/>
        <v>0</v>
      </c>
      <c r="AX115" s="5">
        <f t="shared" si="50"/>
        <v>0</v>
      </c>
      <c r="AY115" s="4">
        <f>IF(
  AND(Tabela1[[#This Row],[GRUPO | ITEM]]="PALHETAS",NOT(OR(MID(Tabela1[[#This Row],[ITEM]],1,5)="YN-PF",MID(Tabela1[[#This Row],[ITEM]],1,5)="YN-PC"))),
  0,
  IF(
    ROUNDUP(
      IF(
        IF(D115="A",13-SUM(AR115:AU115),IF(D115="B",11-SUM(AR115:AU115),IF(D115="C",7-SUM(AR115:AU115))))
        &lt;0,
        0,
        IF(D115="A",13-SUM(AR115:AU115),IF(D115="B",11-SUM(AR115:AU115),IF(D115="C",7-SUM(AR115:AU115))))
      )
      *AE115/C115, 0
    )
    *C115 = 0,
    0,
    ROUNDUP(
      IF(
        IF(D115="A",13-SUM(AR115:AU115),IF(D115="B",11-SUM(AR115:AU115),IF(D115="C",7-SUM(AR115:AU115))))
        &lt;0,
        0,
        IF(D115="A",13-SUM(AR115:AU115),IF(D115="B",11-SUM(AR115:AU115),IF(D115="C",7-SUM(AR115:AU115))))
      )
      *AE115/C115, 0
    ) *C115
  )
)</f>
        <v>0</v>
      </c>
      <c r="AZ115" s="26">
        <f>IF(OR(COUNTIF(AB115,"&gt;="&amp;1.5)+COUNTIF(AA115,"&gt;="&amp;1.5)+COUNTIF(Z115,"&gt;="&amp;1.5)+COUNTIF(Y115,"&gt;="&amp;1.5)+COUNTIF(X115,"&gt;="&amp;1.5)&gt;=2,COUNTIF(AB115,"&gt;="&amp;2)&gt;=1,AND(AA115&gt;=1.5,AB115&lt;=0.3,AI115=0)),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+IFERROR(BA115*C115,0),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+IFERROR(BA115*C115,0),
IFERROR(AVERAGEIF(Tabela1[[#This Row],[COMPRA PADRÃO]:[COMPRA &gt;30%]],"&gt;"&amp;0,Tabela1[[#This Row],[COMPRA PADRÃO]:[COMPRA &gt;30%]]),
0))/Tabela1[[#This Row],[U/CX]],0)*Tabela1[[#This Row],[U/CX]])</f>
        <v>0</v>
      </c>
      <c r="BA115" s="19"/>
      <c r="BB115" s="19"/>
      <c r="BC115" s="5"/>
      <c r="BD115" s="43">
        <f t="shared" si="51"/>
        <v>12.581132075471698</v>
      </c>
      <c r="BE115" s="44">
        <f>Tabela1[[#This Row],[MÉDIA DIÁRIA]]*180</f>
        <v>2264.6037735849059</v>
      </c>
      <c r="BF115" s="44">
        <f>Tabela1[[#This Row],[MÉDIA DIÁRIA]]*IF(Tabela1[[#This Row],[ABC FAT]]="A",(13*22),IF(Tabela1[[#This Row],[ABC FAT]]="B",(9*22),IF(Tabela1[[#This Row],[ABC FAT]]="C",(3*22),0)))</f>
        <v>2491.0641509433963</v>
      </c>
      <c r="BG115" s="44">
        <f>SUM(Tabela1[[#This Row],[ESTOQUE TOTAL]],Tabela1[[#This Row],[TRÂNSITO TOTAL]])</f>
        <v>3165</v>
      </c>
      <c r="BH1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1600</v>
      </c>
      <c r="BI1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0.51443877891088441</v>
      </c>
    </row>
    <row r="116" spans="1:61" x14ac:dyDescent="0.2">
      <c r="A116" s="4" t="s">
        <v>17</v>
      </c>
      <c r="B116" s="4" t="s">
        <v>47</v>
      </c>
      <c r="C116" s="4">
        <v>25</v>
      </c>
      <c r="D116" s="4" t="s">
        <v>19</v>
      </c>
      <c r="E116" s="5">
        <v>1025</v>
      </c>
      <c r="F116" s="4">
        <v>1500</v>
      </c>
      <c r="G116" s="4">
        <v>1100</v>
      </c>
      <c r="H116" s="4">
        <v>1800</v>
      </c>
      <c r="I116" s="4">
        <v>2424</v>
      </c>
      <c r="J116" s="4"/>
      <c r="K116" s="4">
        <v>3025</v>
      </c>
      <c r="L116" s="4">
        <v>2650</v>
      </c>
      <c r="M116" s="4">
        <v>1175</v>
      </c>
      <c r="N116" s="4">
        <v>1175</v>
      </c>
      <c r="O116" s="4">
        <v>1250</v>
      </c>
      <c r="P116" s="4">
        <v>1575</v>
      </c>
      <c r="Q116" s="13">
        <f t="shared" si="26"/>
        <v>0.60297342103855822</v>
      </c>
      <c r="R116" s="16">
        <f t="shared" si="27"/>
        <v>0.88240012834910952</v>
      </c>
      <c r="S116" s="16">
        <f t="shared" si="28"/>
        <v>0.64709342745601361</v>
      </c>
      <c r="T116" s="16">
        <f t="shared" si="29"/>
        <v>1.0588801540189314</v>
      </c>
      <c r="U116" s="16">
        <f t="shared" si="30"/>
        <v>1.4259586074121611</v>
      </c>
      <c r="V116" s="16">
        <f t="shared" si="31"/>
        <v>0</v>
      </c>
      <c r="W116" s="16">
        <f t="shared" si="32"/>
        <v>1.7795069255040377</v>
      </c>
      <c r="X116" s="16">
        <f t="shared" si="33"/>
        <v>1.5589068934167603</v>
      </c>
      <c r="Y116" s="16">
        <f t="shared" si="34"/>
        <v>0.69121343387346912</v>
      </c>
      <c r="Z116" s="16">
        <f t="shared" si="35"/>
        <v>0.69121343387346912</v>
      </c>
      <c r="AA116" s="16">
        <f t="shared" si="36"/>
        <v>0.73533344029092462</v>
      </c>
      <c r="AB116" s="17">
        <f t="shared" si="37"/>
        <v>0.92652013476656503</v>
      </c>
      <c r="AC116" s="15">
        <v>216956.98</v>
      </c>
      <c r="AD116" s="14">
        <f>AVERAGE(Tabela1[[#This Row],[202407-JUL]:[202506-JUN]])</f>
        <v>1699.909090909091</v>
      </c>
      <c r="AE116" s="14">
        <f t="shared" si="38"/>
        <v>1699.909090909091</v>
      </c>
      <c r="AF116" s="5">
        <v>1</v>
      </c>
      <c r="AG116" s="6">
        <v>4174</v>
      </c>
      <c r="AH116" s="4">
        <v>2475</v>
      </c>
      <c r="AI116" s="23">
        <f>SUM(Tabela1[[#This Row],[ESTOQUE RJ]:[ESTOQUE SC]])</f>
        <v>6649</v>
      </c>
      <c r="AJ116" s="4">
        <v>0</v>
      </c>
      <c r="AK116" s="4">
        <v>10000</v>
      </c>
      <c r="AL116" s="24">
        <f>SUM(Tabela1[[#This Row],[QTD CONTAINER]:[QTD FÁBRICA]])</f>
        <v>10000</v>
      </c>
      <c r="AM116" s="7">
        <f t="shared" si="39"/>
        <v>2.4554254238194555</v>
      </c>
      <c r="AN116" s="7">
        <f t="shared" si="40"/>
        <v>1.4559602117760306</v>
      </c>
      <c r="AO116" s="8">
        <f t="shared" si="41"/>
        <v>0</v>
      </c>
      <c r="AP116" s="9">
        <f t="shared" si="42"/>
        <v>5.882667522327397</v>
      </c>
      <c r="AQ116" s="25">
        <f t="shared" si="43"/>
        <v>9.7940531579228836</v>
      </c>
      <c r="AR116" s="18">
        <f t="shared" si="44"/>
        <v>2.4554254238194555</v>
      </c>
      <c r="AS116" s="7">
        <f t="shared" si="45"/>
        <v>1.4559602117760306</v>
      </c>
      <c r="AT116" s="8">
        <f t="shared" si="46"/>
        <v>0</v>
      </c>
      <c r="AU116" s="9">
        <f t="shared" si="47"/>
        <v>5.882667522327397</v>
      </c>
      <c r="AV116" s="10">
        <f t="shared" si="48"/>
        <v>9.7940531579228836</v>
      </c>
      <c r="AW116" s="22">
        <f t="shared" si="49"/>
        <v>0</v>
      </c>
      <c r="AX116" s="5">
        <f t="shared" si="50"/>
        <v>0</v>
      </c>
      <c r="AY116" s="4">
        <f>IF(
  AND(Tabela1[[#This Row],[GRUPO | ITEM]]="PALHETAS",NOT(OR(MID(Tabela1[[#This Row],[ITEM]],1,5)="YN-PF",MID(Tabela1[[#This Row],[ITEM]],1,5)="YN-PC"))),
  0,
  IF(
    ROUNDUP(
      IF(
        IF(D116="A",13-SUM(AR116:AU116),IF(D116="B",11-SUM(AR116:AU116),IF(D116="C",7-SUM(AR116:AU116))))
        &lt;0,
        0,
        IF(D116="A",13-SUM(AR116:AU116),IF(D116="B",11-SUM(AR116:AU116),IF(D116="C",7-SUM(AR116:AU116))))
      )
      *AE116/C116, 0
    )
    *C116 = 0,
    0,
    ROUNDUP(
      IF(
        IF(D116="A",13-SUM(AR116:AU116),IF(D116="B",11-SUM(AR116:AU116),IF(D116="C",7-SUM(AR116:AU116))))
        &lt;0,
        0,
        IF(D116="A",13-SUM(AR116:AU116),IF(D116="B",11-SUM(AR116:AU116),IF(D116="C",7-SUM(AR116:AU116))))
      )
      *AE116/C116, 0
    ) *C116
  )
)</f>
        <v>0</v>
      </c>
      <c r="AZ116" s="26">
        <f>IF(OR(COUNTIF(AB116,"&gt;="&amp;1.5)+COUNTIF(AA116,"&gt;="&amp;1.5)+COUNTIF(Z116,"&gt;="&amp;1.5)+COUNTIF(Y116,"&gt;="&amp;1.5)+COUNTIF(X116,"&gt;="&amp;1.5)&gt;=2,COUNTIF(AB116,"&gt;="&amp;2)&gt;=1,AND(AA116&gt;=1.5,AB116&lt;=0.3,AI116=0)),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+IFERROR(BA116*C116,0),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+IFERROR(BA116*C116,0),
IFERROR(AVERAGEIF(Tabela1[[#This Row],[COMPRA PADRÃO]:[COMPRA &gt;30%]],"&gt;"&amp;0,Tabela1[[#This Row],[COMPRA PADRÃO]:[COMPRA &gt;30%]]),
0))/Tabela1[[#This Row],[U/CX]],0)*Tabela1[[#This Row],[U/CX]])</f>
        <v>0</v>
      </c>
      <c r="BA116" s="19"/>
      <c r="BB116" s="19"/>
      <c r="BC116" s="5"/>
      <c r="BD116" s="43">
        <f t="shared" si="51"/>
        <v>70.562264150943392</v>
      </c>
      <c r="BE116" s="44">
        <f>Tabela1[[#This Row],[MÉDIA DIÁRIA]]*180</f>
        <v>12701.20754716981</v>
      </c>
      <c r="BF116" s="44">
        <f>Tabela1[[#This Row],[MÉDIA DIÁRIA]]*IF(Tabela1[[#This Row],[ABC FAT]]="A",(13*22),IF(Tabela1[[#This Row],[ABC FAT]]="B",(9*22),IF(Tabela1[[#This Row],[ABC FAT]]="C",(3*22),0)))</f>
        <v>20180.80754716981</v>
      </c>
      <c r="BG116" s="44">
        <f>SUM(Tabela1[[#This Row],[ESTOQUE TOTAL]],Tabela1[[#This Row],[TRÂNSITO TOTAL]])</f>
        <v>16649</v>
      </c>
      <c r="BH1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16225</v>
      </c>
      <c r="BI1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0.52349353203676974</v>
      </c>
    </row>
    <row r="117" spans="1:61" x14ac:dyDescent="0.2">
      <c r="A117" s="4" t="s">
        <v>17</v>
      </c>
      <c r="B117" s="4" t="s">
        <v>18</v>
      </c>
      <c r="C117" s="4">
        <v>20</v>
      </c>
      <c r="D117" s="4" t="s">
        <v>19</v>
      </c>
      <c r="E117" s="5">
        <v>8200</v>
      </c>
      <c r="F117" s="4">
        <v>5800</v>
      </c>
      <c r="G117" s="4">
        <v>4500</v>
      </c>
      <c r="H117" s="4">
        <v>10520</v>
      </c>
      <c r="I117" s="4">
        <v>15360</v>
      </c>
      <c r="J117" s="4">
        <v>4080</v>
      </c>
      <c r="K117" s="4">
        <v>10860</v>
      </c>
      <c r="L117" s="4">
        <v>5440</v>
      </c>
      <c r="M117" s="4">
        <v>5320</v>
      </c>
      <c r="N117" s="4">
        <v>4020</v>
      </c>
      <c r="O117" s="4">
        <v>4620</v>
      </c>
      <c r="P117" s="4">
        <v>6640</v>
      </c>
      <c r="Q117" s="13">
        <f t="shared" si="26"/>
        <v>1.1527647610121838</v>
      </c>
      <c r="R117" s="16">
        <f t="shared" si="27"/>
        <v>0.81537019681349576</v>
      </c>
      <c r="S117" s="16">
        <f t="shared" si="28"/>
        <v>0.63261480787253987</v>
      </c>
      <c r="T117" s="16">
        <f t="shared" si="29"/>
        <v>1.4789128397375821</v>
      </c>
      <c r="U117" s="16">
        <f t="shared" si="30"/>
        <v>2.1593252108716028</v>
      </c>
      <c r="V117" s="16">
        <f t="shared" si="31"/>
        <v>0.57357075913776945</v>
      </c>
      <c r="W117" s="16">
        <f t="shared" si="32"/>
        <v>1.5267104029990628</v>
      </c>
      <c r="X117" s="16">
        <f t="shared" si="33"/>
        <v>0.76476101218369263</v>
      </c>
      <c r="Y117" s="16">
        <f t="shared" si="34"/>
        <v>0.74789128397375826</v>
      </c>
      <c r="Z117" s="16">
        <f t="shared" si="35"/>
        <v>0.56513589503280226</v>
      </c>
      <c r="AA117" s="16">
        <f t="shared" si="36"/>
        <v>0.64948453608247425</v>
      </c>
      <c r="AB117" s="17">
        <f t="shared" si="37"/>
        <v>0.93345829428303662</v>
      </c>
      <c r="AC117" s="15">
        <v>1309307</v>
      </c>
      <c r="AD117" s="14">
        <f>AVERAGE(Tabela1[[#This Row],[202407-JUL]:[202506-JUN]])</f>
        <v>7113.333333333333</v>
      </c>
      <c r="AE117" s="14">
        <f t="shared" si="38"/>
        <v>7113.333333333333</v>
      </c>
      <c r="AF117" s="5">
        <v>28</v>
      </c>
      <c r="AG117" s="6">
        <v>11760</v>
      </c>
      <c r="AH117" s="4">
        <v>12660</v>
      </c>
      <c r="AI117" s="23">
        <f>SUM(Tabela1[[#This Row],[ESTOQUE RJ]:[ESTOQUE SC]])</f>
        <v>24420</v>
      </c>
      <c r="AJ117" s="4">
        <v>6000</v>
      </c>
      <c r="AK117" s="4">
        <v>84000</v>
      </c>
      <c r="AL117" s="24">
        <f>SUM(Tabela1[[#This Row],[QTD CONTAINER]:[QTD FÁBRICA]])</f>
        <v>90000</v>
      </c>
      <c r="AM117" s="7">
        <f t="shared" si="39"/>
        <v>1.6532333645735708</v>
      </c>
      <c r="AN117" s="7">
        <f t="shared" si="40"/>
        <v>1.7797563261480789</v>
      </c>
      <c r="AO117" s="8">
        <f t="shared" si="41"/>
        <v>0.8434864104967198</v>
      </c>
      <c r="AP117" s="9">
        <f t="shared" si="42"/>
        <v>11.808809746954077</v>
      </c>
      <c r="AQ117" s="25">
        <f t="shared" si="43"/>
        <v>16.085285848172447</v>
      </c>
      <c r="AR117" s="18">
        <f t="shared" si="44"/>
        <v>1.6532333645735708</v>
      </c>
      <c r="AS117" s="7">
        <f t="shared" si="45"/>
        <v>1.7797563261480789</v>
      </c>
      <c r="AT117" s="8">
        <f t="shared" si="46"/>
        <v>0.8434864104967198</v>
      </c>
      <c r="AU117" s="9">
        <f t="shared" si="47"/>
        <v>11.808809746954077</v>
      </c>
      <c r="AV117" s="10">
        <f t="shared" si="48"/>
        <v>16.085285848172447</v>
      </c>
      <c r="AW117" s="22">
        <f t="shared" si="49"/>
        <v>0</v>
      </c>
      <c r="AX117" s="5">
        <f t="shared" si="50"/>
        <v>0</v>
      </c>
      <c r="AY117" s="4">
        <f>IF(
  AND(Tabela1[[#This Row],[GRUPO | ITEM]]="PALHETAS",NOT(OR(MID(Tabela1[[#This Row],[ITEM]],1,5)="YN-PF",MID(Tabela1[[#This Row],[ITEM]],1,5)="YN-PC"))),
  0,
  IF(
    ROUNDUP(
      IF(
        IF(D117="A",13-SUM(AR117:AU117),IF(D117="B",11-SUM(AR117:AU117),IF(D117="C",7-SUM(AR117:AU117))))
        &lt;0,
        0,
        IF(D117="A",13-SUM(AR117:AU117),IF(D117="B",11-SUM(AR117:AU117),IF(D117="C",7-SUM(AR117:AU117))))
      )
      *AE117/C117, 0
    )
    *C117 = 0,
    0,
    ROUNDUP(
      IF(
        IF(D117="A",13-SUM(AR117:AU117),IF(D117="B",11-SUM(AR117:AU117),IF(D117="C",7-SUM(AR117:AU117))))
        &lt;0,
        0,
        IF(D117="A",13-SUM(AR117:AU117),IF(D117="B",11-SUM(AR117:AU117),IF(D117="C",7-SUM(AR117:AU117))))
      )
      *AE117/C117, 0
    ) *C117
  )
)</f>
        <v>0</v>
      </c>
      <c r="AZ117" s="26">
        <f>IF(OR(COUNTIF(AB117,"&gt;="&amp;1.5)+COUNTIF(AA117,"&gt;="&amp;1.5)+COUNTIF(Z117,"&gt;="&amp;1.5)+COUNTIF(Y117,"&gt;="&amp;1.5)+COUNTIF(X117,"&gt;="&amp;1.5)&gt;=2,COUNTIF(AB117,"&gt;="&amp;2)&gt;=1,AND(AA117&gt;=1.5,AB117&lt;=0.3,AI117=0)),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+IFERROR(BA117*C117,0),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+IFERROR(BA117*C117,0),
IFERROR(AVERAGEIF(Tabela1[[#This Row],[COMPRA PADRÃO]:[COMPRA &gt;30%]],"&gt;"&amp;0,Tabela1[[#This Row],[COMPRA PADRÃO]:[COMPRA &gt;30%]]),
0))/Tabela1[[#This Row],[U/CX]],0)*Tabela1[[#This Row],[U/CX]])</f>
        <v>0</v>
      </c>
      <c r="BA117" s="19"/>
      <c r="BB117" s="19"/>
      <c r="BC117" s="41"/>
      <c r="BD117" s="43">
        <f t="shared" si="51"/>
        <v>322.11320754716979</v>
      </c>
      <c r="BE117" s="44">
        <f>Tabela1[[#This Row],[MÉDIA DIÁRIA]]*180</f>
        <v>57980.377358490565</v>
      </c>
      <c r="BF117" s="44">
        <f>Tabela1[[#This Row],[MÉDIA DIÁRIA]]*IF(Tabela1[[#This Row],[ABC FAT]]="A",(13*22),IF(Tabela1[[#This Row],[ABC FAT]]="B",(9*22),IF(Tabela1[[#This Row],[ABC FAT]]="C",(3*22),0)))</f>
        <v>92124.377358490558</v>
      </c>
      <c r="BG117" s="44">
        <f>SUM(Tabela1[[#This Row],[ESTOQUE TOTAL]],Tabela1[[#This Row],[TRÂNSITO TOTAL]])</f>
        <v>114420</v>
      </c>
      <c r="BH1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35680</v>
      </c>
      <c r="BI1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0.52466026241799435</v>
      </c>
    </row>
    <row r="118" spans="1:61" x14ac:dyDescent="0.2">
      <c r="A118" s="4" t="s">
        <v>202</v>
      </c>
      <c r="B118" s="4" t="s">
        <v>336</v>
      </c>
      <c r="C118" s="4">
        <v>15</v>
      </c>
      <c r="D118" s="4" t="s">
        <v>85</v>
      </c>
      <c r="E118" s="5">
        <v>165</v>
      </c>
      <c r="F118" s="4">
        <v>120</v>
      </c>
      <c r="G118" s="4">
        <v>120</v>
      </c>
      <c r="H118" s="4">
        <v>45</v>
      </c>
      <c r="I118" s="4">
        <v>90</v>
      </c>
      <c r="J118" s="4">
        <v>75</v>
      </c>
      <c r="K118" s="4">
        <v>135</v>
      </c>
      <c r="L118" s="4">
        <v>105</v>
      </c>
      <c r="M118" s="4">
        <v>75</v>
      </c>
      <c r="N118" s="4">
        <v>120</v>
      </c>
      <c r="O118" s="4">
        <v>150</v>
      </c>
      <c r="P118" s="4">
        <v>135</v>
      </c>
      <c r="Q118" s="13">
        <f t="shared" si="26"/>
        <v>1.4831460674157304</v>
      </c>
      <c r="R118" s="16">
        <f t="shared" si="27"/>
        <v>1.0786516853932584</v>
      </c>
      <c r="S118" s="16">
        <f t="shared" si="28"/>
        <v>1.0786516853932584</v>
      </c>
      <c r="T118" s="16">
        <f t="shared" si="29"/>
        <v>0.4044943820224719</v>
      </c>
      <c r="U118" s="16">
        <f t="shared" si="30"/>
        <v>0.8089887640449438</v>
      </c>
      <c r="V118" s="16">
        <f t="shared" si="31"/>
        <v>0.6741573033707865</v>
      </c>
      <c r="W118" s="16">
        <f t="shared" si="32"/>
        <v>1.2134831460674158</v>
      </c>
      <c r="X118" s="16">
        <f t="shared" si="33"/>
        <v>0.9438202247191011</v>
      </c>
      <c r="Y118" s="16">
        <f t="shared" si="34"/>
        <v>0.6741573033707865</v>
      </c>
      <c r="Z118" s="16">
        <f t="shared" si="35"/>
        <v>1.0786516853932584</v>
      </c>
      <c r="AA118" s="16">
        <f t="shared" si="36"/>
        <v>1.348314606741573</v>
      </c>
      <c r="AB118" s="17">
        <f t="shared" si="37"/>
        <v>1.2134831460674158</v>
      </c>
      <c r="AC118" s="15">
        <v>19473.75</v>
      </c>
      <c r="AD118" s="14">
        <f>AVERAGE(Tabela1[[#This Row],[202407-JUL]:[202506-JUN]])</f>
        <v>111.25</v>
      </c>
      <c r="AE118" s="14">
        <f t="shared" si="38"/>
        <v>111.25</v>
      </c>
      <c r="AF118" s="5">
        <v>0</v>
      </c>
      <c r="AG118" s="6">
        <v>225</v>
      </c>
      <c r="AH118" s="4">
        <v>255</v>
      </c>
      <c r="AI118" s="23">
        <f>SUM(Tabela1[[#This Row],[ESTOQUE RJ]:[ESTOQUE SC]])</f>
        <v>480</v>
      </c>
      <c r="AJ118" s="4">
        <v>0</v>
      </c>
      <c r="AK118" s="4">
        <v>450</v>
      </c>
      <c r="AL118" s="24">
        <f>SUM(Tabela1[[#This Row],[QTD CONTAINER]:[QTD FÁBRICA]])</f>
        <v>450</v>
      </c>
      <c r="AM118" s="7">
        <f t="shared" si="39"/>
        <v>2.0224719101123596</v>
      </c>
      <c r="AN118" s="7">
        <f t="shared" si="40"/>
        <v>2.292134831460674</v>
      </c>
      <c r="AO118" s="8">
        <f t="shared" si="41"/>
        <v>0</v>
      </c>
      <c r="AP118" s="9">
        <f t="shared" si="42"/>
        <v>4.0449438202247192</v>
      </c>
      <c r="AQ118" s="25">
        <f t="shared" si="43"/>
        <v>8.3595505617977537</v>
      </c>
      <c r="AR118" s="18">
        <f t="shared" si="44"/>
        <v>2.0224719101123596</v>
      </c>
      <c r="AS118" s="7">
        <f t="shared" si="45"/>
        <v>2.292134831460674</v>
      </c>
      <c r="AT118" s="8">
        <f t="shared" si="46"/>
        <v>0</v>
      </c>
      <c r="AU118" s="9">
        <f t="shared" si="47"/>
        <v>4.0449438202247192</v>
      </c>
      <c r="AV118" s="10">
        <f t="shared" si="48"/>
        <v>8.3595505617977537</v>
      </c>
      <c r="AW118" s="22">
        <f t="shared" si="49"/>
        <v>0</v>
      </c>
      <c r="AX118" s="5">
        <f t="shared" si="50"/>
        <v>0</v>
      </c>
      <c r="AY118" s="4">
        <f>IF(
  AND(Tabela1[[#This Row],[GRUPO | ITEM]]="PALHETAS",NOT(OR(MID(Tabela1[[#This Row],[ITEM]],1,5)="YN-PF",MID(Tabela1[[#This Row],[ITEM]],1,5)="YN-PC"))),
  0,
  IF(
    ROUNDUP(
      IF(
        IF(D118="A",13-SUM(AR118:AU118),IF(D118="B",11-SUM(AR118:AU118),IF(D118="C",7-SUM(AR118:AU118))))
        &lt;0,
        0,
        IF(D118="A",13-SUM(AR118:AU118),IF(D118="B",11-SUM(AR118:AU118),IF(D118="C",7-SUM(AR118:AU118))))
      )
      *AE118/C118, 0
    )
    *C118 = 0,
    0,
    ROUNDUP(
      IF(
        IF(D118="A",13-SUM(AR118:AU118),IF(D118="B",11-SUM(AR118:AU118),IF(D118="C",7-SUM(AR118:AU118))))
        &lt;0,
        0,
        IF(D118="A",13-SUM(AR118:AU118),IF(D118="B",11-SUM(AR118:AU118),IF(D118="C",7-SUM(AR118:AU118))))
      )
      *AE118/C118, 0
    ) *C118
  )
)</f>
        <v>0</v>
      </c>
      <c r="AZ118" s="26">
        <f>IF(OR(COUNTIF(AB118,"&gt;="&amp;1.5)+COUNTIF(AA118,"&gt;="&amp;1.5)+COUNTIF(Z118,"&gt;="&amp;1.5)+COUNTIF(Y118,"&gt;="&amp;1.5)+COUNTIF(X118,"&gt;="&amp;1.5)&gt;=2,COUNTIF(AB118,"&gt;="&amp;2)&gt;=1,AND(AA118&gt;=1.5,AB118&lt;=0.3,AI118=0)),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+IFERROR(BA118*C118,0),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+IFERROR(BA118*C118,0),
IFERROR(AVERAGEIF(Tabela1[[#This Row],[COMPRA PADRÃO]:[COMPRA &gt;30%]],"&gt;"&amp;0,Tabela1[[#This Row],[COMPRA PADRÃO]:[COMPRA &gt;30%]]),
0))/Tabela1[[#This Row],[U/CX]],0)*Tabela1[[#This Row],[U/CX]])</f>
        <v>0</v>
      </c>
      <c r="BA118" s="19"/>
      <c r="BB118" s="19"/>
      <c r="BC118" s="41"/>
      <c r="BD118" s="43">
        <f t="shared" si="51"/>
        <v>5.0377358490566042</v>
      </c>
      <c r="BE118" s="44">
        <f>Tabela1[[#This Row],[MÉDIA DIÁRIA]]*180</f>
        <v>906.79245283018872</v>
      </c>
      <c r="BF118" s="44">
        <f>Tabela1[[#This Row],[MÉDIA DIÁRIA]]*IF(Tabela1[[#This Row],[ABC FAT]]="A",(13*22),IF(Tabela1[[#This Row],[ABC FAT]]="B",(9*22),IF(Tabela1[[#This Row],[ABC FAT]]="C",(3*22),0)))</f>
        <v>332.4905660377359</v>
      </c>
      <c r="BG118" s="44">
        <f>SUM(Tabela1[[#This Row],[ESTOQUE TOTAL]],Tabela1[[#This Row],[TRÂNSITO TOTAL]])</f>
        <v>930</v>
      </c>
      <c r="BH1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315</v>
      </c>
      <c r="BI1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0.52933832709113604</v>
      </c>
    </row>
    <row r="119" spans="1:61" x14ac:dyDescent="0.2">
      <c r="A119" s="4" t="s">
        <v>39</v>
      </c>
      <c r="B119" s="4" t="s">
        <v>719</v>
      </c>
      <c r="C119" s="4">
        <v>200</v>
      </c>
      <c r="D119" s="4" t="s">
        <v>16</v>
      </c>
      <c r="E119" s="5">
        <v>3200</v>
      </c>
      <c r="F119" s="4">
        <v>1900</v>
      </c>
      <c r="G119" s="4">
        <v>2050</v>
      </c>
      <c r="H119" s="4">
        <v>1400</v>
      </c>
      <c r="I119" s="4">
        <v>1100</v>
      </c>
      <c r="J119" s="4">
        <v>400</v>
      </c>
      <c r="K119" s="4">
        <v>2300</v>
      </c>
      <c r="L119" s="4">
        <v>1150</v>
      </c>
      <c r="M119" s="4">
        <v>700</v>
      </c>
      <c r="N119" s="4">
        <v>1450</v>
      </c>
      <c r="O119" s="4">
        <v>1400</v>
      </c>
      <c r="P119" s="4">
        <v>1300</v>
      </c>
      <c r="Q119" s="13">
        <f t="shared" si="26"/>
        <v>2.092643051771117</v>
      </c>
      <c r="R119" s="16">
        <f t="shared" si="27"/>
        <v>1.2425068119891007</v>
      </c>
      <c r="S119" s="16">
        <f t="shared" si="28"/>
        <v>1.340599455040872</v>
      </c>
      <c r="T119" s="16">
        <f t="shared" si="29"/>
        <v>0.91553133514986373</v>
      </c>
      <c r="U119" s="16">
        <f t="shared" si="30"/>
        <v>0.71934604904632149</v>
      </c>
      <c r="V119" s="16">
        <f t="shared" si="31"/>
        <v>0.26158038147138962</v>
      </c>
      <c r="W119" s="16">
        <f t="shared" si="32"/>
        <v>1.5040871934604905</v>
      </c>
      <c r="X119" s="16">
        <f t="shared" si="33"/>
        <v>0.75204359673024523</v>
      </c>
      <c r="Y119" s="16">
        <f t="shared" si="34"/>
        <v>0.45776566757493187</v>
      </c>
      <c r="Z119" s="16">
        <f t="shared" si="35"/>
        <v>0.94822888283378737</v>
      </c>
      <c r="AA119" s="16">
        <f t="shared" si="36"/>
        <v>0.91553133514986373</v>
      </c>
      <c r="AB119" s="17">
        <f t="shared" si="37"/>
        <v>0.85013623978201636</v>
      </c>
      <c r="AC119" s="15">
        <v>60825.5</v>
      </c>
      <c r="AD119" s="14">
        <f>AVERAGE(Tabela1[[#This Row],[202407-JUL]:[202506-JUN]])</f>
        <v>1529.1666666666667</v>
      </c>
      <c r="AE119" s="14">
        <f t="shared" si="38"/>
        <v>1631.8181818181818</v>
      </c>
      <c r="AF119" s="5">
        <v>1</v>
      </c>
      <c r="AG119" s="6">
        <v>6700</v>
      </c>
      <c r="AH119" s="4">
        <v>0</v>
      </c>
      <c r="AI119" s="23">
        <f>SUM(Tabela1[[#This Row],[ESTOQUE RJ]:[ESTOQUE SC]])</f>
        <v>6700</v>
      </c>
      <c r="AJ119" s="4">
        <v>0</v>
      </c>
      <c r="AK119" s="4">
        <v>8800</v>
      </c>
      <c r="AL119" s="24">
        <f>SUM(Tabela1[[#This Row],[QTD CONTAINER]:[QTD FÁBRICA]])</f>
        <v>8800</v>
      </c>
      <c r="AM119" s="7">
        <f t="shared" si="39"/>
        <v>4.3814713896457764</v>
      </c>
      <c r="AN119" s="7">
        <f t="shared" si="40"/>
        <v>0</v>
      </c>
      <c r="AO119" s="8">
        <f t="shared" si="41"/>
        <v>0</v>
      </c>
      <c r="AP119" s="9">
        <f t="shared" si="42"/>
        <v>5.7547683923705719</v>
      </c>
      <c r="AQ119" s="25">
        <f t="shared" si="43"/>
        <v>10.136239782016348</v>
      </c>
      <c r="AR119" s="18">
        <f t="shared" si="44"/>
        <v>4.1058495821727021</v>
      </c>
      <c r="AS119" s="7">
        <f t="shared" si="45"/>
        <v>0</v>
      </c>
      <c r="AT119" s="8">
        <f t="shared" si="46"/>
        <v>0</v>
      </c>
      <c r="AU119" s="9">
        <f t="shared" si="47"/>
        <v>5.3927576601671312</v>
      </c>
      <c r="AV119" s="10">
        <f t="shared" si="48"/>
        <v>9.4986072423398333</v>
      </c>
      <c r="AW119" s="22">
        <f t="shared" si="49"/>
        <v>1.2654284002396645</v>
      </c>
      <c r="AX119" s="5">
        <f t="shared" si="50"/>
        <v>1400</v>
      </c>
      <c r="AY119" s="4">
        <f>IF(
  AND(Tabela1[[#This Row],[GRUPO | ITEM]]="PALHETAS",NOT(OR(MID(Tabela1[[#This Row],[ITEM]],1,5)="YN-PF",MID(Tabela1[[#This Row],[ITEM]],1,5)="YN-PC"))),
  0,
  IF(
    ROUNDUP(
      IF(
        IF(D119="A",13-SUM(AR119:AU119),IF(D119="B",11-SUM(AR119:AU119),IF(D119="C",7-SUM(AR119:AU119))))
        &lt;0,
        0,
        IF(D119="A",13-SUM(AR119:AU119),IF(D119="B",11-SUM(AR119:AU119),IF(D119="C",7-SUM(AR119:AU119))))
      )
      *AE119/C119, 0
    )
    *C119 = 0,
    0,
    ROUNDUP(
      IF(
        IF(D119="A",13-SUM(AR119:AU119),IF(D119="B",11-SUM(AR119:AU119),IF(D119="C",7-SUM(AR119:AU119))))
        &lt;0,
        0,
        IF(D119="A",13-SUM(AR119:AU119),IF(D119="B",11-SUM(AR119:AU119),IF(D119="C",7-SUM(AR119:AU119))))
      )
      *AE119/C119, 0
    ) *C119
  )
)</f>
        <v>2600</v>
      </c>
      <c r="AZ119" s="26">
        <f>IF(OR(COUNTIF(AB119,"&gt;="&amp;1.5)+COUNTIF(AA119,"&gt;="&amp;1.5)+COUNTIF(Z119,"&gt;="&amp;1.5)+COUNTIF(Y119,"&gt;="&amp;1.5)+COUNTIF(X119,"&gt;="&amp;1.5)&gt;=2,COUNTIF(AB119,"&gt;="&amp;2)&gt;=1,AND(AA119&gt;=1.5,AB119&lt;=0.3,AI119=0)),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+IFERROR(BA119*C119,0),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+IFERROR(BA119*C119,0),
IFERROR(AVERAGEIF(Tabela1[[#This Row],[COMPRA PADRÃO]:[COMPRA &gt;30%]],"&gt;"&amp;0,Tabela1[[#This Row],[COMPRA PADRÃO]:[COMPRA &gt;30%]]),
0))/Tabela1[[#This Row],[U/CX]],0)*Tabela1[[#This Row],[U/CX]])</f>
        <v>2000</v>
      </c>
      <c r="BA119" s="19"/>
      <c r="BB119" s="19"/>
      <c r="BC119" s="5"/>
      <c r="BD119" s="43">
        <f t="shared" si="51"/>
        <v>69.245283018867923</v>
      </c>
      <c r="BE119" s="44">
        <f>Tabela1[[#This Row],[MÉDIA DIÁRIA]]*180</f>
        <v>12464.150943396226</v>
      </c>
      <c r="BF119" s="44">
        <f>Tabela1[[#This Row],[MÉDIA DIÁRIA]]*IF(Tabela1[[#This Row],[ABC FAT]]="A",(13*22),IF(Tabela1[[#This Row],[ABC FAT]]="B",(9*22),IF(Tabela1[[#This Row],[ABC FAT]]="C",(3*22),0)))</f>
        <v>13710.566037735849</v>
      </c>
      <c r="BG119" s="44">
        <f>SUM(Tabela1[[#This Row],[ESTOQUE TOTAL]],Tabela1[[#This Row],[TRÂNSITO TOTAL]])</f>
        <v>15500</v>
      </c>
      <c r="BH1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10600</v>
      </c>
      <c r="BI1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0.53754162882228285</v>
      </c>
    </row>
    <row r="120" spans="1:61" x14ac:dyDescent="0.2">
      <c r="A120" s="4" t="s">
        <v>34</v>
      </c>
      <c r="B120" s="4" t="s">
        <v>275</v>
      </c>
      <c r="C120" s="4">
        <v>100</v>
      </c>
      <c r="D120" s="4" t="s">
        <v>85</v>
      </c>
      <c r="E120" s="5">
        <v>170</v>
      </c>
      <c r="F120" s="4">
        <v>150</v>
      </c>
      <c r="G120" s="4">
        <v>120</v>
      </c>
      <c r="H120" s="4">
        <v>125</v>
      </c>
      <c r="I120" s="4">
        <v>240</v>
      </c>
      <c r="J120" s="4">
        <v>60</v>
      </c>
      <c r="K120" s="4">
        <v>135</v>
      </c>
      <c r="L120" s="4">
        <v>80</v>
      </c>
      <c r="M120" s="4">
        <v>70</v>
      </c>
      <c r="N120" s="4">
        <v>115</v>
      </c>
      <c r="O120" s="4">
        <v>50</v>
      </c>
      <c r="P120" s="4">
        <v>65</v>
      </c>
      <c r="Q120" s="13">
        <f t="shared" si="26"/>
        <v>1.4782608695652173</v>
      </c>
      <c r="R120" s="16">
        <f t="shared" si="27"/>
        <v>1.3043478260869565</v>
      </c>
      <c r="S120" s="16">
        <f t="shared" si="28"/>
        <v>1.0434782608695652</v>
      </c>
      <c r="T120" s="16">
        <f t="shared" si="29"/>
        <v>1.0869565217391304</v>
      </c>
      <c r="U120" s="16">
        <f t="shared" si="30"/>
        <v>2.0869565217391304</v>
      </c>
      <c r="V120" s="16">
        <f t="shared" si="31"/>
        <v>0.52173913043478259</v>
      </c>
      <c r="W120" s="16">
        <f t="shared" si="32"/>
        <v>1.173913043478261</v>
      </c>
      <c r="X120" s="16">
        <f t="shared" si="33"/>
        <v>0.69565217391304346</v>
      </c>
      <c r="Y120" s="16">
        <f t="shared" si="34"/>
        <v>0.60869565217391308</v>
      </c>
      <c r="Z120" s="16">
        <f t="shared" si="35"/>
        <v>1</v>
      </c>
      <c r="AA120" s="16">
        <f t="shared" si="36"/>
        <v>0.43478260869565216</v>
      </c>
      <c r="AB120" s="17">
        <f t="shared" si="37"/>
        <v>0.56521739130434778</v>
      </c>
      <c r="AC120" s="15">
        <v>14160.4</v>
      </c>
      <c r="AD120" s="14">
        <f>AVERAGE(Tabela1[[#This Row],[202407-JUL]:[202506-JUN]])</f>
        <v>115</v>
      </c>
      <c r="AE120" s="14">
        <f t="shared" si="38"/>
        <v>115</v>
      </c>
      <c r="AF120" s="5">
        <v>0</v>
      </c>
      <c r="AG120" s="6">
        <v>105</v>
      </c>
      <c r="AH120" s="4">
        <v>0</v>
      </c>
      <c r="AI120" s="23">
        <f>SUM(Tabela1[[#This Row],[ESTOQUE RJ]:[ESTOQUE SC]])</f>
        <v>105</v>
      </c>
      <c r="AJ120" s="4">
        <v>400</v>
      </c>
      <c r="AK120" s="4">
        <v>200</v>
      </c>
      <c r="AL120" s="24">
        <f>SUM(Tabela1[[#This Row],[QTD CONTAINER]:[QTD FÁBRICA]])</f>
        <v>600</v>
      </c>
      <c r="AM120" s="7">
        <f t="shared" si="39"/>
        <v>0.91304347826086951</v>
      </c>
      <c r="AN120" s="7">
        <f t="shared" si="40"/>
        <v>0</v>
      </c>
      <c r="AO120" s="8">
        <f t="shared" si="41"/>
        <v>3.4782608695652173</v>
      </c>
      <c r="AP120" s="9">
        <f t="shared" si="42"/>
        <v>1.7391304347826086</v>
      </c>
      <c r="AQ120" s="25">
        <f t="shared" si="43"/>
        <v>6.1304347826086953</v>
      </c>
      <c r="AR120" s="18">
        <f t="shared" si="44"/>
        <v>0.91304347826086951</v>
      </c>
      <c r="AS120" s="7">
        <f t="shared" si="45"/>
        <v>0</v>
      </c>
      <c r="AT120" s="8">
        <f t="shared" si="46"/>
        <v>3.4782608695652173</v>
      </c>
      <c r="AU120" s="9">
        <f t="shared" si="47"/>
        <v>1.7391304347826086</v>
      </c>
      <c r="AV120" s="10">
        <f t="shared" si="48"/>
        <v>6.1304347826086953</v>
      </c>
      <c r="AW120" s="22">
        <f t="shared" si="49"/>
        <v>0.86956521739130432</v>
      </c>
      <c r="AX120" s="5">
        <f t="shared" si="50"/>
        <v>100</v>
      </c>
      <c r="AY120" s="4">
        <f>IF(
  AND(Tabela1[[#This Row],[GRUPO | ITEM]]="PALHETAS",NOT(OR(MID(Tabela1[[#This Row],[ITEM]],1,5)="YN-PF",MID(Tabela1[[#This Row],[ITEM]],1,5)="YN-PC"))),
  0,
  IF(
    ROUNDUP(
      IF(
        IF(D120="A",13-SUM(AR120:AU120),IF(D120="B",11-SUM(AR120:AU120),IF(D120="C",7-SUM(AR120:AU120))))
        &lt;0,
        0,
        IF(D120="A",13-SUM(AR120:AU120),IF(D120="B",11-SUM(AR120:AU120),IF(D120="C",7-SUM(AR120:AU120))))
      )
      *AE120/C120, 0
    )
    *C120 = 0,
    0,
    ROUNDUP(
      IF(
        IF(D120="A",13-SUM(AR120:AU120),IF(D120="B",11-SUM(AR120:AU120),IF(D120="C",7-SUM(AR120:AU120))))
        &lt;0,
        0,
        IF(D120="A",13-SUM(AR120:AU120),IF(D120="B",11-SUM(AR120:AU120),IF(D120="C",7-SUM(AR120:AU120))))
      )
      *AE120/C120, 0
    ) *C120
  )
)</f>
        <v>100</v>
      </c>
      <c r="AZ120" s="26">
        <f>IF(OR(COUNTIF(AB120,"&gt;="&amp;1.5)+COUNTIF(AA120,"&gt;="&amp;1.5)+COUNTIF(Z120,"&gt;="&amp;1.5)+COUNTIF(Y120,"&gt;="&amp;1.5)+COUNTIF(X120,"&gt;="&amp;1.5)&gt;=2,COUNTIF(AB120,"&gt;="&amp;2)&gt;=1,AND(AA120&gt;=1.5,AB120&lt;=0.3,AI120=0)),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+IFERROR(BA120*C120,0),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+IFERROR(BA120*C120,0),
IFERROR(AVERAGEIF(Tabela1[[#This Row],[COMPRA PADRÃO]:[COMPRA &gt;30%]],"&gt;"&amp;0,Tabela1[[#This Row],[COMPRA PADRÃO]:[COMPRA &gt;30%]]),
0))/Tabela1[[#This Row],[U/CX]],0)*Tabela1[[#This Row],[U/CX]])</f>
        <v>100</v>
      </c>
      <c r="BA120" s="19"/>
      <c r="BB120" s="19"/>
      <c r="BC120" s="5"/>
      <c r="BD120" s="43">
        <f t="shared" si="51"/>
        <v>5.2075471698113205</v>
      </c>
      <c r="BE120" s="44">
        <f>Tabela1[[#This Row],[MÉDIA DIÁRIA]]*180</f>
        <v>937.35849056603774</v>
      </c>
      <c r="BF120" s="44">
        <f>Tabela1[[#This Row],[MÉDIA DIÁRIA]]*IF(Tabela1[[#This Row],[ABC FAT]]="A",(13*22),IF(Tabela1[[#This Row],[ABC FAT]]="B",(9*22),IF(Tabela1[[#This Row],[ABC FAT]]="C",(3*22),0)))</f>
        <v>343.69811320754718</v>
      </c>
      <c r="BG120" s="44">
        <f>SUM(Tabela1[[#This Row],[ESTOQUE TOTAL]],Tabela1[[#This Row],[TRÂNSITO TOTAL]])</f>
        <v>705</v>
      </c>
      <c r="BH1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1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0.53874798711755234</v>
      </c>
    </row>
    <row r="121" spans="1:61" x14ac:dyDescent="0.2">
      <c r="A121" s="4" t="s">
        <v>202</v>
      </c>
      <c r="B121" s="4" t="s">
        <v>344</v>
      </c>
      <c r="C121" s="4">
        <v>15</v>
      </c>
      <c r="D121" s="4" t="s">
        <v>19</v>
      </c>
      <c r="E121" s="5">
        <v>1485</v>
      </c>
      <c r="F121" s="4">
        <v>1140</v>
      </c>
      <c r="G121" s="4">
        <v>840</v>
      </c>
      <c r="H121" s="4">
        <v>900</v>
      </c>
      <c r="I121" s="4">
        <v>1140</v>
      </c>
      <c r="J121" s="4">
        <v>345</v>
      </c>
      <c r="K121" s="4">
        <v>660</v>
      </c>
      <c r="L121" s="4">
        <v>825</v>
      </c>
      <c r="M121" s="4">
        <v>1215</v>
      </c>
      <c r="N121" s="4">
        <v>855</v>
      </c>
      <c r="O121" s="4">
        <v>960</v>
      </c>
      <c r="P121" s="4">
        <v>1365</v>
      </c>
      <c r="Q121" s="13">
        <f t="shared" si="26"/>
        <v>1.5191815856777493</v>
      </c>
      <c r="R121" s="16">
        <f t="shared" si="27"/>
        <v>1.1662404092071612</v>
      </c>
      <c r="S121" s="16">
        <f t="shared" si="28"/>
        <v>0.85933503836317138</v>
      </c>
      <c r="T121" s="16">
        <f t="shared" si="29"/>
        <v>0.92071611253196928</v>
      </c>
      <c r="U121" s="16">
        <f t="shared" si="30"/>
        <v>1.1662404092071612</v>
      </c>
      <c r="V121" s="16">
        <f t="shared" si="31"/>
        <v>0.35294117647058826</v>
      </c>
      <c r="W121" s="16">
        <f t="shared" si="32"/>
        <v>0.67519181585677746</v>
      </c>
      <c r="X121" s="16">
        <f t="shared" si="33"/>
        <v>0.84398976982097185</v>
      </c>
      <c r="Y121" s="16">
        <f t="shared" si="34"/>
        <v>1.2429667519181586</v>
      </c>
      <c r="Z121" s="16">
        <f t="shared" si="35"/>
        <v>0.8746803069053708</v>
      </c>
      <c r="AA121" s="16">
        <f t="shared" si="36"/>
        <v>0.98209718670076729</v>
      </c>
      <c r="AB121" s="17">
        <f t="shared" si="37"/>
        <v>1.3964194373401535</v>
      </c>
      <c r="AC121" s="15">
        <v>172722.9</v>
      </c>
      <c r="AD121" s="14">
        <f>AVERAGE(Tabela1[[#This Row],[202407-JUL]:[202506-JUN]])</f>
        <v>977.5</v>
      </c>
      <c r="AE121" s="14">
        <f t="shared" si="38"/>
        <v>977.5</v>
      </c>
      <c r="AF121" s="5">
        <v>2</v>
      </c>
      <c r="AG121" s="6">
        <v>1800</v>
      </c>
      <c r="AH121" s="4">
        <v>2505</v>
      </c>
      <c r="AI121" s="23">
        <f>SUM(Tabela1[[#This Row],[ESTOQUE RJ]:[ESTOQUE SC]])</f>
        <v>4305</v>
      </c>
      <c r="AJ121" s="4">
        <v>0</v>
      </c>
      <c r="AK121" s="4">
        <v>6675</v>
      </c>
      <c r="AL121" s="24">
        <f>SUM(Tabela1[[#This Row],[QTD CONTAINER]:[QTD FÁBRICA]])</f>
        <v>6675</v>
      </c>
      <c r="AM121" s="7">
        <f t="shared" si="39"/>
        <v>1.8414322250639386</v>
      </c>
      <c r="AN121" s="7">
        <f t="shared" si="40"/>
        <v>2.5626598465473145</v>
      </c>
      <c r="AO121" s="8">
        <f t="shared" si="41"/>
        <v>0</v>
      </c>
      <c r="AP121" s="9">
        <f t="shared" si="42"/>
        <v>6.828644501278772</v>
      </c>
      <c r="AQ121" s="25">
        <f t="shared" si="43"/>
        <v>11.232736572890026</v>
      </c>
      <c r="AR121" s="18">
        <f t="shared" si="44"/>
        <v>1.8414322250639386</v>
      </c>
      <c r="AS121" s="7">
        <f t="shared" si="45"/>
        <v>2.5626598465473145</v>
      </c>
      <c r="AT121" s="8">
        <f t="shared" si="46"/>
        <v>0</v>
      </c>
      <c r="AU121" s="9">
        <f t="shared" si="47"/>
        <v>6.828644501278772</v>
      </c>
      <c r="AV121" s="10">
        <f t="shared" si="48"/>
        <v>11.232736572890026</v>
      </c>
      <c r="AW121" s="22">
        <f t="shared" si="49"/>
        <v>1.7800511508951407</v>
      </c>
      <c r="AX121" s="5">
        <f t="shared" si="50"/>
        <v>1740</v>
      </c>
      <c r="AY121" s="4">
        <f>IF(
  AND(Tabela1[[#This Row],[GRUPO | ITEM]]="PALHETAS",NOT(OR(MID(Tabela1[[#This Row],[ITEM]],1,5)="YN-PF",MID(Tabela1[[#This Row],[ITEM]],1,5)="YN-PC"))),
  0,
  IF(
    ROUNDUP(
      IF(
        IF(D121="A",13-SUM(AR121:AU121),IF(D121="B",11-SUM(AR121:AU121),IF(D121="C",7-SUM(AR121:AU121))))
        &lt;0,
        0,
        IF(D121="A",13-SUM(AR121:AU121),IF(D121="B",11-SUM(AR121:AU121),IF(D121="C",7-SUM(AR121:AU121))))
      )
      *AE121/C121, 0
    )
    *C121 = 0,
    0,
    ROUNDUP(
      IF(
        IF(D121="A",13-SUM(AR121:AU121),IF(D121="B",11-SUM(AR121:AU121),IF(D121="C",7-SUM(AR121:AU121))))
        &lt;0,
        0,
        IF(D121="A",13-SUM(AR121:AU121),IF(D121="B",11-SUM(AR121:AU121),IF(D121="C",7-SUM(AR121:AU121))))
      )
      *AE121/C121, 0
    ) *C121
  )
)</f>
        <v>1740</v>
      </c>
      <c r="AZ121" s="26">
        <f>IF(OR(COUNTIF(AB121,"&gt;="&amp;1.5)+COUNTIF(AA121,"&gt;="&amp;1.5)+COUNTIF(Z121,"&gt;="&amp;1.5)+COUNTIF(Y121,"&gt;="&amp;1.5)+COUNTIF(X121,"&gt;="&amp;1.5)&gt;=2,COUNTIF(AB121,"&gt;="&amp;2)&gt;=1,AND(AA121&gt;=1.5,AB121&lt;=0.3,AI121=0)),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+IFERROR(BA121*C121,0),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+IFERROR(BA121*C121,0),
IFERROR(AVERAGEIF(Tabela1[[#This Row],[COMPRA PADRÃO]:[COMPRA &gt;30%]],"&gt;"&amp;0,Tabela1[[#This Row],[COMPRA PADRÃO]:[COMPRA &gt;30%]]),
0))/Tabela1[[#This Row],[U/CX]],0)*Tabela1[[#This Row],[U/CX]])</f>
        <v>1740</v>
      </c>
      <c r="BA121" s="19"/>
      <c r="BB121" s="19"/>
      <c r="BC121" s="5"/>
      <c r="BD121" s="43">
        <f t="shared" si="51"/>
        <v>44.264150943396224</v>
      </c>
      <c r="BE121" s="44">
        <f>Tabela1[[#This Row],[MÉDIA DIÁRIA]]*180</f>
        <v>7967.5471698113206</v>
      </c>
      <c r="BF121" s="44">
        <f>Tabela1[[#This Row],[MÉDIA DIÁRIA]]*IF(Tabela1[[#This Row],[ABC FAT]]="A",(13*22),IF(Tabela1[[#This Row],[ABC FAT]]="B",(9*22),IF(Tabela1[[#This Row],[ABC FAT]]="C",(3*22),0)))</f>
        <v>12659.54716981132</v>
      </c>
      <c r="BG121" s="44">
        <f>SUM(Tabela1[[#This Row],[ESTOQUE TOTAL]],Tabela1[[#This Row],[TRÂNSITO TOTAL]])</f>
        <v>10980</v>
      </c>
      <c r="BH1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9645</v>
      </c>
      <c r="BI1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0.54031685137823249</v>
      </c>
    </row>
    <row r="122" spans="1:61" x14ac:dyDescent="0.2">
      <c r="A122" s="4" t="s">
        <v>17</v>
      </c>
      <c r="B122" s="4" t="s">
        <v>856</v>
      </c>
      <c r="C122" s="4">
        <v>40</v>
      </c>
      <c r="D122" s="4" t="s">
        <v>85</v>
      </c>
      <c r="E122" s="5">
        <v>60</v>
      </c>
      <c r="F122" s="4">
        <v>150</v>
      </c>
      <c r="G122" s="4"/>
      <c r="H122" s="4">
        <v>80</v>
      </c>
      <c r="I122" s="4">
        <v>140</v>
      </c>
      <c r="J122" s="4">
        <v>240</v>
      </c>
      <c r="K122" s="4">
        <v>109</v>
      </c>
      <c r="L122" s="4">
        <v>40</v>
      </c>
      <c r="M122" s="4">
        <v>205</v>
      </c>
      <c r="N122" s="4"/>
      <c r="O122" s="4">
        <v>160</v>
      </c>
      <c r="P122" s="4">
        <v>40</v>
      </c>
      <c r="Q122" s="13">
        <f t="shared" si="26"/>
        <v>0.49019607843137253</v>
      </c>
      <c r="R122" s="16">
        <f t="shared" si="27"/>
        <v>1.2254901960784312</v>
      </c>
      <c r="S122" s="16">
        <f t="shared" si="28"/>
        <v>0</v>
      </c>
      <c r="T122" s="16">
        <f t="shared" si="29"/>
        <v>0.65359477124183007</v>
      </c>
      <c r="U122" s="16">
        <f t="shared" si="30"/>
        <v>1.1437908496732025</v>
      </c>
      <c r="V122" s="16">
        <f t="shared" si="31"/>
        <v>1.9607843137254901</v>
      </c>
      <c r="W122" s="16">
        <f t="shared" si="32"/>
        <v>0.89052287581699341</v>
      </c>
      <c r="X122" s="16">
        <f t="shared" si="33"/>
        <v>0.32679738562091504</v>
      </c>
      <c r="Y122" s="16">
        <f t="shared" si="34"/>
        <v>1.6748366013071894</v>
      </c>
      <c r="Z122" s="16">
        <f t="shared" si="35"/>
        <v>0</v>
      </c>
      <c r="AA122" s="16">
        <f t="shared" si="36"/>
        <v>1.3071895424836601</v>
      </c>
      <c r="AB122" s="17">
        <f t="shared" si="37"/>
        <v>0.32679738562091504</v>
      </c>
      <c r="AC122" s="15">
        <v>8666.57</v>
      </c>
      <c r="AD122" s="14">
        <f>AVERAGE(Tabela1[[#This Row],[202407-JUL]:[202506-JUN]])</f>
        <v>122.4</v>
      </c>
      <c r="AE122" s="14">
        <f t="shared" si="38"/>
        <v>122.4</v>
      </c>
      <c r="AF122" s="5">
        <v>0</v>
      </c>
      <c r="AG122" s="6">
        <v>455</v>
      </c>
      <c r="AH122" s="4">
        <v>0</v>
      </c>
      <c r="AI122" s="23">
        <f>SUM(Tabela1[[#This Row],[ESTOQUE RJ]:[ESTOQUE SC]])</f>
        <v>455</v>
      </c>
      <c r="AJ122" s="4">
        <v>0</v>
      </c>
      <c r="AK122" s="4">
        <v>0</v>
      </c>
      <c r="AL122" s="24">
        <f>SUM(Tabela1[[#This Row],[QTD CONTAINER]:[QTD FÁBRICA]])</f>
        <v>0</v>
      </c>
      <c r="AM122" s="7">
        <f t="shared" si="39"/>
        <v>3.7173202614379082</v>
      </c>
      <c r="AN122" s="7">
        <f t="shared" si="40"/>
        <v>0</v>
      </c>
      <c r="AO122" s="8">
        <f t="shared" si="41"/>
        <v>0</v>
      </c>
      <c r="AP122" s="9">
        <f t="shared" si="42"/>
        <v>0</v>
      </c>
      <c r="AQ122" s="25">
        <f t="shared" si="43"/>
        <v>3.7173202614379082</v>
      </c>
      <c r="AR122" s="18">
        <f t="shared" si="44"/>
        <v>3.7173202614379082</v>
      </c>
      <c r="AS122" s="7">
        <f t="shared" si="45"/>
        <v>0</v>
      </c>
      <c r="AT122" s="8">
        <f t="shared" si="46"/>
        <v>0</v>
      </c>
      <c r="AU122" s="9">
        <f t="shared" si="47"/>
        <v>0</v>
      </c>
      <c r="AV122" s="10">
        <f t="shared" si="48"/>
        <v>3.7173202614379082</v>
      </c>
      <c r="AW122" s="22">
        <f t="shared" si="49"/>
        <v>0</v>
      </c>
      <c r="AX122" s="5">
        <f t="shared" si="50"/>
        <v>0</v>
      </c>
      <c r="AY122" s="4">
        <f>IF(
  AND(Tabela1[[#This Row],[GRUPO | ITEM]]="PALHETAS",NOT(OR(MID(Tabela1[[#This Row],[ITEM]],1,5)="YN-PF",MID(Tabela1[[#This Row],[ITEM]],1,5)="YN-PC"))),
  0,
  IF(
    ROUNDUP(
      IF(
        IF(D122="A",13-SUM(AR122:AU122),IF(D122="B",11-SUM(AR122:AU122),IF(D122="C",7-SUM(AR122:AU122))))
        &lt;0,
        0,
        IF(D122="A",13-SUM(AR122:AU122),IF(D122="B",11-SUM(AR122:AU122),IF(D122="C",7-SUM(AR122:AU122))))
      )
      *AE122/C122, 0
    )
    *C122 = 0,
    0,
    ROUNDUP(
      IF(
        IF(D122="A",13-SUM(AR122:AU122),IF(D122="B",11-SUM(AR122:AU122),IF(D122="C",7-SUM(AR122:AU122))))
        &lt;0,
        0,
        IF(D122="A",13-SUM(AR122:AU122),IF(D122="B",11-SUM(AR122:AU122),IF(D122="C",7-SUM(AR122:AU122))))
      )
      *AE122/C122, 0
    ) *C122
  )
)</f>
        <v>0</v>
      </c>
      <c r="AZ122" s="26">
        <f>IF(OR(COUNTIF(AB122,"&gt;="&amp;1.5)+COUNTIF(AA122,"&gt;="&amp;1.5)+COUNTIF(Z122,"&gt;="&amp;1.5)+COUNTIF(Y122,"&gt;="&amp;1.5)+COUNTIF(X122,"&gt;="&amp;1.5)&gt;=2,COUNTIF(AB122,"&gt;="&amp;2)&gt;=1,AND(AA122&gt;=1.5,AB122&lt;=0.3,AI122=0)),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+IFERROR(BA122*C122,0),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+IFERROR(BA122*C122,0),
IFERROR(AVERAGEIF(Tabela1[[#This Row],[COMPRA PADRÃO]:[COMPRA &gt;30%]],"&gt;"&amp;0,Tabela1[[#This Row],[COMPRA PADRÃO]:[COMPRA &gt;30%]]),
0))/Tabela1[[#This Row],[U/CX]],0)*Tabela1[[#This Row],[U/CX]])</f>
        <v>0</v>
      </c>
      <c r="BA122" s="19"/>
      <c r="BB122" s="19"/>
      <c r="BC122" s="5"/>
      <c r="BD122" s="43">
        <f t="shared" si="51"/>
        <v>4.6188679245283017</v>
      </c>
      <c r="BE122" s="44">
        <f>Tabela1[[#This Row],[MÉDIA DIÁRIA]]*180</f>
        <v>831.39622641509436</v>
      </c>
      <c r="BF122" s="44">
        <f>Tabela1[[#This Row],[MÉDIA DIÁRIA]]*IF(Tabela1[[#This Row],[ABC FAT]]="A",(13*22),IF(Tabela1[[#This Row],[ABC FAT]]="B",(9*22),IF(Tabela1[[#This Row],[ABC FAT]]="C",(3*22),0)))</f>
        <v>304.84528301886792</v>
      </c>
      <c r="BG122" s="44">
        <f>SUM(Tabela1[[#This Row],[ESTOQUE TOTAL]],Tabela1[[#This Row],[TRÂNSITO TOTAL]])</f>
        <v>455</v>
      </c>
      <c r="BH1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680</v>
      </c>
      <c r="BI1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0.5472721496005809</v>
      </c>
    </row>
    <row r="123" spans="1:61" x14ac:dyDescent="0.2">
      <c r="A123" s="4" t="s">
        <v>17</v>
      </c>
      <c r="B123" s="4" t="s">
        <v>94</v>
      </c>
      <c r="C123" s="4">
        <v>40</v>
      </c>
      <c r="D123" s="4" t="s">
        <v>19</v>
      </c>
      <c r="E123" s="5">
        <v>1470</v>
      </c>
      <c r="F123" s="4">
        <v>2760</v>
      </c>
      <c r="G123" s="4">
        <v>1220</v>
      </c>
      <c r="H123" s="4">
        <v>2840</v>
      </c>
      <c r="I123" s="4">
        <v>4630</v>
      </c>
      <c r="J123" s="4">
        <v>920</v>
      </c>
      <c r="K123" s="4">
        <v>1940</v>
      </c>
      <c r="L123" s="4">
        <v>1980</v>
      </c>
      <c r="M123" s="4">
        <v>2150</v>
      </c>
      <c r="N123" s="4">
        <v>2640</v>
      </c>
      <c r="O123" s="4">
        <v>2350</v>
      </c>
      <c r="P123" s="4">
        <v>1760</v>
      </c>
      <c r="Q123" s="13">
        <f t="shared" si="26"/>
        <v>0.6616654163540886</v>
      </c>
      <c r="R123" s="16">
        <f t="shared" si="27"/>
        <v>1.2423105776444112</v>
      </c>
      <c r="S123" s="16">
        <f t="shared" si="28"/>
        <v>0.54913728432108033</v>
      </c>
      <c r="T123" s="16">
        <f t="shared" si="29"/>
        <v>1.2783195798949738</v>
      </c>
      <c r="U123" s="16">
        <f t="shared" si="30"/>
        <v>2.0840210052513131</v>
      </c>
      <c r="V123" s="16">
        <f t="shared" si="31"/>
        <v>0.41410352588147037</v>
      </c>
      <c r="W123" s="16">
        <f t="shared" si="32"/>
        <v>0.87321830457614413</v>
      </c>
      <c r="X123" s="16">
        <f t="shared" si="33"/>
        <v>0.89122280570142542</v>
      </c>
      <c r="Y123" s="16">
        <f t="shared" si="34"/>
        <v>0.967741935483871</v>
      </c>
      <c r="Z123" s="16">
        <f t="shared" si="35"/>
        <v>1.1882970742685672</v>
      </c>
      <c r="AA123" s="16">
        <f t="shared" si="36"/>
        <v>1.0577644411102776</v>
      </c>
      <c r="AB123" s="17">
        <f t="shared" si="37"/>
        <v>0.79219804951237816</v>
      </c>
      <c r="AC123" s="15">
        <v>191741.8</v>
      </c>
      <c r="AD123" s="14">
        <f>AVERAGE(Tabela1[[#This Row],[202407-JUL]:[202506-JUN]])</f>
        <v>2221.6666666666665</v>
      </c>
      <c r="AE123" s="14">
        <f t="shared" si="38"/>
        <v>2221.6666666666665</v>
      </c>
      <c r="AF123" s="5">
        <v>0</v>
      </c>
      <c r="AG123" s="6">
        <v>0</v>
      </c>
      <c r="AH123" s="4">
        <v>0</v>
      </c>
      <c r="AI123" s="23">
        <f>SUM(Tabela1[[#This Row],[ESTOQUE RJ]:[ESTOQUE SC]])</f>
        <v>0</v>
      </c>
      <c r="AJ123" s="4">
        <v>10000</v>
      </c>
      <c r="AK123" s="4">
        <v>20000</v>
      </c>
      <c r="AL123" s="24">
        <f>SUM(Tabela1[[#This Row],[QTD CONTAINER]:[QTD FÁBRICA]])</f>
        <v>30000</v>
      </c>
      <c r="AM123" s="7">
        <f t="shared" si="39"/>
        <v>0</v>
      </c>
      <c r="AN123" s="7">
        <f t="shared" si="40"/>
        <v>0</v>
      </c>
      <c r="AO123" s="8">
        <f t="shared" si="41"/>
        <v>4.5011252813203306</v>
      </c>
      <c r="AP123" s="9">
        <f t="shared" si="42"/>
        <v>9.0022505626406613</v>
      </c>
      <c r="AQ123" s="25">
        <f t="shared" si="43"/>
        <v>13.503375843960992</v>
      </c>
      <c r="AR123" s="18">
        <f t="shared" si="44"/>
        <v>0</v>
      </c>
      <c r="AS123" s="7">
        <f t="shared" si="45"/>
        <v>0</v>
      </c>
      <c r="AT123" s="8">
        <f t="shared" si="46"/>
        <v>4.5011252813203306</v>
      </c>
      <c r="AU123" s="9">
        <f t="shared" si="47"/>
        <v>9.0022505626406613</v>
      </c>
      <c r="AV123" s="10">
        <f t="shared" si="48"/>
        <v>13.503375843960992</v>
      </c>
      <c r="AW123" s="22">
        <f t="shared" si="49"/>
        <v>0</v>
      </c>
      <c r="AX123" s="5">
        <f t="shared" si="50"/>
        <v>0</v>
      </c>
      <c r="AY123" s="4">
        <f>IF(
  AND(Tabela1[[#This Row],[GRUPO | ITEM]]="PALHETAS",NOT(OR(MID(Tabela1[[#This Row],[ITEM]],1,5)="YN-PF",MID(Tabela1[[#This Row],[ITEM]],1,5)="YN-PC"))),
  0,
  IF(
    ROUNDUP(
      IF(
        IF(D123="A",13-SUM(AR123:AU123),IF(D123="B",11-SUM(AR123:AU123),IF(D123="C",7-SUM(AR123:AU123))))
        &lt;0,
        0,
        IF(D123="A",13-SUM(AR123:AU123),IF(D123="B",11-SUM(AR123:AU123),IF(D123="C",7-SUM(AR123:AU123))))
      )
      *AE123/C123, 0
    )
    *C123 = 0,
    0,
    ROUNDUP(
      IF(
        IF(D123="A",13-SUM(AR123:AU123),IF(D123="B",11-SUM(AR123:AU123),IF(D123="C",7-SUM(AR123:AU123))))
        &lt;0,
        0,
        IF(D123="A",13-SUM(AR123:AU123),IF(D123="B",11-SUM(AR123:AU123),IF(D123="C",7-SUM(AR123:AU123))))
      )
      *AE123/C123, 0
    ) *C123
  )
)</f>
        <v>0</v>
      </c>
      <c r="AZ123" s="26">
        <f>IF(OR(COUNTIF(AB123,"&gt;="&amp;1.5)+COUNTIF(AA123,"&gt;="&amp;1.5)+COUNTIF(Z123,"&gt;="&amp;1.5)+COUNTIF(Y123,"&gt;="&amp;1.5)+COUNTIF(X123,"&gt;="&amp;1.5)&gt;=2,COUNTIF(AB123,"&gt;="&amp;2)&gt;=1,AND(AA123&gt;=1.5,AB123&lt;=0.3,AI123=0)),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+IFERROR(BA123*C123,0),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+IFERROR(BA123*C123,0),
IFERROR(AVERAGEIF(Tabela1[[#This Row],[COMPRA PADRÃO]:[COMPRA &gt;30%]],"&gt;"&amp;0,Tabela1[[#This Row],[COMPRA PADRÃO]:[COMPRA &gt;30%]]),
0))/Tabela1[[#This Row],[U/CX]],0)*Tabela1[[#This Row],[U/CX]])</f>
        <v>0</v>
      </c>
      <c r="BA123" s="19"/>
      <c r="BB123" s="19"/>
      <c r="BC123" s="5"/>
      <c r="BD123" s="43">
        <f t="shared" si="51"/>
        <v>100.60377358490567</v>
      </c>
      <c r="BE123" s="44">
        <f>Tabela1[[#This Row],[MÉDIA DIÁRIA]]*180</f>
        <v>18108.67924528302</v>
      </c>
      <c r="BF123" s="44">
        <f>Tabela1[[#This Row],[MÉDIA DIÁRIA]]*IF(Tabela1[[#This Row],[ABC FAT]]="A",(13*22),IF(Tabela1[[#This Row],[ABC FAT]]="B",(9*22),IF(Tabela1[[#This Row],[ABC FAT]]="C",(3*22),0)))</f>
        <v>28772.67924528302</v>
      </c>
      <c r="BG123" s="44">
        <f>SUM(Tabela1[[#This Row],[ESTOQUE TOTAL]],Tabela1[[#This Row],[TRÂNSITO TOTAL]])</f>
        <v>30000</v>
      </c>
      <c r="BH1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16880</v>
      </c>
      <c r="BI1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0.55222138868050341</v>
      </c>
    </row>
    <row r="124" spans="1:61" x14ac:dyDescent="0.2">
      <c r="A124" s="4" t="s">
        <v>17</v>
      </c>
      <c r="B124" s="4" t="s">
        <v>919</v>
      </c>
      <c r="C124" s="4">
        <v>20</v>
      </c>
      <c r="D124" s="4" t="s">
        <v>16</v>
      </c>
      <c r="E124" s="5">
        <v>540</v>
      </c>
      <c r="F124" s="4">
        <v>540</v>
      </c>
      <c r="G124" s="4">
        <v>300</v>
      </c>
      <c r="H124" s="4">
        <v>820</v>
      </c>
      <c r="I124" s="4">
        <v>1160</v>
      </c>
      <c r="J124" s="4">
        <v>80</v>
      </c>
      <c r="K124" s="4">
        <v>780</v>
      </c>
      <c r="L124" s="4">
        <v>340</v>
      </c>
      <c r="M124" s="4">
        <v>700</v>
      </c>
      <c r="N124" s="4">
        <v>480</v>
      </c>
      <c r="O124" s="4">
        <v>480</v>
      </c>
      <c r="P124" s="4">
        <v>640</v>
      </c>
      <c r="Q124" s="13">
        <f t="shared" si="26"/>
        <v>0.94460641399416911</v>
      </c>
      <c r="R124" s="16">
        <f t="shared" si="27"/>
        <v>0.94460641399416911</v>
      </c>
      <c r="S124" s="16">
        <f t="shared" si="28"/>
        <v>0.52478134110787178</v>
      </c>
      <c r="T124" s="16">
        <f t="shared" si="29"/>
        <v>1.434402332361516</v>
      </c>
      <c r="U124" s="16">
        <f t="shared" si="30"/>
        <v>2.0291545189504374</v>
      </c>
      <c r="V124" s="16">
        <f t="shared" si="31"/>
        <v>0.13994169096209913</v>
      </c>
      <c r="W124" s="16">
        <f t="shared" si="32"/>
        <v>1.3644314868804666</v>
      </c>
      <c r="X124" s="16">
        <f t="shared" si="33"/>
        <v>0.59475218658892137</v>
      </c>
      <c r="Y124" s="16">
        <f t="shared" si="34"/>
        <v>1.2244897959183674</v>
      </c>
      <c r="Z124" s="16">
        <f t="shared" si="35"/>
        <v>0.83965014577259478</v>
      </c>
      <c r="AA124" s="16">
        <f t="shared" si="36"/>
        <v>0.83965014577259478</v>
      </c>
      <c r="AB124" s="17">
        <f t="shared" si="37"/>
        <v>1.119533527696793</v>
      </c>
      <c r="AC124" s="15">
        <v>106117.6</v>
      </c>
      <c r="AD124" s="14">
        <f>AVERAGE(Tabela1[[#This Row],[202407-JUL]:[202506-JUN]])</f>
        <v>571.66666666666663</v>
      </c>
      <c r="AE124" s="14">
        <f t="shared" si="38"/>
        <v>616.36363636363637</v>
      </c>
      <c r="AF124" s="5">
        <v>0</v>
      </c>
      <c r="AG124" s="6">
        <v>1560</v>
      </c>
      <c r="AH124" s="4">
        <v>1060</v>
      </c>
      <c r="AI124" s="23">
        <f>SUM(Tabela1[[#This Row],[ESTOQUE RJ]:[ESTOQUE SC]])</f>
        <v>2620</v>
      </c>
      <c r="AJ124" s="4">
        <v>0</v>
      </c>
      <c r="AK124" s="4">
        <v>4000</v>
      </c>
      <c r="AL124" s="24">
        <f>SUM(Tabela1[[#This Row],[QTD CONTAINER]:[QTD FÁBRICA]])</f>
        <v>4000</v>
      </c>
      <c r="AM124" s="7">
        <f t="shared" si="39"/>
        <v>2.7288629737609331</v>
      </c>
      <c r="AN124" s="7">
        <f t="shared" si="40"/>
        <v>1.8542274052478136</v>
      </c>
      <c r="AO124" s="8">
        <f t="shared" si="41"/>
        <v>0</v>
      </c>
      <c r="AP124" s="9">
        <f t="shared" si="42"/>
        <v>6.9970845481049571</v>
      </c>
      <c r="AQ124" s="25">
        <f t="shared" si="43"/>
        <v>11.580174927113703</v>
      </c>
      <c r="AR124" s="18">
        <f t="shared" si="44"/>
        <v>2.5309734513274336</v>
      </c>
      <c r="AS124" s="7">
        <f t="shared" si="45"/>
        <v>1.71976401179941</v>
      </c>
      <c r="AT124" s="8">
        <f t="shared" si="46"/>
        <v>0</v>
      </c>
      <c r="AU124" s="9">
        <f t="shared" si="47"/>
        <v>6.4896755162241888</v>
      </c>
      <c r="AV124" s="10">
        <f t="shared" si="48"/>
        <v>10.740412979351031</v>
      </c>
      <c r="AW124" s="22">
        <f t="shared" si="49"/>
        <v>0</v>
      </c>
      <c r="AX124" s="5">
        <f t="shared" si="50"/>
        <v>0</v>
      </c>
      <c r="AY124" s="4">
        <f>IF(
  AND(Tabela1[[#This Row],[GRUPO | ITEM]]="PALHETAS",NOT(OR(MID(Tabela1[[#This Row],[ITEM]],1,5)="YN-PF",MID(Tabela1[[#This Row],[ITEM]],1,5)="YN-PC"))),
  0,
  IF(
    ROUNDUP(
      IF(
        IF(D124="A",13-SUM(AR124:AU124),IF(D124="B",11-SUM(AR124:AU124),IF(D124="C",7-SUM(AR124:AU124))))
        &lt;0,
        0,
        IF(D124="A",13-SUM(AR124:AU124),IF(D124="B",11-SUM(AR124:AU124),IF(D124="C",7-SUM(AR124:AU124))))
      )
      *AE124/C124, 0
    )
    *C124 = 0,
    0,
    ROUNDUP(
      IF(
        IF(D124="A",13-SUM(AR124:AU124),IF(D124="B",11-SUM(AR124:AU124),IF(D124="C",7-SUM(AR124:AU124))))
        &lt;0,
        0,
        IF(D124="A",13-SUM(AR124:AU124),IF(D124="B",11-SUM(AR124:AU124),IF(D124="C",7-SUM(AR124:AU124))))
      )
      *AE124/C124, 0
    ) *C124
  )
)</f>
        <v>0</v>
      </c>
      <c r="AZ124" s="26">
        <f>IF(OR(COUNTIF(AB124,"&gt;="&amp;1.5)+COUNTIF(AA124,"&gt;="&amp;1.5)+COUNTIF(Z124,"&gt;="&amp;1.5)+COUNTIF(Y124,"&gt;="&amp;1.5)+COUNTIF(X124,"&gt;="&amp;1.5)&gt;=2,COUNTIF(AB124,"&gt;="&amp;2)&gt;=1,AND(AA124&gt;=1.5,AB124&lt;=0.3,AI124=0)),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+IFERROR(BA124*C124,0),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+IFERROR(BA124*C124,0),
IFERROR(AVERAGEIF(Tabela1[[#This Row],[COMPRA PADRÃO]:[COMPRA &gt;30%]],"&gt;"&amp;0,Tabela1[[#This Row],[COMPRA PADRÃO]:[COMPRA &gt;30%]]),
0))/Tabela1[[#This Row],[U/CX]],0)*Tabela1[[#This Row],[U/CX]])</f>
        <v>0</v>
      </c>
      <c r="BA124" s="19"/>
      <c r="BB124" s="19"/>
      <c r="BC124" s="5"/>
      <c r="BD124" s="43">
        <f t="shared" si="51"/>
        <v>25.886792452830189</v>
      </c>
      <c r="BE124" s="44">
        <f>Tabela1[[#This Row],[MÉDIA DIÁRIA]]*180</f>
        <v>4659.6226415094343</v>
      </c>
      <c r="BF124" s="44">
        <f>Tabela1[[#This Row],[MÉDIA DIÁRIA]]*IF(Tabela1[[#This Row],[ABC FAT]]="A",(13*22),IF(Tabela1[[#This Row],[ABC FAT]]="B",(9*22),IF(Tabela1[[#This Row],[ABC FAT]]="C",(3*22),0)))</f>
        <v>5125.5849056603774</v>
      </c>
      <c r="BG124" s="44">
        <f>SUM(Tabela1[[#This Row],[ESTOQUE TOTAL]],Tabela1[[#This Row],[TRÂNSITO TOTAL]])</f>
        <v>6620</v>
      </c>
      <c r="BH1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3160</v>
      </c>
      <c r="BI1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0.56227729186912856</v>
      </c>
    </row>
    <row r="125" spans="1:61" x14ac:dyDescent="0.2">
      <c r="A125" s="4" t="s">
        <v>17</v>
      </c>
      <c r="B125" s="4" t="s">
        <v>139</v>
      </c>
      <c r="C125" s="4">
        <v>20</v>
      </c>
      <c r="D125" s="4" t="s">
        <v>19</v>
      </c>
      <c r="E125" s="5">
        <v>620</v>
      </c>
      <c r="F125" s="4">
        <v>1120</v>
      </c>
      <c r="G125" s="4">
        <v>380</v>
      </c>
      <c r="H125" s="4">
        <v>1240</v>
      </c>
      <c r="I125" s="4">
        <v>1360</v>
      </c>
      <c r="J125" s="4">
        <v>460</v>
      </c>
      <c r="K125" s="4">
        <v>1060</v>
      </c>
      <c r="L125" s="4">
        <v>640</v>
      </c>
      <c r="M125" s="4">
        <v>1100</v>
      </c>
      <c r="N125" s="4">
        <v>500</v>
      </c>
      <c r="O125" s="4">
        <v>960</v>
      </c>
      <c r="P125" s="4">
        <v>560</v>
      </c>
      <c r="Q125" s="13">
        <f t="shared" si="26"/>
        <v>0.74399999999999999</v>
      </c>
      <c r="R125" s="16">
        <f t="shared" si="27"/>
        <v>1.3439999999999999</v>
      </c>
      <c r="S125" s="16">
        <f t="shared" si="28"/>
        <v>0.45599999999999996</v>
      </c>
      <c r="T125" s="16">
        <f t="shared" si="29"/>
        <v>1.488</v>
      </c>
      <c r="U125" s="16">
        <f t="shared" si="30"/>
        <v>1.6319999999999999</v>
      </c>
      <c r="V125" s="16">
        <f t="shared" si="31"/>
        <v>0.55199999999999994</v>
      </c>
      <c r="W125" s="16">
        <f t="shared" si="32"/>
        <v>1.272</v>
      </c>
      <c r="X125" s="16">
        <f t="shared" si="33"/>
        <v>0.76800000000000002</v>
      </c>
      <c r="Y125" s="16">
        <f t="shared" si="34"/>
        <v>1.3199999999999998</v>
      </c>
      <c r="Z125" s="16">
        <f t="shared" si="35"/>
        <v>0.6</v>
      </c>
      <c r="AA125" s="16">
        <f t="shared" si="36"/>
        <v>1.1519999999999999</v>
      </c>
      <c r="AB125" s="17">
        <f t="shared" si="37"/>
        <v>0.67199999999999993</v>
      </c>
      <c r="AC125" s="15">
        <v>151791</v>
      </c>
      <c r="AD125" s="14">
        <f>AVERAGE(Tabela1[[#This Row],[202407-JUL]:[202506-JUN]])</f>
        <v>833.33333333333337</v>
      </c>
      <c r="AE125" s="14">
        <f t="shared" si="38"/>
        <v>833.33333333333337</v>
      </c>
      <c r="AF125" s="5">
        <v>0</v>
      </c>
      <c r="AG125" s="6">
        <v>2120</v>
      </c>
      <c r="AH125" s="4">
        <v>720</v>
      </c>
      <c r="AI125" s="23">
        <f>SUM(Tabela1[[#This Row],[ESTOQUE RJ]:[ESTOQUE SC]])</f>
        <v>2840</v>
      </c>
      <c r="AJ125" s="4">
        <v>1000</v>
      </c>
      <c r="AK125" s="4">
        <v>8000</v>
      </c>
      <c r="AL125" s="24">
        <f>SUM(Tabela1[[#This Row],[QTD CONTAINER]:[QTD FÁBRICA]])</f>
        <v>9000</v>
      </c>
      <c r="AM125" s="7">
        <f t="shared" si="39"/>
        <v>2.544</v>
      </c>
      <c r="AN125" s="7">
        <f t="shared" si="40"/>
        <v>0.86399999999999999</v>
      </c>
      <c r="AO125" s="8">
        <f t="shared" si="41"/>
        <v>1.2</v>
      </c>
      <c r="AP125" s="9">
        <f t="shared" si="42"/>
        <v>9.6</v>
      </c>
      <c r="AQ125" s="25">
        <f t="shared" si="43"/>
        <v>14.207999999999998</v>
      </c>
      <c r="AR125" s="18">
        <f t="shared" si="44"/>
        <v>2.544</v>
      </c>
      <c r="AS125" s="7">
        <f t="shared" si="45"/>
        <v>0.86399999999999999</v>
      </c>
      <c r="AT125" s="8">
        <f t="shared" si="46"/>
        <v>1.2</v>
      </c>
      <c r="AU125" s="9">
        <f t="shared" si="47"/>
        <v>9.6</v>
      </c>
      <c r="AV125" s="10">
        <f t="shared" si="48"/>
        <v>14.207999999999998</v>
      </c>
      <c r="AW125" s="22">
        <f t="shared" si="49"/>
        <v>0</v>
      </c>
      <c r="AX125" s="5">
        <f t="shared" si="50"/>
        <v>0</v>
      </c>
      <c r="AY125" s="4">
        <f>IF(
  AND(Tabela1[[#This Row],[GRUPO | ITEM]]="PALHETAS",NOT(OR(MID(Tabela1[[#This Row],[ITEM]],1,5)="YN-PF",MID(Tabela1[[#This Row],[ITEM]],1,5)="YN-PC"))),
  0,
  IF(
    ROUNDUP(
      IF(
        IF(D125="A",13-SUM(AR125:AU125),IF(D125="B",11-SUM(AR125:AU125),IF(D125="C",7-SUM(AR125:AU125))))
        &lt;0,
        0,
        IF(D125="A",13-SUM(AR125:AU125),IF(D125="B",11-SUM(AR125:AU125),IF(D125="C",7-SUM(AR125:AU125))))
      )
      *AE125/C125, 0
    )
    *C125 = 0,
    0,
    ROUNDUP(
      IF(
        IF(D125="A",13-SUM(AR125:AU125),IF(D125="B",11-SUM(AR125:AU125),IF(D125="C",7-SUM(AR125:AU125))))
        &lt;0,
        0,
        IF(D125="A",13-SUM(AR125:AU125),IF(D125="B",11-SUM(AR125:AU125),IF(D125="C",7-SUM(AR125:AU125))))
      )
      *AE125/C125, 0
    ) *C125
  )
)</f>
        <v>0</v>
      </c>
      <c r="AZ125" s="26">
        <f>IF(OR(COUNTIF(AB125,"&gt;="&amp;1.5)+COUNTIF(AA125,"&gt;="&amp;1.5)+COUNTIF(Z125,"&gt;="&amp;1.5)+COUNTIF(Y125,"&gt;="&amp;1.5)+COUNTIF(X125,"&gt;="&amp;1.5)&gt;=2,COUNTIF(AB125,"&gt;="&amp;2)&gt;=1,AND(AA125&gt;=1.5,AB125&lt;=0.3,AI125=0)),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+IFERROR(BA125*C125,0),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+IFERROR(BA125*C125,0),
IFERROR(AVERAGEIF(Tabela1[[#This Row],[COMPRA PADRÃO]:[COMPRA &gt;30%]],"&gt;"&amp;0,Tabela1[[#This Row],[COMPRA PADRÃO]:[COMPRA &gt;30%]]),
0))/Tabela1[[#This Row],[U/CX]],0)*Tabela1[[#This Row],[U/CX]])</f>
        <v>0</v>
      </c>
      <c r="BA125" s="19"/>
      <c r="BB125" s="19"/>
      <c r="BC125" s="5"/>
      <c r="BD125" s="43">
        <f t="shared" si="51"/>
        <v>37.735849056603776</v>
      </c>
      <c r="BE125" s="44">
        <f>Tabela1[[#This Row],[MÉDIA DIÁRIA]]*180</f>
        <v>6792.4528301886794</v>
      </c>
      <c r="BF125" s="44">
        <f>Tabela1[[#This Row],[MÉDIA DIÁRIA]]*IF(Tabela1[[#This Row],[ABC FAT]]="A",(13*22),IF(Tabela1[[#This Row],[ABC FAT]]="B",(9*22),IF(Tabela1[[#This Row],[ABC FAT]]="C",(3*22),0)))</f>
        <v>10792.45283018868</v>
      </c>
      <c r="BG125" s="44">
        <f>SUM(Tabela1[[#This Row],[ESTOQUE TOTAL]],Tabela1[[#This Row],[TRÂNSITO TOTAL]])</f>
        <v>11840</v>
      </c>
      <c r="BH1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5740</v>
      </c>
      <c r="BI1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0.56533333333333335</v>
      </c>
    </row>
    <row r="126" spans="1:61" x14ac:dyDescent="0.2">
      <c r="A126" s="4" t="s">
        <v>17</v>
      </c>
      <c r="B126" s="4" t="s">
        <v>246</v>
      </c>
      <c r="C126" s="4">
        <v>50</v>
      </c>
      <c r="D126" s="4" t="s">
        <v>85</v>
      </c>
      <c r="E126" s="5"/>
      <c r="F126" s="4"/>
      <c r="G126" s="4"/>
      <c r="H126" s="4">
        <v>150</v>
      </c>
      <c r="I126" s="4"/>
      <c r="J126" s="4">
        <v>20</v>
      </c>
      <c r="K126" s="4"/>
      <c r="L126" s="4">
        <v>20</v>
      </c>
      <c r="M126" s="4">
        <v>50</v>
      </c>
      <c r="N126" s="4"/>
      <c r="O126" s="4">
        <v>50</v>
      </c>
      <c r="P126" s="4"/>
      <c r="Q126" s="13">
        <f t="shared" si="26"/>
        <v>0</v>
      </c>
      <c r="R126" s="16">
        <f t="shared" si="27"/>
        <v>0</v>
      </c>
      <c r="S126" s="16">
        <f t="shared" si="28"/>
        <v>0</v>
      </c>
      <c r="T126" s="16">
        <f t="shared" si="29"/>
        <v>2.5862068965517242</v>
      </c>
      <c r="U126" s="16">
        <f t="shared" si="30"/>
        <v>0</v>
      </c>
      <c r="V126" s="16">
        <f t="shared" si="31"/>
        <v>0.34482758620689657</v>
      </c>
      <c r="W126" s="16">
        <f t="shared" si="32"/>
        <v>0</v>
      </c>
      <c r="X126" s="16">
        <f t="shared" si="33"/>
        <v>0.34482758620689657</v>
      </c>
      <c r="Y126" s="16">
        <f t="shared" si="34"/>
        <v>0.86206896551724133</v>
      </c>
      <c r="Z126" s="16">
        <f t="shared" si="35"/>
        <v>0</v>
      </c>
      <c r="AA126" s="16">
        <f t="shared" si="36"/>
        <v>0.86206896551724133</v>
      </c>
      <c r="AB126" s="17">
        <f t="shared" si="37"/>
        <v>0</v>
      </c>
      <c r="AC126" s="15">
        <v>2118.1</v>
      </c>
      <c r="AD126" s="14">
        <f>AVERAGE(Tabela1[[#This Row],[202407-JUL]:[202506-JUN]])</f>
        <v>58</v>
      </c>
      <c r="AE126" s="14">
        <f t="shared" si="38"/>
        <v>58</v>
      </c>
      <c r="AF126" s="5">
        <v>0</v>
      </c>
      <c r="AG126" s="6">
        <v>112</v>
      </c>
      <c r="AH126" s="4">
        <v>0</v>
      </c>
      <c r="AI126" s="23">
        <f>SUM(Tabela1[[#This Row],[ESTOQUE RJ]:[ESTOQUE SC]])</f>
        <v>112</v>
      </c>
      <c r="AJ126" s="4">
        <v>0</v>
      </c>
      <c r="AK126" s="4">
        <v>0</v>
      </c>
      <c r="AL126" s="24">
        <f>SUM(Tabela1[[#This Row],[QTD CONTAINER]:[QTD FÁBRICA]])</f>
        <v>0</v>
      </c>
      <c r="AM126" s="7">
        <f t="shared" si="39"/>
        <v>1.9310344827586208</v>
      </c>
      <c r="AN126" s="7">
        <f t="shared" si="40"/>
        <v>0</v>
      </c>
      <c r="AO126" s="8">
        <f t="shared" si="41"/>
        <v>0</v>
      </c>
      <c r="AP126" s="9">
        <f t="shared" si="42"/>
        <v>0</v>
      </c>
      <c r="AQ126" s="25">
        <f t="shared" si="43"/>
        <v>1.9310344827586208</v>
      </c>
      <c r="AR126" s="18">
        <f t="shared" si="44"/>
        <v>1.9310344827586208</v>
      </c>
      <c r="AS126" s="7">
        <f t="shared" si="45"/>
        <v>0</v>
      </c>
      <c r="AT126" s="8">
        <f t="shared" si="46"/>
        <v>0</v>
      </c>
      <c r="AU126" s="9">
        <f t="shared" si="47"/>
        <v>0</v>
      </c>
      <c r="AV126" s="10">
        <f t="shared" si="48"/>
        <v>1.9310344827586208</v>
      </c>
      <c r="AW126" s="22">
        <f t="shared" si="49"/>
        <v>0</v>
      </c>
      <c r="AX126" s="5">
        <f t="shared" si="50"/>
        <v>0</v>
      </c>
      <c r="AY126" s="4">
        <f>IF(
  AND(Tabela1[[#This Row],[GRUPO | ITEM]]="PALHETAS",NOT(OR(MID(Tabela1[[#This Row],[ITEM]],1,5)="YN-PF",MID(Tabela1[[#This Row],[ITEM]],1,5)="YN-PC"))),
  0,
  IF(
    ROUNDUP(
      IF(
        IF(D126="A",13-SUM(AR126:AU126),IF(D126="B",11-SUM(AR126:AU126),IF(D126="C",7-SUM(AR126:AU126))))
        &lt;0,
        0,
        IF(D126="A",13-SUM(AR126:AU126),IF(D126="B",11-SUM(AR126:AU126),IF(D126="C",7-SUM(AR126:AU126))))
      )
      *AE126/C126, 0
    )
    *C126 = 0,
    0,
    ROUNDUP(
      IF(
        IF(D126="A",13-SUM(AR126:AU126),IF(D126="B",11-SUM(AR126:AU126),IF(D126="C",7-SUM(AR126:AU126))))
        &lt;0,
        0,
        IF(D126="A",13-SUM(AR126:AU126),IF(D126="B",11-SUM(AR126:AU126),IF(D126="C",7-SUM(AR126:AU126))))
      )
      *AE126/C126, 0
    ) *C126
  )
)</f>
        <v>0</v>
      </c>
      <c r="AZ126" s="26">
        <f>IF(OR(COUNTIF(AB126,"&gt;="&amp;1.5)+COUNTIF(AA126,"&gt;="&amp;1.5)+COUNTIF(Z126,"&gt;="&amp;1.5)+COUNTIF(Y126,"&gt;="&amp;1.5)+COUNTIF(X126,"&gt;="&amp;1.5)&gt;=2,COUNTIF(AB126,"&gt;="&amp;2)&gt;=1,AND(AA126&gt;=1.5,AB126&lt;=0.3,AI126=0)),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+IFERROR(BA126*C126,0),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+IFERROR(BA126*C126,0),
IFERROR(AVERAGEIF(Tabela1[[#This Row],[COMPRA PADRÃO]:[COMPRA &gt;30%]],"&gt;"&amp;0,Tabela1[[#This Row],[COMPRA PADRÃO]:[COMPRA &gt;30%]]),
0))/Tabela1[[#This Row],[U/CX]],0)*Tabela1[[#This Row],[U/CX]])</f>
        <v>0</v>
      </c>
      <c r="BA126" s="19"/>
      <c r="BB126" s="19"/>
      <c r="BC126" s="5"/>
      <c r="BD126" s="43">
        <f t="shared" si="51"/>
        <v>1.0943396226415094</v>
      </c>
      <c r="BE126" s="44">
        <f>Tabela1[[#This Row],[MÉDIA DIÁRIA]]*180</f>
        <v>196.98113207547169</v>
      </c>
      <c r="BF126" s="44">
        <f>Tabela1[[#This Row],[MÉDIA DIÁRIA]]*IF(Tabela1[[#This Row],[ABC FAT]]="A",(13*22),IF(Tabela1[[#This Row],[ABC FAT]]="B",(9*22),IF(Tabela1[[#This Row],[ABC FAT]]="C",(3*22),0)))</f>
        <v>72.226415094339615</v>
      </c>
      <c r="BG126" s="44">
        <f>SUM(Tabela1[[#This Row],[ESTOQUE TOTAL]],Tabela1[[#This Row],[TRÂNSITO TOTAL]])</f>
        <v>112</v>
      </c>
      <c r="BH1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</v>
      </c>
      <c r="BI1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0.5685823754789272</v>
      </c>
    </row>
    <row r="127" spans="1:61" x14ac:dyDescent="0.2">
      <c r="A127" s="4" t="s">
        <v>202</v>
      </c>
      <c r="B127" s="4" t="s">
        <v>398</v>
      </c>
      <c r="C127" s="4">
        <v>15</v>
      </c>
      <c r="D127" s="4" t="s">
        <v>19</v>
      </c>
      <c r="E127" s="5">
        <v>1500</v>
      </c>
      <c r="F127" s="4">
        <v>1830</v>
      </c>
      <c r="G127" s="4">
        <v>1215</v>
      </c>
      <c r="H127" s="4">
        <v>1395</v>
      </c>
      <c r="I127" s="4">
        <v>1095</v>
      </c>
      <c r="J127" s="4">
        <v>390</v>
      </c>
      <c r="K127" s="4">
        <v>825</v>
      </c>
      <c r="L127" s="4">
        <v>1260</v>
      </c>
      <c r="M127" s="4">
        <v>1260</v>
      </c>
      <c r="N127" s="4">
        <v>1620</v>
      </c>
      <c r="O127" s="4">
        <v>1155</v>
      </c>
      <c r="P127" s="4">
        <v>2820</v>
      </c>
      <c r="Q127" s="13">
        <f t="shared" si="26"/>
        <v>1.0999083409715857</v>
      </c>
      <c r="R127" s="16">
        <f t="shared" si="27"/>
        <v>1.3418881759853345</v>
      </c>
      <c r="S127" s="16">
        <f t="shared" si="28"/>
        <v>0.89092575618698444</v>
      </c>
      <c r="T127" s="16">
        <f t="shared" si="29"/>
        <v>1.0229147571035746</v>
      </c>
      <c r="U127" s="16">
        <f t="shared" si="30"/>
        <v>0.80293308890925752</v>
      </c>
      <c r="V127" s="16">
        <f t="shared" si="31"/>
        <v>0.28597616865261227</v>
      </c>
      <c r="W127" s="16">
        <f t="shared" si="32"/>
        <v>0.60494958753437211</v>
      </c>
      <c r="X127" s="16">
        <f t="shared" si="33"/>
        <v>0.92392300641613201</v>
      </c>
      <c r="Y127" s="16">
        <f t="shared" si="34"/>
        <v>0.92392300641613201</v>
      </c>
      <c r="Z127" s="16">
        <f t="shared" si="35"/>
        <v>1.1879010082493127</v>
      </c>
      <c r="AA127" s="16">
        <f t="shared" si="36"/>
        <v>0.84692942254812098</v>
      </c>
      <c r="AB127" s="17">
        <f t="shared" si="37"/>
        <v>2.0678276810265812</v>
      </c>
      <c r="AC127" s="15">
        <v>253589.25</v>
      </c>
      <c r="AD127" s="14">
        <f>AVERAGE(Tabela1[[#This Row],[202407-JUL]:[202506-JUN]])</f>
        <v>1363.75</v>
      </c>
      <c r="AE127" s="14">
        <f t="shared" si="38"/>
        <v>1452.2727272727273</v>
      </c>
      <c r="AF127" s="5">
        <v>2</v>
      </c>
      <c r="AG127" s="6">
        <v>1830</v>
      </c>
      <c r="AH127" s="4">
        <v>4605</v>
      </c>
      <c r="AI127" s="23">
        <f>SUM(Tabela1[[#This Row],[ESTOQUE RJ]:[ESTOQUE SC]])</f>
        <v>6435</v>
      </c>
      <c r="AJ127" s="4">
        <v>45</v>
      </c>
      <c r="AK127" s="4">
        <v>10725</v>
      </c>
      <c r="AL127" s="24">
        <f>SUM(Tabela1[[#This Row],[QTD CONTAINER]:[QTD FÁBRICA]])</f>
        <v>10770</v>
      </c>
      <c r="AM127" s="7">
        <f t="shared" si="39"/>
        <v>1.3418881759853345</v>
      </c>
      <c r="AN127" s="7">
        <f t="shared" si="40"/>
        <v>3.3767186067827679</v>
      </c>
      <c r="AO127" s="8">
        <f t="shared" si="41"/>
        <v>3.2997250229147568E-2</v>
      </c>
      <c r="AP127" s="9">
        <f t="shared" si="42"/>
        <v>7.8643446379468376</v>
      </c>
      <c r="AQ127" s="25">
        <f t="shared" si="43"/>
        <v>12.615948670944087</v>
      </c>
      <c r="AR127" s="18">
        <f t="shared" si="44"/>
        <v>1.260093896713615</v>
      </c>
      <c r="AS127" s="7">
        <f t="shared" si="45"/>
        <v>3.1708920187793428</v>
      </c>
      <c r="AT127" s="8">
        <f t="shared" si="46"/>
        <v>3.0985915492957747E-2</v>
      </c>
      <c r="AU127" s="9">
        <f t="shared" si="47"/>
        <v>7.384976525821596</v>
      </c>
      <c r="AV127" s="10">
        <f t="shared" si="48"/>
        <v>11.846948356807513</v>
      </c>
      <c r="AW127" s="22">
        <f t="shared" si="49"/>
        <v>6.4665671280416452</v>
      </c>
      <c r="AX127" s="5">
        <f t="shared" si="50"/>
        <v>525</v>
      </c>
      <c r="AY127" s="4">
        <f>IF(
  AND(Tabela1[[#This Row],[GRUPO | ITEM]]="PALHETAS",NOT(OR(MID(Tabela1[[#This Row],[ITEM]],1,5)="YN-PF",MID(Tabela1[[#This Row],[ITEM]],1,5)="YN-PC"))),
  0,
  IF(
    ROUNDUP(
      IF(
        IF(D127="A",13-SUM(AR127:AU127),IF(D127="B",11-SUM(AR127:AU127),IF(D127="C",7-SUM(AR127:AU127))))
        &lt;0,
        0,
        IF(D127="A",13-SUM(AR127:AU127),IF(D127="B",11-SUM(AR127:AU127),IF(D127="C",7-SUM(AR127:AU127))))
      )
      *AE127/C127, 0
    )
    *C127 = 0,
    0,
    ROUNDUP(
      IF(
        IF(D127="A",13-SUM(AR127:AU127),IF(D127="B",11-SUM(AR127:AU127),IF(D127="C",7-SUM(AR127:AU127))))
        &lt;0,
        0,
        IF(D127="A",13-SUM(AR127:AU127),IF(D127="B",11-SUM(AR127:AU127),IF(D127="C",7-SUM(AR127:AU127))))
      )
      *AE127/C127, 0
    ) *C127
  )
)</f>
        <v>1680</v>
      </c>
      <c r="AZ127" s="26">
        <f>IF(OR(COUNTIF(AB127,"&gt;="&amp;1.5)+COUNTIF(AA127,"&gt;="&amp;1.5)+COUNTIF(Z127,"&gt;="&amp;1.5)+COUNTIF(Y127,"&gt;="&amp;1.5)+COUNTIF(X127,"&gt;="&amp;1.5)&gt;=2,COUNTIF(AB127,"&gt;="&amp;2)&gt;=1,AND(AA127&gt;=1.5,AB127&lt;=0.3,AI127=0)),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+IFERROR(BA127*C127,0),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+IFERROR(BA127*C127,0),
IFERROR(AVERAGEIF(Tabela1[[#This Row],[COMPRA PADRÃO]:[COMPRA &gt;30%]],"&gt;"&amp;0,Tabela1[[#This Row],[COMPRA PADRÃO]:[COMPRA &gt;30%]]),
0))/Tabela1[[#This Row],[U/CX]],0)*Tabela1[[#This Row],[U/CX]])</f>
        <v>9105</v>
      </c>
      <c r="BA127" s="19"/>
      <c r="BB127" s="19"/>
      <c r="BC127" s="41"/>
      <c r="BD127" s="43">
        <f t="shared" si="51"/>
        <v>61.754716981132077</v>
      </c>
      <c r="BE127" s="44">
        <f>Tabela1[[#This Row],[MÉDIA DIÁRIA]]*180</f>
        <v>11115.849056603774</v>
      </c>
      <c r="BF127" s="44">
        <f>Tabela1[[#This Row],[MÉDIA DIÁRIA]]*IF(Tabela1[[#This Row],[ABC FAT]]="A",(13*22),IF(Tabela1[[#This Row],[ABC FAT]]="B",(9*22),IF(Tabela1[[#This Row],[ABC FAT]]="C",(3*22),0)))</f>
        <v>17661.849056603773</v>
      </c>
      <c r="BG127" s="44">
        <f>SUM(Tabela1[[#This Row],[ESTOQUE TOTAL]],Tabela1[[#This Row],[TRÂNSITO TOTAL]])</f>
        <v>17205</v>
      </c>
      <c r="BH1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11580</v>
      </c>
      <c r="BI1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0.58295142071494033</v>
      </c>
    </row>
    <row r="128" spans="1:61" x14ac:dyDescent="0.2">
      <c r="A128" s="4" t="s">
        <v>34</v>
      </c>
      <c r="B128" s="4" t="s">
        <v>1186</v>
      </c>
      <c r="C128" s="4">
        <v>100</v>
      </c>
      <c r="D128" s="4" t="s">
        <v>85</v>
      </c>
      <c r="E128" s="5"/>
      <c r="F128" s="4"/>
      <c r="G128" s="4"/>
      <c r="H128" s="4"/>
      <c r="I128" s="4"/>
      <c r="J128" s="4"/>
      <c r="K128" s="4"/>
      <c r="L128" s="4"/>
      <c r="M128" s="4">
        <v>21</v>
      </c>
      <c r="N128" s="4">
        <v>10</v>
      </c>
      <c r="O128" s="4">
        <v>19</v>
      </c>
      <c r="P128" s="4"/>
      <c r="Q128" s="13">
        <f t="shared" si="26"/>
        <v>0</v>
      </c>
      <c r="R128" s="16">
        <f t="shared" si="27"/>
        <v>0</v>
      </c>
      <c r="S128" s="16">
        <f t="shared" si="28"/>
        <v>0</v>
      </c>
      <c r="T128" s="16">
        <f t="shared" si="29"/>
        <v>0</v>
      </c>
      <c r="U128" s="16">
        <f t="shared" si="30"/>
        <v>0</v>
      </c>
      <c r="V128" s="16">
        <f t="shared" si="31"/>
        <v>0</v>
      </c>
      <c r="W128" s="16">
        <f t="shared" si="32"/>
        <v>0</v>
      </c>
      <c r="X128" s="16">
        <f t="shared" si="33"/>
        <v>0</v>
      </c>
      <c r="Y128" s="16">
        <f t="shared" si="34"/>
        <v>1.26</v>
      </c>
      <c r="Z128" s="16">
        <f t="shared" si="35"/>
        <v>0.6</v>
      </c>
      <c r="AA128" s="16">
        <f t="shared" si="36"/>
        <v>1.1399999999999999</v>
      </c>
      <c r="AB128" s="17">
        <f t="shared" si="37"/>
        <v>0</v>
      </c>
      <c r="AC128" s="15">
        <v>2645.32</v>
      </c>
      <c r="AD128" s="14">
        <f>AVERAGE(Tabela1[[#This Row],[202407-JUL]:[202506-JUN]])</f>
        <v>16.666666666666668</v>
      </c>
      <c r="AE128" s="14">
        <f t="shared" si="38"/>
        <v>16.666666666666668</v>
      </c>
      <c r="AF128" s="5">
        <v>0</v>
      </c>
      <c r="AG128" s="6">
        <v>20</v>
      </c>
      <c r="AH128" s="4">
        <v>0</v>
      </c>
      <c r="AI128" s="23">
        <f>SUM(Tabela1[[#This Row],[ESTOQUE RJ]:[ESTOQUE SC]])</f>
        <v>20</v>
      </c>
      <c r="AJ128" s="4">
        <v>0</v>
      </c>
      <c r="AK128" s="4">
        <v>100</v>
      </c>
      <c r="AL128" s="24">
        <f>SUM(Tabela1[[#This Row],[QTD CONTAINER]:[QTD FÁBRICA]])</f>
        <v>100</v>
      </c>
      <c r="AM128" s="7">
        <f t="shared" si="39"/>
        <v>1.2</v>
      </c>
      <c r="AN128" s="7">
        <f t="shared" si="40"/>
        <v>0</v>
      </c>
      <c r="AO128" s="8">
        <f t="shared" si="41"/>
        <v>0</v>
      </c>
      <c r="AP128" s="9">
        <f t="shared" si="42"/>
        <v>6</v>
      </c>
      <c r="AQ128" s="25">
        <f t="shared" si="43"/>
        <v>7.2</v>
      </c>
      <c r="AR128" s="18">
        <f t="shared" si="44"/>
        <v>1.2</v>
      </c>
      <c r="AS128" s="7">
        <f t="shared" si="45"/>
        <v>0</v>
      </c>
      <c r="AT128" s="8">
        <f t="shared" si="46"/>
        <v>0</v>
      </c>
      <c r="AU128" s="9">
        <f t="shared" si="47"/>
        <v>6</v>
      </c>
      <c r="AV128" s="10">
        <f t="shared" si="48"/>
        <v>7.2</v>
      </c>
      <c r="AW128" s="22">
        <f t="shared" si="49"/>
        <v>0</v>
      </c>
      <c r="AX128" s="5">
        <f t="shared" si="50"/>
        <v>0</v>
      </c>
      <c r="AY128" s="4">
        <f>IF(
  AND(Tabela1[[#This Row],[GRUPO | ITEM]]="PALHETAS",NOT(OR(MID(Tabela1[[#This Row],[ITEM]],1,5)="YN-PF",MID(Tabela1[[#This Row],[ITEM]],1,5)="YN-PC"))),
  0,
  IF(
    ROUNDUP(
      IF(
        IF(D128="A",13-SUM(AR128:AU128),IF(D128="B",11-SUM(AR128:AU128),IF(D128="C",7-SUM(AR128:AU128))))
        &lt;0,
        0,
        IF(D128="A",13-SUM(AR128:AU128),IF(D128="B",11-SUM(AR128:AU128),IF(D128="C",7-SUM(AR128:AU128))))
      )
      *AE128/C128, 0
    )
    *C128 = 0,
    0,
    ROUNDUP(
      IF(
        IF(D128="A",13-SUM(AR128:AU128),IF(D128="B",11-SUM(AR128:AU128),IF(D128="C",7-SUM(AR128:AU128))))
        &lt;0,
        0,
        IF(D128="A",13-SUM(AR128:AU128),IF(D128="B",11-SUM(AR128:AU128),IF(D128="C",7-SUM(AR128:AU128))))
      )
      *AE128/C128, 0
    ) *C128
  )
)</f>
        <v>0</v>
      </c>
      <c r="AZ128" s="26">
        <f>IF(OR(COUNTIF(AB128,"&gt;="&amp;1.5)+COUNTIF(AA128,"&gt;="&amp;1.5)+COUNTIF(Z128,"&gt;="&amp;1.5)+COUNTIF(Y128,"&gt;="&amp;1.5)+COUNTIF(X128,"&gt;="&amp;1.5)&gt;=2,COUNTIF(AB128,"&gt;="&amp;2)&gt;=1,AND(AA128&gt;=1.5,AB128&lt;=0.3,AI128=0)),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+IFERROR(BA128*C128,0),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+IFERROR(BA128*C128,0),
IFERROR(AVERAGEIF(Tabela1[[#This Row],[COMPRA PADRÃO]:[COMPRA &gt;30%]],"&gt;"&amp;0,Tabela1[[#This Row],[COMPRA PADRÃO]:[COMPRA &gt;30%]]),
0))/Tabela1[[#This Row],[U/CX]],0)*Tabela1[[#This Row],[U/CX]])</f>
        <v>0</v>
      </c>
      <c r="BA128" s="19"/>
      <c r="BB128" s="19"/>
      <c r="BC128" s="5"/>
      <c r="BD128" s="43">
        <f t="shared" si="51"/>
        <v>0.18867924528301888</v>
      </c>
      <c r="BE128" s="44">
        <f>Tabela1[[#This Row],[MÉDIA DIÁRIA]]*180</f>
        <v>33.962264150943398</v>
      </c>
      <c r="BF128" s="44">
        <f>Tabela1[[#This Row],[MÉDIA DIÁRIA]]*IF(Tabela1[[#This Row],[ABC FAT]]="A",(13*22),IF(Tabela1[[#This Row],[ABC FAT]]="B",(9*22),IF(Tabela1[[#This Row],[ABC FAT]]="C",(3*22),0)))</f>
        <v>12.452830188679247</v>
      </c>
      <c r="BG128" s="44">
        <f>SUM(Tabela1[[#This Row],[ESTOQUE TOTAL]],Tabela1[[#This Row],[TRÂNSITO TOTAL]])</f>
        <v>120</v>
      </c>
      <c r="BH1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0.58888888888888891</v>
      </c>
    </row>
    <row r="129" spans="1:61" x14ac:dyDescent="0.2">
      <c r="A129" s="4" t="s">
        <v>34</v>
      </c>
      <c r="B129" s="4" t="s">
        <v>580</v>
      </c>
      <c r="C129" s="4">
        <v>200</v>
      </c>
      <c r="D129" s="4" t="s">
        <v>16</v>
      </c>
      <c r="E129" s="5"/>
      <c r="F129" s="4">
        <v>165</v>
      </c>
      <c r="G129" s="4">
        <v>35</v>
      </c>
      <c r="H129" s="4"/>
      <c r="I129" s="4">
        <v>400</v>
      </c>
      <c r="J129" s="4"/>
      <c r="K129" s="4"/>
      <c r="L129" s="4">
        <v>65</v>
      </c>
      <c r="M129" s="4">
        <v>125</v>
      </c>
      <c r="N129" s="4">
        <v>90</v>
      </c>
      <c r="O129" s="4">
        <v>545</v>
      </c>
      <c r="P129" s="4">
        <v>130</v>
      </c>
      <c r="Q129" s="13">
        <f t="shared" si="26"/>
        <v>0</v>
      </c>
      <c r="R129" s="16">
        <f t="shared" si="27"/>
        <v>0.84887459807073951</v>
      </c>
      <c r="S129" s="16">
        <f t="shared" si="28"/>
        <v>0.18006430868167203</v>
      </c>
      <c r="T129" s="16">
        <f t="shared" si="29"/>
        <v>0</v>
      </c>
      <c r="U129" s="16">
        <f t="shared" si="30"/>
        <v>2.057877813504823</v>
      </c>
      <c r="V129" s="16">
        <f t="shared" si="31"/>
        <v>0</v>
      </c>
      <c r="W129" s="16">
        <f t="shared" si="32"/>
        <v>0</v>
      </c>
      <c r="X129" s="16">
        <f t="shared" si="33"/>
        <v>0.33440514469453375</v>
      </c>
      <c r="Y129" s="16">
        <f t="shared" si="34"/>
        <v>0.64308681672025725</v>
      </c>
      <c r="Z129" s="16">
        <f t="shared" si="35"/>
        <v>0.46302250803858519</v>
      </c>
      <c r="AA129" s="16">
        <f t="shared" si="36"/>
        <v>2.8038585209003215</v>
      </c>
      <c r="AB129" s="17">
        <f t="shared" si="37"/>
        <v>0.6688102893890675</v>
      </c>
      <c r="AC129" s="15">
        <v>40274.35</v>
      </c>
      <c r="AD129" s="14">
        <f>AVERAGE(Tabela1[[#This Row],[202407-JUL]:[202506-JUN]])</f>
        <v>194.375</v>
      </c>
      <c r="AE129" s="14">
        <f t="shared" si="38"/>
        <v>217.14285714285714</v>
      </c>
      <c r="AF129" s="5">
        <v>2</v>
      </c>
      <c r="AG129" s="6">
        <v>25</v>
      </c>
      <c r="AH129" s="4">
        <v>0</v>
      </c>
      <c r="AI129" s="23">
        <f>SUM(Tabela1[[#This Row],[ESTOQUE RJ]:[ESTOQUE SC]])</f>
        <v>25</v>
      </c>
      <c r="AJ129" s="4">
        <v>600</v>
      </c>
      <c r="AK129" s="4">
        <v>1800</v>
      </c>
      <c r="AL129" s="24">
        <f>SUM(Tabela1[[#This Row],[QTD CONTAINER]:[QTD FÁBRICA]])</f>
        <v>2400</v>
      </c>
      <c r="AM129" s="7">
        <f t="shared" si="39"/>
        <v>0.12861736334405144</v>
      </c>
      <c r="AN129" s="7">
        <f t="shared" si="40"/>
        <v>0</v>
      </c>
      <c r="AO129" s="8">
        <f t="shared" si="41"/>
        <v>3.0868167202572345</v>
      </c>
      <c r="AP129" s="9">
        <f t="shared" si="42"/>
        <v>9.260450160771704</v>
      </c>
      <c r="AQ129" s="25">
        <f t="shared" si="43"/>
        <v>12.47588424437299</v>
      </c>
      <c r="AR129" s="18">
        <f t="shared" si="44"/>
        <v>0.11513157894736842</v>
      </c>
      <c r="AS129" s="7">
        <f t="shared" si="45"/>
        <v>0</v>
      </c>
      <c r="AT129" s="8">
        <f t="shared" si="46"/>
        <v>2.763157894736842</v>
      </c>
      <c r="AU129" s="9">
        <f t="shared" si="47"/>
        <v>8.2894736842105257</v>
      </c>
      <c r="AV129" s="10">
        <f t="shared" si="48"/>
        <v>11.167763157894736</v>
      </c>
      <c r="AW129" s="22">
        <f t="shared" si="49"/>
        <v>0</v>
      </c>
      <c r="AX129" s="5">
        <f t="shared" si="50"/>
        <v>0</v>
      </c>
      <c r="AY129" s="4">
        <f>IF(
  AND(Tabela1[[#This Row],[GRUPO | ITEM]]="PALHETAS",NOT(OR(MID(Tabela1[[#This Row],[ITEM]],1,5)="YN-PF",MID(Tabela1[[#This Row],[ITEM]],1,5)="YN-PC"))),
  0,
  IF(
    ROUNDUP(
      IF(
        IF(D129="A",13-SUM(AR129:AU129),IF(D129="B",11-SUM(AR129:AU129),IF(D129="C",7-SUM(AR129:AU129))))
        &lt;0,
        0,
        IF(D129="A",13-SUM(AR129:AU129),IF(D129="B",11-SUM(AR129:AU129),IF(D129="C",7-SUM(AR129:AU129))))
      )
      *AE129/C129, 0
    )
    *C129 = 0,
    0,
    ROUNDUP(
      IF(
        IF(D129="A",13-SUM(AR129:AU129),IF(D129="B",11-SUM(AR129:AU129),IF(D129="C",7-SUM(AR129:AU129))))
        &lt;0,
        0,
        IF(D129="A",13-SUM(AR129:AU129),IF(D129="B",11-SUM(AR129:AU129),IF(D129="C",7-SUM(AR129:AU129))))
      )
      *AE129/C129, 0
    ) *C129
  )
)</f>
        <v>0</v>
      </c>
      <c r="AZ129" s="26">
        <f>IF(OR(COUNTIF(AB129,"&gt;="&amp;1.5)+COUNTIF(AA129,"&gt;="&amp;1.5)+COUNTIF(Z129,"&gt;="&amp;1.5)+COUNTIF(Y129,"&gt;="&amp;1.5)+COUNTIF(X129,"&gt;="&amp;1.5)&gt;=2,COUNTIF(AB129,"&gt;="&amp;2)&gt;=1,AND(AA129&gt;=1.5,AB129&lt;=0.3,AI129=0)),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+IFERROR(BA129*C129,0),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+IFERROR(BA129*C129,0),
IFERROR(AVERAGEIF(Tabela1[[#This Row],[COMPRA PADRÃO]:[COMPRA &gt;30%]],"&gt;"&amp;0,Tabela1[[#This Row],[COMPRA PADRÃO]:[COMPRA &gt;30%]]),
0))/Tabela1[[#This Row],[U/CX]],0)*Tabela1[[#This Row],[U/CX]])</f>
        <v>0</v>
      </c>
      <c r="BA129" s="19"/>
      <c r="BB129" s="19"/>
      <c r="BC129" s="5"/>
      <c r="BD129" s="43">
        <f t="shared" si="51"/>
        <v>5.867924528301887</v>
      </c>
      <c r="BE129" s="44">
        <f>Tabela1[[#This Row],[MÉDIA DIÁRIA]]*180</f>
        <v>1056.2264150943397</v>
      </c>
      <c r="BF129" s="44">
        <f>Tabela1[[#This Row],[MÉDIA DIÁRIA]]*IF(Tabela1[[#This Row],[ABC FAT]]="A",(13*22),IF(Tabela1[[#This Row],[ABC FAT]]="B",(9*22),IF(Tabela1[[#This Row],[ABC FAT]]="C",(3*22),0)))</f>
        <v>1161.8490566037735</v>
      </c>
      <c r="BG129" s="44">
        <f>SUM(Tabela1[[#This Row],[ESTOQUE TOTAL]],Tabela1[[#This Row],[TRÂNSITO TOTAL]])</f>
        <v>2425</v>
      </c>
      <c r="BH1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0.59172918899606997</v>
      </c>
    </row>
    <row r="130" spans="1:61" x14ac:dyDescent="0.2">
      <c r="A130" s="4" t="s">
        <v>17</v>
      </c>
      <c r="B130" s="4" t="s">
        <v>792</v>
      </c>
      <c r="C130" s="4">
        <v>50</v>
      </c>
      <c r="D130" s="4" t="s">
        <v>19</v>
      </c>
      <c r="E130" s="5">
        <v>1800</v>
      </c>
      <c r="F130" s="4">
        <v>1300</v>
      </c>
      <c r="G130" s="4">
        <v>1000</v>
      </c>
      <c r="H130" s="4">
        <v>2800</v>
      </c>
      <c r="I130" s="4">
        <v>4450</v>
      </c>
      <c r="J130" s="4">
        <v>1700</v>
      </c>
      <c r="K130" s="4">
        <v>1900</v>
      </c>
      <c r="L130" s="4">
        <v>2200</v>
      </c>
      <c r="M130" s="4">
        <v>2600</v>
      </c>
      <c r="N130" s="4">
        <v>2400</v>
      </c>
      <c r="O130" s="4">
        <v>2750</v>
      </c>
      <c r="P130" s="4">
        <v>2400</v>
      </c>
      <c r="Q130" s="13">
        <f t="shared" ref="Q130:Q193" si="52">IFERROR(E130/AVERAGE($E130:$P130),"")</f>
        <v>0.79120879120879117</v>
      </c>
      <c r="R130" s="16">
        <f t="shared" ref="R130:R193" si="53">IFERROR(F130/AVERAGE($E130:$P130),"")</f>
        <v>0.5714285714285714</v>
      </c>
      <c r="S130" s="16">
        <f t="shared" ref="S130:S193" si="54">IFERROR(G130/AVERAGE($E130:$P130),"")</f>
        <v>0.43956043956043955</v>
      </c>
      <c r="T130" s="16">
        <f t="shared" ref="T130:T193" si="55">IFERROR(H130/AVERAGE($E130:$P130),"")</f>
        <v>1.2307692307692308</v>
      </c>
      <c r="U130" s="16">
        <f t="shared" ref="U130:U193" si="56">IFERROR(I130/AVERAGE($E130:$P130),"")</f>
        <v>1.956043956043956</v>
      </c>
      <c r="V130" s="16">
        <f t="shared" ref="V130:V193" si="57">IFERROR(J130/AVERAGE($E130:$P130),"")</f>
        <v>0.74725274725274726</v>
      </c>
      <c r="W130" s="16">
        <f t="shared" ref="W130:W193" si="58">IFERROR(K130/AVERAGE($E130:$P130),"")</f>
        <v>0.8351648351648352</v>
      </c>
      <c r="X130" s="16">
        <f t="shared" ref="X130:X193" si="59">IFERROR(L130/AVERAGE($E130:$P130),"")</f>
        <v>0.96703296703296704</v>
      </c>
      <c r="Y130" s="16">
        <f t="shared" ref="Y130:Y193" si="60">IFERROR(M130/AVERAGE($E130:$P130),"")</f>
        <v>1.1428571428571428</v>
      </c>
      <c r="Z130" s="16">
        <f t="shared" ref="Z130:Z193" si="61">IFERROR(N130/AVERAGE($E130:$P130),"")</f>
        <v>1.054945054945055</v>
      </c>
      <c r="AA130" s="16">
        <f t="shared" ref="AA130:AA193" si="62">IFERROR(O130/AVERAGE($E130:$P130),"")</f>
        <v>1.2087912087912087</v>
      </c>
      <c r="AB130" s="17">
        <f t="shared" ref="AB130:AB193" si="63">IFERROR(P130/AVERAGE($E130:$P130),"")</f>
        <v>1.054945054945055</v>
      </c>
      <c r="AC130" s="15">
        <v>118943.5</v>
      </c>
      <c r="AD130" s="14">
        <f>AVERAGE(Tabela1[[#This Row],[202407-JUL]:[202506-JUN]])</f>
        <v>2275</v>
      </c>
      <c r="AE130" s="14">
        <f t="shared" ref="AE130:AE193" si="64">IFERROR(AVERAGEIF(Q130:AB130,"&gt;"&amp;0.3,E130:P130),0)</f>
        <v>2275</v>
      </c>
      <c r="AF130" s="5">
        <v>0</v>
      </c>
      <c r="AG130" s="6">
        <v>2500</v>
      </c>
      <c r="AH130" s="4">
        <v>8600</v>
      </c>
      <c r="AI130" s="23">
        <f>SUM(Tabela1[[#This Row],[ESTOQUE RJ]:[ESTOQUE SC]])</f>
        <v>11100</v>
      </c>
      <c r="AJ130" s="4">
        <v>0</v>
      </c>
      <c r="AK130" s="4">
        <v>30000</v>
      </c>
      <c r="AL130" s="24">
        <f>SUM(Tabela1[[#This Row],[QTD CONTAINER]:[QTD FÁBRICA]])</f>
        <v>30000</v>
      </c>
      <c r="AM130" s="7">
        <f t="shared" ref="AM130:AM193" si="65">AG130/AD130</f>
        <v>1.098901098901099</v>
      </c>
      <c r="AN130" s="7">
        <f t="shared" ref="AN130:AN193" si="66">AH130/AD130</f>
        <v>3.7802197802197801</v>
      </c>
      <c r="AO130" s="8">
        <f t="shared" ref="AO130:AO193" si="67">AJ130/AD130</f>
        <v>0</v>
      </c>
      <c r="AP130" s="9">
        <f t="shared" ref="AP130:AP193" si="68">AK130/AD130</f>
        <v>13.186813186813186</v>
      </c>
      <c r="AQ130" s="25">
        <f t="shared" ref="AQ130:AQ193" si="69">SUM(AM130:AP130)</f>
        <v>18.065934065934066</v>
      </c>
      <c r="AR130" s="18">
        <f t="shared" ref="AR130:AR193" si="70">AG130/AE130</f>
        <v>1.098901098901099</v>
      </c>
      <c r="AS130" s="7">
        <f t="shared" ref="AS130:AS193" si="71">AH130/AE130</f>
        <v>3.7802197802197801</v>
      </c>
      <c r="AT130" s="8">
        <f t="shared" ref="AT130:AT193" si="72">AJ130/AE130</f>
        <v>0</v>
      </c>
      <c r="AU130" s="9">
        <f t="shared" ref="AU130:AU193" si="73">AK130/AE130</f>
        <v>13.186813186813186</v>
      </c>
      <c r="AV130" s="10">
        <f t="shared" ref="AV130:AV193" si="74">SUM(AR130:AU130)</f>
        <v>18.065934065934066</v>
      </c>
      <c r="AW130" s="22">
        <f t="shared" ref="AW130:AW193" si="75">IFERROR(AZ130/AVERAGE(AD130:AE130),0)</f>
        <v>0</v>
      </c>
      <c r="AX130" s="5">
        <f t="shared" ref="AX130:AX193" si="76">IF(
  AND(A130="PALHETAS",NOT(OR(MID(B130,1,5)="YN-PF",MID(B130,1,5)="YN-PC"))),
  0,
  IF(
    ROUNDUP(
      IF(
        IF(D130="A",13-SUM(AM130:AP130),IF(D130="B",11-SUM(AM130:AP130),IF(D130="C",7-SUM(AM130:AP130))))
        &lt;0,
        0,
        IF(D130="A",13-SUM(AM130:AP130),IF(D130="B",11-SUM(AM130:AP130),IF(D130="C",7-SUM(AM130:AP130))))
      )
      *AD130/C130,
      0
    )*C130 = 0,
    0,
    ROUNDUP(
      IF(
        IF(D130="A",13-SUM(AM130:AP130),IF(D130="B",11-SUM(AM130:AP130),IF(D130="C",7-SUM(AM130:AP130))))
        &lt;0,
        0,
        IF(D130="A",13-SUM(AM130:AP130),IF(D130="B",11-SUM(AM130:AP130),IF(D130="C",7-SUM(AM130:AP130))))
      )
      *AD130/C130,
      0
    )*C130
  )
)</f>
        <v>0</v>
      </c>
      <c r="AY130" s="4">
        <f>IF(
  AND(Tabela1[[#This Row],[GRUPO | ITEM]]="PALHETAS",NOT(OR(MID(Tabela1[[#This Row],[ITEM]],1,5)="YN-PF",MID(Tabela1[[#This Row],[ITEM]],1,5)="YN-PC"))),
  0,
  IF(
    ROUNDUP(
      IF(
        IF(D130="A",13-SUM(AR130:AU130),IF(D130="B",11-SUM(AR130:AU130),IF(D130="C",7-SUM(AR130:AU130))))
        &lt;0,
        0,
        IF(D130="A",13-SUM(AR130:AU130),IF(D130="B",11-SUM(AR130:AU130),IF(D130="C",7-SUM(AR130:AU130))))
      )
      *AE130/C130, 0
    )
    *C130 = 0,
    0,
    ROUNDUP(
      IF(
        IF(D130="A",13-SUM(AR130:AU130),IF(D130="B",11-SUM(AR130:AU130),IF(D130="C",7-SUM(AR130:AU130))))
        &lt;0,
        0,
        IF(D130="A",13-SUM(AR130:AU130),IF(D130="B",11-SUM(AR130:AU130),IF(D130="C",7-SUM(AR130:AU130))))
      )
      *AE130/C130, 0
    ) *C130
  )
)</f>
        <v>0</v>
      </c>
      <c r="AZ130" s="26">
        <f>IF(OR(COUNTIF(AB130,"&gt;="&amp;1.5)+COUNTIF(AA130,"&gt;="&amp;1.5)+COUNTIF(Z130,"&gt;="&amp;1.5)+COUNTIF(Y130,"&gt;="&amp;1.5)+COUNTIF(X130,"&gt;="&amp;1.5)&gt;=2,COUNTIF(AB130,"&gt;="&amp;2)&gt;=1,AND(AA130&gt;=1.5,AB130&lt;=0.3,AI130=0)),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+IFERROR(BA130*C130,0),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+IFERROR(BA130*C130,0),
IFERROR(AVERAGEIF(Tabela1[[#This Row],[COMPRA PADRÃO]:[COMPRA &gt;30%]],"&gt;"&amp;0,Tabela1[[#This Row],[COMPRA PADRÃO]:[COMPRA &gt;30%]]),
0))/Tabela1[[#This Row],[U/CX]],0)*Tabela1[[#This Row],[U/CX]])</f>
        <v>0</v>
      </c>
      <c r="BA130" s="19"/>
      <c r="BB130" s="19"/>
      <c r="BC130" s="5"/>
      <c r="BD130" s="43">
        <f t="shared" ref="BD130:BD193" si="77">SUM(E130,F130,G130,H130,I130,J130,K130,L130,M130,N130,O130,P130)/265</f>
        <v>103.01886792452831</v>
      </c>
      <c r="BE130" s="44">
        <f>Tabela1[[#This Row],[MÉDIA DIÁRIA]]*180</f>
        <v>18543.396226415094</v>
      </c>
      <c r="BF130" s="44">
        <f>Tabela1[[#This Row],[MÉDIA DIÁRIA]]*IF(Tabela1[[#This Row],[ABC FAT]]="A",(13*22),IF(Tabela1[[#This Row],[ABC FAT]]="B",(9*22),IF(Tabela1[[#This Row],[ABC FAT]]="C",(3*22),0)))</f>
        <v>29463.396226415098</v>
      </c>
      <c r="BG130" s="44">
        <f>SUM(Tabela1[[#This Row],[ESTOQUE TOTAL]],Tabela1[[#This Row],[TRÂNSITO TOTAL]])</f>
        <v>41100</v>
      </c>
      <c r="BH1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6900</v>
      </c>
      <c r="BI1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0.59859584859584858</v>
      </c>
    </row>
    <row r="131" spans="1:61" x14ac:dyDescent="0.2">
      <c r="A131" s="4" t="s">
        <v>17</v>
      </c>
      <c r="B131" s="4" t="s">
        <v>893</v>
      </c>
      <c r="C131" s="4">
        <v>50</v>
      </c>
      <c r="D131" s="4" t="s">
        <v>16</v>
      </c>
      <c r="E131" s="5">
        <v>1650</v>
      </c>
      <c r="F131" s="4">
        <v>1850</v>
      </c>
      <c r="G131" s="4">
        <v>1600</v>
      </c>
      <c r="H131" s="4">
        <v>1900</v>
      </c>
      <c r="I131" s="4">
        <v>3050</v>
      </c>
      <c r="J131" s="4">
        <v>600</v>
      </c>
      <c r="K131" s="4">
        <v>1400</v>
      </c>
      <c r="L131" s="4">
        <v>800</v>
      </c>
      <c r="M131" s="4">
        <v>850</v>
      </c>
      <c r="N131" s="4">
        <v>600</v>
      </c>
      <c r="O131" s="4">
        <v>750</v>
      </c>
      <c r="P131" s="4">
        <v>1050</v>
      </c>
      <c r="Q131" s="13">
        <f t="shared" si="52"/>
        <v>1.2298136645962732</v>
      </c>
      <c r="R131" s="16">
        <f t="shared" si="53"/>
        <v>1.3788819875776397</v>
      </c>
      <c r="S131" s="16">
        <f t="shared" si="54"/>
        <v>1.1925465838509317</v>
      </c>
      <c r="T131" s="16">
        <f t="shared" si="55"/>
        <v>1.4161490683229814</v>
      </c>
      <c r="U131" s="16">
        <f t="shared" si="56"/>
        <v>2.2732919254658386</v>
      </c>
      <c r="V131" s="16">
        <f t="shared" si="57"/>
        <v>0.44720496894409933</v>
      </c>
      <c r="W131" s="16">
        <f t="shared" si="58"/>
        <v>1.0434782608695652</v>
      </c>
      <c r="X131" s="16">
        <f t="shared" si="59"/>
        <v>0.59627329192546585</v>
      </c>
      <c r="Y131" s="16">
        <f t="shared" si="60"/>
        <v>0.63354037267080743</v>
      </c>
      <c r="Z131" s="16">
        <f t="shared" si="61"/>
        <v>0.44720496894409933</v>
      </c>
      <c r="AA131" s="16">
        <f t="shared" si="62"/>
        <v>0.55900621118012417</v>
      </c>
      <c r="AB131" s="17">
        <f t="shared" si="63"/>
        <v>0.78260869565217384</v>
      </c>
      <c r="AC131" s="15">
        <v>63664</v>
      </c>
      <c r="AD131" s="14">
        <f>AVERAGE(Tabela1[[#This Row],[202407-JUL]:[202506-JUN]])</f>
        <v>1341.6666666666667</v>
      </c>
      <c r="AE131" s="14">
        <f t="shared" si="64"/>
        <v>1341.6666666666667</v>
      </c>
      <c r="AF131" s="5">
        <v>1</v>
      </c>
      <c r="AG131" s="6">
        <v>2050</v>
      </c>
      <c r="AH131" s="4">
        <v>4500</v>
      </c>
      <c r="AI131" s="23">
        <f>SUM(Tabela1[[#This Row],[ESTOQUE RJ]:[ESTOQUE SC]])</f>
        <v>6550</v>
      </c>
      <c r="AJ131" s="4">
        <v>0</v>
      </c>
      <c r="AK131" s="4">
        <v>15000</v>
      </c>
      <c r="AL131" s="24">
        <f>SUM(Tabela1[[#This Row],[QTD CONTAINER]:[QTD FÁBRICA]])</f>
        <v>15000</v>
      </c>
      <c r="AM131" s="7">
        <f t="shared" si="65"/>
        <v>1.5279503105590062</v>
      </c>
      <c r="AN131" s="7">
        <f t="shared" si="66"/>
        <v>3.354037267080745</v>
      </c>
      <c r="AO131" s="8">
        <f t="shared" si="67"/>
        <v>0</v>
      </c>
      <c r="AP131" s="9">
        <f t="shared" si="68"/>
        <v>11.180124223602483</v>
      </c>
      <c r="AQ131" s="25">
        <f t="shared" si="69"/>
        <v>16.062111801242235</v>
      </c>
      <c r="AR131" s="18">
        <f t="shared" si="70"/>
        <v>1.5279503105590062</v>
      </c>
      <c r="AS131" s="7">
        <f t="shared" si="71"/>
        <v>3.354037267080745</v>
      </c>
      <c r="AT131" s="8">
        <f t="shared" si="72"/>
        <v>0</v>
      </c>
      <c r="AU131" s="9">
        <f t="shared" si="73"/>
        <v>11.180124223602483</v>
      </c>
      <c r="AV131" s="10">
        <f t="shared" si="74"/>
        <v>16.062111801242235</v>
      </c>
      <c r="AW131" s="22">
        <f t="shared" si="75"/>
        <v>0</v>
      </c>
      <c r="AX131" s="5">
        <f t="shared" si="76"/>
        <v>0</v>
      </c>
      <c r="AY131" s="4">
        <f>IF(
  AND(Tabela1[[#This Row],[GRUPO | ITEM]]="PALHETAS",NOT(OR(MID(Tabela1[[#This Row],[ITEM]],1,5)="YN-PF",MID(Tabela1[[#This Row],[ITEM]],1,5)="YN-PC"))),
  0,
  IF(
    ROUNDUP(
      IF(
        IF(D131="A",13-SUM(AR131:AU131),IF(D131="B",11-SUM(AR131:AU131),IF(D131="C",7-SUM(AR131:AU131))))
        &lt;0,
        0,
        IF(D131="A",13-SUM(AR131:AU131),IF(D131="B",11-SUM(AR131:AU131),IF(D131="C",7-SUM(AR131:AU131))))
      )
      *AE131/C131, 0
    )
    *C131 = 0,
    0,
    ROUNDUP(
      IF(
        IF(D131="A",13-SUM(AR131:AU131),IF(D131="B",11-SUM(AR131:AU131),IF(D131="C",7-SUM(AR131:AU131))))
        &lt;0,
        0,
        IF(D131="A",13-SUM(AR131:AU131),IF(D131="B",11-SUM(AR131:AU131),IF(D131="C",7-SUM(AR131:AU131))))
      )
      *AE131/C131, 0
    ) *C131
  )
)</f>
        <v>0</v>
      </c>
      <c r="AZ131" s="26">
        <f>IF(OR(COUNTIF(AB131,"&gt;="&amp;1.5)+COUNTIF(AA131,"&gt;="&amp;1.5)+COUNTIF(Z131,"&gt;="&amp;1.5)+COUNTIF(Y131,"&gt;="&amp;1.5)+COUNTIF(X131,"&gt;="&amp;1.5)&gt;=2,COUNTIF(AB131,"&gt;="&amp;2)&gt;=1,AND(AA131&gt;=1.5,AB131&lt;=0.3,AI131=0)),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+IFERROR(BA131*C131,0),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+IFERROR(BA131*C131,0),
IFERROR(AVERAGEIF(Tabela1[[#This Row],[COMPRA PADRÃO]:[COMPRA &gt;30%]],"&gt;"&amp;0,Tabela1[[#This Row],[COMPRA PADRÃO]:[COMPRA &gt;30%]]),
0))/Tabela1[[#This Row],[U/CX]],0)*Tabela1[[#This Row],[U/CX]])</f>
        <v>0</v>
      </c>
      <c r="BA131" s="33"/>
      <c r="BB131" s="33"/>
      <c r="BC131" s="41"/>
      <c r="BD131" s="43">
        <f t="shared" si="77"/>
        <v>60.754716981132077</v>
      </c>
      <c r="BE131" s="44">
        <f>Tabela1[[#This Row],[MÉDIA DIÁRIA]]*180</f>
        <v>10935.849056603774</v>
      </c>
      <c r="BF131" s="44">
        <f>Tabela1[[#This Row],[MÉDIA DIÁRIA]]*IF(Tabela1[[#This Row],[ABC FAT]]="A",(13*22),IF(Tabela1[[#This Row],[ABC FAT]]="B",(9*22),IF(Tabela1[[#This Row],[ABC FAT]]="C",(3*22),0)))</f>
        <v>12029.433962264151</v>
      </c>
      <c r="BG131" s="44">
        <f>SUM(Tabela1[[#This Row],[ESTOQUE TOTAL]],Tabela1[[#This Row],[TRÂNSITO TOTAL]])</f>
        <v>21550</v>
      </c>
      <c r="BH1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1400</v>
      </c>
      <c r="BI1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0.5989475500345065</v>
      </c>
    </row>
    <row r="132" spans="1:61" x14ac:dyDescent="0.2">
      <c r="A132" s="4" t="s">
        <v>17</v>
      </c>
      <c r="B132" s="4" t="s">
        <v>26</v>
      </c>
      <c r="C132" s="4">
        <v>20</v>
      </c>
      <c r="D132" s="4" t="s">
        <v>19</v>
      </c>
      <c r="E132" s="5">
        <v>3940</v>
      </c>
      <c r="F132" s="4">
        <v>3360</v>
      </c>
      <c r="G132" s="4">
        <v>2880</v>
      </c>
      <c r="H132" s="4">
        <v>7980</v>
      </c>
      <c r="I132" s="4">
        <v>9340</v>
      </c>
      <c r="J132" s="4">
        <v>2120</v>
      </c>
      <c r="K132" s="4">
        <v>6300</v>
      </c>
      <c r="L132" s="4">
        <v>3840</v>
      </c>
      <c r="M132" s="4">
        <v>3240</v>
      </c>
      <c r="N132" s="4">
        <v>2760</v>
      </c>
      <c r="O132" s="4">
        <v>3320</v>
      </c>
      <c r="P132" s="4">
        <v>3760</v>
      </c>
      <c r="Q132" s="13">
        <f t="shared" si="52"/>
        <v>0.89477668433005308</v>
      </c>
      <c r="R132" s="16">
        <f t="shared" si="53"/>
        <v>0.76305828917486762</v>
      </c>
      <c r="S132" s="16">
        <f t="shared" si="54"/>
        <v>0.65404996214988653</v>
      </c>
      <c r="T132" s="16">
        <f t="shared" si="55"/>
        <v>1.8122634367903105</v>
      </c>
      <c r="U132" s="16">
        <f t="shared" si="56"/>
        <v>2.1211203633610904</v>
      </c>
      <c r="V132" s="16">
        <f t="shared" si="57"/>
        <v>0.4814534443603331</v>
      </c>
      <c r="W132" s="16">
        <f t="shared" si="58"/>
        <v>1.4307342922028767</v>
      </c>
      <c r="X132" s="16">
        <f t="shared" si="59"/>
        <v>0.87206661619984871</v>
      </c>
      <c r="Y132" s="16">
        <f t="shared" si="60"/>
        <v>0.73580620741862235</v>
      </c>
      <c r="Z132" s="16">
        <f t="shared" si="61"/>
        <v>0.62679788039364126</v>
      </c>
      <c r="AA132" s="16">
        <f t="shared" si="62"/>
        <v>0.75397426192278583</v>
      </c>
      <c r="AB132" s="17">
        <f t="shared" si="63"/>
        <v>0.85389856169568512</v>
      </c>
      <c r="AC132" s="15">
        <v>810449.4</v>
      </c>
      <c r="AD132" s="14">
        <f>AVERAGE(Tabela1[[#This Row],[202407-JUL]:[202506-JUN]])</f>
        <v>4403.333333333333</v>
      </c>
      <c r="AE132" s="14">
        <f t="shared" si="64"/>
        <v>4403.333333333333</v>
      </c>
      <c r="AF132" s="5">
        <v>6</v>
      </c>
      <c r="AG132" s="6">
        <v>1540</v>
      </c>
      <c r="AH132" s="4">
        <v>5240</v>
      </c>
      <c r="AI132" s="23">
        <f>SUM(Tabela1[[#This Row],[ESTOQUE RJ]:[ESTOQUE SC]])</f>
        <v>6780</v>
      </c>
      <c r="AJ132" s="4">
        <v>15000</v>
      </c>
      <c r="AK132" s="4">
        <v>57000</v>
      </c>
      <c r="AL132" s="24">
        <f>SUM(Tabela1[[#This Row],[QTD CONTAINER]:[QTD FÁBRICA]])</f>
        <v>72000</v>
      </c>
      <c r="AM132" s="7">
        <f t="shared" si="65"/>
        <v>0.34973504920514764</v>
      </c>
      <c r="AN132" s="7">
        <f t="shared" si="66"/>
        <v>1.1900075700227102</v>
      </c>
      <c r="AO132" s="8">
        <f t="shared" si="67"/>
        <v>3.4065102195306589</v>
      </c>
      <c r="AP132" s="9">
        <f t="shared" si="68"/>
        <v>12.944738834216503</v>
      </c>
      <c r="AQ132" s="25">
        <f t="shared" si="69"/>
        <v>17.890991672975019</v>
      </c>
      <c r="AR132" s="18">
        <f t="shared" si="70"/>
        <v>0.34973504920514764</v>
      </c>
      <c r="AS132" s="7">
        <f t="shared" si="71"/>
        <v>1.1900075700227102</v>
      </c>
      <c r="AT132" s="8">
        <f t="shared" si="72"/>
        <v>3.4065102195306589</v>
      </c>
      <c r="AU132" s="9">
        <f t="shared" si="73"/>
        <v>12.944738834216503</v>
      </c>
      <c r="AV132" s="10">
        <f t="shared" si="74"/>
        <v>17.890991672975019</v>
      </c>
      <c r="AW132" s="22">
        <f t="shared" si="75"/>
        <v>0</v>
      </c>
      <c r="AX132" s="5">
        <f t="shared" si="76"/>
        <v>0</v>
      </c>
      <c r="AY132" s="4">
        <f>IF(
  AND(Tabela1[[#This Row],[GRUPO | ITEM]]="PALHETAS",NOT(OR(MID(Tabela1[[#This Row],[ITEM]],1,5)="YN-PF",MID(Tabela1[[#This Row],[ITEM]],1,5)="YN-PC"))),
  0,
  IF(
    ROUNDUP(
      IF(
        IF(D132="A",13-SUM(AR132:AU132),IF(D132="B",11-SUM(AR132:AU132),IF(D132="C",7-SUM(AR132:AU132))))
        &lt;0,
        0,
        IF(D132="A",13-SUM(AR132:AU132),IF(D132="B",11-SUM(AR132:AU132),IF(D132="C",7-SUM(AR132:AU132))))
      )
      *AE132/C132, 0
    )
    *C132 = 0,
    0,
    ROUNDUP(
      IF(
        IF(D132="A",13-SUM(AR132:AU132),IF(D132="B",11-SUM(AR132:AU132),IF(D132="C",7-SUM(AR132:AU132))))
        &lt;0,
        0,
        IF(D132="A",13-SUM(AR132:AU132),IF(D132="B",11-SUM(AR132:AU132),IF(D132="C",7-SUM(AR132:AU132))))
      )
      *AE132/C132, 0
    ) *C132
  )
)</f>
        <v>0</v>
      </c>
      <c r="AZ132" s="26">
        <f>IF(OR(COUNTIF(AB132,"&gt;="&amp;1.5)+COUNTIF(AA132,"&gt;="&amp;1.5)+COUNTIF(Z132,"&gt;="&amp;1.5)+COUNTIF(Y132,"&gt;="&amp;1.5)+COUNTIF(X132,"&gt;="&amp;1.5)&gt;=2,COUNTIF(AB132,"&gt;="&amp;2)&gt;=1,AND(AA132&gt;=1.5,AB132&lt;=0.3,AI132=0)),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+IFERROR(BA132*C132,0),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+IFERROR(BA132*C132,0),
IFERROR(AVERAGEIF(Tabela1[[#This Row],[COMPRA PADRÃO]:[COMPRA &gt;30%]],"&gt;"&amp;0,Tabela1[[#This Row],[COMPRA PADRÃO]:[COMPRA &gt;30%]]),
0))/Tabela1[[#This Row],[U/CX]],0)*Tabela1[[#This Row],[U/CX]])</f>
        <v>0</v>
      </c>
      <c r="BA132" s="19"/>
      <c r="BB132" s="19"/>
      <c r="BC132" s="5"/>
      <c r="BD132" s="43">
        <f t="shared" si="77"/>
        <v>199.39622641509433</v>
      </c>
      <c r="BE132" s="44">
        <f>Tabela1[[#This Row],[MÉDIA DIÁRIA]]*180</f>
        <v>35891.32075471698</v>
      </c>
      <c r="BF132" s="44">
        <f>Tabela1[[#This Row],[MÉDIA DIÁRIA]]*IF(Tabela1[[#This Row],[ABC FAT]]="A",(13*22),IF(Tabela1[[#This Row],[ABC FAT]]="B",(9*22),IF(Tabela1[[#This Row],[ABC FAT]]="C",(3*22),0)))</f>
        <v>57027.32075471698</v>
      </c>
      <c r="BG132" s="44">
        <f>SUM(Tabela1[[#This Row],[ESTOQUE TOTAL]],Tabela1[[#This Row],[TRÂNSITO TOTAL]])</f>
        <v>78780</v>
      </c>
      <c r="BH1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14140</v>
      </c>
      <c r="BI1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0.60683194549583652</v>
      </c>
    </row>
    <row r="133" spans="1:61" x14ac:dyDescent="0.2">
      <c r="A133" s="4" t="s">
        <v>17</v>
      </c>
      <c r="B133" s="4" t="s">
        <v>832</v>
      </c>
      <c r="C133" s="4">
        <v>50</v>
      </c>
      <c r="D133" s="4" t="s">
        <v>16</v>
      </c>
      <c r="E133" s="5">
        <v>1000</v>
      </c>
      <c r="F133" s="4">
        <v>925</v>
      </c>
      <c r="G133" s="4">
        <v>700</v>
      </c>
      <c r="H133" s="4">
        <v>1175</v>
      </c>
      <c r="I133" s="4">
        <v>2775</v>
      </c>
      <c r="J133" s="4">
        <v>250</v>
      </c>
      <c r="K133" s="4">
        <v>1300</v>
      </c>
      <c r="L133" s="4">
        <v>900</v>
      </c>
      <c r="M133" s="4">
        <v>525</v>
      </c>
      <c r="N133" s="4">
        <v>600</v>
      </c>
      <c r="O133" s="4">
        <v>1350</v>
      </c>
      <c r="P133" s="4">
        <v>950</v>
      </c>
      <c r="Q133" s="13">
        <f t="shared" si="52"/>
        <v>0.96385542168674698</v>
      </c>
      <c r="R133" s="16">
        <f t="shared" si="53"/>
        <v>0.89156626506024095</v>
      </c>
      <c r="S133" s="16">
        <f t="shared" si="54"/>
        <v>0.67469879518072284</v>
      </c>
      <c r="T133" s="16">
        <f t="shared" si="55"/>
        <v>1.1325301204819278</v>
      </c>
      <c r="U133" s="16">
        <f t="shared" si="56"/>
        <v>2.6746987951807228</v>
      </c>
      <c r="V133" s="16">
        <f t="shared" si="57"/>
        <v>0.24096385542168675</v>
      </c>
      <c r="W133" s="16">
        <f t="shared" si="58"/>
        <v>1.2530120481927711</v>
      </c>
      <c r="X133" s="16">
        <f t="shared" si="59"/>
        <v>0.86746987951807231</v>
      </c>
      <c r="Y133" s="16">
        <f t="shared" si="60"/>
        <v>0.50602409638554213</v>
      </c>
      <c r="Z133" s="16">
        <f t="shared" si="61"/>
        <v>0.57831325301204817</v>
      </c>
      <c r="AA133" s="16">
        <f t="shared" si="62"/>
        <v>1.3012048192771084</v>
      </c>
      <c r="AB133" s="17">
        <f t="shared" si="63"/>
        <v>0.91566265060240959</v>
      </c>
      <c r="AC133" s="15">
        <v>99114.25</v>
      </c>
      <c r="AD133" s="14">
        <f>AVERAGE(Tabela1[[#This Row],[202407-JUL]:[202506-JUN]])</f>
        <v>1037.5</v>
      </c>
      <c r="AE133" s="14">
        <f t="shared" si="64"/>
        <v>1109.090909090909</v>
      </c>
      <c r="AF133" s="5">
        <v>1</v>
      </c>
      <c r="AG133" s="6">
        <v>1208</v>
      </c>
      <c r="AH133" s="4">
        <v>3950</v>
      </c>
      <c r="AI133" s="23">
        <f>SUM(Tabela1[[#This Row],[ESTOQUE RJ]:[ESTOQUE SC]])</f>
        <v>5158</v>
      </c>
      <c r="AJ133" s="4">
        <v>0</v>
      </c>
      <c r="AK133" s="4">
        <v>0</v>
      </c>
      <c r="AL133" s="24">
        <f>SUM(Tabela1[[#This Row],[QTD CONTAINER]:[QTD FÁBRICA]])</f>
        <v>0</v>
      </c>
      <c r="AM133" s="7">
        <f t="shared" si="65"/>
        <v>1.1643373493975904</v>
      </c>
      <c r="AN133" s="7">
        <f t="shared" si="66"/>
        <v>3.8072289156626504</v>
      </c>
      <c r="AO133" s="8">
        <f t="shared" si="67"/>
        <v>0</v>
      </c>
      <c r="AP133" s="9">
        <f t="shared" si="68"/>
        <v>0</v>
      </c>
      <c r="AQ133" s="25">
        <f t="shared" si="69"/>
        <v>4.9715662650602406</v>
      </c>
      <c r="AR133" s="18">
        <f t="shared" si="70"/>
        <v>1.0891803278688525</v>
      </c>
      <c r="AS133" s="7">
        <f t="shared" si="71"/>
        <v>3.5614754098360657</v>
      </c>
      <c r="AT133" s="8">
        <f t="shared" si="72"/>
        <v>0</v>
      </c>
      <c r="AU133" s="9">
        <f t="shared" si="73"/>
        <v>0</v>
      </c>
      <c r="AV133" s="10">
        <f t="shared" si="74"/>
        <v>4.650655737704918</v>
      </c>
      <c r="AW133" s="22">
        <f t="shared" si="75"/>
        <v>0</v>
      </c>
      <c r="AX133" s="5">
        <f t="shared" si="76"/>
        <v>0</v>
      </c>
      <c r="AY133" s="4">
        <f>IF(
  AND(Tabela1[[#This Row],[GRUPO | ITEM]]="PALHETAS",NOT(OR(MID(Tabela1[[#This Row],[ITEM]],1,5)="YN-PF",MID(Tabela1[[#This Row],[ITEM]],1,5)="YN-PC"))),
  0,
  IF(
    ROUNDUP(
      IF(
        IF(D133="A",13-SUM(AR133:AU133),IF(D133="B",11-SUM(AR133:AU133),IF(D133="C",7-SUM(AR133:AU133))))
        &lt;0,
        0,
        IF(D133="A",13-SUM(AR133:AU133),IF(D133="B",11-SUM(AR133:AU133),IF(D133="C",7-SUM(AR133:AU133))))
      )
      *AE133/C133, 0
    )
    *C133 = 0,
    0,
    ROUNDUP(
      IF(
        IF(D133="A",13-SUM(AR133:AU133),IF(D133="B",11-SUM(AR133:AU133),IF(D133="C",7-SUM(AR133:AU133))))
        &lt;0,
        0,
        IF(D133="A",13-SUM(AR133:AU133),IF(D133="B",11-SUM(AR133:AU133),IF(D133="C",7-SUM(AR133:AU133))))
      )
      *AE133/C133, 0
    ) *C133
  )
)</f>
        <v>0</v>
      </c>
      <c r="AZ133" s="26">
        <f>IF(OR(COUNTIF(AB133,"&gt;="&amp;1.5)+COUNTIF(AA133,"&gt;="&amp;1.5)+COUNTIF(Z133,"&gt;="&amp;1.5)+COUNTIF(Y133,"&gt;="&amp;1.5)+COUNTIF(X133,"&gt;="&amp;1.5)&gt;=2,COUNTIF(AB133,"&gt;="&amp;2)&gt;=1,AND(AA133&gt;=1.5,AB133&lt;=0.3,AI133=0)),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+IFERROR(BA133*C133,0),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+IFERROR(BA133*C133,0),
IFERROR(AVERAGEIF(Tabela1[[#This Row],[COMPRA PADRÃO]:[COMPRA &gt;30%]],"&gt;"&amp;0,Tabela1[[#This Row],[COMPRA PADRÃO]:[COMPRA &gt;30%]]),
0))/Tabela1[[#This Row],[U/CX]],0)*Tabela1[[#This Row],[U/CX]])</f>
        <v>0</v>
      </c>
      <c r="BA133" s="33"/>
      <c r="BB133" s="33"/>
      <c r="BC133" s="42"/>
      <c r="BD133" s="43">
        <f t="shared" si="77"/>
        <v>46.981132075471699</v>
      </c>
      <c r="BE133" s="44">
        <f>Tabela1[[#This Row],[MÉDIA DIÁRIA]]*180</f>
        <v>8456.6037735849059</v>
      </c>
      <c r="BF133" s="44">
        <f>Tabela1[[#This Row],[MÉDIA DIÁRIA]]*IF(Tabela1[[#This Row],[ABC FAT]]="A",(13*22),IF(Tabela1[[#This Row],[ABC FAT]]="B",(9*22),IF(Tabela1[[#This Row],[ABC FAT]]="C",(3*22),0)))</f>
        <v>9302.2641509433961</v>
      </c>
      <c r="BG133" s="44">
        <f>SUM(Tabela1[[#This Row],[ESTOQUE TOTAL]],Tabela1[[#This Row],[TRÂNSITO TOTAL]])</f>
        <v>5158</v>
      </c>
      <c r="BH1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12600</v>
      </c>
      <c r="BI1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0.60993752788933508</v>
      </c>
    </row>
    <row r="134" spans="1:61" x14ac:dyDescent="0.2">
      <c r="A134" s="4" t="s">
        <v>17</v>
      </c>
      <c r="B134" s="4" t="s">
        <v>961</v>
      </c>
      <c r="C134" s="4">
        <v>25</v>
      </c>
      <c r="D134" s="4" t="s">
        <v>16</v>
      </c>
      <c r="E134" s="5">
        <v>150</v>
      </c>
      <c r="F134" s="4">
        <v>150</v>
      </c>
      <c r="G134" s="4">
        <v>175</v>
      </c>
      <c r="H134" s="4">
        <v>200</v>
      </c>
      <c r="I134" s="4">
        <v>100</v>
      </c>
      <c r="J134" s="4"/>
      <c r="K134" s="4">
        <v>25</v>
      </c>
      <c r="L134" s="4">
        <v>490</v>
      </c>
      <c r="M134" s="4">
        <v>90</v>
      </c>
      <c r="N134" s="4">
        <v>75</v>
      </c>
      <c r="O134" s="4">
        <v>175</v>
      </c>
      <c r="P134" s="4">
        <v>100</v>
      </c>
      <c r="Q134" s="13">
        <f t="shared" si="52"/>
        <v>0.95375722543352592</v>
      </c>
      <c r="R134" s="16">
        <f t="shared" si="53"/>
        <v>0.95375722543352592</v>
      </c>
      <c r="S134" s="16">
        <f t="shared" si="54"/>
        <v>1.1127167630057804</v>
      </c>
      <c r="T134" s="16">
        <f t="shared" si="55"/>
        <v>1.2716763005780347</v>
      </c>
      <c r="U134" s="16">
        <f t="shared" si="56"/>
        <v>0.63583815028901736</v>
      </c>
      <c r="V134" s="16">
        <f t="shared" si="57"/>
        <v>0</v>
      </c>
      <c r="W134" s="16">
        <f t="shared" si="58"/>
        <v>0.15895953757225434</v>
      </c>
      <c r="X134" s="16">
        <f t="shared" si="59"/>
        <v>3.1156069364161847</v>
      </c>
      <c r="Y134" s="16">
        <f t="shared" si="60"/>
        <v>0.5722543352601156</v>
      </c>
      <c r="Z134" s="16">
        <f t="shared" si="61"/>
        <v>0.47687861271676296</v>
      </c>
      <c r="AA134" s="16">
        <f t="shared" si="62"/>
        <v>1.1127167630057804</v>
      </c>
      <c r="AB134" s="17">
        <f t="shared" si="63"/>
        <v>0.63583815028901736</v>
      </c>
      <c r="AC134" s="15">
        <v>34993.25</v>
      </c>
      <c r="AD134" s="14">
        <f>AVERAGE(Tabela1[[#This Row],[202407-JUL]:[202506-JUN]])</f>
        <v>157.27272727272728</v>
      </c>
      <c r="AE134" s="14">
        <f t="shared" si="64"/>
        <v>170.5</v>
      </c>
      <c r="AF134" s="5">
        <v>0</v>
      </c>
      <c r="AG134" s="6">
        <v>719</v>
      </c>
      <c r="AH134" s="4">
        <v>0</v>
      </c>
      <c r="AI134" s="23">
        <f>SUM(Tabela1[[#This Row],[ESTOQUE RJ]:[ESTOQUE SC]])</f>
        <v>719</v>
      </c>
      <c r="AJ134" s="4">
        <v>0</v>
      </c>
      <c r="AK134" s="4">
        <v>0</v>
      </c>
      <c r="AL134" s="24">
        <f>SUM(Tabela1[[#This Row],[QTD CONTAINER]:[QTD FÁBRICA]])</f>
        <v>0</v>
      </c>
      <c r="AM134" s="7">
        <f t="shared" si="65"/>
        <v>4.5716763005780345</v>
      </c>
      <c r="AN134" s="7">
        <f t="shared" si="66"/>
        <v>0</v>
      </c>
      <c r="AO134" s="8">
        <f t="shared" si="67"/>
        <v>0</v>
      </c>
      <c r="AP134" s="9">
        <f t="shared" si="68"/>
        <v>0</v>
      </c>
      <c r="AQ134" s="25">
        <f t="shared" si="69"/>
        <v>4.5716763005780345</v>
      </c>
      <c r="AR134" s="18">
        <f t="shared" si="70"/>
        <v>4.2170087976539588</v>
      </c>
      <c r="AS134" s="7">
        <f t="shared" si="71"/>
        <v>0</v>
      </c>
      <c r="AT134" s="8">
        <f t="shared" si="72"/>
        <v>0</v>
      </c>
      <c r="AU134" s="9">
        <f t="shared" si="73"/>
        <v>0</v>
      </c>
      <c r="AV134" s="10">
        <f t="shared" si="74"/>
        <v>4.2170087976539588</v>
      </c>
      <c r="AW134" s="22">
        <f t="shared" si="75"/>
        <v>0</v>
      </c>
      <c r="AX134" s="5">
        <f t="shared" si="76"/>
        <v>0</v>
      </c>
      <c r="AY134" s="4">
        <f>IF(
  AND(Tabela1[[#This Row],[GRUPO | ITEM]]="PALHETAS",NOT(OR(MID(Tabela1[[#This Row],[ITEM]],1,5)="YN-PF",MID(Tabela1[[#This Row],[ITEM]],1,5)="YN-PC"))),
  0,
  IF(
    ROUNDUP(
      IF(
        IF(D134="A",13-SUM(AR134:AU134),IF(D134="B",11-SUM(AR134:AU134),IF(D134="C",7-SUM(AR134:AU134))))
        &lt;0,
        0,
        IF(D134="A",13-SUM(AR134:AU134),IF(D134="B",11-SUM(AR134:AU134),IF(D134="C",7-SUM(AR134:AU134))))
      )
      *AE134/C134, 0
    )
    *C134 = 0,
    0,
    ROUNDUP(
      IF(
        IF(D134="A",13-SUM(AR134:AU134),IF(D134="B",11-SUM(AR134:AU134),IF(D134="C",7-SUM(AR134:AU134))))
        &lt;0,
        0,
        IF(D134="A",13-SUM(AR134:AU134),IF(D134="B",11-SUM(AR134:AU134),IF(D134="C",7-SUM(AR134:AU134))))
      )
      *AE134/C134, 0
    ) *C134
  )
)</f>
        <v>0</v>
      </c>
      <c r="AZ134" s="26">
        <f>IF(OR(COUNTIF(AB134,"&gt;="&amp;1.5)+COUNTIF(AA134,"&gt;="&amp;1.5)+COUNTIF(Z134,"&gt;="&amp;1.5)+COUNTIF(Y134,"&gt;="&amp;1.5)+COUNTIF(X134,"&gt;="&amp;1.5)&gt;=2,COUNTIF(AB134,"&gt;="&amp;2)&gt;=1,AND(AA134&gt;=1.5,AB134&lt;=0.3,AI134=0)),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+IFERROR(BA134*C134,0),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+IFERROR(BA134*C134,0),
IFERROR(AVERAGEIF(Tabela1[[#This Row],[COMPRA PADRÃO]:[COMPRA &gt;30%]],"&gt;"&amp;0,Tabela1[[#This Row],[COMPRA PADRÃO]:[COMPRA &gt;30%]]),
0))/Tabela1[[#This Row],[U/CX]],0)*Tabela1[[#This Row],[U/CX]])</f>
        <v>0</v>
      </c>
      <c r="BA134" s="33"/>
      <c r="BB134" s="33"/>
      <c r="BC134" s="42"/>
      <c r="BD134" s="43">
        <f t="shared" si="77"/>
        <v>6.5283018867924527</v>
      </c>
      <c r="BE134" s="44">
        <f>Tabela1[[#This Row],[MÉDIA DIÁRIA]]*180</f>
        <v>1175.0943396226414</v>
      </c>
      <c r="BF134" s="44">
        <f>Tabela1[[#This Row],[MÉDIA DIÁRIA]]*IF(Tabela1[[#This Row],[ABC FAT]]="A",(13*22),IF(Tabela1[[#This Row],[ABC FAT]]="B",(9*22),IF(Tabela1[[#This Row],[ABC FAT]]="C",(3*22),0)))</f>
        <v>1292.6037735849056</v>
      </c>
      <c r="BG134" s="44">
        <f>SUM(Tabela1[[#This Row],[ESTOQUE TOTAL]],Tabela1[[#This Row],[TRÂNSITO TOTAL]])</f>
        <v>719</v>
      </c>
      <c r="BH1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1750</v>
      </c>
      <c r="BI1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0.61186576750160571</v>
      </c>
    </row>
    <row r="135" spans="1:61" x14ac:dyDescent="0.2">
      <c r="A135" s="4" t="s">
        <v>269</v>
      </c>
      <c r="B135" s="4" t="s">
        <v>1326</v>
      </c>
      <c r="C135" s="4">
        <v>100</v>
      </c>
      <c r="D135" s="4" t="s">
        <v>85</v>
      </c>
      <c r="E135" s="5"/>
      <c r="F135" s="4"/>
      <c r="G135" s="4"/>
      <c r="H135" s="4"/>
      <c r="I135" s="4"/>
      <c r="J135" s="4"/>
      <c r="K135" s="4"/>
      <c r="L135" s="4"/>
      <c r="M135" s="4"/>
      <c r="N135" s="4">
        <v>20</v>
      </c>
      <c r="O135" s="4">
        <v>214</v>
      </c>
      <c r="P135" s="4">
        <v>104</v>
      </c>
      <c r="Q135" s="13">
        <f t="shared" si="52"/>
        <v>0</v>
      </c>
      <c r="R135" s="16">
        <f t="shared" si="53"/>
        <v>0</v>
      </c>
      <c r="S135" s="16">
        <f t="shared" si="54"/>
        <v>0</v>
      </c>
      <c r="T135" s="16">
        <f t="shared" si="55"/>
        <v>0</v>
      </c>
      <c r="U135" s="16">
        <f t="shared" si="56"/>
        <v>0</v>
      </c>
      <c r="V135" s="16">
        <f t="shared" si="57"/>
        <v>0</v>
      </c>
      <c r="W135" s="16">
        <f t="shared" si="58"/>
        <v>0</v>
      </c>
      <c r="X135" s="16">
        <f t="shared" si="59"/>
        <v>0</v>
      </c>
      <c r="Y135" s="16">
        <f t="shared" si="60"/>
        <v>0</v>
      </c>
      <c r="Z135" s="16">
        <f t="shared" si="61"/>
        <v>0.17751479289940827</v>
      </c>
      <c r="AA135" s="16">
        <f t="shared" si="62"/>
        <v>1.8994082840236686</v>
      </c>
      <c r="AB135" s="17">
        <f t="shared" si="63"/>
        <v>0.92307692307692302</v>
      </c>
      <c r="AC135" s="15">
        <v>5175.3999999999996</v>
      </c>
      <c r="AD135" s="14">
        <f>AVERAGE(Tabela1[[#This Row],[202407-JUL]:[202506-JUN]])</f>
        <v>112.66666666666667</v>
      </c>
      <c r="AE135" s="14">
        <f t="shared" si="64"/>
        <v>159</v>
      </c>
      <c r="AF135" s="5">
        <v>0</v>
      </c>
      <c r="AG135" s="6">
        <v>141</v>
      </c>
      <c r="AH135" s="4">
        <v>0</v>
      </c>
      <c r="AI135" s="23">
        <f>SUM(Tabela1[[#This Row],[ESTOQUE RJ]:[ESTOQUE SC]])</f>
        <v>141</v>
      </c>
      <c r="AJ135" s="4">
        <v>0</v>
      </c>
      <c r="AK135" s="4">
        <v>5000</v>
      </c>
      <c r="AL135" s="24">
        <f>SUM(Tabela1[[#This Row],[QTD CONTAINER]:[QTD FÁBRICA]])</f>
        <v>5000</v>
      </c>
      <c r="AM135" s="7">
        <f t="shared" si="65"/>
        <v>1.2514792899408282</v>
      </c>
      <c r="AN135" s="7">
        <f t="shared" si="66"/>
        <v>0</v>
      </c>
      <c r="AO135" s="8">
        <f t="shared" si="67"/>
        <v>0</v>
      </c>
      <c r="AP135" s="9">
        <f t="shared" si="68"/>
        <v>44.378698224852066</v>
      </c>
      <c r="AQ135" s="25">
        <f t="shared" si="69"/>
        <v>45.630177514792891</v>
      </c>
      <c r="AR135" s="18">
        <f t="shared" si="70"/>
        <v>0.8867924528301887</v>
      </c>
      <c r="AS135" s="7">
        <f t="shared" si="71"/>
        <v>0</v>
      </c>
      <c r="AT135" s="8">
        <f t="shared" si="72"/>
        <v>0</v>
      </c>
      <c r="AU135" s="9">
        <f t="shared" si="73"/>
        <v>31.446540880503143</v>
      </c>
      <c r="AV135" s="10">
        <f t="shared" si="74"/>
        <v>32.333333333333329</v>
      </c>
      <c r="AW135" s="22">
        <f t="shared" si="75"/>
        <v>0</v>
      </c>
      <c r="AX135" s="5">
        <f t="shared" si="76"/>
        <v>0</v>
      </c>
      <c r="AY135" s="4">
        <f>IF(
  AND(Tabela1[[#This Row],[GRUPO | ITEM]]="PALHETAS",NOT(OR(MID(Tabela1[[#This Row],[ITEM]],1,5)="YN-PF",MID(Tabela1[[#This Row],[ITEM]],1,5)="YN-PC"))),
  0,
  IF(
    ROUNDUP(
      IF(
        IF(D135="A",13-SUM(AR135:AU135),IF(D135="B",11-SUM(AR135:AU135),IF(D135="C",7-SUM(AR135:AU135))))
        &lt;0,
        0,
        IF(D135="A",13-SUM(AR135:AU135),IF(D135="B",11-SUM(AR135:AU135),IF(D135="C",7-SUM(AR135:AU135))))
      )
      *AE135/C135, 0
    )
    *C135 = 0,
    0,
    ROUNDUP(
      IF(
        IF(D135="A",13-SUM(AR135:AU135),IF(D135="B",11-SUM(AR135:AU135),IF(D135="C",7-SUM(AR135:AU135))))
        &lt;0,
        0,
        IF(D135="A",13-SUM(AR135:AU135),IF(D135="B",11-SUM(AR135:AU135),IF(D135="C",7-SUM(AR135:AU135))))
      )
      *AE135/C135, 0
    ) *C135
  )
)</f>
        <v>0</v>
      </c>
      <c r="AZ135" s="26">
        <f>IF(OR(COUNTIF(AB135,"&gt;="&amp;1.5)+COUNTIF(AA135,"&gt;="&amp;1.5)+COUNTIF(Z135,"&gt;="&amp;1.5)+COUNTIF(Y135,"&gt;="&amp;1.5)+COUNTIF(X135,"&gt;="&amp;1.5)&gt;=2,COUNTIF(AB135,"&gt;="&amp;2)&gt;=1,AND(AA135&gt;=1.5,AB135&lt;=0.3,AI135=0)),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+IFERROR(BA135*C135,0),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+IFERROR(BA135*C135,0),
IFERROR(AVERAGEIF(Tabela1[[#This Row],[COMPRA PADRÃO]:[COMPRA &gt;30%]],"&gt;"&amp;0,Tabela1[[#This Row],[COMPRA PADRÃO]:[COMPRA &gt;30%]]),
0))/Tabela1[[#This Row],[U/CX]],0)*Tabela1[[#This Row],[U/CX]])</f>
        <v>0</v>
      </c>
      <c r="BA135" s="19"/>
      <c r="BB135" s="19"/>
      <c r="BC135" s="41"/>
      <c r="BD135" s="43">
        <f t="shared" si="77"/>
        <v>1.2754716981132075</v>
      </c>
      <c r="BE135" s="44">
        <f>Tabela1[[#This Row],[MÉDIA DIÁRIA]]*180</f>
        <v>229.58490566037736</v>
      </c>
      <c r="BF135" s="44">
        <f>Tabela1[[#This Row],[MÉDIA DIÁRIA]]*IF(Tabela1[[#This Row],[ABC FAT]]="A",(13*22),IF(Tabela1[[#This Row],[ABC FAT]]="B",(9*22),IF(Tabela1[[#This Row],[ABC FAT]]="C",(3*22),0)))</f>
        <v>84.181132075471695</v>
      </c>
      <c r="BG135" s="44">
        <f>SUM(Tabela1[[#This Row],[ESTOQUE TOTAL]],Tabela1[[#This Row],[TRÂNSITO TOTAL]])</f>
        <v>5141</v>
      </c>
      <c r="BH1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0.61415187376725833</v>
      </c>
    </row>
    <row r="136" spans="1:61" x14ac:dyDescent="0.2">
      <c r="A136" s="4" t="s">
        <v>202</v>
      </c>
      <c r="B136" s="4" t="s">
        <v>366</v>
      </c>
      <c r="C136" s="4">
        <v>15</v>
      </c>
      <c r="D136" s="4" t="s">
        <v>19</v>
      </c>
      <c r="E136" s="5">
        <v>1725</v>
      </c>
      <c r="F136" s="4">
        <v>1185</v>
      </c>
      <c r="G136" s="4">
        <v>676</v>
      </c>
      <c r="H136" s="4">
        <v>1080</v>
      </c>
      <c r="I136" s="4">
        <v>1230</v>
      </c>
      <c r="J136" s="4">
        <v>570</v>
      </c>
      <c r="K136" s="4">
        <v>1290</v>
      </c>
      <c r="L136" s="4">
        <v>990</v>
      </c>
      <c r="M136" s="4">
        <v>1005</v>
      </c>
      <c r="N136" s="4">
        <v>1110</v>
      </c>
      <c r="O136" s="4">
        <v>1335</v>
      </c>
      <c r="P136" s="4">
        <v>1695</v>
      </c>
      <c r="Q136" s="13">
        <f t="shared" si="52"/>
        <v>1.4901734936289686</v>
      </c>
      <c r="R136" s="16">
        <f t="shared" si="53"/>
        <v>1.0236843999712044</v>
      </c>
      <c r="S136" s="16">
        <f t="shared" si="54"/>
        <v>0.58397523576416388</v>
      </c>
      <c r="T136" s="16">
        <f t="shared" si="55"/>
        <v>0.93297818731552806</v>
      </c>
      <c r="U136" s="16">
        <f t="shared" si="56"/>
        <v>1.0625584911093515</v>
      </c>
      <c r="V136" s="16">
        <f t="shared" si="57"/>
        <v>0.49240515441652871</v>
      </c>
      <c r="W136" s="16">
        <f t="shared" si="58"/>
        <v>1.1143906126268808</v>
      </c>
      <c r="X136" s="16">
        <f t="shared" si="59"/>
        <v>0.85523000503923408</v>
      </c>
      <c r="Y136" s="16">
        <f t="shared" si="60"/>
        <v>0.86818803541861644</v>
      </c>
      <c r="Z136" s="16">
        <f t="shared" si="61"/>
        <v>0.9588942480742928</v>
      </c>
      <c r="AA136" s="16">
        <f t="shared" si="62"/>
        <v>1.1532647037650279</v>
      </c>
      <c r="AB136" s="17">
        <f t="shared" si="63"/>
        <v>1.4642574328702038</v>
      </c>
      <c r="AC136" s="15">
        <v>205716.85</v>
      </c>
      <c r="AD136" s="14">
        <f>AVERAGE(Tabela1[[#This Row],[202407-JUL]:[202506-JUN]])</f>
        <v>1157.5833333333333</v>
      </c>
      <c r="AE136" s="14">
        <f t="shared" si="64"/>
        <v>1157.5833333333333</v>
      </c>
      <c r="AF136" s="5">
        <v>5</v>
      </c>
      <c r="AG136" s="6">
        <v>855</v>
      </c>
      <c r="AH136" s="4">
        <v>960</v>
      </c>
      <c r="AI136" s="23">
        <f>SUM(Tabela1[[#This Row],[ESTOQUE RJ]:[ESTOQUE SC]])</f>
        <v>1815</v>
      </c>
      <c r="AJ136" s="4">
        <v>3990</v>
      </c>
      <c r="AK136" s="4">
        <v>7820</v>
      </c>
      <c r="AL136" s="24">
        <f>SUM(Tabela1[[#This Row],[QTD CONTAINER]:[QTD FÁBRICA]])</f>
        <v>11810</v>
      </c>
      <c r="AM136" s="7">
        <f t="shared" si="65"/>
        <v>0.7386077316247931</v>
      </c>
      <c r="AN136" s="7">
        <f t="shared" si="66"/>
        <v>0.82931394428046945</v>
      </c>
      <c r="AO136" s="8">
        <f t="shared" si="67"/>
        <v>3.446836080915701</v>
      </c>
      <c r="AP136" s="9">
        <f t="shared" si="68"/>
        <v>6.7554531711179902</v>
      </c>
      <c r="AQ136" s="25">
        <f t="shared" si="69"/>
        <v>11.770210927938955</v>
      </c>
      <c r="AR136" s="18">
        <f t="shared" si="70"/>
        <v>0.7386077316247931</v>
      </c>
      <c r="AS136" s="7">
        <f t="shared" si="71"/>
        <v>0.82931394428046945</v>
      </c>
      <c r="AT136" s="8">
        <f t="shared" si="72"/>
        <v>3.446836080915701</v>
      </c>
      <c r="AU136" s="9">
        <f t="shared" si="73"/>
        <v>6.7554531711179902</v>
      </c>
      <c r="AV136" s="10">
        <f t="shared" si="74"/>
        <v>11.770210927938955</v>
      </c>
      <c r="AW136" s="22">
        <f t="shared" si="75"/>
        <v>1.2310128860413219</v>
      </c>
      <c r="AX136" s="5">
        <f t="shared" si="76"/>
        <v>1425</v>
      </c>
      <c r="AY136" s="4">
        <f>IF(
  AND(Tabela1[[#This Row],[GRUPO | ITEM]]="PALHETAS",NOT(OR(MID(Tabela1[[#This Row],[ITEM]],1,5)="YN-PF",MID(Tabela1[[#This Row],[ITEM]],1,5)="YN-PC"))),
  0,
  IF(
    ROUNDUP(
      IF(
        IF(D136="A",13-SUM(AR136:AU136),IF(D136="B",11-SUM(AR136:AU136),IF(D136="C",7-SUM(AR136:AU136))))
        &lt;0,
        0,
        IF(D136="A",13-SUM(AR136:AU136),IF(D136="B",11-SUM(AR136:AU136),IF(D136="C",7-SUM(AR136:AU136))))
      )
      *AE136/C136, 0
    )
    *C136 = 0,
    0,
    ROUNDUP(
      IF(
        IF(D136="A",13-SUM(AR136:AU136),IF(D136="B",11-SUM(AR136:AU136),IF(D136="C",7-SUM(AR136:AU136))))
        &lt;0,
        0,
        IF(D136="A",13-SUM(AR136:AU136),IF(D136="B",11-SUM(AR136:AU136),IF(D136="C",7-SUM(AR136:AU136))))
      )
      *AE136/C136, 0
    ) *C136
  )
)</f>
        <v>1425</v>
      </c>
      <c r="AZ136" s="26">
        <f>IF(OR(COUNTIF(AB136,"&gt;="&amp;1.5)+COUNTIF(AA136,"&gt;="&amp;1.5)+COUNTIF(Z136,"&gt;="&amp;1.5)+COUNTIF(Y136,"&gt;="&amp;1.5)+COUNTIF(X136,"&gt;="&amp;1.5)&gt;=2,COUNTIF(AB136,"&gt;="&amp;2)&gt;=1,AND(AA136&gt;=1.5,AB136&lt;=0.3,AI136=0)),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+IFERROR(BA136*C136,0),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+IFERROR(BA136*C136,0),
IFERROR(AVERAGEIF(Tabela1[[#This Row],[COMPRA PADRÃO]:[COMPRA &gt;30%]],"&gt;"&amp;0,Tabela1[[#This Row],[COMPRA PADRÃO]:[COMPRA &gt;30%]]),
0))/Tabela1[[#This Row],[U/CX]],0)*Tabela1[[#This Row],[U/CX]])</f>
        <v>1425</v>
      </c>
      <c r="BA136" s="19"/>
      <c r="BB136" s="19"/>
      <c r="BC136" s="5"/>
      <c r="BD136" s="43">
        <f t="shared" si="77"/>
        <v>52.4188679245283</v>
      </c>
      <c r="BE136" s="44">
        <f>Tabela1[[#This Row],[MÉDIA DIÁRIA]]*180</f>
        <v>9435.3962264150941</v>
      </c>
      <c r="BF136" s="44">
        <f>Tabela1[[#This Row],[MÉDIA DIÁRIA]]*IF(Tabela1[[#This Row],[ABC FAT]]="A",(13*22),IF(Tabela1[[#This Row],[ABC FAT]]="B",(9*22),IF(Tabela1[[#This Row],[ABC FAT]]="C",(3*22),0)))</f>
        <v>14991.796226415094</v>
      </c>
      <c r="BG136" s="44">
        <f>SUM(Tabela1[[#This Row],[ESTOQUE TOTAL]],Tabela1[[#This Row],[TRÂNSITO TOTAL]])</f>
        <v>13625</v>
      </c>
      <c r="BH1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10800</v>
      </c>
      <c r="BI1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0.61523648405442377</v>
      </c>
    </row>
    <row r="137" spans="1:61" x14ac:dyDescent="0.2">
      <c r="A137" s="4" t="s">
        <v>17</v>
      </c>
      <c r="B137" s="4" t="s">
        <v>55</v>
      </c>
      <c r="C137" s="4">
        <v>20</v>
      </c>
      <c r="D137" s="4" t="s">
        <v>19</v>
      </c>
      <c r="E137" s="5">
        <v>5940</v>
      </c>
      <c r="F137" s="4">
        <v>4200</v>
      </c>
      <c r="G137" s="4">
        <v>2300</v>
      </c>
      <c r="H137" s="4">
        <v>6400</v>
      </c>
      <c r="I137" s="4">
        <v>8160</v>
      </c>
      <c r="J137" s="4">
        <v>2300</v>
      </c>
      <c r="K137" s="4">
        <v>6800</v>
      </c>
      <c r="L137" s="4">
        <v>3700</v>
      </c>
      <c r="M137" s="4">
        <v>3060</v>
      </c>
      <c r="N137" s="4">
        <v>2280</v>
      </c>
      <c r="O137" s="4">
        <v>2680</v>
      </c>
      <c r="P137" s="4">
        <v>4060</v>
      </c>
      <c r="Q137" s="13">
        <f t="shared" si="52"/>
        <v>1.3739398612181959</v>
      </c>
      <c r="R137" s="16">
        <f t="shared" si="53"/>
        <v>0.97147262914417898</v>
      </c>
      <c r="S137" s="16">
        <f t="shared" si="54"/>
        <v>0.5319969159599075</v>
      </c>
      <c r="T137" s="16">
        <f t="shared" si="55"/>
        <v>1.4803392444101775</v>
      </c>
      <c r="U137" s="16">
        <f t="shared" si="56"/>
        <v>1.8874325366229763</v>
      </c>
      <c r="V137" s="16">
        <f t="shared" si="57"/>
        <v>0.5319969159599075</v>
      </c>
      <c r="W137" s="16">
        <f t="shared" si="58"/>
        <v>1.5728604471858134</v>
      </c>
      <c r="X137" s="16">
        <f t="shared" si="59"/>
        <v>0.85582112567463386</v>
      </c>
      <c r="Y137" s="16">
        <f t="shared" si="60"/>
        <v>0.70778720123361605</v>
      </c>
      <c r="Z137" s="16">
        <f t="shared" si="61"/>
        <v>0.52737085582112575</v>
      </c>
      <c r="AA137" s="16">
        <f t="shared" si="62"/>
        <v>0.61989205859676177</v>
      </c>
      <c r="AB137" s="17">
        <f t="shared" si="63"/>
        <v>0.93909020817270628</v>
      </c>
      <c r="AC137" s="15">
        <v>798780.4</v>
      </c>
      <c r="AD137" s="14">
        <f>AVERAGE(Tabela1[[#This Row],[202407-JUL]:[202506-JUN]])</f>
        <v>4323.333333333333</v>
      </c>
      <c r="AE137" s="14">
        <f t="shared" si="64"/>
        <v>4323.333333333333</v>
      </c>
      <c r="AF137" s="5">
        <v>19</v>
      </c>
      <c r="AG137" s="6">
        <v>3660</v>
      </c>
      <c r="AH137" s="4">
        <v>17100</v>
      </c>
      <c r="AI137" s="23">
        <f>SUM(Tabela1[[#This Row],[ESTOQUE RJ]:[ESTOQUE SC]])</f>
        <v>20760</v>
      </c>
      <c r="AJ137" s="4">
        <v>1000</v>
      </c>
      <c r="AK137" s="4">
        <v>36000</v>
      </c>
      <c r="AL137" s="24">
        <f>SUM(Tabela1[[#This Row],[QTD CONTAINER]:[QTD FÁBRICA]])</f>
        <v>37000</v>
      </c>
      <c r="AM137" s="7">
        <f t="shared" si="65"/>
        <v>0.84656900539707025</v>
      </c>
      <c r="AN137" s="7">
        <f t="shared" si="66"/>
        <v>3.9552814186584428</v>
      </c>
      <c r="AO137" s="8">
        <f t="shared" si="67"/>
        <v>0.23130300693909023</v>
      </c>
      <c r="AP137" s="9">
        <f t="shared" si="68"/>
        <v>8.3269082498072482</v>
      </c>
      <c r="AQ137" s="25">
        <f t="shared" si="69"/>
        <v>13.360061680801852</v>
      </c>
      <c r="AR137" s="18">
        <f t="shared" si="70"/>
        <v>0.84656900539707025</v>
      </c>
      <c r="AS137" s="7">
        <f t="shared" si="71"/>
        <v>3.9552814186584428</v>
      </c>
      <c r="AT137" s="8">
        <f t="shared" si="72"/>
        <v>0.23130300693909023</v>
      </c>
      <c r="AU137" s="9">
        <f t="shared" si="73"/>
        <v>8.3269082498072482</v>
      </c>
      <c r="AV137" s="10">
        <f t="shared" si="74"/>
        <v>13.360061680801852</v>
      </c>
      <c r="AW137" s="22">
        <f t="shared" si="75"/>
        <v>0</v>
      </c>
      <c r="AX137" s="5">
        <f t="shared" si="76"/>
        <v>0</v>
      </c>
      <c r="AY137" s="4">
        <f>IF(
  AND(Tabela1[[#This Row],[GRUPO | ITEM]]="PALHETAS",NOT(OR(MID(Tabela1[[#This Row],[ITEM]],1,5)="YN-PF",MID(Tabela1[[#This Row],[ITEM]],1,5)="YN-PC"))),
  0,
  IF(
    ROUNDUP(
      IF(
        IF(D137="A",13-SUM(AR137:AU137),IF(D137="B",11-SUM(AR137:AU137),IF(D137="C",7-SUM(AR137:AU137))))
        &lt;0,
        0,
        IF(D137="A",13-SUM(AR137:AU137),IF(D137="B",11-SUM(AR137:AU137),IF(D137="C",7-SUM(AR137:AU137))))
      )
      *AE137/C137, 0
    )
    *C137 = 0,
    0,
    ROUNDUP(
      IF(
        IF(D137="A",13-SUM(AR137:AU137),IF(D137="B",11-SUM(AR137:AU137),IF(D137="C",7-SUM(AR137:AU137))))
        &lt;0,
        0,
        IF(D137="A",13-SUM(AR137:AU137),IF(D137="B",11-SUM(AR137:AU137),IF(D137="C",7-SUM(AR137:AU137))))
      )
      *AE137/C137, 0
    ) *C137
  )
)</f>
        <v>0</v>
      </c>
      <c r="AZ137" s="26">
        <f>IF(OR(COUNTIF(AB137,"&gt;="&amp;1.5)+COUNTIF(AA137,"&gt;="&amp;1.5)+COUNTIF(Z137,"&gt;="&amp;1.5)+COUNTIF(Y137,"&gt;="&amp;1.5)+COUNTIF(X137,"&gt;="&amp;1.5)&gt;=2,COUNTIF(AB137,"&gt;="&amp;2)&gt;=1,AND(AA137&gt;=1.5,AB137&lt;=0.3,AI137=0)),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+IFERROR(BA137*C137,0),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+IFERROR(BA137*C137,0),
IFERROR(AVERAGEIF(Tabela1[[#This Row],[COMPRA PADRÃO]:[COMPRA &gt;30%]],"&gt;"&amp;0,Tabela1[[#This Row],[COMPRA PADRÃO]:[COMPRA &gt;30%]]),
0))/Tabela1[[#This Row],[U/CX]],0)*Tabela1[[#This Row],[U/CX]])</f>
        <v>0</v>
      </c>
      <c r="BA137" s="33"/>
      <c r="BB137" s="33"/>
      <c r="BC137" s="42"/>
      <c r="BD137" s="43">
        <f t="shared" si="77"/>
        <v>195.77358490566039</v>
      </c>
      <c r="BE137" s="44">
        <f>Tabela1[[#This Row],[MÉDIA DIÁRIA]]*180</f>
        <v>35239.24528301887</v>
      </c>
      <c r="BF137" s="44">
        <f>Tabela1[[#This Row],[MÉDIA DIÁRIA]]*IF(Tabela1[[#This Row],[ABC FAT]]="A",(13*22),IF(Tabela1[[#This Row],[ABC FAT]]="B",(9*22),IF(Tabela1[[#This Row],[ABC FAT]]="C",(3*22),0)))</f>
        <v>55991.24528301887</v>
      </c>
      <c r="BG137" s="44">
        <f>SUM(Tabela1[[#This Row],[ESTOQUE TOTAL]],Tabela1[[#This Row],[TRÂNSITO TOTAL]])</f>
        <v>57760</v>
      </c>
      <c r="BH1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33480</v>
      </c>
      <c r="BI1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0.61749336074702299</v>
      </c>
    </row>
    <row r="138" spans="1:61" x14ac:dyDescent="0.2">
      <c r="A138" s="4" t="s">
        <v>17</v>
      </c>
      <c r="B138" s="4" t="s">
        <v>56</v>
      </c>
      <c r="C138" s="4">
        <v>25</v>
      </c>
      <c r="D138" s="4" t="s">
        <v>19</v>
      </c>
      <c r="E138" s="5">
        <v>1375</v>
      </c>
      <c r="F138" s="4">
        <v>1400</v>
      </c>
      <c r="G138" s="4">
        <v>1100</v>
      </c>
      <c r="H138" s="4">
        <v>1600</v>
      </c>
      <c r="I138" s="4">
        <v>2700</v>
      </c>
      <c r="J138" s="4"/>
      <c r="K138" s="4">
        <v>2975</v>
      </c>
      <c r="L138" s="4">
        <v>1725</v>
      </c>
      <c r="M138" s="4">
        <v>1250</v>
      </c>
      <c r="N138" s="4">
        <v>1375</v>
      </c>
      <c r="O138" s="4">
        <v>1300</v>
      </c>
      <c r="P138" s="4">
        <v>1425</v>
      </c>
      <c r="Q138" s="13">
        <f t="shared" si="52"/>
        <v>0.82990397805212623</v>
      </c>
      <c r="R138" s="16">
        <f t="shared" si="53"/>
        <v>0.84499314128943759</v>
      </c>
      <c r="S138" s="16">
        <f t="shared" si="54"/>
        <v>0.66392318244170101</v>
      </c>
      <c r="T138" s="16">
        <f t="shared" si="55"/>
        <v>0.96570644718792875</v>
      </c>
      <c r="U138" s="16">
        <f t="shared" si="56"/>
        <v>1.6296296296296298</v>
      </c>
      <c r="V138" s="16">
        <f t="shared" si="57"/>
        <v>0</v>
      </c>
      <c r="W138" s="16">
        <f t="shared" si="58"/>
        <v>1.7956104252400549</v>
      </c>
      <c r="X138" s="16">
        <f t="shared" si="59"/>
        <v>1.0411522633744856</v>
      </c>
      <c r="Y138" s="16">
        <f t="shared" si="60"/>
        <v>0.75445816186556935</v>
      </c>
      <c r="Z138" s="16">
        <f t="shared" si="61"/>
        <v>0.82990397805212623</v>
      </c>
      <c r="AA138" s="16">
        <f t="shared" si="62"/>
        <v>0.78463648834019206</v>
      </c>
      <c r="AB138" s="17">
        <f t="shared" si="63"/>
        <v>0.86008230452674905</v>
      </c>
      <c r="AC138" s="15">
        <v>205922</v>
      </c>
      <c r="AD138" s="14">
        <f>AVERAGE(Tabela1[[#This Row],[202407-JUL]:[202506-JUN]])</f>
        <v>1656.8181818181818</v>
      </c>
      <c r="AE138" s="14">
        <f t="shared" si="64"/>
        <v>1656.8181818181818</v>
      </c>
      <c r="AF138" s="5">
        <v>0</v>
      </c>
      <c r="AG138" s="6">
        <v>4575</v>
      </c>
      <c r="AH138" s="4">
        <v>3075</v>
      </c>
      <c r="AI138" s="23">
        <f>SUM(Tabela1[[#This Row],[ESTOQUE RJ]:[ESTOQUE SC]])</f>
        <v>7650</v>
      </c>
      <c r="AJ138" s="4">
        <v>0</v>
      </c>
      <c r="AK138" s="4">
        <v>10000</v>
      </c>
      <c r="AL138" s="24">
        <f>SUM(Tabela1[[#This Row],[QTD CONTAINER]:[QTD FÁBRICA]])</f>
        <v>10000</v>
      </c>
      <c r="AM138" s="7">
        <f t="shared" si="65"/>
        <v>2.7613168724279835</v>
      </c>
      <c r="AN138" s="7">
        <f t="shared" si="66"/>
        <v>1.8559670781893005</v>
      </c>
      <c r="AO138" s="8">
        <f t="shared" si="67"/>
        <v>0</v>
      </c>
      <c r="AP138" s="9">
        <f t="shared" si="68"/>
        <v>6.0356652949245548</v>
      </c>
      <c r="AQ138" s="25">
        <f t="shared" si="69"/>
        <v>10.652949245541839</v>
      </c>
      <c r="AR138" s="18">
        <f t="shared" si="70"/>
        <v>2.7613168724279835</v>
      </c>
      <c r="AS138" s="7">
        <f t="shared" si="71"/>
        <v>1.8559670781893005</v>
      </c>
      <c r="AT138" s="8">
        <f t="shared" si="72"/>
        <v>0</v>
      </c>
      <c r="AU138" s="9">
        <f t="shared" si="73"/>
        <v>6.0356652949245548</v>
      </c>
      <c r="AV138" s="10">
        <f t="shared" si="74"/>
        <v>10.652949245541839</v>
      </c>
      <c r="AW138" s="22">
        <f t="shared" si="75"/>
        <v>0</v>
      </c>
      <c r="AX138" s="5">
        <f t="shared" si="76"/>
        <v>0</v>
      </c>
      <c r="AY138" s="4">
        <f>IF(
  AND(Tabela1[[#This Row],[GRUPO | ITEM]]="PALHETAS",NOT(OR(MID(Tabela1[[#This Row],[ITEM]],1,5)="YN-PF",MID(Tabela1[[#This Row],[ITEM]],1,5)="YN-PC"))),
  0,
  IF(
    ROUNDUP(
      IF(
        IF(D138="A",13-SUM(AR138:AU138),IF(D138="B",11-SUM(AR138:AU138),IF(D138="C",7-SUM(AR138:AU138))))
        &lt;0,
        0,
        IF(D138="A",13-SUM(AR138:AU138),IF(D138="B",11-SUM(AR138:AU138),IF(D138="C",7-SUM(AR138:AU138))))
      )
      *AE138/C138, 0
    )
    *C138 = 0,
    0,
    ROUNDUP(
      IF(
        IF(D138="A",13-SUM(AR138:AU138),IF(D138="B",11-SUM(AR138:AU138),IF(D138="C",7-SUM(AR138:AU138))))
        &lt;0,
        0,
        IF(D138="A",13-SUM(AR138:AU138),IF(D138="B",11-SUM(AR138:AU138),IF(D138="C",7-SUM(AR138:AU138))))
      )
      *AE138/C138, 0
    ) *C138
  )
)</f>
        <v>0</v>
      </c>
      <c r="AZ138" s="26">
        <f>IF(OR(COUNTIF(AB138,"&gt;="&amp;1.5)+COUNTIF(AA138,"&gt;="&amp;1.5)+COUNTIF(Z138,"&gt;="&amp;1.5)+COUNTIF(Y138,"&gt;="&amp;1.5)+COUNTIF(X138,"&gt;="&amp;1.5)&gt;=2,COUNTIF(AB138,"&gt;="&amp;2)&gt;=1,AND(AA138&gt;=1.5,AB138&lt;=0.3,AI138=0)),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+IFERROR(BA138*C138,0),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+IFERROR(BA138*C138,0),
IFERROR(AVERAGEIF(Tabela1[[#This Row],[COMPRA PADRÃO]:[COMPRA &gt;30%]],"&gt;"&amp;0,Tabela1[[#This Row],[COMPRA PADRÃO]:[COMPRA &gt;30%]]),
0))/Tabela1[[#This Row],[U/CX]],0)*Tabela1[[#This Row],[U/CX]])</f>
        <v>0</v>
      </c>
      <c r="BA138" s="19"/>
      <c r="BB138" s="19"/>
      <c r="BC138" s="5"/>
      <c r="BD138" s="43">
        <f t="shared" si="77"/>
        <v>68.773584905660371</v>
      </c>
      <c r="BE138" s="44">
        <f>Tabela1[[#This Row],[MÉDIA DIÁRIA]]*180</f>
        <v>12379.245283018867</v>
      </c>
      <c r="BF138" s="44">
        <f>Tabela1[[#This Row],[MÉDIA DIÁRIA]]*IF(Tabela1[[#This Row],[ABC FAT]]="A",(13*22),IF(Tabela1[[#This Row],[ABC FAT]]="B",(9*22),IF(Tabela1[[#This Row],[ABC FAT]]="C",(3*22),0)))</f>
        <v>19669.245283018867</v>
      </c>
      <c r="BG138" s="44">
        <f>SUM(Tabela1[[#This Row],[ESTOQUE TOTAL]],Tabela1[[#This Row],[TRÂNSITO TOTAL]])</f>
        <v>17650</v>
      </c>
      <c r="BH1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14400</v>
      </c>
      <c r="BI1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0.61796982167352543</v>
      </c>
    </row>
    <row r="139" spans="1:61" x14ac:dyDescent="0.2">
      <c r="A139" s="4" t="s">
        <v>210</v>
      </c>
      <c r="B139" s="4" t="s">
        <v>1059</v>
      </c>
      <c r="C139" s="4">
        <v>20</v>
      </c>
      <c r="D139" s="4" t="s">
        <v>85</v>
      </c>
      <c r="E139" s="5"/>
      <c r="F139" s="4"/>
      <c r="G139" s="4"/>
      <c r="H139" s="4"/>
      <c r="I139" s="4"/>
      <c r="J139" s="4"/>
      <c r="K139" s="4"/>
      <c r="L139" s="4">
        <v>11</v>
      </c>
      <c r="M139" s="4">
        <v>3</v>
      </c>
      <c r="N139" s="4">
        <v>7</v>
      </c>
      <c r="O139" s="4">
        <v>101</v>
      </c>
      <c r="P139" s="4">
        <v>16</v>
      </c>
      <c r="Q139" s="13">
        <f t="shared" si="52"/>
        <v>0</v>
      </c>
      <c r="R139" s="16">
        <f t="shared" si="53"/>
        <v>0</v>
      </c>
      <c r="S139" s="16">
        <f t="shared" si="54"/>
        <v>0</v>
      </c>
      <c r="T139" s="16">
        <f t="shared" si="55"/>
        <v>0</v>
      </c>
      <c r="U139" s="16">
        <f t="shared" si="56"/>
        <v>0</v>
      </c>
      <c r="V139" s="16">
        <f t="shared" si="57"/>
        <v>0</v>
      </c>
      <c r="W139" s="16">
        <f t="shared" si="58"/>
        <v>0</v>
      </c>
      <c r="X139" s="16">
        <f t="shared" si="59"/>
        <v>0.39855072463768115</v>
      </c>
      <c r="Y139" s="16">
        <f t="shared" si="60"/>
        <v>0.10869565217391304</v>
      </c>
      <c r="Z139" s="16">
        <f t="shared" si="61"/>
        <v>0.25362318840579706</v>
      </c>
      <c r="AA139" s="16">
        <f t="shared" si="62"/>
        <v>3.6594202898550723</v>
      </c>
      <c r="AB139" s="17">
        <f t="shared" si="63"/>
        <v>0.57971014492753625</v>
      </c>
      <c r="AC139" s="15">
        <v>17400.53</v>
      </c>
      <c r="AD139" s="14">
        <f>AVERAGE(Tabela1[[#This Row],[202407-JUL]:[202506-JUN]])</f>
        <v>27.6</v>
      </c>
      <c r="AE139" s="14">
        <f t="shared" si="64"/>
        <v>42.666666666666664</v>
      </c>
      <c r="AF139" s="5">
        <v>0</v>
      </c>
      <c r="AG139" s="6">
        <v>58</v>
      </c>
      <c r="AH139" s="4">
        <v>0</v>
      </c>
      <c r="AI139" s="23">
        <f>SUM(Tabela1[[#This Row],[ESTOQUE RJ]:[ESTOQUE SC]])</f>
        <v>58</v>
      </c>
      <c r="AJ139" s="4">
        <v>0</v>
      </c>
      <c r="AK139" s="4">
        <v>240</v>
      </c>
      <c r="AL139" s="24">
        <f>SUM(Tabela1[[#This Row],[QTD CONTAINER]:[QTD FÁBRICA]])</f>
        <v>240</v>
      </c>
      <c r="AM139" s="7">
        <f t="shared" si="65"/>
        <v>2.1014492753623188</v>
      </c>
      <c r="AN139" s="7">
        <f t="shared" si="66"/>
        <v>0</v>
      </c>
      <c r="AO139" s="8">
        <f t="shared" si="67"/>
        <v>0</v>
      </c>
      <c r="AP139" s="9">
        <f t="shared" si="68"/>
        <v>8.695652173913043</v>
      </c>
      <c r="AQ139" s="25">
        <f t="shared" si="69"/>
        <v>10.797101449275361</v>
      </c>
      <c r="AR139" s="18">
        <f t="shared" si="70"/>
        <v>1.359375</v>
      </c>
      <c r="AS139" s="7">
        <f t="shared" si="71"/>
        <v>0</v>
      </c>
      <c r="AT139" s="8">
        <f t="shared" si="72"/>
        <v>0</v>
      </c>
      <c r="AU139" s="9">
        <f t="shared" si="73"/>
        <v>5.625</v>
      </c>
      <c r="AV139" s="10">
        <f t="shared" si="74"/>
        <v>6.984375</v>
      </c>
      <c r="AW139" s="22">
        <f t="shared" si="75"/>
        <v>0.56925996204933582</v>
      </c>
      <c r="AX139" s="5">
        <f t="shared" si="76"/>
        <v>0</v>
      </c>
      <c r="AY139" s="4">
        <f>IF(
  AND(Tabela1[[#This Row],[GRUPO | ITEM]]="PALHETAS",NOT(OR(MID(Tabela1[[#This Row],[ITEM]],1,5)="YN-PF",MID(Tabela1[[#This Row],[ITEM]],1,5)="YN-PC"))),
  0,
  IF(
    ROUNDUP(
      IF(
        IF(D139="A",13-SUM(AR139:AU139),IF(D139="B",11-SUM(AR139:AU139),IF(D139="C",7-SUM(AR139:AU139))))
        &lt;0,
        0,
        IF(D139="A",13-SUM(AR139:AU139),IF(D139="B",11-SUM(AR139:AU139),IF(D139="C",7-SUM(AR139:AU139))))
      )
      *AE139/C139, 0
    )
    *C139 = 0,
    0,
    ROUNDUP(
      IF(
        IF(D139="A",13-SUM(AR139:AU139),IF(D139="B",11-SUM(AR139:AU139),IF(D139="C",7-SUM(AR139:AU139))))
        &lt;0,
        0,
        IF(D139="A",13-SUM(AR139:AU139),IF(D139="B",11-SUM(AR139:AU139),IF(D139="C",7-SUM(AR139:AU139))))
      )
      *AE139/C139, 0
    ) *C139
  )
)</f>
        <v>20</v>
      </c>
      <c r="AZ139" s="26">
        <f>IF(OR(COUNTIF(AB139,"&gt;="&amp;1.5)+COUNTIF(AA139,"&gt;="&amp;1.5)+COUNTIF(Z139,"&gt;="&amp;1.5)+COUNTIF(Y139,"&gt;="&amp;1.5)+COUNTIF(X139,"&gt;="&amp;1.5)&gt;=2,COUNTIF(AB139,"&gt;="&amp;2)&gt;=1,AND(AA139&gt;=1.5,AB139&lt;=0.3,AI139=0)),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+IFERROR(BA139*C139,0),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+IFERROR(BA139*C139,0),
IFERROR(AVERAGEIF(Tabela1[[#This Row],[COMPRA PADRÃO]:[COMPRA &gt;30%]],"&gt;"&amp;0,Tabela1[[#This Row],[COMPRA PADRÃO]:[COMPRA &gt;30%]]),
0))/Tabela1[[#This Row],[U/CX]],0)*Tabela1[[#This Row],[U/CX]])</f>
        <v>20</v>
      </c>
      <c r="BA139" s="19"/>
      <c r="BB139" s="19"/>
      <c r="BC139" s="5"/>
      <c r="BD139" s="43">
        <f t="shared" si="77"/>
        <v>0.52075471698113207</v>
      </c>
      <c r="BE139" s="44">
        <f>Tabela1[[#This Row],[MÉDIA DIÁRIA]]*180</f>
        <v>93.735849056603769</v>
      </c>
      <c r="BF139" s="44">
        <f>Tabela1[[#This Row],[MÉDIA DIÁRIA]]*IF(Tabela1[[#This Row],[ABC FAT]]="A",(13*22),IF(Tabela1[[#This Row],[ABC FAT]]="B",(9*22),IF(Tabela1[[#This Row],[ABC FAT]]="C",(3*22),0)))</f>
        <v>34.369811320754714</v>
      </c>
      <c r="BG139" s="44">
        <f>SUM(Tabela1[[#This Row],[ESTOQUE TOTAL]],Tabela1[[#This Row],[TRÂNSITO TOTAL]])</f>
        <v>298</v>
      </c>
      <c r="BH1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0.61876006441223841</v>
      </c>
    </row>
    <row r="140" spans="1:61" x14ac:dyDescent="0.2">
      <c r="A140" s="4" t="s">
        <v>17</v>
      </c>
      <c r="B140" s="4" t="s">
        <v>181</v>
      </c>
      <c r="C140" s="4">
        <v>20</v>
      </c>
      <c r="D140" s="4" t="s">
        <v>19</v>
      </c>
      <c r="E140" s="5">
        <v>1020</v>
      </c>
      <c r="F140" s="4">
        <v>920</v>
      </c>
      <c r="G140" s="4">
        <v>660</v>
      </c>
      <c r="H140" s="4">
        <v>1880</v>
      </c>
      <c r="I140" s="4">
        <v>1880</v>
      </c>
      <c r="J140" s="4">
        <v>300</v>
      </c>
      <c r="K140" s="4">
        <v>1740</v>
      </c>
      <c r="L140" s="4">
        <v>1120</v>
      </c>
      <c r="M140" s="4">
        <v>800</v>
      </c>
      <c r="N140" s="4">
        <v>640</v>
      </c>
      <c r="O140" s="4">
        <v>820</v>
      </c>
      <c r="P140" s="4">
        <v>700</v>
      </c>
      <c r="Q140" s="13">
        <f t="shared" si="52"/>
        <v>0.98076923076923073</v>
      </c>
      <c r="R140" s="16">
        <f t="shared" si="53"/>
        <v>0.88461538461538458</v>
      </c>
      <c r="S140" s="16">
        <f t="shared" si="54"/>
        <v>0.63461538461538458</v>
      </c>
      <c r="T140" s="16">
        <f t="shared" si="55"/>
        <v>1.8076923076923077</v>
      </c>
      <c r="U140" s="16">
        <f t="shared" si="56"/>
        <v>1.8076923076923077</v>
      </c>
      <c r="V140" s="16">
        <f t="shared" si="57"/>
        <v>0.28846153846153844</v>
      </c>
      <c r="W140" s="16">
        <f t="shared" si="58"/>
        <v>1.6730769230769231</v>
      </c>
      <c r="X140" s="16">
        <f t="shared" si="59"/>
        <v>1.0769230769230769</v>
      </c>
      <c r="Y140" s="16">
        <f t="shared" si="60"/>
        <v>0.76923076923076927</v>
      </c>
      <c r="Z140" s="16">
        <f t="shared" si="61"/>
        <v>0.61538461538461542</v>
      </c>
      <c r="AA140" s="16">
        <f t="shared" si="62"/>
        <v>0.78846153846153844</v>
      </c>
      <c r="AB140" s="17">
        <f t="shared" si="63"/>
        <v>0.67307692307692313</v>
      </c>
      <c r="AC140" s="15">
        <v>191807.8</v>
      </c>
      <c r="AD140" s="14">
        <f>AVERAGE(Tabela1[[#This Row],[202407-JUL]:[202506-JUN]])</f>
        <v>1040</v>
      </c>
      <c r="AE140" s="14">
        <f t="shared" si="64"/>
        <v>1107.2727272727273</v>
      </c>
      <c r="AF140" s="5">
        <v>0</v>
      </c>
      <c r="AG140" s="6">
        <v>1860</v>
      </c>
      <c r="AH140" s="4">
        <v>3400</v>
      </c>
      <c r="AI140" s="23">
        <f>SUM(Tabela1[[#This Row],[ESTOQUE RJ]:[ESTOQUE SC]])</f>
        <v>5260</v>
      </c>
      <c r="AJ140" s="4">
        <v>0</v>
      </c>
      <c r="AK140" s="4">
        <v>9000</v>
      </c>
      <c r="AL140" s="24">
        <f>SUM(Tabela1[[#This Row],[QTD CONTAINER]:[QTD FÁBRICA]])</f>
        <v>9000</v>
      </c>
      <c r="AM140" s="7">
        <f t="shared" si="65"/>
        <v>1.7884615384615385</v>
      </c>
      <c r="AN140" s="7">
        <f t="shared" si="66"/>
        <v>3.2692307692307692</v>
      </c>
      <c r="AO140" s="8">
        <f t="shared" si="67"/>
        <v>0</v>
      </c>
      <c r="AP140" s="9">
        <f t="shared" si="68"/>
        <v>8.6538461538461533</v>
      </c>
      <c r="AQ140" s="25">
        <f t="shared" si="69"/>
        <v>13.71153846153846</v>
      </c>
      <c r="AR140" s="18">
        <f t="shared" si="70"/>
        <v>1.6798029556650247</v>
      </c>
      <c r="AS140" s="7">
        <f t="shared" si="71"/>
        <v>3.0706075533661741</v>
      </c>
      <c r="AT140" s="8">
        <f t="shared" si="72"/>
        <v>0</v>
      </c>
      <c r="AU140" s="9">
        <f t="shared" si="73"/>
        <v>8.1280788177339911</v>
      </c>
      <c r="AV140" s="10">
        <f t="shared" si="74"/>
        <v>12.878489326765191</v>
      </c>
      <c r="AW140" s="22">
        <f t="shared" si="75"/>
        <v>0</v>
      </c>
      <c r="AX140" s="5">
        <f t="shared" si="76"/>
        <v>0</v>
      </c>
      <c r="AY140" s="4">
        <f>IF(
  AND(Tabela1[[#This Row],[GRUPO | ITEM]]="PALHETAS",NOT(OR(MID(Tabela1[[#This Row],[ITEM]],1,5)="YN-PF",MID(Tabela1[[#This Row],[ITEM]],1,5)="YN-PC"))),
  0,
  IF(
    ROUNDUP(
      IF(
        IF(D140="A",13-SUM(AR140:AU140),IF(D140="B",11-SUM(AR140:AU140),IF(D140="C",7-SUM(AR140:AU140))))
        &lt;0,
        0,
        IF(D140="A",13-SUM(AR140:AU140),IF(D140="B",11-SUM(AR140:AU140),IF(D140="C",7-SUM(AR140:AU140))))
      )
      *AE140/C140, 0
    )
    *C140 = 0,
    0,
    ROUNDUP(
      IF(
        IF(D140="A",13-SUM(AR140:AU140),IF(D140="B",11-SUM(AR140:AU140),IF(D140="C",7-SUM(AR140:AU140))))
        &lt;0,
        0,
        IF(D140="A",13-SUM(AR140:AU140),IF(D140="B",11-SUM(AR140:AU140),IF(D140="C",7-SUM(AR140:AU140))))
      )
      *AE140/C140, 0
    ) *C140
  )
)</f>
        <v>0</v>
      </c>
      <c r="AZ140" s="26">
        <f>IF(OR(COUNTIF(AB140,"&gt;="&amp;1.5)+COUNTIF(AA140,"&gt;="&amp;1.5)+COUNTIF(Z140,"&gt;="&amp;1.5)+COUNTIF(Y140,"&gt;="&amp;1.5)+COUNTIF(X140,"&gt;="&amp;1.5)&gt;=2,COUNTIF(AB140,"&gt;="&amp;2)&gt;=1,AND(AA140&gt;=1.5,AB140&lt;=0.3,AI140=0)),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+IFERROR(BA140*C140,0),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+IFERROR(BA140*C140,0),
IFERROR(AVERAGEIF(Tabela1[[#This Row],[COMPRA PADRÃO]:[COMPRA &gt;30%]],"&gt;"&amp;0,Tabela1[[#This Row],[COMPRA PADRÃO]:[COMPRA &gt;30%]]),
0))/Tabela1[[#This Row],[U/CX]],0)*Tabela1[[#This Row],[U/CX]])</f>
        <v>0</v>
      </c>
      <c r="BA140" s="19"/>
      <c r="BB140" s="19"/>
      <c r="BC140" s="5"/>
      <c r="BD140" s="43">
        <f t="shared" si="77"/>
        <v>47.094339622641506</v>
      </c>
      <c r="BE140" s="44">
        <f>Tabela1[[#This Row],[MÉDIA DIÁRIA]]*180</f>
        <v>8476.9811320754707</v>
      </c>
      <c r="BF140" s="44">
        <f>Tabela1[[#This Row],[MÉDIA DIÁRIA]]*IF(Tabela1[[#This Row],[ABC FAT]]="A",(13*22),IF(Tabela1[[#This Row],[ABC FAT]]="B",(9*22),IF(Tabela1[[#This Row],[ABC FAT]]="C",(3*22),0)))</f>
        <v>13468.981132075471</v>
      </c>
      <c r="BG140" s="44">
        <f>SUM(Tabela1[[#This Row],[ESTOQUE TOTAL]],Tabela1[[#This Row],[TRÂNSITO TOTAL]])</f>
        <v>14260</v>
      </c>
      <c r="BH1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7680</v>
      </c>
      <c r="BI1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0.62050391737891741</v>
      </c>
    </row>
    <row r="141" spans="1:61" x14ac:dyDescent="0.2">
      <c r="A141" s="4" t="s">
        <v>34</v>
      </c>
      <c r="B141" s="4" t="s">
        <v>515</v>
      </c>
      <c r="C141" s="4">
        <v>100</v>
      </c>
      <c r="D141" s="4" t="s">
        <v>19</v>
      </c>
      <c r="E141" s="5">
        <v>2460</v>
      </c>
      <c r="F141" s="4">
        <v>2305</v>
      </c>
      <c r="G141" s="4">
        <v>2415</v>
      </c>
      <c r="H141" s="4">
        <v>1277</v>
      </c>
      <c r="I141" s="4">
        <v>3055</v>
      </c>
      <c r="J141" s="4">
        <v>765</v>
      </c>
      <c r="K141" s="4">
        <v>2515</v>
      </c>
      <c r="L141" s="4">
        <v>2370</v>
      </c>
      <c r="M141" s="4">
        <v>1576</v>
      </c>
      <c r="N141" s="4">
        <v>21</v>
      </c>
      <c r="O141" s="4"/>
      <c r="P141" s="4"/>
      <c r="Q141" s="13">
        <f t="shared" si="52"/>
        <v>1.3113705421397728</v>
      </c>
      <c r="R141" s="16">
        <f t="shared" si="53"/>
        <v>1.2287435364358441</v>
      </c>
      <c r="S141" s="16">
        <f t="shared" si="54"/>
        <v>1.2873820566128258</v>
      </c>
      <c r="T141" s="16">
        <f t="shared" si="55"/>
        <v>0.68073991150914226</v>
      </c>
      <c r="U141" s="16">
        <f t="shared" si="56"/>
        <v>1.6285516285516284</v>
      </c>
      <c r="V141" s="16">
        <f t="shared" si="57"/>
        <v>0.4078042539581001</v>
      </c>
      <c r="W141" s="16">
        <f t="shared" si="58"/>
        <v>1.3406898022282636</v>
      </c>
      <c r="X141" s="16">
        <f t="shared" si="59"/>
        <v>1.2633935710858788</v>
      </c>
      <c r="Y141" s="16">
        <f t="shared" si="60"/>
        <v>0.84013007089930158</v>
      </c>
      <c r="Z141" s="16">
        <f t="shared" si="61"/>
        <v>1.1194626579241963E-2</v>
      </c>
      <c r="AA141" s="16">
        <f t="shared" si="62"/>
        <v>0</v>
      </c>
      <c r="AB141" s="17">
        <f t="shared" si="63"/>
        <v>0</v>
      </c>
      <c r="AC141" s="15">
        <v>439944.5</v>
      </c>
      <c r="AD141" s="14">
        <f>AVERAGE(Tabela1[[#This Row],[202407-JUL]:[202506-JUN]])</f>
        <v>1875.9</v>
      </c>
      <c r="AE141" s="14">
        <f t="shared" si="64"/>
        <v>2082</v>
      </c>
      <c r="AF141" s="5">
        <v>2</v>
      </c>
      <c r="AG141" s="6">
        <v>4720</v>
      </c>
      <c r="AH141" s="4">
        <v>0</v>
      </c>
      <c r="AI141" s="23">
        <f>SUM(Tabela1[[#This Row],[ESTOQUE RJ]:[ESTOQUE SC]])</f>
        <v>4720</v>
      </c>
      <c r="AJ141" s="4">
        <v>3200</v>
      </c>
      <c r="AK141" s="4">
        <v>25600</v>
      </c>
      <c r="AL141" s="24">
        <f>SUM(Tabela1[[#This Row],[QTD CONTAINER]:[QTD FÁBRICA]])</f>
        <v>28800</v>
      </c>
      <c r="AM141" s="7">
        <f t="shared" si="65"/>
        <v>2.5161255930486699</v>
      </c>
      <c r="AN141" s="7">
        <f t="shared" si="66"/>
        <v>0</v>
      </c>
      <c r="AO141" s="8">
        <f t="shared" si="67"/>
        <v>1.7058478596940134</v>
      </c>
      <c r="AP141" s="9">
        <f t="shared" si="68"/>
        <v>13.646782877552107</v>
      </c>
      <c r="AQ141" s="25">
        <f t="shared" si="69"/>
        <v>17.86875633029479</v>
      </c>
      <c r="AR141" s="18">
        <f t="shared" si="70"/>
        <v>2.2670509125840539</v>
      </c>
      <c r="AS141" s="7">
        <f t="shared" si="71"/>
        <v>0</v>
      </c>
      <c r="AT141" s="8">
        <f t="shared" si="72"/>
        <v>1.5369836695485111</v>
      </c>
      <c r="AU141" s="9">
        <f t="shared" si="73"/>
        <v>12.295869356388089</v>
      </c>
      <c r="AV141" s="10">
        <f t="shared" si="74"/>
        <v>16.099903938520654</v>
      </c>
      <c r="AW141" s="22">
        <f t="shared" si="75"/>
        <v>0</v>
      </c>
      <c r="AX141" s="5">
        <f t="shared" si="76"/>
        <v>0</v>
      </c>
      <c r="AY141" s="4">
        <f>IF(
  AND(Tabela1[[#This Row],[GRUPO | ITEM]]="PALHETAS",NOT(OR(MID(Tabela1[[#This Row],[ITEM]],1,5)="YN-PF",MID(Tabela1[[#This Row],[ITEM]],1,5)="YN-PC"))),
  0,
  IF(
    ROUNDUP(
      IF(
        IF(D141="A",13-SUM(AR141:AU141),IF(D141="B",11-SUM(AR141:AU141),IF(D141="C",7-SUM(AR141:AU141))))
        &lt;0,
        0,
        IF(D141="A",13-SUM(AR141:AU141),IF(D141="B",11-SUM(AR141:AU141),IF(D141="C",7-SUM(AR141:AU141))))
      )
      *AE141/C141, 0
    )
    *C141 = 0,
    0,
    ROUNDUP(
      IF(
        IF(D141="A",13-SUM(AR141:AU141),IF(D141="B",11-SUM(AR141:AU141),IF(D141="C",7-SUM(AR141:AU141))))
        &lt;0,
        0,
        IF(D141="A",13-SUM(AR141:AU141),IF(D141="B",11-SUM(AR141:AU141),IF(D141="C",7-SUM(AR141:AU141))))
      )
      *AE141/C141, 0
    ) *C141
  )
)</f>
        <v>0</v>
      </c>
      <c r="AZ141" s="26">
        <f>IF(OR(COUNTIF(AB141,"&gt;="&amp;1.5)+COUNTIF(AA141,"&gt;="&amp;1.5)+COUNTIF(Z141,"&gt;="&amp;1.5)+COUNTIF(Y141,"&gt;="&amp;1.5)+COUNTIF(X141,"&gt;="&amp;1.5)&gt;=2,COUNTIF(AB141,"&gt;="&amp;2)&gt;=1,AND(AA141&gt;=1.5,AB141&lt;=0.3,AI141=0)),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+IFERROR(BA141*C141,0),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+IFERROR(BA141*C141,0),
IFERROR(AVERAGEIF(Tabela1[[#This Row],[COMPRA PADRÃO]:[COMPRA &gt;30%]],"&gt;"&amp;0,Tabela1[[#This Row],[COMPRA PADRÃO]:[COMPRA &gt;30%]]),
0))/Tabela1[[#This Row],[U/CX]],0)*Tabela1[[#This Row],[U/CX]])</f>
        <v>0</v>
      </c>
      <c r="BA141" s="19"/>
      <c r="BB141" s="19"/>
      <c r="BC141" s="5"/>
      <c r="BD141" s="43">
        <f t="shared" si="77"/>
        <v>70.788679245283021</v>
      </c>
      <c r="BE141" s="44">
        <f>Tabela1[[#This Row],[MÉDIA DIÁRIA]]*180</f>
        <v>12741.962264150943</v>
      </c>
      <c r="BF141" s="44">
        <f>Tabela1[[#This Row],[MÉDIA DIÁRIA]]*IF(Tabela1[[#This Row],[ABC FAT]]="A",(13*22),IF(Tabela1[[#This Row],[ABC FAT]]="B",(9*22),IF(Tabela1[[#This Row],[ABC FAT]]="C",(3*22),0)))</f>
        <v>20245.562264150944</v>
      </c>
      <c r="BG141" s="44">
        <f>SUM(Tabela1[[#This Row],[ESTOQUE TOTAL]],Tabela1[[#This Row],[TRÂNSITO TOTAL]])</f>
        <v>33520</v>
      </c>
      <c r="BH1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0.6215683138760062</v>
      </c>
    </row>
    <row r="142" spans="1:61" x14ac:dyDescent="0.2">
      <c r="A142" s="4" t="s">
        <v>202</v>
      </c>
      <c r="B142" s="4" t="s">
        <v>1148</v>
      </c>
      <c r="C142" s="4">
        <v>15</v>
      </c>
      <c r="D142" s="4" t="s">
        <v>85</v>
      </c>
      <c r="E142" s="5">
        <v>45</v>
      </c>
      <c r="F142" s="4"/>
      <c r="G142" s="4">
        <v>30</v>
      </c>
      <c r="H142" s="4">
        <v>15</v>
      </c>
      <c r="I142" s="4">
        <v>15</v>
      </c>
      <c r="J142" s="4"/>
      <c r="K142" s="4"/>
      <c r="L142" s="4"/>
      <c r="M142" s="4">
        <v>60</v>
      </c>
      <c r="N142" s="4">
        <v>45</v>
      </c>
      <c r="O142" s="4">
        <v>45</v>
      </c>
      <c r="P142" s="4">
        <v>60</v>
      </c>
      <c r="Q142" s="13">
        <f t="shared" si="52"/>
        <v>1.1428571428571428</v>
      </c>
      <c r="R142" s="16">
        <f t="shared" si="53"/>
        <v>0</v>
      </c>
      <c r="S142" s="16">
        <f t="shared" si="54"/>
        <v>0.76190476190476186</v>
      </c>
      <c r="T142" s="16">
        <f t="shared" si="55"/>
        <v>0.38095238095238093</v>
      </c>
      <c r="U142" s="16">
        <f t="shared" si="56"/>
        <v>0.38095238095238093</v>
      </c>
      <c r="V142" s="16">
        <f t="shared" si="57"/>
        <v>0</v>
      </c>
      <c r="W142" s="16">
        <f t="shared" si="58"/>
        <v>0</v>
      </c>
      <c r="X142" s="16">
        <f t="shared" si="59"/>
        <v>0</v>
      </c>
      <c r="Y142" s="16">
        <f t="shared" si="60"/>
        <v>1.5238095238095237</v>
      </c>
      <c r="Z142" s="16">
        <f t="shared" si="61"/>
        <v>1.1428571428571428</v>
      </c>
      <c r="AA142" s="16">
        <f t="shared" si="62"/>
        <v>1.1428571428571428</v>
      </c>
      <c r="AB142" s="17">
        <f t="shared" si="63"/>
        <v>1.5238095238095237</v>
      </c>
      <c r="AC142" s="15">
        <v>4547.3999999999996</v>
      </c>
      <c r="AD142" s="14">
        <f>AVERAGE(Tabela1[[#This Row],[202407-JUL]:[202506-JUN]])</f>
        <v>39.375</v>
      </c>
      <c r="AE142" s="14">
        <f t="shared" si="64"/>
        <v>39.375</v>
      </c>
      <c r="AF142" s="5">
        <v>4</v>
      </c>
      <c r="AG142" s="6">
        <v>135</v>
      </c>
      <c r="AH142" s="4">
        <v>0</v>
      </c>
      <c r="AI142" s="23">
        <f>SUM(Tabela1[[#This Row],[ESTOQUE RJ]:[ESTOQUE SC]])</f>
        <v>135</v>
      </c>
      <c r="AJ142" s="4">
        <v>0</v>
      </c>
      <c r="AK142" s="4">
        <v>40</v>
      </c>
      <c r="AL142" s="24">
        <f>SUM(Tabela1[[#This Row],[QTD CONTAINER]:[QTD FÁBRICA]])</f>
        <v>40</v>
      </c>
      <c r="AM142" s="7">
        <f t="shared" si="65"/>
        <v>3.4285714285714284</v>
      </c>
      <c r="AN142" s="7">
        <f t="shared" si="66"/>
        <v>0</v>
      </c>
      <c r="AO142" s="8">
        <f t="shared" si="67"/>
        <v>0</v>
      </c>
      <c r="AP142" s="9">
        <f t="shared" si="68"/>
        <v>1.0158730158730158</v>
      </c>
      <c r="AQ142" s="25">
        <f t="shared" si="69"/>
        <v>4.4444444444444446</v>
      </c>
      <c r="AR142" s="18">
        <f t="shared" si="70"/>
        <v>3.4285714285714284</v>
      </c>
      <c r="AS142" s="7">
        <f t="shared" si="71"/>
        <v>0</v>
      </c>
      <c r="AT142" s="8">
        <f t="shared" si="72"/>
        <v>0</v>
      </c>
      <c r="AU142" s="9">
        <f t="shared" si="73"/>
        <v>1.0158730158730158</v>
      </c>
      <c r="AV142" s="10">
        <f t="shared" si="74"/>
        <v>4.4444444444444446</v>
      </c>
      <c r="AW142" s="22">
        <f t="shared" si="75"/>
        <v>8.3809523809523814</v>
      </c>
      <c r="AX142" s="5">
        <f t="shared" si="76"/>
        <v>105</v>
      </c>
      <c r="AY142" s="4">
        <f>IF(
  AND(Tabela1[[#This Row],[GRUPO | ITEM]]="PALHETAS",NOT(OR(MID(Tabela1[[#This Row],[ITEM]],1,5)="YN-PF",MID(Tabela1[[#This Row],[ITEM]],1,5)="YN-PC"))),
  0,
  IF(
    ROUNDUP(
      IF(
        IF(D142="A",13-SUM(AR142:AU142),IF(D142="B",11-SUM(AR142:AU142),IF(D142="C",7-SUM(AR142:AU142))))
        &lt;0,
        0,
        IF(D142="A",13-SUM(AR142:AU142),IF(D142="B",11-SUM(AR142:AU142),IF(D142="C",7-SUM(AR142:AU142))))
      )
      *AE142/C142, 0
    )
    *C142 = 0,
    0,
    ROUNDUP(
      IF(
        IF(D142="A",13-SUM(AR142:AU142),IF(D142="B",11-SUM(AR142:AU142),IF(D142="C",7-SUM(AR142:AU142))))
        &lt;0,
        0,
        IF(D142="A",13-SUM(AR142:AU142),IF(D142="B",11-SUM(AR142:AU142),IF(D142="C",7-SUM(AR142:AU142))))
      )
      *AE142/C142, 0
    ) *C142
  )
)</f>
        <v>105</v>
      </c>
      <c r="AZ142" s="26">
        <f>IF(OR(COUNTIF(AB142,"&gt;="&amp;1.5)+COUNTIF(AA142,"&gt;="&amp;1.5)+COUNTIF(Z142,"&gt;="&amp;1.5)+COUNTIF(Y142,"&gt;="&amp;1.5)+COUNTIF(X142,"&gt;="&amp;1.5)&gt;=2,COUNTIF(AB142,"&gt;="&amp;2)&gt;=1,AND(AA142&gt;=1.5,AB142&lt;=0.3,AI142=0)),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+IFERROR(BA142*C142,0),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+IFERROR(BA142*C142,0),
IFERROR(AVERAGEIF(Tabela1[[#This Row],[COMPRA PADRÃO]:[COMPRA &gt;30%]],"&gt;"&amp;0,Tabela1[[#This Row],[COMPRA PADRÃO]:[COMPRA &gt;30%]]),
0))/Tabela1[[#This Row],[U/CX]],0)*Tabela1[[#This Row],[U/CX]])</f>
        <v>330</v>
      </c>
      <c r="BA142" s="33"/>
      <c r="BB142" s="33"/>
      <c r="BC142" s="42"/>
      <c r="BD142" s="43">
        <f t="shared" si="77"/>
        <v>1.1886792452830188</v>
      </c>
      <c r="BE142" s="44">
        <f>Tabela1[[#This Row],[MÉDIA DIÁRIA]]*180</f>
        <v>213.96226415094338</v>
      </c>
      <c r="BF142" s="44">
        <f>Tabela1[[#This Row],[MÉDIA DIÁRIA]]*IF(Tabela1[[#This Row],[ABC FAT]]="A",(13*22),IF(Tabela1[[#This Row],[ABC FAT]]="B",(9*22),IF(Tabela1[[#This Row],[ABC FAT]]="C",(3*22),0)))</f>
        <v>78.452830188679243</v>
      </c>
      <c r="BG142" s="44">
        <f>SUM(Tabela1[[#This Row],[ESTOQUE TOTAL]],Tabela1[[#This Row],[TRÂNSITO TOTAL]])</f>
        <v>175</v>
      </c>
      <c r="BH1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</v>
      </c>
      <c r="BI1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0.63095238095238104</v>
      </c>
    </row>
    <row r="143" spans="1:61" x14ac:dyDescent="0.2">
      <c r="A143" s="4" t="s">
        <v>202</v>
      </c>
      <c r="B143" s="4" t="s">
        <v>351</v>
      </c>
      <c r="C143" s="4">
        <v>15</v>
      </c>
      <c r="D143" s="4" t="s">
        <v>19</v>
      </c>
      <c r="E143" s="5">
        <v>3240</v>
      </c>
      <c r="F143" s="4">
        <v>2970</v>
      </c>
      <c r="G143" s="4">
        <v>2686</v>
      </c>
      <c r="H143" s="4">
        <v>2850</v>
      </c>
      <c r="I143" s="4">
        <v>4080</v>
      </c>
      <c r="J143" s="4">
        <v>825</v>
      </c>
      <c r="K143" s="4">
        <v>3420</v>
      </c>
      <c r="L143" s="4">
        <v>1845</v>
      </c>
      <c r="M143" s="4">
        <v>2265</v>
      </c>
      <c r="N143" s="4">
        <v>3090</v>
      </c>
      <c r="O143" s="4">
        <v>3345</v>
      </c>
      <c r="P143" s="4">
        <v>3810</v>
      </c>
      <c r="Q143" s="13">
        <f t="shared" si="52"/>
        <v>1.1293789577644804</v>
      </c>
      <c r="R143" s="16">
        <f t="shared" si="53"/>
        <v>1.0352640446174401</v>
      </c>
      <c r="S143" s="16">
        <f t="shared" si="54"/>
        <v>0.93626909893684995</v>
      </c>
      <c r="T143" s="16">
        <f t="shared" si="55"/>
        <v>0.99343519432986693</v>
      </c>
      <c r="U143" s="16">
        <f t="shared" si="56"/>
        <v>1.4221809097774938</v>
      </c>
      <c r="V143" s="16">
        <f t="shared" si="57"/>
        <v>0.28757334572706672</v>
      </c>
      <c r="W143" s="16">
        <f t="shared" si="58"/>
        <v>1.1921222331958403</v>
      </c>
      <c r="X143" s="16">
        <f t="shared" si="59"/>
        <v>0.64311857317144017</v>
      </c>
      <c r="Y143" s="16">
        <f t="shared" si="60"/>
        <v>0.78951954917794687</v>
      </c>
      <c r="Z143" s="16">
        <f t="shared" si="61"/>
        <v>1.0770928949050136</v>
      </c>
      <c r="AA143" s="16">
        <f t="shared" si="62"/>
        <v>1.165979201766107</v>
      </c>
      <c r="AB143" s="17">
        <f t="shared" si="63"/>
        <v>1.3280659966304535</v>
      </c>
      <c r="AC143" s="15">
        <v>502585.75</v>
      </c>
      <c r="AD143" s="14">
        <f>AVERAGE(Tabela1[[#This Row],[202407-JUL]:[202506-JUN]])</f>
        <v>2868.8333333333335</v>
      </c>
      <c r="AE143" s="14">
        <f t="shared" si="64"/>
        <v>3054.6363636363635</v>
      </c>
      <c r="AF143" s="5">
        <v>2</v>
      </c>
      <c r="AG143" s="6">
        <v>2625</v>
      </c>
      <c r="AH143" s="4">
        <v>5550</v>
      </c>
      <c r="AI143" s="23">
        <f>SUM(Tabela1[[#This Row],[ESTOQUE RJ]:[ESTOQUE SC]])</f>
        <v>8175</v>
      </c>
      <c r="AJ143" s="4">
        <v>6900</v>
      </c>
      <c r="AK143" s="4">
        <v>22415</v>
      </c>
      <c r="AL143" s="24">
        <f>SUM(Tabela1[[#This Row],[QTD CONTAINER]:[QTD FÁBRICA]])</f>
        <v>29315</v>
      </c>
      <c r="AM143" s="7">
        <f t="shared" si="65"/>
        <v>0.91500610004066685</v>
      </c>
      <c r="AN143" s="7">
        <f t="shared" si="66"/>
        <v>1.9345843258002671</v>
      </c>
      <c r="AO143" s="8">
        <f t="shared" si="67"/>
        <v>2.4051588915354674</v>
      </c>
      <c r="AP143" s="9">
        <f t="shared" si="68"/>
        <v>7.8132806599663045</v>
      </c>
      <c r="AQ143" s="25">
        <f t="shared" si="69"/>
        <v>13.068029977342706</v>
      </c>
      <c r="AR143" s="18">
        <f t="shared" si="70"/>
        <v>0.85934942412428206</v>
      </c>
      <c r="AS143" s="7">
        <f t="shared" si="71"/>
        <v>1.816910211005625</v>
      </c>
      <c r="AT143" s="8">
        <f t="shared" si="72"/>
        <v>2.2588613434123985</v>
      </c>
      <c r="AU143" s="9">
        <f t="shared" si="73"/>
        <v>7.3380256539983932</v>
      </c>
      <c r="AV143" s="10">
        <f t="shared" si="74"/>
        <v>12.273146632540698</v>
      </c>
      <c r="AW143" s="22">
        <f t="shared" si="75"/>
        <v>0.75462528360476688</v>
      </c>
      <c r="AX143" s="5">
        <f t="shared" si="76"/>
        <v>0</v>
      </c>
      <c r="AY143" s="4">
        <f>IF(
  AND(Tabela1[[#This Row],[GRUPO | ITEM]]="PALHETAS",NOT(OR(MID(Tabela1[[#This Row],[ITEM]],1,5)="YN-PF",MID(Tabela1[[#This Row],[ITEM]],1,5)="YN-PC"))),
  0,
  IF(
    ROUNDUP(
      IF(
        IF(D143="A",13-SUM(AR143:AU143),IF(D143="B",11-SUM(AR143:AU143),IF(D143="C",7-SUM(AR143:AU143))))
        &lt;0,
        0,
        IF(D143="A",13-SUM(AR143:AU143),IF(D143="B",11-SUM(AR143:AU143),IF(D143="C",7-SUM(AR143:AU143))))
      )
      *AE143/C143, 0
    )
    *C143 = 0,
    0,
    ROUNDUP(
      IF(
        IF(D143="A",13-SUM(AR143:AU143),IF(D143="B",11-SUM(AR143:AU143),IF(D143="C",7-SUM(AR143:AU143))))
        &lt;0,
        0,
        IF(D143="A",13-SUM(AR143:AU143),IF(D143="B",11-SUM(AR143:AU143),IF(D143="C",7-SUM(AR143:AU143))))
      )
      *AE143/C143, 0
    ) *C143
  )
)</f>
        <v>2235</v>
      </c>
      <c r="AZ143" s="26">
        <f>IF(OR(COUNTIF(AB143,"&gt;="&amp;1.5)+COUNTIF(AA143,"&gt;="&amp;1.5)+COUNTIF(Z143,"&gt;="&amp;1.5)+COUNTIF(Y143,"&gt;="&amp;1.5)+COUNTIF(X143,"&gt;="&amp;1.5)&gt;=2,COUNTIF(AB143,"&gt;="&amp;2)&gt;=1,AND(AA143&gt;=1.5,AB143&lt;=0.3,AI143=0)),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+IFERROR(BA143*C143,0),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+IFERROR(BA143*C143,0),
IFERROR(AVERAGEIF(Tabela1[[#This Row],[COMPRA PADRÃO]:[COMPRA &gt;30%]],"&gt;"&amp;0,Tabela1[[#This Row],[COMPRA PADRÃO]:[COMPRA &gt;30%]]),
0))/Tabela1[[#This Row],[U/CX]],0)*Tabela1[[#This Row],[U/CX]])</f>
        <v>2235</v>
      </c>
      <c r="BA143" s="33"/>
      <c r="BB143" s="33"/>
      <c r="BC143" s="42"/>
      <c r="BD143" s="43">
        <f t="shared" si="77"/>
        <v>129.90943396226416</v>
      </c>
      <c r="BE143" s="44">
        <f>Tabela1[[#This Row],[MÉDIA DIÁRIA]]*180</f>
        <v>23383.698113207549</v>
      </c>
      <c r="BF143" s="44">
        <f>Tabela1[[#This Row],[MÉDIA DIÁRIA]]*IF(Tabela1[[#This Row],[ABC FAT]]="A",(13*22),IF(Tabela1[[#This Row],[ABC FAT]]="B",(9*22),IF(Tabela1[[#This Row],[ABC FAT]]="C",(3*22),0)))</f>
        <v>37154.098113207547</v>
      </c>
      <c r="BG143" s="44">
        <f>SUM(Tabela1[[#This Row],[ESTOQUE TOTAL]],Tabela1[[#This Row],[TRÂNSITO TOTAL]])</f>
        <v>37490</v>
      </c>
      <c r="BH1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23055</v>
      </c>
      <c r="BI1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0.64467989310404927</v>
      </c>
    </row>
    <row r="144" spans="1:61" x14ac:dyDescent="0.2">
      <c r="A144" s="4" t="s">
        <v>17</v>
      </c>
      <c r="B144" s="4" t="s">
        <v>22</v>
      </c>
      <c r="C144" s="4">
        <v>50</v>
      </c>
      <c r="D144" s="4" t="s">
        <v>19</v>
      </c>
      <c r="E144" s="5">
        <v>5100</v>
      </c>
      <c r="F144" s="4">
        <v>3650</v>
      </c>
      <c r="G144" s="4">
        <v>3050</v>
      </c>
      <c r="H144" s="4">
        <v>7800</v>
      </c>
      <c r="I144" s="4">
        <v>8000</v>
      </c>
      <c r="J144" s="4">
        <v>2700</v>
      </c>
      <c r="K144" s="4">
        <v>6400</v>
      </c>
      <c r="L144" s="4">
        <v>3070</v>
      </c>
      <c r="M144" s="4">
        <v>3350</v>
      </c>
      <c r="N144" s="4">
        <v>2200</v>
      </c>
      <c r="O144" s="4">
        <v>3650</v>
      </c>
      <c r="P144" s="4">
        <v>3800</v>
      </c>
      <c r="Q144" s="13">
        <f t="shared" si="52"/>
        <v>1.1597498578737919</v>
      </c>
      <c r="R144" s="16">
        <f t="shared" si="53"/>
        <v>0.83001705514496871</v>
      </c>
      <c r="S144" s="16">
        <f t="shared" si="54"/>
        <v>0.69357589539511089</v>
      </c>
      <c r="T144" s="16">
        <f t="shared" si="55"/>
        <v>1.7737350767481523</v>
      </c>
      <c r="U144" s="16">
        <f t="shared" si="56"/>
        <v>1.8192154633314384</v>
      </c>
      <c r="V144" s="16">
        <f t="shared" si="57"/>
        <v>0.61398521887436042</v>
      </c>
      <c r="W144" s="16">
        <f t="shared" si="58"/>
        <v>1.4553723706651507</v>
      </c>
      <c r="X144" s="16">
        <f t="shared" si="59"/>
        <v>0.69812393405343942</v>
      </c>
      <c r="Y144" s="16">
        <f t="shared" si="60"/>
        <v>0.7617964752700398</v>
      </c>
      <c r="Z144" s="16">
        <f t="shared" si="61"/>
        <v>0.50028425241614549</v>
      </c>
      <c r="AA144" s="16">
        <f t="shared" si="62"/>
        <v>0.83001705514496871</v>
      </c>
      <c r="AB144" s="17">
        <f t="shared" si="63"/>
        <v>0.86412734508243316</v>
      </c>
      <c r="AC144" s="15">
        <v>388496.7</v>
      </c>
      <c r="AD144" s="14">
        <f>AVERAGE(Tabela1[[#This Row],[202407-JUL]:[202506-JUN]])</f>
        <v>4397.5</v>
      </c>
      <c r="AE144" s="14">
        <f t="shared" si="64"/>
        <v>4397.5</v>
      </c>
      <c r="AF144" s="5">
        <v>0</v>
      </c>
      <c r="AG144" s="6">
        <v>8700</v>
      </c>
      <c r="AH144" s="4">
        <v>10550</v>
      </c>
      <c r="AI144" s="23">
        <f>SUM(Tabela1[[#This Row],[ESTOQUE RJ]:[ESTOQUE SC]])</f>
        <v>19250</v>
      </c>
      <c r="AJ144" s="4">
        <v>4000</v>
      </c>
      <c r="AK144" s="4">
        <v>52000</v>
      </c>
      <c r="AL144" s="24">
        <f>SUM(Tabela1[[#This Row],[QTD CONTAINER]:[QTD FÁBRICA]])</f>
        <v>56000</v>
      </c>
      <c r="AM144" s="7">
        <f t="shared" si="65"/>
        <v>1.9783968163729391</v>
      </c>
      <c r="AN144" s="7">
        <f t="shared" si="66"/>
        <v>2.3990903922683344</v>
      </c>
      <c r="AO144" s="8">
        <f t="shared" si="67"/>
        <v>0.90960773166571918</v>
      </c>
      <c r="AP144" s="9">
        <f t="shared" si="68"/>
        <v>11.824900511654349</v>
      </c>
      <c r="AQ144" s="25">
        <f t="shared" si="69"/>
        <v>17.111995451961342</v>
      </c>
      <c r="AR144" s="18">
        <f t="shared" si="70"/>
        <v>1.9783968163729391</v>
      </c>
      <c r="AS144" s="7">
        <f t="shared" si="71"/>
        <v>2.3990903922683344</v>
      </c>
      <c r="AT144" s="8">
        <f t="shared" si="72"/>
        <v>0.90960773166571918</v>
      </c>
      <c r="AU144" s="9">
        <f t="shared" si="73"/>
        <v>11.824900511654349</v>
      </c>
      <c r="AV144" s="10">
        <f t="shared" si="74"/>
        <v>17.111995451961342</v>
      </c>
      <c r="AW144" s="22">
        <f t="shared" si="75"/>
        <v>0</v>
      </c>
      <c r="AX144" s="5">
        <f t="shared" si="76"/>
        <v>0</v>
      </c>
      <c r="AY144" s="4">
        <f>IF(
  AND(Tabela1[[#This Row],[GRUPO | ITEM]]="PALHETAS",NOT(OR(MID(Tabela1[[#This Row],[ITEM]],1,5)="YN-PF",MID(Tabela1[[#This Row],[ITEM]],1,5)="YN-PC"))),
  0,
  IF(
    ROUNDUP(
      IF(
        IF(D144="A",13-SUM(AR144:AU144),IF(D144="B",11-SUM(AR144:AU144),IF(D144="C",7-SUM(AR144:AU144))))
        &lt;0,
        0,
        IF(D144="A",13-SUM(AR144:AU144),IF(D144="B",11-SUM(AR144:AU144),IF(D144="C",7-SUM(AR144:AU144))))
      )
      *AE144/C144, 0
    )
    *C144 = 0,
    0,
    ROUNDUP(
      IF(
        IF(D144="A",13-SUM(AR144:AU144),IF(D144="B",11-SUM(AR144:AU144),IF(D144="C",7-SUM(AR144:AU144))))
        &lt;0,
        0,
        IF(D144="A",13-SUM(AR144:AU144),IF(D144="B",11-SUM(AR144:AU144),IF(D144="C",7-SUM(AR144:AU144))))
      )
      *AE144/C144, 0
    ) *C144
  )
)</f>
        <v>0</v>
      </c>
      <c r="AZ144" s="26">
        <f>IF(OR(COUNTIF(AB144,"&gt;="&amp;1.5)+COUNTIF(AA144,"&gt;="&amp;1.5)+COUNTIF(Z144,"&gt;="&amp;1.5)+COUNTIF(Y144,"&gt;="&amp;1.5)+COUNTIF(X144,"&gt;="&amp;1.5)&gt;=2,COUNTIF(AB144,"&gt;="&amp;2)&gt;=1,AND(AA144&gt;=1.5,AB144&lt;=0.3,AI144=0)),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+IFERROR(BA144*C144,0),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+IFERROR(BA144*C144,0),
IFERROR(AVERAGEIF(Tabela1[[#This Row],[COMPRA PADRÃO]:[COMPRA &gt;30%]],"&gt;"&amp;0,Tabela1[[#This Row],[COMPRA PADRÃO]:[COMPRA &gt;30%]]),
0))/Tabela1[[#This Row],[U/CX]],0)*Tabela1[[#This Row],[U/CX]])</f>
        <v>0</v>
      </c>
      <c r="BA144" s="19"/>
      <c r="BB144" s="19"/>
      <c r="BC144" s="5"/>
      <c r="BD144" s="43">
        <f t="shared" si="77"/>
        <v>199.1320754716981</v>
      </c>
      <c r="BE144" s="44">
        <f>Tabela1[[#This Row],[MÉDIA DIÁRIA]]*180</f>
        <v>35843.773584905655</v>
      </c>
      <c r="BF144" s="44">
        <f>Tabela1[[#This Row],[MÉDIA DIÁRIA]]*IF(Tabela1[[#This Row],[ABC FAT]]="A",(13*22),IF(Tabela1[[#This Row],[ABC FAT]]="B",(9*22),IF(Tabela1[[#This Row],[ABC FAT]]="C",(3*22),0)))</f>
        <v>56951.773584905655</v>
      </c>
      <c r="BG144" s="44">
        <f>SUM(Tabela1[[#This Row],[ESTOQUE TOTAL]],Tabela1[[#This Row],[TRÂNSITO TOTAL]])</f>
        <v>75250</v>
      </c>
      <c r="BH1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17550</v>
      </c>
      <c r="BI1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0.64864822184321913</v>
      </c>
    </row>
    <row r="145" spans="1:61" x14ac:dyDescent="0.2">
      <c r="A145" s="4" t="s">
        <v>17</v>
      </c>
      <c r="B145" s="4" t="s">
        <v>827</v>
      </c>
      <c r="C145" s="4">
        <v>50</v>
      </c>
      <c r="D145" s="4" t="s">
        <v>16</v>
      </c>
      <c r="E145" s="5">
        <v>900</v>
      </c>
      <c r="F145" s="4">
        <v>745</v>
      </c>
      <c r="G145" s="4">
        <v>725</v>
      </c>
      <c r="H145" s="4">
        <v>1600</v>
      </c>
      <c r="I145" s="4">
        <v>2425</v>
      </c>
      <c r="J145" s="4">
        <v>150</v>
      </c>
      <c r="K145" s="4">
        <v>1500</v>
      </c>
      <c r="L145" s="4">
        <v>875</v>
      </c>
      <c r="M145" s="4">
        <v>425</v>
      </c>
      <c r="N145" s="4">
        <v>500</v>
      </c>
      <c r="O145" s="4">
        <v>1450</v>
      </c>
      <c r="P145" s="4">
        <v>1150</v>
      </c>
      <c r="Q145" s="13">
        <f t="shared" si="52"/>
        <v>0.86781840096424279</v>
      </c>
      <c r="R145" s="16">
        <f t="shared" si="53"/>
        <v>0.71836078746484533</v>
      </c>
      <c r="S145" s="16">
        <f t="shared" si="54"/>
        <v>0.6990759341100844</v>
      </c>
      <c r="T145" s="16">
        <f t="shared" si="55"/>
        <v>1.542788268380876</v>
      </c>
      <c r="U145" s="16">
        <f t="shared" si="56"/>
        <v>2.3382884692647652</v>
      </c>
      <c r="V145" s="16">
        <f t="shared" si="57"/>
        <v>0.14463640016070711</v>
      </c>
      <c r="W145" s="16">
        <f t="shared" si="58"/>
        <v>1.4463640016070711</v>
      </c>
      <c r="X145" s="16">
        <f t="shared" si="59"/>
        <v>0.84371233427079151</v>
      </c>
      <c r="Y145" s="16">
        <f t="shared" si="60"/>
        <v>0.40980313378867017</v>
      </c>
      <c r="Z145" s="16">
        <f t="shared" si="61"/>
        <v>0.48212133386902373</v>
      </c>
      <c r="AA145" s="16">
        <f t="shared" si="62"/>
        <v>1.3981518682201688</v>
      </c>
      <c r="AB145" s="17">
        <f t="shared" si="63"/>
        <v>1.1088790678987546</v>
      </c>
      <c r="AC145" s="15">
        <v>99731.1</v>
      </c>
      <c r="AD145" s="14">
        <f>AVERAGE(Tabela1[[#This Row],[202407-JUL]:[202506-JUN]])</f>
        <v>1037.0833333333333</v>
      </c>
      <c r="AE145" s="14">
        <f t="shared" si="64"/>
        <v>1117.7272727272727</v>
      </c>
      <c r="AF145" s="5">
        <v>0</v>
      </c>
      <c r="AG145" s="6">
        <v>1161</v>
      </c>
      <c r="AH145" s="4">
        <v>4350</v>
      </c>
      <c r="AI145" s="23">
        <f>SUM(Tabela1[[#This Row],[ESTOQUE RJ]:[ESTOQUE SC]])</f>
        <v>5511</v>
      </c>
      <c r="AJ145" s="4">
        <v>0</v>
      </c>
      <c r="AK145" s="4">
        <v>0</v>
      </c>
      <c r="AL145" s="24">
        <f>SUM(Tabela1[[#This Row],[QTD CONTAINER]:[QTD FÁBRICA]])</f>
        <v>0</v>
      </c>
      <c r="AM145" s="7">
        <f t="shared" si="65"/>
        <v>1.1194857372438731</v>
      </c>
      <c r="AN145" s="7">
        <f t="shared" si="66"/>
        <v>4.1944556046605062</v>
      </c>
      <c r="AO145" s="8">
        <f t="shared" si="67"/>
        <v>0</v>
      </c>
      <c r="AP145" s="9">
        <f t="shared" si="68"/>
        <v>0</v>
      </c>
      <c r="AQ145" s="25">
        <f t="shared" si="69"/>
        <v>5.3139413419043793</v>
      </c>
      <c r="AR145" s="18">
        <f t="shared" si="70"/>
        <v>1.0387149247661651</v>
      </c>
      <c r="AS145" s="7">
        <f t="shared" si="71"/>
        <v>3.8918259455063033</v>
      </c>
      <c r="AT145" s="8">
        <f t="shared" si="72"/>
        <v>0</v>
      </c>
      <c r="AU145" s="9">
        <f t="shared" si="73"/>
        <v>0</v>
      </c>
      <c r="AV145" s="10">
        <f t="shared" si="74"/>
        <v>4.930540870272468</v>
      </c>
      <c r="AW145" s="22">
        <f t="shared" si="75"/>
        <v>0</v>
      </c>
      <c r="AX145" s="5">
        <f t="shared" si="76"/>
        <v>0</v>
      </c>
      <c r="AY145" s="4">
        <f>IF(
  AND(Tabela1[[#This Row],[GRUPO | ITEM]]="PALHETAS",NOT(OR(MID(Tabela1[[#This Row],[ITEM]],1,5)="YN-PF",MID(Tabela1[[#This Row],[ITEM]],1,5)="YN-PC"))),
  0,
  IF(
    ROUNDUP(
      IF(
        IF(D145="A",13-SUM(AR145:AU145),IF(D145="B",11-SUM(AR145:AU145),IF(D145="C",7-SUM(AR145:AU145))))
        &lt;0,
        0,
        IF(D145="A",13-SUM(AR145:AU145),IF(D145="B",11-SUM(AR145:AU145),IF(D145="C",7-SUM(AR145:AU145))))
      )
      *AE145/C145, 0
    )
    *C145 = 0,
    0,
    ROUNDUP(
      IF(
        IF(D145="A",13-SUM(AR145:AU145),IF(D145="B",11-SUM(AR145:AU145),IF(D145="C",7-SUM(AR145:AU145))))
        &lt;0,
        0,
        IF(D145="A",13-SUM(AR145:AU145),IF(D145="B",11-SUM(AR145:AU145),IF(D145="C",7-SUM(AR145:AU145))))
      )
      *AE145/C145, 0
    ) *C145
  )
)</f>
        <v>0</v>
      </c>
      <c r="AZ145" s="26">
        <f>IF(OR(COUNTIF(AB145,"&gt;="&amp;1.5)+COUNTIF(AA145,"&gt;="&amp;1.5)+COUNTIF(Z145,"&gt;="&amp;1.5)+COUNTIF(Y145,"&gt;="&amp;1.5)+COUNTIF(X145,"&gt;="&amp;1.5)&gt;=2,COUNTIF(AB145,"&gt;="&amp;2)&gt;=1,AND(AA145&gt;=1.5,AB145&lt;=0.3,AI145=0)),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+IFERROR(BA145*C145,0),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+IFERROR(BA145*C145,0),
IFERROR(AVERAGEIF(Tabela1[[#This Row],[COMPRA PADRÃO]:[COMPRA &gt;30%]],"&gt;"&amp;0,Tabela1[[#This Row],[COMPRA PADRÃO]:[COMPRA &gt;30%]]),
0))/Tabela1[[#This Row],[U/CX]],0)*Tabela1[[#This Row],[U/CX]])</f>
        <v>0</v>
      </c>
      <c r="BA145" s="19"/>
      <c r="BB145" s="19"/>
      <c r="BC145" s="5"/>
      <c r="BD145" s="43">
        <f t="shared" si="77"/>
        <v>46.962264150943398</v>
      </c>
      <c r="BE145" s="44">
        <f>Tabela1[[#This Row],[MÉDIA DIÁRIA]]*180</f>
        <v>8453.2075471698117</v>
      </c>
      <c r="BF145" s="44">
        <f>Tabela1[[#This Row],[MÉDIA DIÁRIA]]*IF(Tabela1[[#This Row],[ABC FAT]]="A",(13*22),IF(Tabela1[[#This Row],[ABC FAT]]="B",(9*22),IF(Tabela1[[#This Row],[ABC FAT]]="C",(3*22),0)))</f>
        <v>9298.5283018867922</v>
      </c>
      <c r="BG145" s="44">
        <f>SUM(Tabela1[[#This Row],[ESTOQUE TOTAL]],Tabela1[[#This Row],[TRÂNSITO TOTAL]])</f>
        <v>5511</v>
      </c>
      <c r="BH1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12250</v>
      </c>
      <c r="BI1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0.6519418775947502</v>
      </c>
    </row>
    <row r="146" spans="1:61" x14ac:dyDescent="0.2">
      <c r="A146" s="4" t="s">
        <v>34</v>
      </c>
      <c r="B146" s="4" t="s">
        <v>550</v>
      </c>
      <c r="C146" s="4">
        <v>500</v>
      </c>
      <c r="D146" s="4" t="s">
        <v>85</v>
      </c>
      <c r="E146" s="5">
        <v>129</v>
      </c>
      <c r="F146" s="4">
        <v>140</v>
      </c>
      <c r="G146" s="4">
        <v>80</v>
      </c>
      <c r="H146" s="4">
        <v>230</v>
      </c>
      <c r="I146" s="4">
        <v>110</v>
      </c>
      <c r="J146" s="4">
        <v>100</v>
      </c>
      <c r="K146" s="4">
        <v>115</v>
      </c>
      <c r="L146" s="4">
        <v>570</v>
      </c>
      <c r="M146" s="4">
        <v>40</v>
      </c>
      <c r="N146" s="4">
        <v>90</v>
      </c>
      <c r="O146" s="4">
        <v>110</v>
      </c>
      <c r="P146" s="4">
        <v>50</v>
      </c>
      <c r="Q146" s="13">
        <f t="shared" si="52"/>
        <v>0.87755102040816324</v>
      </c>
      <c r="R146" s="16">
        <f t="shared" si="53"/>
        <v>0.95238095238095233</v>
      </c>
      <c r="S146" s="16">
        <f t="shared" si="54"/>
        <v>0.54421768707482998</v>
      </c>
      <c r="T146" s="16">
        <f t="shared" si="55"/>
        <v>1.564625850340136</v>
      </c>
      <c r="U146" s="16">
        <f t="shared" si="56"/>
        <v>0.74829931972789121</v>
      </c>
      <c r="V146" s="16">
        <f t="shared" si="57"/>
        <v>0.68027210884353739</v>
      </c>
      <c r="W146" s="16">
        <f t="shared" si="58"/>
        <v>0.78231292517006801</v>
      </c>
      <c r="X146" s="16">
        <f t="shared" si="59"/>
        <v>3.8775510204081631</v>
      </c>
      <c r="Y146" s="16">
        <f t="shared" si="60"/>
        <v>0.27210884353741499</v>
      </c>
      <c r="Z146" s="16">
        <f t="shared" si="61"/>
        <v>0.61224489795918369</v>
      </c>
      <c r="AA146" s="16">
        <f t="shared" si="62"/>
        <v>0.74829931972789121</v>
      </c>
      <c r="AB146" s="17">
        <f t="shared" si="63"/>
        <v>0.3401360544217687</v>
      </c>
      <c r="AC146" s="15">
        <v>20416.919999999998</v>
      </c>
      <c r="AD146" s="14">
        <f>AVERAGE(Tabela1[[#This Row],[202407-JUL]:[202506-JUN]])</f>
        <v>147</v>
      </c>
      <c r="AE146" s="14">
        <f t="shared" si="64"/>
        <v>156.72727272727272</v>
      </c>
      <c r="AF146" s="5">
        <v>1</v>
      </c>
      <c r="AG146" s="6">
        <v>787</v>
      </c>
      <c r="AH146" s="4">
        <v>0</v>
      </c>
      <c r="AI146" s="23">
        <f>SUM(Tabela1[[#This Row],[ESTOQUE RJ]:[ESTOQUE SC]])</f>
        <v>787</v>
      </c>
      <c r="AJ146" s="4">
        <v>0</v>
      </c>
      <c r="AK146" s="4">
        <v>500</v>
      </c>
      <c r="AL146" s="24">
        <f>SUM(Tabela1[[#This Row],[QTD CONTAINER]:[QTD FÁBRICA]])</f>
        <v>500</v>
      </c>
      <c r="AM146" s="7">
        <f t="shared" si="65"/>
        <v>5.3537414965986398</v>
      </c>
      <c r="AN146" s="7">
        <f t="shared" si="66"/>
        <v>0</v>
      </c>
      <c r="AO146" s="8">
        <f t="shared" si="67"/>
        <v>0</v>
      </c>
      <c r="AP146" s="9">
        <f t="shared" si="68"/>
        <v>3.4013605442176869</v>
      </c>
      <c r="AQ146" s="25">
        <f t="shared" si="69"/>
        <v>8.7551020408163271</v>
      </c>
      <c r="AR146" s="18">
        <f t="shared" si="70"/>
        <v>5.0214617169373552</v>
      </c>
      <c r="AS146" s="7">
        <f t="shared" si="71"/>
        <v>0</v>
      </c>
      <c r="AT146" s="8">
        <f t="shared" si="72"/>
        <v>0</v>
      </c>
      <c r="AU146" s="9">
        <f t="shared" si="73"/>
        <v>3.1902552204176335</v>
      </c>
      <c r="AV146" s="10">
        <f t="shared" si="74"/>
        <v>8.2117169373549892</v>
      </c>
      <c r="AW146" s="22">
        <f t="shared" si="75"/>
        <v>0</v>
      </c>
      <c r="AX146" s="5">
        <f t="shared" si="76"/>
        <v>0</v>
      </c>
      <c r="AY146" s="4">
        <f>IF(
  AND(Tabela1[[#This Row],[GRUPO | ITEM]]="PALHETAS",NOT(OR(MID(Tabela1[[#This Row],[ITEM]],1,5)="YN-PF",MID(Tabela1[[#This Row],[ITEM]],1,5)="YN-PC"))),
  0,
  IF(
    ROUNDUP(
      IF(
        IF(D146="A",13-SUM(AR146:AU146),IF(D146="B",11-SUM(AR146:AU146),IF(D146="C",7-SUM(AR146:AU146))))
        &lt;0,
        0,
        IF(D146="A",13-SUM(AR146:AU146),IF(D146="B",11-SUM(AR146:AU146),IF(D146="C",7-SUM(AR146:AU146))))
      )
      *AE146/C146, 0
    )
    *C146 = 0,
    0,
    ROUNDUP(
      IF(
        IF(D146="A",13-SUM(AR146:AU146),IF(D146="B",11-SUM(AR146:AU146),IF(D146="C",7-SUM(AR146:AU146))))
        &lt;0,
        0,
        IF(D146="A",13-SUM(AR146:AU146),IF(D146="B",11-SUM(AR146:AU146),IF(D146="C",7-SUM(AR146:AU146))))
      )
      *AE146/C146, 0
    ) *C146
  )
)</f>
        <v>0</v>
      </c>
      <c r="AZ146" s="26">
        <f>IF(OR(COUNTIF(AB146,"&gt;="&amp;1.5)+COUNTIF(AA146,"&gt;="&amp;1.5)+COUNTIF(Z146,"&gt;="&amp;1.5)+COUNTIF(Y146,"&gt;="&amp;1.5)+COUNTIF(X146,"&gt;="&amp;1.5)&gt;=2,COUNTIF(AB146,"&gt;="&amp;2)&gt;=1,AND(AA146&gt;=1.5,AB146&lt;=0.3,AI146=0)),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+IFERROR(BA146*C146,0),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+IFERROR(BA146*C146,0),
IFERROR(AVERAGEIF(Tabela1[[#This Row],[COMPRA PADRÃO]:[COMPRA &gt;30%]],"&gt;"&amp;0,Tabela1[[#This Row],[COMPRA PADRÃO]:[COMPRA &gt;30%]]),
0))/Tabela1[[#This Row],[U/CX]],0)*Tabela1[[#This Row],[U/CX]])</f>
        <v>0</v>
      </c>
      <c r="BA146" s="19"/>
      <c r="BB146" s="19"/>
      <c r="BC146" s="5"/>
      <c r="BD146" s="43">
        <f t="shared" si="77"/>
        <v>6.656603773584906</v>
      </c>
      <c r="BE146" s="44">
        <f>Tabela1[[#This Row],[MÉDIA DIÁRIA]]*180</f>
        <v>1198.1886792452831</v>
      </c>
      <c r="BF146" s="44">
        <f>Tabela1[[#This Row],[MÉDIA DIÁRIA]]*IF(Tabela1[[#This Row],[ABC FAT]]="A",(13*22),IF(Tabela1[[#This Row],[ABC FAT]]="B",(9*22),IF(Tabela1[[#This Row],[ABC FAT]]="C",(3*22),0)))</f>
        <v>439.33584905660382</v>
      </c>
      <c r="BG146" s="44">
        <f>SUM(Tabela1[[#This Row],[ESTOQUE TOTAL]],Tabela1[[#This Row],[TRÂNSITO TOTAL]])</f>
        <v>1287</v>
      </c>
      <c r="BH1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</v>
      </c>
      <c r="BI1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0.65682476694381453</v>
      </c>
    </row>
    <row r="147" spans="1:61" x14ac:dyDescent="0.2">
      <c r="A147" s="4" t="s">
        <v>17</v>
      </c>
      <c r="B147" s="4" t="s">
        <v>954</v>
      </c>
      <c r="C147" s="4">
        <v>25</v>
      </c>
      <c r="D147" s="4" t="s">
        <v>85</v>
      </c>
      <c r="E147" s="5">
        <v>25</v>
      </c>
      <c r="F147" s="4">
        <v>150</v>
      </c>
      <c r="G147" s="4">
        <v>50</v>
      </c>
      <c r="H147" s="4">
        <v>130</v>
      </c>
      <c r="I147" s="4">
        <v>100</v>
      </c>
      <c r="J147" s="4">
        <v>25</v>
      </c>
      <c r="K147" s="4">
        <v>150</v>
      </c>
      <c r="L147" s="4">
        <v>100</v>
      </c>
      <c r="M147" s="4">
        <v>50</v>
      </c>
      <c r="N147" s="4">
        <v>125</v>
      </c>
      <c r="O147" s="4">
        <v>150</v>
      </c>
      <c r="P147" s="4">
        <v>100</v>
      </c>
      <c r="Q147" s="13">
        <f t="shared" si="52"/>
        <v>0.25974025974025972</v>
      </c>
      <c r="R147" s="16">
        <f t="shared" si="53"/>
        <v>1.5584415584415585</v>
      </c>
      <c r="S147" s="16">
        <f t="shared" si="54"/>
        <v>0.51948051948051943</v>
      </c>
      <c r="T147" s="16">
        <f t="shared" si="55"/>
        <v>1.3506493506493507</v>
      </c>
      <c r="U147" s="16">
        <f t="shared" si="56"/>
        <v>1.0389610389610389</v>
      </c>
      <c r="V147" s="16">
        <f t="shared" si="57"/>
        <v>0.25974025974025972</v>
      </c>
      <c r="W147" s="16">
        <f t="shared" si="58"/>
        <v>1.5584415584415585</v>
      </c>
      <c r="X147" s="16">
        <f t="shared" si="59"/>
        <v>1.0389610389610389</v>
      </c>
      <c r="Y147" s="16">
        <f t="shared" si="60"/>
        <v>0.51948051948051943</v>
      </c>
      <c r="Z147" s="16">
        <f t="shared" si="61"/>
        <v>1.2987012987012987</v>
      </c>
      <c r="AA147" s="16">
        <f t="shared" si="62"/>
        <v>1.5584415584415585</v>
      </c>
      <c r="AB147" s="17">
        <f t="shared" si="63"/>
        <v>1.0389610389610389</v>
      </c>
      <c r="AC147" s="15">
        <v>24708.1</v>
      </c>
      <c r="AD147" s="14">
        <f>AVERAGE(Tabela1[[#This Row],[202407-JUL]:[202506-JUN]])</f>
        <v>96.25</v>
      </c>
      <c r="AE147" s="14">
        <f t="shared" si="64"/>
        <v>110.5</v>
      </c>
      <c r="AF147" s="5">
        <v>0</v>
      </c>
      <c r="AG147" s="6">
        <v>217</v>
      </c>
      <c r="AH147" s="4">
        <v>300</v>
      </c>
      <c r="AI147" s="23">
        <f>SUM(Tabela1[[#This Row],[ESTOQUE RJ]:[ESTOQUE SC]])</f>
        <v>517</v>
      </c>
      <c r="AJ147" s="4">
        <v>0</v>
      </c>
      <c r="AK147" s="4">
        <v>1000</v>
      </c>
      <c r="AL147" s="24">
        <f>SUM(Tabela1[[#This Row],[QTD CONTAINER]:[QTD FÁBRICA]])</f>
        <v>1000</v>
      </c>
      <c r="AM147" s="7">
        <f t="shared" si="65"/>
        <v>2.2545454545454544</v>
      </c>
      <c r="AN147" s="7">
        <f t="shared" si="66"/>
        <v>3.116883116883117</v>
      </c>
      <c r="AO147" s="8">
        <f t="shared" si="67"/>
        <v>0</v>
      </c>
      <c r="AP147" s="9">
        <f t="shared" si="68"/>
        <v>10.38961038961039</v>
      </c>
      <c r="AQ147" s="25">
        <f t="shared" si="69"/>
        <v>15.761038961038961</v>
      </c>
      <c r="AR147" s="18">
        <f t="shared" si="70"/>
        <v>1.9638009049773755</v>
      </c>
      <c r="AS147" s="7">
        <f t="shared" si="71"/>
        <v>2.7149321266968327</v>
      </c>
      <c r="AT147" s="8">
        <f t="shared" si="72"/>
        <v>0</v>
      </c>
      <c r="AU147" s="9">
        <f t="shared" si="73"/>
        <v>9.0497737556561084</v>
      </c>
      <c r="AV147" s="10">
        <f t="shared" si="74"/>
        <v>13.728506787330318</v>
      </c>
      <c r="AW147" s="22">
        <f t="shared" si="75"/>
        <v>0</v>
      </c>
      <c r="AX147" s="5">
        <f t="shared" si="76"/>
        <v>0</v>
      </c>
      <c r="AY147" s="4">
        <f>IF(
  AND(Tabela1[[#This Row],[GRUPO | ITEM]]="PALHETAS",NOT(OR(MID(Tabela1[[#This Row],[ITEM]],1,5)="YN-PF",MID(Tabela1[[#This Row],[ITEM]],1,5)="YN-PC"))),
  0,
  IF(
    ROUNDUP(
      IF(
        IF(D147="A",13-SUM(AR147:AU147),IF(D147="B",11-SUM(AR147:AU147),IF(D147="C",7-SUM(AR147:AU147))))
        &lt;0,
        0,
        IF(D147="A",13-SUM(AR147:AU147),IF(D147="B",11-SUM(AR147:AU147),IF(D147="C",7-SUM(AR147:AU147))))
      )
      *AE147/C147, 0
    )
    *C147 = 0,
    0,
    ROUNDUP(
      IF(
        IF(D147="A",13-SUM(AR147:AU147),IF(D147="B",11-SUM(AR147:AU147),IF(D147="C",7-SUM(AR147:AU147))))
        &lt;0,
        0,
        IF(D147="A",13-SUM(AR147:AU147),IF(D147="B",11-SUM(AR147:AU147),IF(D147="C",7-SUM(AR147:AU147))))
      )
      *AE147/C147, 0
    ) *C147
  )
)</f>
        <v>0</v>
      </c>
      <c r="AZ147" s="26">
        <f>IF(OR(COUNTIF(AB147,"&gt;="&amp;1.5)+COUNTIF(AA147,"&gt;="&amp;1.5)+COUNTIF(Z147,"&gt;="&amp;1.5)+COUNTIF(Y147,"&gt;="&amp;1.5)+COUNTIF(X147,"&gt;="&amp;1.5)&gt;=2,COUNTIF(AB147,"&gt;="&amp;2)&gt;=1,AND(AA147&gt;=1.5,AB147&lt;=0.3,AI147=0)),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+IFERROR(BA147*C147,0),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+IFERROR(BA147*C147,0),
IFERROR(AVERAGEIF(Tabela1[[#This Row],[COMPRA PADRÃO]:[COMPRA &gt;30%]],"&gt;"&amp;0,Tabela1[[#This Row],[COMPRA PADRÃO]:[COMPRA &gt;30%]]),
0))/Tabela1[[#This Row],[U/CX]],0)*Tabela1[[#This Row],[U/CX]])</f>
        <v>0</v>
      </c>
      <c r="BA147" s="19"/>
      <c r="BB147" s="19"/>
      <c r="BC147" s="5"/>
      <c r="BD147" s="43">
        <f t="shared" si="77"/>
        <v>4.3584905660377355</v>
      </c>
      <c r="BE147" s="44">
        <f>Tabela1[[#This Row],[MÉDIA DIÁRIA]]*180</f>
        <v>784.52830188679241</v>
      </c>
      <c r="BF147" s="44">
        <f>Tabela1[[#This Row],[MÉDIA DIÁRIA]]*IF(Tabela1[[#This Row],[ABC FAT]]="A",(13*22),IF(Tabela1[[#This Row],[ABC FAT]]="B",(9*22),IF(Tabela1[[#This Row],[ABC FAT]]="C",(3*22),0)))</f>
        <v>287.66037735849056</v>
      </c>
      <c r="BG147" s="44">
        <f>SUM(Tabela1[[#This Row],[ESTOQUE TOTAL]],Tabela1[[#This Row],[TRÂNSITO TOTAL]])</f>
        <v>1517</v>
      </c>
      <c r="BH1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0.65899470899470902</v>
      </c>
    </row>
    <row r="148" spans="1:61" x14ac:dyDescent="0.2">
      <c r="A148" s="4" t="s">
        <v>202</v>
      </c>
      <c r="B148" s="4" t="s">
        <v>382</v>
      </c>
      <c r="C148" s="4">
        <v>15</v>
      </c>
      <c r="D148" s="4" t="s">
        <v>16</v>
      </c>
      <c r="E148" s="5">
        <v>300</v>
      </c>
      <c r="F148" s="4">
        <v>135</v>
      </c>
      <c r="G148" s="4">
        <v>270</v>
      </c>
      <c r="H148" s="4">
        <v>330</v>
      </c>
      <c r="I148" s="4">
        <v>180</v>
      </c>
      <c r="J148" s="4">
        <v>45</v>
      </c>
      <c r="K148" s="4">
        <v>315</v>
      </c>
      <c r="L148" s="4">
        <v>150</v>
      </c>
      <c r="M148" s="4">
        <v>150</v>
      </c>
      <c r="N148" s="4">
        <v>240</v>
      </c>
      <c r="O148" s="4">
        <v>315</v>
      </c>
      <c r="P148" s="4">
        <v>300</v>
      </c>
      <c r="Q148" s="13">
        <f t="shared" si="52"/>
        <v>1.3186813186813187</v>
      </c>
      <c r="R148" s="16">
        <f t="shared" si="53"/>
        <v>0.59340659340659341</v>
      </c>
      <c r="S148" s="16">
        <f t="shared" si="54"/>
        <v>1.1868131868131868</v>
      </c>
      <c r="T148" s="16">
        <f t="shared" si="55"/>
        <v>1.4505494505494505</v>
      </c>
      <c r="U148" s="16">
        <f t="shared" si="56"/>
        <v>0.79120879120879117</v>
      </c>
      <c r="V148" s="16">
        <f t="shared" si="57"/>
        <v>0.19780219780219779</v>
      </c>
      <c r="W148" s="16">
        <f t="shared" si="58"/>
        <v>1.3846153846153846</v>
      </c>
      <c r="X148" s="16">
        <f t="shared" si="59"/>
        <v>0.65934065934065933</v>
      </c>
      <c r="Y148" s="16">
        <f t="shared" si="60"/>
        <v>0.65934065934065933</v>
      </c>
      <c r="Z148" s="16">
        <f t="shared" si="61"/>
        <v>1.054945054945055</v>
      </c>
      <c r="AA148" s="16">
        <f t="shared" si="62"/>
        <v>1.3846153846153846</v>
      </c>
      <c r="AB148" s="17">
        <f t="shared" si="63"/>
        <v>1.3186813186813187</v>
      </c>
      <c r="AC148" s="15">
        <v>39698.550000000003</v>
      </c>
      <c r="AD148" s="14">
        <f>AVERAGE(Tabela1[[#This Row],[202407-JUL]:[202506-JUN]])</f>
        <v>227.5</v>
      </c>
      <c r="AE148" s="14">
        <f t="shared" si="64"/>
        <v>244.09090909090909</v>
      </c>
      <c r="AF148" s="5">
        <v>0</v>
      </c>
      <c r="AG148" s="6">
        <v>420</v>
      </c>
      <c r="AH148" s="4">
        <v>810</v>
      </c>
      <c r="AI148" s="23">
        <f>SUM(Tabela1[[#This Row],[ESTOQUE RJ]:[ESTOQUE SC]])</f>
        <v>1230</v>
      </c>
      <c r="AJ148" s="4">
        <v>0</v>
      </c>
      <c r="AK148" s="4">
        <v>1325</v>
      </c>
      <c r="AL148" s="24">
        <f>SUM(Tabela1[[#This Row],[QTD CONTAINER]:[QTD FÁBRICA]])</f>
        <v>1325</v>
      </c>
      <c r="AM148" s="7">
        <f t="shared" si="65"/>
        <v>1.8461538461538463</v>
      </c>
      <c r="AN148" s="7">
        <f t="shared" si="66"/>
        <v>3.5604395604395602</v>
      </c>
      <c r="AO148" s="8">
        <f t="shared" si="67"/>
        <v>0</v>
      </c>
      <c r="AP148" s="9">
        <f t="shared" si="68"/>
        <v>5.8241758241758239</v>
      </c>
      <c r="AQ148" s="25">
        <f t="shared" si="69"/>
        <v>11.23076923076923</v>
      </c>
      <c r="AR148" s="18">
        <f t="shared" si="70"/>
        <v>1.7206703910614525</v>
      </c>
      <c r="AS148" s="7">
        <f t="shared" si="71"/>
        <v>3.3184357541899443</v>
      </c>
      <c r="AT148" s="8">
        <f t="shared" si="72"/>
        <v>0</v>
      </c>
      <c r="AU148" s="9">
        <f t="shared" si="73"/>
        <v>5.4283054003724391</v>
      </c>
      <c r="AV148" s="10">
        <f t="shared" si="74"/>
        <v>10.467411545623836</v>
      </c>
      <c r="AW148" s="22">
        <f t="shared" si="75"/>
        <v>0.57253012048192764</v>
      </c>
      <c r="AX148" s="5">
        <f t="shared" si="76"/>
        <v>0</v>
      </c>
      <c r="AY148" s="4">
        <f>IF(
  AND(Tabela1[[#This Row],[GRUPO | ITEM]]="PALHETAS",NOT(OR(MID(Tabela1[[#This Row],[ITEM]],1,5)="YN-PF",MID(Tabela1[[#This Row],[ITEM]],1,5)="YN-PC"))),
  0,
  IF(
    ROUNDUP(
      IF(
        IF(D148="A",13-SUM(AR148:AU148),IF(D148="B",11-SUM(AR148:AU148),IF(D148="C",7-SUM(AR148:AU148))))
        &lt;0,
        0,
        IF(D148="A",13-SUM(AR148:AU148),IF(D148="B",11-SUM(AR148:AU148),IF(D148="C",7-SUM(AR148:AU148))))
      )
      *AE148/C148, 0
    )
    *C148 = 0,
    0,
    ROUNDUP(
      IF(
        IF(D148="A",13-SUM(AR148:AU148),IF(D148="B",11-SUM(AR148:AU148),IF(D148="C",7-SUM(AR148:AU148))))
        &lt;0,
        0,
        IF(D148="A",13-SUM(AR148:AU148),IF(D148="B",11-SUM(AR148:AU148),IF(D148="C",7-SUM(AR148:AU148))))
      )
      *AE148/C148, 0
    ) *C148
  )
)</f>
        <v>135</v>
      </c>
      <c r="AZ148" s="26">
        <f>IF(OR(COUNTIF(AB148,"&gt;="&amp;1.5)+COUNTIF(AA148,"&gt;="&amp;1.5)+COUNTIF(Z148,"&gt;="&amp;1.5)+COUNTIF(Y148,"&gt;="&amp;1.5)+COUNTIF(X148,"&gt;="&amp;1.5)&gt;=2,COUNTIF(AB148,"&gt;="&amp;2)&gt;=1,AND(AA148&gt;=1.5,AB148&lt;=0.3,AI148=0)),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+IFERROR(BA148*C148,0),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+IFERROR(BA148*C148,0),
IFERROR(AVERAGEIF(Tabela1[[#This Row],[COMPRA PADRÃO]:[COMPRA &gt;30%]],"&gt;"&amp;0,Tabela1[[#This Row],[COMPRA PADRÃO]:[COMPRA &gt;30%]]),
0))/Tabela1[[#This Row],[U/CX]],0)*Tabela1[[#This Row],[U/CX]])</f>
        <v>135</v>
      </c>
      <c r="BA148" s="19"/>
      <c r="BB148" s="19"/>
      <c r="BC148" s="41"/>
      <c r="BD148" s="43">
        <f t="shared" si="77"/>
        <v>10.30188679245283</v>
      </c>
      <c r="BE148" s="44">
        <f>Tabela1[[#This Row],[MÉDIA DIÁRIA]]*180</f>
        <v>1854.3396226415093</v>
      </c>
      <c r="BF148" s="44">
        <f>Tabela1[[#This Row],[MÉDIA DIÁRIA]]*IF(Tabela1[[#This Row],[ABC FAT]]="A",(13*22),IF(Tabela1[[#This Row],[ABC FAT]]="B",(9*22),IF(Tabela1[[#This Row],[ABC FAT]]="C",(3*22),0)))</f>
        <v>2039.7735849056603</v>
      </c>
      <c r="BG148" s="44">
        <f>SUM(Tabela1[[#This Row],[ESTOQUE TOTAL]],Tabela1[[#This Row],[TRÂNSITO TOTAL]])</f>
        <v>2555</v>
      </c>
      <c r="BH1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1335</v>
      </c>
      <c r="BI1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0.66330891330891339</v>
      </c>
    </row>
    <row r="149" spans="1:61" x14ac:dyDescent="0.2">
      <c r="A149" s="4" t="s">
        <v>17</v>
      </c>
      <c r="B149" s="4" t="s">
        <v>992</v>
      </c>
      <c r="C149" s="4">
        <v>50</v>
      </c>
      <c r="D149" s="4" t="s">
        <v>16</v>
      </c>
      <c r="E149" s="5">
        <v>450</v>
      </c>
      <c r="F149" s="4">
        <v>750</v>
      </c>
      <c r="G149" s="4">
        <v>250</v>
      </c>
      <c r="H149" s="4">
        <v>350</v>
      </c>
      <c r="I149" s="4">
        <v>700</v>
      </c>
      <c r="J149" s="4">
        <v>450</v>
      </c>
      <c r="K149" s="4">
        <v>350</v>
      </c>
      <c r="L149" s="4">
        <v>400</v>
      </c>
      <c r="M149" s="4">
        <v>550</v>
      </c>
      <c r="N149" s="4">
        <v>150</v>
      </c>
      <c r="O149" s="4">
        <v>350</v>
      </c>
      <c r="P149" s="4">
        <v>550</v>
      </c>
      <c r="Q149" s="13">
        <f t="shared" si="52"/>
        <v>1.0188679245283019</v>
      </c>
      <c r="R149" s="16">
        <f t="shared" si="53"/>
        <v>1.6981132075471697</v>
      </c>
      <c r="S149" s="16">
        <f t="shared" si="54"/>
        <v>0.56603773584905659</v>
      </c>
      <c r="T149" s="16">
        <f t="shared" si="55"/>
        <v>0.79245283018867918</v>
      </c>
      <c r="U149" s="16">
        <f t="shared" si="56"/>
        <v>1.5849056603773584</v>
      </c>
      <c r="V149" s="16">
        <f t="shared" si="57"/>
        <v>1.0188679245283019</v>
      </c>
      <c r="W149" s="16">
        <f t="shared" si="58"/>
        <v>0.79245283018867918</v>
      </c>
      <c r="X149" s="16">
        <f t="shared" si="59"/>
        <v>0.90566037735849048</v>
      </c>
      <c r="Y149" s="16">
        <f t="shared" si="60"/>
        <v>1.2452830188679245</v>
      </c>
      <c r="Z149" s="16">
        <f t="shared" si="61"/>
        <v>0.33962264150943394</v>
      </c>
      <c r="AA149" s="16">
        <f t="shared" si="62"/>
        <v>0.79245283018867918</v>
      </c>
      <c r="AB149" s="17">
        <f t="shared" si="63"/>
        <v>1.2452830188679245</v>
      </c>
      <c r="AC149" s="15">
        <v>29774.5</v>
      </c>
      <c r="AD149" s="14">
        <f>AVERAGE(Tabela1[[#This Row],[202407-JUL]:[202506-JUN]])</f>
        <v>441.66666666666669</v>
      </c>
      <c r="AE149" s="14">
        <f t="shared" si="64"/>
        <v>441.66666666666669</v>
      </c>
      <c r="AF149" s="5">
        <v>0</v>
      </c>
      <c r="AG149" s="6">
        <v>500</v>
      </c>
      <c r="AH149" s="4">
        <v>1900</v>
      </c>
      <c r="AI149" s="23">
        <f>SUM(Tabela1[[#This Row],[ESTOQUE RJ]:[ESTOQUE SC]])</f>
        <v>2400</v>
      </c>
      <c r="AJ149" s="4">
        <v>0</v>
      </c>
      <c r="AK149" s="4">
        <v>0</v>
      </c>
      <c r="AL149" s="24">
        <f>SUM(Tabela1[[#This Row],[QTD CONTAINER]:[QTD FÁBRICA]])</f>
        <v>0</v>
      </c>
      <c r="AM149" s="7">
        <f t="shared" si="65"/>
        <v>1.1320754716981132</v>
      </c>
      <c r="AN149" s="7">
        <f t="shared" si="66"/>
        <v>4.3018867924528301</v>
      </c>
      <c r="AO149" s="8">
        <f t="shared" si="67"/>
        <v>0</v>
      </c>
      <c r="AP149" s="9">
        <f t="shared" si="68"/>
        <v>0</v>
      </c>
      <c r="AQ149" s="25">
        <f t="shared" si="69"/>
        <v>5.4339622641509431</v>
      </c>
      <c r="AR149" s="18">
        <f t="shared" si="70"/>
        <v>1.1320754716981132</v>
      </c>
      <c r="AS149" s="7">
        <f t="shared" si="71"/>
        <v>4.3018867924528301</v>
      </c>
      <c r="AT149" s="8">
        <f t="shared" si="72"/>
        <v>0</v>
      </c>
      <c r="AU149" s="9">
        <f t="shared" si="73"/>
        <v>0</v>
      </c>
      <c r="AV149" s="10">
        <f t="shared" si="74"/>
        <v>5.4339622641509431</v>
      </c>
      <c r="AW149" s="22">
        <f t="shared" si="75"/>
        <v>0</v>
      </c>
      <c r="AX149" s="5">
        <f t="shared" si="76"/>
        <v>0</v>
      </c>
      <c r="AY149" s="4">
        <f>IF(
  AND(Tabela1[[#This Row],[GRUPO | ITEM]]="PALHETAS",NOT(OR(MID(Tabela1[[#This Row],[ITEM]],1,5)="YN-PF",MID(Tabela1[[#This Row],[ITEM]],1,5)="YN-PC"))),
  0,
  IF(
    ROUNDUP(
      IF(
        IF(D149="A",13-SUM(AR149:AU149),IF(D149="B",11-SUM(AR149:AU149),IF(D149="C",7-SUM(AR149:AU149))))
        &lt;0,
        0,
        IF(D149="A",13-SUM(AR149:AU149),IF(D149="B",11-SUM(AR149:AU149),IF(D149="C",7-SUM(AR149:AU149))))
      )
      *AE149/C149, 0
    )
    *C149 = 0,
    0,
    ROUNDUP(
      IF(
        IF(D149="A",13-SUM(AR149:AU149),IF(D149="B",11-SUM(AR149:AU149),IF(D149="C",7-SUM(AR149:AU149))))
        &lt;0,
        0,
        IF(D149="A",13-SUM(AR149:AU149),IF(D149="B",11-SUM(AR149:AU149),IF(D149="C",7-SUM(AR149:AU149))))
      )
      *AE149/C149, 0
    ) *C149
  )
)</f>
        <v>0</v>
      </c>
      <c r="AZ149" s="26">
        <f>IF(OR(COUNTIF(AB149,"&gt;="&amp;1.5)+COUNTIF(AA149,"&gt;="&amp;1.5)+COUNTIF(Z149,"&gt;="&amp;1.5)+COUNTIF(Y149,"&gt;="&amp;1.5)+COUNTIF(X149,"&gt;="&amp;1.5)&gt;=2,COUNTIF(AB149,"&gt;="&amp;2)&gt;=1,AND(AA149&gt;=1.5,AB149&lt;=0.3,AI149=0)),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+IFERROR(BA149*C149,0),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+IFERROR(BA149*C149,0),
IFERROR(AVERAGEIF(Tabela1[[#This Row],[COMPRA PADRÃO]:[COMPRA &gt;30%]],"&gt;"&amp;0,Tabela1[[#This Row],[COMPRA PADRÃO]:[COMPRA &gt;30%]]),
0))/Tabela1[[#This Row],[U/CX]],0)*Tabela1[[#This Row],[U/CX]])</f>
        <v>0</v>
      </c>
      <c r="BA149" s="19"/>
      <c r="BB149" s="19"/>
      <c r="BC149" s="5"/>
      <c r="BD149" s="43">
        <f t="shared" si="77"/>
        <v>20</v>
      </c>
      <c r="BE149" s="44">
        <f>Tabela1[[#This Row],[MÉDIA DIÁRIA]]*180</f>
        <v>3600</v>
      </c>
      <c r="BF149" s="44">
        <f>Tabela1[[#This Row],[MÉDIA DIÁRIA]]*IF(Tabela1[[#This Row],[ABC FAT]]="A",(13*22),IF(Tabela1[[#This Row],[ABC FAT]]="B",(9*22),IF(Tabela1[[#This Row],[ABC FAT]]="C",(3*22),0)))</f>
        <v>3960</v>
      </c>
      <c r="BG149" s="44">
        <f>SUM(Tabela1[[#This Row],[ESTOQUE TOTAL]],Tabela1[[#This Row],[TRÂNSITO TOTAL]])</f>
        <v>2400</v>
      </c>
      <c r="BH1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5150</v>
      </c>
      <c r="BI1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0.66666666666666663</v>
      </c>
    </row>
    <row r="150" spans="1:61" x14ac:dyDescent="0.2">
      <c r="A150" s="4" t="s">
        <v>14</v>
      </c>
      <c r="B150" s="4" t="s">
        <v>604</v>
      </c>
      <c r="C150" s="4">
        <v>1000</v>
      </c>
      <c r="D150" s="4" t="s">
        <v>19</v>
      </c>
      <c r="E150" s="5">
        <v>22050</v>
      </c>
      <c r="F150" s="4">
        <v>10900</v>
      </c>
      <c r="G150" s="4">
        <v>14100</v>
      </c>
      <c r="H150" s="4">
        <v>17600</v>
      </c>
      <c r="I150" s="4">
        <v>22600</v>
      </c>
      <c r="J150" s="4">
        <v>8400</v>
      </c>
      <c r="K150" s="4">
        <v>14720</v>
      </c>
      <c r="L150" s="4">
        <v>9500</v>
      </c>
      <c r="M150" s="4">
        <v>22250</v>
      </c>
      <c r="N150" s="4">
        <v>18200</v>
      </c>
      <c r="O150" s="4">
        <v>12900</v>
      </c>
      <c r="P150" s="4">
        <v>13350</v>
      </c>
      <c r="Q150" s="13">
        <f t="shared" si="52"/>
        <v>1.4182344428364688</v>
      </c>
      <c r="R150" s="16">
        <f t="shared" si="53"/>
        <v>0.7010773436243769</v>
      </c>
      <c r="S150" s="16">
        <f t="shared" si="54"/>
        <v>0.90689821514712976</v>
      </c>
      <c r="T150" s="16">
        <f t="shared" si="55"/>
        <v>1.1320147933751408</v>
      </c>
      <c r="U150" s="16">
        <f t="shared" si="56"/>
        <v>1.453609905129442</v>
      </c>
      <c r="V150" s="16">
        <f t="shared" si="57"/>
        <v>0.54027978774722629</v>
      </c>
      <c r="W150" s="16">
        <f t="shared" si="58"/>
        <v>0.94677600900466308</v>
      </c>
      <c r="X150" s="16">
        <f t="shared" si="59"/>
        <v>0.61103071233317252</v>
      </c>
      <c r="Y150" s="16">
        <f t="shared" si="60"/>
        <v>1.4310982473066409</v>
      </c>
      <c r="Z150" s="16">
        <f t="shared" si="61"/>
        <v>1.1706062067856569</v>
      </c>
      <c r="AA150" s="16">
        <f t="shared" si="62"/>
        <v>0.82971538832609748</v>
      </c>
      <c r="AB150" s="17">
        <f t="shared" si="63"/>
        <v>0.8586589483839846</v>
      </c>
      <c r="AC150" s="15">
        <v>180412.1</v>
      </c>
      <c r="AD150" s="14">
        <f>AVERAGE(Tabela1[[#This Row],[202407-JUL]:[202506-JUN]])</f>
        <v>15547.5</v>
      </c>
      <c r="AE150" s="14">
        <f t="shared" si="64"/>
        <v>15547.5</v>
      </c>
      <c r="AF150" s="5">
        <v>0</v>
      </c>
      <c r="AG150" s="6">
        <v>63325</v>
      </c>
      <c r="AH150" s="4">
        <v>0</v>
      </c>
      <c r="AI150" s="23">
        <f>SUM(Tabela1[[#This Row],[ESTOQUE RJ]:[ESTOQUE SC]])</f>
        <v>63325</v>
      </c>
      <c r="AJ150" s="4">
        <v>22000</v>
      </c>
      <c r="AK150" s="4">
        <v>5000</v>
      </c>
      <c r="AL150" s="24">
        <f>SUM(Tabela1[[#This Row],[QTD CONTAINER]:[QTD FÁBRICA]])</f>
        <v>27000</v>
      </c>
      <c r="AM150" s="7">
        <f t="shared" si="65"/>
        <v>4.0730020903682265</v>
      </c>
      <c r="AN150" s="7">
        <f t="shared" si="66"/>
        <v>0</v>
      </c>
      <c r="AO150" s="8">
        <f t="shared" si="67"/>
        <v>1.4150184917189259</v>
      </c>
      <c r="AP150" s="9">
        <f t="shared" si="68"/>
        <v>0.32159511175430133</v>
      </c>
      <c r="AQ150" s="25">
        <f t="shared" si="69"/>
        <v>5.8096156938414536</v>
      </c>
      <c r="AR150" s="18">
        <f t="shared" si="70"/>
        <v>4.0730020903682265</v>
      </c>
      <c r="AS150" s="7">
        <f t="shared" si="71"/>
        <v>0</v>
      </c>
      <c r="AT150" s="8">
        <f t="shared" si="72"/>
        <v>1.4150184917189259</v>
      </c>
      <c r="AU150" s="9">
        <f t="shared" si="73"/>
        <v>0.32159511175430133</v>
      </c>
      <c r="AV150" s="10">
        <f t="shared" si="74"/>
        <v>5.8096156938414536</v>
      </c>
      <c r="AW150" s="22">
        <f t="shared" si="75"/>
        <v>7.2037305032963497</v>
      </c>
      <c r="AX150" s="5">
        <f t="shared" si="76"/>
        <v>112000</v>
      </c>
      <c r="AY150" s="4">
        <f>IF(
  AND(Tabela1[[#This Row],[GRUPO | ITEM]]="PALHETAS",NOT(OR(MID(Tabela1[[#This Row],[ITEM]],1,5)="YN-PF",MID(Tabela1[[#This Row],[ITEM]],1,5)="YN-PC"))),
  0,
  IF(
    ROUNDUP(
      IF(
        IF(D150="A",13-SUM(AR150:AU150),IF(D150="B",11-SUM(AR150:AU150),IF(D150="C",7-SUM(AR150:AU150))))
        &lt;0,
        0,
        IF(D150="A",13-SUM(AR150:AU150),IF(D150="B",11-SUM(AR150:AU150),IF(D150="C",7-SUM(AR150:AU150))))
      )
      *AE150/C150, 0
    )
    *C150 = 0,
    0,
    ROUNDUP(
      IF(
        IF(D150="A",13-SUM(AR150:AU150),IF(D150="B",11-SUM(AR150:AU150),IF(D150="C",7-SUM(AR150:AU150))))
        &lt;0,
        0,
        IF(D150="A",13-SUM(AR150:AU150),IF(D150="B",11-SUM(AR150:AU150),IF(D150="C",7-SUM(AR150:AU150))))
      )
      *AE150/C150, 0
    ) *C150
  )
)</f>
        <v>112000</v>
      </c>
      <c r="AZ150" s="26">
        <f>IF(OR(COUNTIF(AB150,"&gt;="&amp;1.5)+COUNTIF(AA150,"&gt;="&amp;1.5)+COUNTIF(Z150,"&gt;="&amp;1.5)+COUNTIF(Y150,"&gt;="&amp;1.5)+COUNTIF(X150,"&gt;="&amp;1.5)&gt;=2,COUNTIF(AB150,"&gt;="&amp;2)&gt;=1,AND(AA150&gt;=1.5,AB150&lt;=0.3,AI150=0)),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+IFERROR(BA150*C150,0),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+IFERROR(BA150*C150,0),
IFERROR(AVERAGEIF(Tabela1[[#This Row],[COMPRA PADRÃO]:[COMPRA &gt;30%]],"&gt;"&amp;0,Tabela1[[#This Row],[COMPRA PADRÃO]:[COMPRA &gt;30%]]),
0))/Tabela1[[#This Row],[U/CX]],0)*Tabela1[[#This Row],[U/CX]])</f>
        <v>112000</v>
      </c>
      <c r="BA150" s="19"/>
      <c r="BB150" s="19"/>
      <c r="BC150" s="5"/>
      <c r="BD150" s="43">
        <f t="shared" si="77"/>
        <v>704.03773584905662</v>
      </c>
      <c r="BE150" s="44">
        <f>Tabela1[[#This Row],[MÉDIA DIÁRIA]]*180</f>
        <v>126726.7924528302</v>
      </c>
      <c r="BF150" s="44">
        <f>Tabela1[[#This Row],[MÉDIA DIÁRIA]]*IF(Tabela1[[#This Row],[ABC FAT]]="A",(13*22),IF(Tabela1[[#This Row],[ABC FAT]]="B",(9*22),IF(Tabela1[[#This Row],[ABC FAT]]="C",(3*22),0)))</f>
        <v>201354.79245283018</v>
      </c>
      <c r="BG150" s="44">
        <f>SUM(Tabela1[[#This Row],[ESTOQUE TOTAL]],Tabela1[[#This Row],[TRÂNSITO TOTAL]])</f>
        <v>90325</v>
      </c>
      <c r="BH1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238000</v>
      </c>
      <c r="BI1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0.67329882141347008</v>
      </c>
    </row>
    <row r="151" spans="1:61" x14ac:dyDescent="0.2">
      <c r="A151" s="4" t="s">
        <v>17</v>
      </c>
      <c r="B151" s="4" t="s">
        <v>944</v>
      </c>
      <c r="C151" s="4">
        <v>25</v>
      </c>
      <c r="D151" s="4" t="s">
        <v>16</v>
      </c>
      <c r="E151" s="5">
        <v>100</v>
      </c>
      <c r="F151" s="4">
        <v>225</v>
      </c>
      <c r="G151" s="4">
        <v>200</v>
      </c>
      <c r="H151" s="4">
        <v>105</v>
      </c>
      <c r="I151" s="4">
        <v>200</v>
      </c>
      <c r="J151" s="4">
        <v>25</v>
      </c>
      <c r="K151" s="4">
        <v>175</v>
      </c>
      <c r="L151" s="4">
        <v>110</v>
      </c>
      <c r="M151" s="4">
        <v>75</v>
      </c>
      <c r="N151" s="4">
        <v>125</v>
      </c>
      <c r="O151" s="4">
        <v>125</v>
      </c>
      <c r="P151" s="4">
        <v>75</v>
      </c>
      <c r="Q151" s="13">
        <f t="shared" si="52"/>
        <v>0.77922077922077915</v>
      </c>
      <c r="R151" s="16">
        <f t="shared" si="53"/>
        <v>1.7532467532467531</v>
      </c>
      <c r="S151" s="16">
        <f t="shared" si="54"/>
        <v>1.5584415584415583</v>
      </c>
      <c r="T151" s="16">
        <f t="shared" si="55"/>
        <v>0.81818181818181812</v>
      </c>
      <c r="U151" s="16">
        <f t="shared" si="56"/>
        <v>1.5584415584415583</v>
      </c>
      <c r="V151" s="16">
        <f t="shared" si="57"/>
        <v>0.19480519480519479</v>
      </c>
      <c r="W151" s="16">
        <f t="shared" si="58"/>
        <v>1.3636363636363635</v>
      </c>
      <c r="X151" s="16">
        <f t="shared" si="59"/>
        <v>0.8571428571428571</v>
      </c>
      <c r="Y151" s="16">
        <f t="shared" si="60"/>
        <v>0.58441558441558439</v>
      </c>
      <c r="Z151" s="16">
        <f t="shared" si="61"/>
        <v>0.97402597402597391</v>
      </c>
      <c r="AA151" s="16">
        <f t="shared" si="62"/>
        <v>0.97402597402597391</v>
      </c>
      <c r="AB151" s="17">
        <f t="shared" si="63"/>
        <v>0.58441558441558439</v>
      </c>
      <c r="AC151" s="15">
        <v>32034.75</v>
      </c>
      <c r="AD151" s="14">
        <f>AVERAGE(Tabela1[[#This Row],[202407-JUL]:[202506-JUN]])</f>
        <v>128.33333333333334</v>
      </c>
      <c r="AE151" s="14">
        <f t="shared" si="64"/>
        <v>137.72727272727272</v>
      </c>
      <c r="AF151" s="5">
        <v>1</v>
      </c>
      <c r="AG151" s="6">
        <v>212</v>
      </c>
      <c r="AH151" s="4">
        <v>500</v>
      </c>
      <c r="AI151" s="23">
        <f>SUM(Tabela1[[#This Row],[ESTOQUE RJ]:[ESTOQUE SC]])</f>
        <v>712</v>
      </c>
      <c r="AJ151" s="4">
        <v>0</v>
      </c>
      <c r="AK151" s="4">
        <v>0</v>
      </c>
      <c r="AL151" s="24">
        <f>SUM(Tabela1[[#This Row],[QTD CONTAINER]:[QTD FÁBRICA]])</f>
        <v>0</v>
      </c>
      <c r="AM151" s="7">
        <f t="shared" si="65"/>
        <v>1.6519480519480518</v>
      </c>
      <c r="AN151" s="7">
        <f t="shared" si="66"/>
        <v>3.8961038961038956</v>
      </c>
      <c r="AO151" s="8">
        <f t="shared" si="67"/>
        <v>0</v>
      </c>
      <c r="AP151" s="9">
        <f t="shared" si="68"/>
        <v>0</v>
      </c>
      <c r="AQ151" s="25">
        <f t="shared" si="69"/>
        <v>5.5480519480519472</v>
      </c>
      <c r="AR151" s="18">
        <f t="shared" si="70"/>
        <v>1.5392739273927394</v>
      </c>
      <c r="AS151" s="7">
        <f t="shared" si="71"/>
        <v>3.6303630363036308</v>
      </c>
      <c r="AT151" s="8">
        <f t="shared" si="72"/>
        <v>0</v>
      </c>
      <c r="AU151" s="9">
        <f t="shared" si="73"/>
        <v>0</v>
      </c>
      <c r="AV151" s="10">
        <f t="shared" si="74"/>
        <v>5.1696369636963704</v>
      </c>
      <c r="AW151" s="22">
        <f t="shared" si="75"/>
        <v>0</v>
      </c>
      <c r="AX151" s="5">
        <f t="shared" si="76"/>
        <v>0</v>
      </c>
      <c r="AY151" s="4">
        <f>IF(
  AND(Tabela1[[#This Row],[GRUPO | ITEM]]="PALHETAS",NOT(OR(MID(Tabela1[[#This Row],[ITEM]],1,5)="YN-PF",MID(Tabela1[[#This Row],[ITEM]],1,5)="YN-PC"))),
  0,
  IF(
    ROUNDUP(
      IF(
        IF(D151="A",13-SUM(AR151:AU151),IF(D151="B",11-SUM(AR151:AU151),IF(D151="C",7-SUM(AR151:AU151))))
        &lt;0,
        0,
        IF(D151="A",13-SUM(AR151:AU151),IF(D151="B",11-SUM(AR151:AU151),IF(D151="C",7-SUM(AR151:AU151))))
      )
      *AE151/C151, 0
    )
    *C151 = 0,
    0,
    ROUNDUP(
      IF(
        IF(D151="A",13-SUM(AR151:AU151),IF(D151="B",11-SUM(AR151:AU151),IF(D151="C",7-SUM(AR151:AU151))))
        &lt;0,
        0,
        IF(D151="A",13-SUM(AR151:AU151),IF(D151="B",11-SUM(AR151:AU151),IF(D151="C",7-SUM(AR151:AU151))))
      )
      *AE151/C151, 0
    ) *C151
  )
)</f>
        <v>0</v>
      </c>
      <c r="AZ151" s="26">
        <f>IF(OR(COUNTIF(AB151,"&gt;="&amp;1.5)+COUNTIF(AA151,"&gt;="&amp;1.5)+COUNTIF(Z151,"&gt;="&amp;1.5)+COUNTIF(Y151,"&gt;="&amp;1.5)+COUNTIF(X151,"&gt;="&amp;1.5)&gt;=2,COUNTIF(AB151,"&gt;="&amp;2)&gt;=1,AND(AA151&gt;=1.5,AB151&lt;=0.3,AI151=0)),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+IFERROR(BA151*C151,0),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+IFERROR(BA151*C151,0),
IFERROR(AVERAGEIF(Tabela1[[#This Row],[COMPRA PADRÃO]:[COMPRA &gt;30%]],"&gt;"&amp;0,Tabela1[[#This Row],[COMPRA PADRÃO]:[COMPRA &gt;30%]]),
0))/Tabela1[[#This Row],[U/CX]],0)*Tabela1[[#This Row],[U/CX]])</f>
        <v>0</v>
      </c>
      <c r="BA151" s="19"/>
      <c r="BB151" s="19"/>
      <c r="BC151" s="5"/>
      <c r="BD151" s="43">
        <f t="shared" si="77"/>
        <v>5.8113207547169807</v>
      </c>
      <c r="BE151" s="44">
        <f>Tabela1[[#This Row],[MÉDIA DIÁRIA]]*180</f>
        <v>1046.0377358490566</v>
      </c>
      <c r="BF151" s="44">
        <f>Tabela1[[#This Row],[MÉDIA DIÁRIA]]*IF(Tabela1[[#This Row],[ABC FAT]]="A",(13*22),IF(Tabela1[[#This Row],[ABC FAT]]="B",(9*22),IF(Tabela1[[#This Row],[ABC FAT]]="C",(3*22),0)))</f>
        <v>1150.6415094339623</v>
      </c>
      <c r="BG151" s="44">
        <f>SUM(Tabela1[[#This Row],[ESTOQUE TOTAL]],Tabela1[[#This Row],[TRÂNSITO TOTAL]])</f>
        <v>712</v>
      </c>
      <c r="BH1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1475</v>
      </c>
      <c r="BI1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0.68066378066378064</v>
      </c>
    </row>
    <row r="152" spans="1:61" x14ac:dyDescent="0.2">
      <c r="A152" s="4" t="s">
        <v>17</v>
      </c>
      <c r="B152" s="4" t="s">
        <v>50</v>
      </c>
      <c r="C152" s="4">
        <v>25</v>
      </c>
      <c r="D152" s="4" t="s">
        <v>19</v>
      </c>
      <c r="E152" s="5">
        <v>600</v>
      </c>
      <c r="F152" s="4">
        <v>625</v>
      </c>
      <c r="G152" s="4">
        <v>975</v>
      </c>
      <c r="H152" s="4">
        <v>1125</v>
      </c>
      <c r="I152" s="4">
        <v>2925</v>
      </c>
      <c r="J152" s="4">
        <v>575</v>
      </c>
      <c r="K152" s="4">
        <v>2325</v>
      </c>
      <c r="L152" s="4">
        <v>1650</v>
      </c>
      <c r="M152" s="4">
        <v>675</v>
      </c>
      <c r="N152" s="4">
        <v>725</v>
      </c>
      <c r="O152" s="4">
        <v>675</v>
      </c>
      <c r="P152" s="4">
        <v>1050</v>
      </c>
      <c r="Q152" s="13">
        <f t="shared" si="52"/>
        <v>0.51705565529622977</v>
      </c>
      <c r="R152" s="16">
        <f t="shared" si="53"/>
        <v>0.53859964093357271</v>
      </c>
      <c r="S152" s="16">
        <f t="shared" si="54"/>
        <v>0.84021543985637337</v>
      </c>
      <c r="T152" s="16">
        <f t="shared" si="55"/>
        <v>0.96947935368043081</v>
      </c>
      <c r="U152" s="16">
        <f t="shared" si="56"/>
        <v>2.5206463195691202</v>
      </c>
      <c r="V152" s="16">
        <f t="shared" si="57"/>
        <v>0.49551166965888688</v>
      </c>
      <c r="W152" s="16">
        <f t="shared" si="58"/>
        <v>2.0035906642728905</v>
      </c>
      <c r="X152" s="16">
        <f t="shared" si="59"/>
        <v>1.4219030520646319</v>
      </c>
      <c r="Y152" s="16">
        <f t="shared" si="60"/>
        <v>0.58168761220825849</v>
      </c>
      <c r="Z152" s="16">
        <f t="shared" si="61"/>
        <v>0.62477558348294426</v>
      </c>
      <c r="AA152" s="16">
        <f t="shared" si="62"/>
        <v>0.58168761220825849</v>
      </c>
      <c r="AB152" s="17">
        <f t="shared" si="63"/>
        <v>0.90484739676840209</v>
      </c>
      <c r="AC152" s="15">
        <v>160453</v>
      </c>
      <c r="AD152" s="14">
        <f>AVERAGE(Tabela1[[#This Row],[202407-JUL]:[202506-JUN]])</f>
        <v>1160.4166666666667</v>
      </c>
      <c r="AE152" s="14">
        <f t="shared" si="64"/>
        <v>1160.4166666666667</v>
      </c>
      <c r="AF152" s="5">
        <v>0</v>
      </c>
      <c r="AG152" s="6">
        <v>1800</v>
      </c>
      <c r="AH152" s="4">
        <v>4650</v>
      </c>
      <c r="AI152" s="23">
        <f>SUM(Tabela1[[#This Row],[ESTOQUE RJ]:[ESTOQUE SC]])</f>
        <v>6450</v>
      </c>
      <c r="AJ152" s="4">
        <v>0</v>
      </c>
      <c r="AK152" s="4">
        <v>10000</v>
      </c>
      <c r="AL152" s="24">
        <f>SUM(Tabela1[[#This Row],[QTD CONTAINER]:[QTD FÁBRICA]])</f>
        <v>10000</v>
      </c>
      <c r="AM152" s="7">
        <f t="shared" si="65"/>
        <v>1.5511669658886893</v>
      </c>
      <c r="AN152" s="7">
        <f t="shared" si="66"/>
        <v>4.0071813285457809</v>
      </c>
      <c r="AO152" s="8">
        <f t="shared" si="67"/>
        <v>0</v>
      </c>
      <c r="AP152" s="9">
        <f t="shared" si="68"/>
        <v>8.6175942549371634</v>
      </c>
      <c r="AQ152" s="25">
        <f t="shared" si="69"/>
        <v>14.175942549371634</v>
      </c>
      <c r="AR152" s="18">
        <f t="shared" si="70"/>
        <v>1.5511669658886893</v>
      </c>
      <c r="AS152" s="7">
        <f t="shared" si="71"/>
        <v>4.0071813285457809</v>
      </c>
      <c r="AT152" s="8">
        <f t="shared" si="72"/>
        <v>0</v>
      </c>
      <c r="AU152" s="9">
        <f t="shared" si="73"/>
        <v>8.6175942549371634</v>
      </c>
      <c r="AV152" s="10">
        <f t="shared" si="74"/>
        <v>14.175942549371634</v>
      </c>
      <c r="AW152" s="22">
        <f t="shared" si="75"/>
        <v>0</v>
      </c>
      <c r="AX152" s="5">
        <f t="shared" si="76"/>
        <v>0</v>
      </c>
      <c r="AY152" s="4">
        <f>IF(
  AND(Tabela1[[#This Row],[GRUPO | ITEM]]="PALHETAS",NOT(OR(MID(Tabela1[[#This Row],[ITEM]],1,5)="YN-PF",MID(Tabela1[[#This Row],[ITEM]],1,5)="YN-PC"))),
  0,
  IF(
    ROUNDUP(
      IF(
        IF(D152="A",13-SUM(AR152:AU152),IF(D152="B",11-SUM(AR152:AU152),IF(D152="C",7-SUM(AR152:AU152))))
        &lt;0,
        0,
        IF(D152="A",13-SUM(AR152:AU152),IF(D152="B",11-SUM(AR152:AU152),IF(D152="C",7-SUM(AR152:AU152))))
      )
      *AE152/C152, 0
    )
    *C152 = 0,
    0,
    ROUNDUP(
      IF(
        IF(D152="A",13-SUM(AR152:AU152),IF(D152="B",11-SUM(AR152:AU152),IF(D152="C",7-SUM(AR152:AU152))))
        &lt;0,
        0,
        IF(D152="A",13-SUM(AR152:AU152),IF(D152="B",11-SUM(AR152:AU152),IF(D152="C",7-SUM(AR152:AU152))))
      )
      *AE152/C152, 0
    ) *C152
  )
)</f>
        <v>0</v>
      </c>
      <c r="AZ152" s="26">
        <f>IF(OR(COUNTIF(AB152,"&gt;="&amp;1.5)+COUNTIF(AA152,"&gt;="&amp;1.5)+COUNTIF(Z152,"&gt;="&amp;1.5)+COUNTIF(Y152,"&gt;="&amp;1.5)+COUNTIF(X152,"&gt;="&amp;1.5)&gt;=2,COUNTIF(AB152,"&gt;="&amp;2)&gt;=1,AND(AA152&gt;=1.5,AB152&lt;=0.3,AI152=0)),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+IFERROR(BA152*C152,0),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+IFERROR(BA152*C152,0),
IFERROR(AVERAGEIF(Tabela1[[#This Row],[COMPRA PADRÃO]:[COMPRA &gt;30%]],"&gt;"&amp;0,Tabela1[[#This Row],[COMPRA PADRÃO]:[COMPRA &gt;30%]]),
0))/Tabela1[[#This Row],[U/CX]],0)*Tabela1[[#This Row],[U/CX]])</f>
        <v>0</v>
      </c>
      <c r="BA152" s="33"/>
      <c r="BB152" s="33"/>
      <c r="BC152" s="42"/>
      <c r="BD152" s="43">
        <f t="shared" si="77"/>
        <v>52.547169811320757</v>
      </c>
      <c r="BE152" s="44">
        <f>Tabela1[[#This Row],[MÉDIA DIÁRIA]]*180</f>
        <v>9458.4905660377353</v>
      </c>
      <c r="BF152" s="44">
        <f>Tabela1[[#This Row],[MÉDIA DIÁRIA]]*IF(Tabela1[[#This Row],[ABC FAT]]="A",(13*22),IF(Tabela1[[#This Row],[ABC FAT]]="B",(9*22),IF(Tabela1[[#This Row],[ABC FAT]]="C",(3*22),0)))</f>
        <v>15028.490566037737</v>
      </c>
      <c r="BG152" s="44">
        <f>SUM(Tabela1[[#This Row],[ESTOQUE TOTAL]],Tabela1[[#This Row],[TRÂNSITO TOTAL]])</f>
        <v>16450</v>
      </c>
      <c r="BH1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8025</v>
      </c>
      <c r="BI1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0.68192698982645128</v>
      </c>
    </row>
    <row r="153" spans="1:61" x14ac:dyDescent="0.2">
      <c r="A153" s="4" t="s">
        <v>17</v>
      </c>
      <c r="B153" s="4" t="s">
        <v>81</v>
      </c>
      <c r="C153" s="4">
        <v>25</v>
      </c>
      <c r="D153" s="4" t="s">
        <v>19</v>
      </c>
      <c r="E153" s="5">
        <v>425</v>
      </c>
      <c r="F153" s="4">
        <v>600</v>
      </c>
      <c r="G153" s="4">
        <v>925</v>
      </c>
      <c r="H153" s="4">
        <v>750</v>
      </c>
      <c r="I153" s="4">
        <v>2375</v>
      </c>
      <c r="J153" s="4">
        <v>500</v>
      </c>
      <c r="K153" s="4">
        <v>1600</v>
      </c>
      <c r="L153" s="4">
        <v>1375</v>
      </c>
      <c r="M153" s="4">
        <v>775</v>
      </c>
      <c r="N153" s="4">
        <v>750</v>
      </c>
      <c r="O153" s="4">
        <v>650</v>
      </c>
      <c r="P153" s="4">
        <v>575</v>
      </c>
      <c r="Q153" s="13">
        <f t="shared" si="52"/>
        <v>0.45132743362831862</v>
      </c>
      <c r="R153" s="16">
        <f t="shared" si="53"/>
        <v>0.63716814159292035</v>
      </c>
      <c r="S153" s="16">
        <f t="shared" si="54"/>
        <v>0.9823008849557523</v>
      </c>
      <c r="T153" s="16">
        <f t="shared" si="55"/>
        <v>0.79646017699115046</v>
      </c>
      <c r="U153" s="16">
        <f t="shared" si="56"/>
        <v>2.5221238938053099</v>
      </c>
      <c r="V153" s="16">
        <f t="shared" si="57"/>
        <v>0.53097345132743368</v>
      </c>
      <c r="W153" s="16">
        <f t="shared" si="58"/>
        <v>1.6991150442477876</v>
      </c>
      <c r="X153" s="16">
        <f t="shared" si="59"/>
        <v>1.4601769911504425</v>
      </c>
      <c r="Y153" s="16">
        <f t="shared" si="60"/>
        <v>0.82300884955752218</v>
      </c>
      <c r="Z153" s="16">
        <f t="shared" si="61"/>
        <v>0.79646017699115046</v>
      </c>
      <c r="AA153" s="16">
        <f t="shared" si="62"/>
        <v>0.69026548672566379</v>
      </c>
      <c r="AB153" s="17">
        <f t="shared" si="63"/>
        <v>0.61061946902654873</v>
      </c>
      <c r="AC153" s="15">
        <v>130444.75</v>
      </c>
      <c r="AD153" s="14">
        <f>AVERAGE(Tabela1[[#This Row],[202407-JUL]:[202506-JUN]])</f>
        <v>941.66666666666663</v>
      </c>
      <c r="AE153" s="14">
        <f t="shared" si="64"/>
        <v>941.66666666666663</v>
      </c>
      <c r="AF153" s="5">
        <v>0</v>
      </c>
      <c r="AG153" s="6">
        <v>2700</v>
      </c>
      <c r="AH153" s="4">
        <v>2550</v>
      </c>
      <c r="AI153" s="23">
        <f>SUM(Tabela1[[#This Row],[ESTOQUE RJ]:[ESTOQUE SC]])</f>
        <v>5250</v>
      </c>
      <c r="AJ153" s="4">
        <v>0</v>
      </c>
      <c r="AK153" s="4">
        <v>7000</v>
      </c>
      <c r="AL153" s="24">
        <f>SUM(Tabela1[[#This Row],[QTD CONTAINER]:[QTD FÁBRICA]])</f>
        <v>7000</v>
      </c>
      <c r="AM153" s="7">
        <f t="shared" si="65"/>
        <v>2.8672566371681416</v>
      </c>
      <c r="AN153" s="7">
        <f t="shared" si="66"/>
        <v>2.7079646017699117</v>
      </c>
      <c r="AO153" s="8">
        <f t="shared" si="67"/>
        <v>0</v>
      </c>
      <c r="AP153" s="9">
        <f t="shared" si="68"/>
        <v>7.4336283185840708</v>
      </c>
      <c r="AQ153" s="25">
        <f t="shared" si="69"/>
        <v>13.008849557522124</v>
      </c>
      <c r="AR153" s="18">
        <f t="shared" si="70"/>
        <v>2.8672566371681416</v>
      </c>
      <c r="AS153" s="7">
        <f t="shared" si="71"/>
        <v>2.7079646017699117</v>
      </c>
      <c r="AT153" s="8">
        <f t="shared" si="72"/>
        <v>0</v>
      </c>
      <c r="AU153" s="9">
        <f t="shared" si="73"/>
        <v>7.4336283185840708</v>
      </c>
      <c r="AV153" s="10">
        <f t="shared" si="74"/>
        <v>13.008849557522124</v>
      </c>
      <c r="AW153" s="22">
        <f t="shared" si="75"/>
        <v>0</v>
      </c>
      <c r="AX153" s="5">
        <f t="shared" si="76"/>
        <v>0</v>
      </c>
      <c r="AY153" s="4">
        <f>IF(
  AND(Tabela1[[#This Row],[GRUPO | ITEM]]="PALHETAS",NOT(OR(MID(Tabela1[[#This Row],[ITEM]],1,5)="YN-PF",MID(Tabela1[[#This Row],[ITEM]],1,5)="YN-PC"))),
  0,
  IF(
    ROUNDUP(
      IF(
        IF(D153="A",13-SUM(AR153:AU153),IF(D153="B",11-SUM(AR153:AU153),IF(D153="C",7-SUM(AR153:AU153))))
        &lt;0,
        0,
        IF(D153="A",13-SUM(AR153:AU153),IF(D153="B",11-SUM(AR153:AU153),IF(D153="C",7-SUM(AR153:AU153))))
      )
      *AE153/C153, 0
    )
    *C153 = 0,
    0,
    ROUNDUP(
      IF(
        IF(D153="A",13-SUM(AR153:AU153),IF(D153="B",11-SUM(AR153:AU153),IF(D153="C",7-SUM(AR153:AU153))))
        &lt;0,
        0,
        IF(D153="A",13-SUM(AR153:AU153),IF(D153="B",11-SUM(AR153:AU153),IF(D153="C",7-SUM(AR153:AU153))))
      )
      *AE153/C153, 0
    ) *C153
  )
)</f>
        <v>0</v>
      </c>
      <c r="AZ153" s="26">
        <f>IF(OR(COUNTIF(AB153,"&gt;="&amp;1.5)+COUNTIF(AA153,"&gt;="&amp;1.5)+COUNTIF(Z153,"&gt;="&amp;1.5)+COUNTIF(Y153,"&gt;="&amp;1.5)+COUNTIF(X153,"&gt;="&amp;1.5)&gt;=2,COUNTIF(AB153,"&gt;="&amp;2)&gt;=1,AND(AA153&gt;=1.5,AB153&lt;=0.3,AI153=0)),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+IFERROR(BA153*C153,0),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+IFERROR(BA153*C153,0),
IFERROR(AVERAGEIF(Tabela1[[#This Row],[COMPRA PADRÃO]:[COMPRA &gt;30%]],"&gt;"&amp;0,Tabela1[[#This Row],[COMPRA PADRÃO]:[COMPRA &gt;30%]]),
0))/Tabela1[[#This Row],[U/CX]],0)*Tabela1[[#This Row],[U/CX]])</f>
        <v>0</v>
      </c>
      <c r="BA153" s="19"/>
      <c r="BB153" s="19"/>
      <c r="BC153" s="5"/>
      <c r="BD153" s="43">
        <f t="shared" si="77"/>
        <v>42.641509433962263</v>
      </c>
      <c r="BE153" s="44">
        <f>Tabela1[[#This Row],[MÉDIA DIÁRIA]]*180</f>
        <v>7675.4716981132069</v>
      </c>
      <c r="BF153" s="44">
        <f>Tabela1[[#This Row],[MÉDIA DIÁRIA]]*IF(Tabela1[[#This Row],[ABC FAT]]="A",(13*22),IF(Tabela1[[#This Row],[ABC FAT]]="B",(9*22),IF(Tabela1[[#This Row],[ABC FAT]]="C",(3*22),0)))</f>
        <v>12195.471698113208</v>
      </c>
      <c r="BG153" s="44">
        <f>SUM(Tabela1[[#This Row],[ESTOQUE TOTAL]],Tabela1[[#This Row],[TRÂNSITO TOTAL]])</f>
        <v>12250</v>
      </c>
      <c r="BH1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7625</v>
      </c>
      <c r="BI1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0.68399705014749268</v>
      </c>
    </row>
    <row r="154" spans="1:61" x14ac:dyDescent="0.2">
      <c r="A154" s="4" t="s">
        <v>17</v>
      </c>
      <c r="B154" s="4" t="s">
        <v>195</v>
      </c>
      <c r="C154" s="4">
        <v>20</v>
      </c>
      <c r="D154" s="4" t="s">
        <v>16</v>
      </c>
      <c r="E154" s="5">
        <v>480</v>
      </c>
      <c r="F154" s="4">
        <v>480</v>
      </c>
      <c r="G154" s="4">
        <v>300</v>
      </c>
      <c r="H154" s="4">
        <v>620</v>
      </c>
      <c r="I154" s="4">
        <v>700</v>
      </c>
      <c r="J154" s="4"/>
      <c r="K154" s="4">
        <v>620</v>
      </c>
      <c r="L154" s="4">
        <v>580</v>
      </c>
      <c r="M154" s="4">
        <v>740</v>
      </c>
      <c r="N154" s="4">
        <v>320</v>
      </c>
      <c r="O154" s="4">
        <v>320</v>
      </c>
      <c r="P154" s="4">
        <v>280</v>
      </c>
      <c r="Q154" s="13">
        <f t="shared" si="52"/>
        <v>0.97058823529411764</v>
      </c>
      <c r="R154" s="16">
        <f t="shared" si="53"/>
        <v>0.97058823529411764</v>
      </c>
      <c r="S154" s="16">
        <f t="shared" si="54"/>
        <v>0.60661764705882348</v>
      </c>
      <c r="T154" s="16">
        <f t="shared" si="55"/>
        <v>1.2536764705882353</v>
      </c>
      <c r="U154" s="16">
        <f t="shared" si="56"/>
        <v>1.4154411764705881</v>
      </c>
      <c r="V154" s="16">
        <f t="shared" si="57"/>
        <v>0</v>
      </c>
      <c r="W154" s="16">
        <f t="shared" si="58"/>
        <v>1.2536764705882353</v>
      </c>
      <c r="X154" s="16">
        <f t="shared" si="59"/>
        <v>1.1727941176470589</v>
      </c>
      <c r="Y154" s="16">
        <f t="shared" si="60"/>
        <v>1.4963235294117647</v>
      </c>
      <c r="Z154" s="16">
        <f t="shared" si="61"/>
        <v>0.6470588235294118</v>
      </c>
      <c r="AA154" s="16">
        <f t="shared" si="62"/>
        <v>0.6470588235294118</v>
      </c>
      <c r="AB154" s="17">
        <f t="shared" si="63"/>
        <v>0.56617647058823528</v>
      </c>
      <c r="AC154" s="15">
        <v>83222.600000000006</v>
      </c>
      <c r="AD154" s="14">
        <f>AVERAGE(Tabela1[[#This Row],[202407-JUL]:[202506-JUN]])</f>
        <v>494.54545454545456</v>
      </c>
      <c r="AE154" s="14">
        <f t="shared" si="64"/>
        <v>494.54545454545456</v>
      </c>
      <c r="AF154" s="5">
        <v>1</v>
      </c>
      <c r="AG154" s="6">
        <v>360</v>
      </c>
      <c r="AH154" s="4">
        <v>2180</v>
      </c>
      <c r="AI154" s="23">
        <f>SUM(Tabela1[[#This Row],[ESTOQUE RJ]:[ESTOQUE SC]])</f>
        <v>2540</v>
      </c>
      <c r="AJ154" s="4">
        <v>0</v>
      </c>
      <c r="AK154" s="4">
        <v>3000</v>
      </c>
      <c r="AL154" s="24">
        <f>SUM(Tabela1[[#This Row],[QTD CONTAINER]:[QTD FÁBRICA]])</f>
        <v>3000</v>
      </c>
      <c r="AM154" s="7">
        <f t="shared" si="65"/>
        <v>0.7279411764705882</v>
      </c>
      <c r="AN154" s="7">
        <f t="shared" si="66"/>
        <v>4.4080882352941178</v>
      </c>
      <c r="AO154" s="8">
        <f t="shared" si="67"/>
        <v>0</v>
      </c>
      <c r="AP154" s="9">
        <f t="shared" si="68"/>
        <v>6.0661764705882355</v>
      </c>
      <c r="AQ154" s="25">
        <f t="shared" si="69"/>
        <v>11.202205882352942</v>
      </c>
      <c r="AR154" s="18">
        <f t="shared" si="70"/>
        <v>0.7279411764705882</v>
      </c>
      <c r="AS154" s="7">
        <f t="shared" si="71"/>
        <v>4.4080882352941178</v>
      </c>
      <c r="AT154" s="8">
        <f t="shared" si="72"/>
        <v>0</v>
      </c>
      <c r="AU154" s="9">
        <f t="shared" si="73"/>
        <v>6.0661764705882355</v>
      </c>
      <c r="AV154" s="10">
        <f t="shared" si="74"/>
        <v>11.202205882352942</v>
      </c>
      <c r="AW154" s="22">
        <f t="shared" si="75"/>
        <v>0</v>
      </c>
      <c r="AX154" s="5">
        <f t="shared" si="76"/>
        <v>0</v>
      </c>
      <c r="AY154" s="4">
        <f>IF(
  AND(Tabela1[[#This Row],[GRUPO | ITEM]]="PALHETAS",NOT(OR(MID(Tabela1[[#This Row],[ITEM]],1,5)="YN-PF",MID(Tabela1[[#This Row],[ITEM]],1,5)="YN-PC"))),
  0,
  IF(
    ROUNDUP(
      IF(
        IF(D154="A",13-SUM(AR154:AU154),IF(D154="B",11-SUM(AR154:AU154),IF(D154="C",7-SUM(AR154:AU154))))
        &lt;0,
        0,
        IF(D154="A",13-SUM(AR154:AU154),IF(D154="B",11-SUM(AR154:AU154),IF(D154="C",7-SUM(AR154:AU154))))
      )
      *AE154/C154, 0
    )
    *C154 = 0,
    0,
    ROUNDUP(
      IF(
        IF(D154="A",13-SUM(AR154:AU154),IF(D154="B",11-SUM(AR154:AU154),IF(D154="C",7-SUM(AR154:AU154))))
        &lt;0,
        0,
        IF(D154="A",13-SUM(AR154:AU154),IF(D154="B",11-SUM(AR154:AU154),IF(D154="C",7-SUM(AR154:AU154))))
      )
      *AE154/C154, 0
    ) *C154
  )
)</f>
        <v>0</v>
      </c>
      <c r="AZ154" s="26">
        <f>IF(OR(COUNTIF(AB154,"&gt;="&amp;1.5)+COUNTIF(AA154,"&gt;="&amp;1.5)+COUNTIF(Z154,"&gt;="&amp;1.5)+COUNTIF(Y154,"&gt;="&amp;1.5)+COUNTIF(X154,"&gt;="&amp;1.5)&gt;=2,COUNTIF(AB154,"&gt;="&amp;2)&gt;=1,AND(AA154&gt;=1.5,AB154&lt;=0.3,AI154=0)),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+IFERROR(BA154*C154,0),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+IFERROR(BA154*C154,0),
IFERROR(AVERAGEIF(Tabela1[[#This Row],[COMPRA PADRÃO]:[COMPRA &gt;30%]],"&gt;"&amp;0,Tabela1[[#This Row],[COMPRA PADRÃO]:[COMPRA &gt;30%]]),
0))/Tabela1[[#This Row],[U/CX]],0)*Tabela1[[#This Row],[U/CX]])</f>
        <v>0</v>
      </c>
      <c r="BA154" s="19"/>
      <c r="BB154" s="19"/>
      <c r="BC154" s="5"/>
      <c r="BD154" s="43">
        <f t="shared" si="77"/>
        <v>20.528301886792452</v>
      </c>
      <c r="BE154" s="44">
        <f>Tabela1[[#This Row],[MÉDIA DIÁRIA]]*180</f>
        <v>3695.0943396226412</v>
      </c>
      <c r="BF154" s="44">
        <f>Tabela1[[#This Row],[MÉDIA DIÁRIA]]*IF(Tabela1[[#This Row],[ABC FAT]]="A",(13*22),IF(Tabela1[[#This Row],[ABC FAT]]="B",(9*22),IF(Tabela1[[#This Row],[ABC FAT]]="C",(3*22),0)))</f>
        <v>4064.6037735849054</v>
      </c>
      <c r="BG154" s="44">
        <f>SUM(Tabela1[[#This Row],[ESTOQUE TOTAL]],Tabela1[[#This Row],[TRÂNSITO TOTAL]])</f>
        <v>5540</v>
      </c>
      <c r="BH1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2220</v>
      </c>
      <c r="BI1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0.68739787581699352</v>
      </c>
    </row>
    <row r="155" spans="1:61" x14ac:dyDescent="0.2">
      <c r="A155" s="4" t="s">
        <v>17</v>
      </c>
      <c r="B155" s="4" t="s">
        <v>833</v>
      </c>
      <c r="C155" s="4">
        <v>50</v>
      </c>
      <c r="D155" s="4" t="s">
        <v>16</v>
      </c>
      <c r="E155" s="5">
        <v>575</v>
      </c>
      <c r="F155" s="4">
        <v>825</v>
      </c>
      <c r="G155" s="4">
        <v>725</v>
      </c>
      <c r="H155" s="4">
        <v>1500</v>
      </c>
      <c r="I155" s="4">
        <v>2500</v>
      </c>
      <c r="J155" s="4">
        <v>100</v>
      </c>
      <c r="K155" s="4">
        <v>1200</v>
      </c>
      <c r="L155" s="4">
        <v>750</v>
      </c>
      <c r="M155" s="4">
        <v>625</v>
      </c>
      <c r="N155" s="4">
        <v>450</v>
      </c>
      <c r="O155" s="4">
        <v>1500</v>
      </c>
      <c r="P155" s="4">
        <v>850</v>
      </c>
      <c r="Q155" s="13">
        <f t="shared" si="52"/>
        <v>0.59482758620689657</v>
      </c>
      <c r="R155" s="16">
        <f t="shared" si="53"/>
        <v>0.85344827586206895</v>
      </c>
      <c r="S155" s="16">
        <f t="shared" si="54"/>
        <v>0.75</v>
      </c>
      <c r="T155" s="16">
        <f t="shared" si="55"/>
        <v>1.5517241379310345</v>
      </c>
      <c r="U155" s="16">
        <f t="shared" si="56"/>
        <v>2.5862068965517242</v>
      </c>
      <c r="V155" s="16">
        <f t="shared" si="57"/>
        <v>0.10344827586206896</v>
      </c>
      <c r="W155" s="16">
        <f t="shared" si="58"/>
        <v>1.2413793103448276</v>
      </c>
      <c r="X155" s="16">
        <f t="shared" si="59"/>
        <v>0.77586206896551724</v>
      </c>
      <c r="Y155" s="16">
        <f t="shared" si="60"/>
        <v>0.64655172413793105</v>
      </c>
      <c r="Z155" s="16">
        <f t="shared" si="61"/>
        <v>0.46551724137931039</v>
      </c>
      <c r="AA155" s="16">
        <f t="shared" si="62"/>
        <v>1.5517241379310345</v>
      </c>
      <c r="AB155" s="17">
        <f t="shared" si="63"/>
        <v>0.87931034482758619</v>
      </c>
      <c r="AC155" s="15">
        <v>92802.5</v>
      </c>
      <c r="AD155" s="14">
        <f>AVERAGE(Tabela1[[#This Row],[202407-JUL]:[202506-JUN]])</f>
        <v>966.66666666666663</v>
      </c>
      <c r="AE155" s="14">
        <f t="shared" si="64"/>
        <v>1045.4545454545455</v>
      </c>
      <c r="AF155" s="5">
        <v>1</v>
      </c>
      <c r="AG155" s="6">
        <v>758</v>
      </c>
      <c r="AH155" s="4">
        <v>4700</v>
      </c>
      <c r="AI155" s="23">
        <f>SUM(Tabela1[[#This Row],[ESTOQUE RJ]:[ESTOQUE SC]])</f>
        <v>5458</v>
      </c>
      <c r="AJ155" s="4">
        <v>0</v>
      </c>
      <c r="AK155" s="4">
        <v>0</v>
      </c>
      <c r="AL155" s="24">
        <f>SUM(Tabela1[[#This Row],[QTD CONTAINER]:[QTD FÁBRICA]])</f>
        <v>0</v>
      </c>
      <c r="AM155" s="7">
        <f t="shared" si="65"/>
        <v>0.78413793103448282</v>
      </c>
      <c r="AN155" s="7">
        <f t="shared" si="66"/>
        <v>4.862068965517242</v>
      </c>
      <c r="AO155" s="8">
        <f t="shared" si="67"/>
        <v>0</v>
      </c>
      <c r="AP155" s="9">
        <f t="shared" si="68"/>
        <v>0</v>
      </c>
      <c r="AQ155" s="25">
        <f t="shared" si="69"/>
        <v>5.6462068965517247</v>
      </c>
      <c r="AR155" s="18">
        <f t="shared" si="70"/>
        <v>0.72504347826086957</v>
      </c>
      <c r="AS155" s="7">
        <f t="shared" si="71"/>
        <v>4.4956521739130437</v>
      </c>
      <c r="AT155" s="8">
        <f t="shared" si="72"/>
        <v>0</v>
      </c>
      <c r="AU155" s="9">
        <f t="shared" si="73"/>
        <v>0</v>
      </c>
      <c r="AV155" s="10">
        <f t="shared" si="74"/>
        <v>5.2206956521739132</v>
      </c>
      <c r="AW155" s="22">
        <f t="shared" si="75"/>
        <v>0</v>
      </c>
      <c r="AX155" s="5">
        <f t="shared" si="76"/>
        <v>0</v>
      </c>
      <c r="AY155" s="4">
        <f>IF(
  AND(Tabela1[[#This Row],[GRUPO | ITEM]]="PALHETAS",NOT(OR(MID(Tabela1[[#This Row],[ITEM]],1,5)="YN-PF",MID(Tabela1[[#This Row],[ITEM]],1,5)="YN-PC"))),
  0,
  IF(
    ROUNDUP(
      IF(
        IF(D155="A",13-SUM(AR155:AU155),IF(D155="B",11-SUM(AR155:AU155),IF(D155="C",7-SUM(AR155:AU155))))
        &lt;0,
        0,
        IF(D155="A",13-SUM(AR155:AU155),IF(D155="B",11-SUM(AR155:AU155),IF(D155="C",7-SUM(AR155:AU155))))
      )
      *AE155/C155, 0
    )
    *C155 = 0,
    0,
    ROUNDUP(
      IF(
        IF(D155="A",13-SUM(AR155:AU155),IF(D155="B",11-SUM(AR155:AU155),IF(D155="C",7-SUM(AR155:AU155))))
        &lt;0,
        0,
        IF(D155="A",13-SUM(AR155:AU155),IF(D155="B",11-SUM(AR155:AU155),IF(D155="C",7-SUM(AR155:AU155))))
      )
      *AE155/C155, 0
    ) *C155
  )
)</f>
        <v>0</v>
      </c>
      <c r="AZ155" s="26">
        <f>IF(OR(COUNTIF(AB155,"&gt;="&amp;1.5)+COUNTIF(AA155,"&gt;="&amp;1.5)+COUNTIF(Z155,"&gt;="&amp;1.5)+COUNTIF(Y155,"&gt;="&amp;1.5)+COUNTIF(X155,"&gt;="&amp;1.5)&gt;=2,COUNTIF(AB155,"&gt;="&amp;2)&gt;=1,AND(AA155&gt;=1.5,AB155&lt;=0.3,AI155=0)),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+IFERROR(BA155*C155,0),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+IFERROR(BA155*C155,0),
IFERROR(AVERAGEIF(Tabela1[[#This Row],[COMPRA PADRÃO]:[COMPRA &gt;30%]],"&gt;"&amp;0,Tabela1[[#This Row],[COMPRA PADRÃO]:[COMPRA &gt;30%]]),
0))/Tabela1[[#This Row],[U/CX]],0)*Tabela1[[#This Row],[U/CX]])</f>
        <v>0</v>
      </c>
      <c r="BA155" s="19"/>
      <c r="BB155" s="19"/>
      <c r="BC155" s="5"/>
      <c r="BD155" s="43">
        <f t="shared" si="77"/>
        <v>43.773584905660378</v>
      </c>
      <c r="BE155" s="44">
        <f>Tabela1[[#This Row],[MÉDIA DIÁRIA]]*180</f>
        <v>7879.2452830188677</v>
      </c>
      <c r="BF155" s="44">
        <f>Tabela1[[#This Row],[MÉDIA DIÁRIA]]*IF(Tabela1[[#This Row],[ABC FAT]]="A",(13*22),IF(Tabela1[[#This Row],[ABC FAT]]="B",(9*22),IF(Tabela1[[#This Row],[ABC FAT]]="C",(3*22),0)))</f>
        <v>8667.1698113207549</v>
      </c>
      <c r="BG155" s="44">
        <f>SUM(Tabela1[[#This Row],[ESTOQUE TOTAL]],Tabela1[[#This Row],[TRÂNSITO TOTAL]])</f>
        <v>5458</v>
      </c>
      <c r="BH1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11100</v>
      </c>
      <c r="BI1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0.692705938697318</v>
      </c>
    </row>
    <row r="156" spans="1:61" x14ac:dyDescent="0.2">
      <c r="A156" s="4" t="s">
        <v>17</v>
      </c>
      <c r="B156" s="4" t="s">
        <v>66</v>
      </c>
      <c r="C156" s="4">
        <v>25</v>
      </c>
      <c r="D156" s="4" t="s">
        <v>19</v>
      </c>
      <c r="E156" s="5">
        <v>850</v>
      </c>
      <c r="F156" s="4">
        <v>1150</v>
      </c>
      <c r="G156" s="4">
        <v>1250</v>
      </c>
      <c r="H156" s="4">
        <v>1300</v>
      </c>
      <c r="I156" s="4">
        <v>3350</v>
      </c>
      <c r="J156" s="4">
        <v>550</v>
      </c>
      <c r="K156" s="4">
        <v>2450</v>
      </c>
      <c r="L156" s="4">
        <v>1875</v>
      </c>
      <c r="M156" s="4">
        <v>800</v>
      </c>
      <c r="N156" s="4">
        <v>1525</v>
      </c>
      <c r="O156" s="4">
        <v>1175</v>
      </c>
      <c r="P156" s="4">
        <v>1575</v>
      </c>
      <c r="Q156" s="13">
        <f t="shared" si="52"/>
        <v>0.5714285714285714</v>
      </c>
      <c r="R156" s="16">
        <f t="shared" si="53"/>
        <v>0.77310924369747902</v>
      </c>
      <c r="S156" s="16">
        <f t="shared" si="54"/>
        <v>0.84033613445378152</v>
      </c>
      <c r="T156" s="16">
        <f t="shared" si="55"/>
        <v>0.87394957983193278</v>
      </c>
      <c r="U156" s="16">
        <f t="shared" si="56"/>
        <v>2.2521008403361344</v>
      </c>
      <c r="V156" s="16">
        <f t="shared" si="57"/>
        <v>0.36974789915966388</v>
      </c>
      <c r="W156" s="16">
        <f t="shared" si="58"/>
        <v>1.6470588235294117</v>
      </c>
      <c r="X156" s="16">
        <f t="shared" si="59"/>
        <v>1.2605042016806722</v>
      </c>
      <c r="Y156" s="16">
        <f t="shared" si="60"/>
        <v>0.53781512605042014</v>
      </c>
      <c r="Z156" s="16">
        <f t="shared" si="61"/>
        <v>1.0252100840336134</v>
      </c>
      <c r="AA156" s="16">
        <f t="shared" si="62"/>
        <v>0.78991596638655459</v>
      </c>
      <c r="AB156" s="17">
        <f t="shared" si="63"/>
        <v>1.0588235294117647</v>
      </c>
      <c r="AC156" s="15">
        <v>204831.75</v>
      </c>
      <c r="AD156" s="14">
        <f>AVERAGE(Tabela1[[#This Row],[202407-JUL]:[202506-JUN]])</f>
        <v>1487.5</v>
      </c>
      <c r="AE156" s="14">
        <f t="shared" si="64"/>
        <v>1487.5</v>
      </c>
      <c r="AF156" s="5">
        <v>1</v>
      </c>
      <c r="AG156" s="6">
        <v>3725</v>
      </c>
      <c r="AH156" s="4">
        <v>4800</v>
      </c>
      <c r="AI156" s="23">
        <f>SUM(Tabela1[[#This Row],[ESTOQUE RJ]:[ESTOQUE SC]])</f>
        <v>8525</v>
      </c>
      <c r="AJ156" s="4">
        <v>0</v>
      </c>
      <c r="AK156" s="4">
        <v>10000</v>
      </c>
      <c r="AL156" s="24">
        <f>SUM(Tabela1[[#This Row],[QTD CONTAINER]:[QTD FÁBRICA]])</f>
        <v>10000</v>
      </c>
      <c r="AM156" s="7">
        <f t="shared" si="65"/>
        <v>2.5042016806722689</v>
      </c>
      <c r="AN156" s="7">
        <f t="shared" si="66"/>
        <v>3.2268907563025211</v>
      </c>
      <c r="AO156" s="8">
        <f t="shared" si="67"/>
        <v>0</v>
      </c>
      <c r="AP156" s="9">
        <f t="shared" si="68"/>
        <v>6.7226890756302522</v>
      </c>
      <c r="AQ156" s="25">
        <f t="shared" si="69"/>
        <v>12.453781512605042</v>
      </c>
      <c r="AR156" s="18">
        <f t="shared" si="70"/>
        <v>2.5042016806722689</v>
      </c>
      <c r="AS156" s="7">
        <f t="shared" si="71"/>
        <v>3.2268907563025211</v>
      </c>
      <c r="AT156" s="8">
        <f t="shared" si="72"/>
        <v>0</v>
      </c>
      <c r="AU156" s="9">
        <f t="shared" si="73"/>
        <v>6.7226890756302522</v>
      </c>
      <c r="AV156" s="10">
        <f t="shared" si="74"/>
        <v>12.453781512605042</v>
      </c>
      <c r="AW156" s="22">
        <f t="shared" si="75"/>
        <v>0</v>
      </c>
      <c r="AX156" s="5">
        <f t="shared" si="76"/>
        <v>0</v>
      </c>
      <c r="AY156" s="4">
        <f>IF(
  AND(Tabela1[[#This Row],[GRUPO | ITEM]]="PALHETAS",NOT(OR(MID(Tabela1[[#This Row],[ITEM]],1,5)="YN-PF",MID(Tabela1[[#This Row],[ITEM]],1,5)="YN-PC"))),
  0,
  IF(
    ROUNDUP(
      IF(
        IF(D156="A",13-SUM(AR156:AU156),IF(D156="B",11-SUM(AR156:AU156),IF(D156="C",7-SUM(AR156:AU156))))
        &lt;0,
        0,
        IF(D156="A",13-SUM(AR156:AU156),IF(D156="B",11-SUM(AR156:AU156),IF(D156="C",7-SUM(AR156:AU156))))
      )
      *AE156/C156, 0
    )
    *C156 = 0,
    0,
    ROUNDUP(
      IF(
        IF(D156="A",13-SUM(AR156:AU156),IF(D156="B",11-SUM(AR156:AU156),IF(D156="C",7-SUM(AR156:AU156))))
        &lt;0,
        0,
        IF(D156="A",13-SUM(AR156:AU156),IF(D156="B",11-SUM(AR156:AU156),IF(D156="C",7-SUM(AR156:AU156))))
      )
      *AE156/C156, 0
    ) *C156
  )
)</f>
        <v>0</v>
      </c>
      <c r="AZ156" s="26">
        <f>IF(OR(COUNTIF(AB156,"&gt;="&amp;1.5)+COUNTIF(AA156,"&gt;="&amp;1.5)+COUNTIF(Z156,"&gt;="&amp;1.5)+COUNTIF(Y156,"&gt;="&amp;1.5)+COUNTIF(X156,"&gt;="&amp;1.5)&gt;=2,COUNTIF(AB156,"&gt;="&amp;2)&gt;=1,AND(AA156&gt;=1.5,AB156&lt;=0.3,AI156=0)),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+IFERROR(BA156*C156,0),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+IFERROR(BA156*C156,0),
IFERROR(AVERAGEIF(Tabela1[[#This Row],[COMPRA PADRÃO]:[COMPRA &gt;30%]],"&gt;"&amp;0,Tabela1[[#This Row],[COMPRA PADRÃO]:[COMPRA &gt;30%]]),
0))/Tabela1[[#This Row],[U/CX]],0)*Tabela1[[#This Row],[U/CX]])</f>
        <v>0</v>
      </c>
      <c r="BA156" s="19"/>
      <c r="BB156" s="19"/>
      <c r="BC156" s="41"/>
      <c r="BD156" s="43">
        <f t="shared" si="77"/>
        <v>67.35849056603773</v>
      </c>
      <c r="BE156" s="44">
        <f>Tabela1[[#This Row],[MÉDIA DIÁRIA]]*180</f>
        <v>12124.528301886792</v>
      </c>
      <c r="BF156" s="44">
        <f>Tabela1[[#This Row],[MÉDIA DIÁRIA]]*IF(Tabela1[[#This Row],[ABC FAT]]="A",(13*22),IF(Tabela1[[#This Row],[ABC FAT]]="B",(9*22),IF(Tabela1[[#This Row],[ABC FAT]]="C",(3*22),0)))</f>
        <v>19264.528301886792</v>
      </c>
      <c r="BG156" s="44">
        <f>SUM(Tabela1[[#This Row],[ESTOQUE TOTAL]],Tabela1[[#This Row],[TRÂNSITO TOTAL]])</f>
        <v>18525</v>
      </c>
      <c r="BH1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12875</v>
      </c>
      <c r="BI1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0.70312013694366637</v>
      </c>
    </row>
    <row r="157" spans="1:61" x14ac:dyDescent="0.2">
      <c r="A157" s="4" t="s">
        <v>17</v>
      </c>
      <c r="B157" s="4" t="s">
        <v>785</v>
      </c>
      <c r="C157" s="4">
        <v>100</v>
      </c>
      <c r="D157" s="4" t="s">
        <v>19</v>
      </c>
      <c r="E157" s="5">
        <v>2700</v>
      </c>
      <c r="F157" s="4">
        <v>3400</v>
      </c>
      <c r="G157" s="4">
        <v>3100</v>
      </c>
      <c r="H157" s="4">
        <v>6800</v>
      </c>
      <c r="I157" s="4">
        <v>13700</v>
      </c>
      <c r="J157" s="4">
        <v>6700</v>
      </c>
      <c r="K157" s="4">
        <v>7600</v>
      </c>
      <c r="L157" s="4">
        <v>4800</v>
      </c>
      <c r="M157" s="4">
        <v>3000</v>
      </c>
      <c r="N157" s="4">
        <v>6100</v>
      </c>
      <c r="O157" s="4">
        <v>7900</v>
      </c>
      <c r="P157" s="4">
        <v>3600</v>
      </c>
      <c r="Q157" s="13">
        <f t="shared" si="52"/>
        <v>0.46685878962536026</v>
      </c>
      <c r="R157" s="16">
        <f t="shared" si="53"/>
        <v>0.58789625360230546</v>
      </c>
      <c r="S157" s="16">
        <f t="shared" si="54"/>
        <v>0.5360230547550433</v>
      </c>
      <c r="T157" s="16">
        <f t="shared" si="55"/>
        <v>1.1757925072046109</v>
      </c>
      <c r="U157" s="16">
        <f t="shared" si="56"/>
        <v>2.3688760806916429</v>
      </c>
      <c r="V157" s="16">
        <f t="shared" si="57"/>
        <v>1.1585014409221903</v>
      </c>
      <c r="W157" s="16">
        <f t="shared" si="58"/>
        <v>1.3141210374639769</v>
      </c>
      <c r="X157" s="16">
        <f t="shared" si="59"/>
        <v>0.82997118155619598</v>
      </c>
      <c r="Y157" s="16">
        <f t="shared" si="60"/>
        <v>0.51873198847262247</v>
      </c>
      <c r="Z157" s="16">
        <f t="shared" si="61"/>
        <v>1.0547550432276658</v>
      </c>
      <c r="AA157" s="16">
        <f t="shared" si="62"/>
        <v>1.3659942363112392</v>
      </c>
      <c r="AB157" s="17">
        <f t="shared" si="63"/>
        <v>0.62247838616714701</v>
      </c>
      <c r="AC157" s="15">
        <v>242438</v>
      </c>
      <c r="AD157" s="14">
        <f>AVERAGE(Tabela1[[#This Row],[202407-JUL]:[202506-JUN]])</f>
        <v>5783.333333333333</v>
      </c>
      <c r="AE157" s="14">
        <f t="shared" si="64"/>
        <v>5783.333333333333</v>
      </c>
      <c r="AF157" s="5">
        <v>0</v>
      </c>
      <c r="AG157" s="6">
        <v>6800</v>
      </c>
      <c r="AH157" s="4">
        <v>26600</v>
      </c>
      <c r="AI157" s="23">
        <f>SUM(Tabela1[[#This Row],[ESTOQUE RJ]:[ESTOQUE SC]])</f>
        <v>33400</v>
      </c>
      <c r="AJ157" s="4">
        <v>0</v>
      </c>
      <c r="AK157" s="4">
        <v>60000</v>
      </c>
      <c r="AL157" s="24">
        <f>SUM(Tabela1[[#This Row],[QTD CONTAINER]:[QTD FÁBRICA]])</f>
        <v>60000</v>
      </c>
      <c r="AM157" s="7">
        <f t="shared" si="65"/>
        <v>1.1757925072046109</v>
      </c>
      <c r="AN157" s="7">
        <f t="shared" si="66"/>
        <v>4.5994236311239192</v>
      </c>
      <c r="AO157" s="8">
        <f t="shared" si="67"/>
        <v>0</v>
      </c>
      <c r="AP157" s="9">
        <f t="shared" si="68"/>
        <v>10.37463976945245</v>
      </c>
      <c r="AQ157" s="25">
        <f t="shared" si="69"/>
        <v>16.149855907780982</v>
      </c>
      <c r="AR157" s="18">
        <f t="shared" si="70"/>
        <v>1.1757925072046109</v>
      </c>
      <c r="AS157" s="7">
        <f t="shared" si="71"/>
        <v>4.5994236311239192</v>
      </c>
      <c r="AT157" s="8">
        <f t="shared" si="72"/>
        <v>0</v>
      </c>
      <c r="AU157" s="9">
        <f t="shared" si="73"/>
        <v>10.37463976945245</v>
      </c>
      <c r="AV157" s="10">
        <f t="shared" si="74"/>
        <v>16.149855907780982</v>
      </c>
      <c r="AW157" s="22">
        <f t="shared" si="75"/>
        <v>0</v>
      </c>
      <c r="AX157" s="5">
        <f t="shared" si="76"/>
        <v>0</v>
      </c>
      <c r="AY157" s="4">
        <f>IF(
  AND(Tabela1[[#This Row],[GRUPO | ITEM]]="PALHETAS",NOT(OR(MID(Tabela1[[#This Row],[ITEM]],1,5)="YN-PF",MID(Tabela1[[#This Row],[ITEM]],1,5)="YN-PC"))),
  0,
  IF(
    ROUNDUP(
      IF(
        IF(D157="A",13-SUM(AR157:AU157),IF(D157="B",11-SUM(AR157:AU157),IF(D157="C",7-SUM(AR157:AU157))))
        &lt;0,
        0,
        IF(D157="A",13-SUM(AR157:AU157),IF(D157="B",11-SUM(AR157:AU157),IF(D157="C",7-SUM(AR157:AU157))))
      )
      *AE157/C157, 0
    )
    *C157 = 0,
    0,
    ROUNDUP(
      IF(
        IF(D157="A",13-SUM(AR157:AU157),IF(D157="B",11-SUM(AR157:AU157),IF(D157="C",7-SUM(AR157:AU157))))
        &lt;0,
        0,
        IF(D157="A",13-SUM(AR157:AU157),IF(D157="B",11-SUM(AR157:AU157),IF(D157="C",7-SUM(AR157:AU157))))
      )
      *AE157/C157, 0
    ) *C157
  )
)</f>
        <v>0</v>
      </c>
      <c r="AZ157" s="26">
        <f>IF(OR(COUNTIF(AB157,"&gt;="&amp;1.5)+COUNTIF(AA157,"&gt;="&amp;1.5)+COUNTIF(Z157,"&gt;="&amp;1.5)+COUNTIF(Y157,"&gt;="&amp;1.5)+COUNTIF(X157,"&gt;="&amp;1.5)&gt;=2,COUNTIF(AB157,"&gt;="&amp;2)&gt;=1,AND(AA157&gt;=1.5,AB157&lt;=0.3,AI157=0)),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+IFERROR(BA157*C157,0),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+IFERROR(BA157*C157,0),
IFERROR(AVERAGEIF(Tabela1[[#This Row],[COMPRA PADRÃO]:[COMPRA &gt;30%]],"&gt;"&amp;0,Tabela1[[#This Row],[COMPRA PADRÃO]:[COMPRA &gt;30%]]),
0))/Tabela1[[#This Row],[U/CX]],0)*Tabela1[[#This Row],[U/CX]])</f>
        <v>0</v>
      </c>
      <c r="BA157" s="19"/>
      <c r="BB157" s="19"/>
      <c r="BC157" s="5"/>
      <c r="BD157" s="43">
        <f t="shared" si="77"/>
        <v>261.88679245283021</v>
      </c>
      <c r="BE157" s="44">
        <f>Tabela1[[#This Row],[MÉDIA DIÁRIA]]*180</f>
        <v>47139.622641509435</v>
      </c>
      <c r="BF157" s="44">
        <f>Tabela1[[#This Row],[MÉDIA DIÁRIA]]*IF(Tabela1[[#This Row],[ABC FAT]]="A",(13*22),IF(Tabela1[[#This Row],[ABC FAT]]="B",(9*22),IF(Tabela1[[#This Row],[ABC FAT]]="C",(3*22),0)))</f>
        <v>74899.622641509442</v>
      </c>
      <c r="BG157" s="44">
        <f>SUM(Tabela1[[#This Row],[ESTOQUE TOTAL]],Tabela1[[#This Row],[TRÂNSITO TOTAL]])</f>
        <v>93400</v>
      </c>
      <c r="BH1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28600</v>
      </c>
      <c r="BI1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0.70853346141530582</v>
      </c>
    </row>
    <row r="158" spans="1:61" x14ac:dyDescent="0.2">
      <c r="A158" s="4" t="s">
        <v>17</v>
      </c>
      <c r="B158" s="4" t="s">
        <v>65</v>
      </c>
      <c r="C158" s="4">
        <v>20</v>
      </c>
      <c r="D158" s="4" t="s">
        <v>19</v>
      </c>
      <c r="E158" s="5">
        <v>2360</v>
      </c>
      <c r="F158" s="4">
        <v>2180</v>
      </c>
      <c r="G158" s="4">
        <v>1360</v>
      </c>
      <c r="H158" s="4">
        <v>3100</v>
      </c>
      <c r="I158" s="4">
        <v>3500</v>
      </c>
      <c r="J158" s="4">
        <v>460</v>
      </c>
      <c r="K158" s="4">
        <v>2880</v>
      </c>
      <c r="L158" s="4">
        <v>1660</v>
      </c>
      <c r="M158" s="4">
        <v>1840</v>
      </c>
      <c r="N158" s="4">
        <v>1420</v>
      </c>
      <c r="O158" s="4">
        <v>1880</v>
      </c>
      <c r="P158" s="4">
        <v>2100</v>
      </c>
      <c r="Q158" s="13">
        <f t="shared" si="52"/>
        <v>1.1447049312853679</v>
      </c>
      <c r="R158" s="16">
        <f t="shared" si="53"/>
        <v>1.0573969280517381</v>
      </c>
      <c r="S158" s="16">
        <f t="shared" si="54"/>
        <v>0.65966046887631369</v>
      </c>
      <c r="T158" s="16">
        <f t="shared" si="55"/>
        <v>1.503637833468068</v>
      </c>
      <c r="U158" s="16">
        <f t="shared" si="56"/>
        <v>1.6976556184316898</v>
      </c>
      <c r="V158" s="16">
        <f t="shared" si="57"/>
        <v>0.22312045270816494</v>
      </c>
      <c r="W158" s="16">
        <f t="shared" si="58"/>
        <v>1.396928051738076</v>
      </c>
      <c r="X158" s="16">
        <f t="shared" si="59"/>
        <v>0.80517380759903001</v>
      </c>
      <c r="Y158" s="16">
        <f t="shared" si="60"/>
        <v>0.89248181083265976</v>
      </c>
      <c r="Z158" s="16">
        <f t="shared" si="61"/>
        <v>0.68876313662085697</v>
      </c>
      <c r="AA158" s="16">
        <f t="shared" si="62"/>
        <v>0.91188358932902192</v>
      </c>
      <c r="AB158" s="17">
        <f t="shared" si="63"/>
        <v>1.0185933710590138</v>
      </c>
      <c r="AC158" s="15">
        <v>378966.2</v>
      </c>
      <c r="AD158" s="14">
        <f>AVERAGE(Tabela1[[#This Row],[202407-JUL]:[202506-JUN]])</f>
        <v>2061.6666666666665</v>
      </c>
      <c r="AE158" s="14">
        <f t="shared" si="64"/>
        <v>2207.2727272727275</v>
      </c>
      <c r="AF158" s="5">
        <v>1</v>
      </c>
      <c r="AG158" s="6">
        <v>2000</v>
      </c>
      <c r="AH158" s="4">
        <v>2940</v>
      </c>
      <c r="AI158" s="23">
        <f>SUM(Tabela1[[#This Row],[ESTOQUE RJ]:[ESTOQUE SC]])</f>
        <v>4940</v>
      </c>
      <c r="AJ158" s="4">
        <v>6980</v>
      </c>
      <c r="AK158" s="4">
        <v>29180</v>
      </c>
      <c r="AL158" s="24">
        <f>SUM(Tabela1[[#This Row],[QTD CONTAINER]:[QTD FÁBRICA]])</f>
        <v>36160</v>
      </c>
      <c r="AM158" s="7">
        <f t="shared" si="65"/>
        <v>0.97008892481810838</v>
      </c>
      <c r="AN158" s="7">
        <f t="shared" si="66"/>
        <v>1.4260307194826194</v>
      </c>
      <c r="AO158" s="8">
        <f t="shared" si="67"/>
        <v>3.3856103476151982</v>
      </c>
      <c r="AP158" s="9">
        <f t="shared" si="68"/>
        <v>14.153597413096202</v>
      </c>
      <c r="AQ158" s="25">
        <f t="shared" si="69"/>
        <v>19.935327405012128</v>
      </c>
      <c r="AR158" s="18">
        <f t="shared" si="70"/>
        <v>0.90609555189456337</v>
      </c>
      <c r="AS158" s="7">
        <f t="shared" si="71"/>
        <v>1.331960461285008</v>
      </c>
      <c r="AT158" s="8">
        <f t="shared" si="72"/>
        <v>3.1622734761120261</v>
      </c>
      <c r="AU158" s="9">
        <f t="shared" si="73"/>
        <v>13.219934102141679</v>
      </c>
      <c r="AV158" s="10">
        <f t="shared" si="74"/>
        <v>18.620263591433275</v>
      </c>
      <c r="AW158" s="22">
        <f t="shared" si="75"/>
        <v>0</v>
      </c>
      <c r="AX158" s="5">
        <f t="shared" si="76"/>
        <v>0</v>
      </c>
      <c r="AY158" s="4">
        <f>IF(
  AND(Tabela1[[#This Row],[GRUPO | ITEM]]="PALHETAS",NOT(OR(MID(Tabela1[[#This Row],[ITEM]],1,5)="YN-PF",MID(Tabela1[[#This Row],[ITEM]],1,5)="YN-PC"))),
  0,
  IF(
    ROUNDUP(
      IF(
        IF(D158="A",13-SUM(AR158:AU158),IF(D158="B",11-SUM(AR158:AU158),IF(D158="C",7-SUM(AR158:AU158))))
        &lt;0,
        0,
        IF(D158="A",13-SUM(AR158:AU158),IF(D158="B",11-SUM(AR158:AU158),IF(D158="C",7-SUM(AR158:AU158))))
      )
      *AE158/C158, 0
    )
    *C158 = 0,
    0,
    ROUNDUP(
      IF(
        IF(D158="A",13-SUM(AR158:AU158),IF(D158="B",11-SUM(AR158:AU158),IF(D158="C",7-SUM(AR158:AU158))))
        &lt;0,
        0,
        IF(D158="A",13-SUM(AR158:AU158),IF(D158="B",11-SUM(AR158:AU158),IF(D158="C",7-SUM(AR158:AU158))))
      )
      *AE158/C158, 0
    ) *C158
  )
)</f>
        <v>0</v>
      </c>
      <c r="AZ158" s="26">
        <f>IF(OR(COUNTIF(AB158,"&gt;="&amp;1.5)+COUNTIF(AA158,"&gt;="&amp;1.5)+COUNTIF(Z158,"&gt;="&amp;1.5)+COUNTIF(Y158,"&gt;="&amp;1.5)+COUNTIF(X158,"&gt;="&amp;1.5)&gt;=2,COUNTIF(AB158,"&gt;="&amp;2)&gt;=1,AND(AA158&gt;=1.5,AB158&lt;=0.3,AI158=0)),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+IFERROR(BA158*C158,0),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+IFERROR(BA158*C158,0),
IFERROR(AVERAGEIF(Tabela1[[#This Row],[COMPRA PADRÃO]:[COMPRA &gt;30%]],"&gt;"&amp;0,Tabela1[[#This Row],[COMPRA PADRÃO]:[COMPRA &gt;30%]]),
0))/Tabela1[[#This Row],[U/CX]],0)*Tabela1[[#This Row],[U/CX]])</f>
        <v>0</v>
      </c>
      <c r="BA158" s="19"/>
      <c r="BB158" s="19"/>
      <c r="BC158" s="5"/>
      <c r="BD158" s="43">
        <f t="shared" si="77"/>
        <v>93.35849056603773</v>
      </c>
      <c r="BE158" s="44">
        <f>Tabela1[[#This Row],[MÉDIA DIÁRIA]]*180</f>
        <v>16804.528301886792</v>
      </c>
      <c r="BF158" s="44">
        <f>Tabela1[[#This Row],[MÉDIA DIÁRIA]]*IF(Tabela1[[#This Row],[ABC FAT]]="A",(13*22),IF(Tabela1[[#This Row],[ABC FAT]]="B",(9*22),IF(Tabela1[[#This Row],[ABC FAT]]="C",(3*22),0)))</f>
        <v>26700.528301886792</v>
      </c>
      <c r="BG158" s="44">
        <f>SUM(Tabela1[[#This Row],[ESTOQUE TOTAL]],Tabela1[[#This Row],[TRÂNSITO TOTAL]])</f>
        <v>41100</v>
      </c>
      <c r="BH1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2400</v>
      </c>
      <c r="BI1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0.7093326147489446</v>
      </c>
    </row>
    <row r="159" spans="1:61" x14ac:dyDescent="0.2">
      <c r="A159" s="4" t="s">
        <v>17</v>
      </c>
      <c r="B159" s="4" t="s">
        <v>790</v>
      </c>
      <c r="C159" s="4">
        <v>100</v>
      </c>
      <c r="D159" s="4" t="s">
        <v>19</v>
      </c>
      <c r="E159" s="5">
        <v>4400</v>
      </c>
      <c r="F159" s="4">
        <v>3300</v>
      </c>
      <c r="G159" s="4">
        <v>2400</v>
      </c>
      <c r="H159" s="4">
        <v>9500</v>
      </c>
      <c r="I159" s="4">
        <v>17300</v>
      </c>
      <c r="J159" s="4">
        <v>7400</v>
      </c>
      <c r="K159" s="4">
        <v>6500</v>
      </c>
      <c r="L159" s="4">
        <v>6100</v>
      </c>
      <c r="M159" s="4">
        <v>4400</v>
      </c>
      <c r="N159" s="4">
        <v>4700</v>
      </c>
      <c r="O159" s="4">
        <v>5900</v>
      </c>
      <c r="P159" s="4">
        <v>4800</v>
      </c>
      <c r="Q159" s="13">
        <f t="shared" si="52"/>
        <v>0.68839634941329853</v>
      </c>
      <c r="R159" s="16">
        <f t="shared" si="53"/>
        <v>0.51629726205997395</v>
      </c>
      <c r="S159" s="16">
        <f t="shared" si="54"/>
        <v>0.37548891786179922</v>
      </c>
      <c r="T159" s="16">
        <f t="shared" si="55"/>
        <v>1.4863102998696218</v>
      </c>
      <c r="U159" s="16">
        <f t="shared" si="56"/>
        <v>2.7066492829204694</v>
      </c>
      <c r="V159" s="16">
        <f t="shared" si="57"/>
        <v>1.1577574967405475</v>
      </c>
      <c r="W159" s="16">
        <f t="shared" si="58"/>
        <v>1.0169491525423728</v>
      </c>
      <c r="X159" s="16">
        <f t="shared" si="59"/>
        <v>0.95436766623207292</v>
      </c>
      <c r="Y159" s="16">
        <f t="shared" si="60"/>
        <v>0.68839634941329853</v>
      </c>
      <c r="Z159" s="16">
        <f t="shared" si="61"/>
        <v>0.73533246414602338</v>
      </c>
      <c r="AA159" s="16">
        <f t="shared" si="62"/>
        <v>0.92307692307692302</v>
      </c>
      <c r="AB159" s="17">
        <f t="shared" si="63"/>
        <v>0.75097783572359844</v>
      </c>
      <c r="AC159" s="15">
        <v>288756</v>
      </c>
      <c r="AD159" s="14">
        <f>AVERAGE(Tabela1[[#This Row],[202407-JUL]:[202506-JUN]])</f>
        <v>6391.666666666667</v>
      </c>
      <c r="AE159" s="14">
        <f t="shared" si="64"/>
        <v>6391.666666666667</v>
      </c>
      <c r="AF159" s="5">
        <v>2</v>
      </c>
      <c r="AG159" s="6">
        <v>14000</v>
      </c>
      <c r="AH159" s="4">
        <v>10100</v>
      </c>
      <c r="AI159" s="23">
        <f>SUM(Tabela1[[#This Row],[ESTOQUE RJ]:[ESTOQUE SC]])</f>
        <v>24100</v>
      </c>
      <c r="AJ159" s="4">
        <v>13000</v>
      </c>
      <c r="AK159" s="4">
        <v>67000</v>
      </c>
      <c r="AL159" s="24">
        <f>SUM(Tabela1[[#This Row],[QTD CONTAINER]:[QTD FÁBRICA]])</f>
        <v>80000</v>
      </c>
      <c r="AM159" s="7">
        <f t="shared" si="65"/>
        <v>2.1903520208604954</v>
      </c>
      <c r="AN159" s="7">
        <f t="shared" si="66"/>
        <v>1.5801825293350715</v>
      </c>
      <c r="AO159" s="8">
        <f t="shared" si="67"/>
        <v>2.0338983050847457</v>
      </c>
      <c r="AP159" s="9">
        <f t="shared" si="68"/>
        <v>10.482398956975228</v>
      </c>
      <c r="AQ159" s="25">
        <f t="shared" si="69"/>
        <v>16.286831812255542</v>
      </c>
      <c r="AR159" s="18">
        <f t="shared" si="70"/>
        <v>2.1903520208604954</v>
      </c>
      <c r="AS159" s="7">
        <f t="shared" si="71"/>
        <v>1.5801825293350715</v>
      </c>
      <c r="AT159" s="8">
        <f t="shared" si="72"/>
        <v>2.0338983050847457</v>
      </c>
      <c r="AU159" s="9">
        <f t="shared" si="73"/>
        <v>10.482398956975228</v>
      </c>
      <c r="AV159" s="10">
        <f t="shared" si="74"/>
        <v>16.286831812255542</v>
      </c>
      <c r="AW159" s="22">
        <f t="shared" si="75"/>
        <v>0</v>
      </c>
      <c r="AX159" s="5">
        <f t="shared" si="76"/>
        <v>0</v>
      </c>
      <c r="AY159" s="4">
        <f>IF(
  AND(Tabela1[[#This Row],[GRUPO | ITEM]]="PALHETAS",NOT(OR(MID(Tabela1[[#This Row],[ITEM]],1,5)="YN-PF",MID(Tabela1[[#This Row],[ITEM]],1,5)="YN-PC"))),
  0,
  IF(
    ROUNDUP(
      IF(
        IF(D159="A",13-SUM(AR159:AU159),IF(D159="B",11-SUM(AR159:AU159),IF(D159="C",7-SUM(AR159:AU159))))
        &lt;0,
        0,
        IF(D159="A",13-SUM(AR159:AU159),IF(D159="B",11-SUM(AR159:AU159),IF(D159="C",7-SUM(AR159:AU159))))
      )
      *AE159/C159, 0
    )
    *C159 = 0,
    0,
    ROUNDUP(
      IF(
        IF(D159="A",13-SUM(AR159:AU159),IF(D159="B",11-SUM(AR159:AU159),IF(D159="C",7-SUM(AR159:AU159))))
        &lt;0,
        0,
        IF(D159="A",13-SUM(AR159:AU159),IF(D159="B",11-SUM(AR159:AU159),IF(D159="C",7-SUM(AR159:AU159))))
      )
      *AE159/C159, 0
    ) *C159
  )
)</f>
        <v>0</v>
      </c>
      <c r="AZ159" s="26">
        <f>IF(OR(COUNTIF(AB159,"&gt;="&amp;1.5)+COUNTIF(AA159,"&gt;="&amp;1.5)+COUNTIF(Z159,"&gt;="&amp;1.5)+COUNTIF(Y159,"&gt;="&amp;1.5)+COUNTIF(X159,"&gt;="&amp;1.5)&gt;=2,COUNTIF(AB159,"&gt;="&amp;2)&gt;=1,AND(AA159&gt;=1.5,AB159&lt;=0.3,AI159=0)),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+IFERROR(BA159*C159,0),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+IFERROR(BA159*C159,0),
IFERROR(AVERAGEIF(Tabela1[[#This Row],[COMPRA PADRÃO]:[COMPRA &gt;30%]],"&gt;"&amp;0,Tabela1[[#This Row],[COMPRA PADRÃO]:[COMPRA &gt;30%]]),
0))/Tabela1[[#This Row],[U/CX]],0)*Tabela1[[#This Row],[U/CX]])</f>
        <v>0</v>
      </c>
      <c r="BA159" s="19"/>
      <c r="BB159" s="19"/>
      <c r="BC159" s="5"/>
      <c r="BD159" s="43">
        <f t="shared" si="77"/>
        <v>289.43396226415092</v>
      </c>
      <c r="BE159" s="44">
        <f>Tabela1[[#This Row],[MÉDIA DIÁRIA]]*180</f>
        <v>52098.113207547169</v>
      </c>
      <c r="BF159" s="44">
        <f>Tabela1[[#This Row],[MÉDIA DIÁRIA]]*IF(Tabela1[[#This Row],[ABC FAT]]="A",(13*22),IF(Tabela1[[#This Row],[ABC FAT]]="B",(9*22),IF(Tabela1[[#This Row],[ABC FAT]]="C",(3*22),0)))</f>
        <v>82778.113207547169</v>
      </c>
      <c r="BG159" s="44">
        <f>SUM(Tabela1[[#This Row],[ESTOQUE TOTAL]],Tabela1[[#This Row],[TRÂNSITO TOTAL]])</f>
        <v>104100</v>
      </c>
      <c r="BH1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30800</v>
      </c>
      <c r="BI1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0.71211791974503835</v>
      </c>
    </row>
    <row r="160" spans="1:61" x14ac:dyDescent="0.2">
      <c r="A160" s="4" t="s">
        <v>414</v>
      </c>
      <c r="B160" s="4" t="s">
        <v>418</v>
      </c>
      <c r="C160" s="4">
        <v>50</v>
      </c>
      <c r="D160" s="4" t="s">
        <v>19</v>
      </c>
      <c r="E160" s="5">
        <v>13800</v>
      </c>
      <c r="F160" s="4">
        <v>5400</v>
      </c>
      <c r="G160" s="4">
        <v>6150</v>
      </c>
      <c r="H160" s="4">
        <v>9950</v>
      </c>
      <c r="I160" s="4">
        <v>13650</v>
      </c>
      <c r="J160" s="4">
        <v>5100</v>
      </c>
      <c r="K160" s="4">
        <v>8150</v>
      </c>
      <c r="L160" s="4">
        <v>9970</v>
      </c>
      <c r="M160" s="4">
        <v>9396</v>
      </c>
      <c r="N160" s="4">
        <v>10700</v>
      </c>
      <c r="O160" s="4">
        <v>18350</v>
      </c>
      <c r="P160" s="4">
        <v>7650</v>
      </c>
      <c r="Q160" s="13">
        <f t="shared" si="52"/>
        <v>1.4002333722287048</v>
      </c>
      <c r="R160" s="16">
        <f t="shared" si="53"/>
        <v>0.54791740652427579</v>
      </c>
      <c r="S160" s="16">
        <f t="shared" si="54"/>
        <v>0.62401704631931409</v>
      </c>
      <c r="T160" s="16">
        <f t="shared" si="55"/>
        <v>1.0095885546141747</v>
      </c>
      <c r="U160" s="16">
        <f t="shared" si="56"/>
        <v>1.3850134442696971</v>
      </c>
      <c r="V160" s="16">
        <f t="shared" si="57"/>
        <v>0.51747755060626044</v>
      </c>
      <c r="W160" s="16">
        <f t="shared" si="58"/>
        <v>0.82694941910608288</v>
      </c>
      <c r="X160" s="16">
        <f t="shared" si="59"/>
        <v>1.0116178783420424</v>
      </c>
      <c r="Y160" s="16">
        <f t="shared" si="60"/>
        <v>0.95337628735223989</v>
      </c>
      <c r="Z160" s="16">
        <f t="shared" si="61"/>
        <v>1.0856881944092132</v>
      </c>
      <c r="AA160" s="16">
        <f t="shared" si="62"/>
        <v>1.8619045203186038</v>
      </c>
      <c r="AB160" s="17">
        <f t="shared" si="63"/>
        <v>0.77621632590939071</v>
      </c>
      <c r="AC160" s="15">
        <v>6369288.5199999996</v>
      </c>
      <c r="AD160" s="14">
        <f>AVERAGE(Tabela1[[#This Row],[202407-JUL]:[202506-JUN]])</f>
        <v>9855.5</v>
      </c>
      <c r="AE160" s="14">
        <f t="shared" si="64"/>
        <v>9855.5</v>
      </c>
      <c r="AF160" s="5">
        <v>350</v>
      </c>
      <c r="AG160" s="6">
        <v>6050</v>
      </c>
      <c r="AH160" s="4">
        <v>9450</v>
      </c>
      <c r="AI160" s="23">
        <f>SUM(Tabela1[[#This Row],[ESTOQUE RJ]:[ESTOQUE SC]])</f>
        <v>15500</v>
      </c>
      <c r="AJ160" s="4">
        <v>42000</v>
      </c>
      <c r="AK160" s="4">
        <v>65000</v>
      </c>
      <c r="AL160" s="24">
        <f>SUM(Tabela1[[#This Row],[QTD CONTAINER]:[QTD FÁBRICA]])</f>
        <v>107000</v>
      </c>
      <c r="AM160" s="7">
        <f t="shared" si="65"/>
        <v>0.61387042767997568</v>
      </c>
      <c r="AN160" s="7">
        <f t="shared" si="66"/>
        <v>0.95885546141748257</v>
      </c>
      <c r="AO160" s="8">
        <f t="shared" si="67"/>
        <v>4.2615798285221453</v>
      </c>
      <c r="AP160" s="9">
        <f t="shared" si="68"/>
        <v>6.5953021155699867</v>
      </c>
      <c r="AQ160" s="25">
        <f t="shared" si="69"/>
        <v>12.429607833189589</v>
      </c>
      <c r="AR160" s="18">
        <f t="shared" si="70"/>
        <v>0.61387042767997568</v>
      </c>
      <c r="AS160" s="7">
        <f t="shared" si="71"/>
        <v>0.95885546141748257</v>
      </c>
      <c r="AT160" s="8">
        <f t="shared" si="72"/>
        <v>4.2615798285221453</v>
      </c>
      <c r="AU160" s="9">
        <f t="shared" si="73"/>
        <v>6.5953021155699867</v>
      </c>
      <c r="AV160" s="10">
        <f t="shared" si="74"/>
        <v>12.429607833189589</v>
      </c>
      <c r="AW160" s="22">
        <f t="shared" si="75"/>
        <v>0.57328395312262193</v>
      </c>
      <c r="AX160" s="5">
        <f t="shared" si="76"/>
        <v>5650</v>
      </c>
      <c r="AY160" s="4">
        <f>IF(
  AND(Tabela1[[#This Row],[GRUPO | ITEM]]="PALHETAS",NOT(OR(MID(Tabela1[[#This Row],[ITEM]],1,5)="YN-PF",MID(Tabela1[[#This Row],[ITEM]],1,5)="YN-PC"))),
  0,
  IF(
    ROUNDUP(
      IF(
        IF(D160="A",13-SUM(AR160:AU160),IF(D160="B",11-SUM(AR160:AU160),IF(D160="C",7-SUM(AR160:AU160))))
        &lt;0,
        0,
        IF(D160="A",13-SUM(AR160:AU160),IF(D160="B",11-SUM(AR160:AU160),IF(D160="C",7-SUM(AR160:AU160))))
      )
      *AE160/C160, 0
    )
    *C160 = 0,
    0,
    ROUNDUP(
      IF(
        IF(D160="A",13-SUM(AR160:AU160),IF(D160="B",11-SUM(AR160:AU160),IF(D160="C",7-SUM(AR160:AU160))))
        &lt;0,
        0,
        IF(D160="A",13-SUM(AR160:AU160),IF(D160="B",11-SUM(AR160:AU160),IF(D160="C",7-SUM(AR160:AU160))))
      )
      *AE160/C160, 0
    ) *C160
  )
)</f>
        <v>5650</v>
      </c>
      <c r="AZ160" s="26">
        <f>IF(OR(COUNTIF(AB160,"&gt;="&amp;1.5)+COUNTIF(AA160,"&gt;="&amp;1.5)+COUNTIF(Z160,"&gt;="&amp;1.5)+COUNTIF(Y160,"&gt;="&amp;1.5)+COUNTIF(X160,"&gt;="&amp;1.5)&gt;=2,COUNTIF(AB160,"&gt;="&amp;2)&gt;=1,AND(AA160&gt;=1.5,AB160&lt;=0.3,AI160=0)),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+IFERROR(BA160*C160,0),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+IFERROR(BA160*C160,0),
IFERROR(AVERAGEIF(Tabela1[[#This Row],[COMPRA PADRÃO]:[COMPRA &gt;30%]],"&gt;"&amp;0,Tabela1[[#This Row],[COMPRA PADRÃO]:[COMPRA &gt;30%]]),
0))/Tabela1[[#This Row],[U/CX]],0)*Tabela1[[#This Row],[U/CX]])</f>
        <v>5650</v>
      </c>
      <c r="BA160" s="19"/>
      <c r="BB160" s="19"/>
      <c r="BC160" s="41"/>
      <c r="BD160" s="43">
        <f t="shared" si="77"/>
        <v>446.28679245283018</v>
      </c>
      <c r="BE160" s="44">
        <f>Tabela1[[#This Row],[MÉDIA DIÁRIA]]*180</f>
        <v>80331.622641509428</v>
      </c>
      <c r="BF160" s="44">
        <f>Tabela1[[#This Row],[MÉDIA DIÁRIA]]*IF(Tabela1[[#This Row],[ABC FAT]]="A",(13*22),IF(Tabela1[[#This Row],[ABC FAT]]="B",(9*22),IF(Tabela1[[#This Row],[ABC FAT]]="C",(3*22),0)))</f>
        <v>127638.02264150944</v>
      </c>
      <c r="BG160" s="44">
        <f>SUM(Tabela1[[#This Row],[ESTOQUE TOTAL]],Tabela1[[#This Row],[TRÂNSITO TOTAL]])</f>
        <v>122500</v>
      </c>
      <c r="BH1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85450</v>
      </c>
      <c r="BI1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0.71578287739314583</v>
      </c>
    </row>
    <row r="161" spans="1:61" x14ac:dyDescent="0.2">
      <c r="A161" s="4" t="s">
        <v>202</v>
      </c>
      <c r="B161" s="4" t="s">
        <v>318</v>
      </c>
      <c r="C161" s="4">
        <v>15</v>
      </c>
      <c r="D161" s="4" t="s">
        <v>16</v>
      </c>
      <c r="E161" s="5">
        <v>330</v>
      </c>
      <c r="F161" s="4">
        <v>450</v>
      </c>
      <c r="G161" s="4">
        <v>225</v>
      </c>
      <c r="H161" s="4">
        <v>660</v>
      </c>
      <c r="I161" s="4">
        <v>285</v>
      </c>
      <c r="J161" s="4">
        <v>135</v>
      </c>
      <c r="K161" s="4">
        <v>315</v>
      </c>
      <c r="L161" s="4">
        <v>315</v>
      </c>
      <c r="M161" s="4">
        <v>240</v>
      </c>
      <c r="N161" s="4">
        <v>270</v>
      </c>
      <c r="O161" s="4">
        <v>345</v>
      </c>
      <c r="P161" s="4">
        <v>495</v>
      </c>
      <c r="Q161" s="13">
        <f t="shared" si="52"/>
        <v>0.97416974169741699</v>
      </c>
      <c r="R161" s="16">
        <f t="shared" si="53"/>
        <v>1.3284132841328413</v>
      </c>
      <c r="S161" s="16">
        <f t="shared" si="54"/>
        <v>0.66420664206642066</v>
      </c>
      <c r="T161" s="16">
        <f t="shared" si="55"/>
        <v>1.948339483394834</v>
      </c>
      <c r="U161" s="16">
        <f t="shared" si="56"/>
        <v>0.84132841328413288</v>
      </c>
      <c r="V161" s="16">
        <f t="shared" si="57"/>
        <v>0.39852398523985239</v>
      </c>
      <c r="W161" s="16">
        <f t="shared" si="58"/>
        <v>0.92988929889298888</v>
      </c>
      <c r="X161" s="16">
        <f t="shared" si="59"/>
        <v>0.92988929889298888</v>
      </c>
      <c r="Y161" s="16">
        <f t="shared" si="60"/>
        <v>0.70848708487084866</v>
      </c>
      <c r="Z161" s="16">
        <f t="shared" si="61"/>
        <v>0.79704797047970477</v>
      </c>
      <c r="AA161" s="16">
        <f t="shared" si="62"/>
        <v>1.018450184501845</v>
      </c>
      <c r="AB161" s="17">
        <f t="shared" si="63"/>
        <v>1.4612546125461254</v>
      </c>
      <c r="AC161" s="15">
        <v>65141.7</v>
      </c>
      <c r="AD161" s="14">
        <f>AVERAGE(Tabela1[[#This Row],[202407-JUL]:[202506-JUN]])</f>
        <v>338.75</v>
      </c>
      <c r="AE161" s="14">
        <f t="shared" si="64"/>
        <v>338.75</v>
      </c>
      <c r="AF161" s="5">
        <v>1</v>
      </c>
      <c r="AG161" s="6">
        <v>975</v>
      </c>
      <c r="AH161" s="4">
        <v>1020</v>
      </c>
      <c r="AI161" s="23">
        <f>SUM(Tabela1[[#This Row],[ESTOQUE RJ]:[ESTOQUE SC]])</f>
        <v>1995</v>
      </c>
      <c r="AJ161" s="4">
        <v>0</v>
      </c>
      <c r="AK161" s="4">
        <v>1510</v>
      </c>
      <c r="AL161" s="24">
        <f>SUM(Tabela1[[#This Row],[QTD CONTAINER]:[QTD FÁBRICA]])</f>
        <v>1510</v>
      </c>
      <c r="AM161" s="7">
        <f t="shared" si="65"/>
        <v>2.878228782287823</v>
      </c>
      <c r="AN161" s="7">
        <f t="shared" si="66"/>
        <v>3.0110701107011071</v>
      </c>
      <c r="AO161" s="8">
        <f t="shared" si="67"/>
        <v>0</v>
      </c>
      <c r="AP161" s="9">
        <f t="shared" si="68"/>
        <v>4.4575645756457565</v>
      </c>
      <c r="AQ161" s="25">
        <f t="shared" si="69"/>
        <v>10.346863468634687</v>
      </c>
      <c r="AR161" s="18">
        <f t="shared" si="70"/>
        <v>2.878228782287823</v>
      </c>
      <c r="AS161" s="7">
        <f t="shared" si="71"/>
        <v>3.0110701107011071</v>
      </c>
      <c r="AT161" s="8">
        <f t="shared" si="72"/>
        <v>0</v>
      </c>
      <c r="AU161" s="9">
        <f t="shared" si="73"/>
        <v>4.4575645756457565</v>
      </c>
      <c r="AV161" s="10">
        <f t="shared" si="74"/>
        <v>10.346863468634687</v>
      </c>
      <c r="AW161" s="22">
        <f t="shared" si="75"/>
        <v>0.66420664206642066</v>
      </c>
      <c r="AX161" s="5">
        <f t="shared" si="76"/>
        <v>225</v>
      </c>
      <c r="AY161" s="4">
        <f>IF(
  AND(Tabela1[[#This Row],[GRUPO | ITEM]]="PALHETAS",NOT(OR(MID(Tabela1[[#This Row],[ITEM]],1,5)="YN-PF",MID(Tabela1[[#This Row],[ITEM]],1,5)="YN-PC"))),
  0,
  IF(
    ROUNDUP(
      IF(
        IF(D161="A",13-SUM(AR161:AU161),IF(D161="B",11-SUM(AR161:AU161),IF(D161="C",7-SUM(AR161:AU161))))
        &lt;0,
        0,
        IF(D161="A",13-SUM(AR161:AU161),IF(D161="B",11-SUM(AR161:AU161),IF(D161="C",7-SUM(AR161:AU161))))
      )
      *AE161/C161, 0
    )
    *C161 = 0,
    0,
    ROUNDUP(
      IF(
        IF(D161="A",13-SUM(AR161:AU161),IF(D161="B",11-SUM(AR161:AU161),IF(D161="C",7-SUM(AR161:AU161))))
        &lt;0,
        0,
        IF(D161="A",13-SUM(AR161:AU161),IF(D161="B",11-SUM(AR161:AU161),IF(D161="C",7-SUM(AR161:AU161))))
      )
      *AE161/C161, 0
    ) *C161
  )
)</f>
        <v>225</v>
      </c>
      <c r="AZ161" s="26">
        <f>IF(OR(COUNTIF(AB161,"&gt;="&amp;1.5)+COUNTIF(AA161,"&gt;="&amp;1.5)+COUNTIF(Z161,"&gt;="&amp;1.5)+COUNTIF(Y161,"&gt;="&amp;1.5)+COUNTIF(X161,"&gt;="&amp;1.5)&gt;=2,COUNTIF(AB161,"&gt;="&amp;2)&gt;=1,AND(AA161&gt;=1.5,AB161&lt;=0.3,AI161=0)),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+IFERROR(BA161*C161,0),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+IFERROR(BA161*C161,0),
IFERROR(AVERAGEIF(Tabela1[[#This Row],[COMPRA PADRÃO]:[COMPRA &gt;30%]],"&gt;"&amp;0,Tabela1[[#This Row],[COMPRA PADRÃO]:[COMPRA &gt;30%]]),
0))/Tabela1[[#This Row],[U/CX]],0)*Tabela1[[#This Row],[U/CX]])</f>
        <v>225</v>
      </c>
      <c r="BA161" s="19"/>
      <c r="BB161" s="19"/>
      <c r="BC161" s="5"/>
      <c r="BD161" s="43">
        <f t="shared" si="77"/>
        <v>15.339622641509434</v>
      </c>
      <c r="BE161" s="44">
        <f>Tabela1[[#This Row],[MÉDIA DIÁRIA]]*180</f>
        <v>2761.132075471698</v>
      </c>
      <c r="BF161" s="44">
        <f>Tabela1[[#This Row],[MÉDIA DIÁRIA]]*IF(Tabela1[[#This Row],[ABC FAT]]="A",(13*22),IF(Tabela1[[#This Row],[ABC FAT]]="B",(9*22),IF(Tabela1[[#This Row],[ABC FAT]]="C",(3*22),0)))</f>
        <v>3037.2452830188681</v>
      </c>
      <c r="BG161" s="44">
        <f>SUM(Tabela1[[#This Row],[ESTOQUE TOTAL]],Tabela1[[#This Row],[TRÂNSITO TOTAL]])</f>
        <v>3505</v>
      </c>
      <c r="BH1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2295</v>
      </c>
      <c r="BI1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0.72252972529725301</v>
      </c>
    </row>
    <row r="162" spans="1:61" x14ac:dyDescent="0.2">
      <c r="A162" s="4" t="s">
        <v>17</v>
      </c>
      <c r="B162" s="4" t="s">
        <v>184</v>
      </c>
      <c r="C162" s="4">
        <v>50</v>
      </c>
      <c r="D162" s="4" t="s">
        <v>16</v>
      </c>
      <c r="E162" s="5">
        <v>1450</v>
      </c>
      <c r="F162" s="4">
        <v>1000</v>
      </c>
      <c r="G162" s="4">
        <v>1100</v>
      </c>
      <c r="H162" s="4">
        <v>2100</v>
      </c>
      <c r="I162" s="4">
        <v>3000</v>
      </c>
      <c r="J162" s="4">
        <v>450</v>
      </c>
      <c r="K162" s="4">
        <v>1450</v>
      </c>
      <c r="L162" s="4">
        <v>450</v>
      </c>
      <c r="M162" s="4">
        <v>750</v>
      </c>
      <c r="N162" s="4">
        <v>850</v>
      </c>
      <c r="O162" s="4">
        <v>1250</v>
      </c>
      <c r="P162" s="4">
        <v>950</v>
      </c>
      <c r="Q162" s="13">
        <f t="shared" si="52"/>
        <v>1.1756756756756757</v>
      </c>
      <c r="R162" s="16">
        <f t="shared" si="53"/>
        <v>0.81081081081081086</v>
      </c>
      <c r="S162" s="16">
        <f t="shared" si="54"/>
        <v>0.891891891891892</v>
      </c>
      <c r="T162" s="16">
        <f t="shared" si="55"/>
        <v>1.7027027027027029</v>
      </c>
      <c r="U162" s="16">
        <f t="shared" si="56"/>
        <v>2.4324324324324325</v>
      </c>
      <c r="V162" s="16">
        <f t="shared" si="57"/>
        <v>0.36486486486486491</v>
      </c>
      <c r="W162" s="16">
        <f t="shared" si="58"/>
        <v>1.1756756756756757</v>
      </c>
      <c r="X162" s="16">
        <f t="shared" si="59"/>
        <v>0.36486486486486491</v>
      </c>
      <c r="Y162" s="16">
        <f t="shared" si="60"/>
        <v>0.60810810810810811</v>
      </c>
      <c r="Z162" s="16">
        <f t="shared" si="61"/>
        <v>0.68918918918918926</v>
      </c>
      <c r="AA162" s="16">
        <f t="shared" si="62"/>
        <v>1.0135135135135136</v>
      </c>
      <c r="AB162" s="17">
        <f t="shared" si="63"/>
        <v>0.77027027027027029</v>
      </c>
      <c r="AC162" s="15">
        <v>82574</v>
      </c>
      <c r="AD162" s="14">
        <f>AVERAGE(Tabela1[[#This Row],[202407-JUL]:[202506-JUN]])</f>
        <v>1233.3333333333333</v>
      </c>
      <c r="AE162" s="14">
        <f t="shared" si="64"/>
        <v>1233.3333333333333</v>
      </c>
      <c r="AF162" s="5">
        <v>0</v>
      </c>
      <c r="AG162" s="6">
        <v>3900</v>
      </c>
      <c r="AH162" s="4">
        <v>3500</v>
      </c>
      <c r="AI162" s="23">
        <f>SUM(Tabela1[[#This Row],[ESTOQUE RJ]:[ESTOQUE SC]])</f>
        <v>7400</v>
      </c>
      <c r="AJ162" s="4">
        <v>0</v>
      </c>
      <c r="AK162" s="4">
        <v>0</v>
      </c>
      <c r="AL162" s="24">
        <f>SUM(Tabela1[[#This Row],[QTD CONTAINER]:[QTD FÁBRICA]])</f>
        <v>0</v>
      </c>
      <c r="AM162" s="7">
        <f t="shared" si="65"/>
        <v>3.1621621621621623</v>
      </c>
      <c r="AN162" s="7">
        <f t="shared" si="66"/>
        <v>2.8378378378378382</v>
      </c>
      <c r="AO162" s="8">
        <f t="shared" si="67"/>
        <v>0</v>
      </c>
      <c r="AP162" s="9">
        <f t="shared" si="68"/>
        <v>0</v>
      </c>
      <c r="AQ162" s="25">
        <f t="shared" si="69"/>
        <v>6</v>
      </c>
      <c r="AR162" s="18">
        <f t="shared" si="70"/>
        <v>3.1621621621621623</v>
      </c>
      <c r="AS162" s="7">
        <f t="shared" si="71"/>
        <v>2.8378378378378382</v>
      </c>
      <c r="AT162" s="8">
        <f t="shared" si="72"/>
        <v>0</v>
      </c>
      <c r="AU162" s="9">
        <f t="shared" si="73"/>
        <v>0</v>
      </c>
      <c r="AV162" s="10">
        <f t="shared" si="74"/>
        <v>6</v>
      </c>
      <c r="AW162" s="22">
        <f t="shared" si="75"/>
        <v>0</v>
      </c>
      <c r="AX162" s="5">
        <f t="shared" si="76"/>
        <v>0</v>
      </c>
      <c r="AY162" s="4">
        <f>IF(
  AND(Tabela1[[#This Row],[GRUPO | ITEM]]="PALHETAS",NOT(OR(MID(Tabela1[[#This Row],[ITEM]],1,5)="YN-PF",MID(Tabela1[[#This Row],[ITEM]],1,5)="YN-PC"))),
  0,
  IF(
    ROUNDUP(
      IF(
        IF(D162="A",13-SUM(AR162:AU162),IF(D162="B",11-SUM(AR162:AU162),IF(D162="C",7-SUM(AR162:AU162))))
        &lt;0,
        0,
        IF(D162="A",13-SUM(AR162:AU162),IF(D162="B",11-SUM(AR162:AU162),IF(D162="C",7-SUM(AR162:AU162))))
      )
      *AE162/C162, 0
    )
    *C162 = 0,
    0,
    ROUNDUP(
      IF(
        IF(D162="A",13-SUM(AR162:AU162),IF(D162="B",11-SUM(AR162:AU162),IF(D162="C",7-SUM(AR162:AU162))))
        &lt;0,
        0,
        IF(D162="A",13-SUM(AR162:AU162),IF(D162="B",11-SUM(AR162:AU162),IF(D162="C",7-SUM(AR162:AU162))))
      )
      *AE162/C162, 0
    ) *C162
  )
)</f>
        <v>0</v>
      </c>
      <c r="AZ162" s="26">
        <f>IF(OR(COUNTIF(AB162,"&gt;="&amp;1.5)+COUNTIF(AA162,"&gt;="&amp;1.5)+COUNTIF(Z162,"&gt;="&amp;1.5)+COUNTIF(Y162,"&gt;="&amp;1.5)+COUNTIF(X162,"&gt;="&amp;1.5)&gt;=2,COUNTIF(AB162,"&gt;="&amp;2)&gt;=1,AND(AA162&gt;=1.5,AB162&lt;=0.3,AI162=0)),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+IFERROR(BA162*C162,0),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+IFERROR(BA162*C162,0),
IFERROR(AVERAGEIF(Tabela1[[#This Row],[COMPRA PADRÃO]:[COMPRA &gt;30%]],"&gt;"&amp;0,Tabela1[[#This Row],[COMPRA PADRÃO]:[COMPRA &gt;30%]]),
0))/Tabela1[[#This Row],[U/CX]],0)*Tabela1[[#This Row],[U/CX]])</f>
        <v>0</v>
      </c>
      <c r="BA162" s="19"/>
      <c r="BB162" s="19"/>
      <c r="BC162" s="5"/>
      <c r="BD162" s="43">
        <f t="shared" si="77"/>
        <v>55.849056603773583</v>
      </c>
      <c r="BE162" s="44">
        <f>Tabela1[[#This Row],[MÉDIA DIÁRIA]]*180</f>
        <v>10052.830188679245</v>
      </c>
      <c r="BF162" s="44">
        <f>Tabela1[[#This Row],[MÉDIA DIÁRIA]]*IF(Tabela1[[#This Row],[ABC FAT]]="A",(13*22),IF(Tabela1[[#This Row],[ABC FAT]]="B",(9*22),IF(Tabela1[[#This Row],[ABC FAT]]="C",(3*22),0)))</f>
        <v>11058.113207547169</v>
      </c>
      <c r="BG162" s="44">
        <f>SUM(Tabela1[[#This Row],[ESTOQUE TOTAL]],Tabela1[[#This Row],[TRÂNSITO TOTAL]])</f>
        <v>7400</v>
      </c>
      <c r="BH1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13700</v>
      </c>
      <c r="BI1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63" spans="1:61" x14ac:dyDescent="0.2">
      <c r="A163" s="4" t="s">
        <v>202</v>
      </c>
      <c r="B163" s="4" t="s">
        <v>251</v>
      </c>
      <c r="C163" s="4">
        <v>15</v>
      </c>
      <c r="D163" s="4" t="s">
        <v>16</v>
      </c>
      <c r="E163" s="5">
        <v>420</v>
      </c>
      <c r="F163" s="4">
        <v>285</v>
      </c>
      <c r="G163" s="4">
        <v>225</v>
      </c>
      <c r="H163" s="4">
        <v>465</v>
      </c>
      <c r="I163" s="4">
        <v>135</v>
      </c>
      <c r="J163" s="4">
        <v>225</v>
      </c>
      <c r="K163" s="4">
        <v>300</v>
      </c>
      <c r="L163" s="4">
        <v>30</v>
      </c>
      <c r="M163" s="4">
        <v>180</v>
      </c>
      <c r="N163" s="4">
        <v>225</v>
      </c>
      <c r="O163" s="4">
        <v>285</v>
      </c>
      <c r="P163" s="4">
        <v>360</v>
      </c>
      <c r="Q163" s="13">
        <f t="shared" si="52"/>
        <v>1.6076555023923444</v>
      </c>
      <c r="R163" s="16">
        <f t="shared" si="53"/>
        <v>1.0909090909090908</v>
      </c>
      <c r="S163" s="16">
        <f t="shared" si="54"/>
        <v>0.86124401913875603</v>
      </c>
      <c r="T163" s="16">
        <f t="shared" si="55"/>
        <v>1.7799043062200957</v>
      </c>
      <c r="U163" s="16">
        <f t="shared" si="56"/>
        <v>0.51674641148325362</v>
      </c>
      <c r="V163" s="16">
        <f t="shared" si="57"/>
        <v>0.86124401913875603</v>
      </c>
      <c r="W163" s="16">
        <f t="shared" si="58"/>
        <v>1.1483253588516746</v>
      </c>
      <c r="X163" s="16">
        <f t="shared" si="59"/>
        <v>0.11483253588516747</v>
      </c>
      <c r="Y163" s="16">
        <f t="shared" si="60"/>
        <v>0.68899521531100483</v>
      </c>
      <c r="Z163" s="16">
        <f t="shared" si="61"/>
        <v>0.86124401913875603</v>
      </c>
      <c r="AA163" s="16">
        <f t="shared" si="62"/>
        <v>1.0909090909090908</v>
      </c>
      <c r="AB163" s="17">
        <f t="shared" si="63"/>
        <v>1.3779904306220097</v>
      </c>
      <c r="AC163" s="15">
        <v>45910.5</v>
      </c>
      <c r="AD163" s="14">
        <f>AVERAGE(Tabela1[[#This Row],[202407-JUL]:[202506-JUN]])</f>
        <v>261.25</v>
      </c>
      <c r="AE163" s="14">
        <f t="shared" si="64"/>
        <v>282.27272727272725</v>
      </c>
      <c r="AF163" s="5">
        <v>0</v>
      </c>
      <c r="AG163" s="6">
        <v>915</v>
      </c>
      <c r="AH163" s="4">
        <v>660</v>
      </c>
      <c r="AI163" s="23">
        <f>SUM(Tabela1[[#This Row],[ESTOQUE RJ]:[ESTOQUE SC]])</f>
        <v>1575</v>
      </c>
      <c r="AJ163" s="4">
        <v>0</v>
      </c>
      <c r="AK163" s="4">
        <v>1035</v>
      </c>
      <c r="AL163" s="24">
        <f>SUM(Tabela1[[#This Row],[QTD CONTAINER]:[QTD FÁBRICA]])</f>
        <v>1035</v>
      </c>
      <c r="AM163" s="7">
        <f t="shared" si="65"/>
        <v>3.5023923444976077</v>
      </c>
      <c r="AN163" s="7">
        <f t="shared" si="66"/>
        <v>2.5263157894736841</v>
      </c>
      <c r="AO163" s="8">
        <f t="shared" si="67"/>
        <v>0</v>
      </c>
      <c r="AP163" s="9">
        <f t="shared" si="68"/>
        <v>3.9617224880382773</v>
      </c>
      <c r="AQ163" s="25">
        <f t="shared" si="69"/>
        <v>9.9904306220095691</v>
      </c>
      <c r="AR163" s="18">
        <f t="shared" si="70"/>
        <v>3.2415458937198069</v>
      </c>
      <c r="AS163" s="7">
        <f t="shared" si="71"/>
        <v>2.3381642512077296</v>
      </c>
      <c r="AT163" s="8">
        <f t="shared" si="72"/>
        <v>0</v>
      </c>
      <c r="AU163" s="9">
        <f t="shared" si="73"/>
        <v>3.666666666666667</v>
      </c>
      <c r="AV163" s="10">
        <f t="shared" si="74"/>
        <v>9.2463768115942031</v>
      </c>
      <c r="AW163" s="22">
        <f t="shared" si="75"/>
        <v>1.4350825841522057</v>
      </c>
      <c r="AX163" s="5">
        <f t="shared" si="76"/>
        <v>270</v>
      </c>
      <c r="AY163" s="4">
        <f>IF(
  AND(Tabela1[[#This Row],[GRUPO | ITEM]]="PALHETAS",NOT(OR(MID(Tabela1[[#This Row],[ITEM]],1,5)="YN-PF",MID(Tabela1[[#This Row],[ITEM]],1,5)="YN-PC"))),
  0,
  IF(
    ROUNDUP(
      IF(
        IF(D163="A",13-SUM(AR163:AU163),IF(D163="B",11-SUM(AR163:AU163),IF(D163="C",7-SUM(AR163:AU163))))
        &lt;0,
        0,
        IF(D163="A",13-SUM(AR163:AU163),IF(D163="B",11-SUM(AR163:AU163),IF(D163="C",7-SUM(AR163:AU163))))
      )
      *AE163/C163, 0
    )
    *C163 = 0,
    0,
    ROUNDUP(
      IF(
        IF(D163="A",13-SUM(AR163:AU163),IF(D163="B",11-SUM(AR163:AU163),IF(D163="C",7-SUM(AR163:AU163))))
        &lt;0,
        0,
        IF(D163="A",13-SUM(AR163:AU163),IF(D163="B",11-SUM(AR163:AU163),IF(D163="C",7-SUM(AR163:AU163))))
      )
      *AE163/C163, 0
    ) *C163
  )
)</f>
        <v>495</v>
      </c>
      <c r="AZ163" s="26">
        <f>IF(OR(COUNTIF(AB163,"&gt;="&amp;1.5)+COUNTIF(AA163,"&gt;="&amp;1.5)+COUNTIF(Z163,"&gt;="&amp;1.5)+COUNTIF(Y163,"&gt;="&amp;1.5)+COUNTIF(X163,"&gt;="&amp;1.5)&gt;=2,COUNTIF(AB163,"&gt;="&amp;2)&gt;=1,AND(AA163&gt;=1.5,AB163&lt;=0.3,AI163=0)),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+IFERROR(BA163*C163,0),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+IFERROR(BA163*C163,0),
IFERROR(AVERAGEIF(Tabela1[[#This Row],[COMPRA PADRÃO]:[COMPRA &gt;30%]],"&gt;"&amp;0,Tabela1[[#This Row],[COMPRA PADRÃO]:[COMPRA &gt;30%]]),
0))/Tabela1[[#This Row],[U/CX]],0)*Tabela1[[#This Row],[U/CX]])</f>
        <v>390</v>
      </c>
      <c r="BA163" s="19"/>
      <c r="BB163" s="19"/>
      <c r="BC163" s="5"/>
      <c r="BD163" s="43">
        <f t="shared" si="77"/>
        <v>11.830188679245284</v>
      </c>
      <c r="BE163" s="44">
        <f>Tabela1[[#This Row],[MÉDIA DIÁRIA]]*180</f>
        <v>2129.433962264151</v>
      </c>
      <c r="BF163" s="44">
        <f>Tabela1[[#This Row],[MÉDIA DIÁRIA]]*IF(Tabela1[[#This Row],[ABC FAT]]="A",(13*22),IF(Tabela1[[#This Row],[ABC FAT]]="B",(9*22),IF(Tabela1[[#This Row],[ABC FAT]]="C",(3*22),0)))</f>
        <v>2342.3773584905662</v>
      </c>
      <c r="BG163" s="44">
        <f>SUM(Tabela1[[#This Row],[ESTOQUE TOTAL]],Tabela1[[#This Row],[TRÂNSITO TOTAL]])</f>
        <v>2610</v>
      </c>
      <c r="BH1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1860</v>
      </c>
      <c r="BI1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0.7396331738437002</v>
      </c>
    </row>
    <row r="164" spans="1:61" x14ac:dyDescent="0.2">
      <c r="A164" s="4" t="s">
        <v>17</v>
      </c>
      <c r="B164" s="4" t="s">
        <v>828</v>
      </c>
      <c r="C164" s="4">
        <v>50</v>
      </c>
      <c r="D164" s="4" t="s">
        <v>19</v>
      </c>
      <c r="E164" s="5">
        <v>800</v>
      </c>
      <c r="F164" s="4">
        <v>1125</v>
      </c>
      <c r="G164" s="4">
        <v>1125</v>
      </c>
      <c r="H164" s="4">
        <v>1700</v>
      </c>
      <c r="I164" s="4">
        <v>3575</v>
      </c>
      <c r="J164" s="4">
        <v>200</v>
      </c>
      <c r="K164" s="4">
        <v>1850</v>
      </c>
      <c r="L164" s="4">
        <v>925</v>
      </c>
      <c r="M164" s="4">
        <v>625</v>
      </c>
      <c r="N164" s="4">
        <v>550</v>
      </c>
      <c r="O164" s="4">
        <v>1450</v>
      </c>
      <c r="P164" s="4">
        <v>1150</v>
      </c>
      <c r="Q164" s="13">
        <f t="shared" si="52"/>
        <v>0.63681592039800994</v>
      </c>
      <c r="R164" s="16">
        <f t="shared" si="53"/>
        <v>0.89552238805970152</v>
      </c>
      <c r="S164" s="16">
        <f t="shared" si="54"/>
        <v>0.89552238805970152</v>
      </c>
      <c r="T164" s="16">
        <f t="shared" si="55"/>
        <v>1.3532338308457712</v>
      </c>
      <c r="U164" s="16">
        <f t="shared" si="56"/>
        <v>2.8457711442786069</v>
      </c>
      <c r="V164" s="16">
        <f t="shared" si="57"/>
        <v>0.15920398009950248</v>
      </c>
      <c r="W164" s="16">
        <f t="shared" si="58"/>
        <v>1.472636815920398</v>
      </c>
      <c r="X164" s="16">
        <f t="shared" si="59"/>
        <v>0.73631840796019898</v>
      </c>
      <c r="Y164" s="16">
        <f t="shared" si="60"/>
        <v>0.49751243781094528</v>
      </c>
      <c r="Z164" s="16">
        <f t="shared" si="61"/>
        <v>0.43781094527363185</v>
      </c>
      <c r="AA164" s="16">
        <f t="shared" si="62"/>
        <v>1.1542288557213931</v>
      </c>
      <c r="AB164" s="17">
        <f t="shared" si="63"/>
        <v>0.91542288557213936</v>
      </c>
      <c r="AC164" s="15">
        <v>119902.75</v>
      </c>
      <c r="AD164" s="14">
        <f>AVERAGE(Tabela1[[#This Row],[202407-JUL]:[202506-JUN]])</f>
        <v>1256.25</v>
      </c>
      <c r="AE164" s="14">
        <f t="shared" si="64"/>
        <v>1352.2727272727273</v>
      </c>
      <c r="AF164" s="5">
        <v>1</v>
      </c>
      <c r="AG164" s="6">
        <v>3862</v>
      </c>
      <c r="AH164" s="4">
        <v>3750</v>
      </c>
      <c r="AI164" s="23">
        <f>SUM(Tabela1[[#This Row],[ESTOQUE RJ]:[ESTOQUE SC]])</f>
        <v>7612</v>
      </c>
      <c r="AJ164" s="4">
        <v>0</v>
      </c>
      <c r="AK164" s="4">
        <v>0</v>
      </c>
      <c r="AL164" s="24">
        <f>SUM(Tabela1[[#This Row],[QTD CONTAINER]:[QTD FÁBRICA]])</f>
        <v>0</v>
      </c>
      <c r="AM164" s="7">
        <f t="shared" si="65"/>
        <v>3.074228855721393</v>
      </c>
      <c r="AN164" s="7">
        <f t="shared" si="66"/>
        <v>2.9850746268656718</v>
      </c>
      <c r="AO164" s="8">
        <f t="shared" si="67"/>
        <v>0</v>
      </c>
      <c r="AP164" s="9">
        <f t="shared" si="68"/>
        <v>0</v>
      </c>
      <c r="AQ164" s="25">
        <f t="shared" si="69"/>
        <v>6.0593034825870653</v>
      </c>
      <c r="AR164" s="18">
        <f t="shared" si="70"/>
        <v>2.8559327731092439</v>
      </c>
      <c r="AS164" s="7">
        <f t="shared" si="71"/>
        <v>2.7731092436974789</v>
      </c>
      <c r="AT164" s="8">
        <f t="shared" si="72"/>
        <v>0</v>
      </c>
      <c r="AU164" s="9">
        <f t="shared" si="73"/>
        <v>0</v>
      </c>
      <c r="AV164" s="10">
        <f t="shared" si="74"/>
        <v>5.6290420168067232</v>
      </c>
      <c r="AW164" s="22">
        <f t="shared" si="75"/>
        <v>0</v>
      </c>
      <c r="AX164" s="5">
        <f t="shared" si="76"/>
        <v>0</v>
      </c>
      <c r="AY164" s="4">
        <f>IF(
  AND(Tabela1[[#This Row],[GRUPO | ITEM]]="PALHETAS",NOT(OR(MID(Tabela1[[#This Row],[ITEM]],1,5)="YN-PF",MID(Tabela1[[#This Row],[ITEM]],1,5)="YN-PC"))),
  0,
  IF(
    ROUNDUP(
      IF(
        IF(D164="A",13-SUM(AR164:AU164),IF(D164="B",11-SUM(AR164:AU164),IF(D164="C",7-SUM(AR164:AU164))))
        &lt;0,
        0,
        IF(D164="A",13-SUM(AR164:AU164),IF(D164="B",11-SUM(AR164:AU164),IF(D164="C",7-SUM(AR164:AU164))))
      )
      *AE164/C164, 0
    )
    *C164 = 0,
    0,
    ROUNDUP(
      IF(
        IF(D164="A",13-SUM(AR164:AU164),IF(D164="B",11-SUM(AR164:AU164),IF(D164="C",7-SUM(AR164:AU164))))
        &lt;0,
        0,
        IF(D164="A",13-SUM(AR164:AU164),IF(D164="B",11-SUM(AR164:AU164),IF(D164="C",7-SUM(AR164:AU164))))
      )
      *AE164/C164, 0
    ) *C164
  )
)</f>
        <v>0</v>
      </c>
      <c r="AZ164" s="26">
        <f>IF(OR(COUNTIF(AB164,"&gt;="&amp;1.5)+COUNTIF(AA164,"&gt;="&amp;1.5)+COUNTIF(Z164,"&gt;="&amp;1.5)+COUNTIF(Y164,"&gt;="&amp;1.5)+COUNTIF(X164,"&gt;="&amp;1.5)&gt;=2,COUNTIF(AB164,"&gt;="&amp;2)&gt;=1,AND(AA164&gt;=1.5,AB164&lt;=0.3,AI164=0)),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+IFERROR(BA164*C164,0),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+IFERROR(BA164*C164,0),
IFERROR(AVERAGEIF(Tabela1[[#This Row],[COMPRA PADRÃO]:[COMPRA &gt;30%]],"&gt;"&amp;0,Tabela1[[#This Row],[COMPRA PADRÃO]:[COMPRA &gt;30%]]),
0))/Tabela1[[#This Row],[U/CX]],0)*Tabela1[[#This Row],[U/CX]])</f>
        <v>0</v>
      </c>
      <c r="BA164" s="19"/>
      <c r="BB164" s="19"/>
      <c r="BC164" s="5"/>
      <c r="BD164" s="43">
        <f t="shared" si="77"/>
        <v>56.886792452830186</v>
      </c>
      <c r="BE164" s="44">
        <f>Tabela1[[#This Row],[MÉDIA DIÁRIA]]*180</f>
        <v>10239.622641509433</v>
      </c>
      <c r="BF164" s="44">
        <f>Tabela1[[#This Row],[MÉDIA DIÁRIA]]*IF(Tabela1[[#This Row],[ABC FAT]]="A",(13*22),IF(Tabela1[[#This Row],[ABC FAT]]="B",(9*22),IF(Tabela1[[#This Row],[ABC FAT]]="C",(3*22),0)))</f>
        <v>16269.622641509433</v>
      </c>
      <c r="BG164" s="44">
        <f>SUM(Tabela1[[#This Row],[ESTOQUE TOTAL]],Tabela1[[#This Row],[TRÂNSITO TOTAL]])</f>
        <v>7612</v>
      </c>
      <c r="BH1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18900</v>
      </c>
      <c r="BI1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0.74338676985443164</v>
      </c>
    </row>
    <row r="165" spans="1:61" x14ac:dyDescent="0.2">
      <c r="A165" s="4" t="s">
        <v>202</v>
      </c>
      <c r="B165" s="4" t="s">
        <v>346</v>
      </c>
      <c r="C165" s="4">
        <v>15</v>
      </c>
      <c r="D165" s="4" t="s">
        <v>19</v>
      </c>
      <c r="E165" s="5">
        <v>1995</v>
      </c>
      <c r="F165" s="4">
        <v>2370</v>
      </c>
      <c r="G165" s="4">
        <v>1230</v>
      </c>
      <c r="H165" s="4">
        <v>2550</v>
      </c>
      <c r="I165" s="4">
        <v>3840</v>
      </c>
      <c r="J165" s="4">
        <v>300</v>
      </c>
      <c r="K165" s="4">
        <v>1695</v>
      </c>
      <c r="L165" s="4">
        <v>1485</v>
      </c>
      <c r="M165" s="4">
        <v>1395</v>
      </c>
      <c r="N165" s="4">
        <v>1545</v>
      </c>
      <c r="O165" s="4">
        <v>2280</v>
      </c>
      <c r="P165" s="4">
        <v>2280</v>
      </c>
      <c r="Q165" s="13">
        <f t="shared" si="52"/>
        <v>1.0424559111691705</v>
      </c>
      <c r="R165" s="16">
        <f t="shared" si="53"/>
        <v>1.2384062704114958</v>
      </c>
      <c r="S165" s="16">
        <f t="shared" si="54"/>
        <v>0.64271717831482689</v>
      </c>
      <c r="T165" s="16">
        <f t="shared" si="55"/>
        <v>1.3324624428478118</v>
      </c>
      <c r="U165" s="16">
        <f t="shared" si="56"/>
        <v>2.0065316786414109</v>
      </c>
      <c r="V165" s="16">
        <f t="shared" si="57"/>
        <v>0.15676028739386022</v>
      </c>
      <c r="W165" s="16">
        <f t="shared" si="58"/>
        <v>0.8856956237753103</v>
      </c>
      <c r="X165" s="16">
        <f t="shared" si="59"/>
        <v>0.77596342259960815</v>
      </c>
      <c r="Y165" s="16">
        <f t="shared" si="60"/>
        <v>0.72893533638145003</v>
      </c>
      <c r="Z165" s="16">
        <f t="shared" si="61"/>
        <v>0.80731548007838017</v>
      </c>
      <c r="AA165" s="16">
        <f t="shared" si="62"/>
        <v>1.1913781841933377</v>
      </c>
      <c r="AB165" s="17">
        <f t="shared" si="63"/>
        <v>1.1913781841933377</v>
      </c>
      <c r="AC165" s="15">
        <v>352226.25</v>
      </c>
      <c r="AD165" s="14">
        <f>AVERAGE(Tabela1[[#This Row],[202407-JUL]:[202506-JUN]])</f>
        <v>1913.75</v>
      </c>
      <c r="AE165" s="14">
        <f t="shared" si="64"/>
        <v>2060.4545454545455</v>
      </c>
      <c r="AF165" s="5">
        <v>5</v>
      </c>
      <c r="AG165" s="6">
        <v>540</v>
      </c>
      <c r="AH165" s="4">
        <v>5955</v>
      </c>
      <c r="AI165" s="23">
        <f>SUM(Tabela1[[#This Row],[ESTOQUE RJ]:[ESTOQUE SC]])</f>
        <v>6495</v>
      </c>
      <c r="AJ165" s="4">
        <v>5175</v>
      </c>
      <c r="AK165" s="4">
        <v>12705</v>
      </c>
      <c r="AL165" s="24">
        <f>SUM(Tabela1[[#This Row],[QTD CONTAINER]:[QTD FÁBRICA]])</f>
        <v>17880</v>
      </c>
      <c r="AM165" s="7">
        <f t="shared" si="65"/>
        <v>0.28216851730894837</v>
      </c>
      <c r="AN165" s="7">
        <f t="shared" si="66"/>
        <v>3.1116917047681256</v>
      </c>
      <c r="AO165" s="8">
        <f t="shared" si="67"/>
        <v>2.704114957544089</v>
      </c>
      <c r="AP165" s="9">
        <f t="shared" si="68"/>
        <v>6.6387981711299808</v>
      </c>
      <c r="AQ165" s="25">
        <f t="shared" si="69"/>
        <v>12.736773350751143</v>
      </c>
      <c r="AR165" s="18">
        <f t="shared" si="70"/>
        <v>0.26207809397749832</v>
      </c>
      <c r="AS165" s="7">
        <f t="shared" si="71"/>
        <v>2.8901389808074121</v>
      </c>
      <c r="AT165" s="8">
        <f t="shared" si="72"/>
        <v>2.5115817339510258</v>
      </c>
      <c r="AU165" s="9">
        <f t="shared" si="73"/>
        <v>6.1661151555261418</v>
      </c>
      <c r="AV165" s="10">
        <f t="shared" si="74"/>
        <v>11.829913964262079</v>
      </c>
      <c r="AW165" s="22">
        <f t="shared" si="75"/>
        <v>0.73977068023904158</v>
      </c>
      <c r="AX165" s="5">
        <f t="shared" si="76"/>
        <v>510</v>
      </c>
      <c r="AY165" s="4">
        <f>IF(
  AND(Tabela1[[#This Row],[GRUPO | ITEM]]="PALHETAS",NOT(OR(MID(Tabela1[[#This Row],[ITEM]],1,5)="YN-PF",MID(Tabela1[[#This Row],[ITEM]],1,5)="YN-PC"))),
  0,
  IF(
    ROUNDUP(
      IF(
        IF(D165="A",13-SUM(AR165:AU165),IF(D165="B",11-SUM(AR165:AU165),IF(D165="C",7-SUM(AR165:AU165))))
        &lt;0,
        0,
        IF(D165="A",13-SUM(AR165:AU165),IF(D165="B",11-SUM(AR165:AU165),IF(D165="C",7-SUM(AR165:AU165))))
      )
      *AE165/C165, 0
    )
    *C165 = 0,
    0,
    ROUNDUP(
      IF(
        IF(D165="A",13-SUM(AR165:AU165),IF(D165="B",11-SUM(AR165:AU165),IF(D165="C",7-SUM(AR165:AU165))))
        &lt;0,
        0,
        IF(D165="A",13-SUM(AR165:AU165),IF(D165="B",11-SUM(AR165:AU165),IF(D165="C",7-SUM(AR165:AU165))))
      )
      *AE165/C165, 0
    ) *C165
  )
)</f>
        <v>2415</v>
      </c>
      <c r="AZ165" s="26">
        <f>IF(OR(COUNTIF(AB165,"&gt;="&amp;1.5)+COUNTIF(AA165,"&gt;="&amp;1.5)+COUNTIF(Z165,"&gt;="&amp;1.5)+COUNTIF(Y165,"&gt;="&amp;1.5)+COUNTIF(X165,"&gt;="&amp;1.5)&gt;=2,COUNTIF(AB165,"&gt;="&amp;2)&gt;=1,AND(AA165&gt;=1.5,AB165&lt;=0.3,AI165=0)),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+IFERROR(BA165*C165,0),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+IFERROR(BA165*C165,0),
IFERROR(AVERAGEIF(Tabela1[[#This Row],[COMPRA PADRÃO]:[COMPRA &gt;30%]],"&gt;"&amp;0,Tabela1[[#This Row],[COMPRA PADRÃO]:[COMPRA &gt;30%]]),
0))/Tabela1[[#This Row],[U/CX]],0)*Tabela1[[#This Row],[U/CX]])</f>
        <v>1470</v>
      </c>
      <c r="BA165" s="19"/>
      <c r="BB165" s="19"/>
      <c r="BC165" s="5"/>
      <c r="BD165" s="43">
        <f t="shared" si="77"/>
        <v>86.660377358490564</v>
      </c>
      <c r="BE165" s="44">
        <f>Tabela1[[#This Row],[MÉDIA DIÁRIA]]*180</f>
        <v>15598.867924528302</v>
      </c>
      <c r="BF165" s="44">
        <f>Tabela1[[#This Row],[MÉDIA DIÁRIA]]*IF(Tabela1[[#This Row],[ABC FAT]]="A",(13*22),IF(Tabela1[[#This Row],[ABC FAT]]="B",(9*22),IF(Tabela1[[#This Row],[ABC FAT]]="C",(3*22),0)))</f>
        <v>24784.867924528302</v>
      </c>
      <c r="BG165" s="44">
        <f>SUM(Tabela1[[#This Row],[ESTOQUE TOTAL]],Tabela1[[#This Row],[TRÂNSITO TOTAL]])</f>
        <v>24375</v>
      </c>
      <c r="BH1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16005</v>
      </c>
      <c r="BI1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0.7481312141664852</v>
      </c>
    </row>
    <row r="166" spans="1:61" x14ac:dyDescent="0.2">
      <c r="A166" s="4" t="s">
        <v>17</v>
      </c>
      <c r="B166" s="4" t="s">
        <v>197</v>
      </c>
      <c r="C166" s="4">
        <v>40</v>
      </c>
      <c r="D166" s="4" t="s">
        <v>85</v>
      </c>
      <c r="E166" s="5">
        <v>300</v>
      </c>
      <c r="F166" s="4">
        <v>320</v>
      </c>
      <c r="G166" s="4">
        <v>100</v>
      </c>
      <c r="H166" s="4">
        <v>445</v>
      </c>
      <c r="I166" s="4">
        <v>590</v>
      </c>
      <c r="J166" s="4">
        <v>130</v>
      </c>
      <c r="K166" s="4">
        <v>220</v>
      </c>
      <c r="L166" s="4">
        <v>170</v>
      </c>
      <c r="M166" s="4">
        <v>350</v>
      </c>
      <c r="N166" s="4">
        <v>210</v>
      </c>
      <c r="O166" s="4">
        <v>380</v>
      </c>
      <c r="P166" s="4">
        <v>400</v>
      </c>
      <c r="Q166" s="13">
        <f t="shared" si="52"/>
        <v>0.99585062240663902</v>
      </c>
      <c r="R166" s="16">
        <f t="shared" si="53"/>
        <v>1.0622406639004149</v>
      </c>
      <c r="S166" s="16">
        <f t="shared" si="54"/>
        <v>0.33195020746887965</v>
      </c>
      <c r="T166" s="16">
        <f t="shared" si="55"/>
        <v>1.4771784232365146</v>
      </c>
      <c r="U166" s="16">
        <f t="shared" si="56"/>
        <v>1.95850622406639</v>
      </c>
      <c r="V166" s="16">
        <f t="shared" si="57"/>
        <v>0.43153526970954359</v>
      </c>
      <c r="W166" s="16">
        <f t="shared" si="58"/>
        <v>0.73029045643153523</v>
      </c>
      <c r="X166" s="16">
        <f t="shared" si="59"/>
        <v>0.56431535269709543</v>
      </c>
      <c r="Y166" s="16">
        <f t="shared" si="60"/>
        <v>1.1618257261410789</v>
      </c>
      <c r="Z166" s="16">
        <f t="shared" si="61"/>
        <v>0.69709543568464727</v>
      </c>
      <c r="AA166" s="16">
        <f t="shared" si="62"/>
        <v>1.2614107883817427</v>
      </c>
      <c r="AB166" s="17">
        <f t="shared" si="63"/>
        <v>1.3278008298755186</v>
      </c>
      <c r="AC166" s="15">
        <v>26014.400000000001</v>
      </c>
      <c r="AD166" s="14">
        <f>AVERAGE(Tabela1[[#This Row],[202407-JUL]:[202506-JUN]])</f>
        <v>301.25</v>
      </c>
      <c r="AE166" s="14">
        <f t="shared" si="64"/>
        <v>301.25</v>
      </c>
      <c r="AF166" s="5">
        <v>0</v>
      </c>
      <c r="AG166" s="6">
        <v>0</v>
      </c>
      <c r="AH166" s="4">
        <v>240</v>
      </c>
      <c r="AI166" s="23">
        <f>SUM(Tabela1[[#This Row],[ESTOQUE RJ]:[ESTOQUE SC]])</f>
        <v>240</v>
      </c>
      <c r="AJ166" s="4">
        <v>1600</v>
      </c>
      <c r="AK166" s="4">
        <v>1400</v>
      </c>
      <c r="AL166" s="24">
        <f>SUM(Tabela1[[#This Row],[QTD CONTAINER]:[QTD FÁBRICA]])</f>
        <v>3000</v>
      </c>
      <c r="AM166" s="7">
        <f t="shared" si="65"/>
        <v>0</v>
      </c>
      <c r="AN166" s="7">
        <f t="shared" si="66"/>
        <v>0.79668049792531115</v>
      </c>
      <c r="AO166" s="8">
        <f t="shared" si="67"/>
        <v>5.3112033195020745</v>
      </c>
      <c r="AP166" s="9">
        <f t="shared" si="68"/>
        <v>4.6473029045643157</v>
      </c>
      <c r="AQ166" s="25">
        <f t="shared" si="69"/>
        <v>10.755186721991702</v>
      </c>
      <c r="AR166" s="18">
        <f t="shared" si="70"/>
        <v>0</v>
      </c>
      <c r="AS166" s="7">
        <f t="shared" si="71"/>
        <v>0.79668049792531115</v>
      </c>
      <c r="AT166" s="8">
        <f t="shared" si="72"/>
        <v>5.3112033195020745</v>
      </c>
      <c r="AU166" s="9">
        <f t="shared" si="73"/>
        <v>4.6473029045643157</v>
      </c>
      <c r="AV166" s="10">
        <f t="shared" si="74"/>
        <v>10.755186721991702</v>
      </c>
      <c r="AW166" s="22">
        <f t="shared" si="75"/>
        <v>0</v>
      </c>
      <c r="AX166" s="5">
        <f t="shared" si="76"/>
        <v>0</v>
      </c>
      <c r="AY166" s="4">
        <f>IF(
  AND(Tabela1[[#This Row],[GRUPO | ITEM]]="PALHETAS",NOT(OR(MID(Tabela1[[#This Row],[ITEM]],1,5)="YN-PF",MID(Tabela1[[#This Row],[ITEM]],1,5)="YN-PC"))),
  0,
  IF(
    ROUNDUP(
      IF(
        IF(D166="A",13-SUM(AR166:AU166),IF(D166="B",11-SUM(AR166:AU166),IF(D166="C",7-SUM(AR166:AU166))))
        &lt;0,
        0,
        IF(D166="A",13-SUM(AR166:AU166),IF(D166="B",11-SUM(AR166:AU166),IF(D166="C",7-SUM(AR166:AU166))))
      )
      *AE166/C166, 0
    )
    *C166 = 0,
    0,
    ROUNDUP(
      IF(
        IF(D166="A",13-SUM(AR166:AU166),IF(D166="B",11-SUM(AR166:AU166),IF(D166="C",7-SUM(AR166:AU166))))
        &lt;0,
        0,
        IF(D166="A",13-SUM(AR166:AU166),IF(D166="B",11-SUM(AR166:AU166),IF(D166="C",7-SUM(AR166:AU166))))
      )
      *AE166/C166, 0
    ) *C166
  )
)</f>
        <v>0</v>
      </c>
      <c r="AZ166" s="26">
        <f>IF(OR(COUNTIF(AB166,"&gt;="&amp;1.5)+COUNTIF(AA166,"&gt;="&amp;1.5)+COUNTIF(Z166,"&gt;="&amp;1.5)+COUNTIF(Y166,"&gt;="&amp;1.5)+COUNTIF(X166,"&gt;="&amp;1.5)&gt;=2,COUNTIF(AB166,"&gt;="&amp;2)&gt;=1,AND(AA166&gt;=1.5,AB166&lt;=0.3,AI166=0)),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+IFERROR(BA166*C166,0),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+IFERROR(BA166*C166,0),
IFERROR(AVERAGEIF(Tabela1[[#This Row],[COMPRA PADRÃO]:[COMPRA &gt;30%]],"&gt;"&amp;0,Tabela1[[#This Row],[COMPRA PADRÃO]:[COMPRA &gt;30%]]),
0))/Tabela1[[#This Row],[U/CX]],0)*Tabela1[[#This Row],[U/CX]])</f>
        <v>0</v>
      </c>
      <c r="BA166" s="19"/>
      <c r="BB166" s="19"/>
      <c r="BC166" s="5"/>
      <c r="BD166" s="43">
        <f t="shared" si="77"/>
        <v>13.641509433962264</v>
      </c>
      <c r="BE166" s="44">
        <f>Tabela1[[#This Row],[MÉDIA DIÁRIA]]*180</f>
        <v>2455.4716981132078</v>
      </c>
      <c r="BF166" s="44">
        <f>Tabela1[[#This Row],[MÉDIA DIÁRIA]]*IF(Tabela1[[#This Row],[ABC FAT]]="A",(13*22),IF(Tabela1[[#This Row],[ABC FAT]]="B",(9*22),IF(Tabela1[[#This Row],[ABC FAT]]="C",(3*22),0)))</f>
        <v>900.33962264150944</v>
      </c>
      <c r="BG166" s="44">
        <f>SUM(Tabela1[[#This Row],[ESTOQUE TOTAL]],Tabela1[[#This Row],[TRÂNSITO TOTAL]])</f>
        <v>3240</v>
      </c>
      <c r="BH1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</v>
      </c>
      <c r="BI1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0.74934685723067462</v>
      </c>
    </row>
    <row r="167" spans="1:61" x14ac:dyDescent="0.2">
      <c r="A167" s="4" t="s">
        <v>17</v>
      </c>
      <c r="B167" s="4" t="s">
        <v>234</v>
      </c>
      <c r="C167" s="4">
        <v>20</v>
      </c>
      <c r="D167" s="4" t="s">
        <v>19</v>
      </c>
      <c r="E167" s="5">
        <v>940</v>
      </c>
      <c r="F167" s="4">
        <v>780</v>
      </c>
      <c r="G167" s="4">
        <v>740</v>
      </c>
      <c r="H167" s="4">
        <v>1500</v>
      </c>
      <c r="I167" s="4">
        <v>1640</v>
      </c>
      <c r="J167" s="4">
        <v>400</v>
      </c>
      <c r="K167" s="4">
        <v>800</v>
      </c>
      <c r="L167" s="4">
        <v>700</v>
      </c>
      <c r="M167" s="4">
        <v>580</v>
      </c>
      <c r="N167" s="4">
        <v>540</v>
      </c>
      <c r="O167" s="4">
        <v>660</v>
      </c>
      <c r="P167" s="4">
        <v>560</v>
      </c>
      <c r="Q167" s="13">
        <f t="shared" si="52"/>
        <v>1.1463414634146341</v>
      </c>
      <c r="R167" s="16">
        <f t="shared" si="53"/>
        <v>0.95121951219512191</v>
      </c>
      <c r="S167" s="16">
        <f t="shared" si="54"/>
        <v>0.90243902439024393</v>
      </c>
      <c r="T167" s="16">
        <f t="shared" si="55"/>
        <v>1.8292682926829269</v>
      </c>
      <c r="U167" s="16">
        <f t="shared" si="56"/>
        <v>2</v>
      </c>
      <c r="V167" s="16">
        <f t="shared" si="57"/>
        <v>0.48780487804878048</v>
      </c>
      <c r="W167" s="16">
        <f t="shared" si="58"/>
        <v>0.97560975609756095</v>
      </c>
      <c r="X167" s="16">
        <f t="shared" si="59"/>
        <v>0.85365853658536583</v>
      </c>
      <c r="Y167" s="16">
        <f t="shared" si="60"/>
        <v>0.70731707317073167</v>
      </c>
      <c r="Z167" s="16">
        <f t="shared" si="61"/>
        <v>0.65853658536585369</v>
      </c>
      <c r="AA167" s="16">
        <f t="shared" si="62"/>
        <v>0.80487804878048785</v>
      </c>
      <c r="AB167" s="17">
        <f t="shared" si="63"/>
        <v>0.68292682926829273</v>
      </c>
      <c r="AC167" s="15">
        <v>150138</v>
      </c>
      <c r="AD167" s="14">
        <f>AVERAGE(Tabela1[[#This Row],[202407-JUL]:[202506-JUN]])</f>
        <v>820</v>
      </c>
      <c r="AE167" s="14">
        <f t="shared" si="64"/>
        <v>820</v>
      </c>
      <c r="AF167" s="5">
        <v>6</v>
      </c>
      <c r="AG167" s="6">
        <v>1780</v>
      </c>
      <c r="AH167" s="4">
        <v>2640</v>
      </c>
      <c r="AI167" s="23">
        <f>SUM(Tabela1[[#This Row],[ESTOQUE RJ]:[ESTOQUE SC]])</f>
        <v>4420</v>
      </c>
      <c r="AJ167" s="4">
        <v>600</v>
      </c>
      <c r="AK167" s="4">
        <v>6000</v>
      </c>
      <c r="AL167" s="24">
        <f>SUM(Tabela1[[#This Row],[QTD CONTAINER]:[QTD FÁBRICA]])</f>
        <v>6600</v>
      </c>
      <c r="AM167" s="7">
        <f t="shared" si="65"/>
        <v>2.1707317073170733</v>
      </c>
      <c r="AN167" s="7">
        <f t="shared" si="66"/>
        <v>3.2195121951219514</v>
      </c>
      <c r="AO167" s="8">
        <f t="shared" si="67"/>
        <v>0.73170731707317072</v>
      </c>
      <c r="AP167" s="9">
        <f t="shared" si="68"/>
        <v>7.3170731707317076</v>
      </c>
      <c r="AQ167" s="25">
        <f t="shared" si="69"/>
        <v>13.439024390243903</v>
      </c>
      <c r="AR167" s="18">
        <f t="shared" si="70"/>
        <v>2.1707317073170733</v>
      </c>
      <c r="AS167" s="7">
        <f t="shared" si="71"/>
        <v>3.2195121951219514</v>
      </c>
      <c r="AT167" s="8">
        <f t="shared" si="72"/>
        <v>0.73170731707317072</v>
      </c>
      <c r="AU167" s="9">
        <f t="shared" si="73"/>
        <v>7.3170731707317076</v>
      </c>
      <c r="AV167" s="10">
        <f t="shared" si="74"/>
        <v>13.439024390243903</v>
      </c>
      <c r="AW167" s="22">
        <f t="shared" si="75"/>
        <v>0</v>
      </c>
      <c r="AX167" s="5">
        <f t="shared" si="76"/>
        <v>0</v>
      </c>
      <c r="AY167" s="4">
        <f>IF(
  AND(Tabela1[[#This Row],[GRUPO | ITEM]]="PALHETAS",NOT(OR(MID(Tabela1[[#This Row],[ITEM]],1,5)="YN-PF",MID(Tabela1[[#This Row],[ITEM]],1,5)="YN-PC"))),
  0,
  IF(
    ROUNDUP(
      IF(
        IF(D167="A",13-SUM(AR167:AU167),IF(D167="B",11-SUM(AR167:AU167),IF(D167="C",7-SUM(AR167:AU167))))
        &lt;0,
        0,
        IF(D167="A",13-SUM(AR167:AU167),IF(D167="B",11-SUM(AR167:AU167),IF(D167="C",7-SUM(AR167:AU167))))
      )
      *AE167/C167, 0
    )
    *C167 = 0,
    0,
    ROUNDUP(
      IF(
        IF(D167="A",13-SUM(AR167:AU167),IF(D167="B",11-SUM(AR167:AU167),IF(D167="C",7-SUM(AR167:AU167))))
        &lt;0,
        0,
        IF(D167="A",13-SUM(AR167:AU167),IF(D167="B",11-SUM(AR167:AU167),IF(D167="C",7-SUM(AR167:AU167))))
      )
      *AE167/C167, 0
    ) *C167
  )
)</f>
        <v>0</v>
      </c>
      <c r="AZ167" s="26">
        <f>IF(OR(COUNTIF(AB167,"&gt;="&amp;1.5)+COUNTIF(AA167,"&gt;="&amp;1.5)+COUNTIF(Z167,"&gt;="&amp;1.5)+COUNTIF(Y167,"&gt;="&amp;1.5)+COUNTIF(X167,"&gt;="&amp;1.5)&gt;=2,COUNTIF(AB167,"&gt;="&amp;2)&gt;=1,AND(AA167&gt;=1.5,AB167&lt;=0.3,AI167=0)),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+IFERROR(BA167*C167,0),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+IFERROR(BA167*C167,0),
IFERROR(AVERAGEIF(Tabela1[[#This Row],[COMPRA PADRÃO]:[COMPRA &gt;30%]],"&gt;"&amp;0,Tabela1[[#This Row],[COMPRA PADRÃO]:[COMPRA &gt;30%]]),
0))/Tabela1[[#This Row],[U/CX]],0)*Tabela1[[#This Row],[U/CX]])</f>
        <v>0</v>
      </c>
      <c r="BA167" s="19"/>
      <c r="BB167" s="19"/>
      <c r="BC167" s="41"/>
      <c r="BD167" s="43">
        <f t="shared" si="77"/>
        <v>37.132075471698116</v>
      </c>
      <c r="BE167" s="44">
        <f>Tabela1[[#This Row],[MÉDIA DIÁRIA]]*180</f>
        <v>6683.7735849056608</v>
      </c>
      <c r="BF167" s="44">
        <f>Tabela1[[#This Row],[MÉDIA DIÁRIA]]*IF(Tabela1[[#This Row],[ABC FAT]]="A",(13*22),IF(Tabela1[[#This Row],[ABC FAT]]="B",(9*22),IF(Tabela1[[#This Row],[ABC FAT]]="C",(3*22),0)))</f>
        <v>10619.773584905661</v>
      </c>
      <c r="BG167" s="44">
        <f>SUM(Tabela1[[#This Row],[ESTOQUE TOTAL]],Tabela1[[#This Row],[TRÂNSITO TOTAL]])</f>
        <v>11020</v>
      </c>
      <c r="BH1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6280</v>
      </c>
      <c r="BI1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0.75107271906052386</v>
      </c>
    </row>
    <row r="168" spans="1:61" x14ac:dyDescent="0.2">
      <c r="A168" s="4" t="s">
        <v>17</v>
      </c>
      <c r="B168" s="4" t="s">
        <v>293</v>
      </c>
      <c r="C168" s="4">
        <v>20</v>
      </c>
      <c r="D168" s="4" t="s">
        <v>85</v>
      </c>
      <c r="E168" s="5">
        <v>160</v>
      </c>
      <c r="F168" s="4">
        <v>80</v>
      </c>
      <c r="G168" s="4">
        <v>40</v>
      </c>
      <c r="H168" s="4">
        <v>300</v>
      </c>
      <c r="I168" s="4">
        <v>260</v>
      </c>
      <c r="J168" s="4"/>
      <c r="K168" s="4">
        <v>120</v>
      </c>
      <c r="L168" s="4">
        <v>340</v>
      </c>
      <c r="M168" s="4">
        <v>20</v>
      </c>
      <c r="N168" s="4">
        <v>140</v>
      </c>
      <c r="O168" s="4">
        <v>140</v>
      </c>
      <c r="P168" s="4">
        <v>280</v>
      </c>
      <c r="Q168" s="13">
        <f t="shared" si="52"/>
        <v>0.93617021276595747</v>
      </c>
      <c r="R168" s="16">
        <f t="shared" si="53"/>
        <v>0.46808510638297873</v>
      </c>
      <c r="S168" s="16">
        <f t="shared" si="54"/>
        <v>0.23404255319148937</v>
      </c>
      <c r="T168" s="16">
        <f t="shared" si="55"/>
        <v>1.7553191489361701</v>
      </c>
      <c r="U168" s="16">
        <f t="shared" si="56"/>
        <v>1.5212765957446808</v>
      </c>
      <c r="V168" s="16">
        <f t="shared" si="57"/>
        <v>0</v>
      </c>
      <c r="W168" s="16">
        <f t="shared" si="58"/>
        <v>0.7021276595744681</v>
      </c>
      <c r="X168" s="16">
        <f t="shared" si="59"/>
        <v>1.9893617021276595</v>
      </c>
      <c r="Y168" s="16">
        <f t="shared" si="60"/>
        <v>0.11702127659574468</v>
      </c>
      <c r="Z168" s="16">
        <f t="shared" si="61"/>
        <v>0.81914893617021278</v>
      </c>
      <c r="AA168" s="16">
        <f t="shared" si="62"/>
        <v>0.81914893617021278</v>
      </c>
      <c r="AB168" s="17">
        <f t="shared" si="63"/>
        <v>1.6382978723404256</v>
      </c>
      <c r="AC168" s="15">
        <v>23119.4</v>
      </c>
      <c r="AD168" s="14">
        <f>AVERAGE(Tabela1[[#This Row],[202407-JUL]:[202506-JUN]])</f>
        <v>170.90909090909091</v>
      </c>
      <c r="AE168" s="14">
        <f t="shared" si="64"/>
        <v>202.22222222222223</v>
      </c>
      <c r="AF168" s="5">
        <v>0</v>
      </c>
      <c r="AG168" s="6">
        <v>480</v>
      </c>
      <c r="AH168" s="4">
        <v>480</v>
      </c>
      <c r="AI168" s="23">
        <f>SUM(Tabela1[[#This Row],[ESTOQUE RJ]:[ESTOQUE SC]])</f>
        <v>960</v>
      </c>
      <c r="AJ168" s="4">
        <v>0</v>
      </c>
      <c r="AK168" s="4">
        <v>0</v>
      </c>
      <c r="AL168" s="24">
        <f>SUM(Tabela1[[#This Row],[QTD CONTAINER]:[QTD FÁBRICA]])</f>
        <v>0</v>
      </c>
      <c r="AM168" s="7">
        <f t="shared" si="65"/>
        <v>2.8085106382978724</v>
      </c>
      <c r="AN168" s="7">
        <f t="shared" si="66"/>
        <v>2.8085106382978724</v>
      </c>
      <c r="AO168" s="8">
        <f t="shared" si="67"/>
        <v>0</v>
      </c>
      <c r="AP168" s="9">
        <f t="shared" si="68"/>
        <v>0</v>
      </c>
      <c r="AQ168" s="25">
        <f t="shared" si="69"/>
        <v>5.6170212765957448</v>
      </c>
      <c r="AR168" s="18">
        <f t="shared" si="70"/>
        <v>2.3736263736263736</v>
      </c>
      <c r="AS168" s="7">
        <f t="shared" si="71"/>
        <v>2.3736263736263736</v>
      </c>
      <c r="AT168" s="8">
        <f t="shared" si="72"/>
        <v>0</v>
      </c>
      <c r="AU168" s="9">
        <f t="shared" si="73"/>
        <v>0</v>
      </c>
      <c r="AV168" s="10">
        <f t="shared" si="74"/>
        <v>4.7472527472527473</v>
      </c>
      <c r="AW168" s="22">
        <f t="shared" si="75"/>
        <v>6.0032485110990788</v>
      </c>
      <c r="AX168" s="5">
        <f t="shared" si="76"/>
        <v>0</v>
      </c>
      <c r="AY168" s="4">
        <f>IF(
  AND(Tabela1[[#This Row],[GRUPO | ITEM]]="PALHETAS",NOT(OR(MID(Tabela1[[#This Row],[ITEM]],1,5)="YN-PF",MID(Tabela1[[#This Row],[ITEM]],1,5)="YN-PC"))),
  0,
  IF(
    ROUNDUP(
      IF(
        IF(D168="A",13-SUM(AR168:AU168),IF(D168="B",11-SUM(AR168:AU168),IF(D168="C",7-SUM(AR168:AU168))))
        &lt;0,
        0,
        IF(D168="A",13-SUM(AR168:AU168),IF(D168="B",11-SUM(AR168:AU168),IF(D168="C",7-SUM(AR168:AU168))))
      )
      *AE168/C168, 0
    )
    *C168 = 0,
    0,
    ROUNDUP(
      IF(
        IF(D168="A",13-SUM(AR168:AU168),IF(D168="B",11-SUM(AR168:AU168),IF(D168="C",7-SUM(AR168:AU168))))
        &lt;0,
        0,
        IF(D168="A",13-SUM(AR168:AU168),IF(D168="B",11-SUM(AR168:AU168),IF(D168="C",7-SUM(AR168:AU168))))
      )
      *AE168/C168, 0
    ) *C168
  )
)</f>
        <v>0</v>
      </c>
      <c r="AZ168" s="26">
        <f>IF(OR(COUNTIF(AB168,"&gt;="&amp;1.5)+COUNTIF(AA168,"&gt;="&amp;1.5)+COUNTIF(Z168,"&gt;="&amp;1.5)+COUNTIF(Y168,"&gt;="&amp;1.5)+COUNTIF(X168,"&gt;="&amp;1.5)&gt;=2,COUNTIF(AB168,"&gt;="&amp;2)&gt;=1,AND(AA168&gt;=1.5,AB168&lt;=0.3,AI168=0)),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+IFERROR(BA168*C168,0),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+IFERROR(BA168*C168,0),
IFERROR(AVERAGEIF(Tabela1[[#This Row],[COMPRA PADRÃO]:[COMPRA &gt;30%]],"&gt;"&amp;0,Tabela1[[#This Row],[COMPRA PADRÃO]:[COMPRA &gt;30%]]),
0))/Tabela1[[#This Row],[U/CX]],0)*Tabela1[[#This Row],[U/CX]])</f>
        <v>1120</v>
      </c>
      <c r="BA168" s="19"/>
      <c r="BB168" s="19"/>
      <c r="BC168" s="5"/>
      <c r="BD168" s="43">
        <f t="shared" si="77"/>
        <v>7.0943396226415096</v>
      </c>
      <c r="BE168" s="44">
        <f>Tabela1[[#This Row],[MÉDIA DIÁRIA]]*180</f>
        <v>1276.9811320754718</v>
      </c>
      <c r="BF168" s="44">
        <f>Tabela1[[#This Row],[MÉDIA DIÁRIA]]*IF(Tabela1[[#This Row],[ABC FAT]]="A",(13*22),IF(Tabela1[[#This Row],[ABC FAT]]="B",(9*22),IF(Tabela1[[#This Row],[ABC FAT]]="C",(3*22),0)))</f>
        <v>468.22641509433964</v>
      </c>
      <c r="BG168" s="44">
        <f>SUM(Tabela1[[#This Row],[ESTOQUE TOTAL]],Tabela1[[#This Row],[TRÂNSITO TOTAL]])</f>
        <v>960</v>
      </c>
      <c r="BH1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780</v>
      </c>
      <c r="BI1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0.75177304964539005</v>
      </c>
    </row>
    <row r="169" spans="1:61" x14ac:dyDescent="0.2">
      <c r="A169" s="4" t="s">
        <v>17</v>
      </c>
      <c r="B169" s="4" t="s">
        <v>861</v>
      </c>
      <c r="C169" s="4">
        <v>40</v>
      </c>
      <c r="D169" s="4" t="s">
        <v>85</v>
      </c>
      <c r="E169" s="5">
        <v>160</v>
      </c>
      <c r="F169" s="4">
        <v>130</v>
      </c>
      <c r="G169" s="4">
        <v>160</v>
      </c>
      <c r="H169" s="4">
        <v>120</v>
      </c>
      <c r="I169" s="4">
        <v>480</v>
      </c>
      <c r="J169" s="4">
        <v>80</v>
      </c>
      <c r="K169" s="4">
        <v>46</v>
      </c>
      <c r="L169" s="4">
        <v>250</v>
      </c>
      <c r="M169" s="4">
        <v>305</v>
      </c>
      <c r="N169" s="4"/>
      <c r="O169" s="4">
        <v>180</v>
      </c>
      <c r="P169" s="4">
        <v>40</v>
      </c>
      <c r="Q169" s="13">
        <f t="shared" si="52"/>
        <v>0.90210148641722188</v>
      </c>
      <c r="R169" s="16">
        <f t="shared" si="53"/>
        <v>0.73295745771399279</v>
      </c>
      <c r="S169" s="16">
        <f t="shared" si="54"/>
        <v>0.90210148641722188</v>
      </c>
      <c r="T169" s="16">
        <f t="shared" si="55"/>
        <v>0.67657611481291646</v>
      </c>
      <c r="U169" s="16">
        <f t="shared" si="56"/>
        <v>2.7063044592516659</v>
      </c>
      <c r="V169" s="16">
        <f t="shared" si="57"/>
        <v>0.45105074320861094</v>
      </c>
      <c r="W169" s="16">
        <f t="shared" si="58"/>
        <v>0.25935417734495131</v>
      </c>
      <c r="X169" s="16">
        <f t="shared" si="59"/>
        <v>1.4095335725269091</v>
      </c>
      <c r="Y169" s="16">
        <f t="shared" si="60"/>
        <v>1.7196309584828293</v>
      </c>
      <c r="Z169" s="16">
        <f t="shared" si="61"/>
        <v>0</v>
      </c>
      <c r="AA169" s="16">
        <f t="shared" si="62"/>
        <v>1.0148641722193745</v>
      </c>
      <c r="AB169" s="17">
        <f t="shared" si="63"/>
        <v>0.22552537160430547</v>
      </c>
      <c r="AC169" s="15">
        <v>13909.97</v>
      </c>
      <c r="AD169" s="14">
        <f>AVERAGE(Tabela1[[#This Row],[202407-JUL]:[202506-JUN]])</f>
        <v>177.36363636363637</v>
      </c>
      <c r="AE169" s="14">
        <f t="shared" si="64"/>
        <v>207.22222222222223</v>
      </c>
      <c r="AF169" s="5">
        <v>0</v>
      </c>
      <c r="AG169" s="6">
        <v>1005</v>
      </c>
      <c r="AH169" s="4">
        <v>0</v>
      </c>
      <c r="AI169" s="23">
        <f>SUM(Tabela1[[#This Row],[ESTOQUE RJ]:[ESTOQUE SC]])</f>
        <v>1005</v>
      </c>
      <c r="AJ169" s="4">
        <v>0</v>
      </c>
      <c r="AK169" s="4">
        <v>2000</v>
      </c>
      <c r="AL169" s="24">
        <f>SUM(Tabela1[[#This Row],[QTD CONTAINER]:[QTD FÁBRICA]])</f>
        <v>2000</v>
      </c>
      <c r="AM169" s="7">
        <f t="shared" si="65"/>
        <v>5.6663249615581748</v>
      </c>
      <c r="AN169" s="7">
        <f t="shared" si="66"/>
        <v>0</v>
      </c>
      <c r="AO169" s="8">
        <f t="shared" si="67"/>
        <v>0</v>
      </c>
      <c r="AP169" s="9">
        <f t="shared" si="68"/>
        <v>11.276268580215273</v>
      </c>
      <c r="AQ169" s="25">
        <f t="shared" si="69"/>
        <v>16.942593541773448</v>
      </c>
      <c r="AR169" s="18">
        <f t="shared" si="70"/>
        <v>4.8498659517426272</v>
      </c>
      <c r="AS169" s="7">
        <f t="shared" si="71"/>
        <v>0</v>
      </c>
      <c r="AT169" s="8">
        <f t="shared" si="72"/>
        <v>0</v>
      </c>
      <c r="AU169" s="9">
        <f t="shared" si="73"/>
        <v>9.6514745308310985</v>
      </c>
      <c r="AV169" s="10">
        <f t="shared" si="74"/>
        <v>14.501340482573726</v>
      </c>
      <c r="AW169" s="22">
        <f t="shared" si="75"/>
        <v>0</v>
      </c>
      <c r="AX169" s="5">
        <f t="shared" si="76"/>
        <v>0</v>
      </c>
      <c r="AY169" s="4">
        <f>IF(
  AND(Tabela1[[#This Row],[GRUPO | ITEM]]="PALHETAS",NOT(OR(MID(Tabela1[[#This Row],[ITEM]],1,5)="YN-PF",MID(Tabela1[[#This Row],[ITEM]],1,5)="YN-PC"))),
  0,
  IF(
    ROUNDUP(
      IF(
        IF(D169="A",13-SUM(AR169:AU169),IF(D169="B",11-SUM(AR169:AU169),IF(D169="C",7-SUM(AR169:AU169))))
        &lt;0,
        0,
        IF(D169="A",13-SUM(AR169:AU169),IF(D169="B",11-SUM(AR169:AU169),IF(D169="C",7-SUM(AR169:AU169))))
      )
      *AE169/C169, 0
    )
    *C169 = 0,
    0,
    ROUNDUP(
      IF(
        IF(D169="A",13-SUM(AR169:AU169),IF(D169="B",11-SUM(AR169:AU169),IF(D169="C",7-SUM(AR169:AU169))))
        &lt;0,
        0,
        IF(D169="A",13-SUM(AR169:AU169),IF(D169="B",11-SUM(AR169:AU169),IF(D169="C",7-SUM(AR169:AU169))))
      )
      *AE169/C169, 0
    ) *C169
  )
)</f>
        <v>0</v>
      </c>
      <c r="AZ169" s="26">
        <f>IF(OR(COUNTIF(AB169,"&gt;="&amp;1.5)+COUNTIF(AA169,"&gt;="&amp;1.5)+COUNTIF(Z169,"&gt;="&amp;1.5)+COUNTIF(Y169,"&gt;="&amp;1.5)+COUNTIF(X169,"&gt;="&amp;1.5)&gt;=2,COUNTIF(AB169,"&gt;="&amp;2)&gt;=1,AND(AA169&gt;=1.5,AB169&lt;=0.3,AI169=0)),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+IFERROR(BA169*C169,0),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+IFERROR(BA169*C169,0),
IFERROR(AVERAGEIF(Tabela1[[#This Row],[COMPRA PADRÃO]:[COMPRA &gt;30%]],"&gt;"&amp;0,Tabela1[[#This Row],[COMPRA PADRÃO]:[COMPRA &gt;30%]]),
0))/Tabela1[[#This Row],[U/CX]],0)*Tabela1[[#This Row],[U/CX]])</f>
        <v>0</v>
      </c>
      <c r="BA169" s="19"/>
      <c r="BB169" s="19"/>
      <c r="BC169" s="5"/>
      <c r="BD169" s="43">
        <f t="shared" si="77"/>
        <v>7.3622641509433961</v>
      </c>
      <c r="BE169" s="44">
        <f>Tabela1[[#This Row],[MÉDIA DIÁRIA]]*180</f>
        <v>1325.2075471698113</v>
      </c>
      <c r="BF169" s="44">
        <f>Tabela1[[#This Row],[MÉDIA DIÁRIA]]*IF(Tabela1[[#This Row],[ABC FAT]]="A",(13*22),IF(Tabela1[[#This Row],[ABC FAT]]="B",(9*22),IF(Tabela1[[#This Row],[ABC FAT]]="C",(3*22),0)))</f>
        <v>485.90943396226413</v>
      </c>
      <c r="BG169" s="44">
        <f>SUM(Tabela1[[#This Row],[ESTOQUE TOTAL]],Tabela1[[#This Row],[TRÂNSITO TOTAL]])</f>
        <v>3005</v>
      </c>
      <c r="BH1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0.75837177515803866</v>
      </c>
    </row>
    <row r="170" spans="1:61" x14ac:dyDescent="0.2">
      <c r="A170" s="4" t="s">
        <v>269</v>
      </c>
      <c r="B170" s="4" t="s">
        <v>1310</v>
      </c>
      <c r="C170" s="4">
        <v>10</v>
      </c>
      <c r="D170" s="4" t="s">
        <v>85</v>
      </c>
      <c r="E170" s="5"/>
      <c r="F170" s="4"/>
      <c r="G170" s="4"/>
      <c r="H170" s="4"/>
      <c r="I170" s="4"/>
      <c r="J170" s="4"/>
      <c r="K170" s="4"/>
      <c r="L170" s="4"/>
      <c r="M170" s="4"/>
      <c r="N170" s="4">
        <v>20</v>
      </c>
      <c r="O170" s="4">
        <v>12</v>
      </c>
      <c r="P170" s="4">
        <v>1</v>
      </c>
      <c r="Q170" s="13">
        <f t="shared" si="52"/>
        <v>0</v>
      </c>
      <c r="R170" s="16">
        <f t="shared" si="53"/>
        <v>0</v>
      </c>
      <c r="S170" s="16">
        <f t="shared" si="54"/>
        <v>0</v>
      </c>
      <c r="T170" s="16">
        <f t="shared" si="55"/>
        <v>0</v>
      </c>
      <c r="U170" s="16">
        <f t="shared" si="56"/>
        <v>0</v>
      </c>
      <c r="V170" s="16">
        <f t="shared" si="57"/>
        <v>0</v>
      </c>
      <c r="W170" s="16">
        <f t="shared" si="58"/>
        <v>0</v>
      </c>
      <c r="X170" s="16">
        <f t="shared" si="59"/>
        <v>0</v>
      </c>
      <c r="Y170" s="16">
        <f t="shared" si="60"/>
        <v>0</v>
      </c>
      <c r="Z170" s="16">
        <f t="shared" si="61"/>
        <v>1.8181818181818181</v>
      </c>
      <c r="AA170" s="16">
        <f t="shared" si="62"/>
        <v>1.0909090909090908</v>
      </c>
      <c r="AB170" s="17">
        <f t="shared" si="63"/>
        <v>9.0909090909090912E-2</v>
      </c>
      <c r="AC170" s="15">
        <v>3341.19</v>
      </c>
      <c r="AD170" s="14">
        <f>AVERAGE(Tabela1[[#This Row],[202407-JUL]:[202506-JUN]])</f>
        <v>11</v>
      </c>
      <c r="AE170" s="14">
        <f t="shared" si="64"/>
        <v>16</v>
      </c>
      <c r="AF170" s="5">
        <v>0</v>
      </c>
      <c r="AG170" s="6">
        <v>17</v>
      </c>
      <c r="AH170" s="4">
        <v>0</v>
      </c>
      <c r="AI170" s="23">
        <f>SUM(Tabela1[[#This Row],[ESTOQUE RJ]:[ESTOQUE SC]])</f>
        <v>17</v>
      </c>
      <c r="AJ170" s="4">
        <v>0</v>
      </c>
      <c r="AK170" s="4">
        <v>300</v>
      </c>
      <c r="AL170" s="24">
        <f>SUM(Tabela1[[#This Row],[QTD CONTAINER]:[QTD FÁBRICA]])</f>
        <v>300</v>
      </c>
      <c r="AM170" s="7">
        <f t="shared" si="65"/>
        <v>1.5454545454545454</v>
      </c>
      <c r="AN170" s="7">
        <f t="shared" si="66"/>
        <v>0</v>
      </c>
      <c r="AO170" s="8">
        <f t="shared" si="67"/>
        <v>0</v>
      </c>
      <c r="AP170" s="9">
        <f t="shared" si="68"/>
        <v>27.272727272727273</v>
      </c>
      <c r="AQ170" s="25">
        <f t="shared" si="69"/>
        <v>28.81818181818182</v>
      </c>
      <c r="AR170" s="18">
        <f t="shared" si="70"/>
        <v>1.0625</v>
      </c>
      <c r="AS170" s="7">
        <f t="shared" si="71"/>
        <v>0</v>
      </c>
      <c r="AT170" s="8">
        <f t="shared" si="72"/>
        <v>0</v>
      </c>
      <c r="AU170" s="9">
        <f t="shared" si="73"/>
        <v>18.75</v>
      </c>
      <c r="AV170" s="10">
        <f t="shared" si="74"/>
        <v>19.8125</v>
      </c>
      <c r="AW170" s="22">
        <f t="shared" si="75"/>
        <v>0</v>
      </c>
      <c r="AX170" s="5">
        <f t="shared" si="76"/>
        <v>0</v>
      </c>
      <c r="AY170" s="4">
        <f>IF(
  AND(Tabela1[[#This Row],[GRUPO | ITEM]]="PALHETAS",NOT(OR(MID(Tabela1[[#This Row],[ITEM]],1,5)="YN-PF",MID(Tabela1[[#This Row],[ITEM]],1,5)="YN-PC"))),
  0,
  IF(
    ROUNDUP(
      IF(
        IF(D170="A",13-SUM(AR170:AU170),IF(D170="B",11-SUM(AR170:AU170),IF(D170="C",7-SUM(AR170:AU170))))
        &lt;0,
        0,
        IF(D170="A",13-SUM(AR170:AU170),IF(D170="B",11-SUM(AR170:AU170),IF(D170="C",7-SUM(AR170:AU170))))
      )
      *AE170/C170, 0
    )
    *C170 = 0,
    0,
    ROUNDUP(
      IF(
        IF(D170="A",13-SUM(AR170:AU170),IF(D170="B",11-SUM(AR170:AU170),IF(D170="C",7-SUM(AR170:AU170))))
        &lt;0,
        0,
        IF(D170="A",13-SUM(AR170:AU170),IF(D170="B",11-SUM(AR170:AU170),IF(D170="C",7-SUM(AR170:AU170))))
      )
      *AE170/C170, 0
    ) *C170
  )
)</f>
        <v>0</v>
      </c>
      <c r="AZ170" s="26">
        <f>IF(OR(COUNTIF(AB170,"&gt;="&amp;1.5)+COUNTIF(AA170,"&gt;="&amp;1.5)+COUNTIF(Z170,"&gt;="&amp;1.5)+COUNTIF(Y170,"&gt;="&amp;1.5)+COUNTIF(X170,"&gt;="&amp;1.5)&gt;=2,COUNTIF(AB170,"&gt;="&amp;2)&gt;=1,AND(AA170&gt;=1.5,AB170&lt;=0.3,AI170=0)),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+IFERROR(BA170*C170,0),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+IFERROR(BA170*C170,0),
IFERROR(AVERAGEIF(Tabela1[[#This Row],[COMPRA PADRÃO]:[COMPRA &gt;30%]],"&gt;"&amp;0,Tabela1[[#This Row],[COMPRA PADRÃO]:[COMPRA &gt;30%]]),
0))/Tabela1[[#This Row],[U/CX]],0)*Tabela1[[#This Row],[U/CX]])</f>
        <v>0</v>
      </c>
      <c r="BA170" s="19"/>
      <c r="BB170" s="19"/>
      <c r="BC170" s="41"/>
      <c r="BD170" s="43">
        <f t="shared" si="77"/>
        <v>0.12452830188679245</v>
      </c>
      <c r="BE170" s="44">
        <f>Tabela1[[#This Row],[MÉDIA DIÁRIA]]*180</f>
        <v>22.415094339622641</v>
      </c>
      <c r="BF170" s="44">
        <f>Tabela1[[#This Row],[MÉDIA DIÁRIA]]*IF(Tabela1[[#This Row],[ABC FAT]]="A",(13*22),IF(Tabela1[[#This Row],[ABC FAT]]="B",(9*22),IF(Tabela1[[#This Row],[ABC FAT]]="C",(3*22),0)))</f>
        <v>8.2188679245283023</v>
      </c>
      <c r="BG170" s="44">
        <f>SUM(Tabela1[[#This Row],[ESTOQUE TOTAL]],Tabela1[[#This Row],[TRÂNSITO TOTAL]])</f>
        <v>317</v>
      </c>
      <c r="BH1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0.75841750841750843</v>
      </c>
    </row>
    <row r="171" spans="1:61" x14ac:dyDescent="0.2">
      <c r="A171" s="4" t="s">
        <v>17</v>
      </c>
      <c r="B171" s="4" t="s">
        <v>97</v>
      </c>
      <c r="C171" s="4">
        <v>25</v>
      </c>
      <c r="D171" s="4" t="s">
        <v>19</v>
      </c>
      <c r="E171" s="5">
        <v>1000</v>
      </c>
      <c r="F171" s="4">
        <v>600</v>
      </c>
      <c r="G171" s="4">
        <v>525</v>
      </c>
      <c r="H171" s="4">
        <v>1000</v>
      </c>
      <c r="I171" s="4">
        <v>1975</v>
      </c>
      <c r="J171" s="4">
        <v>250</v>
      </c>
      <c r="K171" s="4">
        <v>1975</v>
      </c>
      <c r="L171" s="4">
        <v>1525</v>
      </c>
      <c r="M171" s="4">
        <v>475</v>
      </c>
      <c r="N171" s="4">
        <v>925</v>
      </c>
      <c r="O171" s="4">
        <v>875</v>
      </c>
      <c r="P171" s="4">
        <v>900</v>
      </c>
      <c r="Q171" s="13">
        <f t="shared" si="52"/>
        <v>0.99792099792099787</v>
      </c>
      <c r="R171" s="16">
        <f t="shared" si="53"/>
        <v>0.59875259875259867</v>
      </c>
      <c r="S171" s="16">
        <f t="shared" si="54"/>
        <v>0.52390852390852394</v>
      </c>
      <c r="T171" s="16">
        <f t="shared" si="55"/>
        <v>0.99792099792099787</v>
      </c>
      <c r="U171" s="16">
        <f t="shared" si="56"/>
        <v>1.9708939708939708</v>
      </c>
      <c r="V171" s="16">
        <f t="shared" si="57"/>
        <v>0.24948024948024947</v>
      </c>
      <c r="W171" s="16">
        <f t="shared" si="58"/>
        <v>1.9708939708939708</v>
      </c>
      <c r="X171" s="16">
        <f t="shared" si="59"/>
        <v>1.5218295218295217</v>
      </c>
      <c r="Y171" s="16">
        <f t="shared" si="60"/>
        <v>0.47401247401247398</v>
      </c>
      <c r="Z171" s="16">
        <f t="shared" si="61"/>
        <v>0.92307692307692302</v>
      </c>
      <c r="AA171" s="16">
        <f t="shared" si="62"/>
        <v>0.87318087318087312</v>
      </c>
      <c r="AB171" s="17">
        <f t="shared" si="63"/>
        <v>0.89812889812889807</v>
      </c>
      <c r="AC171" s="15">
        <v>134276.75</v>
      </c>
      <c r="AD171" s="14">
        <f>AVERAGE(Tabela1[[#This Row],[202407-JUL]:[202506-JUN]])</f>
        <v>1002.0833333333334</v>
      </c>
      <c r="AE171" s="14">
        <f t="shared" si="64"/>
        <v>1070.4545454545455</v>
      </c>
      <c r="AF171" s="5">
        <v>0</v>
      </c>
      <c r="AG171" s="6">
        <v>2250</v>
      </c>
      <c r="AH171" s="4">
        <v>3950</v>
      </c>
      <c r="AI171" s="23">
        <f>SUM(Tabela1[[#This Row],[ESTOQUE RJ]:[ESTOQUE SC]])</f>
        <v>6200</v>
      </c>
      <c r="AJ171" s="4">
        <v>0</v>
      </c>
      <c r="AK171" s="4">
        <v>7000</v>
      </c>
      <c r="AL171" s="24">
        <f>SUM(Tabela1[[#This Row],[QTD CONTAINER]:[QTD FÁBRICA]])</f>
        <v>7000</v>
      </c>
      <c r="AM171" s="7">
        <f t="shared" si="65"/>
        <v>2.2453222453222454</v>
      </c>
      <c r="AN171" s="7">
        <f t="shared" si="66"/>
        <v>3.9417879417879416</v>
      </c>
      <c r="AO171" s="8">
        <f t="shared" si="67"/>
        <v>0</v>
      </c>
      <c r="AP171" s="9">
        <f t="shared" si="68"/>
        <v>6.9854469854469849</v>
      </c>
      <c r="AQ171" s="25">
        <f t="shared" si="69"/>
        <v>13.172557172557173</v>
      </c>
      <c r="AR171" s="18">
        <f t="shared" si="70"/>
        <v>2.1019108280254777</v>
      </c>
      <c r="AS171" s="7">
        <f t="shared" si="71"/>
        <v>3.6900212314225054</v>
      </c>
      <c r="AT171" s="8">
        <f t="shared" si="72"/>
        <v>0</v>
      </c>
      <c r="AU171" s="9">
        <f t="shared" si="73"/>
        <v>6.539278131634819</v>
      </c>
      <c r="AV171" s="10">
        <f t="shared" si="74"/>
        <v>12.331210191082803</v>
      </c>
      <c r="AW171" s="22">
        <f t="shared" si="75"/>
        <v>0</v>
      </c>
      <c r="AX171" s="5">
        <f t="shared" si="76"/>
        <v>0</v>
      </c>
      <c r="AY171" s="4">
        <f>IF(
  AND(Tabela1[[#This Row],[GRUPO | ITEM]]="PALHETAS",NOT(OR(MID(Tabela1[[#This Row],[ITEM]],1,5)="YN-PF",MID(Tabela1[[#This Row],[ITEM]],1,5)="YN-PC"))),
  0,
  IF(
    ROUNDUP(
      IF(
        IF(D171="A",13-SUM(AR171:AU171),IF(D171="B",11-SUM(AR171:AU171),IF(D171="C",7-SUM(AR171:AU171))))
        &lt;0,
        0,
        IF(D171="A",13-SUM(AR171:AU171),IF(D171="B",11-SUM(AR171:AU171),IF(D171="C",7-SUM(AR171:AU171))))
      )
      *AE171/C171, 0
    )
    *C171 = 0,
    0,
    ROUNDUP(
      IF(
        IF(D171="A",13-SUM(AR171:AU171),IF(D171="B",11-SUM(AR171:AU171),IF(D171="C",7-SUM(AR171:AU171))))
        &lt;0,
        0,
        IF(D171="A",13-SUM(AR171:AU171),IF(D171="B",11-SUM(AR171:AU171),IF(D171="C",7-SUM(AR171:AU171))))
      )
      *AE171/C171, 0
    ) *C171
  )
)</f>
        <v>0</v>
      </c>
      <c r="AZ171" s="26">
        <f>IF(OR(COUNTIF(AB171,"&gt;="&amp;1.5)+COUNTIF(AA171,"&gt;="&amp;1.5)+COUNTIF(Z171,"&gt;="&amp;1.5)+COUNTIF(Y171,"&gt;="&amp;1.5)+COUNTIF(X171,"&gt;="&amp;1.5)&gt;=2,COUNTIF(AB171,"&gt;="&amp;2)&gt;=1,AND(AA171&gt;=1.5,AB171&lt;=0.3,AI171=0)),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+IFERROR(BA171*C171,0),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+IFERROR(BA171*C171,0),
IFERROR(AVERAGEIF(Tabela1[[#This Row],[COMPRA PADRÃO]:[COMPRA &gt;30%]],"&gt;"&amp;0,Tabela1[[#This Row],[COMPRA PADRÃO]:[COMPRA &gt;30%]]),
0))/Tabela1[[#This Row],[U/CX]],0)*Tabela1[[#This Row],[U/CX]])</f>
        <v>0</v>
      </c>
      <c r="BA171" s="19"/>
      <c r="BB171" s="19"/>
      <c r="BC171" s="5"/>
      <c r="BD171" s="43">
        <f t="shared" si="77"/>
        <v>45.377358490566039</v>
      </c>
      <c r="BE171" s="44">
        <f>Tabela1[[#This Row],[MÉDIA DIÁRIA]]*180</f>
        <v>8167.9245283018872</v>
      </c>
      <c r="BF171" s="44">
        <f>Tabela1[[#This Row],[MÉDIA DIÁRIA]]*IF(Tabela1[[#This Row],[ABC FAT]]="A",(13*22),IF(Tabela1[[#This Row],[ABC FAT]]="B",(9*22),IF(Tabela1[[#This Row],[ABC FAT]]="C",(3*22),0)))</f>
        <v>12977.924528301886</v>
      </c>
      <c r="BG171" s="44">
        <f>SUM(Tabela1[[#This Row],[ESTOQUE TOTAL]],Tabela1[[#This Row],[TRÂNSITO TOTAL]])</f>
        <v>13200</v>
      </c>
      <c r="BH1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7950</v>
      </c>
      <c r="BI1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0.75906675906675902</v>
      </c>
    </row>
    <row r="172" spans="1:61" x14ac:dyDescent="0.2">
      <c r="A172" s="4" t="s">
        <v>202</v>
      </c>
      <c r="B172" s="4" t="s">
        <v>249</v>
      </c>
      <c r="C172" s="4">
        <v>15</v>
      </c>
      <c r="D172" s="4" t="s">
        <v>16</v>
      </c>
      <c r="E172" s="5">
        <v>420</v>
      </c>
      <c r="F172" s="4">
        <v>270</v>
      </c>
      <c r="G172" s="4">
        <v>75</v>
      </c>
      <c r="H172" s="4">
        <v>135</v>
      </c>
      <c r="I172" s="4">
        <v>210</v>
      </c>
      <c r="J172" s="4">
        <v>135</v>
      </c>
      <c r="K172" s="4">
        <v>315</v>
      </c>
      <c r="L172" s="4">
        <v>195</v>
      </c>
      <c r="M172" s="4">
        <v>285</v>
      </c>
      <c r="N172" s="4">
        <v>390</v>
      </c>
      <c r="O172" s="4">
        <v>480</v>
      </c>
      <c r="P172" s="4">
        <v>285</v>
      </c>
      <c r="Q172" s="13">
        <f t="shared" si="52"/>
        <v>1.5774647887323943</v>
      </c>
      <c r="R172" s="16">
        <f t="shared" si="53"/>
        <v>1.0140845070422535</v>
      </c>
      <c r="S172" s="16">
        <f t="shared" si="54"/>
        <v>0.28169014084507044</v>
      </c>
      <c r="T172" s="16">
        <f t="shared" si="55"/>
        <v>0.50704225352112675</v>
      </c>
      <c r="U172" s="16">
        <f t="shared" si="56"/>
        <v>0.78873239436619713</v>
      </c>
      <c r="V172" s="16">
        <f t="shared" si="57"/>
        <v>0.50704225352112675</v>
      </c>
      <c r="W172" s="16">
        <f t="shared" si="58"/>
        <v>1.1830985915492958</v>
      </c>
      <c r="X172" s="16">
        <f t="shared" si="59"/>
        <v>0.73239436619718312</v>
      </c>
      <c r="Y172" s="16">
        <f t="shared" si="60"/>
        <v>1.0704225352112675</v>
      </c>
      <c r="Z172" s="16">
        <f t="shared" si="61"/>
        <v>1.4647887323943662</v>
      </c>
      <c r="AA172" s="16">
        <f t="shared" si="62"/>
        <v>1.8028169014084507</v>
      </c>
      <c r="AB172" s="17">
        <f t="shared" si="63"/>
        <v>1.0704225352112675</v>
      </c>
      <c r="AC172" s="15">
        <v>46545.75</v>
      </c>
      <c r="AD172" s="14">
        <f>AVERAGE(Tabela1[[#This Row],[202407-JUL]:[202506-JUN]])</f>
        <v>266.25</v>
      </c>
      <c r="AE172" s="14">
        <f t="shared" si="64"/>
        <v>283.63636363636363</v>
      </c>
      <c r="AF172" s="5">
        <v>0</v>
      </c>
      <c r="AG172" s="6">
        <v>330</v>
      </c>
      <c r="AH172" s="4">
        <v>0</v>
      </c>
      <c r="AI172" s="23">
        <f>SUM(Tabela1[[#This Row],[ESTOQUE RJ]:[ESTOQUE SC]])</f>
        <v>330</v>
      </c>
      <c r="AJ172" s="4">
        <v>1320</v>
      </c>
      <c r="AK172" s="4">
        <v>935</v>
      </c>
      <c r="AL172" s="24">
        <f>SUM(Tabela1[[#This Row],[QTD CONTAINER]:[QTD FÁBRICA]])</f>
        <v>2255</v>
      </c>
      <c r="AM172" s="7">
        <f t="shared" si="65"/>
        <v>1.2394366197183098</v>
      </c>
      <c r="AN172" s="7">
        <f t="shared" si="66"/>
        <v>0</v>
      </c>
      <c r="AO172" s="8">
        <f t="shared" si="67"/>
        <v>4.957746478873239</v>
      </c>
      <c r="AP172" s="9">
        <f t="shared" si="68"/>
        <v>3.511737089201878</v>
      </c>
      <c r="AQ172" s="25">
        <f t="shared" si="69"/>
        <v>9.7089201877934279</v>
      </c>
      <c r="AR172" s="18">
        <f t="shared" si="70"/>
        <v>1.1634615384615385</v>
      </c>
      <c r="AS172" s="7">
        <f t="shared" si="71"/>
        <v>0</v>
      </c>
      <c r="AT172" s="8">
        <f t="shared" si="72"/>
        <v>4.6538461538461542</v>
      </c>
      <c r="AU172" s="9">
        <f t="shared" si="73"/>
        <v>3.296474358974359</v>
      </c>
      <c r="AV172" s="10">
        <f t="shared" si="74"/>
        <v>9.1137820512820511</v>
      </c>
      <c r="AW172" s="22">
        <f t="shared" si="75"/>
        <v>1.6367017978921266</v>
      </c>
      <c r="AX172" s="5">
        <f t="shared" si="76"/>
        <v>345</v>
      </c>
      <c r="AY172" s="4">
        <f>IF(
  AND(Tabela1[[#This Row],[GRUPO | ITEM]]="PALHETAS",NOT(OR(MID(Tabela1[[#This Row],[ITEM]],1,5)="YN-PF",MID(Tabela1[[#This Row],[ITEM]],1,5)="YN-PC"))),
  0,
  IF(
    ROUNDUP(
      IF(
        IF(D172="A",13-SUM(AR172:AU172),IF(D172="B",11-SUM(AR172:AU172),IF(D172="C",7-SUM(AR172:AU172))))
        &lt;0,
        0,
        IF(D172="A",13-SUM(AR172:AU172),IF(D172="B",11-SUM(AR172:AU172),IF(D172="C",7-SUM(AR172:AU172))))
      )
      *AE172/C172, 0
    )
    *C172 = 0,
    0,
    ROUNDUP(
      IF(
        IF(D172="A",13-SUM(AR172:AU172),IF(D172="B",11-SUM(AR172:AU172),IF(D172="C",7-SUM(AR172:AU172))))
        &lt;0,
        0,
        IF(D172="A",13-SUM(AR172:AU172),IF(D172="B",11-SUM(AR172:AU172),IF(D172="C",7-SUM(AR172:AU172))))
      )
      *AE172/C172, 0
    ) *C172
  )
)</f>
        <v>540</v>
      </c>
      <c r="AZ172" s="26">
        <f>IF(OR(COUNTIF(AB172,"&gt;="&amp;1.5)+COUNTIF(AA172,"&gt;="&amp;1.5)+COUNTIF(Z172,"&gt;="&amp;1.5)+COUNTIF(Y172,"&gt;="&amp;1.5)+COUNTIF(X172,"&gt;="&amp;1.5)&gt;=2,COUNTIF(AB172,"&gt;="&amp;2)&gt;=1,AND(AA172&gt;=1.5,AB172&lt;=0.3,AI172=0)),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+IFERROR(BA172*C172,0),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+IFERROR(BA172*C172,0),
IFERROR(AVERAGEIF(Tabela1[[#This Row],[COMPRA PADRÃO]:[COMPRA &gt;30%]],"&gt;"&amp;0,Tabela1[[#This Row],[COMPRA PADRÃO]:[COMPRA &gt;30%]]),
0))/Tabela1[[#This Row],[U/CX]],0)*Tabela1[[#This Row],[U/CX]])</f>
        <v>450</v>
      </c>
      <c r="BA172" s="33"/>
      <c r="BB172" s="33"/>
      <c r="BC172" s="42"/>
      <c r="BD172" s="43">
        <f t="shared" si="77"/>
        <v>12.056603773584905</v>
      </c>
      <c r="BE172" s="44">
        <f>Tabela1[[#This Row],[MÉDIA DIÁRIA]]*180</f>
        <v>2170.1886792452829</v>
      </c>
      <c r="BF172" s="44">
        <f>Tabela1[[#This Row],[MÉDIA DIÁRIA]]*IF(Tabela1[[#This Row],[ABC FAT]]="A",(13*22),IF(Tabela1[[#This Row],[ABC FAT]]="B",(9*22),IF(Tabela1[[#This Row],[ABC FAT]]="C",(3*22),0)))</f>
        <v>2387.2075471698113</v>
      </c>
      <c r="BG172" s="44">
        <f>SUM(Tabela1[[#This Row],[ESTOQUE TOTAL]],Tabela1[[#This Row],[TRÂNSITO TOTAL]])</f>
        <v>2585</v>
      </c>
      <c r="BH1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1965</v>
      </c>
      <c r="BI1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0.76030255607720398</v>
      </c>
    </row>
    <row r="173" spans="1:61" x14ac:dyDescent="0.2">
      <c r="A173" s="4" t="s">
        <v>202</v>
      </c>
      <c r="B173" s="4" t="s">
        <v>342</v>
      </c>
      <c r="C173" s="4">
        <v>15</v>
      </c>
      <c r="D173" s="4" t="s">
        <v>16</v>
      </c>
      <c r="E173" s="5">
        <v>435</v>
      </c>
      <c r="F173" s="4">
        <v>465</v>
      </c>
      <c r="G173" s="4">
        <v>435</v>
      </c>
      <c r="H173" s="4">
        <v>435</v>
      </c>
      <c r="I173" s="4">
        <v>345</v>
      </c>
      <c r="J173" s="4">
        <v>135</v>
      </c>
      <c r="K173" s="4">
        <v>330</v>
      </c>
      <c r="L173" s="4">
        <v>120</v>
      </c>
      <c r="M173" s="4">
        <v>165</v>
      </c>
      <c r="N173" s="4">
        <v>195</v>
      </c>
      <c r="O173" s="4">
        <v>330</v>
      </c>
      <c r="P173" s="4">
        <v>435</v>
      </c>
      <c r="Q173" s="13">
        <f t="shared" si="52"/>
        <v>1.3647058823529412</v>
      </c>
      <c r="R173" s="16">
        <f t="shared" si="53"/>
        <v>1.4588235294117646</v>
      </c>
      <c r="S173" s="16">
        <f t="shared" si="54"/>
        <v>1.3647058823529412</v>
      </c>
      <c r="T173" s="16">
        <f t="shared" si="55"/>
        <v>1.3647058823529412</v>
      </c>
      <c r="U173" s="16">
        <f t="shared" si="56"/>
        <v>1.0823529411764705</v>
      </c>
      <c r="V173" s="16">
        <f t="shared" si="57"/>
        <v>0.42352941176470588</v>
      </c>
      <c r="W173" s="16">
        <f t="shared" si="58"/>
        <v>1.0352941176470589</v>
      </c>
      <c r="X173" s="16">
        <f t="shared" si="59"/>
        <v>0.37647058823529411</v>
      </c>
      <c r="Y173" s="16">
        <f t="shared" si="60"/>
        <v>0.51764705882352946</v>
      </c>
      <c r="Z173" s="16">
        <f t="shared" si="61"/>
        <v>0.61176470588235299</v>
      </c>
      <c r="AA173" s="16">
        <f t="shared" si="62"/>
        <v>1.0352941176470589</v>
      </c>
      <c r="AB173" s="17">
        <f t="shared" si="63"/>
        <v>1.3647058823529412</v>
      </c>
      <c r="AC173" s="15">
        <v>55390.5</v>
      </c>
      <c r="AD173" s="14">
        <f>AVERAGE(Tabela1[[#This Row],[202407-JUL]:[202506-JUN]])</f>
        <v>318.75</v>
      </c>
      <c r="AE173" s="14">
        <f t="shared" si="64"/>
        <v>318.75</v>
      </c>
      <c r="AF173" s="5">
        <v>1</v>
      </c>
      <c r="AG173" s="6">
        <v>870</v>
      </c>
      <c r="AH173" s="4">
        <v>1110</v>
      </c>
      <c r="AI173" s="23">
        <f>SUM(Tabela1[[#This Row],[ESTOQUE RJ]:[ESTOQUE SC]])</f>
        <v>1980</v>
      </c>
      <c r="AJ173" s="4">
        <v>0</v>
      </c>
      <c r="AK173" s="4">
        <v>1005</v>
      </c>
      <c r="AL173" s="24">
        <f>SUM(Tabela1[[#This Row],[QTD CONTAINER]:[QTD FÁBRICA]])</f>
        <v>1005</v>
      </c>
      <c r="AM173" s="7">
        <f t="shared" si="65"/>
        <v>2.7294117647058824</v>
      </c>
      <c r="AN173" s="7">
        <f t="shared" si="66"/>
        <v>3.4823529411764707</v>
      </c>
      <c r="AO173" s="8">
        <f t="shared" si="67"/>
        <v>0</v>
      </c>
      <c r="AP173" s="9">
        <f t="shared" si="68"/>
        <v>3.1529411764705881</v>
      </c>
      <c r="AQ173" s="25">
        <f t="shared" si="69"/>
        <v>9.3647058823529417</v>
      </c>
      <c r="AR173" s="18">
        <f t="shared" si="70"/>
        <v>2.7294117647058824</v>
      </c>
      <c r="AS173" s="7">
        <f t="shared" si="71"/>
        <v>3.4823529411764707</v>
      </c>
      <c r="AT173" s="8">
        <f t="shared" si="72"/>
        <v>0</v>
      </c>
      <c r="AU173" s="9">
        <f t="shared" si="73"/>
        <v>3.1529411764705881</v>
      </c>
      <c r="AV173" s="10">
        <f t="shared" si="74"/>
        <v>9.3647058823529417</v>
      </c>
      <c r="AW173" s="22">
        <f t="shared" si="75"/>
        <v>1.6470588235294117</v>
      </c>
      <c r="AX173" s="5">
        <f t="shared" si="76"/>
        <v>525</v>
      </c>
      <c r="AY173" s="4">
        <f>IF(
  AND(Tabela1[[#This Row],[GRUPO | ITEM]]="PALHETAS",NOT(OR(MID(Tabela1[[#This Row],[ITEM]],1,5)="YN-PF",MID(Tabela1[[#This Row],[ITEM]],1,5)="YN-PC"))),
  0,
  IF(
    ROUNDUP(
      IF(
        IF(D173="A",13-SUM(AR173:AU173),IF(D173="B",11-SUM(AR173:AU173),IF(D173="C",7-SUM(AR173:AU173))))
        &lt;0,
        0,
        IF(D173="A",13-SUM(AR173:AU173),IF(D173="B",11-SUM(AR173:AU173),IF(D173="C",7-SUM(AR173:AU173))))
      )
      *AE173/C173, 0
    )
    *C173 = 0,
    0,
    ROUNDUP(
      IF(
        IF(D173="A",13-SUM(AR173:AU173),IF(D173="B",11-SUM(AR173:AU173),IF(D173="C",7-SUM(AR173:AU173))))
        &lt;0,
        0,
        IF(D173="A",13-SUM(AR173:AU173),IF(D173="B",11-SUM(AR173:AU173),IF(D173="C",7-SUM(AR173:AU173))))
      )
      *AE173/C173, 0
    ) *C173
  )
)</f>
        <v>525</v>
      </c>
      <c r="AZ173" s="26">
        <f>IF(OR(COUNTIF(AB173,"&gt;="&amp;1.5)+COUNTIF(AA173,"&gt;="&amp;1.5)+COUNTIF(Z173,"&gt;="&amp;1.5)+COUNTIF(Y173,"&gt;="&amp;1.5)+COUNTIF(X173,"&gt;="&amp;1.5)&gt;=2,COUNTIF(AB173,"&gt;="&amp;2)&gt;=1,AND(AA173&gt;=1.5,AB173&lt;=0.3,AI173=0)),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+IFERROR(BA173*C173,0),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+IFERROR(BA173*C173,0),
IFERROR(AVERAGEIF(Tabela1[[#This Row],[COMPRA PADRÃO]:[COMPRA &gt;30%]],"&gt;"&amp;0,Tabela1[[#This Row],[COMPRA PADRÃO]:[COMPRA &gt;30%]]),
0))/Tabela1[[#This Row],[U/CX]],0)*Tabela1[[#This Row],[U/CX]])</f>
        <v>525</v>
      </c>
      <c r="BA173" s="19"/>
      <c r="BB173" s="19"/>
      <c r="BC173" s="5"/>
      <c r="BD173" s="43">
        <f t="shared" si="77"/>
        <v>14.433962264150944</v>
      </c>
      <c r="BE173" s="44">
        <f>Tabela1[[#This Row],[MÉDIA DIÁRIA]]*180</f>
        <v>2598.1132075471701</v>
      </c>
      <c r="BF173" s="44">
        <f>Tabela1[[#This Row],[MÉDIA DIÁRIA]]*IF(Tabela1[[#This Row],[ABC FAT]]="A",(13*22),IF(Tabela1[[#This Row],[ABC FAT]]="B",(9*22),IF(Tabela1[[#This Row],[ABC FAT]]="C",(3*22),0)))</f>
        <v>2857.9245283018868</v>
      </c>
      <c r="BG173" s="44">
        <f>SUM(Tabela1[[#This Row],[ESTOQUE TOTAL]],Tabela1[[#This Row],[TRÂNSITO TOTAL]])</f>
        <v>2985</v>
      </c>
      <c r="BH1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2475</v>
      </c>
      <c r="BI1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0.76209150326797381</v>
      </c>
    </row>
    <row r="174" spans="1:61" x14ac:dyDescent="0.2">
      <c r="A174" s="4" t="s">
        <v>414</v>
      </c>
      <c r="B174" s="4" t="s">
        <v>415</v>
      </c>
      <c r="C174" s="4">
        <v>25</v>
      </c>
      <c r="D174" s="4" t="s">
        <v>16</v>
      </c>
      <c r="E174" s="5">
        <v>200</v>
      </c>
      <c r="F174" s="4">
        <v>10</v>
      </c>
      <c r="G174" s="4">
        <v>65</v>
      </c>
      <c r="H174" s="4">
        <v>25</v>
      </c>
      <c r="I174" s="4">
        <v>130</v>
      </c>
      <c r="J174" s="4">
        <v>25</v>
      </c>
      <c r="K174" s="4">
        <v>110</v>
      </c>
      <c r="L174" s="4">
        <v>10</v>
      </c>
      <c r="M174" s="4">
        <v>25</v>
      </c>
      <c r="N174" s="4">
        <v>50</v>
      </c>
      <c r="O174" s="4">
        <v>10</v>
      </c>
      <c r="P174" s="4">
        <v>10</v>
      </c>
      <c r="Q174" s="13">
        <f t="shared" si="52"/>
        <v>3.5820895522388057</v>
      </c>
      <c r="R174" s="16">
        <f t="shared" si="53"/>
        <v>0.17910447761194029</v>
      </c>
      <c r="S174" s="16">
        <f t="shared" si="54"/>
        <v>1.164179104477612</v>
      </c>
      <c r="T174" s="16">
        <f t="shared" si="55"/>
        <v>0.44776119402985071</v>
      </c>
      <c r="U174" s="16">
        <f t="shared" si="56"/>
        <v>2.3283582089552239</v>
      </c>
      <c r="V174" s="16">
        <f t="shared" si="57"/>
        <v>0.44776119402985071</v>
      </c>
      <c r="W174" s="16">
        <f t="shared" si="58"/>
        <v>1.9701492537313432</v>
      </c>
      <c r="X174" s="16">
        <f t="shared" si="59"/>
        <v>0.17910447761194029</v>
      </c>
      <c r="Y174" s="16">
        <f t="shared" si="60"/>
        <v>0.44776119402985071</v>
      </c>
      <c r="Z174" s="16">
        <f t="shared" si="61"/>
        <v>0.89552238805970141</v>
      </c>
      <c r="AA174" s="16">
        <f t="shared" si="62"/>
        <v>0.17910447761194029</v>
      </c>
      <c r="AB174" s="17">
        <f t="shared" si="63"/>
        <v>0.17910447761194029</v>
      </c>
      <c r="AC174" s="15">
        <v>53470.7</v>
      </c>
      <c r="AD174" s="14">
        <f>AVERAGE(Tabela1[[#This Row],[202407-JUL]:[202506-JUN]])</f>
        <v>55.833333333333336</v>
      </c>
      <c r="AE174" s="14">
        <f t="shared" si="64"/>
        <v>78.75</v>
      </c>
      <c r="AF174" s="5">
        <v>4</v>
      </c>
      <c r="AG174" s="6">
        <v>125</v>
      </c>
      <c r="AH174" s="4">
        <v>225</v>
      </c>
      <c r="AI174" s="23">
        <f>SUM(Tabela1[[#This Row],[ESTOQUE RJ]:[ESTOQUE SC]])</f>
        <v>350</v>
      </c>
      <c r="AJ174" s="4">
        <v>0</v>
      </c>
      <c r="AK174" s="4">
        <v>700</v>
      </c>
      <c r="AL174" s="24">
        <f>SUM(Tabela1[[#This Row],[QTD CONTAINER]:[QTD FÁBRICA]])</f>
        <v>700</v>
      </c>
      <c r="AM174" s="7">
        <f t="shared" si="65"/>
        <v>2.2388059701492535</v>
      </c>
      <c r="AN174" s="7">
        <f t="shared" si="66"/>
        <v>4.0298507462686564</v>
      </c>
      <c r="AO174" s="8">
        <f t="shared" si="67"/>
        <v>0</v>
      </c>
      <c r="AP174" s="9">
        <f t="shared" si="68"/>
        <v>12.53731343283582</v>
      </c>
      <c r="AQ174" s="25">
        <f t="shared" si="69"/>
        <v>18.805970149253731</v>
      </c>
      <c r="AR174" s="18">
        <f t="shared" si="70"/>
        <v>1.5873015873015872</v>
      </c>
      <c r="AS174" s="7">
        <f t="shared" si="71"/>
        <v>2.8571428571428572</v>
      </c>
      <c r="AT174" s="8">
        <f t="shared" si="72"/>
        <v>0</v>
      </c>
      <c r="AU174" s="9">
        <f t="shared" si="73"/>
        <v>8.8888888888888893</v>
      </c>
      <c r="AV174" s="10">
        <f t="shared" si="74"/>
        <v>13.333333333333334</v>
      </c>
      <c r="AW174" s="22">
        <f t="shared" si="75"/>
        <v>0</v>
      </c>
      <c r="AX174" s="5">
        <f t="shared" si="76"/>
        <v>0</v>
      </c>
      <c r="AY174" s="4">
        <f>IF(
  AND(Tabela1[[#This Row],[GRUPO | ITEM]]="PALHETAS",NOT(OR(MID(Tabela1[[#This Row],[ITEM]],1,5)="YN-PF",MID(Tabela1[[#This Row],[ITEM]],1,5)="YN-PC"))),
  0,
  IF(
    ROUNDUP(
      IF(
        IF(D174="A",13-SUM(AR174:AU174),IF(D174="B",11-SUM(AR174:AU174),IF(D174="C",7-SUM(AR174:AU174))))
        &lt;0,
        0,
        IF(D174="A",13-SUM(AR174:AU174),IF(D174="B",11-SUM(AR174:AU174),IF(D174="C",7-SUM(AR174:AU174))))
      )
      *AE174/C174, 0
    )
    *C174 = 0,
    0,
    ROUNDUP(
      IF(
        IF(D174="A",13-SUM(AR174:AU174),IF(D174="B",11-SUM(AR174:AU174),IF(D174="C",7-SUM(AR174:AU174))))
        &lt;0,
        0,
        IF(D174="A",13-SUM(AR174:AU174),IF(D174="B",11-SUM(AR174:AU174),IF(D174="C",7-SUM(AR174:AU174))))
      )
      *AE174/C174, 0
    ) *C174
  )
)</f>
        <v>0</v>
      </c>
      <c r="AZ174" s="26">
        <f>IF(OR(COUNTIF(AB174,"&gt;="&amp;1.5)+COUNTIF(AA174,"&gt;="&amp;1.5)+COUNTIF(Z174,"&gt;="&amp;1.5)+COUNTIF(Y174,"&gt;="&amp;1.5)+COUNTIF(X174,"&gt;="&amp;1.5)&gt;=2,COUNTIF(AB174,"&gt;="&amp;2)&gt;=1,AND(AA174&gt;=1.5,AB174&lt;=0.3,AI174=0)),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+IFERROR(BA174*C174,0),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+IFERROR(BA174*C174,0),
IFERROR(AVERAGEIF(Tabela1[[#This Row],[COMPRA PADRÃO]:[COMPRA &gt;30%]],"&gt;"&amp;0,Tabela1[[#This Row],[COMPRA PADRÃO]:[COMPRA &gt;30%]]),
0))/Tabela1[[#This Row],[U/CX]],0)*Tabela1[[#This Row],[U/CX]])</f>
        <v>0</v>
      </c>
      <c r="BA174" s="33"/>
      <c r="BB174" s="33"/>
      <c r="BC174" s="42"/>
      <c r="BD174" s="43">
        <f t="shared" si="77"/>
        <v>2.5283018867924527</v>
      </c>
      <c r="BE174" s="44">
        <f>Tabela1[[#This Row],[MÉDIA DIÁRIA]]*180</f>
        <v>455.09433962264148</v>
      </c>
      <c r="BF174" s="44">
        <f>Tabela1[[#This Row],[MÉDIA DIÁRIA]]*IF(Tabela1[[#This Row],[ABC FAT]]="A",(13*22),IF(Tabela1[[#This Row],[ABC FAT]]="B",(9*22),IF(Tabela1[[#This Row],[ABC FAT]]="C",(3*22),0)))</f>
        <v>500.60377358490564</v>
      </c>
      <c r="BG174" s="44">
        <f>SUM(Tabela1[[#This Row],[ESTOQUE TOTAL]],Tabela1[[#This Row],[TRÂNSITO TOTAL]])</f>
        <v>1050</v>
      </c>
      <c r="BH1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0.76907131011608632</v>
      </c>
    </row>
    <row r="175" spans="1:61" x14ac:dyDescent="0.2">
      <c r="A175" s="4" t="s">
        <v>202</v>
      </c>
      <c r="B175" s="4" t="s">
        <v>343</v>
      </c>
      <c r="C175" s="4">
        <v>15</v>
      </c>
      <c r="D175" s="4" t="s">
        <v>19</v>
      </c>
      <c r="E175" s="5">
        <v>5475</v>
      </c>
      <c r="F175" s="4">
        <v>7365</v>
      </c>
      <c r="G175" s="4">
        <v>3225</v>
      </c>
      <c r="H175" s="4">
        <v>9825</v>
      </c>
      <c r="I175" s="4">
        <v>4470</v>
      </c>
      <c r="J175" s="4">
        <v>2490</v>
      </c>
      <c r="K175" s="4">
        <v>4410</v>
      </c>
      <c r="L175" s="4">
        <v>3720</v>
      </c>
      <c r="M175" s="4">
        <v>6120</v>
      </c>
      <c r="N175" s="4">
        <v>7140</v>
      </c>
      <c r="O175" s="4">
        <v>8265</v>
      </c>
      <c r="P175" s="4">
        <v>5310</v>
      </c>
      <c r="Q175" s="13">
        <f t="shared" si="52"/>
        <v>0.96881220968812209</v>
      </c>
      <c r="R175" s="16">
        <f t="shared" si="53"/>
        <v>1.303251493032515</v>
      </c>
      <c r="S175" s="16">
        <f t="shared" si="54"/>
        <v>0.57067020570670202</v>
      </c>
      <c r="T175" s="16">
        <f t="shared" si="55"/>
        <v>1.7385534173855341</v>
      </c>
      <c r="U175" s="16">
        <f t="shared" si="56"/>
        <v>0.79097544790975449</v>
      </c>
      <c r="V175" s="16">
        <f t="shared" si="57"/>
        <v>0.44061048440610484</v>
      </c>
      <c r="W175" s="16">
        <f t="shared" si="58"/>
        <v>0.78035832780358327</v>
      </c>
      <c r="X175" s="16">
        <f t="shared" si="59"/>
        <v>0.65826144658261443</v>
      </c>
      <c r="Y175" s="16">
        <f t="shared" si="60"/>
        <v>1.0829462508294625</v>
      </c>
      <c r="Z175" s="16">
        <f t="shared" si="61"/>
        <v>1.2634372926343729</v>
      </c>
      <c r="AA175" s="16">
        <f t="shared" si="62"/>
        <v>1.4625082946250829</v>
      </c>
      <c r="AB175" s="17">
        <f t="shared" si="63"/>
        <v>0.93961512939615133</v>
      </c>
      <c r="AC175" s="15">
        <v>984966.3</v>
      </c>
      <c r="AD175" s="14">
        <f>AVERAGE(Tabela1[[#This Row],[202407-JUL]:[202506-JUN]])</f>
        <v>5651.25</v>
      </c>
      <c r="AE175" s="14">
        <f t="shared" si="64"/>
        <v>5651.25</v>
      </c>
      <c r="AF175" s="5">
        <v>11</v>
      </c>
      <c r="AG175" s="6">
        <v>7140</v>
      </c>
      <c r="AH175" s="4">
        <v>19050</v>
      </c>
      <c r="AI175" s="23">
        <f>SUM(Tabela1[[#This Row],[ESTOQUE RJ]:[ESTOQUE SC]])</f>
        <v>26190</v>
      </c>
      <c r="AJ175" s="4">
        <v>9675</v>
      </c>
      <c r="AK175" s="4">
        <v>33315</v>
      </c>
      <c r="AL175" s="24">
        <f>SUM(Tabela1[[#This Row],[QTD CONTAINER]:[QTD FÁBRICA]])</f>
        <v>42990</v>
      </c>
      <c r="AM175" s="7">
        <f t="shared" si="65"/>
        <v>1.2634372926343729</v>
      </c>
      <c r="AN175" s="7">
        <f t="shared" si="66"/>
        <v>3.3709356337093563</v>
      </c>
      <c r="AO175" s="8">
        <f t="shared" si="67"/>
        <v>1.7120106171201062</v>
      </c>
      <c r="AP175" s="9">
        <f t="shared" si="68"/>
        <v>5.8951559389515591</v>
      </c>
      <c r="AQ175" s="25">
        <f t="shared" si="69"/>
        <v>12.241539482415394</v>
      </c>
      <c r="AR175" s="18">
        <f t="shared" si="70"/>
        <v>1.2634372926343729</v>
      </c>
      <c r="AS175" s="7">
        <f t="shared" si="71"/>
        <v>3.3709356337093563</v>
      </c>
      <c r="AT175" s="8">
        <f t="shared" si="72"/>
        <v>1.7120106171201062</v>
      </c>
      <c r="AU175" s="9">
        <f t="shared" si="73"/>
        <v>5.8951559389515591</v>
      </c>
      <c r="AV175" s="10">
        <f t="shared" si="74"/>
        <v>12.241539482415394</v>
      </c>
      <c r="AW175" s="22">
        <f t="shared" si="75"/>
        <v>0.75912408759124084</v>
      </c>
      <c r="AX175" s="5">
        <f t="shared" si="76"/>
        <v>4290</v>
      </c>
      <c r="AY175" s="4">
        <f>IF(
  AND(Tabela1[[#This Row],[GRUPO | ITEM]]="PALHETAS",NOT(OR(MID(Tabela1[[#This Row],[ITEM]],1,5)="YN-PF",MID(Tabela1[[#This Row],[ITEM]],1,5)="YN-PC"))),
  0,
  IF(
    ROUNDUP(
      IF(
        IF(D175="A",13-SUM(AR175:AU175),IF(D175="B",11-SUM(AR175:AU175),IF(D175="C",7-SUM(AR175:AU175))))
        &lt;0,
        0,
        IF(D175="A",13-SUM(AR175:AU175),IF(D175="B",11-SUM(AR175:AU175),IF(D175="C",7-SUM(AR175:AU175))))
      )
      *AE175/C175, 0
    )
    *C175 = 0,
    0,
    ROUNDUP(
      IF(
        IF(D175="A",13-SUM(AR175:AU175),IF(D175="B",11-SUM(AR175:AU175),IF(D175="C",7-SUM(AR175:AU175))))
        &lt;0,
        0,
        IF(D175="A",13-SUM(AR175:AU175),IF(D175="B",11-SUM(AR175:AU175),IF(D175="C",7-SUM(AR175:AU175))))
      )
      *AE175/C175, 0
    ) *C175
  )
)</f>
        <v>4290</v>
      </c>
      <c r="AZ175" s="26">
        <f>IF(OR(COUNTIF(AB175,"&gt;="&amp;1.5)+COUNTIF(AA175,"&gt;="&amp;1.5)+COUNTIF(Z175,"&gt;="&amp;1.5)+COUNTIF(Y175,"&gt;="&amp;1.5)+COUNTIF(X175,"&gt;="&amp;1.5)&gt;=2,COUNTIF(AB175,"&gt;="&amp;2)&gt;=1,AND(AA175&gt;=1.5,AB175&lt;=0.3,AI175=0)),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+IFERROR(BA175*C175,0),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+IFERROR(BA175*C175,0),
IFERROR(AVERAGEIF(Tabela1[[#This Row],[COMPRA PADRÃO]:[COMPRA &gt;30%]],"&gt;"&amp;0,Tabela1[[#This Row],[COMPRA PADRÃO]:[COMPRA &gt;30%]]),
0))/Tabela1[[#This Row],[U/CX]],0)*Tabela1[[#This Row],[U/CX]])</f>
        <v>4290</v>
      </c>
      <c r="BA175" s="19"/>
      <c r="BB175" s="19"/>
      <c r="BC175" s="5"/>
      <c r="BD175" s="43">
        <f t="shared" si="77"/>
        <v>255.90566037735849</v>
      </c>
      <c r="BE175" s="44">
        <f>Tabela1[[#This Row],[MÉDIA DIÁRIA]]*180</f>
        <v>46063.018867924526</v>
      </c>
      <c r="BF175" s="44">
        <f>Tabela1[[#This Row],[MÉDIA DIÁRIA]]*IF(Tabela1[[#This Row],[ABC FAT]]="A",(13*22),IF(Tabela1[[#This Row],[ABC FAT]]="B",(9*22),IF(Tabela1[[#This Row],[ABC FAT]]="C",(3*22),0)))</f>
        <v>73189.018867924533</v>
      </c>
      <c r="BG175" s="44">
        <f>SUM(Tabela1[[#This Row],[ESTOQUE TOTAL]],Tabela1[[#This Row],[TRÂNSITO TOTAL]])</f>
        <v>69180</v>
      </c>
      <c r="BH1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50070</v>
      </c>
      <c r="BI1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0.77860724028607242</v>
      </c>
    </row>
    <row r="176" spans="1:61" x14ac:dyDescent="0.2">
      <c r="A176" s="4" t="s">
        <v>202</v>
      </c>
      <c r="B176" s="4" t="s">
        <v>349</v>
      </c>
      <c r="C176" s="4">
        <v>15</v>
      </c>
      <c r="D176" s="4" t="s">
        <v>16</v>
      </c>
      <c r="E176" s="5">
        <v>420</v>
      </c>
      <c r="F176" s="4">
        <v>615</v>
      </c>
      <c r="G176" s="4">
        <v>435</v>
      </c>
      <c r="H176" s="4">
        <v>735</v>
      </c>
      <c r="I176" s="4">
        <v>525</v>
      </c>
      <c r="J176" s="4">
        <v>300</v>
      </c>
      <c r="K176" s="4">
        <v>300</v>
      </c>
      <c r="L176" s="4">
        <v>225</v>
      </c>
      <c r="M176" s="4">
        <v>390</v>
      </c>
      <c r="N176" s="4">
        <v>465</v>
      </c>
      <c r="O176" s="4">
        <v>405</v>
      </c>
      <c r="P176" s="4">
        <v>585</v>
      </c>
      <c r="Q176" s="13">
        <f t="shared" si="52"/>
        <v>0.93333333333333335</v>
      </c>
      <c r="R176" s="16">
        <f t="shared" si="53"/>
        <v>1.3666666666666667</v>
      </c>
      <c r="S176" s="16">
        <f t="shared" si="54"/>
        <v>0.96666666666666667</v>
      </c>
      <c r="T176" s="16">
        <f t="shared" si="55"/>
        <v>1.6333333333333333</v>
      </c>
      <c r="U176" s="16">
        <f t="shared" si="56"/>
        <v>1.1666666666666667</v>
      </c>
      <c r="V176" s="16">
        <f t="shared" si="57"/>
        <v>0.66666666666666663</v>
      </c>
      <c r="W176" s="16">
        <f t="shared" si="58"/>
        <v>0.66666666666666663</v>
      </c>
      <c r="X176" s="16">
        <f t="shared" si="59"/>
        <v>0.5</v>
      </c>
      <c r="Y176" s="16">
        <f t="shared" si="60"/>
        <v>0.8666666666666667</v>
      </c>
      <c r="Z176" s="16">
        <f t="shared" si="61"/>
        <v>1.0333333333333334</v>
      </c>
      <c r="AA176" s="16">
        <f t="shared" si="62"/>
        <v>0.9</v>
      </c>
      <c r="AB176" s="17">
        <f t="shared" si="63"/>
        <v>1.3</v>
      </c>
      <c r="AC176" s="15">
        <v>79013.399999999994</v>
      </c>
      <c r="AD176" s="14">
        <f>AVERAGE(Tabela1[[#This Row],[202407-JUL]:[202506-JUN]])</f>
        <v>450</v>
      </c>
      <c r="AE176" s="14">
        <f t="shared" si="64"/>
        <v>450</v>
      </c>
      <c r="AF176" s="5">
        <v>4</v>
      </c>
      <c r="AG176" s="6">
        <v>1365</v>
      </c>
      <c r="AH176" s="4">
        <v>1500</v>
      </c>
      <c r="AI176" s="23">
        <f>SUM(Tabela1[[#This Row],[ESTOQUE RJ]:[ESTOQUE SC]])</f>
        <v>2865</v>
      </c>
      <c r="AJ176" s="4">
        <v>0</v>
      </c>
      <c r="AK176" s="4">
        <v>1695</v>
      </c>
      <c r="AL176" s="24">
        <f>SUM(Tabela1[[#This Row],[QTD CONTAINER]:[QTD FÁBRICA]])</f>
        <v>1695</v>
      </c>
      <c r="AM176" s="7">
        <f t="shared" si="65"/>
        <v>3.0333333333333332</v>
      </c>
      <c r="AN176" s="7">
        <f t="shared" si="66"/>
        <v>3.3333333333333335</v>
      </c>
      <c r="AO176" s="8">
        <f t="shared" si="67"/>
        <v>0</v>
      </c>
      <c r="AP176" s="9">
        <f t="shared" si="68"/>
        <v>3.7666666666666666</v>
      </c>
      <c r="AQ176" s="25">
        <f t="shared" si="69"/>
        <v>10.133333333333333</v>
      </c>
      <c r="AR176" s="18">
        <f t="shared" si="70"/>
        <v>3.0333333333333332</v>
      </c>
      <c r="AS176" s="7">
        <f t="shared" si="71"/>
        <v>3.3333333333333335</v>
      </c>
      <c r="AT176" s="8">
        <f t="shared" si="72"/>
        <v>0</v>
      </c>
      <c r="AU176" s="9">
        <f t="shared" si="73"/>
        <v>3.7666666666666666</v>
      </c>
      <c r="AV176" s="10">
        <f t="shared" si="74"/>
        <v>10.133333333333333</v>
      </c>
      <c r="AW176" s="22">
        <f t="shared" si="75"/>
        <v>0.8666666666666667</v>
      </c>
      <c r="AX176" s="5">
        <f t="shared" si="76"/>
        <v>390</v>
      </c>
      <c r="AY176" s="4">
        <f>IF(
  AND(Tabela1[[#This Row],[GRUPO | ITEM]]="PALHETAS",NOT(OR(MID(Tabela1[[#This Row],[ITEM]],1,5)="YN-PF",MID(Tabela1[[#This Row],[ITEM]],1,5)="YN-PC"))),
  0,
  IF(
    ROUNDUP(
      IF(
        IF(D176="A",13-SUM(AR176:AU176),IF(D176="B",11-SUM(AR176:AU176),IF(D176="C",7-SUM(AR176:AU176))))
        &lt;0,
        0,
        IF(D176="A",13-SUM(AR176:AU176),IF(D176="B",11-SUM(AR176:AU176),IF(D176="C",7-SUM(AR176:AU176))))
      )
      *AE176/C176, 0
    )
    *C176 = 0,
    0,
    ROUNDUP(
      IF(
        IF(D176="A",13-SUM(AR176:AU176),IF(D176="B",11-SUM(AR176:AU176),IF(D176="C",7-SUM(AR176:AU176))))
        &lt;0,
        0,
        IF(D176="A",13-SUM(AR176:AU176),IF(D176="B",11-SUM(AR176:AU176),IF(D176="C",7-SUM(AR176:AU176))))
      )
      *AE176/C176, 0
    ) *C176
  )
)</f>
        <v>390</v>
      </c>
      <c r="AZ176" s="26">
        <f>IF(OR(COUNTIF(AB176,"&gt;="&amp;1.5)+COUNTIF(AA176,"&gt;="&amp;1.5)+COUNTIF(Z176,"&gt;="&amp;1.5)+COUNTIF(Y176,"&gt;="&amp;1.5)+COUNTIF(X176,"&gt;="&amp;1.5)&gt;=2,COUNTIF(AB176,"&gt;="&amp;2)&gt;=1,AND(AA176&gt;=1.5,AB176&lt;=0.3,AI176=0)),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+IFERROR(BA176*C176,0),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+IFERROR(BA176*C176,0),
IFERROR(AVERAGEIF(Tabela1[[#This Row],[COMPRA PADRÃO]:[COMPRA &gt;30%]],"&gt;"&amp;0,Tabela1[[#This Row],[COMPRA PADRÃO]:[COMPRA &gt;30%]]),
0))/Tabela1[[#This Row],[U/CX]],0)*Tabela1[[#This Row],[U/CX]])</f>
        <v>390</v>
      </c>
      <c r="BA176" s="19"/>
      <c r="BB176" s="19"/>
      <c r="BC176" s="5"/>
      <c r="BD176" s="43">
        <f t="shared" si="77"/>
        <v>20.377358490566039</v>
      </c>
      <c r="BE176" s="44">
        <f>Tabela1[[#This Row],[MÉDIA DIÁRIA]]*180</f>
        <v>3667.9245283018868</v>
      </c>
      <c r="BF176" s="44">
        <f>Tabela1[[#This Row],[MÉDIA DIÁRIA]]*IF(Tabela1[[#This Row],[ABC FAT]]="A",(13*22),IF(Tabela1[[#This Row],[ABC FAT]]="B",(9*22),IF(Tabela1[[#This Row],[ABC FAT]]="C",(3*22),0)))</f>
        <v>4034.7169811320755</v>
      </c>
      <c r="BG176" s="44">
        <f>SUM(Tabela1[[#This Row],[ESTOQUE TOTAL]],Tabela1[[#This Row],[TRÂNSITO TOTAL]])</f>
        <v>4560</v>
      </c>
      <c r="BH1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3150</v>
      </c>
      <c r="BI1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0.78109567901234567</v>
      </c>
    </row>
    <row r="177" spans="1:61" x14ac:dyDescent="0.2">
      <c r="A177" s="4" t="s">
        <v>17</v>
      </c>
      <c r="B177" s="4" t="s">
        <v>926</v>
      </c>
      <c r="C177" s="4">
        <v>20</v>
      </c>
      <c r="D177" s="4" t="s">
        <v>19</v>
      </c>
      <c r="E177" s="5">
        <v>2480</v>
      </c>
      <c r="F177" s="4">
        <v>1900</v>
      </c>
      <c r="G177" s="4">
        <v>1820</v>
      </c>
      <c r="H177" s="4">
        <v>4020</v>
      </c>
      <c r="I177" s="4">
        <v>4360</v>
      </c>
      <c r="J177" s="4">
        <v>1140</v>
      </c>
      <c r="K177" s="4">
        <v>4020</v>
      </c>
      <c r="L177" s="4">
        <v>2300</v>
      </c>
      <c r="M177" s="4">
        <v>2240</v>
      </c>
      <c r="N177" s="4">
        <v>1480</v>
      </c>
      <c r="O177" s="4">
        <v>2300</v>
      </c>
      <c r="P177" s="4">
        <v>2500</v>
      </c>
      <c r="Q177" s="13">
        <f t="shared" si="52"/>
        <v>0.97382198952879584</v>
      </c>
      <c r="R177" s="16">
        <f t="shared" si="53"/>
        <v>0.74607329842931946</v>
      </c>
      <c r="S177" s="16">
        <f t="shared" si="54"/>
        <v>0.71465968586387441</v>
      </c>
      <c r="T177" s="16">
        <f t="shared" si="55"/>
        <v>1.5785340314136127</v>
      </c>
      <c r="U177" s="16">
        <f t="shared" si="56"/>
        <v>1.712041884816754</v>
      </c>
      <c r="V177" s="16">
        <f t="shared" si="57"/>
        <v>0.44764397905759162</v>
      </c>
      <c r="W177" s="16">
        <f t="shared" si="58"/>
        <v>1.5785340314136127</v>
      </c>
      <c r="X177" s="16">
        <f t="shared" si="59"/>
        <v>0.90314136125654454</v>
      </c>
      <c r="Y177" s="16">
        <f t="shared" si="60"/>
        <v>0.87958115183246077</v>
      </c>
      <c r="Z177" s="16">
        <f t="shared" si="61"/>
        <v>0.58115183246073299</v>
      </c>
      <c r="AA177" s="16">
        <f t="shared" si="62"/>
        <v>0.90314136125654454</v>
      </c>
      <c r="AB177" s="17">
        <f t="shared" si="63"/>
        <v>0.98167539267015713</v>
      </c>
      <c r="AC177" s="15">
        <v>468900.8</v>
      </c>
      <c r="AD177" s="14">
        <f>AVERAGE(Tabela1[[#This Row],[202407-JUL]:[202506-JUN]])</f>
        <v>2546.6666666666665</v>
      </c>
      <c r="AE177" s="14">
        <f t="shared" si="64"/>
        <v>2546.6666666666665</v>
      </c>
      <c r="AF177" s="5">
        <v>18</v>
      </c>
      <c r="AG177" s="6">
        <v>1740</v>
      </c>
      <c r="AH177" s="4">
        <v>13240</v>
      </c>
      <c r="AI177" s="23">
        <f>SUM(Tabela1[[#This Row],[ESTOQUE RJ]:[ESTOQUE SC]])</f>
        <v>14980</v>
      </c>
      <c r="AJ177" s="4">
        <v>1300</v>
      </c>
      <c r="AK177" s="4">
        <v>17000</v>
      </c>
      <c r="AL177" s="24">
        <f>SUM(Tabela1[[#This Row],[QTD CONTAINER]:[QTD FÁBRICA]])</f>
        <v>18300</v>
      </c>
      <c r="AM177" s="7">
        <f t="shared" si="65"/>
        <v>0.68324607329842935</v>
      </c>
      <c r="AN177" s="7">
        <f t="shared" si="66"/>
        <v>5.1989528795811522</v>
      </c>
      <c r="AO177" s="8">
        <f t="shared" si="67"/>
        <v>0.51047120418848169</v>
      </c>
      <c r="AP177" s="9">
        <f t="shared" si="68"/>
        <v>6.6753926701570681</v>
      </c>
      <c r="AQ177" s="25">
        <f t="shared" si="69"/>
        <v>13.06806282722513</v>
      </c>
      <c r="AR177" s="18">
        <f t="shared" si="70"/>
        <v>0.68324607329842935</v>
      </c>
      <c r="AS177" s="7">
        <f t="shared" si="71"/>
        <v>5.1989528795811522</v>
      </c>
      <c r="AT177" s="8">
        <f t="shared" si="72"/>
        <v>0.51047120418848169</v>
      </c>
      <c r="AU177" s="9">
        <f t="shared" si="73"/>
        <v>6.6753926701570681</v>
      </c>
      <c r="AV177" s="10">
        <f t="shared" si="74"/>
        <v>13.06806282722513</v>
      </c>
      <c r="AW177" s="22">
        <f t="shared" si="75"/>
        <v>0</v>
      </c>
      <c r="AX177" s="5">
        <f t="shared" si="76"/>
        <v>0</v>
      </c>
      <c r="AY177" s="4">
        <f>IF(
  AND(Tabela1[[#This Row],[GRUPO | ITEM]]="PALHETAS",NOT(OR(MID(Tabela1[[#This Row],[ITEM]],1,5)="YN-PF",MID(Tabela1[[#This Row],[ITEM]],1,5)="YN-PC"))),
  0,
  IF(
    ROUNDUP(
      IF(
        IF(D177="A",13-SUM(AR177:AU177),IF(D177="B",11-SUM(AR177:AU177),IF(D177="C",7-SUM(AR177:AU177))))
        &lt;0,
        0,
        IF(D177="A",13-SUM(AR177:AU177),IF(D177="B",11-SUM(AR177:AU177),IF(D177="C",7-SUM(AR177:AU177))))
      )
      *AE177/C177, 0
    )
    *C177 = 0,
    0,
    ROUNDUP(
      IF(
        IF(D177="A",13-SUM(AR177:AU177),IF(D177="B",11-SUM(AR177:AU177),IF(D177="C",7-SUM(AR177:AU177))))
        &lt;0,
        0,
        IF(D177="A",13-SUM(AR177:AU177),IF(D177="B",11-SUM(AR177:AU177),IF(D177="C",7-SUM(AR177:AU177))))
      )
      *AE177/C177, 0
    ) *C177
  )
)</f>
        <v>0</v>
      </c>
      <c r="AZ177" s="26">
        <f>IF(OR(COUNTIF(AB177,"&gt;="&amp;1.5)+COUNTIF(AA177,"&gt;="&amp;1.5)+COUNTIF(Z177,"&gt;="&amp;1.5)+COUNTIF(Y177,"&gt;="&amp;1.5)+COUNTIF(X177,"&gt;="&amp;1.5)&gt;=2,COUNTIF(AB177,"&gt;="&amp;2)&gt;=1,AND(AA177&gt;=1.5,AB177&lt;=0.3,AI177=0)),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+IFERROR(BA177*C177,0),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+IFERROR(BA177*C177,0),
IFERROR(AVERAGEIF(Tabela1[[#This Row],[COMPRA PADRÃO]:[COMPRA &gt;30%]],"&gt;"&amp;0,Tabela1[[#This Row],[COMPRA PADRÃO]:[COMPRA &gt;30%]]),
0))/Tabela1[[#This Row],[U/CX]],0)*Tabela1[[#This Row],[U/CX]])</f>
        <v>0</v>
      </c>
      <c r="BA177" s="19"/>
      <c r="BB177" s="19"/>
      <c r="BC177" s="5"/>
      <c r="BD177" s="43">
        <f t="shared" si="77"/>
        <v>115.32075471698113</v>
      </c>
      <c r="BE177" s="44">
        <f>Tabela1[[#This Row],[MÉDIA DIÁRIA]]*180</f>
        <v>20757.735849056604</v>
      </c>
      <c r="BF177" s="44">
        <f>Tabela1[[#This Row],[MÉDIA DIÁRIA]]*IF(Tabela1[[#This Row],[ABC FAT]]="A",(13*22),IF(Tabela1[[#This Row],[ABC FAT]]="B",(9*22),IF(Tabela1[[#This Row],[ABC FAT]]="C",(3*22),0)))</f>
        <v>32981.735849056604</v>
      </c>
      <c r="BG177" s="44">
        <f>SUM(Tabela1[[#This Row],[ESTOQUE TOTAL]],Tabela1[[#This Row],[TRÂNSITO TOTAL]])</f>
        <v>33280</v>
      </c>
      <c r="BH1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20460</v>
      </c>
      <c r="BI1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0.7842859220477022</v>
      </c>
    </row>
    <row r="178" spans="1:61" x14ac:dyDescent="0.2">
      <c r="A178" s="4" t="s">
        <v>34</v>
      </c>
      <c r="B178" s="4" t="s">
        <v>529</v>
      </c>
      <c r="C178" s="4">
        <v>250</v>
      </c>
      <c r="D178" s="4" t="s">
        <v>85</v>
      </c>
      <c r="E178" s="5">
        <v>80</v>
      </c>
      <c r="F178" s="4">
        <v>30</v>
      </c>
      <c r="G178" s="4">
        <v>30</v>
      </c>
      <c r="H178" s="4">
        <v>10</v>
      </c>
      <c r="I178" s="4"/>
      <c r="J178" s="4">
        <v>10</v>
      </c>
      <c r="K178" s="4">
        <v>10</v>
      </c>
      <c r="L178" s="4">
        <v>20</v>
      </c>
      <c r="M178" s="4">
        <v>20</v>
      </c>
      <c r="N178" s="4"/>
      <c r="O178" s="4">
        <v>10</v>
      </c>
      <c r="P178" s="4">
        <v>40</v>
      </c>
      <c r="Q178" s="13">
        <f t="shared" si="52"/>
        <v>3.0769230769230771</v>
      </c>
      <c r="R178" s="16">
        <f t="shared" si="53"/>
        <v>1.1538461538461537</v>
      </c>
      <c r="S178" s="16">
        <f t="shared" si="54"/>
        <v>1.1538461538461537</v>
      </c>
      <c r="T178" s="16">
        <f t="shared" si="55"/>
        <v>0.38461538461538464</v>
      </c>
      <c r="U178" s="16">
        <f t="shared" si="56"/>
        <v>0</v>
      </c>
      <c r="V178" s="16">
        <f t="shared" si="57"/>
        <v>0.38461538461538464</v>
      </c>
      <c r="W178" s="16">
        <f t="shared" si="58"/>
        <v>0.38461538461538464</v>
      </c>
      <c r="X178" s="16">
        <f t="shared" si="59"/>
        <v>0.76923076923076927</v>
      </c>
      <c r="Y178" s="16">
        <f t="shared" si="60"/>
        <v>0.76923076923076927</v>
      </c>
      <c r="Z178" s="16">
        <f t="shared" si="61"/>
        <v>0</v>
      </c>
      <c r="AA178" s="16">
        <f t="shared" si="62"/>
        <v>0.38461538461538464</v>
      </c>
      <c r="AB178" s="17">
        <f t="shared" si="63"/>
        <v>1.5384615384615385</v>
      </c>
      <c r="AC178" s="15">
        <v>4483.1000000000004</v>
      </c>
      <c r="AD178" s="14">
        <f>AVERAGE(Tabela1[[#This Row],[202407-JUL]:[202506-JUN]])</f>
        <v>26</v>
      </c>
      <c r="AE178" s="14">
        <f t="shared" si="64"/>
        <v>26</v>
      </c>
      <c r="AF178" s="5">
        <v>0</v>
      </c>
      <c r="AG178" s="6">
        <v>140</v>
      </c>
      <c r="AH178" s="4">
        <v>0</v>
      </c>
      <c r="AI178" s="23">
        <f>SUM(Tabela1[[#This Row],[ESTOQUE RJ]:[ESTOQUE SC]])</f>
        <v>140</v>
      </c>
      <c r="AJ178" s="4">
        <v>0</v>
      </c>
      <c r="AK178" s="4">
        <v>250</v>
      </c>
      <c r="AL178" s="24">
        <f>SUM(Tabela1[[#This Row],[QTD CONTAINER]:[QTD FÁBRICA]])</f>
        <v>250</v>
      </c>
      <c r="AM178" s="7">
        <f t="shared" si="65"/>
        <v>5.384615384615385</v>
      </c>
      <c r="AN178" s="7">
        <f t="shared" si="66"/>
        <v>0</v>
      </c>
      <c r="AO178" s="8">
        <f t="shared" si="67"/>
        <v>0</v>
      </c>
      <c r="AP178" s="9">
        <f t="shared" si="68"/>
        <v>9.615384615384615</v>
      </c>
      <c r="AQ178" s="25">
        <f t="shared" si="69"/>
        <v>15</v>
      </c>
      <c r="AR178" s="18">
        <f t="shared" si="70"/>
        <v>5.384615384615385</v>
      </c>
      <c r="AS178" s="7">
        <f t="shared" si="71"/>
        <v>0</v>
      </c>
      <c r="AT178" s="8">
        <f t="shared" si="72"/>
        <v>0</v>
      </c>
      <c r="AU178" s="9">
        <f t="shared" si="73"/>
        <v>9.615384615384615</v>
      </c>
      <c r="AV178" s="10">
        <f t="shared" si="74"/>
        <v>15</v>
      </c>
      <c r="AW178" s="22">
        <f t="shared" si="75"/>
        <v>0</v>
      </c>
      <c r="AX178" s="5">
        <f t="shared" si="76"/>
        <v>0</v>
      </c>
      <c r="AY178" s="4">
        <f>IF(
  AND(Tabela1[[#This Row],[GRUPO | ITEM]]="PALHETAS",NOT(OR(MID(Tabela1[[#This Row],[ITEM]],1,5)="YN-PF",MID(Tabela1[[#This Row],[ITEM]],1,5)="YN-PC"))),
  0,
  IF(
    ROUNDUP(
      IF(
        IF(D178="A",13-SUM(AR178:AU178),IF(D178="B",11-SUM(AR178:AU178),IF(D178="C",7-SUM(AR178:AU178))))
        &lt;0,
        0,
        IF(D178="A",13-SUM(AR178:AU178),IF(D178="B",11-SUM(AR178:AU178),IF(D178="C",7-SUM(AR178:AU178))))
      )
      *AE178/C178, 0
    )
    *C178 = 0,
    0,
    ROUNDUP(
      IF(
        IF(D178="A",13-SUM(AR178:AU178),IF(D178="B",11-SUM(AR178:AU178),IF(D178="C",7-SUM(AR178:AU178))))
        &lt;0,
        0,
        IF(D178="A",13-SUM(AR178:AU178),IF(D178="B",11-SUM(AR178:AU178),IF(D178="C",7-SUM(AR178:AU178))))
      )
      *AE178/C178, 0
    ) *C178
  )
)</f>
        <v>0</v>
      </c>
      <c r="AZ178" s="26">
        <f>IF(OR(COUNTIF(AB178,"&gt;="&amp;1.5)+COUNTIF(AA178,"&gt;="&amp;1.5)+COUNTIF(Z178,"&gt;="&amp;1.5)+COUNTIF(Y178,"&gt;="&amp;1.5)+COUNTIF(X178,"&gt;="&amp;1.5)&gt;=2,COUNTIF(AB178,"&gt;="&amp;2)&gt;=1,AND(AA178&gt;=1.5,AB178&lt;=0.3,AI178=0)),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+IFERROR(BA178*C178,0),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+IFERROR(BA178*C178,0),
IFERROR(AVERAGEIF(Tabela1[[#This Row],[COMPRA PADRÃO]:[COMPRA &gt;30%]],"&gt;"&amp;0,Tabela1[[#This Row],[COMPRA PADRÃO]:[COMPRA &gt;30%]]),
0))/Tabela1[[#This Row],[U/CX]],0)*Tabela1[[#This Row],[U/CX]])</f>
        <v>0</v>
      </c>
      <c r="BA178" s="33"/>
      <c r="BB178" s="33"/>
      <c r="BC178" s="42"/>
      <c r="BD178" s="43">
        <f t="shared" si="77"/>
        <v>0.98113207547169812</v>
      </c>
      <c r="BE178" s="44">
        <f>Tabela1[[#This Row],[MÉDIA DIÁRIA]]*180</f>
        <v>176.60377358490567</v>
      </c>
      <c r="BF178" s="44">
        <f>Tabela1[[#This Row],[MÉDIA DIÁRIA]]*IF(Tabela1[[#This Row],[ABC FAT]]="A",(13*22),IF(Tabela1[[#This Row],[ABC FAT]]="B",(9*22),IF(Tabela1[[#This Row],[ABC FAT]]="C",(3*22),0)))</f>
        <v>64.754716981132077</v>
      </c>
      <c r="BG178" s="44">
        <f>SUM(Tabela1[[#This Row],[ESTOQUE TOTAL]],Tabela1[[#This Row],[TRÂNSITO TOTAL]])</f>
        <v>390</v>
      </c>
      <c r="BH1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0.79273504273504269</v>
      </c>
    </row>
    <row r="179" spans="1:61" x14ac:dyDescent="0.2">
      <c r="A179" s="4" t="s">
        <v>122</v>
      </c>
      <c r="B179" s="4" t="s">
        <v>488</v>
      </c>
      <c r="C179" s="4">
        <v>50</v>
      </c>
      <c r="D179" s="4" t="s">
        <v>16</v>
      </c>
      <c r="E179" s="5">
        <v>150</v>
      </c>
      <c r="F179" s="4">
        <v>115</v>
      </c>
      <c r="G179" s="4">
        <v>80</v>
      </c>
      <c r="H179" s="4">
        <v>200</v>
      </c>
      <c r="I179" s="4">
        <v>150</v>
      </c>
      <c r="J179" s="4">
        <v>50</v>
      </c>
      <c r="K179" s="4">
        <v>250</v>
      </c>
      <c r="L179" s="4">
        <v>50</v>
      </c>
      <c r="M179" s="4">
        <v>50</v>
      </c>
      <c r="N179" s="4">
        <v>250</v>
      </c>
      <c r="O179" s="4">
        <v>200</v>
      </c>
      <c r="P179" s="4">
        <v>100</v>
      </c>
      <c r="Q179" s="13">
        <f t="shared" si="52"/>
        <v>1.094224924012158</v>
      </c>
      <c r="R179" s="16">
        <f t="shared" si="53"/>
        <v>0.83890577507598774</v>
      </c>
      <c r="S179" s="16">
        <f t="shared" si="54"/>
        <v>0.5835866261398176</v>
      </c>
      <c r="T179" s="16">
        <f t="shared" si="55"/>
        <v>1.4589665653495441</v>
      </c>
      <c r="U179" s="16">
        <f t="shared" si="56"/>
        <v>1.094224924012158</v>
      </c>
      <c r="V179" s="16">
        <f t="shared" si="57"/>
        <v>0.36474164133738601</v>
      </c>
      <c r="W179" s="16">
        <f t="shared" si="58"/>
        <v>1.8237082066869299</v>
      </c>
      <c r="X179" s="16">
        <f t="shared" si="59"/>
        <v>0.36474164133738601</v>
      </c>
      <c r="Y179" s="16">
        <f t="shared" si="60"/>
        <v>0.36474164133738601</v>
      </c>
      <c r="Z179" s="16">
        <f t="shared" si="61"/>
        <v>1.8237082066869299</v>
      </c>
      <c r="AA179" s="16">
        <f t="shared" si="62"/>
        <v>1.4589665653495441</v>
      </c>
      <c r="AB179" s="17">
        <f t="shared" si="63"/>
        <v>0.72948328267477203</v>
      </c>
      <c r="AC179" s="15">
        <v>29636.75</v>
      </c>
      <c r="AD179" s="14">
        <f>AVERAGE(Tabela1[[#This Row],[202407-JUL]:[202506-JUN]])</f>
        <v>137.08333333333334</v>
      </c>
      <c r="AE179" s="14">
        <f t="shared" si="64"/>
        <v>137.08333333333334</v>
      </c>
      <c r="AF179" s="5">
        <v>2</v>
      </c>
      <c r="AG179" s="6">
        <v>694</v>
      </c>
      <c r="AH179" s="4">
        <v>200</v>
      </c>
      <c r="AI179" s="23">
        <f>SUM(Tabela1[[#This Row],[ESTOQUE RJ]:[ESTOQUE SC]])</f>
        <v>894</v>
      </c>
      <c r="AJ179" s="4">
        <v>0</v>
      </c>
      <c r="AK179" s="4">
        <v>500</v>
      </c>
      <c r="AL179" s="24">
        <f>SUM(Tabela1[[#This Row],[QTD CONTAINER]:[QTD FÁBRICA]])</f>
        <v>500</v>
      </c>
      <c r="AM179" s="7">
        <f t="shared" si="65"/>
        <v>5.0626139817629179</v>
      </c>
      <c r="AN179" s="7">
        <f t="shared" si="66"/>
        <v>1.4589665653495441</v>
      </c>
      <c r="AO179" s="8">
        <f t="shared" si="67"/>
        <v>0</v>
      </c>
      <c r="AP179" s="9">
        <f t="shared" si="68"/>
        <v>3.6474164133738598</v>
      </c>
      <c r="AQ179" s="25">
        <f t="shared" si="69"/>
        <v>10.168996960486322</v>
      </c>
      <c r="AR179" s="18">
        <f t="shared" si="70"/>
        <v>5.0626139817629179</v>
      </c>
      <c r="AS179" s="7">
        <f t="shared" si="71"/>
        <v>1.4589665653495441</v>
      </c>
      <c r="AT179" s="8">
        <f t="shared" si="72"/>
        <v>0</v>
      </c>
      <c r="AU179" s="9">
        <f t="shared" si="73"/>
        <v>3.6474164133738598</v>
      </c>
      <c r="AV179" s="10">
        <f t="shared" si="74"/>
        <v>10.168996960486322</v>
      </c>
      <c r="AW179" s="22">
        <f t="shared" si="75"/>
        <v>1.094224924012158</v>
      </c>
      <c r="AX179" s="5">
        <f t="shared" si="76"/>
        <v>150</v>
      </c>
      <c r="AY179" s="4">
        <f>IF(
  AND(Tabela1[[#This Row],[GRUPO | ITEM]]="PALHETAS",NOT(OR(MID(Tabela1[[#This Row],[ITEM]],1,5)="YN-PF",MID(Tabela1[[#This Row],[ITEM]],1,5)="YN-PC"))),
  0,
  IF(
    ROUNDUP(
      IF(
        IF(D179="A",13-SUM(AR179:AU179),IF(D179="B",11-SUM(AR179:AU179),IF(D179="C",7-SUM(AR179:AU179))))
        &lt;0,
        0,
        IF(D179="A",13-SUM(AR179:AU179),IF(D179="B",11-SUM(AR179:AU179),IF(D179="C",7-SUM(AR179:AU179))))
      )
      *AE179/C179, 0
    )
    *C179 = 0,
    0,
    ROUNDUP(
      IF(
        IF(D179="A",13-SUM(AR179:AU179),IF(D179="B",11-SUM(AR179:AU179),IF(D179="C",7-SUM(AR179:AU179))))
        &lt;0,
        0,
        IF(D179="A",13-SUM(AR179:AU179),IF(D179="B",11-SUM(AR179:AU179),IF(D179="C",7-SUM(AR179:AU179))))
      )
      *AE179/C179, 0
    ) *C179
  )
)</f>
        <v>150</v>
      </c>
      <c r="AZ179" s="26">
        <f>IF(OR(COUNTIF(AB179,"&gt;="&amp;1.5)+COUNTIF(AA179,"&gt;="&amp;1.5)+COUNTIF(Z179,"&gt;="&amp;1.5)+COUNTIF(Y179,"&gt;="&amp;1.5)+COUNTIF(X179,"&gt;="&amp;1.5)&gt;=2,COUNTIF(AB179,"&gt;="&amp;2)&gt;=1,AND(AA179&gt;=1.5,AB179&lt;=0.3,AI179=0)),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+IFERROR(BA179*C179,0),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+IFERROR(BA179*C179,0),
IFERROR(AVERAGEIF(Tabela1[[#This Row],[COMPRA PADRÃO]:[COMPRA &gt;30%]],"&gt;"&amp;0,Tabela1[[#This Row],[COMPRA PADRÃO]:[COMPRA &gt;30%]]),
0))/Tabela1[[#This Row],[U/CX]],0)*Tabela1[[#This Row],[U/CX]])</f>
        <v>150</v>
      </c>
      <c r="BA179" s="19"/>
      <c r="BB179" s="19"/>
      <c r="BC179" s="5"/>
      <c r="BD179" s="43">
        <f t="shared" si="77"/>
        <v>6.2075471698113205</v>
      </c>
      <c r="BE179" s="44">
        <f>Tabela1[[#This Row],[MÉDIA DIÁRIA]]*180</f>
        <v>1117.3584905660377</v>
      </c>
      <c r="BF179" s="44">
        <f>Tabela1[[#This Row],[MÉDIA DIÁRIA]]*IF(Tabela1[[#This Row],[ABC FAT]]="A",(13*22),IF(Tabela1[[#This Row],[ABC FAT]]="B",(9*22),IF(Tabela1[[#This Row],[ABC FAT]]="C",(3*22),0)))</f>
        <v>1229.0943396226414</v>
      </c>
      <c r="BG179" s="44">
        <f>SUM(Tabela1[[#This Row],[ESTOQUE TOTAL]],Tabela1[[#This Row],[TRÂNSITO TOTAL]])</f>
        <v>1394</v>
      </c>
      <c r="BH1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950</v>
      </c>
      <c r="BI1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0.80010131712259369</v>
      </c>
    </row>
    <row r="180" spans="1:61" x14ac:dyDescent="0.2">
      <c r="A180" s="4" t="s">
        <v>1010</v>
      </c>
      <c r="B180" s="4" t="s">
        <v>1012</v>
      </c>
      <c r="C180" s="4">
        <v>200</v>
      </c>
      <c r="D180" s="4" t="s">
        <v>16</v>
      </c>
      <c r="E180" s="5">
        <v>1650</v>
      </c>
      <c r="F180" s="4">
        <v>940</v>
      </c>
      <c r="G180" s="4">
        <v>1150</v>
      </c>
      <c r="H180" s="4">
        <v>1650</v>
      </c>
      <c r="I180" s="4">
        <v>1400</v>
      </c>
      <c r="J180" s="4">
        <v>200</v>
      </c>
      <c r="K180" s="4">
        <v>2050</v>
      </c>
      <c r="L180" s="4">
        <v>648</v>
      </c>
      <c r="M180" s="4">
        <v>800</v>
      </c>
      <c r="N180" s="4">
        <v>900</v>
      </c>
      <c r="O180" s="4">
        <v>1450</v>
      </c>
      <c r="P180" s="4">
        <v>750</v>
      </c>
      <c r="Q180" s="13">
        <f t="shared" si="52"/>
        <v>1.4571680894907273</v>
      </c>
      <c r="R180" s="16">
        <f t="shared" si="53"/>
        <v>0.83014424492199002</v>
      </c>
      <c r="S180" s="16">
        <f t="shared" si="54"/>
        <v>1.0156020017662644</v>
      </c>
      <c r="T180" s="16">
        <f t="shared" si="55"/>
        <v>1.4571680894907273</v>
      </c>
      <c r="U180" s="16">
        <f t="shared" si="56"/>
        <v>1.2363850456284957</v>
      </c>
      <c r="V180" s="16">
        <f t="shared" si="57"/>
        <v>0.17662643508978512</v>
      </c>
      <c r="W180" s="16">
        <f t="shared" si="58"/>
        <v>1.8104209596702974</v>
      </c>
      <c r="X180" s="16">
        <f t="shared" si="59"/>
        <v>0.57226964969090377</v>
      </c>
      <c r="Y180" s="16">
        <f t="shared" si="60"/>
        <v>0.70650574035914049</v>
      </c>
      <c r="Z180" s="16">
        <f t="shared" si="61"/>
        <v>0.79481895790403301</v>
      </c>
      <c r="AA180" s="16">
        <f t="shared" si="62"/>
        <v>1.280541654400942</v>
      </c>
      <c r="AB180" s="17">
        <f t="shared" si="63"/>
        <v>0.66234913158669417</v>
      </c>
      <c r="AC180" s="15">
        <v>51940.14</v>
      </c>
      <c r="AD180" s="14">
        <f>AVERAGE(Tabela1[[#This Row],[202407-JUL]:[202506-JUN]])</f>
        <v>1132.3333333333333</v>
      </c>
      <c r="AE180" s="14">
        <f t="shared" si="64"/>
        <v>1217.090909090909</v>
      </c>
      <c r="AF180" s="5">
        <v>0</v>
      </c>
      <c r="AG180" s="6">
        <v>6598</v>
      </c>
      <c r="AH180" s="4">
        <v>800</v>
      </c>
      <c r="AI180" s="23">
        <f>SUM(Tabela1[[#This Row],[ESTOQUE RJ]:[ESTOQUE SC]])</f>
        <v>7398</v>
      </c>
      <c r="AJ180" s="4">
        <v>0</v>
      </c>
      <c r="AK180" s="4">
        <v>8400</v>
      </c>
      <c r="AL180" s="24">
        <f>SUM(Tabela1[[#This Row],[QTD CONTAINER]:[QTD FÁBRICA]])</f>
        <v>8400</v>
      </c>
      <c r="AM180" s="7">
        <f t="shared" si="65"/>
        <v>5.8269060936120107</v>
      </c>
      <c r="AN180" s="7">
        <f t="shared" si="66"/>
        <v>0.70650574035914049</v>
      </c>
      <c r="AO180" s="8">
        <f t="shared" si="67"/>
        <v>0</v>
      </c>
      <c r="AP180" s="9">
        <f t="shared" si="68"/>
        <v>7.4183102737709747</v>
      </c>
      <c r="AQ180" s="25">
        <f t="shared" si="69"/>
        <v>13.951722107742125</v>
      </c>
      <c r="AR180" s="18">
        <f t="shared" si="70"/>
        <v>5.4211233940842547</v>
      </c>
      <c r="AS180" s="7">
        <f t="shared" si="71"/>
        <v>0.6573050492978787</v>
      </c>
      <c r="AT180" s="8">
        <f t="shared" si="72"/>
        <v>0</v>
      </c>
      <c r="AU180" s="9">
        <f t="shared" si="73"/>
        <v>6.9017030176277272</v>
      </c>
      <c r="AV180" s="10">
        <f t="shared" si="74"/>
        <v>12.980131461009861</v>
      </c>
      <c r="AW180" s="22">
        <f t="shared" si="75"/>
        <v>0</v>
      </c>
      <c r="AX180" s="5">
        <f t="shared" si="76"/>
        <v>0</v>
      </c>
      <c r="AY180" s="4">
        <f>IF(
  AND(Tabela1[[#This Row],[GRUPO | ITEM]]="PALHETAS",NOT(OR(MID(Tabela1[[#This Row],[ITEM]],1,5)="YN-PF",MID(Tabela1[[#This Row],[ITEM]],1,5)="YN-PC"))),
  0,
  IF(
    ROUNDUP(
      IF(
        IF(D180="A",13-SUM(AR180:AU180),IF(D180="B",11-SUM(AR180:AU180),IF(D180="C",7-SUM(AR180:AU180))))
        &lt;0,
        0,
        IF(D180="A",13-SUM(AR180:AU180),IF(D180="B",11-SUM(AR180:AU180),IF(D180="C",7-SUM(AR180:AU180))))
      )
      *AE180/C180, 0
    )
    *C180 = 0,
    0,
    ROUNDUP(
      IF(
        IF(D180="A",13-SUM(AR180:AU180),IF(D180="B",11-SUM(AR180:AU180),IF(D180="C",7-SUM(AR180:AU180))))
        &lt;0,
        0,
        IF(D180="A",13-SUM(AR180:AU180),IF(D180="B",11-SUM(AR180:AU180),IF(D180="C",7-SUM(AR180:AU180))))
      )
      *AE180/C180, 0
    ) *C180
  )
)</f>
        <v>0</v>
      </c>
      <c r="AZ180" s="26">
        <f>IF(OR(COUNTIF(AB180,"&gt;="&amp;1.5)+COUNTIF(AA180,"&gt;="&amp;1.5)+COUNTIF(Z180,"&gt;="&amp;1.5)+COUNTIF(Y180,"&gt;="&amp;1.5)+COUNTIF(X180,"&gt;="&amp;1.5)&gt;=2,COUNTIF(AB180,"&gt;="&amp;2)&gt;=1,AND(AA180&gt;=1.5,AB180&lt;=0.3,AI180=0)),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+IFERROR(BA180*C180,0),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+IFERROR(BA180*C180,0),
IFERROR(AVERAGEIF(Tabela1[[#This Row],[COMPRA PADRÃO]:[COMPRA &gt;30%]],"&gt;"&amp;0,Tabela1[[#This Row],[COMPRA PADRÃO]:[COMPRA &gt;30%]]),
0))/Tabela1[[#This Row],[U/CX]],0)*Tabela1[[#This Row],[U/CX]])</f>
        <v>0</v>
      </c>
      <c r="BA180" s="19"/>
      <c r="BB180" s="19"/>
      <c r="BC180" s="5"/>
      <c r="BD180" s="43">
        <f t="shared" si="77"/>
        <v>51.275471698113208</v>
      </c>
      <c r="BE180" s="44">
        <f>Tabela1[[#This Row],[MÉDIA DIÁRIA]]*180</f>
        <v>9229.5849056603765</v>
      </c>
      <c r="BF180" s="44">
        <f>Tabela1[[#This Row],[MÉDIA DIÁRIA]]*IF(Tabela1[[#This Row],[ABC FAT]]="A",(13*22),IF(Tabela1[[#This Row],[ABC FAT]]="B",(9*22),IF(Tabela1[[#This Row],[ABC FAT]]="C",(3*22),0)))</f>
        <v>10152.543396226416</v>
      </c>
      <c r="BG180" s="44">
        <f>SUM(Tabela1[[#This Row],[ESTOQUE TOTAL]],Tabela1[[#This Row],[TRÂNSITO TOTAL]])</f>
        <v>15798</v>
      </c>
      <c r="BH1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1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0.80155284074183109</v>
      </c>
    </row>
    <row r="181" spans="1:61" x14ac:dyDescent="0.2">
      <c r="A181" s="4" t="s">
        <v>17</v>
      </c>
      <c r="B181" s="4" t="s">
        <v>137</v>
      </c>
      <c r="C181" s="4">
        <v>20</v>
      </c>
      <c r="D181" s="4" t="s">
        <v>19</v>
      </c>
      <c r="E181" s="5">
        <v>1240</v>
      </c>
      <c r="F181" s="4">
        <v>840</v>
      </c>
      <c r="G181" s="4">
        <v>620</v>
      </c>
      <c r="H181" s="4">
        <v>1300</v>
      </c>
      <c r="I181" s="4">
        <v>1940</v>
      </c>
      <c r="J181" s="4">
        <v>320</v>
      </c>
      <c r="K181" s="4">
        <v>1560</v>
      </c>
      <c r="L181" s="4">
        <v>880</v>
      </c>
      <c r="M181" s="4">
        <v>900</v>
      </c>
      <c r="N181" s="4">
        <v>520</v>
      </c>
      <c r="O181" s="4">
        <v>700</v>
      </c>
      <c r="P181" s="4">
        <v>700</v>
      </c>
      <c r="Q181" s="13">
        <f t="shared" si="52"/>
        <v>1.2916666666666667</v>
      </c>
      <c r="R181" s="16">
        <f t="shared" si="53"/>
        <v>0.875</v>
      </c>
      <c r="S181" s="16">
        <f t="shared" si="54"/>
        <v>0.64583333333333337</v>
      </c>
      <c r="T181" s="16">
        <f t="shared" si="55"/>
        <v>1.3541666666666667</v>
      </c>
      <c r="U181" s="16">
        <f t="shared" si="56"/>
        <v>2.0208333333333335</v>
      </c>
      <c r="V181" s="16">
        <f t="shared" si="57"/>
        <v>0.33333333333333331</v>
      </c>
      <c r="W181" s="16">
        <f t="shared" si="58"/>
        <v>1.625</v>
      </c>
      <c r="X181" s="16">
        <f t="shared" si="59"/>
        <v>0.91666666666666663</v>
      </c>
      <c r="Y181" s="16">
        <f t="shared" si="60"/>
        <v>0.9375</v>
      </c>
      <c r="Z181" s="16">
        <f t="shared" si="61"/>
        <v>0.54166666666666663</v>
      </c>
      <c r="AA181" s="16">
        <f t="shared" si="62"/>
        <v>0.72916666666666663</v>
      </c>
      <c r="AB181" s="17">
        <f t="shared" si="63"/>
        <v>0.72916666666666663</v>
      </c>
      <c r="AC181" s="15">
        <v>178390</v>
      </c>
      <c r="AD181" s="14">
        <f>AVERAGE(Tabela1[[#This Row],[202407-JUL]:[202506-JUN]])</f>
        <v>960</v>
      </c>
      <c r="AE181" s="14">
        <f t="shared" si="64"/>
        <v>960</v>
      </c>
      <c r="AF181" s="5">
        <v>1</v>
      </c>
      <c r="AG181" s="6">
        <v>3520</v>
      </c>
      <c r="AH181" s="4">
        <v>760</v>
      </c>
      <c r="AI181" s="23">
        <f>SUM(Tabela1[[#This Row],[ESTOQUE RJ]:[ESTOQUE SC]])</f>
        <v>4280</v>
      </c>
      <c r="AJ181" s="4">
        <v>2000</v>
      </c>
      <c r="AK181" s="4">
        <v>8000</v>
      </c>
      <c r="AL181" s="24">
        <f>SUM(Tabela1[[#This Row],[QTD CONTAINER]:[QTD FÁBRICA]])</f>
        <v>10000</v>
      </c>
      <c r="AM181" s="7">
        <f t="shared" si="65"/>
        <v>3.6666666666666665</v>
      </c>
      <c r="AN181" s="7">
        <f t="shared" si="66"/>
        <v>0.79166666666666663</v>
      </c>
      <c r="AO181" s="8">
        <f t="shared" si="67"/>
        <v>2.0833333333333335</v>
      </c>
      <c r="AP181" s="9">
        <f t="shared" si="68"/>
        <v>8.3333333333333339</v>
      </c>
      <c r="AQ181" s="25">
        <f t="shared" si="69"/>
        <v>14.875</v>
      </c>
      <c r="AR181" s="18">
        <f t="shared" si="70"/>
        <v>3.6666666666666665</v>
      </c>
      <c r="AS181" s="7">
        <f t="shared" si="71"/>
        <v>0.79166666666666663</v>
      </c>
      <c r="AT181" s="8">
        <f t="shared" si="72"/>
        <v>2.0833333333333335</v>
      </c>
      <c r="AU181" s="9">
        <f t="shared" si="73"/>
        <v>8.3333333333333339</v>
      </c>
      <c r="AV181" s="10">
        <f t="shared" si="74"/>
        <v>14.875</v>
      </c>
      <c r="AW181" s="22">
        <f t="shared" si="75"/>
        <v>0</v>
      </c>
      <c r="AX181" s="5">
        <f t="shared" si="76"/>
        <v>0</v>
      </c>
      <c r="AY181" s="4">
        <f>IF(
  AND(Tabela1[[#This Row],[GRUPO | ITEM]]="PALHETAS",NOT(OR(MID(Tabela1[[#This Row],[ITEM]],1,5)="YN-PF",MID(Tabela1[[#This Row],[ITEM]],1,5)="YN-PC"))),
  0,
  IF(
    ROUNDUP(
      IF(
        IF(D181="A",13-SUM(AR181:AU181),IF(D181="B",11-SUM(AR181:AU181),IF(D181="C",7-SUM(AR181:AU181))))
        &lt;0,
        0,
        IF(D181="A",13-SUM(AR181:AU181),IF(D181="B",11-SUM(AR181:AU181),IF(D181="C",7-SUM(AR181:AU181))))
      )
      *AE181/C181, 0
    )
    *C181 = 0,
    0,
    ROUNDUP(
      IF(
        IF(D181="A",13-SUM(AR181:AU181),IF(D181="B",11-SUM(AR181:AU181),IF(D181="C",7-SUM(AR181:AU181))))
        &lt;0,
        0,
        IF(D181="A",13-SUM(AR181:AU181),IF(D181="B",11-SUM(AR181:AU181),IF(D181="C",7-SUM(AR181:AU181))))
      )
      *AE181/C181, 0
    ) *C181
  )
)</f>
        <v>0</v>
      </c>
      <c r="AZ181" s="26">
        <f>IF(OR(COUNTIF(AB181,"&gt;="&amp;1.5)+COUNTIF(AA181,"&gt;="&amp;1.5)+COUNTIF(Z181,"&gt;="&amp;1.5)+COUNTIF(Y181,"&gt;="&amp;1.5)+COUNTIF(X181,"&gt;="&amp;1.5)&gt;=2,COUNTIF(AB181,"&gt;="&amp;2)&gt;=1,AND(AA181&gt;=1.5,AB181&lt;=0.3,AI181=0)),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+IFERROR(BA181*C181,0),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+IFERROR(BA181*C181,0),
IFERROR(AVERAGEIF(Tabela1[[#This Row],[COMPRA PADRÃO]:[COMPRA &gt;30%]],"&gt;"&amp;0,Tabela1[[#This Row],[COMPRA PADRÃO]:[COMPRA &gt;30%]]),
0))/Tabela1[[#This Row],[U/CX]],0)*Tabela1[[#This Row],[U/CX]])</f>
        <v>0</v>
      </c>
      <c r="BA181" s="19"/>
      <c r="BB181" s="19"/>
      <c r="BC181" s="5"/>
      <c r="BD181" s="43">
        <f t="shared" si="77"/>
        <v>43.471698113207545</v>
      </c>
      <c r="BE181" s="44">
        <f>Tabela1[[#This Row],[MÉDIA DIÁRIA]]*180</f>
        <v>7824.9056603773579</v>
      </c>
      <c r="BF181" s="44">
        <f>Tabela1[[#This Row],[MÉDIA DIÁRIA]]*IF(Tabela1[[#This Row],[ABC FAT]]="A",(13*22),IF(Tabela1[[#This Row],[ABC FAT]]="B",(9*22),IF(Tabela1[[#This Row],[ABC FAT]]="C",(3*22),0)))</f>
        <v>12432.905660377357</v>
      </c>
      <c r="BG181" s="44">
        <f>SUM(Tabela1[[#This Row],[ESTOQUE TOTAL]],Tabela1[[#This Row],[TRÂNSITO TOTAL]])</f>
        <v>14280</v>
      </c>
      <c r="BH1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5980</v>
      </c>
      <c r="BI1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0.80256558641975317</v>
      </c>
    </row>
    <row r="182" spans="1:61" x14ac:dyDescent="0.2">
      <c r="A182" s="4" t="s">
        <v>34</v>
      </c>
      <c r="B182" s="4" t="s">
        <v>46</v>
      </c>
      <c r="C182" s="4">
        <v>500</v>
      </c>
      <c r="D182" s="4" t="s">
        <v>19</v>
      </c>
      <c r="E182" s="5">
        <v>6447</v>
      </c>
      <c r="F182" s="4">
        <v>3490</v>
      </c>
      <c r="G182" s="4">
        <v>4895</v>
      </c>
      <c r="H182" s="4">
        <v>5117</v>
      </c>
      <c r="I182" s="4">
        <v>5430</v>
      </c>
      <c r="J182" s="4">
        <v>1890</v>
      </c>
      <c r="K182" s="4">
        <v>6030</v>
      </c>
      <c r="L182" s="4">
        <v>5660</v>
      </c>
      <c r="M182" s="4">
        <v>3775</v>
      </c>
      <c r="N182" s="4">
        <v>215</v>
      </c>
      <c r="O182" s="4"/>
      <c r="P182" s="4">
        <v>3840</v>
      </c>
      <c r="Q182" s="13">
        <f t="shared" si="52"/>
        <v>1.5156767616320075</v>
      </c>
      <c r="R182" s="16">
        <f t="shared" si="53"/>
        <v>0.82049199598196154</v>
      </c>
      <c r="S182" s="16">
        <f t="shared" si="54"/>
        <v>1.1508046763128084</v>
      </c>
      <c r="T182" s="16">
        <f t="shared" si="55"/>
        <v>1.2029964307850134</v>
      </c>
      <c r="U182" s="16">
        <f t="shared" si="56"/>
        <v>1.2765821026309601</v>
      </c>
      <c r="V182" s="16">
        <f t="shared" si="57"/>
        <v>0.44433520699309664</v>
      </c>
      <c r="W182" s="16">
        <f t="shared" si="58"/>
        <v>1.4176408985017845</v>
      </c>
      <c r="X182" s="16">
        <f t="shared" si="59"/>
        <v>1.3306546410481095</v>
      </c>
      <c r="Y182" s="16">
        <f t="shared" si="60"/>
        <v>0.88749492402060304</v>
      </c>
      <c r="Z182" s="16">
        <f t="shared" si="61"/>
        <v>5.0546068520378719E-2</v>
      </c>
      <c r="AA182" s="16">
        <f t="shared" si="62"/>
        <v>0</v>
      </c>
      <c r="AB182" s="17">
        <f t="shared" si="63"/>
        <v>0.90277629357327571</v>
      </c>
      <c r="AC182" s="15">
        <v>565795.74</v>
      </c>
      <c r="AD182" s="14">
        <f>AVERAGE(Tabela1[[#This Row],[202407-JUL]:[202506-JUN]])</f>
        <v>4253.545454545455</v>
      </c>
      <c r="AE182" s="14">
        <f t="shared" si="64"/>
        <v>4657.3999999999996</v>
      </c>
      <c r="AF182" s="5">
        <v>26</v>
      </c>
      <c r="AG182" s="6">
        <v>11070</v>
      </c>
      <c r="AH182" s="4">
        <v>0</v>
      </c>
      <c r="AI182" s="23">
        <f>SUM(Tabela1[[#This Row],[ESTOQUE RJ]:[ESTOQUE SC]])</f>
        <v>11070</v>
      </c>
      <c r="AJ182" s="4">
        <v>14500</v>
      </c>
      <c r="AK182" s="4">
        <v>46000</v>
      </c>
      <c r="AL182" s="24">
        <f>SUM(Tabela1[[#This Row],[QTD CONTAINER]:[QTD FÁBRICA]])</f>
        <v>60500</v>
      </c>
      <c r="AM182" s="7">
        <f t="shared" si="65"/>
        <v>2.6025347838167088</v>
      </c>
      <c r="AN182" s="7">
        <f t="shared" si="66"/>
        <v>0</v>
      </c>
      <c r="AO182" s="8">
        <f t="shared" si="67"/>
        <v>3.4089209002115877</v>
      </c>
      <c r="AP182" s="9">
        <f t="shared" si="68"/>
        <v>10.814507683429865</v>
      </c>
      <c r="AQ182" s="25">
        <f t="shared" si="69"/>
        <v>16.825963367458161</v>
      </c>
      <c r="AR182" s="18">
        <f t="shared" si="70"/>
        <v>2.3768626272169024</v>
      </c>
      <c r="AS182" s="7">
        <f t="shared" si="71"/>
        <v>0</v>
      </c>
      <c r="AT182" s="8">
        <f t="shared" si="72"/>
        <v>3.1133250311332508</v>
      </c>
      <c r="AU182" s="9">
        <f t="shared" si="73"/>
        <v>9.8767552711813469</v>
      </c>
      <c r="AV182" s="10">
        <f t="shared" si="74"/>
        <v>15.366942929531501</v>
      </c>
      <c r="AW182" s="22">
        <f t="shared" si="75"/>
        <v>0</v>
      </c>
      <c r="AX182" s="5">
        <f t="shared" si="76"/>
        <v>0</v>
      </c>
      <c r="AY182" s="4">
        <f>IF(
  AND(Tabela1[[#This Row],[GRUPO | ITEM]]="PALHETAS",NOT(OR(MID(Tabela1[[#This Row],[ITEM]],1,5)="YN-PF",MID(Tabela1[[#This Row],[ITEM]],1,5)="YN-PC"))),
  0,
  IF(
    ROUNDUP(
      IF(
        IF(D182="A",13-SUM(AR182:AU182),IF(D182="B",11-SUM(AR182:AU182),IF(D182="C",7-SUM(AR182:AU182))))
        &lt;0,
        0,
        IF(D182="A",13-SUM(AR182:AU182),IF(D182="B",11-SUM(AR182:AU182),IF(D182="C",7-SUM(AR182:AU182))))
      )
      *AE182/C182, 0
    )
    *C182 = 0,
    0,
    ROUNDUP(
      IF(
        IF(D182="A",13-SUM(AR182:AU182),IF(D182="B",11-SUM(AR182:AU182),IF(D182="C",7-SUM(AR182:AU182))))
        &lt;0,
        0,
        IF(D182="A",13-SUM(AR182:AU182),IF(D182="B",11-SUM(AR182:AU182),IF(D182="C",7-SUM(AR182:AU182))))
      )
      *AE182/C182, 0
    ) *C182
  )
)</f>
        <v>0</v>
      </c>
      <c r="AZ182" s="26">
        <f>IF(OR(COUNTIF(AB182,"&gt;="&amp;1.5)+COUNTIF(AA182,"&gt;="&amp;1.5)+COUNTIF(Z182,"&gt;="&amp;1.5)+COUNTIF(Y182,"&gt;="&amp;1.5)+COUNTIF(X182,"&gt;="&amp;1.5)&gt;=2,COUNTIF(AB182,"&gt;="&amp;2)&gt;=1,AND(AA182&gt;=1.5,AB182&lt;=0.3,AI182=0)),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+IFERROR(BA182*C182,0),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+IFERROR(BA182*C182,0),
IFERROR(AVERAGEIF(Tabela1[[#This Row],[COMPRA PADRÃO]:[COMPRA &gt;30%]],"&gt;"&amp;0,Tabela1[[#This Row],[COMPRA PADRÃO]:[COMPRA &gt;30%]]),
0))/Tabela1[[#This Row],[U/CX]],0)*Tabela1[[#This Row],[U/CX]])</f>
        <v>0</v>
      </c>
      <c r="BA182" s="19"/>
      <c r="BB182" s="19"/>
      <c r="BC182" s="5"/>
      <c r="BD182" s="43">
        <f t="shared" si="77"/>
        <v>176.56226415094341</v>
      </c>
      <c r="BE182" s="44">
        <f>Tabela1[[#This Row],[MÉDIA DIÁRIA]]*180</f>
        <v>31781.207547169812</v>
      </c>
      <c r="BF182" s="44">
        <f>Tabela1[[#This Row],[MÉDIA DIÁRIA]]*IF(Tabela1[[#This Row],[ABC FAT]]="A",(13*22),IF(Tabela1[[#This Row],[ABC FAT]]="B",(9*22),IF(Tabela1[[#This Row],[ABC FAT]]="C",(3*22),0)))</f>
        <v>50496.807547169818</v>
      </c>
      <c r="BG182" s="44">
        <f>SUM(Tabela1[[#This Row],[ESTOQUE TOTAL]],Tabela1[[#This Row],[TRÂNSITO TOTAL]])</f>
        <v>71570</v>
      </c>
      <c r="BH1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10500</v>
      </c>
      <c r="BI1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0.80456351326641351</v>
      </c>
    </row>
    <row r="183" spans="1:61" x14ac:dyDescent="0.2">
      <c r="A183" s="4" t="s">
        <v>17</v>
      </c>
      <c r="B183" s="4" t="s">
        <v>115</v>
      </c>
      <c r="C183" s="4">
        <v>25</v>
      </c>
      <c r="D183" s="4" t="s">
        <v>16</v>
      </c>
      <c r="E183" s="5">
        <v>400</v>
      </c>
      <c r="F183" s="4">
        <v>650</v>
      </c>
      <c r="G183" s="4">
        <v>1000</v>
      </c>
      <c r="H183" s="4">
        <v>600</v>
      </c>
      <c r="I183" s="4">
        <v>1600</v>
      </c>
      <c r="J183" s="4">
        <v>375</v>
      </c>
      <c r="K183" s="4">
        <v>1550</v>
      </c>
      <c r="L183" s="4">
        <v>950</v>
      </c>
      <c r="M183" s="4">
        <v>450</v>
      </c>
      <c r="N183" s="4">
        <v>675</v>
      </c>
      <c r="O183" s="4">
        <v>450</v>
      </c>
      <c r="P183" s="4">
        <v>650</v>
      </c>
      <c r="Q183" s="13">
        <f t="shared" si="52"/>
        <v>0.5133689839572193</v>
      </c>
      <c r="R183" s="16">
        <f t="shared" si="53"/>
        <v>0.83422459893048129</v>
      </c>
      <c r="S183" s="16">
        <f t="shared" si="54"/>
        <v>1.2834224598930482</v>
      </c>
      <c r="T183" s="16">
        <f t="shared" si="55"/>
        <v>0.77005347593582896</v>
      </c>
      <c r="U183" s="16">
        <f t="shared" si="56"/>
        <v>2.0534759358288772</v>
      </c>
      <c r="V183" s="16">
        <f t="shared" si="57"/>
        <v>0.48128342245989308</v>
      </c>
      <c r="W183" s="16">
        <f t="shared" si="58"/>
        <v>1.9893048128342248</v>
      </c>
      <c r="X183" s="16">
        <f t="shared" si="59"/>
        <v>1.2192513368983957</v>
      </c>
      <c r="Y183" s="16">
        <f t="shared" si="60"/>
        <v>0.57754010695187163</v>
      </c>
      <c r="Z183" s="16">
        <f t="shared" si="61"/>
        <v>0.86631016042780751</v>
      </c>
      <c r="AA183" s="16">
        <f t="shared" si="62"/>
        <v>0.57754010695187163</v>
      </c>
      <c r="AB183" s="17">
        <f t="shared" si="63"/>
        <v>0.83422459893048129</v>
      </c>
      <c r="AC183" s="15">
        <v>107709.5</v>
      </c>
      <c r="AD183" s="14">
        <f>AVERAGE(Tabela1[[#This Row],[202407-JUL]:[202506-JUN]])</f>
        <v>779.16666666666663</v>
      </c>
      <c r="AE183" s="14">
        <f t="shared" si="64"/>
        <v>779.16666666666663</v>
      </c>
      <c r="AF183" s="5">
        <v>0</v>
      </c>
      <c r="AG183" s="6">
        <v>2975</v>
      </c>
      <c r="AH183" s="4">
        <v>2150</v>
      </c>
      <c r="AI183" s="23">
        <f>SUM(Tabela1[[#This Row],[ESTOQUE RJ]:[ESTOQUE SC]])</f>
        <v>5125</v>
      </c>
      <c r="AJ183" s="4">
        <v>0</v>
      </c>
      <c r="AK183" s="4">
        <v>5000</v>
      </c>
      <c r="AL183" s="24">
        <f>SUM(Tabela1[[#This Row],[QTD CONTAINER]:[QTD FÁBRICA]])</f>
        <v>5000</v>
      </c>
      <c r="AM183" s="7">
        <f t="shared" si="65"/>
        <v>3.8181818181818183</v>
      </c>
      <c r="AN183" s="7">
        <f t="shared" si="66"/>
        <v>2.7593582887700534</v>
      </c>
      <c r="AO183" s="8">
        <f t="shared" si="67"/>
        <v>0</v>
      </c>
      <c r="AP183" s="9">
        <f t="shared" si="68"/>
        <v>6.4171122994652405</v>
      </c>
      <c r="AQ183" s="25">
        <f t="shared" si="69"/>
        <v>12.994652406417114</v>
      </c>
      <c r="AR183" s="18">
        <f t="shared" si="70"/>
        <v>3.8181818181818183</v>
      </c>
      <c r="AS183" s="7">
        <f t="shared" si="71"/>
        <v>2.7593582887700534</v>
      </c>
      <c r="AT183" s="8">
        <f t="shared" si="72"/>
        <v>0</v>
      </c>
      <c r="AU183" s="9">
        <f t="shared" si="73"/>
        <v>6.4171122994652405</v>
      </c>
      <c r="AV183" s="10">
        <f t="shared" si="74"/>
        <v>12.994652406417114</v>
      </c>
      <c r="AW183" s="22">
        <f t="shared" si="75"/>
        <v>0</v>
      </c>
      <c r="AX183" s="5">
        <f t="shared" si="76"/>
        <v>0</v>
      </c>
      <c r="AY183" s="4">
        <f>IF(
  AND(Tabela1[[#This Row],[GRUPO | ITEM]]="PALHETAS",NOT(OR(MID(Tabela1[[#This Row],[ITEM]],1,5)="YN-PF",MID(Tabela1[[#This Row],[ITEM]],1,5)="YN-PC"))),
  0,
  IF(
    ROUNDUP(
      IF(
        IF(D183="A",13-SUM(AR183:AU183),IF(D183="B",11-SUM(AR183:AU183),IF(D183="C",7-SUM(AR183:AU183))))
        &lt;0,
        0,
        IF(D183="A",13-SUM(AR183:AU183),IF(D183="B",11-SUM(AR183:AU183),IF(D183="C",7-SUM(AR183:AU183))))
      )
      *AE183/C183, 0
    )
    *C183 = 0,
    0,
    ROUNDUP(
      IF(
        IF(D183="A",13-SUM(AR183:AU183),IF(D183="B",11-SUM(AR183:AU183),IF(D183="C",7-SUM(AR183:AU183))))
        &lt;0,
        0,
        IF(D183="A",13-SUM(AR183:AU183),IF(D183="B",11-SUM(AR183:AU183),IF(D183="C",7-SUM(AR183:AU183))))
      )
      *AE183/C183, 0
    ) *C183
  )
)</f>
        <v>0</v>
      </c>
      <c r="AZ183" s="26">
        <f>IF(OR(COUNTIF(AB183,"&gt;="&amp;1.5)+COUNTIF(AA183,"&gt;="&amp;1.5)+COUNTIF(Z183,"&gt;="&amp;1.5)+COUNTIF(Y183,"&gt;="&amp;1.5)+COUNTIF(X183,"&gt;="&amp;1.5)&gt;=2,COUNTIF(AB183,"&gt;="&amp;2)&gt;=1,AND(AA183&gt;=1.5,AB183&lt;=0.3,AI183=0)),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+IFERROR(BA183*C183,0),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+IFERROR(BA183*C183,0),
IFERROR(AVERAGEIF(Tabela1[[#This Row],[COMPRA PADRÃO]:[COMPRA &gt;30%]],"&gt;"&amp;0,Tabela1[[#This Row],[COMPRA PADRÃO]:[COMPRA &gt;30%]]),
0))/Tabela1[[#This Row],[U/CX]],0)*Tabela1[[#This Row],[U/CX]])</f>
        <v>0</v>
      </c>
      <c r="BA183" s="33"/>
      <c r="BB183" s="33"/>
      <c r="BC183" s="42"/>
      <c r="BD183" s="43">
        <f t="shared" si="77"/>
        <v>35.283018867924525</v>
      </c>
      <c r="BE183" s="44">
        <f>Tabela1[[#This Row],[MÉDIA DIÁRIA]]*180</f>
        <v>6350.9433962264147</v>
      </c>
      <c r="BF183" s="44">
        <f>Tabela1[[#This Row],[MÉDIA DIÁRIA]]*IF(Tabela1[[#This Row],[ABC FAT]]="A",(13*22),IF(Tabela1[[#This Row],[ABC FAT]]="B",(9*22),IF(Tabela1[[#This Row],[ABC FAT]]="C",(3*22),0)))</f>
        <v>6986.0377358490559</v>
      </c>
      <c r="BG183" s="44">
        <f>SUM(Tabela1[[#This Row],[ESTOQUE TOTAL]],Tabela1[[#This Row],[TRÂNSITO TOTAL]])</f>
        <v>10125</v>
      </c>
      <c r="BH1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3200</v>
      </c>
      <c r="BI1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0.80696672608437314</v>
      </c>
    </row>
    <row r="184" spans="1:61" x14ac:dyDescent="0.2">
      <c r="A184" s="4" t="s">
        <v>17</v>
      </c>
      <c r="B184" s="4" t="s">
        <v>942</v>
      </c>
      <c r="C184" s="4">
        <v>25</v>
      </c>
      <c r="D184" s="4" t="s">
        <v>19</v>
      </c>
      <c r="E184" s="5">
        <v>1400</v>
      </c>
      <c r="F184" s="4">
        <v>1175</v>
      </c>
      <c r="G184" s="4">
        <v>1100</v>
      </c>
      <c r="H184" s="4">
        <v>925</v>
      </c>
      <c r="I184" s="4">
        <v>925</v>
      </c>
      <c r="J184" s="4">
        <v>375</v>
      </c>
      <c r="K184" s="4">
        <v>1625</v>
      </c>
      <c r="L184" s="4">
        <v>850</v>
      </c>
      <c r="M184" s="4">
        <v>800</v>
      </c>
      <c r="N184" s="4">
        <v>1050</v>
      </c>
      <c r="O184" s="4">
        <v>1175</v>
      </c>
      <c r="P184" s="4">
        <v>1025</v>
      </c>
      <c r="Q184" s="13">
        <f t="shared" si="52"/>
        <v>1.352112676056338</v>
      </c>
      <c r="R184" s="16">
        <f t="shared" si="53"/>
        <v>1.1348088531187122</v>
      </c>
      <c r="S184" s="16">
        <f t="shared" si="54"/>
        <v>1.0623742454728369</v>
      </c>
      <c r="T184" s="16">
        <f t="shared" si="55"/>
        <v>0.89336016096579474</v>
      </c>
      <c r="U184" s="16">
        <f t="shared" si="56"/>
        <v>0.89336016096579474</v>
      </c>
      <c r="V184" s="16">
        <f t="shared" si="57"/>
        <v>0.36217303822937624</v>
      </c>
      <c r="W184" s="16">
        <f t="shared" si="58"/>
        <v>1.5694164989939636</v>
      </c>
      <c r="X184" s="16">
        <f t="shared" si="59"/>
        <v>0.82092555331991945</v>
      </c>
      <c r="Y184" s="16">
        <f t="shared" si="60"/>
        <v>0.77263581488933597</v>
      </c>
      <c r="Z184" s="16">
        <f t="shared" si="61"/>
        <v>1.0140845070422535</v>
      </c>
      <c r="AA184" s="16">
        <f t="shared" si="62"/>
        <v>1.1348088531187122</v>
      </c>
      <c r="AB184" s="17">
        <f t="shared" si="63"/>
        <v>0.9899396378269617</v>
      </c>
      <c r="AC184" s="15">
        <v>249850.5</v>
      </c>
      <c r="AD184" s="14">
        <f>AVERAGE(Tabela1[[#This Row],[202407-JUL]:[202506-JUN]])</f>
        <v>1035.4166666666667</v>
      </c>
      <c r="AE184" s="14">
        <f t="shared" si="64"/>
        <v>1035.4166666666667</v>
      </c>
      <c r="AF184" s="5">
        <v>5</v>
      </c>
      <c r="AG184" s="6">
        <v>200</v>
      </c>
      <c r="AH184" s="4">
        <v>6625</v>
      </c>
      <c r="AI184" s="23">
        <f>SUM(Tabela1[[#This Row],[ESTOQUE RJ]:[ESTOQUE SC]])</f>
        <v>6825</v>
      </c>
      <c r="AJ184" s="4">
        <v>0</v>
      </c>
      <c r="AK184" s="4">
        <v>5000</v>
      </c>
      <c r="AL184" s="24">
        <f>SUM(Tabela1[[#This Row],[QTD CONTAINER]:[QTD FÁBRICA]])</f>
        <v>5000</v>
      </c>
      <c r="AM184" s="7">
        <f t="shared" si="65"/>
        <v>0.19315895372233399</v>
      </c>
      <c r="AN184" s="7">
        <f t="shared" si="66"/>
        <v>6.3983903420523136</v>
      </c>
      <c r="AO184" s="8">
        <f t="shared" si="67"/>
        <v>0</v>
      </c>
      <c r="AP184" s="9">
        <f t="shared" si="68"/>
        <v>4.8289738430583498</v>
      </c>
      <c r="AQ184" s="25">
        <f t="shared" si="69"/>
        <v>11.420523138832998</v>
      </c>
      <c r="AR184" s="18">
        <f t="shared" si="70"/>
        <v>0.19315895372233399</v>
      </c>
      <c r="AS184" s="7">
        <f t="shared" si="71"/>
        <v>6.3983903420523136</v>
      </c>
      <c r="AT184" s="8">
        <f t="shared" si="72"/>
        <v>0</v>
      </c>
      <c r="AU184" s="9">
        <f t="shared" si="73"/>
        <v>4.8289738430583498</v>
      </c>
      <c r="AV184" s="10">
        <f t="shared" si="74"/>
        <v>11.420523138832998</v>
      </c>
      <c r="AW184" s="22">
        <f t="shared" si="75"/>
        <v>0</v>
      </c>
      <c r="AX184" s="5">
        <f t="shared" si="76"/>
        <v>0</v>
      </c>
      <c r="AY184" s="4">
        <f>IF(
  AND(Tabela1[[#This Row],[GRUPO | ITEM]]="PALHETAS",NOT(OR(MID(Tabela1[[#This Row],[ITEM]],1,5)="YN-PF",MID(Tabela1[[#This Row],[ITEM]],1,5)="YN-PC"))),
  0,
  IF(
    ROUNDUP(
      IF(
        IF(D184="A",13-SUM(AR184:AU184),IF(D184="B",11-SUM(AR184:AU184),IF(D184="C",7-SUM(AR184:AU184))))
        &lt;0,
        0,
        IF(D184="A",13-SUM(AR184:AU184),IF(D184="B",11-SUM(AR184:AU184),IF(D184="C",7-SUM(AR184:AU184))))
      )
      *AE184/C184, 0
    )
    *C184 = 0,
    0,
    ROUNDUP(
      IF(
        IF(D184="A",13-SUM(AR184:AU184),IF(D184="B",11-SUM(AR184:AU184),IF(D184="C",7-SUM(AR184:AU184))))
        &lt;0,
        0,
        IF(D184="A",13-SUM(AR184:AU184),IF(D184="B",11-SUM(AR184:AU184),IF(D184="C",7-SUM(AR184:AU184))))
      )
      *AE184/C184, 0
    ) *C184
  )
)</f>
        <v>0</v>
      </c>
      <c r="AZ184" s="26">
        <f>IF(OR(COUNTIF(AB184,"&gt;="&amp;1.5)+COUNTIF(AA184,"&gt;="&amp;1.5)+COUNTIF(Z184,"&gt;="&amp;1.5)+COUNTIF(Y184,"&gt;="&amp;1.5)+COUNTIF(X184,"&gt;="&amp;1.5)&gt;=2,COUNTIF(AB184,"&gt;="&amp;2)&gt;=1,AND(AA184&gt;=1.5,AB184&lt;=0.3,AI184=0)),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+IFERROR(BA184*C184,0),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+IFERROR(BA184*C184,0),
IFERROR(AVERAGEIF(Tabela1[[#This Row],[COMPRA PADRÃO]:[COMPRA &gt;30%]],"&gt;"&amp;0,Tabela1[[#This Row],[COMPRA PADRÃO]:[COMPRA &gt;30%]]),
0))/Tabela1[[#This Row],[U/CX]],0)*Tabela1[[#This Row],[U/CX]])</f>
        <v>0</v>
      </c>
      <c r="BA184" s="19"/>
      <c r="BB184" s="19"/>
      <c r="BC184" s="5"/>
      <c r="BD184" s="43">
        <f t="shared" si="77"/>
        <v>46.886792452830186</v>
      </c>
      <c r="BE184" s="44">
        <f>Tabela1[[#This Row],[MÉDIA DIÁRIA]]*180</f>
        <v>8439.6226415094334</v>
      </c>
      <c r="BF184" s="44">
        <f>Tabela1[[#This Row],[MÉDIA DIÁRIA]]*IF(Tabela1[[#This Row],[ABC FAT]]="A",(13*22),IF(Tabela1[[#This Row],[ABC FAT]]="B",(9*22),IF(Tabela1[[#This Row],[ABC FAT]]="C",(3*22),0)))</f>
        <v>13409.622641509433</v>
      </c>
      <c r="BG184" s="44">
        <f>SUM(Tabela1[[#This Row],[ESTOQUE TOTAL]],Tabela1[[#This Row],[TRÂNSITO TOTAL]])</f>
        <v>11825</v>
      </c>
      <c r="BH1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10025</v>
      </c>
      <c r="BI1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0.80868544600938974</v>
      </c>
    </row>
    <row r="185" spans="1:61" x14ac:dyDescent="0.2">
      <c r="A185" s="4" t="s">
        <v>122</v>
      </c>
      <c r="B185" s="4" t="s">
        <v>486</v>
      </c>
      <c r="C185" s="4">
        <v>100</v>
      </c>
      <c r="D185" s="4" t="s">
        <v>19</v>
      </c>
      <c r="E185" s="5">
        <v>2450</v>
      </c>
      <c r="F185" s="4">
        <v>1890</v>
      </c>
      <c r="G185" s="4">
        <v>1100</v>
      </c>
      <c r="H185" s="4">
        <v>1430</v>
      </c>
      <c r="I185" s="4">
        <v>1650</v>
      </c>
      <c r="J185" s="4">
        <v>820</v>
      </c>
      <c r="K185" s="4">
        <v>1570</v>
      </c>
      <c r="L185" s="4">
        <v>1260</v>
      </c>
      <c r="M185" s="4">
        <v>850</v>
      </c>
      <c r="N185" s="4">
        <v>1850</v>
      </c>
      <c r="O185" s="4">
        <v>2550</v>
      </c>
      <c r="P185" s="4">
        <v>2800</v>
      </c>
      <c r="Q185" s="13">
        <f t="shared" si="52"/>
        <v>1.4540059347181009</v>
      </c>
      <c r="R185" s="16">
        <f t="shared" si="53"/>
        <v>1.1216617210682494</v>
      </c>
      <c r="S185" s="16">
        <f t="shared" si="54"/>
        <v>0.65281899109792285</v>
      </c>
      <c r="T185" s="16">
        <f t="shared" si="55"/>
        <v>0.8486646884272997</v>
      </c>
      <c r="U185" s="16">
        <f t="shared" si="56"/>
        <v>0.97922848664688422</v>
      </c>
      <c r="V185" s="16">
        <f t="shared" si="57"/>
        <v>0.48664688427299702</v>
      </c>
      <c r="W185" s="16">
        <f t="shared" si="58"/>
        <v>0.93175074183976259</v>
      </c>
      <c r="X185" s="16">
        <f t="shared" si="59"/>
        <v>0.74777448071216612</v>
      </c>
      <c r="Y185" s="16">
        <f t="shared" si="60"/>
        <v>0.50445103857566764</v>
      </c>
      <c r="Z185" s="16">
        <f t="shared" si="61"/>
        <v>1.0979228486646884</v>
      </c>
      <c r="AA185" s="16">
        <f t="shared" si="62"/>
        <v>1.513353115727003</v>
      </c>
      <c r="AB185" s="17">
        <f t="shared" si="63"/>
        <v>1.6617210682492582</v>
      </c>
      <c r="AC185" s="15">
        <v>260026.8</v>
      </c>
      <c r="AD185" s="14">
        <f>AVERAGE(Tabela1[[#This Row],[202407-JUL]:[202506-JUN]])</f>
        <v>1685</v>
      </c>
      <c r="AE185" s="14">
        <f t="shared" si="64"/>
        <v>1685</v>
      </c>
      <c r="AF185" s="5">
        <v>2</v>
      </c>
      <c r="AG185" s="6">
        <v>6716</v>
      </c>
      <c r="AH185" s="4">
        <v>3400</v>
      </c>
      <c r="AI185" s="23">
        <f>SUM(Tabela1[[#This Row],[ESTOQUE RJ]:[ESTOQUE SC]])</f>
        <v>10116</v>
      </c>
      <c r="AJ185" s="4">
        <v>1000</v>
      </c>
      <c r="AK185" s="4">
        <v>1500</v>
      </c>
      <c r="AL185" s="24">
        <f>SUM(Tabela1[[#This Row],[QTD CONTAINER]:[QTD FÁBRICA]])</f>
        <v>2500</v>
      </c>
      <c r="AM185" s="7">
        <f t="shared" si="65"/>
        <v>3.9857566765578634</v>
      </c>
      <c r="AN185" s="7">
        <f t="shared" si="66"/>
        <v>2.0178041543026706</v>
      </c>
      <c r="AO185" s="8">
        <f t="shared" si="67"/>
        <v>0.59347181008902072</v>
      </c>
      <c r="AP185" s="9">
        <f t="shared" si="68"/>
        <v>0.89020771513353114</v>
      </c>
      <c r="AQ185" s="25">
        <f t="shared" si="69"/>
        <v>7.4872403560830865</v>
      </c>
      <c r="AR185" s="18">
        <f t="shared" si="70"/>
        <v>3.9857566765578634</v>
      </c>
      <c r="AS185" s="7">
        <f t="shared" si="71"/>
        <v>2.0178041543026706</v>
      </c>
      <c r="AT185" s="8">
        <f t="shared" si="72"/>
        <v>0.59347181008902072</v>
      </c>
      <c r="AU185" s="9">
        <f t="shared" si="73"/>
        <v>0.89020771513353114</v>
      </c>
      <c r="AV185" s="10">
        <f t="shared" si="74"/>
        <v>7.4872403560830865</v>
      </c>
      <c r="AW185" s="22">
        <f t="shared" si="75"/>
        <v>11.038575667655786</v>
      </c>
      <c r="AX185" s="5">
        <f t="shared" si="76"/>
        <v>9300</v>
      </c>
      <c r="AY185" s="4">
        <f>IF(
  AND(Tabela1[[#This Row],[GRUPO | ITEM]]="PALHETAS",NOT(OR(MID(Tabela1[[#This Row],[ITEM]],1,5)="YN-PF",MID(Tabela1[[#This Row],[ITEM]],1,5)="YN-PC"))),
  0,
  IF(
    ROUNDUP(
      IF(
        IF(D185="A",13-SUM(AR185:AU185),IF(D185="B",11-SUM(AR185:AU185),IF(D185="C",7-SUM(AR185:AU185))))
        &lt;0,
        0,
        IF(D185="A",13-SUM(AR185:AU185),IF(D185="B",11-SUM(AR185:AU185),IF(D185="C",7-SUM(AR185:AU185))))
      )
      *AE185/C185, 0
    )
    *C185 = 0,
    0,
    ROUNDUP(
      IF(
        IF(D185="A",13-SUM(AR185:AU185),IF(D185="B",11-SUM(AR185:AU185),IF(D185="C",7-SUM(AR185:AU185))))
        &lt;0,
        0,
        IF(D185="A",13-SUM(AR185:AU185),IF(D185="B",11-SUM(AR185:AU185),IF(D185="C",7-SUM(AR185:AU185))))
      )
      *AE185/C185, 0
    ) *C185
  )
)</f>
        <v>9300</v>
      </c>
      <c r="AZ185" s="26">
        <f>IF(OR(COUNTIF(AB185,"&gt;="&amp;1.5)+COUNTIF(AA185,"&gt;="&amp;1.5)+COUNTIF(Z185,"&gt;="&amp;1.5)+COUNTIF(Y185,"&gt;="&amp;1.5)+COUNTIF(X185,"&gt;="&amp;1.5)&gt;=2,COUNTIF(AB185,"&gt;="&amp;2)&gt;=1,AND(AA185&gt;=1.5,AB185&lt;=0.3,AI185=0)),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+IFERROR(BA185*C185,0),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+IFERROR(BA185*C185,0),
IFERROR(AVERAGEIF(Tabela1[[#This Row],[COMPRA PADRÃO]:[COMPRA &gt;30%]],"&gt;"&amp;0,Tabela1[[#This Row],[COMPRA PADRÃO]:[COMPRA &gt;30%]]),
0))/Tabela1[[#This Row],[U/CX]],0)*Tabela1[[#This Row],[U/CX]])</f>
        <v>18600</v>
      </c>
      <c r="BA185" s="19"/>
      <c r="BB185" s="19"/>
      <c r="BC185" s="5"/>
      <c r="BD185" s="43">
        <f t="shared" si="77"/>
        <v>76.301886792452834</v>
      </c>
      <c r="BE185" s="44">
        <f>Tabela1[[#This Row],[MÉDIA DIÁRIA]]*180</f>
        <v>13734.33962264151</v>
      </c>
      <c r="BF185" s="44">
        <f>Tabela1[[#This Row],[MÉDIA DIÁRIA]]*IF(Tabela1[[#This Row],[ABC FAT]]="A",(13*22),IF(Tabela1[[#This Row],[ABC FAT]]="B",(9*22),IF(Tabela1[[#This Row],[ABC FAT]]="C",(3*22),0)))</f>
        <v>21822.33962264151</v>
      </c>
      <c r="BG185" s="44">
        <f>SUM(Tabela1[[#This Row],[ESTOQUE TOTAL]],Tabela1[[#This Row],[TRÂNSITO TOTAL]])</f>
        <v>12616</v>
      </c>
      <c r="BH1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22900</v>
      </c>
      <c r="BI1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0.80935817122760745</v>
      </c>
    </row>
    <row r="186" spans="1:61" x14ac:dyDescent="0.2">
      <c r="A186" s="4" t="s">
        <v>17</v>
      </c>
      <c r="B186" s="4" t="s">
        <v>86</v>
      </c>
      <c r="C186" s="4">
        <v>25</v>
      </c>
      <c r="D186" s="4" t="s">
        <v>19</v>
      </c>
      <c r="E186" s="5">
        <v>425</v>
      </c>
      <c r="F186" s="4">
        <v>675</v>
      </c>
      <c r="G186" s="4">
        <v>625</v>
      </c>
      <c r="H186" s="4">
        <v>950</v>
      </c>
      <c r="I186" s="4">
        <v>1950</v>
      </c>
      <c r="J186" s="4">
        <v>75</v>
      </c>
      <c r="K186" s="4">
        <v>1875</v>
      </c>
      <c r="L186" s="4">
        <v>1125</v>
      </c>
      <c r="M186" s="4">
        <v>575</v>
      </c>
      <c r="N186" s="4">
        <v>825</v>
      </c>
      <c r="O186" s="4">
        <v>625</v>
      </c>
      <c r="P186" s="4">
        <v>850</v>
      </c>
      <c r="Q186" s="13">
        <f t="shared" si="52"/>
        <v>0.48226950354609927</v>
      </c>
      <c r="R186" s="16">
        <f t="shared" si="53"/>
        <v>0.76595744680851063</v>
      </c>
      <c r="S186" s="16">
        <f t="shared" si="54"/>
        <v>0.70921985815602839</v>
      </c>
      <c r="T186" s="16">
        <f t="shared" si="55"/>
        <v>1.0780141843971631</v>
      </c>
      <c r="U186" s="16">
        <f t="shared" si="56"/>
        <v>2.2127659574468086</v>
      </c>
      <c r="V186" s="16">
        <f t="shared" si="57"/>
        <v>8.5106382978723402E-2</v>
      </c>
      <c r="W186" s="16">
        <f t="shared" si="58"/>
        <v>2.1276595744680851</v>
      </c>
      <c r="X186" s="16">
        <f t="shared" si="59"/>
        <v>1.2765957446808511</v>
      </c>
      <c r="Y186" s="16">
        <f t="shared" si="60"/>
        <v>0.65248226950354615</v>
      </c>
      <c r="Z186" s="16">
        <f t="shared" si="61"/>
        <v>0.93617021276595747</v>
      </c>
      <c r="AA186" s="16">
        <f t="shared" si="62"/>
        <v>0.70921985815602839</v>
      </c>
      <c r="AB186" s="17">
        <f t="shared" si="63"/>
        <v>0.96453900709219853</v>
      </c>
      <c r="AC186" s="15">
        <v>119494.25</v>
      </c>
      <c r="AD186" s="14">
        <f>AVERAGE(Tabela1[[#This Row],[202407-JUL]:[202506-JUN]])</f>
        <v>881.25</v>
      </c>
      <c r="AE186" s="14">
        <f t="shared" si="64"/>
        <v>954.5454545454545</v>
      </c>
      <c r="AF186" s="5">
        <v>1</v>
      </c>
      <c r="AG186" s="6">
        <v>2125</v>
      </c>
      <c r="AH186" s="4">
        <v>3700</v>
      </c>
      <c r="AI186" s="23">
        <f>SUM(Tabela1[[#This Row],[ESTOQUE RJ]:[ESTOQUE SC]])</f>
        <v>5825</v>
      </c>
      <c r="AJ186" s="4">
        <v>0</v>
      </c>
      <c r="AK186" s="4">
        <v>7000</v>
      </c>
      <c r="AL186" s="24">
        <f>SUM(Tabela1[[#This Row],[QTD CONTAINER]:[QTD FÁBRICA]])</f>
        <v>7000</v>
      </c>
      <c r="AM186" s="7">
        <f t="shared" si="65"/>
        <v>2.4113475177304964</v>
      </c>
      <c r="AN186" s="7">
        <f t="shared" si="66"/>
        <v>4.1985815602836878</v>
      </c>
      <c r="AO186" s="8">
        <f t="shared" si="67"/>
        <v>0</v>
      </c>
      <c r="AP186" s="9">
        <f t="shared" si="68"/>
        <v>7.9432624113475176</v>
      </c>
      <c r="AQ186" s="25">
        <f t="shared" si="69"/>
        <v>14.553191489361701</v>
      </c>
      <c r="AR186" s="18">
        <f t="shared" si="70"/>
        <v>2.2261904761904763</v>
      </c>
      <c r="AS186" s="7">
        <f t="shared" si="71"/>
        <v>3.8761904761904762</v>
      </c>
      <c r="AT186" s="8">
        <f t="shared" si="72"/>
        <v>0</v>
      </c>
      <c r="AU186" s="9">
        <f t="shared" si="73"/>
        <v>7.3333333333333339</v>
      </c>
      <c r="AV186" s="10">
        <f t="shared" si="74"/>
        <v>13.435714285714287</v>
      </c>
      <c r="AW186" s="22">
        <f t="shared" si="75"/>
        <v>0</v>
      </c>
      <c r="AX186" s="5">
        <f t="shared" si="76"/>
        <v>0</v>
      </c>
      <c r="AY186" s="4">
        <f>IF(
  AND(Tabela1[[#This Row],[GRUPO | ITEM]]="PALHETAS",NOT(OR(MID(Tabela1[[#This Row],[ITEM]],1,5)="YN-PF",MID(Tabela1[[#This Row],[ITEM]],1,5)="YN-PC"))),
  0,
  IF(
    ROUNDUP(
      IF(
        IF(D186="A",13-SUM(AR186:AU186),IF(D186="B",11-SUM(AR186:AU186),IF(D186="C",7-SUM(AR186:AU186))))
        &lt;0,
        0,
        IF(D186="A",13-SUM(AR186:AU186),IF(D186="B",11-SUM(AR186:AU186),IF(D186="C",7-SUM(AR186:AU186))))
      )
      *AE186/C186, 0
    )
    *C186 = 0,
    0,
    ROUNDUP(
      IF(
        IF(D186="A",13-SUM(AR186:AU186),IF(D186="B",11-SUM(AR186:AU186),IF(D186="C",7-SUM(AR186:AU186))))
        &lt;0,
        0,
        IF(D186="A",13-SUM(AR186:AU186),IF(D186="B",11-SUM(AR186:AU186),IF(D186="C",7-SUM(AR186:AU186))))
      )
      *AE186/C186, 0
    ) *C186
  )
)</f>
        <v>0</v>
      </c>
      <c r="AZ186" s="26">
        <f>IF(OR(COUNTIF(AB186,"&gt;="&amp;1.5)+COUNTIF(AA186,"&gt;="&amp;1.5)+COUNTIF(Z186,"&gt;="&amp;1.5)+COUNTIF(Y186,"&gt;="&amp;1.5)+COUNTIF(X186,"&gt;="&amp;1.5)&gt;=2,COUNTIF(AB186,"&gt;="&amp;2)&gt;=1,AND(AA186&gt;=1.5,AB186&lt;=0.3,AI186=0)),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+IFERROR(BA186*C186,0),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+IFERROR(BA186*C186,0),
IFERROR(AVERAGEIF(Tabela1[[#This Row],[COMPRA PADRÃO]:[COMPRA &gt;30%]],"&gt;"&amp;0,Tabela1[[#This Row],[COMPRA PADRÃO]:[COMPRA &gt;30%]]),
0))/Tabela1[[#This Row],[U/CX]],0)*Tabela1[[#This Row],[U/CX]])</f>
        <v>0</v>
      </c>
      <c r="BA186" s="19"/>
      <c r="BB186" s="19"/>
      <c r="BC186" s="41"/>
      <c r="BD186" s="43">
        <f t="shared" si="77"/>
        <v>39.905660377358494</v>
      </c>
      <c r="BE186" s="44">
        <f>Tabela1[[#This Row],[MÉDIA DIÁRIA]]*180</f>
        <v>7183.0188679245293</v>
      </c>
      <c r="BF186" s="44">
        <f>Tabela1[[#This Row],[MÉDIA DIÁRIA]]*IF(Tabela1[[#This Row],[ABC FAT]]="A",(13*22),IF(Tabela1[[#This Row],[ABC FAT]]="B",(9*22),IF(Tabela1[[#This Row],[ABC FAT]]="C",(3*22),0)))</f>
        <v>11413.018867924529</v>
      </c>
      <c r="BG186" s="44">
        <f>SUM(Tabela1[[#This Row],[ESTOQUE TOTAL]],Tabela1[[#This Row],[TRÂNSITO TOTAL]])</f>
        <v>12825</v>
      </c>
      <c r="BH1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5775</v>
      </c>
      <c r="BI1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0.81094037299711041</v>
      </c>
    </row>
    <row r="187" spans="1:61" x14ac:dyDescent="0.2">
      <c r="A187" s="4" t="s">
        <v>17</v>
      </c>
      <c r="B187" s="4" t="s">
        <v>166</v>
      </c>
      <c r="C187" s="4">
        <v>25</v>
      </c>
      <c r="D187" s="4" t="s">
        <v>16</v>
      </c>
      <c r="E187" s="5">
        <v>200</v>
      </c>
      <c r="F187" s="4">
        <v>325</v>
      </c>
      <c r="G187" s="4">
        <v>225</v>
      </c>
      <c r="H187" s="4">
        <v>335</v>
      </c>
      <c r="I187" s="4">
        <v>500</v>
      </c>
      <c r="J187" s="4">
        <v>100</v>
      </c>
      <c r="K187" s="4">
        <v>535</v>
      </c>
      <c r="L187" s="4">
        <v>305</v>
      </c>
      <c r="M187" s="4">
        <v>175</v>
      </c>
      <c r="N187" s="4">
        <v>425</v>
      </c>
      <c r="O187" s="4">
        <v>425</v>
      </c>
      <c r="P187" s="4">
        <v>75</v>
      </c>
      <c r="Q187" s="13">
        <f t="shared" si="52"/>
        <v>0.66206896551724137</v>
      </c>
      <c r="R187" s="16">
        <f t="shared" si="53"/>
        <v>1.0758620689655174</v>
      </c>
      <c r="S187" s="16">
        <f t="shared" si="54"/>
        <v>0.7448275862068966</v>
      </c>
      <c r="T187" s="16">
        <f t="shared" si="55"/>
        <v>1.1089655172413795</v>
      </c>
      <c r="U187" s="16">
        <f t="shared" si="56"/>
        <v>1.6551724137931036</v>
      </c>
      <c r="V187" s="16">
        <f t="shared" si="57"/>
        <v>0.33103448275862069</v>
      </c>
      <c r="W187" s="16">
        <f t="shared" si="58"/>
        <v>1.7710344827586209</v>
      </c>
      <c r="X187" s="16">
        <f t="shared" si="59"/>
        <v>1.0096551724137932</v>
      </c>
      <c r="Y187" s="16">
        <f t="shared" si="60"/>
        <v>0.57931034482758625</v>
      </c>
      <c r="Z187" s="16">
        <f t="shared" si="61"/>
        <v>1.4068965517241381</v>
      </c>
      <c r="AA187" s="16">
        <f t="shared" si="62"/>
        <v>1.4068965517241381</v>
      </c>
      <c r="AB187" s="17">
        <f t="shared" si="63"/>
        <v>0.24827586206896554</v>
      </c>
      <c r="AC187" s="15">
        <v>74595</v>
      </c>
      <c r="AD187" s="14">
        <f>AVERAGE(Tabela1[[#This Row],[202407-JUL]:[202506-JUN]])</f>
        <v>302.08333333333331</v>
      </c>
      <c r="AE187" s="14">
        <f t="shared" si="64"/>
        <v>322.72727272727275</v>
      </c>
      <c r="AF187" s="5">
        <v>1</v>
      </c>
      <c r="AG187" s="6">
        <v>0</v>
      </c>
      <c r="AH187" s="4">
        <v>0</v>
      </c>
      <c r="AI187" s="23">
        <f>SUM(Tabela1[[#This Row],[ESTOQUE RJ]:[ESTOQUE SC]])</f>
        <v>0</v>
      </c>
      <c r="AJ187" s="4">
        <v>2000</v>
      </c>
      <c r="AK187" s="4">
        <v>3000</v>
      </c>
      <c r="AL187" s="24">
        <f>SUM(Tabela1[[#This Row],[QTD CONTAINER]:[QTD FÁBRICA]])</f>
        <v>5000</v>
      </c>
      <c r="AM187" s="7">
        <f t="shared" si="65"/>
        <v>0</v>
      </c>
      <c r="AN187" s="7">
        <f t="shared" si="66"/>
        <v>0</v>
      </c>
      <c r="AO187" s="8">
        <f t="shared" si="67"/>
        <v>6.6206896551724146</v>
      </c>
      <c r="AP187" s="9">
        <f t="shared" si="68"/>
        <v>9.931034482758621</v>
      </c>
      <c r="AQ187" s="25">
        <f t="shared" si="69"/>
        <v>16.551724137931036</v>
      </c>
      <c r="AR187" s="18">
        <f t="shared" si="70"/>
        <v>0</v>
      </c>
      <c r="AS187" s="7">
        <f t="shared" si="71"/>
        <v>0</v>
      </c>
      <c r="AT187" s="8">
        <f t="shared" si="72"/>
        <v>6.197183098591549</v>
      </c>
      <c r="AU187" s="9">
        <f t="shared" si="73"/>
        <v>9.295774647887324</v>
      </c>
      <c r="AV187" s="10">
        <f t="shared" si="74"/>
        <v>15.492957746478872</v>
      </c>
      <c r="AW187" s="22">
        <f t="shared" si="75"/>
        <v>0</v>
      </c>
      <c r="AX187" s="5">
        <f t="shared" si="76"/>
        <v>0</v>
      </c>
      <c r="AY187" s="4">
        <f>IF(
  AND(Tabela1[[#This Row],[GRUPO | ITEM]]="PALHETAS",NOT(OR(MID(Tabela1[[#This Row],[ITEM]],1,5)="YN-PF",MID(Tabela1[[#This Row],[ITEM]],1,5)="YN-PC"))),
  0,
  IF(
    ROUNDUP(
      IF(
        IF(D187="A",13-SUM(AR187:AU187),IF(D187="B",11-SUM(AR187:AU187),IF(D187="C",7-SUM(AR187:AU187))))
        &lt;0,
        0,
        IF(D187="A",13-SUM(AR187:AU187),IF(D187="B",11-SUM(AR187:AU187),IF(D187="C",7-SUM(AR187:AU187))))
      )
      *AE187/C187, 0
    )
    *C187 = 0,
    0,
    ROUNDUP(
      IF(
        IF(D187="A",13-SUM(AR187:AU187),IF(D187="B",11-SUM(AR187:AU187),IF(D187="C",7-SUM(AR187:AU187))))
        &lt;0,
        0,
        IF(D187="A",13-SUM(AR187:AU187),IF(D187="B",11-SUM(AR187:AU187),IF(D187="C",7-SUM(AR187:AU187))))
      )
      *AE187/C187, 0
    ) *C187
  )
)</f>
        <v>0</v>
      </c>
      <c r="AZ187" s="26">
        <f>IF(OR(COUNTIF(AB187,"&gt;="&amp;1.5)+COUNTIF(AA187,"&gt;="&amp;1.5)+COUNTIF(Z187,"&gt;="&amp;1.5)+COUNTIF(Y187,"&gt;="&amp;1.5)+COUNTIF(X187,"&gt;="&amp;1.5)&gt;=2,COUNTIF(AB187,"&gt;="&amp;2)&gt;=1,AND(AA187&gt;=1.5,AB187&lt;=0.3,AI187=0)),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+IFERROR(BA187*C187,0),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+IFERROR(BA187*C187,0),
IFERROR(AVERAGEIF(Tabela1[[#This Row],[COMPRA PADRÃO]:[COMPRA &gt;30%]],"&gt;"&amp;0,Tabela1[[#This Row],[COMPRA PADRÃO]:[COMPRA &gt;30%]]),
0))/Tabela1[[#This Row],[U/CX]],0)*Tabela1[[#This Row],[U/CX]])</f>
        <v>0</v>
      </c>
      <c r="BA187" s="19"/>
      <c r="BB187" s="19"/>
      <c r="BC187" s="5"/>
      <c r="BD187" s="43">
        <f t="shared" si="77"/>
        <v>13.679245283018869</v>
      </c>
      <c r="BE187" s="44">
        <f>Tabela1[[#This Row],[MÉDIA DIÁRIA]]*180</f>
        <v>2462.2641509433965</v>
      </c>
      <c r="BF187" s="44">
        <f>Tabela1[[#This Row],[MÉDIA DIÁRIA]]*IF(Tabela1[[#This Row],[ABC FAT]]="A",(13*22),IF(Tabela1[[#This Row],[ABC FAT]]="B",(9*22),IF(Tabela1[[#This Row],[ABC FAT]]="C",(3*22),0)))</f>
        <v>2708.4905660377358</v>
      </c>
      <c r="BG187" s="44">
        <f>SUM(Tabela1[[#This Row],[ESTOQUE TOTAL]],Tabela1[[#This Row],[TRÂNSITO TOTAL]])</f>
        <v>5000</v>
      </c>
      <c r="BH1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175</v>
      </c>
      <c r="BI1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0.81226053639846729</v>
      </c>
    </row>
    <row r="188" spans="1:61" x14ac:dyDescent="0.2">
      <c r="A188" s="4" t="s">
        <v>202</v>
      </c>
      <c r="B188" s="4" t="s">
        <v>377</v>
      </c>
      <c r="C188" s="4">
        <v>15</v>
      </c>
      <c r="D188" s="4" t="s">
        <v>16</v>
      </c>
      <c r="E188" s="5">
        <v>330</v>
      </c>
      <c r="F188" s="4">
        <v>255</v>
      </c>
      <c r="G188" s="4">
        <v>150</v>
      </c>
      <c r="H188" s="4">
        <v>75</v>
      </c>
      <c r="I188" s="4">
        <v>180</v>
      </c>
      <c r="J188" s="4">
        <v>90</v>
      </c>
      <c r="K188" s="4">
        <v>165</v>
      </c>
      <c r="L188" s="4">
        <v>105</v>
      </c>
      <c r="M188" s="4">
        <v>270</v>
      </c>
      <c r="N188" s="4">
        <v>75</v>
      </c>
      <c r="O188" s="4">
        <v>135</v>
      </c>
      <c r="P188" s="4">
        <v>255</v>
      </c>
      <c r="Q188" s="13">
        <f t="shared" si="52"/>
        <v>1.8992805755395683</v>
      </c>
      <c r="R188" s="16">
        <f t="shared" si="53"/>
        <v>1.4676258992805755</v>
      </c>
      <c r="S188" s="16">
        <f t="shared" si="54"/>
        <v>0.86330935251798557</v>
      </c>
      <c r="T188" s="16">
        <f t="shared" si="55"/>
        <v>0.43165467625899279</v>
      </c>
      <c r="U188" s="16">
        <f t="shared" si="56"/>
        <v>1.0359712230215827</v>
      </c>
      <c r="V188" s="16">
        <f t="shared" si="57"/>
        <v>0.51798561151079137</v>
      </c>
      <c r="W188" s="16">
        <f t="shared" si="58"/>
        <v>0.94964028776978415</v>
      </c>
      <c r="X188" s="16">
        <f t="shared" si="59"/>
        <v>0.60431654676258995</v>
      </c>
      <c r="Y188" s="16">
        <f t="shared" si="60"/>
        <v>1.5539568345323742</v>
      </c>
      <c r="Z188" s="16">
        <f t="shared" si="61"/>
        <v>0.43165467625899279</v>
      </c>
      <c r="AA188" s="16">
        <f t="shared" si="62"/>
        <v>0.7769784172661871</v>
      </c>
      <c r="AB188" s="17">
        <f t="shared" si="63"/>
        <v>1.4676258992805755</v>
      </c>
      <c r="AC188" s="15">
        <v>30834.9</v>
      </c>
      <c r="AD188" s="14">
        <f>AVERAGE(Tabela1[[#This Row],[202407-JUL]:[202506-JUN]])</f>
        <v>173.75</v>
      </c>
      <c r="AE188" s="14">
        <f t="shared" si="64"/>
        <v>173.75</v>
      </c>
      <c r="AF188" s="5">
        <v>2</v>
      </c>
      <c r="AG188" s="6">
        <v>360</v>
      </c>
      <c r="AH188" s="4">
        <v>795</v>
      </c>
      <c r="AI188" s="23">
        <f>SUM(Tabela1[[#This Row],[ESTOQUE RJ]:[ESTOQUE SC]])</f>
        <v>1155</v>
      </c>
      <c r="AJ188" s="4">
        <v>0</v>
      </c>
      <c r="AK188" s="4">
        <v>600</v>
      </c>
      <c r="AL188" s="24">
        <f>SUM(Tabela1[[#This Row],[QTD CONTAINER]:[QTD FÁBRICA]])</f>
        <v>600</v>
      </c>
      <c r="AM188" s="7">
        <f t="shared" si="65"/>
        <v>2.0719424460431655</v>
      </c>
      <c r="AN188" s="7">
        <f t="shared" si="66"/>
        <v>4.5755395683453237</v>
      </c>
      <c r="AO188" s="8">
        <f t="shared" si="67"/>
        <v>0</v>
      </c>
      <c r="AP188" s="9">
        <f t="shared" si="68"/>
        <v>3.4532374100719423</v>
      </c>
      <c r="AQ188" s="25">
        <f t="shared" si="69"/>
        <v>10.100719424460431</v>
      </c>
      <c r="AR188" s="18">
        <f t="shared" si="70"/>
        <v>2.0719424460431655</v>
      </c>
      <c r="AS188" s="7">
        <f t="shared" si="71"/>
        <v>4.5755395683453237</v>
      </c>
      <c r="AT188" s="8">
        <f t="shared" si="72"/>
        <v>0</v>
      </c>
      <c r="AU188" s="9">
        <f t="shared" si="73"/>
        <v>3.4532374100719423</v>
      </c>
      <c r="AV188" s="10">
        <f t="shared" si="74"/>
        <v>10.100719424460431</v>
      </c>
      <c r="AW188" s="22">
        <f t="shared" si="75"/>
        <v>0.94964028776978415</v>
      </c>
      <c r="AX188" s="5">
        <f t="shared" si="76"/>
        <v>165</v>
      </c>
      <c r="AY188" s="4">
        <f>IF(
  AND(Tabela1[[#This Row],[GRUPO | ITEM]]="PALHETAS",NOT(OR(MID(Tabela1[[#This Row],[ITEM]],1,5)="YN-PF",MID(Tabela1[[#This Row],[ITEM]],1,5)="YN-PC"))),
  0,
  IF(
    ROUNDUP(
      IF(
        IF(D188="A",13-SUM(AR188:AU188),IF(D188="B",11-SUM(AR188:AU188),IF(D188="C",7-SUM(AR188:AU188))))
        &lt;0,
        0,
        IF(D188="A",13-SUM(AR188:AU188),IF(D188="B",11-SUM(AR188:AU188),IF(D188="C",7-SUM(AR188:AU188))))
      )
      *AE188/C188, 0
    )
    *C188 = 0,
    0,
    ROUNDUP(
      IF(
        IF(D188="A",13-SUM(AR188:AU188),IF(D188="B",11-SUM(AR188:AU188),IF(D188="C",7-SUM(AR188:AU188))))
        &lt;0,
        0,
        IF(D188="A",13-SUM(AR188:AU188),IF(D188="B",11-SUM(AR188:AU188),IF(D188="C",7-SUM(AR188:AU188))))
      )
      *AE188/C188, 0
    ) *C188
  )
)</f>
        <v>165</v>
      </c>
      <c r="AZ188" s="26">
        <f>IF(OR(COUNTIF(AB188,"&gt;="&amp;1.5)+COUNTIF(AA188,"&gt;="&amp;1.5)+COUNTIF(Z188,"&gt;="&amp;1.5)+COUNTIF(Y188,"&gt;="&amp;1.5)+COUNTIF(X188,"&gt;="&amp;1.5)&gt;=2,COUNTIF(AB188,"&gt;="&amp;2)&gt;=1,AND(AA188&gt;=1.5,AB188&lt;=0.3,AI188=0)),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+IFERROR(BA188*C188,0),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+IFERROR(BA188*C188,0),
IFERROR(AVERAGEIF(Tabela1[[#This Row],[COMPRA PADRÃO]:[COMPRA &gt;30%]],"&gt;"&amp;0,Tabela1[[#This Row],[COMPRA PADRÃO]:[COMPRA &gt;30%]]),
0))/Tabela1[[#This Row],[U/CX]],0)*Tabela1[[#This Row],[U/CX]])</f>
        <v>165</v>
      </c>
      <c r="BA188" s="19"/>
      <c r="BB188" s="19"/>
      <c r="BC188" s="5"/>
      <c r="BD188" s="43">
        <f t="shared" si="77"/>
        <v>7.867924528301887</v>
      </c>
      <c r="BE188" s="44">
        <f>Tabela1[[#This Row],[MÉDIA DIÁRIA]]*180</f>
        <v>1416.2264150943397</v>
      </c>
      <c r="BF188" s="44">
        <f>Tabela1[[#This Row],[MÉDIA DIÁRIA]]*IF(Tabela1[[#This Row],[ABC FAT]]="A",(13*22),IF(Tabela1[[#This Row],[ABC FAT]]="B",(9*22),IF(Tabela1[[#This Row],[ABC FAT]]="C",(3*22),0)))</f>
        <v>1557.8490566037735</v>
      </c>
      <c r="BG188" s="44">
        <f>SUM(Tabela1[[#This Row],[ESTOQUE TOTAL]],Tabela1[[#This Row],[TRÂNSITO TOTAL]])</f>
        <v>1755</v>
      </c>
      <c r="BH1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1215</v>
      </c>
      <c r="BI1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0.81554756195043965</v>
      </c>
    </row>
    <row r="189" spans="1:61" x14ac:dyDescent="0.2">
      <c r="A189" s="4" t="s">
        <v>17</v>
      </c>
      <c r="B189" s="4" t="s">
        <v>952</v>
      </c>
      <c r="C189" s="4">
        <v>25</v>
      </c>
      <c r="D189" s="4" t="s">
        <v>16</v>
      </c>
      <c r="E189" s="5">
        <v>300</v>
      </c>
      <c r="F189" s="4">
        <v>450</v>
      </c>
      <c r="G189" s="4">
        <v>150</v>
      </c>
      <c r="H189" s="4">
        <v>450</v>
      </c>
      <c r="I189" s="4"/>
      <c r="J189" s="4">
        <v>100</v>
      </c>
      <c r="K189" s="4">
        <v>650</v>
      </c>
      <c r="L189" s="4">
        <v>375</v>
      </c>
      <c r="M189" s="4">
        <v>325</v>
      </c>
      <c r="N189" s="4">
        <v>300</v>
      </c>
      <c r="O189" s="4">
        <v>400</v>
      </c>
      <c r="P189" s="4">
        <v>275</v>
      </c>
      <c r="Q189" s="13">
        <f t="shared" si="52"/>
        <v>0.8741721854304636</v>
      </c>
      <c r="R189" s="16">
        <f t="shared" si="53"/>
        <v>1.3112582781456954</v>
      </c>
      <c r="S189" s="16">
        <f t="shared" si="54"/>
        <v>0.4370860927152318</v>
      </c>
      <c r="T189" s="16">
        <f t="shared" si="55"/>
        <v>1.3112582781456954</v>
      </c>
      <c r="U189" s="16">
        <f t="shared" si="56"/>
        <v>0</v>
      </c>
      <c r="V189" s="16">
        <f t="shared" si="57"/>
        <v>0.29139072847682118</v>
      </c>
      <c r="W189" s="16">
        <f t="shared" si="58"/>
        <v>1.8940397350993377</v>
      </c>
      <c r="X189" s="16">
        <f t="shared" si="59"/>
        <v>1.0927152317880795</v>
      </c>
      <c r="Y189" s="16">
        <f t="shared" si="60"/>
        <v>0.94701986754966883</v>
      </c>
      <c r="Z189" s="16">
        <f t="shared" si="61"/>
        <v>0.8741721854304636</v>
      </c>
      <c r="AA189" s="16">
        <f t="shared" si="62"/>
        <v>1.1655629139072847</v>
      </c>
      <c r="AB189" s="17">
        <f t="shared" si="63"/>
        <v>0.80132450331125826</v>
      </c>
      <c r="AC189" s="15">
        <v>77887.5</v>
      </c>
      <c r="AD189" s="14">
        <f>AVERAGE(Tabela1[[#This Row],[202407-JUL]:[202506-JUN]])</f>
        <v>343.18181818181819</v>
      </c>
      <c r="AE189" s="14">
        <f t="shared" si="64"/>
        <v>367.5</v>
      </c>
      <c r="AF189" s="5">
        <v>0</v>
      </c>
      <c r="AG189" s="6">
        <v>100</v>
      </c>
      <c r="AH189" s="4">
        <v>0</v>
      </c>
      <c r="AI189" s="23">
        <f>SUM(Tabela1[[#This Row],[ESTOQUE RJ]:[ESTOQUE SC]])</f>
        <v>100</v>
      </c>
      <c r="AJ189" s="4">
        <v>2000</v>
      </c>
      <c r="AK189" s="4">
        <v>2000</v>
      </c>
      <c r="AL189" s="24">
        <f>SUM(Tabela1[[#This Row],[QTD CONTAINER]:[QTD FÁBRICA]])</f>
        <v>4000</v>
      </c>
      <c r="AM189" s="7">
        <f t="shared" si="65"/>
        <v>0.29139072847682118</v>
      </c>
      <c r="AN189" s="7">
        <f t="shared" si="66"/>
        <v>0</v>
      </c>
      <c r="AO189" s="8">
        <f t="shared" si="67"/>
        <v>5.8278145695364234</v>
      </c>
      <c r="AP189" s="9">
        <f t="shared" si="68"/>
        <v>5.8278145695364234</v>
      </c>
      <c r="AQ189" s="25">
        <f t="shared" si="69"/>
        <v>11.947019867549667</v>
      </c>
      <c r="AR189" s="18">
        <f t="shared" si="70"/>
        <v>0.27210884353741499</v>
      </c>
      <c r="AS189" s="7">
        <f t="shared" si="71"/>
        <v>0</v>
      </c>
      <c r="AT189" s="8">
        <f t="shared" si="72"/>
        <v>5.4421768707482991</v>
      </c>
      <c r="AU189" s="9">
        <f t="shared" si="73"/>
        <v>5.4421768707482991</v>
      </c>
      <c r="AV189" s="10">
        <f t="shared" si="74"/>
        <v>11.156462585034014</v>
      </c>
      <c r="AW189" s="22">
        <f t="shared" si="75"/>
        <v>0</v>
      </c>
      <c r="AX189" s="5">
        <f t="shared" si="76"/>
        <v>0</v>
      </c>
      <c r="AY189" s="4">
        <f>IF(
  AND(Tabela1[[#This Row],[GRUPO | ITEM]]="PALHETAS",NOT(OR(MID(Tabela1[[#This Row],[ITEM]],1,5)="YN-PF",MID(Tabela1[[#This Row],[ITEM]],1,5)="YN-PC"))),
  0,
  IF(
    ROUNDUP(
      IF(
        IF(D189="A",13-SUM(AR189:AU189),IF(D189="B",11-SUM(AR189:AU189),IF(D189="C",7-SUM(AR189:AU189))))
        &lt;0,
        0,
        IF(D189="A",13-SUM(AR189:AU189),IF(D189="B",11-SUM(AR189:AU189),IF(D189="C",7-SUM(AR189:AU189))))
      )
      *AE189/C189, 0
    )
    *C189 = 0,
    0,
    ROUNDUP(
      IF(
        IF(D189="A",13-SUM(AR189:AU189),IF(D189="B",11-SUM(AR189:AU189),IF(D189="C",7-SUM(AR189:AU189))))
        &lt;0,
        0,
        IF(D189="A",13-SUM(AR189:AU189),IF(D189="B",11-SUM(AR189:AU189),IF(D189="C",7-SUM(AR189:AU189))))
      )
      *AE189/C189, 0
    ) *C189
  )
)</f>
        <v>0</v>
      </c>
      <c r="AZ189" s="26">
        <f>IF(OR(COUNTIF(AB189,"&gt;="&amp;1.5)+COUNTIF(AA189,"&gt;="&amp;1.5)+COUNTIF(Z189,"&gt;="&amp;1.5)+COUNTIF(Y189,"&gt;="&amp;1.5)+COUNTIF(X189,"&gt;="&amp;1.5)&gt;=2,COUNTIF(AB189,"&gt;="&amp;2)&gt;=1,AND(AA189&gt;=1.5,AB189&lt;=0.3,AI189=0)),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+IFERROR(BA189*C189,0),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+IFERROR(BA189*C189,0),
IFERROR(AVERAGEIF(Tabela1[[#This Row],[COMPRA PADRÃO]:[COMPRA &gt;30%]],"&gt;"&amp;0,Tabela1[[#This Row],[COMPRA PADRÃO]:[COMPRA &gt;30%]]),
0))/Tabela1[[#This Row],[U/CX]],0)*Tabela1[[#This Row],[U/CX]])</f>
        <v>0</v>
      </c>
      <c r="BA189" s="19"/>
      <c r="BB189" s="19"/>
      <c r="BC189" s="5"/>
      <c r="BD189" s="43">
        <f t="shared" si="77"/>
        <v>14.245283018867925</v>
      </c>
      <c r="BE189" s="44">
        <f>Tabela1[[#This Row],[MÉDIA DIÁRIA]]*180</f>
        <v>2564.1509433962265</v>
      </c>
      <c r="BF189" s="44">
        <f>Tabela1[[#This Row],[MÉDIA DIÁRIA]]*IF(Tabela1[[#This Row],[ABC FAT]]="A",(13*22),IF(Tabela1[[#This Row],[ABC FAT]]="B",(9*22),IF(Tabela1[[#This Row],[ABC FAT]]="C",(3*22),0)))</f>
        <v>2820.566037735849</v>
      </c>
      <c r="BG189" s="44">
        <f>SUM(Tabela1[[#This Row],[ESTOQUE TOTAL]],Tabela1[[#This Row],[TRÂNSITO TOTAL]])</f>
        <v>4100</v>
      </c>
      <c r="BH1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1275</v>
      </c>
      <c r="BI1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0.81898454746136862</v>
      </c>
    </row>
    <row r="190" spans="1:61" x14ac:dyDescent="0.2">
      <c r="A190" s="4" t="s">
        <v>17</v>
      </c>
      <c r="B190" s="4" t="s">
        <v>836</v>
      </c>
      <c r="C190" s="4">
        <v>20</v>
      </c>
      <c r="D190" s="4" t="s">
        <v>16</v>
      </c>
      <c r="E190" s="5">
        <v>480</v>
      </c>
      <c r="F190" s="4">
        <v>240</v>
      </c>
      <c r="G190" s="4">
        <v>300</v>
      </c>
      <c r="H190" s="4">
        <v>600</v>
      </c>
      <c r="I190" s="4">
        <v>400</v>
      </c>
      <c r="J190" s="4">
        <v>80</v>
      </c>
      <c r="K190" s="4">
        <v>420</v>
      </c>
      <c r="L190" s="4">
        <v>420</v>
      </c>
      <c r="M190" s="4">
        <v>280</v>
      </c>
      <c r="N190" s="4">
        <v>200</v>
      </c>
      <c r="O190" s="4">
        <v>220</v>
      </c>
      <c r="P190" s="4">
        <v>200</v>
      </c>
      <c r="Q190" s="13">
        <f t="shared" si="52"/>
        <v>1.5</v>
      </c>
      <c r="R190" s="16">
        <f t="shared" si="53"/>
        <v>0.75</v>
      </c>
      <c r="S190" s="16">
        <f t="shared" si="54"/>
        <v>0.9375</v>
      </c>
      <c r="T190" s="16">
        <f t="shared" si="55"/>
        <v>1.875</v>
      </c>
      <c r="U190" s="16">
        <f t="shared" si="56"/>
        <v>1.25</v>
      </c>
      <c r="V190" s="16">
        <f t="shared" si="57"/>
        <v>0.25</v>
      </c>
      <c r="W190" s="16">
        <f t="shared" si="58"/>
        <v>1.3125</v>
      </c>
      <c r="X190" s="16">
        <f t="shared" si="59"/>
        <v>1.3125</v>
      </c>
      <c r="Y190" s="16">
        <f t="shared" si="60"/>
        <v>0.875</v>
      </c>
      <c r="Z190" s="16">
        <f t="shared" si="61"/>
        <v>0.625</v>
      </c>
      <c r="AA190" s="16">
        <f t="shared" si="62"/>
        <v>0.6875</v>
      </c>
      <c r="AB190" s="17">
        <f t="shared" si="63"/>
        <v>0.625</v>
      </c>
      <c r="AC190" s="15">
        <v>59276.2</v>
      </c>
      <c r="AD190" s="14">
        <f>AVERAGE(Tabela1[[#This Row],[202407-JUL]:[202506-JUN]])</f>
        <v>320</v>
      </c>
      <c r="AE190" s="14">
        <f t="shared" si="64"/>
        <v>341.81818181818181</v>
      </c>
      <c r="AF190" s="5">
        <v>1</v>
      </c>
      <c r="AG190" s="6">
        <v>740</v>
      </c>
      <c r="AH190" s="4">
        <v>1400</v>
      </c>
      <c r="AI190" s="23">
        <f>SUM(Tabela1[[#This Row],[ESTOQUE RJ]:[ESTOQUE SC]])</f>
        <v>2140</v>
      </c>
      <c r="AJ190" s="4">
        <v>0</v>
      </c>
      <c r="AK190" s="4">
        <v>2000</v>
      </c>
      <c r="AL190" s="24">
        <f>SUM(Tabela1[[#This Row],[QTD CONTAINER]:[QTD FÁBRICA]])</f>
        <v>2000</v>
      </c>
      <c r="AM190" s="7">
        <f t="shared" si="65"/>
        <v>2.3125</v>
      </c>
      <c r="AN190" s="7">
        <f t="shared" si="66"/>
        <v>4.375</v>
      </c>
      <c r="AO190" s="8">
        <f t="shared" si="67"/>
        <v>0</v>
      </c>
      <c r="AP190" s="9">
        <f t="shared" si="68"/>
        <v>6.25</v>
      </c>
      <c r="AQ190" s="25">
        <f t="shared" si="69"/>
        <v>12.9375</v>
      </c>
      <c r="AR190" s="18">
        <f t="shared" si="70"/>
        <v>2.1648936170212765</v>
      </c>
      <c r="AS190" s="7">
        <f t="shared" si="71"/>
        <v>4.0957446808510642</v>
      </c>
      <c r="AT190" s="8">
        <f t="shared" si="72"/>
        <v>0</v>
      </c>
      <c r="AU190" s="9">
        <f t="shared" si="73"/>
        <v>5.8510638297872344</v>
      </c>
      <c r="AV190" s="10">
        <f t="shared" si="74"/>
        <v>12.111702127659575</v>
      </c>
      <c r="AW190" s="22">
        <f t="shared" si="75"/>
        <v>0</v>
      </c>
      <c r="AX190" s="5">
        <f t="shared" si="76"/>
        <v>0</v>
      </c>
      <c r="AY190" s="4">
        <f>IF(
  AND(Tabela1[[#This Row],[GRUPO | ITEM]]="PALHETAS",NOT(OR(MID(Tabela1[[#This Row],[ITEM]],1,5)="YN-PF",MID(Tabela1[[#This Row],[ITEM]],1,5)="YN-PC"))),
  0,
  IF(
    ROUNDUP(
      IF(
        IF(D190="A",13-SUM(AR190:AU190),IF(D190="B",11-SUM(AR190:AU190),IF(D190="C",7-SUM(AR190:AU190))))
        &lt;0,
        0,
        IF(D190="A",13-SUM(AR190:AU190),IF(D190="B",11-SUM(AR190:AU190),IF(D190="C",7-SUM(AR190:AU190))))
      )
      *AE190/C190, 0
    )
    *C190 = 0,
    0,
    ROUNDUP(
      IF(
        IF(D190="A",13-SUM(AR190:AU190),IF(D190="B",11-SUM(AR190:AU190),IF(D190="C",7-SUM(AR190:AU190))))
        &lt;0,
        0,
        IF(D190="A",13-SUM(AR190:AU190),IF(D190="B",11-SUM(AR190:AU190),IF(D190="C",7-SUM(AR190:AU190))))
      )
      *AE190/C190, 0
    ) *C190
  )
)</f>
        <v>0</v>
      </c>
      <c r="AZ190" s="26">
        <f>IF(OR(COUNTIF(AB190,"&gt;="&amp;1.5)+COUNTIF(AA190,"&gt;="&amp;1.5)+COUNTIF(Z190,"&gt;="&amp;1.5)+COUNTIF(Y190,"&gt;="&amp;1.5)+COUNTIF(X190,"&gt;="&amp;1.5)&gt;=2,COUNTIF(AB190,"&gt;="&amp;2)&gt;=1,AND(AA190&gt;=1.5,AB190&lt;=0.3,AI190=0)),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+IFERROR(BA190*C190,0),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+IFERROR(BA190*C190,0),
IFERROR(AVERAGEIF(Tabela1[[#This Row],[COMPRA PADRÃO]:[COMPRA &gt;30%]],"&gt;"&amp;0,Tabela1[[#This Row],[COMPRA PADRÃO]:[COMPRA &gt;30%]]),
0))/Tabela1[[#This Row],[U/CX]],0)*Tabela1[[#This Row],[U/CX]])</f>
        <v>0</v>
      </c>
      <c r="BA190" s="19"/>
      <c r="BB190" s="19"/>
      <c r="BC190" s="5"/>
      <c r="BD190" s="43">
        <f t="shared" si="77"/>
        <v>14.490566037735849</v>
      </c>
      <c r="BE190" s="44">
        <f>Tabela1[[#This Row],[MÉDIA DIÁRIA]]*180</f>
        <v>2608.3018867924529</v>
      </c>
      <c r="BF190" s="44">
        <f>Tabela1[[#This Row],[MÉDIA DIÁRIA]]*IF(Tabela1[[#This Row],[ABC FAT]]="A",(13*22),IF(Tabela1[[#This Row],[ABC FAT]]="B",(9*22),IF(Tabela1[[#This Row],[ABC FAT]]="C",(3*22),0)))</f>
        <v>2869.132075471698</v>
      </c>
      <c r="BG190" s="44">
        <f>SUM(Tabela1[[#This Row],[ESTOQUE TOTAL]],Tabela1[[#This Row],[TRÂNSITO TOTAL]])</f>
        <v>4140</v>
      </c>
      <c r="BH1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1340</v>
      </c>
      <c r="BI1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0.82045717592592593</v>
      </c>
    </row>
    <row r="191" spans="1:61" x14ac:dyDescent="0.2">
      <c r="A191" s="4" t="s">
        <v>17</v>
      </c>
      <c r="B191" s="4" t="s">
        <v>258</v>
      </c>
      <c r="C191" s="4">
        <v>25</v>
      </c>
      <c r="D191" s="4" t="s">
        <v>85</v>
      </c>
      <c r="E191" s="5"/>
      <c r="F191" s="4"/>
      <c r="G191" s="4">
        <v>85</v>
      </c>
      <c r="H191" s="4">
        <v>15</v>
      </c>
      <c r="I191" s="4">
        <v>75</v>
      </c>
      <c r="J191" s="4">
        <v>10</v>
      </c>
      <c r="K191" s="4">
        <v>5</v>
      </c>
      <c r="L191" s="4">
        <v>15</v>
      </c>
      <c r="M191" s="4">
        <v>50</v>
      </c>
      <c r="N191" s="4">
        <v>25</v>
      </c>
      <c r="O191" s="4">
        <v>25</v>
      </c>
      <c r="P191" s="4"/>
      <c r="Q191" s="13">
        <f t="shared" si="52"/>
        <v>0</v>
      </c>
      <c r="R191" s="16">
        <f t="shared" si="53"/>
        <v>0</v>
      </c>
      <c r="S191" s="16">
        <f t="shared" si="54"/>
        <v>2.5081967213114758</v>
      </c>
      <c r="T191" s="16">
        <f t="shared" si="55"/>
        <v>0.44262295081967218</v>
      </c>
      <c r="U191" s="16">
        <f t="shared" si="56"/>
        <v>2.2131147540983607</v>
      </c>
      <c r="V191" s="16">
        <f t="shared" si="57"/>
        <v>0.2950819672131148</v>
      </c>
      <c r="W191" s="16">
        <f t="shared" si="58"/>
        <v>0.1475409836065574</v>
      </c>
      <c r="X191" s="16">
        <f t="shared" si="59"/>
        <v>0.44262295081967218</v>
      </c>
      <c r="Y191" s="16">
        <f t="shared" si="60"/>
        <v>1.4754098360655739</v>
      </c>
      <c r="Z191" s="16">
        <f t="shared" si="61"/>
        <v>0.73770491803278693</v>
      </c>
      <c r="AA191" s="16">
        <f t="shared" si="62"/>
        <v>0.73770491803278693</v>
      </c>
      <c r="AB191" s="17">
        <f t="shared" si="63"/>
        <v>0</v>
      </c>
      <c r="AC191" s="15">
        <v>6084.9</v>
      </c>
      <c r="AD191" s="14">
        <f>AVERAGE(Tabela1[[#This Row],[202407-JUL]:[202506-JUN]])</f>
        <v>33.888888888888886</v>
      </c>
      <c r="AE191" s="14">
        <f t="shared" si="64"/>
        <v>41.428571428571431</v>
      </c>
      <c r="AF191" s="5">
        <v>0</v>
      </c>
      <c r="AG191" s="6">
        <v>170</v>
      </c>
      <c r="AH191" s="4">
        <v>0</v>
      </c>
      <c r="AI191" s="23">
        <f>SUM(Tabela1[[#This Row],[ESTOQUE RJ]:[ESTOQUE SC]])</f>
        <v>170</v>
      </c>
      <c r="AJ191" s="4">
        <v>0</v>
      </c>
      <c r="AK191" s="4">
        <v>2000</v>
      </c>
      <c r="AL191" s="24">
        <f>SUM(Tabela1[[#This Row],[QTD CONTAINER]:[QTD FÁBRICA]])</f>
        <v>2000</v>
      </c>
      <c r="AM191" s="7">
        <f t="shared" si="65"/>
        <v>5.0163934426229515</v>
      </c>
      <c r="AN191" s="7">
        <f t="shared" si="66"/>
        <v>0</v>
      </c>
      <c r="AO191" s="8">
        <f t="shared" si="67"/>
        <v>0</v>
      </c>
      <c r="AP191" s="9">
        <f t="shared" si="68"/>
        <v>59.016393442622956</v>
      </c>
      <c r="AQ191" s="25">
        <f t="shared" si="69"/>
        <v>64.032786885245912</v>
      </c>
      <c r="AR191" s="18">
        <f t="shared" si="70"/>
        <v>4.1034482758620685</v>
      </c>
      <c r="AS191" s="7">
        <f t="shared" si="71"/>
        <v>0</v>
      </c>
      <c r="AT191" s="8">
        <f t="shared" si="72"/>
        <v>0</v>
      </c>
      <c r="AU191" s="9">
        <f t="shared" si="73"/>
        <v>48.275862068965516</v>
      </c>
      <c r="AV191" s="10">
        <f t="shared" si="74"/>
        <v>52.379310344827587</v>
      </c>
      <c r="AW191" s="22">
        <f t="shared" si="75"/>
        <v>0</v>
      </c>
      <c r="AX191" s="5">
        <f t="shared" si="76"/>
        <v>0</v>
      </c>
      <c r="AY191" s="4">
        <f>IF(
  AND(Tabela1[[#This Row],[GRUPO | ITEM]]="PALHETAS",NOT(OR(MID(Tabela1[[#This Row],[ITEM]],1,5)="YN-PF",MID(Tabela1[[#This Row],[ITEM]],1,5)="YN-PC"))),
  0,
  IF(
    ROUNDUP(
      IF(
        IF(D191="A",13-SUM(AR191:AU191),IF(D191="B",11-SUM(AR191:AU191),IF(D191="C",7-SUM(AR191:AU191))))
        &lt;0,
        0,
        IF(D191="A",13-SUM(AR191:AU191),IF(D191="B",11-SUM(AR191:AU191),IF(D191="C",7-SUM(AR191:AU191))))
      )
      *AE191/C191, 0
    )
    *C191 = 0,
    0,
    ROUNDUP(
      IF(
        IF(D191="A",13-SUM(AR191:AU191),IF(D191="B",11-SUM(AR191:AU191),IF(D191="C",7-SUM(AR191:AU191))))
        &lt;0,
        0,
        IF(D191="A",13-SUM(AR191:AU191),IF(D191="B",11-SUM(AR191:AU191),IF(D191="C",7-SUM(AR191:AU191))))
      )
      *AE191/C191, 0
    ) *C191
  )
)</f>
        <v>0</v>
      </c>
      <c r="AZ191" s="26">
        <f>IF(OR(COUNTIF(AB191,"&gt;="&amp;1.5)+COUNTIF(AA191,"&gt;="&amp;1.5)+COUNTIF(Z191,"&gt;="&amp;1.5)+COUNTIF(Y191,"&gt;="&amp;1.5)+COUNTIF(X191,"&gt;="&amp;1.5)&gt;=2,COUNTIF(AB191,"&gt;="&amp;2)&gt;=1,AND(AA191&gt;=1.5,AB191&lt;=0.3,AI191=0)),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+IFERROR(BA191*C191,0),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+IFERROR(BA191*C191,0),
IFERROR(AVERAGEIF(Tabela1[[#This Row],[COMPRA PADRÃO]:[COMPRA &gt;30%]],"&gt;"&amp;0,Tabela1[[#This Row],[COMPRA PADRÃO]:[COMPRA &gt;30%]]),
0))/Tabela1[[#This Row],[U/CX]],0)*Tabela1[[#This Row],[U/CX]])</f>
        <v>0</v>
      </c>
      <c r="BA191" s="19"/>
      <c r="BB191" s="19"/>
      <c r="BC191" s="5"/>
      <c r="BD191" s="43">
        <f t="shared" si="77"/>
        <v>1.1509433962264151</v>
      </c>
      <c r="BE191" s="44">
        <f>Tabela1[[#This Row],[MÉDIA DIÁRIA]]*180</f>
        <v>207.16981132075472</v>
      </c>
      <c r="BF191" s="44">
        <f>Tabela1[[#This Row],[MÉDIA DIÁRIA]]*IF(Tabela1[[#This Row],[ABC FAT]]="A",(13*22),IF(Tabela1[[#This Row],[ABC FAT]]="B",(9*22),IF(Tabela1[[#This Row],[ABC FAT]]="C",(3*22),0)))</f>
        <v>75.962264150943398</v>
      </c>
      <c r="BG191" s="44">
        <f>SUM(Tabela1[[#This Row],[ESTOQUE TOTAL]],Tabela1[[#This Row],[TRÂNSITO TOTAL]])</f>
        <v>2170</v>
      </c>
      <c r="BH1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0.82058287795992713</v>
      </c>
    </row>
    <row r="192" spans="1:61" x14ac:dyDescent="0.2">
      <c r="A192" s="4" t="s">
        <v>39</v>
      </c>
      <c r="B192" s="4" t="s">
        <v>711</v>
      </c>
      <c r="C192" s="4">
        <v>200</v>
      </c>
      <c r="D192" s="4" t="s">
        <v>85</v>
      </c>
      <c r="E192" s="5">
        <v>550</v>
      </c>
      <c r="F192" s="4">
        <v>200</v>
      </c>
      <c r="G192" s="4">
        <v>400</v>
      </c>
      <c r="H192" s="4">
        <v>500</v>
      </c>
      <c r="I192" s="4">
        <v>900</v>
      </c>
      <c r="J192" s="4">
        <v>300</v>
      </c>
      <c r="K192" s="4">
        <v>540</v>
      </c>
      <c r="L192" s="4">
        <v>400</v>
      </c>
      <c r="M192" s="4">
        <v>300</v>
      </c>
      <c r="N192" s="4">
        <v>500</v>
      </c>
      <c r="O192" s="4">
        <v>200</v>
      </c>
      <c r="P192" s="4">
        <v>200</v>
      </c>
      <c r="Q192" s="13">
        <f t="shared" si="52"/>
        <v>1.3226452905811623</v>
      </c>
      <c r="R192" s="16">
        <f t="shared" si="53"/>
        <v>0.48096192384769543</v>
      </c>
      <c r="S192" s="16">
        <f t="shared" si="54"/>
        <v>0.96192384769539085</v>
      </c>
      <c r="T192" s="16">
        <f t="shared" si="55"/>
        <v>1.2024048096192386</v>
      </c>
      <c r="U192" s="16">
        <f t="shared" si="56"/>
        <v>2.1643286573146292</v>
      </c>
      <c r="V192" s="16">
        <f t="shared" si="57"/>
        <v>0.72144288577154314</v>
      </c>
      <c r="W192" s="16">
        <f t="shared" si="58"/>
        <v>1.2985971943887775</v>
      </c>
      <c r="X192" s="16">
        <f t="shared" si="59"/>
        <v>0.96192384769539085</v>
      </c>
      <c r="Y192" s="16">
        <f t="shared" si="60"/>
        <v>0.72144288577154314</v>
      </c>
      <c r="Z192" s="16">
        <f t="shared" si="61"/>
        <v>1.2024048096192386</v>
      </c>
      <c r="AA192" s="16">
        <f t="shared" si="62"/>
        <v>0.48096192384769543</v>
      </c>
      <c r="AB192" s="17">
        <f t="shared" si="63"/>
        <v>0.48096192384769543</v>
      </c>
      <c r="AC192" s="15">
        <v>22056.6</v>
      </c>
      <c r="AD192" s="14">
        <f>AVERAGE(Tabela1[[#This Row],[202407-JUL]:[202506-JUN]])</f>
        <v>415.83333333333331</v>
      </c>
      <c r="AE192" s="14">
        <f t="shared" si="64"/>
        <v>415.83333333333331</v>
      </c>
      <c r="AF192" s="5">
        <v>3</v>
      </c>
      <c r="AG192" s="6">
        <v>2207</v>
      </c>
      <c r="AH192" s="4">
        <v>0</v>
      </c>
      <c r="AI192" s="23">
        <f>SUM(Tabela1[[#This Row],[ESTOQUE RJ]:[ESTOQUE SC]])</f>
        <v>2207</v>
      </c>
      <c r="AJ192" s="4">
        <v>600</v>
      </c>
      <c r="AK192" s="4">
        <v>5400</v>
      </c>
      <c r="AL192" s="24">
        <f>SUM(Tabela1[[#This Row],[QTD CONTAINER]:[QTD FÁBRICA]])</f>
        <v>6000</v>
      </c>
      <c r="AM192" s="7">
        <f t="shared" si="65"/>
        <v>5.3074148296593187</v>
      </c>
      <c r="AN192" s="7">
        <f t="shared" si="66"/>
        <v>0</v>
      </c>
      <c r="AO192" s="8">
        <f t="shared" si="67"/>
        <v>1.4428857715430863</v>
      </c>
      <c r="AP192" s="9">
        <f t="shared" si="68"/>
        <v>12.985971943887776</v>
      </c>
      <c r="AQ192" s="25">
        <f t="shared" si="69"/>
        <v>19.736272545090181</v>
      </c>
      <c r="AR192" s="18">
        <f t="shared" si="70"/>
        <v>5.3074148296593187</v>
      </c>
      <c r="AS192" s="7">
        <f t="shared" si="71"/>
        <v>0</v>
      </c>
      <c r="AT192" s="8">
        <f t="shared" si="72"/>
        <v>1.4428857715430863</v>
      </c>
      <c r="AU192" s="9">
        <f t="shared" si="73"/>
        <v>12.985971943887776</v>
      </c>
      <c r="AV192" s="10">
        <f t="shared" si="74"/>
        <v>19.736272545090181</v>
      </c>
      <c r="AW192" s="22">
        <f t="shared" si="75"/>
        <v>0</v>
      </c>
      <c r="AX192" s="5">
        <f t="shared" si="76"/>
        <v>0</v>
      </c>
      <c r="AY192" s="4">
        <f>IF(
  AND(Tabela1[[#This Row],[GRUPO | ITEM]]="PALHETAS",NOT(OR(MID(Tabela1[[#This Row],[ITEM]],1,5)="YN-PF",MID(Tabela1[[#This Row],[ITEM]],1,5)="YN-PC"))),
  0,
  IF(
    ROUNDUP(
      IF(
        IF(D192="A",13-SUM(AR192:AU192),IF(D192="B",11-SUM(AR192:AU192),IF(D192="C",7-SUM(AR192:AU192))))
        &lt;0,
        0,
        IF(D192="A",13-SUM(AR192:AU192),IF(D192="B",11-SUM(AR192:AU192),IF(D192="C",7-SUM(AR192:AU192))))
      )
      *AE192/C192, 0
    )
    *C192 = 0,
    0,
    ROUNDUP(
      IF(
        IF(D192="A",13-SUM(AR192:AU192),IF(D192="B",11-SUM(AR192:AU192),IF(D192="C",7-SUM(AR192:AU192))))
        &lt;0,
        0,
        IF(D192="A",13-SUM(AR192:AU192),IF(D192="B",11-SUM(AR192:AU192),IF(D192="C",7-SUM(AR192:AU192))))
      )
      *AE192/C192, 0
    ) *C192
  )
)</f>
        <v>0</v>
      </c>
      <c r="AZ192" s="26">
        <f>IF(OR(COUNTIF(AB192,"&gt;="&amp;1.5)+COUNTIF(AA192,"&gt;="&amp;1.5)+COUNTIF(Z192,"&gt;="&amp;1.5)+COUNTIF(Y192,"&gt;="&amp;1.5)+COUNTIF(X192,"&gt;="&amp;1.5)&gt;=2,COUNTIF(AB192,"&gt;="&amp;2)&gt;=1,AND(AA192&gt;=1.5,AB192&lt;=0.3,AI192=0)),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+IFERROR(BA192*C192,0),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+IFERROR(BA192*C192,0),
IFERROR(AVERAGEIF(Tabela1[[#This Row],[COMPRA PADRÃO]:[COMPRA &gt;30%]],"&gt;"&amp;0,Tabela1[[#This Row],[COMPRA PADRÃO]:[COMPRA &gt;30%]]),
0))/Tabela1[[#This Row],[U/CX]],0)*Tabela1[[#This Row],[U/CX]])</f>
        <v>0</v>
      </c>
      <c r="BA192" s="19"/>
      <c r="BB192" s="19"/>
      <c r="BC192" s="5"/>
      <c r="BD192" s="43">
        <f t="shared" si="77"/>
        <v>18.830188679245282</v>
      </c>
      <c r="BE192" s="44">
        <f>Tabela1[[#This Row],[MÉDIA DIÁRIA]]*180</f>
        <v>3389.433962264151</v>
      </c>
      <c r="BF192" s="44">
        <f>Tabela1[[#This Row],[MÉDIA DIÁRIA]]*IF(Tabela1[[#This Row],[ABC FAT]]="A",(13*22),IF(Tabela1[[#This Row],[ABC FAT]]="B",(9*22),IF(Tabela1[[#This Row],[ABC FAT]]="C",(3*22),0)))</f>
        <v>1242.7924528301887</v>
      </c>
      <c r="BG192" s="44">
        <f>SUM(Tabela1[[#This Row],[ESTOQUE TOTAL]],Tabela1[[#This Row],[TRÂNSITO TOTAL]])</f>
        <v>8207</v>
      </c>
      <c r="BH1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0.82816187931418395</v>
      </c>
    </row>
    <row r="193" spans="1:61" x14ac:dyDescent="0.2">
      <c r="A193" s="4" t="s">
        <v>202</v>
      </c>
      <c r="B193" s="4" t="s">
        <v>406</v>
      </c>
      <c r="C193" s="4">
        <v>15</v>
      </c>
      <c r="D193" s="4" t="s">
        <v>16</v>
      </c>
      <c r="E193" s="5">
        <v>315</v>
      </c>
      <c r="F193" s="4">
        <v>450</v>
      </c>
      <c r="G193" s="4">
        <v>240</v>
      </c>
      <c r="H193" s="4">
        <v>720</v>
      </c>
      <c r="I193" s="4">
        <v>510</v>
      </c>
      <c r="J193" s="4">
        <v>210</v>
      </c>
      <c r="K193" s="4">
        <v>630</v>
      </c>
      <c r="L193" s="4">
        <v>255</v>
      </c>
      <c r="M193" s="4">
        <v>300</v>
      </c>
      <c r="N193" s="4">
        <v>615</v>
      </c>
      <c r="O193" s="4">
        <v>225</v>
      </c>
      <c r="P193" s="4">
        <v>270</v>
      </c>
      <c r="Q193" s="13">
        <f t="shared" si="52"/>
        <v>0.79746835443037978</v>
      </c>
      <c r="R193" s="16">
        <f t="shared" si="53"/>
        <v>1.139240506329114</v>
      </c>
      <c r="S193" s="16">
        <f t="shared" si="54"/>
        <v>0.60759493670886078</v>
      </c>
      <c r="T193" s="16">
        <f t="shared" si="55"/>
        <v>1.8227848101265822</v>
      </c>
      <c r="U193" s="16">
        <f t="shared" si="56"/>
        <v>1.2911392405063291</v>
      </c>
      <c r="V193" s="16">
        <f t="shared" si="57"/>
        <v>0.53164556962025311</v>
      </c>
      <c r="W193" s="16">
        <f t="shared" si="58"/>
        <v>1.5949367088607596</v>
      </c>
      <c r="X193" s="16">
        <f t="shared" si="59"/>
        <v>0.64556962025316456</v>
      </c>
      <c r="Y193" s="16">
        <f t="shared" si="60"/>
        <v>0.759493670886076</v>
      </c>
      <c r="Z193" s="16">
        <f t="shared" si="61"/>
        <v>1.5569620253164558</v>
      </c>
      <c r="AA193" s="16">
        <f t="shared" si="62"/>
        <v>0.569620253164557</v>
      </c>
      <c r="AB193" s="17">
        <f t="shared" si="63"/>
        <v>0.68354430379746833</v>
      </c>
      <c r="AC193" s="15">
        <v>68577.600000000006</v>
      </c>
      <c r="AD193" s="14">
        <f>AVERAGE(Tabela1[[#This Row],[202407-JUL]:[202506-JUN]])</f>
        <v>395</v>
      </c>
      <c r="AE193" s="14">
        <f t="shared" si="64"/>
        <v>395</v>
      </c>
      <c r="AF193" s="5">
        <v>2</v>
      </c>
      <c r="AG193" s="6">
        <v>825</v>
      </c>
      <c r="AH193" s="4">
        <v>1845</v>
      </c>
      <c r="AI193" s="23">
        <f>SUM(Tabela1[[#This Row],[ESTOQUE RJ]:[ESTOQUE SC]])</f>
        <v>2670</v>
      </c>
      <c r="AJ193" s="4">
        <v>0</v>
      </c>
      <c r="AK193" s="4">
        <v>980</v>
      </c>
      <c r="AL193" s="24">
        <f>SUM(Tabela1[[#This Row],[QTD CONTAINER]:[QTD FÁBRICA]])</f>
        <v>980</v>
      </c>
      <c r="AM193" s="7">
        <f t="shared" si="65"/>
        <v>2.0886075949367089</v>
      </c>
      <c r="AN193" s="7">
        <f t="shared" si="66"/>
        <v>4.6708860759493671</v>
      </c>
      <c r="AO193" s="8">
        <f t="shared" si="67"/>
        <v>0</v>
      </c>
      <c r="AP193" s="9">
        <f t="shared" si="68"/>
        <v>2.481012658227848</v>
      </c>
      <c r="AQ193" s="25">
        <f t="shared" si="69"/>
        <v>9.2405063291139236</v>
      </c>
      <c r="AR193" s="18">
        <f t="shared" si="70"/>
        <v>2.0886075949367089</v>
      </c>
      <c r="AS193" s="7">
        <f t="shared" si="71"/>
        <v>4.6708860759493671</v>
      </c>
      <c r="AT193" s="8">
        <f t="shared" si="72"/>
        <v>0</v>
      </c>
      <c r="AU193" s="9">
        <f t="shared" si="73"/>
        <v>2.481012658227848</v>
      </c>
      <c r="AV193" s="10">
        <f t="shared" si="74"/>
        <v>9.2405063291139236</v>
      </c>
      <c r="AW193" s="22">
        <f t="shared" si="75"/>
        <v>1.7848101265822784</v>
      </c>
      <c r="AX193" s="5">
        <f t="shared" si="76"/>
        <v>705</v>
      </c>
      <c r="AY193" s="4">
        <f>IF(
  AND(Tabela1[[#This Row],[GRUPO | ITEM]]="PALHETAS",NOT(OR(MID(Tabela1[[#This Row],[ITEM]],1,5)="YN-PF",MID(Tabela1[[#This Row],[ITEM]],1,5)="YN-PC"))),
  0,
  IF(
    ROUNDUP(
      IF(
        IF(D193="A",13-SUM(AR193:AU193),IF(D193="B",11-SUM(AR193:AU193),IF(D193="C",7-SUM(AR193:AU193))))
        &lt;0,
        0,
        IF(D193="A",13-SUM(AR193:AU193),IF(D193="B",11-SUM(AR193:AU193),IF(D193="C",7-SUM(AR193:AU193))))
      )
      *AE193/C193, 0
    )
    *C193 = 0,
    0,
    ROUNDUP(
      IF(
        IF(D193="A",13-SUM(AR193:AU193),IF(D193="B",11-SUM(AR193:AU193),IF(D193="C",7-SUM(AR193:AU193))))
        &lt;0,
        0,
        IF(D193="A",13-SUM(AR193:AU193),IF(D193="B",11-SUM(AR193:AU193),IF(D193="C",7-SUM(AR193:AU193))))
      )
      *AE193/C193, 0
    ) *C193
  )
)</f>
        <v>705</v>
      </c>
      <c r="AZ193" s="26">
        <f>IF(OR(COUNTIF(AB193,"&gt;="&amp;1.5)+COUNTIF(AA193,"&gt;="&amp;1.5)+COUNTIF(Z193,"&gt;="&amp;1.5)+COUNTIF(Y193,"&gt;="&amp;1.5)+COUNTIF(X193,"&gt;="&amp;1.5)&gt;=2,COUNTIF(AB193,"&gt;="&amp;2)&gt;=1,AND(AA193&gt;=1.5,AB193&lt;=0.3,AI193=0)),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+IFERROR(BA193*C193,0),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+IFERROR(BA193*C193,0),
IFERROR(AVERAGEIF(Tabela1[[#This Row],[COMPRA PADRÃO]:[COMPRA &gt;30%]],"&gt;"&amp;0,Tabela1[[#This Row],[COMPRA PADRÃO]:[COMPRA &gt;30%]]),
0))/Tabela1[[#This Row],[U/CX]],0)*Tabela1[[#This Row],[U/CX]])</f>
        <v>705</v>
      </c>
      <c r="BA193" s="19"/>
      <c r="BB193" s="19"/>
      <c r="BC193" s="5"/>
      <c r="BD193" s="43">
        <f t="shared" si="77"/>
        <v>17.886792452830189</v>
      </c>
      <c r="BE193" s="44">
        <f>Tabela1[[#This Row],[MÉDIA DIÁRIA]]*180</f>
        <v>3219.6226415094338</v>
      </c>
      <c r="BF193" s="44">
        <f>Tabela1[[#This Row],[MÉDIA DIÁRIA]]*IF(Tabela1[[#This Row],[ABC FAT]]="A",(13*22),IF(Tabela1[[#This Row],[ABC FAT]]="B",(9*22),IF(Tabela1[[#This Row],[ABC FAT]]="C",(3*22),0)))</f>
        <v>3541.5849056603774</v>
      </c>
      <c r="BG193" s="44">
        <f>SUM(Tabela1[[#This Row],[ESTOQUE TOTAL]],Tabela1[[#This Row],[TRÂNSITO TOTAL]])</f>
        <v>3650</v>
      </c>
      <c r="BH1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3105</v>
      </c>
      <c r="BI1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0.82928973277074547</v>
      </c>
    </row>
    <row r="194" spans="1:61" x14ac:dyDescent="0.2">
      <c r="A194" s="4" t="s">
        <v>202</v>
      </c>
      <c r="B194" s="4" t="s">
        <v>339</v>
      </c>
      <c r="C194" s="4">
        <v>15</v>
      </c>
      <c r="D194" s="4" t="s">
        <v>19</v>
      </c>
      <c r="E194" s="5">
        <v>3045</v>
      </c>
      <c r="F194" s="4">
        <v>2640</v>
      </c>
      <c r="G194" s="4">
        <v>1545</v>
      </c>
      <c r="H194" s="4">
        <v>2730</v>
      </c>
      <c r="I194" s="4">
        <v>1770</v>
      </c>
      <c r="J194" s="4">
        <v>870</v>
      </c>
      <c r="K194" s="4">
        <v>1995</v>
      </c>
      <c r="L194" s="4">
        <v>1875</v>
      </c>
      <c r="M194" s="4">
        <v>2220</v>
      </c>
      <c r="N194" s="4">
        <v>1875</v>
      </c>
      <c r="O194" s="4">
        <v>2325</v>
      </c>
      <c r="P194" s="4">
        <v>2250</v>
      </c>
      <c r="Q194" s="13">
        <f t="shared" ref="Q194:Q257" si="78">IFERROR(E194/AVERAGE($E194:$P194),"")</f>
        <v>1.4534606205250598</v>
      </c>
      <c r="R194" s="16">
        <f t="shared" ref="R194:R257" si="79">IFERROR(F194/AVERAGE($E194:$P194),"")</f>
        <v>1.2601431980906921</v>
      </c>
      <c r="S194" s="16">
        <f t="shared" ref="S194:S257" si="80">IFERROR(G194/AVERAGE($E194:$P194),"")</f>
        <v>0.73747016706443913</v>
      </c>
      <c r="T194" s="16">
        <f t="shared" ref="T194:T257" si="81">IFERROR(H194/AVERAGE($E194:$P194),"")</f>
        <v>1.3031026252983293</v>
      </c>
      <c r="U194" s="16">
        <f t="shared" ref="U194:U257" si="82">IFERROR(I194/AVERAGE($E194:$P194),"")</f>
        <v>0.84486873508353222</v>
      </c>
      <c r="V194" s="16">
        <f t="shared" ref="V194:V257" si="83">IFERROR(J194/AVERAGE($E194:$P194),"")</f>
        <v>0.41527446300715992</v>
      </c>
      <c r="W194" s="16">
        <f t="shared" ref="W194:W257" si="84">IFERROR(K194/AVERAGE($E194:$P194),"")</f>
        <v>0.95226730310262531</v>
      </c>
      <c r="X194" s="16">
        <f t="shared" ref="X194:X257" si="85">IFERROR(L194/AVERAGE($E194:$P194),"")</f>
        <v>0.8949880668257757</v>
      </c>
      <c r="Y194" s="16">
        <f t="shared" ref="Y194:Y257" si="86">IFERROR(M194/AVERAGE($E194:$P194),"")</f>
        <v>1.0596658711217184</v>
      </c>
      <c r="Z194" s="16">
        <f t="shared" ref="Z194:Z257" si="87">IFERROR(N194/AVERAGE($E194:$P194),"")</f>
        <v>0.8949880668257757</v>
      </c>
      <c r="AA194" s="16">
        <f t="shared" ref="AA194:AA257" si="88">IFERROR(O194/AVERAGE($E194:$P194),"")</f>
        <v>1.1097852028639619</v>
      </c>
      <c r="AB194" s="17">
        <f t="shared" ref="AB194:AB257" si="89">IFERROR(P194/AVERAGE($E194:$P194),"")</f>
        <v>1.0739856801909309</v>
      </c>
      <c r="AC194" s="15">
        <v>365850.15</v>
      </c>
      <c r="AD194" s="14">
        <f>AVERAGE(Tabela1[[#This Row],[202407-JUL]:[202506-JUN]])</f>
        <v>2095</v>
      </c>
      <c r="AE194" s="14">
        <f t="shared" ref="AE194:AE257" si="90">IFERROR(AVERAGEIF(Q194:AB194,"&gt;"&amp;0.3,E194:P194),0)</f>
        <v>2095</v>
      </c>
      <c r="AF194" s="5">
        <v>9</v>
      </c>
      <c r="AG194" s="6">
        <v>3480</v>
      </c>
      <c r="AH194" s="4">
        <v>3240</v>
      </c>
      <c r="AI194" s="23">
        <f>SUM(Tabela1[[#This Row],[ESTOQUE RJ]:[ESTOQUE SC]])</f>
        <v>6720</v>
      </c>
      <c r="AJ194" s="4">
        <v>7455</v>
      </c>
      <c r="AK194" s="4">
        <v>11485</v>
      </c>
      <c r="AL194" s="24">
        <f>SUM(Tabela1[[#This Row],[QTD CONTAINER]:[QTD FÁBRICA]])</f>
        <v>18940</v>
      </c>
      <c r="AM194" s="7">
        <f t="shared" ref="AM194:AM257" si="91">AG194/AD194</f>
        <v>1.6610978520286397</v>
      </c>
      <c r="AN194" s="7">
        <f t="shared" ref="AN194:AN257" si="92">AH194/AD194</f>
        <v>1.5465393794749402</v>
      </c>
      <c r="AO194" s="8">
        <f t="shared" ref="AO194:AO257" si="93">AJ194/AD194</f>
        <v>3.5584725536992838</v>
      </c>
      <c r="AP194" s="9">
        <f t="shared" ref="AP194:AP257" si="94">AK194/AD194</f>
        <v>5.4821002386634845</v>
      </c>
      <c r="AQ194" s="25">
        <f t="shared" ref="AQ194:AQ257" si="95">SUM(AM194:AP194)</f>
        <v>12.248210023866349</v>
      </c>
      <c r="AR194" s="18">
        <f t="shared" ref="AR194:AR257" si="96">AG194/AE194</f>
        <v>1.6610978520286397</v>
      </c>
      <c r="AS194" s="7">
        <f t="shared" ref="AS194:AS257" si="97">AH194/AE194</f>
        <v>1.5465393794749402</v>
      </c>
      <c r="AT194" s="8">
        <f t="shared" ref="AT194:AT257" si="98">AJ194/AE194</f>
        <v>3.5584725536992838</v>
      </c>
      <c r="AU194" s="9">
        <f t="shared" ref="AU194:AU257" si="99">AK194/AE194</f>
        <v>5.4821002386634845</v>
      </c>
      <c r="AV194" s="10">
        <f t="shared" ref="AV194:AV257" si="100">SUM(AR194:AU194)</f>
        <v>12.248210023866349</v>
      </c>
      <c r="AW194" s="22">
        <f t="shared" ref="AW194:AW257" si="101">IFERROR(AZ194/AVERAGE(AD194:AE194),0)</f>
        <v>0.75178997613365151</v>
      </c>
      <c r="AX194" s="5">
        <f t="shared" ref="AX194:AX257" si="102">IF(
  AND(A194="PALHETAS",NOT(OR(MID(B194,1,5)="YN-PF",MID(B194,1,5)="YN-PC"))),
  0,
  IF(
    ROUNDUP(
      IF(
        IF(D194="A",13-SUM(AM194:AP194),IF(D194="B",11-SUM(AM194:AP194),IF(D194="C",7-SUM(AM194:AP194))))
        &lt;0,
        0,
        IF(D194="A",13-SUM(AM194:AP194),IF(D194="B",11-SUM(AM194:AP194),IF(D194="C",7-SUM(AM194:AP194))))
      )
      *AD194/C194,
      0
    )*C194 = 0,
    0,
    ROUNDUP(
      IF(
        IF(D194="A",13-SUM(AM194:AP194),IF(D194="B",11-SUM(AM194:AP194),IF(D194="C",7-SUM(AM194:AP194))))
        &lt;0,
        0,
        IF(D194="A",13-SUM(AM194:AP194),IF(D194="B",11-SUM(AM194:AP194),IF(D194="C",7-SUM(AM194:AP194))))
      )
      *AD194/C194,
      0
    )*C194
  )
)</f>
        <v>1575</v>
      </c>
      <c r="AY194" s="4">
        <f>IF(
  AND(Tabela1[[#This Row],[GRUPO | ITEM]]="PALHETAS",NOT(OR(MID(Tabela1[[#This Row],[ITEM]],1,5)="YN-PF",MID(Tabela1[[#This Row],[ITEM]],1,5)="YN-PC"))),
  0,
  IF(
    ROUNDUP(
      IF(
        IF(D194="A",13-SUM(AR194:AU194),IF(D194="B",11-SUM(AR194:AU194),IF(D194="C",7-SUM(AR194:AU194))))
        &lt;0,
        0,
        IF(D194="A",13-SUM(AR194:AU194),IF(D194="B",11-SUM(AR194:AU194),IF(D194="C",7-SUM(AR194:AU194))))
      )
      *AE194/C194, 0
    )
    *C194 = 0,
    0,
    ROUNDUP(
      IF(
        IF(D194="A",13-SUM(AR194:AU194),IF(D194="B",11-SUM(AR194:AU194),IF(D194="C",7-SUM(AR194:AU194))))
        &lt;0,
        0,
        IF(D194="A",13-SUM(AR194:AU194),IF(D194="B",11-SUM(AR194:AU194),IF(D194="C",7-SUM(AR194:AU194))))
      )
      *AE194/C194, 0
    ) *C194
  )
)</f>
        <v>1575</v>
      </c>
      <c r="AZ194" s="26">
        <f>IF(OR(COUNTIF(AB194,"&gt;="&amp;1.5)+COUNTIF(AA194,"&gt;="&amp;1.5)+COUNTIF(Z194,"&gt;="&amp;1.5)+COUNTIF(Y194,"&gt;="&amp;1.5)+COUNTIF(X194,"&gt;="&amp;1.5)&gt;=2,COUNTIF(AB194,"&gt;="&amp;2)&gt;=1,AND(AA194&gt;=1.5,AB194&lt;=0.3,AI194=0)),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+IFERROR(BA194*C194,0),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+IFERROR(BA194*C194,0),
IFERROR(AVERAGEIF(Tabela1[[#This Row],[COMPRA PADRÃO]:[COMPRA &gt;30%]],"&gt;"&amp;0,Tabela1[[#This Row],[COMPRA PADRÃO]:[COMPRA &gt;30%]]),
0))/Tabela1[[#This Row],[U/CX]],0)*Tabela1[[#This Row],[U/CX]])</f>
        <v>1575</v>
      </c>
      <c r="BA194" s="33"/>
      <c r="BB194" s="33"/>
      <c r="BC194" s="42"/>
      <c r="BD194" s="43">
        <f t="shared" ref="BD194:BD257" si="103">SUM(E194,F194,G194,H194,I194,J194,K194,L194,M194,N194,O194,P194)/265</f>
        <v>94.867924528301884</v>
      </c>
      <c r="BE194" s="44">
        <f>Tabela1[[#This Row],[MÉDIA DIÁRIA]]*180</f>
        <v>17076.226415094337</v>
      </c>
      <c r="BF194" s="44">
        <f>Tabela1[[#This Row],[MÉDIA DIÁRIA]]*IF(Tabela1[[#This Row],[ABC FAT]]="A",(13*22),IF(Tabela1[[#This Row],[ABC FAT]]="B",(9*22),IF(Tabela1[[#This Row],[ABC FAT]]="C",(3*22),0)))</f>
        <v>27132.226415094337</v>
      </c>
      <c r="BG194" s="44">
        <f>SUM(Tabela1[[#This Row],[ESTOQUE TOTAL]],Tabela1[[#This Row],[TRÂNSITO TOTAL]])</f>
        <v>25660</v>
      </c>
      <c r="BH1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18555</v>
      </c>
      <c r="BI1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0.83010143198090702</v>
      </c>
    </row>
    <row r="195" spans="1:61" x14ac:dyDescent="0.2">
      <c r="A195" s="4" t="s">
        <v>17</v>
      </c>
      <c r="B195" s="4" t="s">
        <v>37</v>
      </c>
      <c r="C195" s="4">
        <v>20</v>
      </c>
      <c r="D195" s="4" t="s">
        <v>19</v>
      </c>
      <c r="E195" s="5">
        <v>5020</v>
      </c>
      <c r="F195" s="4">
        <v>3720</v>
      </c>
      <c r="G195" s="4">
        <v>2840</v>
      </c>
      <c r="H195" s="4">
        <v>6940</v>
      </c>
      <c r="I195" s="4">
        <v>8380</v>
      </c>
      <c r="J195" s="4">
        <v>2000</v>
      </c>
      <c r="K195" s="4">
        <v>6360</v>
      </c>
      <c r="L195" s="4">
        <v>4740</v>
      </c>
      <c r="M195" s="4">
        <v>3380</v>
      </c>
      <c r="N195" s="4">
        <v>2780</v>
      </c>
      <c r="O195" s="4">
        <v>2960</v>
      </c>
      <c r="P195" s="4">
        <v>3480</v>
      </c>
      <c r="Q195" s="13">
        <f t="shared" si="78"/>
        <v>1.1452471482889734</v>
      </c>
      <c r="R195" s="16">
        <f t="shared" si="79"/>
        <v>0.84866920152091263</v>
      </c>
      <c r="S195" s="16">
        <f t="shared" si="80"/>
        <v>0.64790874524714837</v>
      </c>
      <c r="T195" s="16">
        <f t="shared" si="81"/>
        <v>1.5832699619771864</v>
      </c>
      <c r="U195" s="16">
        <f t="shared" si="82"/>
        <v>1.9117870722433461</v>
      </c>
      <c r="V195" s="16">
        <f t="shared" si="83"/>
        <v>0.45627376425855515</v>
      </c>
      <c r="W195" s="16">
        <f t="shared" si="84"/>
        <v>1.4509505703422054</v>
      </c>
      <c r="X195" s="16">
        <f t="shared" si="85"/>
        <v>1.0813688212927757</v>
      </c>
      <c r="Y195" s="16">
        <f t="shared" si="86"/>
        <v>0.77110266159695828</v>
      </c>
      <c r="Z195" s="16">
        <f t="shared" si="87"/>
        <v>0.63422053231939168</v>
      </c>
      <c r="AA195" s="16">
        <f t="shared" si="88"/>
        <v>0.67528517110266162</v>
      </c>
      <c r="AB195" s="17">
        <f t="shared" si="89"/>
        <v>0.79391634980988601</v>
      </c>
      <c r="AC195" s="15">
        <v>810087.2</v>
      </c>
      <c r="AD195" s="14">
        <f>AVERAGE(Tabela1[[#This Row],[202407-JUL]:[202506-JUN]])</f>
        <v>4383.333333333333</v>
      </c>
      <c r="AE195" s="14">
        <f t="shared" si="90"/>
        <v>4383.333333333333</v>
      </c>
      <c r="AF195" s="5">
        <v>4</v>
      </c>
      <c r="AG195" s="6">
        <v>2960</v>
      </c>
      <c r="AH195" s="4">
        <v>13700</v>
      </c>
      <c r="AI195" s="23">
        <f>SUM(Tabela1[[#This Row],[ESTOQUE RJ]:[ESTOQUE SC]])</f>
        <v>16660</v>
      </c>
      <c r="AJ195" s="4">
        <v>13000</v>
      </c>
      <c r="AK195" s="4">
        <v>48000</v>
      </c>
      <c r="AL195" s="24">
        <f>SUM(Tabela1[[#This Row],[QTD CONTAINER]:[QTD FÁBRICA]])</f>
        <v>61000</v>
      </c>
      <c r="AM195" s="7">
        <f t="shared" si="91"/>
        <v>0.67528517110266162</v>
      </c>
      <c r="AN195" s="7">
        <f t="shared" si="92"/>
        <v>3.125475285171103</v>
      </c>
      <c r="AO195" s="8">
        <f t="shared" si="93"/>
        <v>2.9657794676806084</v>
      </c>
      <c r="AP195" s="9">
        <f t="shared" si="94"/>
        <v>10.950570342205324</v>
      </c>
      <c r="AQ195" s="25">
        <f t="shared" si="95"/>
        <v>17.717110266159697</v>
      </c>
      <c r="AR195" s="18">
        <f t="shared" si="96"/>
        <v>0.67528517110266162</v>
      </c>
      <c r="AS195" s="7">
        <f t="shared" si="97"/>
        <v>3.125475285171103</v>
      </c>
      <c r="AT195" s="8">
        <f t="shared" si="98"/>
        <v>2.9657794676806084</v>
      </c>
      <c r="AU195" s="9">
        <f t="shared" si="99"/>
        <v>10.950570342205324</v>
      </c>
      <c r="AV195" s="10">
        <f t="shared" si="100"/>
        <v>17.717110266159697</v>
      </c>
      <c r="AW195" s="22">
        <f t="shared" si="101"/>
        <v>0</v>
      </c>
      <c r="AX195" s="5">
        <f t="shared" si="102"/>
        <v>0</v>
      </c>
      <c r="AY195" s="4">
        <f>IF(
  AND(Tabela1[[#This Row],[GRUPO | ITEM]]="PALHETAS",NOT(OR(MID(Tabela1[[#This Row],[ITEM]],1,5)="YN-PF",MID(Tabela1[[#This Row],[ITEM]],1,5)="YN-PC"))),
  0,
  IF(
    ROUNDUP(
      IF(
        IF(D195="A",13-SUM(AR195:AU195),IF(D195="B",11-SUM(AR195:AU195),IF(D195="C",7-SUM(AR195:AU195))))
        &lt;0,
        0,
        IF(D195="A",13-SUM(AR195:AU195),IF(D195="B",11-SUM(AR195:AU195),IF(D195="C",7-SUM(AR195:AU195))))
      )
      *AE195/C195, 0
    )
    *C195 = 0,
    0,
    ROUNDUP(
      IF(
        IF(D195="A",13-SUM(AR195:AU195),IF(D195="B",11-SUM(AR195:AU195),IF(D195="C",7-SUM(AR195:AU195))))
        &lt;0,
        0,
        IF(D195="A",13-SUM(AR195:AU195),IF(D195="B",11-SUM(AR195:AU195),IF(D195="C",7-SUM(AR195:AU195))))
      )
      *AE195/C195, 0
    ) *C195
  )
)</f>
        <v>0</v>
      </c>
      <c r="AZ195" s="26">
        <f>IF(OR(COUNTIF(AB195,"&gt;="&amp;1.5)+COUNTIF(AA195,"&gt;="&amp;1.5)+COUNTIF(Z195,"&gt;="&amp;1.5)+COUNTIF(Y195,"&gt;="&amp;1.5)+COUNTIF(X195,"&gt;="&amp;1.5)&gt;=2,COUNTIF(AB195,"&gt;="&amp;2)&gt;=1,AND(AA195&gt;=1.5,AB195&lt;=0.3,AI195=0)),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+IFERROR(BA195*C195,0),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+IFERROR(BA195*C195,0),
IFERROR(AVERAGEIF(Tabela1[[#This Row],[COMPRA PADRÃO]:[COMPRA &gt;30%]],"&gt;"&amp;0,Tabela1[[#This Row],[COMPRA PADRÃO]:[COMPRA &gt;30%]]),
0))/Tabela1[[#This Row],[U/CX]],0)*Tabela1[[#This Row],[U/CX]])</f>
        <v>0</v>
      </c>
      <c r="BA195" s="19"/>
      <c r="BB195" s="19"/>
      <c r="BC195" s="5"/>
      <c r="BD195" s="43">
        <f t="shared" si="103"/>
        <v>198.49056603773585</v>
      </c>
      <c r="BE195" s="44">
        <f>Tabela1[[#This Row],[MÉDIA DIÁRIA]]*180</f>
        <v>35728.301886792455</v>
      </c>
      <c r="BF195" s="44">
        <f>Tabela1[[#This Row],[MÉDIA DIÁRIA]]*IF(Tabela1[[#This Row],[ABC FAT]]="A",(13*22),IF(Tabela1[[#This Row],[ABC FAT]]="B",(9*22),IF(Tabela1[[#This Row],[ABC FAT]]="C",(3*22),0)))</f>
        <v>56768.301886792455</v>
      </c>
      <c r="BG195" s="44">
        <f>SUM(Tabela1[[#This Row],[ESTOQUE TOTAL]],Tabela1[[#This Row],[TRÂNSITO TOTAL]])</f>
        <v>77660</v>
      </c>
      <c r="BH1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14840</v>
      </c>
      <c r="BI1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0.83015420363329107</v>
      </c>
    </row>
    <row r="196" spans="1:61" x14ac:dyDescent="0.2">
      <c r="A196" s="4" t="s">
        <v>14</v>
      </c>
      <c r="B196" s="4" t="s">
        <v>643</v>
      </c>
      <c r="C196" s="4">
        <v>200</v>
      </c>
      <c r="D196" s="4" t="s">
        <v>19</v>
      </c>
      <c r="E196" s="5">
        <v>5848</v>
      </c>
      <c r="F196" s="4">
        <v>2950</v>
      </c>
      <c r="G196" s="4">
        <v>3450</v>
      </c>
      <c r="H196" s="4">
        <v>3560</v>
      </c>
      <c r="I196" s="4">
        <v>2840</v>
      </c>
      <c r="J196" s="4">
        <v>1970</v>
      </c>
      <c r="K196" s="4">
        <v>4400</v>
      </c>
      <c r="L196" s="4">
        <v>2560</v>
      </c>
      <c r="M196" s="4">
        <v>2600</v>
      </c>
      <c r="N196" s="4">
        <v>7150</v>
      </c>
      <c r="O196" s="4">
        <v>9470</v>
      </c>
      <c r="P196" s="4">
        <v>7700</v>
      </c>
      <c r="Q196" s="13">
        <f t="shared" si="78"/>
        <v>1.2876802818452053</v>
      </c>
      <c r="R196" s="16">
        <f t="shared" si="79"/>
        <v>0.64956512165584057</v>
      </c>
      <c r="S196" s="16">
        <f t="shared" si="80"/>
        <v>0.75966090498733896</v>
      </c>
      <c r="T196" s="16">
        <f t="shared" si="81"/>
        <v>0.78388197732026865</v>
      </c>
      <c r="U196" s="16">
        <f t="shared" si="82"/>
        <v>0.62534404932291088</v>
      </c>
      <c r="V196" s="16">
        <f t="shared" si="83"/>
        <v>0.43377738632610369</v>
      </c>
      <c r="W196" s="16">
        <f t="shared" si="84"/>
        <v>0.96884289331718598</v>
      </c>
      <c r="X196" s="16">
        <f t="shared" si="85"/>
        <v>0.56369041065727188</v>
      </c>
      <c r="Y196" s="16">
        <f t="shared" si="86"/>
        <v>0.57249807332379166</v>
      </c>
      <c r="Z196" s="16">
        <f t="shared" si="87"/>
        <v>1.5743697016404272</v>
      </c>
      <c r="AA196" s="16">
        <f t="shared" si="88"/>
        <v>2.0852141362985797</v>
      </c>
      <c r="AB196" s="17">
        <f t="shared" si="89"/>
        <v>1.6954750633050755</v>
      </c>
      <c r="AC196" s="15">
        <v>335377.56</v>
      </c>
      <c r="AD196" s="14">
        <f>AVERAGE(Tabela1[[#This Row],[202407-JUL]:[202506-JUN]])</f>
        <v>4541.5</v>
      </c>
      <c r="AE196" s="14">
        <f t="shared" si="90"/>
        <v>4541.5</v>
      </c>
      <c r="AF196" s="5">
        <v>11</v>
      </c>
      <c r="AG196" s="6">
        <v>14290</v>
      </c>
      <c r="AH196" s="4">
        <v>6000</v>
      </c>
      <c r="AI196" s="23">
        <f>SUM(Tabela1[[#This Row],[ESTOQUE RJ]:[ESTOQUE SC]])</f>
        <v>20290</v>
      </c>
      <c r="AJ196" s="4">
        <v>10600</v>
      </c>
      <c r="AK196" s="4">
        <v>32200</v>
      </c>
      <c r="AL196" s="24">
        <f>SUM(Tabela1[[#This Row],[QTD CONTAINER]:[QTD FÁBRICA]])</f>
        <v>42800</v>
      </c>
      <c r="AM196" s="7">
        <f t="shared" si="91"/>
        <v>3.1465374876142245</v>
      </c>
      <c r="AN196" s="7">
        <f t="shared" si="92"/>
        <v>1.3211493999779809</v>
      </c>
      <c r="AO196" s="8">
        <f t="shared" si="93"/>
        <v>2.3340306066277661</v>
      </c>
      <c r="AP196" s="9">
        <f t="shared" si="94"/>
        <v>7.0901684465484971</v>
      </c>
      <c r="AQ196" s="25">
        <f t="shared" si="95"/>
        <v>13.891885940768468</v>
      </c>
      <c r="AR196" s="18">
        <f t="shared" si="96"/>
        <v>3.1465374876142245</v>
      </c>
      <c r="AS196" s="7">
        <f t="shared" si="97"/>
        <v>1.3211493999779809</v>
      </c>
      <c r="AT196" s="8">
        <f t="shared" si="98"/>
        <v>2.3340306066277661</v>
      </c>
      <c r="AU196" s="9">
        <f t="shared" si="99"/>
        <v>7.0901684465484971</v>
      </c>
      <c r="AV196" s="10">
        <f t="shared" si="100"/>
        <v>13.891885940768468</v>
      </c>
      <c r="AW196" s="22">
        <f t="shared" si="101"/>
        <v>5.5047891665749198</v>
      </c>
      <c r="AX196" s="5">
        <f t="shared" si="102"/>
        <v>0</v>
      </c>
      <c r="AY196" s="4">
        <f>IF(
  AND(Tabela1[[#This Row],[GRUPO | ITEM]]="PALHETAS",NOT(OR(MID(Tabela1[[#This Row],[ITEM]],1,5)="YN-PF",MID(Tabela1[[#This Row],[ITEM]],1,5)="YN-PC"))),
  0,
  IF(
    ROUNDUP(
      IF(
        IF(D196="A",13-SUM(AR196:AU196),IF(D196="B",11-SUM(AR196:AU196),IF(D196="C",7-SUM(AR196:AU196))))
        &lt;0,
        0,
        IF(D196="A",13-SUM(AR196:AU196),IF(D196="B",11-SUM(AR196:AU196),IF(D196="C",7-SUM(AR196:AU196))))
      )
      *AE196/C196, 0
    )
    *C196 = 0,
    0,
    ROUNDUP(
      IF(
        IF(D196="A",13-SUM(AR196:AU196),IF(D196="B",11-SUM(AR196:AU196),IF(D196="C",7-SUM(AR196:AU196))))
        &lt;0,
        0,
        IF(D196="A",13-SUM(AR196:AU196),IF(D196="B",11-SUM(AR196:AU196),IF(D196="C",7-SUM(AR196:AU196))))
      )
      *AE196/C196, 0
    ) *C196
  )
)</f>
        <v>0</v>
      </c>
      <c r="AZ196" s="26">
        <f>IF(OR(COUNTIF(AB196,"&gt;="&amp;1.5)+COUNTIF(AA196,"&gt;="&amp;1.5)+COUNTIF(Z196,"&gt;="&amp;1.5)+COUNTIF(Y196,"&gt;="&amp;1.5)+COUNTIF(X196,"&gt;="&amp;1.5)&gt;=2,COUNTIF(AB196,"&gt;="&amp;2)&gt;=1,AND(AA196&gt;=1.5,AB196&lt;=0.3,AI196=0)),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+IFERROR(BA196*C196,0),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+IFERROR(BA196*C196,0),
IFERROR(AVERAGEIF(Tabela1[[#This Row],[COMPRA PADRÃO]:[COMPRA &gt;30%]],"&gt;"&amp;0,Tabela1[[#This Row],[COMPRA PADRÃO]:[COMPRA &gt;30%]]),
0))/Tabela1[[#This Row],[U/CX]],0)*Tabela1[[#This Row],[U/CX]])</f>
        <v>25000</v>
      </c>
      <c r="BA196" s="19"/>
      <c r="BB196" s="19"/>
      <c r="BC196" s="5"/>
      <c r="BD196" s="43">
        <f t="shared" si="103"/>
        <v>205.65283018867925</v>
      </c>
      <c r="BE196" s="44">
        <f>Tabela1[[#This Row],[MÉDIA DIÁRIA]]*180</f>
        <v>37017.509433962266</v>
      </c>
      <c r="BF196" s="44">
        <f>Tabela1[[#This Row],[MÉDIA DIÁRIA]]*IF(Tabela1[[#This Row],[ABC FAT]]="A",(13*22),IF(Tabela1[[#This Row],[ABC FAT]]="B",(9*22),IF(Tabela1[[#This Row],[ABC FAT]]="C",(3*22),0)))</f>
        <v>58816.709433962264</v>
      </c>
      <c r="BG196" s="44">
        <f>SUM(Tabela1[[#This Row],[ESTOQUE TOTAL]],Tabela1[[#This Row],[TRÂNSITO TOTAL]])</f>
        <v>63090</v>
      </c>
      <c r="BH1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32800</v>
      </c>
      <c r="BI1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0.83446997035569093</v>
      </c>
    </row>
    <row r="197" spans="1:61" x14ac:dyDescent="0.2">
      <c r="A197" s="4" t="s">
        <v>17</v>
      </c>
      <c r="B197" s="4" t="s">
        <v>188</v>
      </c>
      <c r="C197" s="4">
        <v>20</v>
      </c>
      <c r="D197" s="4" t="s">
        <v>16</v>
      </c>
      <c r="E197" s="5">
        <v>360</v>
      </c>
      <c r="F197" s="4">
        <v>260</v>
      </c>
      <c r="G197" s="4">
        <v>100</v>
      </c>
      <c r="H197" s="4">
        <v>820</v>
      </c>
      <c r="I197" s="4">
        <v>480</v>
      </c>
      <c r="J197" s="4">
        <v>180</v>
      </c>
      <c r="K197" s="4">
        <v>800</v>
      </c>
      <c r="L197" s="4">
        <v>520</v>
      </c>
      <c r="M197" s="4">
        <v>200</v>
      </c>
      <c r="N197" s="4">
        <v>120</v>
      </c>
      <c r="O197" s="4">
        <v>20</v>
      </c>
      <c r="P197" s="4">
        <v>220</v>
      </c>
      <c r="Q197" s="13">
        <f t="shared" si="78"/>
        <v>1.0588235294117647</v>
      </c>
      <c r="R197" s="16">
        <f t="shared" si="79"/>
        <v>0.76470588235294112</v>
      </c>
      <c r="S197" s="16">
        <f t="shared" si="80"/>
        <v>0.29411764705882354</v>
      </c>
      <c r="T197" s="16">
        <f t="shared" si="81"/>
        <v>2.4117647058823528</v>
      </c>
      <c r="U197" s="16">
        <f t="shared" si="82"/>
        <v>1.411764705882353</v>
      </c>
      <c r="V197" s="16">
        <f t="shared" si="83"/>
        <v>0.52941176470588236</v>
      </c>
      <c r="W197" s="16">
        <f t="shared" si="84"/>
        <v>2.3529411764705883</v>
      </c>
      <c r="X197" s="16">
        <f t="shared" si="85"/>
        <v>1.5294117647058822</v>
      </c>
      <c r="Y197" s="16">
        <f t="shared" si="86"/>
        <v>0.58823529411764708</v>
      </c>
      <c r="Z197" s="16">
        <f t="shared" si="87"/>
        <v>0.35294117647058826</v>
      </c>
      <c r="AA197" s="16">
        <f t="shared" si="88"/>
        <v>5.8823529411764705E-2</v>
      </c>
      <c r="AB197" s="17">
        <f t="shared" si="89"/>
        <v>0.6470588235294118</v>
      </c>
      <c r="AC197" s="15">
        <v>50755.4</v>
      </c>
      <c r="AD197" s="14">
        <f>AVERAGE(Tabela1[[#This Row],[202407-JUL]:[202506-JUN]])</f>
        <v>340</v>
      </c>
      <c r="AE197" s="14">
        <f t="shared" si="90"/>
        <v>396</v>
      </c>
      <c r="AF197" s="5">
        <v>0</v>
      </c>
      <c r="AG197" s="6">
        <v>1000</v>
      </c>
      <c r="AH197" s="4">
        <v>1320</v>
      </c>
      <c r="AI197" s="23">
        <f>SUM(Tabela1[[#This Row],[ESTOQUE RJ]:[ESTOQUE SC]])</f>
        <v>2320</v>
      </c>
      <c r="AJ197" s="4">
        <v>0</v>
      </c>
      <c r="AK197" s="4">
        <v>40</v>
      </c>
      <c r="AL197" s="24">
        <f>SUM(Tabela1[[#This Row],[QTD CONTAINER]:[QTD FÁBRICA]])</f>
        <v>40</v>
      </c>
      <c r="AM197" s="7">
        <f t="shared" si="91"/>
        <v>2.9411764705882355</v>
      </c>
      <c r="AN197" s="7">
        <f t="shared" si="92"/>
        <v>3.8823529411764706</v>
      </c>
      <c r="AO197" s="8">
        <f t="shared" si="93"/>
        <v>0</v>
      </c>
      <c r="AP197" s="9">
        <f t="shared" si="94"/>
        <v>0.11764705882352941</v>
      </c>
      <c r="AQ197" s="25">
        <f t="shared" si="95"/>
        <v>6.9411764705882355</v>
      </c>
      <c r="AR197" s="18">
        <f t="shared" si="96"/>
        <v>2.5252525252525251</v>
      </c>
      <c r="AS197" s="7">
        <f t="shared" si="97"/>
        <v>3.3333333333333335</v>
      </c>
      <c r="AT197" s="8">
        <f t="shared" si="98"/>
        <v>0</v>
      </c>
      <c r="AU197" s="9">
        <f t="shared" si="99"/>
        <v>0.10101010101010101</v>
      </c>
      <c r="AV197" s="10">
        <f t="shared" si="100"/>
        <v>5.9595959595959593</v>
      </c>
      <c r="AW197" s="22">
        <f t="shared" si="101"/>
        <v>0</v>
      </c>
      <c r="AX197" s="5">
        <f t="shared" si="102"/>
        <v>0</v>
      </c>
      <c r="AY197" s="4">
        <f>IF(
  AND(Tabela1[[#This Row],[GRUPO | ITEM]]="PALHETAS",NOT(OR(MID(Tabela1[[#This Row],[ITEM]],1,5)="YN-PF",MID(Tabela1[[#This Row],[ITEM]],1,5)="YN-PC"))),
  0,
  IF(
    ROUNDUP(
      IF(
        IF(D197="A",13-SUM(AR197:AU197),IF(D197="B",11-SUM(AR197:AU197),IF(D197="C",7-SUM(AR197:AU197))))
        &lt;0,
        0,
        IF(D197="A",13-SUM(AR197:AU197),IF(D197="B",11-SUM(AR197:AU197),IF(D197="C",7-SUM(AR197:AU197))))
      )
      *AE197/C197, 0
    )
    *C197 = 0,
    0,
    ROUNDUP(
      IF(
        IF(D197="A",13-SUM(AR197:AU197),IF(D197="B",11-SUM(AR197:AU197),IF(D197="C",7-SUM(AR197:AU197))))
        &lt;0,
        0,
        IF(D197="A",13-SUM(AR197:AU197),IF(D197="B",11-SUM(AR197:AU197),IF(D197="C",7-SUM(AR197:AU197))))
      )
      *AE197/C197, 0
    ) *C197
  )
)</f>
        <v>0</v>
      </c>
      <c r="AZ197" s="26">
        <f>IF(OR(COUNTIF(AB197,"&gt;="&amp;1.5)+COUNTIF(AA197,"&gt;="&amp;1.5)+COUNTIF(Z197,"&gt;="&amp;1.5)+COUNTIF(Y197,"&gt;="&amp;1.5)+COUNTIF(X197,"&gt;="&amp;1.5)&gt;=2,COUNTIF(AB197,"&gt;="&amp;2)&gt;=1,AND(AA197&gt;=1.5,AB197&lt;=0.3,AI197=0)),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+IFERROR(BA197*C197,0),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+IFERROR(BA197*C197,0),
IFERROR(AVERAGEIF(Tabela1[[#This Row],[COMPRA PADRÃO]:[COMPRA &gt;30%]],"&gt;"&amp;0,Tabela1[[#This Row],[COMPRA PADRÃO]:[COMPRA &gt;30%]]),
0))/Tabela1[[#This Row],[U/CX]],0)*Tabela1[[#This Row],[U/CX]])</f>
        <v>0</v>
      </c>
      <c r="BA197" s="19"/>
      <c r="BB197" s="19"/>
      <c r="BC197" s="5"/>
      <c r="BD197" s="43">
        <f t="shared" si="103"/>
        <v>15.39622641509434</v>
      </c>
      <c r="BE197" s="44">
        <f>Tabela1[[#This Row],[MÉDIA DIÁRIA]]*180</f>
        <v>2771.3207547169814</v>
      </c>
      <c r="BF197" s="44">
        <f>Tabela1[[#This Row],[MÉDIA DIÁRIA]]*IF(Tabela1[[#This Row],[ABC FAT]]="A",(13*22),IF(Tabela1[[#This Row],[ABC FAT]]="B",(9*22),IF(Tabela1[[#This Row],[ABC FAT]]="C",(3*22),0)))</f>
        <v>3048.4528301886794</v>
      </c>
      <c r="BG197" s="44">
        <f>SUM(Tabela1[[#This Row],[ESTOQUE TOTAL]],Tabela1[[#This Row],[TRÂNSITO TOTAL]])</f>
        <v>2360</v>
      </c>
      <c r="BH1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3460</v>
      </c>
      <c r="BI1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0.83714596949891062</v>
      </c>
    </row>
    <row r="198" spans="1:61" x14ac:dyDescent="0.2">
      <c r="A198" s="4" t="s">
        <v>117</v>
      </c>
      <c r="B198" s="4" t="s">
        <v>481</v>
      </c>
      <c r="C198" s="4">
        <v>50</v>
      </c>
      <c r="D198" s="4" t="s">
        <v>19</v>
      </c>
      <c r="E198" s="5">
        <v>4800</v>
      </c>
      <c r="F198" s="4">
        <v>2150</v>
      </c>
      <c r="G198" s="4">
        <v>3650</v>
      </c>
      <c r="H198" s="4">
        <v>6450</v>
      </c>
      <c r="I198" s="4">
        <v>5108</v>
      </c>
      <c r="J198" s="4">
        <v>600</v>
      </c>
      <c r="K198" s="4">
        <v>5700</v>
      </c>
      <c r="L198" s="4">
        <v>2100</v>
      </c>
      <c r="M198" s="4">
        <v>4100</v>
      </c>
      <c r="N198" s="4">
        <v>4500</v>
      </c>
      <c r="O198" s="4">
        <v>7450</v>
      </c>
      <c r="P198" s="4">
        <v>1500</v>
      </c>
      <c r="Q198" s="13">
        <f t="shared" si="78"/>
        <v>1.1973060613619357</v>
      </c>
      <c r="R198" s="16">
        <f t="shared" si="79"/>
        <v>0.5362933399850337</v>
      </c>
      <c r="S198" s="16">
        <f t="shared" si="80"/>
        <v>0.91045148416063859</v>
      </c>
      <c r="T198" s="16">
        <f t="shared" si="81"/>
        <v>1.608880019955101</v>
      </c>
      <c r="U198" s="16">
        <f t="shared" si="82"/>
        <v>1.2741332002993264</v>
      </c>
      <c r="V198" s="16">
        <f t="shared" si="83"/>
        <v>0.14966325767024197</v>
      </c>
      <c r="W198" s="16">
        <f t="shared" si="84"/>
        <v>1.4218009478672986</v>
      </c>
      <c r="X198" s="16">
        <f t="shared" si="85"/>
        <v>0.5238214018458468</v>
      </c>
      <c r="Y198" s="16">
        <f t="shared" si="86"/>
        <v>1.02269892741332</v>
      </c>
      <c r="Z198" s="16">
        <f t="shared" si="87"/>
        <v>1.1224744325268146</v>
      </c>
      <c r="AA198" s="16">
        <f t="shared" si="88"/>
        <v>1.8583187827388377</v>
      </c>
      <c r="AB198" s="17">
        <f t="shared" si="89"/>
        <v>0.37415814417560489</v>
      </c>
      <c r="AC198" s="15">
        <v>586516.34</v>
      </c>
      <c r="AD198" s="14">
        <f>AVERAGE(Tabela1[[#This Row],[202407-JUL]:[202506-JUN]])</f>
        <v>4009</v>
      </c>
      <c r="AE198" s="14">
        <f t="shared" si="90"/>
        <v>4318.909090909091</v>
      </c>
      <c r="AF198" s="5">
        <v>51</v>
      </c>
      <c r="AG198" s="6">
        <v>10700</v>
      </c>
      <c r="AH198" s="4">
        <v>16700</v>
      </c>
      <c r="AI198" s="23">
        <f>SUM(Tabela1[[#This Row],[ESTOQUE RJ]:[ESTOQUE SC]])</f>
        <v>27400</v>
      </c>
      <c r="AJ198" s="4">
        <v>0</v>
      </c>
      <c r="AK198" s="4">
        <v>20750</v>
      </c>
      <c r="AL198" s="24">
        <f>SUM(Tabela1[[#This Row],[QTD CONTAINER]:[QTD FÁBRICA]])</f>
        <v>20750</v>
      </c>
      <c r="AM198" s="7">
        <f t="shared" si="91"/>
        <v>2.6689947617859815</v>
      </c>
      <c r="AN198" s="7">
        <f t="shared" si="92"/>
        <v>4.1656273384884015</v>
      </c>
      <c r="AO198" s="8">
        <f t="shared" si="93"/>
        <v>0</v>
      </c>
      <c r="AP198" s="9">
        <f t="shared" si="94"/>
        <v>5.1758543277625346</v>
      </c>
      <c r="AQ198" s="25">
        <f t="shared" si="95"/>
        <v>12.010476428036917</v>
      </c>
      <c r="AR198" s="18">
        <f t="shared" si="96"/>
        <v>2.4774774774774775</v>
      </c>
      <c r="AS198" s="7">
        <f t="shared" si="97"/>
        <v>3.8667171844741937</v>
      </c>
      <c r="AT198" s="8">
        <f t="shared" si="98"/>
        <v>0</v>
      </c>
      <c r="AU198" s="9">
        <f t="shared" si="99"/>
        <v>4.8044539866969771</v>
      </c>
      <c r="AV198" s="10">
        <f t="shared" si="100"/>
        <v>11.148648648648649</v>
      </c>
      <c r="AW198" s="22">
        <f t="shared" si="101"/>
        <v>1.4409379195912975</v>
      </c>
      <c r="AX198" s="5">
        <f t="shared" si="102"/>
        <v>4000</v>
      </c>
      <c r="AY198" s="4">
        <f>IF(
  AND(Tabela1[[#This Row],[GRUPO | ITEM]]="PALHETAS",NOT(OR(MID(Tabela1[[#This Row],[ITEM]],1,5)="YN-PF",MID(Tabela1[[#This Row],[ITEM]],1,5)="YN-PC"))),
  0,
  IF(
    ROUNDUP(
      IF(
        IF(D198="A",13-SUM(AR198:AU198),IF(D198="B",11-SUM(AR198:AU198),IF(D198="C",7-SUM(AR198:AU198))))
        &lt;0,
        0,
        IF(D198="A",13-SUM(AR198:AU198),IF(D198="B",11-SUM(AR198:AU198),IF(D198="C",7-SUM(AR198:AU198))))
      )
      *AE198/C198, 0
    )
    *C198 = 0,
    0,
    ROUNDUP(
      IF(
        IF(D198="A",13-SUM(AR198:AU198),IF(D198="B",11-SUM(AR198:AU198),IF(D198="C",7-SUM(AR198:AU198))))
        &lt;0,
        0,
        IF(D198="A",13-SUM(AR198:AU198),IF(D198="B",11-SUM(AR198:AU198),IF(D198="C",7-SUM(AR198:AU198))))
      )
      *AE198/C198, 0
    ) *C198
  )
)</f>
        <v>8000</v>
      </c>
      <c r="AZ198" s="26">
        <f>IF(OR(COUNTIF(AB198,"&gt;="&amp;1.5)+COUNTIF(AA198,"&gt;="&amp;1.5)+COUNTIF(Z198,"&gt;="&amp;1.5)+COUNTIF(Y198,"&gt;="&amp;1.5)+COUNTIF(X198,"&gt;="&amp;1.5)&gt;=2,COUNTIF(AB198,"&gt;="&amp;2)&gt;=1,AND(AA198&gt;=1.5,AB198&lt;=0.3,AI198=0)),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+IFERROR(BA198*C198,0),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+IFERROR(BA198*C198,0),
IFERROR(AVERAGEIF(Tabela1[[#This Row],[COMPRA PADRÃO]:[COMPRA &gt;30%]],"&gt;"&amp;0,Tabela1[[#This Row],[COMPRA PADRÃO]:[COMPRA &gt;30%]]),
0))/Tabela1[[#This Row],[U/CX]],0)*Tabela1[[#This Row],[U/CX]])</f>
        <v>6000</v>
      </c>
      <c r="BA198" s="19"/>
      <c r="BB198" s="19"/>
      <c r="BC198" s="5"/>
      <c r="BD198" s="43">
        <f t="shared" si="103"/>
        <v>181.53962264150942</v>
      </c>
      <c r="BE198" s="44">
        <f>Tabela1[[#This Row],[MÉDIA DIÁRIA]]*180</f>
        <v>32677.132075471698</v>
      </c>
      <c r="BF198" s="44">
        <f>Tabela1[[#This Row],[MÉDIA DIÁRIA]]*IF(Tabela1[[#This Row],[ABC FAT]]="A",(13*22),IF(Tabela1[[#This Row],[ABC FAT]]="B",(9*22),IF(Tabela1[[#This Row],[ABC FAT]]="C",(3*22),0)))</f>
        <v>51920.332075471699</v>
      </c>
      <c r="BG198" s="44">
        <f>SUM(Tabela1[[#This Row],[ESTOQUE TOTAL]],Tabela1[[#This Row],[TRÂNSITO TOTAL]])</f>
        <v>48150</v>
      </c>
      <c r="BH1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36450</v>
      </c>
      <c r="BI1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0.8385068780429219</v>
      </c>
    </row>
    <row r="199" spans="1:61" x14ac:dyDescent="0.2">
      <c r="A199" s="4" t="s">
        <v>202</v>
      </c>
      <c r="B199" s="4" t="s">
        <v>264</v>
      </c>
      <c r="C199" s="4">
        <v>15</v>
      </c>
      <c r="D199" s="4" t="s">
        <v>16</v>
      </c>
      <c r="E199" s="5">
        <v>345</v>
      </c>
      <c r="F199" s="4">
        <v>345</v>
      </c>
      <c r="G199" s="4">
        <v>270</v>
      </c>
      <c r="H199" s="4">
        <v>435</v>
      </c>
      <c r="I199" s="4">
        <v>345</v>
      </c>
      <c r="J199" s="4">
        <v>120</v>
      </c>
      <c r="K199" s="4">
        <v>540</v>
      </c>
      <c r="L199" s="4">
        <v>360</v>
      </c>
      <c r="M199" s="4">
        <v>570</v>
      </c>
      <c r="N199" s="4">
        <v>915</v>
      </c>
      <c r="O199" s="4">
        <v>390</v>
      </c>
      <c r="P199" s="4">
        <v>105</v>
      </c>
      <c r="Q199" s="13">
        <f t="shared" si="78"/>
        <v>0.87341772151898733</v>
      </c>
      <c r="R199" s="16">
        <f t="shared" si="79"/>
        <v>0.87341772151898733</v>
      </c>
      <c r="S199" s="16">
        <f t="shared" si="80"/>
        <v>0.68354430379746833</v>
      </c>
      <c r="T199" s="16">
        <f t="shared" si="81"/>
        <v>1.1012658227848102</v>
      </c>
      <c r="U199" s="16">
        <f t="shared" si="82"/>
        <v>0.87341772151898733</v>
      </c>
      <c r="V199" s="16">
        <f t="shared" si="83"/>
        <v>0.30379746835443039</v>
      </c>
      <c r="W199" s="16">
        <f t="shared" si="84"/>
        <v>1.3670886075949367</v>
      </c>
      <c r="X199" s="16">
        <f t="shared" si="85"/>
        <v>0.91139240506329111</v>
      </c>
      <c r="Y199" s="16">
        <f t="shared" si="86"/>
        <v>1.4430379746835442</v>
      </c>
      <c r="Z199" s="16">
        <f t="shared" si="87"/>
        <v>2.3164556962025316</v>
      </c>
      <c r="AA199" s="16">
        <f t="shared" si="88"/>
        <v>0.98734177215189878</v>
      </c>
      <c r="AB199" s="17">
        <f t="shared" si="89"/>
        <v>0.26582278481012656</v>
      </c>
      <c r="AC199" s="15">
        <v>69122.850000000006</v>
      </c>
      <c r="AD199" s="14">
        <f>AVERAGE(Tabela1[[#This Row],[202407-JUL]:[202506-JUN]])</f>
        <v>395</v>
      </c>
      <c r="AE199" s="14">
        <f t="shared" si="90"/>
        <v>421.36363636363637</v>
      </c>
      <c r="AF199" s="5">
        <v>0</v>
      </c>
      <c r="AG199" s="6">
        <v>735</v>
      </c>
      <c r="AH199" s="4">
        <v>30</v>
      </c>
      <c r="AI199" s="23">
        <f>SUM(Tabela1[[#This Row],[ESTOQUE RJ]:[ESTOQUE SC]])</f>
        <v>765</v>
      </c>
      <c r="AJ199" s="4">
        <v>1935</v>
      </c>
      <c r="AK199" s="4">
        <v>1565</v>
      </c>
      <c r="AL199" s="24">
        <f>SUM(Tabela1[[#This Row],[QTD CONTAINER]:[QTD FÁBRICA]])</f>
        <v>3500</v>
      </c>
      <c r="AM199" s="7">
        <f t="shared" si="91"/>
        <v>1.860759493670886</v>
      </c>
      <c r="AN199" s="7">
        <f t="shared" si="92"/>
        <v>7.5949367088607597E-2</v>
      </c>
      <c r="AO199" s="8">
        <f t="shared" si="93"/>
        <v>4.8987341772151902</v>
      </c>
      <c r="AP199" s="9">
        <f t="shared" si="94"/>
        <v>3.962025316455696</v>
      </c>
      <c r="AQ199" s="25">
        <f t="shared" si="95"/>
        <v>10.797468354430379</v>
      </c>
      <c r="AR199" s="18">
        <f t="shared" si="96"/>
        <v>1.7443365695792881</v>
      </c>
      <c r="AS199" s="7">
        <f t="shared" si="97"/>
        <v>7.1197411003236247E-2</v>
      </c>
      <c r="AT199" s="8">
        <f t="shared" si="98"/>
        <v>4.592233009708738</v>
      </c>
      <c r="AU199" s="9">
        <f t="shared" si="99"/>
        <v>3.7141316073354909</v>
      </c>
      <c r="AV199" s="10">
        <f t="shared" si="100"/>
        <v>10.121898597626753</v>
      </c>
      <c r="AW199" s="22">
        <f t="shared" si="101"/>
        <v>0.58797327394209353</v>
      </c>
      <c r="AX199" s="5">
        <f t="shared" si="102"/>
        <v>90</v>
      </c>
      <c r="AY199" s="4">
        <f>IF(
  AND(Tabela1[[#This Row],[GRUPO | ITEM]]="PALHETAS",NOT(OR(MID(Tabela1[[#This Row],[ITEM]],1,5)="YN-PF",MID(Tabela1[[#This Row],[ITEM]],1,5)="YN-PC"))),
  0,
  IF(
    ROUNDUP(
      IF(
        IF(D199="A",13-SUM(AR199:AU199),IF(D199="B",11-SUM(AR199:AU199),IF(D199="C",7-SUM(AR199:AU199))))
        &lt;0,
        0,
        IF(D199="A",13-SUM(AR199:AU199),IF(D199="B",11-SUM(AR199:AU199),IF(D199="C",7-SUM(AR199:AU199))))
      )
      *AE199/C199, 0
    )
    *C199 = 0,
    0,
    ROUNDUP(
      IF(
        IF(D199="A",13-SUM(AR199:AU199),IF(D199="B",11-SUM(AR199:AU199),IF(D199="C",7-SUM(AR199:AU199))))
        &lt;0,
        0,
        IF(D199="A",13-SUM(AR199:AU199),IF(D199="B",11-SUM(AR199:AU199),IF(D199="C",7-SUM(AR199:AU199))))
      )
      *AE199/C199, 0
    ) *C199
  )
)</f>
        <v>375</v>
      </c>
      <c r="AZ199" s="26">
        <f>IF(OR(COUNTIF(AB199,"&gt;="&amp;1.5)+COUNTIF(AA199,"&gt;="&amp;1.5)+COUNTIF(Z199,"&gt;="&amp;1.5)+COUNTIF(Y199,"&gt;="&amp;1.5)+COUNTIF(X199,"&gt;="&amp;1.5)&gt;=2,COUNTIF(AB199,"&gt;="&amp;2)&gt;=1,AND(AA199&gt;=1.5,AB199&lt;=0.3,AI199=0)),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+IFERROR(BA199*C199,0),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+IFERROR(BA199*C199,0),
IFERROR(AVERAGEIF(Tabela1[[#This Row],[COMPRA PADRÃO]:[COMPRA &gt;30%]],"&gt;"&amp;0,Tabela1[[#This Row],[COMPRA PADRÃO]:[COMPRA &gt;30%]]),
0))/Tabela1[[#This Row],[U/CX]],0)*Tabela1[[#This Row],[U/CX]])</f>
        <v>240</v>
      </c>
      <c r="BA199" s="19"/>
      <c r="BB199" s="19"/>
      <c r="BC199" s="5"/>
      <c r="BD199" s="43">
        <f t="shared" si="103"/>
        <v>17.886792452830189</v>
      </c>
      <c r="BE199" s="44">
        <f>Tabela1[[#This Row],[MÉDIA DIÁRIA]]*180</f>
        <v>3219.6226415094338</v>
      </c>
      <c r="BF199" s="44">
        <f>Tabela1[[#This Row],[MÉDIA DIÁRIA]]*IF(Tabela1[[#This Row],[ABC FAT]]="A",(13*22),IF(Tabela1[[#This Row],[ABC FAT]]="B",(9*22),IF(Tabela1[[#This Row],[ABC FAT]]="C",(3*22),0)))</f>
        <v>3541.5849056603774</v>
      </c>
      <c r="BG199" s="44">
        <f>SUM(Tabela1[[#This Row],[ESTOQUE TOTAL]],Tabela1[[#This Row],[TRÂNSITO TOTAL]])</f>
        <v>4265</v>
      </c>
      <c r="BH1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2490</v>
      </c>
      <c r="BI1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0.83860759493670889</v>
      </c>
    </row>
    <row r="200" spans="1:61" x14ac:dyDescent="0.2">
      <c r="A200" s="4" t="s">
        <v>202</v>
      </c>
      <c r="B200" s="4" t="s">
        <v>407</v>
      </c>
      <c r="C200" s="4">
        <v>15</v>
      </c>
      <c r="D200" s="4" t="s">
        <v>19</v>
      </c>
      <c r="E200" s="5">
        <v>975</v>
      </c>
      <c r="F200" s="4">
        <v>1065</v>
      </c>
      <c r="G200" s="4">
        <v>540</v>
      </c>
      <c r="H200" s="4">
        <v>840</v>
      </c>
      <c r="I200" s="4">
        <v>555</v>
      </c>
      <c r="J200" s="4">
        <v>285</v>
      </c>
      <c r="K200" s="4">
        <v>840</v>
      </c>
      <c r="L200" s="4">
        <v>645</v>
      </c>
      <c r="M200" s="4">
        <v>825</v>
      </c>
      <c r="N200" s="4">
        <v>525</v>
      </c>
      <c r="O200" s="4">
        <v>825</v>
      </c>
      <c r="P200" s="4">
        <v>705</v>
      </c>
      <c r="Q200" s="13">
        <f t="shared" si="78"/>
        <v>1.3565217391304347</v>
      </c>
      <c r="R200" s="16">
        <f t="shared" si="79"/>
        <v>1.4817391304347827</v>
      </c>
      <c r="S200" s="16">
        <f t="shared" si="80"/>
        <v>0.7513043478260869</v>
      </c>
      <c r="T200" s="16">
        <f t="shared" si="81"/>
        <v>1.1686956521739131</v>
      </c>
      <c r="U200" s="16">
        <f t="shared" si="82"/>
        <v>0.77217391304347827</v>
      </c>
      <c r="V200" s="16">
        <f t="shared" si="83"/>
        <v>0.39652173913043476</v>
      </c>
      <c r="W200" s="16">
        <f t="shared" si="84"/>
        <v>1.1686956521739131</v>
      </c>
      <c r="X200" s="16">
        <f t="shared" si="85"/>
        <v>0.8973913043478261</v>
      </c>
      <c r="Y200" s="16">
        <f t="shared" si="86"/>
        <v>1.1478260869565218</v>
      </c>
      <c r="Z200" s="16">
        <f t="shared" si="87"/>
        <v>0.73043478260869565</v>
      </c>
      <c r="AA200" s="16">
        <f t="shared" si="88"/>
        <v>1.1478260869565218</v>
      </c>
      <c r="AB200" s="17">
        <f t="shared" si="89"/>
        <v>0.98086956521739133</v>
      </c>
      <c r="AC200" s="15">
        <v>126090.75</v>
      </c>
      <c r="AD200" s="14">
        <f>AVERAGE(Tabela1[[#This Row],[202407-JUL]:[202506-JUN]])</f>
        <v>718.75</v>
      </c>
      <c r="AE200" s="14">
        <f t="shared" si="90"/>
        <v>718.75</v>
      </c>
      <c r="AF200" s="5">
        <v>1</v>
      </c>
      <c r="AG200" s="6">
        <v>2190</v>
      </c>
      <c r="AH200" s="4">
        <v>2715</v>
      </c>
      <c r="AI200" s="23">
        <f>SUM(Tabela1[[#This Row],[ESTOQUE RJ]:[ESTOQUE SC]])</f>
        <v>4905</v>
      </c>
      <c r="AJ200" s="4">
        <v>15</v>
      </c>
      <c r="AK200" s="4">
        <v>3975</v>
      </c>
      <c r="AL200" s="24">
        <f>SUM(Tabela1[[#This Row],[QTD CONTAINER]:[QTD FÁBRICA]])</f>
        <v>3990</v>
      </c>
      <c r="AM200" s="7">
        <f t="shared" si="91"/>
        <v>3.0469565217391303</v>
      </c>
      <c r="AN200" s="7">
        <f t="shared" si="92"/>
        <v>3.7773913043478262</v>
      </c>
      <c r="AO200" s="8">
        <f t="shared" si="93"/>
        <v>2.0869565217391306E-2</v>
      </c>
      <c r="AP200" s="9">
        <f t="shared" si="94"/>
        <v>5.5304347826086957</v>
      </c>
      <c r="AQ200" s="25">
        <f t="shared" si="95"/>
        <v>12.375652173913043</v>
      </c>
      <c r="AR200" s="18">
        <f t="shared" si="96"/>
        <v>3.0469565217391303</v>
      </c>
      <c r="AS200" s="7">
        <f t="shared" si="97"/>
        <v>3.7773913043478262</v>
      </c>
      <c r="AT200" s="8">
        <f t="shared" si="98"/>
        <v>2.0869565217391306E-2</v>
      </c>
      <c r="AU200" s="9">
        <f t="shared" si="99"/>
        <v>5.5304347826086957</v>
      </c>
      <c r="AV200" s="10">
        <f t="shared" si="100"/>
        <v>12.375652173913043</v>
      </c>
      <c r="AW200" s="22">
        <f t="shared" si="101"/>
        <v>0.62608695652173918</v>
      </c>
      <c r="AX200" s="5">
        <f t="shared" si="102"/>
        <v>450</v>
      </c>
      <c r="AY200" s="4">
        <f>IF(
  AND(Tabela1[[#This Row],[GRUPO | ITEM]]="PALHETAS",NOT(OR(MID(Tabela1[[#This Row],[ITEM]],1,5)="YN-PF",MID(Tabela1[[#This Row],[ITEM]],1,5)="YN-PC"))),
  0,
  IF(
    ROUNDUP(
      IF(
        IF(D200="A",13-SUM(AR200:AU200),IF(D200="B",11-SUM(AR200:AU200),IF(D200="C",7-SUM(AR200:AU200))))
        &lt;0,
        0,
        IF(D200="A",13-SUM(AR200:AU200),IF(D200="B",11-SUM(AR200:AU200),IF(D200="C",7-SUM(AR200:AU200))))
      )
      *AE200/C200, 0
    )
    *C200 = 0,
    0,
    ROUNDUP(
      IF(
        IF(D200="A",13-SUM(AR200:AU200),IF(D200="B",11-SUM(AR200:AU200),IF(D200="C",7-SUM(AR200:AU200))))
        &lt;0,
        0,
        IF(D200="A",13-SUM(AR200:AU200),IF(D200="B",11-SUM(AR200:AU200),IF(D200="C",7-SUM(AR200:AU200))))
      )
      *AE200/C200, 0
    ) *C200
  )
)</f>
        <v>450</v>
      </c>
      <c r="AZ200" s="26">
        <f>IF(OR(COUNTIF(AB200,"&gt;="&amp;1.5)+COUNTIF(AA200,"&gt;="&amp;1.5)+COUNTIF(Z200,"&gt;="&amp;1.5)+COUNTIF(Y200,"&gt;="&amp;1.5)+COUNTIF(X200,"&gt;="&amp;1.5)&gt;=2,COUNTIF(AB200,"&gt;="&amp;2)&gt;=1,AND(AA200&gt;=1.5,AB200&lt;=0.3,AI200=0)),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+IFERROR(BA200*C200,0),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+IFERROR(BA200*C200,0),
IFERROR(AVERAGEIF(Tabela1[[#This Row],[COMPRA PADRÃO]:[COMPRA &gt;30%]],"&gt;"&amp;0,Tabela1[[#This Row],[COMPRA PADRÃO]:[COMPRA &gt;30%]]),
0))/Tabela1[[#This Row],[U/CX]],0)*Tabela1[[#This Row],[U/CX]])</f>
        <v>450</v>
      </c>
      <c r="BA200" s="19"/>
      <c r="BB200" s="19"/>
      <c r="BC200" s="5"/>
      <c r="BD200" s="43">
        <f t="shared" si="103"/>
        <v>32.547169811320757</v>
      </c>
      <c r="BE200" s="44">
        <f>Tabela1[[#This Row],[MÉDIA DIÁRIA]]*180</f>
        <v>5858.4905660377362</v>
      </c>
      <c r="BF200" s="44">
        <f>Tabela1[[#This Row],[MÉDIA DIÁRIA]]*IF(Tabela1[[#This Row],[ABC FAT]]="A",(13*22),IF(Tabela1[[#This Row],[ABC FAT]]="B",(9*22),IF(Tabela1[[#This Row],[ABC FAT]]="C",(3*22),0)))</f>
        <v>9308.4905660377372</v>
      </c>
      <c r="BG200" s="44">
        <f>SUM(Tabela1[[#This Row],[ESTOQUE TOTAL]],Tabela1[[#This Row],[TRÂNSITO TOTAL]])</f>
        <v>8895</v>
      </c>
      <c r="BH2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6270</v>
      </c>
      <c r="BI2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0.83980676328502413</v>
      </c>
    </row>
    <row r="201" spans="1:61" x14ac:dyDescent="0.2">
      <c r="A201" s="4" t="s">
        <v>17</v>
      </c>
      <c r="B201" s="4" t="s">
        <v>71</v>
      </c>
      <c r="C201" s="4">
        <v>40</v>
      </c>
      <c r="D201" s="4" t="s">
        <v>19</v>
      </c>
      <c r="E201" s="5">
        <v>1560</v>
      </c>
      <c r="F201" s="4">
        <v>1140</v>
      </c>
      <c r="G201" s="4">
        <v>940</v>
      </c>
      <c r="H201" s="4">
        <v>1960</v>
      </c>
      <c r="I201" s="4">
        <v>2480</v>
      </c>
      <c r="J201" s="4">
        <v>500</v>
      </c>
      <c r="K201" s="4">
        <v>1820</v>
      </c>
      <c r="L201" s="4">
        <v>1100</v>
      </c>
      <c r="M201" s="4">
        <v>820</v>
      </c>
      <c r="N201" s="4">
        <v>720</v>
      </c>
      <c r="O201" s="4">
        <v>800</v>
      </c>
      <c r="P201" s="4">
        <v>1040</v>
      </c>
      <c r="Q201" s="13">
        <f t="shared" si="78"/>
        <v>1.2580645161290323</v>
      </c>
      <c r="R201" s="16">
        <f t="shared" si="79"/>
        <v>0.91935483870967738</v>
      </c>
      <c r="S201" s="16">
        <f t="shared" si="80"/>
        <v>0.75806451612903225</v>
      </c>
      <c r="T201" s="16">
        <f t="shared" si="81"/>
        <v>1.5806451612903225</v>
      </c>
      <c r="U201" s="16">
        <f t="shared" si="82"/>
        <v>2</v>
      </c>
      <c r="V201" s="16">
        <f t="shared" si="83"/>
        <v>0.40322580645161288</v>
      </c>
      <c r="W201" s="16">
        <f t="shared" si="84"/>
        <v>1.467741935483871</v>
      </c>
      <c r="X201" s="16">
        <f t="shared" si="85"/>
        <v>0.88709677419354838</v>
      </c>
      <c r="Y201" s="16">
        <f t="shared" si="86"/>
        <v>0.66129032258064513</v>
      </c>
      <c r="Z201" s="16">
        <f t="shared" si="87"/>
        <v>0.58064516129032262</v>
      </c>
      <c r="AA201" s="16">
        <f t="shared" si="88"/>
        <v>0.64516129032258063</v>
      </c>
      <c r="AB201" s="17">
        <f t="shared" si="89"/>
        <v>0.83870967741935487</v>
      </c>
      <c r="AC201" s="15">
        <v>207464.8</v>
      </c>
      <c r="AD201" s="14">
        <f>AVERAGE(Tabela1[[#This Row],[202407-JUL]:[202506-JUN]])</f>
        <v>1240</v>
      </c>
      <c r="AE201" s="14">
        <f t="shared" si="90"/>
        <v>1240</v>
      </c>
      <c r="AF201" s="5">
        <v>1</v>
      </c>
      <c r="AG201" s="6">
        <v>2154</v>
      </c>
      <c r="AH201" s="4">
        <v>3360</v>
      </c>
      <c r="AI201" s="23">
        <f>SUM(Tabela1[[#This Row],[ESTOQUE RJ]:[ESTOQUE SC]])</f>
        <v>5514</v>
      </c>
      <c r="AJ201" s="4">
        <v>3000</v>
      </c>
      <c r="AK201" s="4">
        <v>14000</v>
      </c>
      <c r="AL201" s="24">
        <f>SUM(Tabela1[[#This Row],[QTD CONTAINER]:[QTD FÁBRICA]])</f>
        <v>17000</v>
      </c>
      <c r="AM201" s="7">
        <f t="shared" si="91"/>
        <v>1.7370967741935484</v>
      </c>
      <c r="AN201" s="7">
        <f t="shared" si="92"/>
        <v>2.7096774193548385</v>
      </c>
      <c r="AO201" s="8">
        <f t="shared" si="93"/>
        <v>2.4193548387096775</v>
      </c>
      <c r="AP201" s="9">
        <f t="shared" si="94"/>
        <v>11.290322580645162</v>
      </c>
      <c r="AQ201" s="25">
        <f t="shared" si="95"/>
        <v>18.156451612903226</v>
      </c>
      <c r="AR201" s="18">
        <f t="shared" si="96"/>
        <v>1.7370967741935484</v>
      </c>
      <c r="AS201" s="7">
        <f t="shared" si="97"/>
        <v>2.7096774193548385</v>
      </c>
      <c r="AT201" s="8">
        <f t="shared" si="98"/>
        <v>2.4193548387096775</v>
      </c>
      <c r="AU201" s="9">
        <f t="shared" si="99"/>
        <v>11.290322580645162</v>
      </c>
      <c r="AV201" s="10">
        <f t="shared" si="100"/>
        <v>18.156451612903226</v>
      </c>
      <c r="AW201" s="22">
        <f t="shared" si="101"/>
        <v>0</v>
      </c>
      <c r="AX201" s="5">
        <f t="shared" si="102"/>
        <v>0</v>
      </c>
      <c r="AY201" s="4">
        <f>IF(
  AND(Tabela1[[#This Row],[GRUPO | ITEM]]="PALHETAS",NOT(OR(MID(Tabela1[[#This Row],[ITEM]],1,5)="YN-PF",MID(Tabela1[[#This Row],[ITEM]],1,5)="YN-PC"))),
  0,
  IF(
    ROUNDUP(
      IF(
        IF(D201="A",13-SUM(AR201:AU201),IF(D201="B",11-SUM(AR201:AU201),IF(D201="C",7-SUM(AR201:AU201))))
        &lt;0,
        0,
        IF(D201="A",13-SUM(AR201:AU201),IF(D201="B",11-SUM(AR201:AU201),IF(D201="C",7-SUM(AR201:AU201))))
      )
      *AE201/C201, 0
    )
    *C201 = 0,
    0,
    ROUNDUP(
      IF(
        IF(D201="A",13-SUM(AR201:AU201),IF(D201="B",11-SUM(AR201:AU201),IF(D201="C",7-SUM(AR201:AU201))))
        &lt;0,
        0,
        IF(D201="A",13-SUM(AR201:AU201),IF(D201="B",11-SUM(AR201:AU201),IF(D201="C",7-SUM(AR201:AU201))))
      )
      *AE201/C201, 0
    ) *C201
  )
)</f>
        <v>0</v>
      </c>
      <c r="AZ201" s="26">
        <f>IF(OR(COUNTIF(AB201,"&gt;="&amp;1.5)+COUNTIF(AA201,"&gt;="&amp;1.5)+COUNTIF(Z201,"&gt;="&amp;1.5)+COUNTIF(Y201,"&gt;="&amp;1.5)+COUNTIF(X201,"&gt;="&amp;1.5)&gt;=2,COUNTIF(AB201,"&gt;="&amp;2)&gt;=1,AND(AA201&gt;=1.5,AB201&lt;=0.3,AI201=0)),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+IFERROR(BA201*C201,0),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+IFERROR(BA201*C201,0),
IFERROR(AVERAGEIF(Tabela1[[#This Row],[COMPRA PADRÃO]:[COMPRA &gt;30%]],"&gt;"&amp;0,Tabela1[[#This Row],[COMPRA PADRÃO]:[COMPRA &gt;30%]]),
0))/Tabela1[[#This Row],[U/CX]],0)*Tabela1[[#This Row],[U/CX]])</f>
        <v>0</v>
      </c>
      <c r="BA201" s="19"/>
      <c r="BB201" s="19"/>
      <c r="BC201" s="5"/>
      <c r="BD201" s="43">
        <f t="shared" si="103"/>
        <v>56.150943396226417</v>
      </c>
      <c r="BE201" s="44">
        <f>Tabela1[[#This Row],[MÉDIA DIÁRIA]]*180</f>
        <v>10107.169811320755</v>
      </c>
      <c r="BF201" s="44">
        <f>Tabela1[[#This Row],[MÉDIA DIÁRIA]]*IF(Tabela1[[#This Row],[ABC FAT]]="A",(13*22),IF(Tabela1[[#This Row],[ABC FAT]]="B",(9*22),IF(Tabela1[[#This Row],[ABC FAT]]="C",(3*22),0)))</f>
        <v>16059.169811320755</v>
      </c>
      <c r="BG201" s="44">
        <f>SUM(Tabela1[[#This Row],[ESTOQUE TOTAL]],Tabela1[[#This Row],[TRÂNSITO TOTAL]])</f>
        <v>22514</v>
      </c>
      <c r="BH2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3640</v>
      </c>
      <c r="BI2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0.84237231182795702</v>
      </c>
    </row>
    <row r="202" spans="1:61" x14ac:dyDescent="0.2">
      <c r="A202" s="4" t="s">
        <v>202</v>
      </c>
      <c r="B202" s="4" t="s">
        <v>353</v>
      </c>
      <c r="C202" s="4">
        <v>15</v>
      </c>
      <c r="D202" s="4" t="s">
        <v>16</v>
      </c>
      <c r="E202" s="5">
        <v>525</v>
      </c>
      <c r="F202" s="4">
        <v>885</v>
      </c>
      <c r="G202" s="4">
        <v>465</v>
      </c>
      <c r="H202" s="4">
        <v>660</v>
      </c>
      <c r="I202" s="4">
        <v>480</v>
      </c>
      <c r="J202" s="4">
        <v>105</v>
      </c>
      <c r="K202" s="4">
        <v>750</v>
      </c>
      <c r="L202" s="4">
        <v>330</v>
      </c>
      <c r="M202" s="4">
        <v>480</v>
      </c>
      <c r="N202" s="4">
        <v>270</v>
      </c>
      <c r="O202" s="4">
        <v>540</v>
      </c>
      <c r="P202" s="4">
        <v>525</v>
      </c>
      <c r="Q202" s="13">
        <f t="shared" si="78"/>
        <v>1.0473815461346634</v>
      </c>
      <c r="R202" s="16">
        <f t="shared" si="79"/>
        <v>1.7655860349127181</v>
      </c>
      <c r="S202" s="16">
        <f t="shared" si="80"/>
        <v>0.92768079800498748</v>
      </c>
      <c r="T202" s="16">
        <f t="shared" si="81"/>
        <v>1.3167082294264338</v>
      </c>
      <c r="U202" s="16">
        <f t="shared" si="82"/>
        <v>0.95760598503740646</v>
      </c>
      <c r="V202" s="16">
        <f t="shared" si="83"/>
        <v>0.20947630922693267</v>
      </c>
      <c r="W202" s="16">
        <f t="shared" si="84"/>
        <v>1.4962593516209477</v>
      </c>
      <c r="X202" s="16">
        <f t="shared" si="85"/>
        <v>0.65835411471321692</v>
      </c>
      <c r="Y202" s="16">
        <f t="shared" si="86"/>
        <v>0.95760598503740646</v>
      </c>
      <c r="Z202" s="16">
        <f t="shared" si="87"/>
        <v>0.53865336658354113</v>
      </c>
      <c r="AA202" s="16">
        <f t="shared" si="88"/>
        <v>1.0773067331670823</v>
      </c>
      <c r="AB202" s="17">
        <f t="shared" si="89"/>
        <v>1.0473815461346634</v>
      </c>
      <c r="AC202" s="15">
        <v>87390.9</v>
      </c>
      <c r="AD202" s="14">
        <f>AVERAGE(Tabela1[[#This Row],[202407-JUL]:[202506-JUN]])</f>
        <v>501.25</v>
      </c>
      <c r="AE202" s="14">
        <f t="shared" si="90"/>
        <v>537.27272727272725</v>
      </c>
      <c r="AF202" s="5">
        <v>2</v>
      </c>
      <c r="AG202" s="6">
        <v>975</v>
      </c>
      <c r="AH202" s="4">
        <v>2490</v>
      </c>
      <c r="AI202" s="23">
        <f>SUM(Tabela1[[#This Row],[ESTOQUE RJ]:[ESTOQUE SC]])</f>
        <v>3465</v>
      </c>
      <c r="AJ202" s="4">
        <v>0</v>
      </c>
      <c r="AK202" s="4">
        <v>1720</v>
      </c>
      <c r="AL202" s="24">
        <f>SUM(Tabela1[[#This Row],[QTD CONTAINER]:[QTD FÁBRICA]])</f>
        <v>1720</v>
      </c>
      <c r="AM202" s="7">
        <f t="shared" si="91"/>
        <v>1.945137157107232</v>
      </c>
      <c r="AN202" s="7">
        <f t="shared" si="92"/>
        <v>4.9675810473815458</v>
      </c>
      <c r="AO202" s="8">
        <f t="shared" si="93"/>
        <v>0</v>
      </c>
      <c r="AP202" s="9">
        <f t="shared" si="94"/>
        <v>3.4314214463840398</v>
      </c>
      <c r="AQ202" s="25">
        <f t="shared" si="95"/>
        <v>10.344139650872817</v>
      </c>
      <c r="AR202" s="18">
        <f t="shared" si="96"/>
        <v>1.8147208121827412</v>
      </c>
      <c r="AS202" s="7">
        <f t="shared" si="97"/>
        <v>4.6345177664974617</v>
      </c>
      <c r="AT202" s="8">
        <f t="shared" si="98"/>
        <v>0</v>
      </c>
      <c r="AU202" s="9">
        <f t="shared" si="99"/>
        <v>3.2013536379018612</v>
      </c>
      <c r="AV202" s="10">
        <f t="shared" si="100"/>
        <v>9.6505922165820639</v>
      </c>
      <c r="AW202" s="22">
        <f t="shared" si="101"/>
        <v>1.0399387241492506</v>
      </c>
      <c r="AX202" s="5">
        <f t="shared" si="102"/>
        <v>330</v>
      </c>
      <c r="AY202" s="4">
        <f>IF(
  AND(Tabela1[[#This Row],[GRUPO | ITEM]]="PALHETAS",NOT(OR(MID(Tabela1[[#This Row],[ITEM]],1,5)="YN-PF",MID(Tabela1[[#This Row],[ITEM]],1,5)="YN-PC"))),
  0,
  IF(
    ROUNDUP(
      IF(
        IF(D202="A",13-SUM(AR202:AU202),IF(D202="B",11-SUM(AR202:AU202),IF(D202="C",7-SUM(AR202:AU202))))
        &lt;0,
        0,
        IF(D202="A",13-SUM(AR202:AU202),IF(D202="B",11-SUM(AR202:AU202),IF(D202="C",7-SUM(AR202:AU202))))
      )
      *AE202/C202, 0
    )
    *C202 = 0,
    0,
    ROUNDUP(
      IF(
        IF(D202="A",13-SUM(AR202:AU202),IF(D202="B",11-SUM(AR202:AU202),IF(D202="C",7-SUM(AR202:AU202))))
        &lt;0,
        0,
        IF(D202="A",13-SUM(AR202:AU202),IF(D202="B",11-SUM(AR202:AU202),IF(D202="C",7-SUM(AR202:AU202))))
      )
      *AE202/C202, 0
    ) *C202
  )
)</f>
        <v>735</v>
      </c>
      <c r="AZ202" s="26">
        <f>IF(OR(COUNTIF(AB202,"&gt;="&amp;1.5)+COUNTIF(AA202,"&gt;="&amp;1.5)+COUNTIF(Z202,"&gt;="&amp;1.5)+COUNTIF(Y202,"&gt;="&amp;1.5)+COUNTIF(X202,"&gt;="&amp;1.5)&gt;=2,COUNTIF(AB202,"&gt;="&amp;2)&gt;=1,AND(AA202&gt;=1.5,AB202&lt;=0.3,AI202=0)),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+IFERROR(BA202*C202,0),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+IFERROR(BA202*C202,0),
IFERROR(AVERAGEIF(Tabela1[[#This Row],[COMPRA PADRÃO]:[COMPRA &gt;30%]],"&gt;"&amp;0,Tabela1[[#This Row],[COMPRA PADRÃO]:[COMPRA &gt;30%]]),
0))/Tabela1[[#This Row],[U/CX]],0)*Tabela1[[#This Row],[U/CX]])</f>
        <v>540</v>
      </c>
      <c r="BA202" s="19"/>
      <c r="BB202" s="19"/>
      <c r="BC202" s="5"/>
      <c r="BD202" s="43">
        <f t="shared" si="103"/>
        <v>22.69811320754717</v>
      </c>
      <c r="BE202" s="44">
        <f>Tabela1[[#This Row],[MÉDIA DIÁRIA]]*180</f>
        <v>4085.6603773584907</v>
      </c>
      <c r="BF202" s="44">
        <f>Tabela1[[#This Row],[MÉDIA DIÁRIA]]*IF(Tabela1[[#This Row],[ABC FAT]]="A",(13*22),IF(Tabela1[[#This Row],[ABC FAT]]="B",(9*22),IF(Tabela1[[#This Row],[ABC FAT]]="C",(3*22),0)))</f>
        <v>4494.2264150943392</v>
      </c>
      <c r="BG202" s="44">
        <f>SUM(Tabela1[[#This Row],[ESTOQUE TOTAL]],Tabela1[[#This Row],[TRÂNSITO TOTAL]])</f>
        <v>5185</v>
      </c>
      <c r="BH2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3390</v>
      </c>
      <c r="BI2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0.84808811305070653</v>
      </c>
    </row>
    <row r="203" spans="1:61" x14ac:dyDescent="0.2">
      <c r="A203" s="4" t="s">
        <v>17</v>
      </c>
      <c r="B203" s="4" t="s">
        <v>882</v>
      </c>
      <c r="C203" s="4">
        <v>20</v>
      </c>
      <c r="D203" s="4" t="s">
        <v>16</v>
      </c>
      <c r="E203" s="5">
        <v>500</v>
      </c>
      <c r="F203" s="4">
        <v>320</v>
      </c>
      <c r="G203" s="4">
        <v>500</v>
      </c>
      <c r="H203" s="4">
        <v>1040</v>
      </c>
      <c r="I203" s="4">
        <v>600</v>
      </c>
      <c r="J203" s="4">
        <v>100</v>
      </c>
      <c r="K203" s="4">
        <v>760</v>
      </c>
      <c r="L203" s="4">
        <v>420</v>
      </c>
      <c r="M203" s="4">
        <v>260</v>
      </c>
      <c r="N203" s="4">
        <v>220</v>
      </c>
      <c r="O203" s="4">
        <v>400</v>
      </c>
      <c r="P203" s="4">
        <v>460</v>
      </c>
      <c r="Q203" s="13">
        <f t="shared" si="78"/>
        <v>1.075268817204301</v>
      </c>
      <c r="R203" s="16">
        <f t="shared" si="79"/>
        <v>0.68817204301075274</v>
      </c>
      <c r="S203" s="16">
        <f t="shared" si="80"/>
        <v>1.075268817204301</v>
      </c>
      <c r="T203" s="16">
        <f t="shared" si="81"/>
        <v>2.236559139784946</v>
      </c>
      <c r="U203" s="16">
        <f t="shared" si="82"/>
        <v>1.2903225806451613</v>
      </c>
      <c r="V203" s="16">
        <f t="shared" si="83"/>
        <v>0.21505376344086022</v>
      </c>
      <c r="W203" s="16">
        <f t="shared" si="84"/>
        <v>1.6344086021505377</v>
      </c>
      <c r="X203" s="16">
        <f t="shared" si="85"/>
        <v>0.90322580645161288</v>
      </c>
      <c r="Y203" s="16">
        <f t="shared" si="86"/>
        <v>0.55913978494623651</v>
      </c>
      <c r="Z203" s="16">
        <f t="shared" si="87"/>
        <v>0.4731182795698925</v>
      </c>
      <c r="AA203" s="16">
        <f t="shared" si="88"/>
        <v>0.86021505376344087</v>
      </c>
      <c r="AB203" s="17">
        <f t="shared" si="89"/>
        <v>0.989247311827957</v>
      </c>
      <c r="AC203" s="15">
        <v>85517.2</v>
      </c>
      <c r="AD203" s="14">
        <f>AVERAGE(Tabela1[[#This Row],[202407-JUL]:[202506-JUN]])</f>
        <v>465</v>
      </c>
      <c r="AE203" s="14">
        <f t="shared" si="90"/>
        <v>498.18181818181819</v>
      </c>
      <c r="AF203" s="5">
        <v>0</v>
      </c>
      <c r="AG203" s="6">
        <v>920</v>
      </c>
      <c r="AH203" s="4">
        <v>1600</v>
      </c>
      <c r="AI203" s="23">
        <f>SUM(Tabela1[[#This Row],[ESTOQUE RJ]:[ESTOQUE SC]])</f>
        <v>2520</v>
      </c>
      <c r="AJ203" s="4">
        <v>700</v>
      </c>
      <c r="AK203" s="4">
        <v>4000</v>
      </c>
      <c r="AL203" s="24">
        <f>SUM(Tabela1[[#This Row],[QTD CONTAINER]:[QTD FÁBRICA]])</f>
        <v>4700</v>
      </c>
      <c r="AM203" s="7">
        <f t="shared" si="91"/>
        <v>1.978494623655914</v>
      </c>
      <c r="AN203" s="7">
        <f t="shared" si="92"/>
        <v>3.4408602150537635</v>
      </c>
      <c r="AO203" s="8">
        <f t="shared" si="93"/>
        <v>1.5053763440860215</v>
      </c>
      <c r="AP203" s="9">
        <f t="shared" si="94"/>
        <v>8.6021505376344081</v>
      </c>
      <c r="AQ203" s="25">
        <f t="shared" si="95"/>
        <v>15.526881720430108</v>
      </c>
      <c r="AR203" s="18">
        <f t="shared" si="96"/>
        <v>1.8467153284671534</v>
      </c>
      <c r="AS203" s="7">
        <f t="shared" si="97"/>
        <v>3.2116788321167884</v>
      </c>
      <c r="AT203" s="8">
        <f t="shared" si="98"/>
        <v>1.4051094890510949</v>
      </c>
      <c r="AU203" s="9">
        <f t="shared" si="99"/>
        <v>8.0291970802919703</v>
      </c>
      <c r="AV203" s="10">
        <f t="shared" si="100"/>
        <v>14.492700729927007</v>
      </c>
      <c r="AW203" s="22">
        <f t="shared" si="101"/>
        <v>0</v>
      </c>
      <c r="AX203" s="5">
        <f t="shared" si="102"/>
        <v>0</v>
      </c>
      <c r="AY203" s="4">
        <f>IF(
  AND(Tabela1[[#This Row],[GRUPO | ITEM]]="PALHETAS",NOT(OR(MID(Tabela1[[#This Row],[ITEM]],1,5)="YN-PF",MID(Tabela1[[#This Row],[ITEM]],1,5)="YN-PC"))),
  0,
  IF(
    ROUNDUP(
      IF(
        IF(D203="A",13-SUM(AR203:AU203),IF(D203="B",11-SUM(AR203:AU203),IF(D203="C",7-SUM(AR203:AU203))))
        &lt;0,
        0,
        IF(D203="A",13-SUM(AR203:AU203),IF(D203="B",11-SUM(AR203:AU203),IF(D203="C",7-SUM(AR203:AU203))))
      )
      *AE203/C203, 0
    )
    *C203 = 0,
    0,
    ROUNDUP(
      IF(
        IF(D203="A",13-SUM(AR203:AU203),IF(D203="B",11-SUM(AR203:AU203),IF(D203="C",7-SUM(AR203:AU203))))
        &lt;0,
        0,
        IF(D203="A",13-SUM(AR203:AU203),IF(D203="B",11-SUM(AR203:AU203),IF(D203="C",7-SUM(AR203:AU203))))
      )
      *AE203/C203, 0
    ) *C203
  )
)</f>
        <v>0</v>
      </c>
      <c r="AZ203" s="26">
        <f>IF(OR(COUNTIF(AB203,"&gt;="&amp;1.5)+COUNTIF(AA203,"&gt;="&amp;1.5)+COUNTIF(Z203,"&gt;="&amp;1.5)+COUNTIF(Y203,"&gt;="&amp;1.5)+COUNTIF(X203,"&gt;="&amp;1.5)&gt;=2,COUNTIF(AB203,"&gt;="&amp;2)&gt;=1,AND(AA203&gt;=1.5,AB203&lt;=0.3,AI203=0)),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+IFERROR(BA203*C203,0),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+IFERROR(BA203*C203,0),
IFERROR(AVERAGEIF(Tabela1[[#This Row],[COMPRA PADRÃO]:[COMPRA &gt;30%]],"&gt;"&amp;0,Tabela1[[#This Row],[COMPRA PADRÃO]:[COMPRA &gt;30%]]),
0))/Tabela1[[#This Row],[U/CX]],0)*Tabela1[[#This Row],[U/CX]])</f>
        <v>0</v>
      </c>
      <c r="BA203" s="19"/>
      <c r="BB203" s="19"/>
      <c r="BC203" s="5"/>
      <c r="BD203" s="43">
        <f t="shared" si="103"/>
        <v>21.056603773584907</v>
      </c>
      <c r="BE203" s="44">
        <f>Tabela1[[#This Row],[MÉDIA DIÁRIA]]*180</f>
        <v>3790.1886792452833</v>
      </c>
      <c r="BF203" s="44">
        <f>Tabela1[[#This Row],[MÉDIA DIÁRIA]]*IF(Tabela1[[#This Row],[ABC FAT]]="A",(13*22),IF(Tabela1[[#This Row],[ABC FAT]]="B",(9*22),IF(Tabela1[[#This Row],[ABC FAT]]="C",(3*22),0)))</f>
        <v>4169.2075471698117</v>
      </c>
      <c r="BG203" s="44">
        <f>SUM(Tabela1[[#This Row],[ESTOQUE TOTAL]],Tabela1[[#This Row],[TRÂNSITO TOTAL]])</f>
        <v>7220</v>
      </c>
      <c r="BH2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740</v>
      </c>
      <c r="BI2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0.84956192751891668</v>
      </c>
    </row>
    <row r="204" spans="1:61" s="3" customFormat="1" x14ac:dyDescent="0.2">
      <c r="A204" s="4" t="s">
        <v>17</v>
      </c>
      <c r="B204" s="4" t="s">
        <v>167</v>
      </c>
      <c r="C204" s="4">
        <v>25</v>
      </c>
      <c r="D204" s="4" t="s">
        <v>16</v>
      </c>
      <c r="E204" s="5"/>
      <c r="F204" s="4"/>
      <c r="G204" s="4">
        <v>480</v>
      </c>
      <c r="H204" s="4">
        <v>210</v>
      </c>
      <c r="I204" s="4">
        <v>305</v>
      </c>
      <c r="J204" s="4">
        <v>50</v>
      </c>
      <c r="K204" s="4">
        <v>255</v>
      </c>
      <c r="L204" s="4">
        <v>200</v>
      </c>
      <c r="M204" s="4">
        <v>400</v>
      </c>
      <c r="N204" s="4">
        <v>300</v>
      </c>
      <c r="O204" s="4">
        <v>300</v>
      </c>
      <c r="P204" s="4">
        <v>225</v>
      </c>
      <c r="Q204" s="13">
        <f t="shared" si="78"/>
        <v>0</v>
      </c>
      <c r="R204" s="16">
        <f t="shared" si="79"/>
        <v>0</v>
      </c>
      <c r="S204" s="16">
        <f t="shared" si="80"/>
        <v>1.761467889908257</v>
      </c>
      <c r="T204" s="16">
        <f t="shared" si="81"/>
        <v>0.77064220183486243</v>
      </c>
      <c r="U204" s="16">
        <f t="shared" si="82"/>
        <v>1.1192660550458715</v>
      </c>
      <c r="V204" s="16">
        <f t="shared" si="83"/>
        <v>0.1834862385321101</v>
      </c>
      <c r="W204" s="16">
        <f t="shared" si="84"/>
        <v>0.93577981651376152</v>
      </c>
      <c r="X204" s="16">
        <f t="shared" si="85"/>
        <v>0.73394495412844041</v>
      </c>
      <c r="Y204" s="16">
        <f t="shared" si="86"/>
        <v>1.4678899082568808</v>
      </c>
      <c r="Z204" s="16">
        <f t="shared" si="87"/>
        <v>1.1009174311926606</v>
      </c>
      <c r="AA204" s="16">
        <f t="shared" si="88"/>
        <v>1.1009174311926606</v>
      </c>
      <c r="AB204" s="17">
        <f t="shared" si="89"/>
        <v>0.82568807339449546</v>
      </c>
      <c r="AC204" s="15">
        <v>57486.9</v>
      </c>
      <c r="AD204" s="14">
        <f>AVERAGE(Tabela1[[#This Row],[202407-JUL]:[202506-JUN]])</f>
        <v>272.5</v>
      </c>
      <c r="AE204" s="14">
        <f t="shared" si="90"/>
        <v>297.22222222222223</v>
      </c>
      <c r="AF204" s="5">
        <v>0</v>
      </c>
      <c r="AG204" s="6">
        <v>75</v>
      </c>
      <c r="AH204" s="4">
        <v>0</v>
      </c>
      <c r="AI204" s="23">
        <f>SUM(Tabela1[[#This Row],[ESTOQUE RJ]:[ESTOQUE SC]])</f>
        <v>75</v>
      </c>
      <c r="AJ204" s="4">
        <v>1500</v>
      </c>
      <c r="AK204" s="4">
        <v>1500</v>
      </c>
      <c r="AL204" s="24">
        <f>SUM(Tabela1[[#This Row],[QTD CONTAINER]:[QTD FÁBRICA]])</f>
        <v>3000</v>
      </c>
      <c r="AM204" s="7">
        <f t="shared" si="91"/>
        <v>0.27522935779816515</v>
      </c>
      <c r="AN204" s="7">
        <f t="shared" si="92"/>
        <v>0</v>
      </c>
      <c r="AO204" s="8">
        <f t="shared" si="93"/>
        <v>5.5045871559633026</v>
      </c>
      <c r="AP204" s="9">
        <f t="shared" si="94"/>
        <v>5.5045871559633026</v>
      </c>
      <c r="AQ204" s="25">
        <f t="shared" si="95"/>
        <v>11.284403669724771</v>
      </c>
      <c r="AR204" s="18">
        <f t="shared" si="96"/>
        <v>0.25233644859813081</v>
      </c>
      <c r="AS204" s="7">
        <f t="shared" si="97"/>
        <v>0</v>
      </c>
      <c r="AT204" s="8">
        <f t="shared" si="98"/>
        <v>5.0467289719626169</v>
      </c>
      <c r="AU204" s="9">
        <f t="shared" si="99"/>
        <v>5.0467289719626169</v>
      </c>
      <c r="AV204" s="10">
        <f t="shared" si="100"/>
        <v>10.345794392523365</v>
      </c>
      <c r="AW204" s="22">
        <f t="shared" si="101"/>
        <v>0</v>
      </c>
      <c r="AX204" s="5">
        <f t="shared" si="102"/>
        <v>0</v>
      </c>
      <c r="AY204" s="4">
        <f>IF(
  AND(Tabela1[[#This Row],[GRUPO | ITEM]]="PALHETAS",NOT(OR(MID(Tabela1[[#This Row],[ITEM]],1,5)="YN-PF",MID(Tabela1[[#This Row],[ITEM]],1,5)="YN-PC"))),
  0,
  IF(
    ROUNDUP(
      IF(
        IF(D204="A",13-SUM(AR204:AU204),IF(D204="B",11-SUM(AR204:AU204),IF(D204="C",7-SUM(AR204:AU204))))
        &lt;0,
        0,
        IF(D204="A",13-SUM(AR204:AU204),IF(D204="B",11-SUM(AR204:AU204),IF(D204="C",7-SUM(AR204:AU204))))
      )
      *AE204/C204, 0
    )
    *C204 = 0,
    0,
    ROUNDUP(
      IF(
        IF(D204="A",13-SUM(AR204:AU204),IF(D204="B",11-SUM(AR204:AU204),IF(D204="C",7-SUM(AR204:AU204))))
        &lt;0,
        0,
        IF(D204="A",13-SUM(AR204:AU204),IF(D204="B",11-SUM(AR204:AU204),IF(D204="C",7-SUM(AR204:AU204))))
      )
      *AE204/C204, 0
    ) *C204
  )
)</f>
        <v>0</v>
      </c>
      <c r="AZ204" s="26">
        <f>IF(OR(COUNTIF(AB204,"&gt;="&amp;1.5)+COUNTIF(AA204,"&gt;="&amp;1.5)+COUNTIF(Z204,"&gt;="&amp;1.5)+COUNTIF(Y204,"&gt;="&amp;1.5)+COUNTIF(X204,"&gt;="&amp;1.5)&gt;=2,COUNTIF(AB204,"&gt;="&amp;2)&gt;=1,AND(AA204&gt;=1.5,AB204&lt;=0.3,AI204=0)),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+IFERROR(BA204*C204,0),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+IFERROR(BA204*C204,0),
IFERROR(AVERAGEIF(Tabela1[[#This Row],[COMPRA PADRÃO]:[COMPRA &gt;30%]],"&gt;"&amp;0,Tabela1[[#This Row],[COMPRA PADRÃO]:[COMPRA &gt;30%]]),
0))/Tabela1[[#This Row],[U/CX]],0)*Tabela1[[#This Row],[U/CX]])</f>
        <v>0</v>
      </c>
      <c r="BA204" s="19"/>
      <c r="BB204" s="19"/>
      <c r="BC204" s="5"/>
      <c r="BD204" s="43">
        <f t="shared" si="103"/>
        <v>10.283018867924529</v>
      </c>
      <c r="BE204" s="44">
        <f>Tabela1[[#This Row],[MÉDIA DIÁRIA]]*180</f>
        <v>1850.9433962264152</v>
      </c>
      <c r="BF204" s="44">
        <f>Tabela1[[#This Row],[MÉDIA DIÁRIA]]*IF(Tabela1[[#This Row],[ABC FAT]]="A",(13*22),IF(Tabela1[[#This Row],[ABC FAT]]="B",(9*22),IF(Tabela1[[#This Row],[ABC FAT]]="C",(3*22),0)))</f>
        <v>2036.0377358490566</v>
      </c>
      <c r="BG204" s="44">
        <f>SUM(Tabela1[[#This Row],[ESTOQUE TOTAL]],Tabela1[[#This Row],[TRÂNSITO TOTAL]])</f>
        <v>3075</v>
      </c>
      <c r="BH2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800</v>
      </c>
      <c r="BI2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0.8509174311926605</v>
      </c>
    </row>
    <row r="205" spans="1:61" s="3" customFormat="1" x14ac:dyDescent="0.2">
      <c r="A205" s="4" t="s">
        <v>17</v>
      </c>
      <c r="B205" s="4" t="s">
        <v>838</v>
      </c>
      <c r="C205" s="4">
        <v>40</v>
      </c>
      <c r="D205" s="4" t="s">
        <v>85</v>
      </c>
      <c r="E205" s="5">
        <v>30</v>
      </c>
      <c r="F205" s="4">
        <v>120</v>
      </c>
      <c r="G205" s="4">
        <v>280</v>
      </c>
      <c r="H205" s="4">
        <v>370</v>
      </c>
      <c r="I205" s="4">
        <v>650</v>
      </c>
      <c r="J205" s="4">
        <v>190</v>
      </c>
      <c r="K205" s="4">
        <v>240</v>
      </c>
      <c r="L205" s="4">
        <v>280</v>
      </c>
      <c r="M205" s="4">
        <v>80</v>
      </c>
      <c r="N205" s="4">
        <v>40</v>
      </c>
      <c r="O205" s="4">
        <v>140</v>
      </c>
      <c r="P205" s="4">
        <v>140</v>
      </c>
      <c r="Q205" s="13">
        <f t="shared" si="78"/>
        <v>0.140625</v>
      </c>
      <c r="R205" s="16">
        <f t="shared" si="79"/>
        <v>0.5625</v>
      </c>
      <c r="S205" s="16">
        <f t="shared" si="80"/>
        <v>1.3125</v>
      </c>
      <c r="T205" s="16">
        <f t="shared" si="81"/>
        <v>1.734375</v>
      </c>
      <c r="U205" s="16">
        <f t="shared" si="82"/>
        <v>3.046875</v>
      </c>
      <c r="V205" s="16">
        <f t="shared" si="83"/>
        <v>0.890625</v>
      </c>
      <c r="W205" s="16">
        <f t="shared" si="84"/>
        <v>1.125</v>
      </c>
      <c r="X205" s="16">
        <f t="shared" si="85"/>
        <v>1.3125</v>
      </c>
      <c r="Y205" s="16">
        <f t="shared" si="86"/>
        <v>0.375</v>
      </c>
      <c r="Z205" s="16">
        <f t="shared" si="87"/>
        <v>0.1875</v>
      </c>
      <c r="AA205" s="16">
        <f t="shared" si="88"/>
        <v>0.65625</v>
      </c>
      <c r="AB205" s="17">
        <f t="shared" si="89"/>
        <v>0.65625</v>
      </c>
      <c r="AC205" s="15">
        <v>18736.3</v>
      </c>
      <c r="AD205" s="14">
        <f>AVERAGE(Tabela1[[#This Row],[202407-JUL]:[202506-JUN]])</f>
        <v>213.33333333333334</v>
      </c>
      <c r="AE205" s="14">
        <f t="shared" si="90"/>
        <v>249</v>
      </c>
      <c r="AF205" s="5">
        <v>0</v>
      </c>
      <c r="AG205" s="6">
        <v>963</v>
      </c>
      <c r="AH205" s="4">
        <v>520</v>
      </c>
      <c r="AI205" s="23">
        <f>SUM(Tabela1[[#This Row],[ESTOQUE RJ]:[ESTOQUE SC]])</f>
        <v>1483</v>
      </c>
      <c r="AJ205" s="4">
        <v>0</v>
      </c>
      <c r="AK205" s="4">
        <v>0</v>
      </c>
      <c r="AL205" s="24">
        <f>SUM(Tabela1[[#This Row],[QTD CONTAINER]:[QTD FÁBRICA]])</f>
        <v>0</v>
      </c>
      <c r="AM205" s="7">
        <f t="shared" si="91"/>
        <v>4.5140624999999996</v>
      </c>
      <c r="AN205" s="7">
        <f t="shared" si="92"/>
        <v>2.4375</v>
      </c>
      <c r="AO205" s="8">
        <f t="shared" si="93"/>
        <v>0</v>
      </c>
      <c r="AP205" s="9">
        <f t="shared" si="94"/>
        <v>0</v>
      </c>
      <c r="AQ205" s="25">
        <f t="shared" si="95"/>
        <v>6.9515624999999996</v>
      </c>
      <c r="AR205" s="18">
        <f t="shared" si="96"/>
        <v>3.8674698795180724</v>
      </c>
      <c r="AS205" s="7">
        <f t="shared" si="97"/>
        <v>2.0883534136546187</v>
      </c>
      <c r="AT205" s="8">
        <f t="shared" si="98"/>
        <v>0</v>
      </c>
      <c r="AU205" s="9">
        <f t="shared" si="99"/>
        <v>0</v>
      </c>
      <c r="AV205" s="10">
        <f t="shared" si="100"/>
        <v>5.9558232931726911</v>
      </c>
      <c r="AW205" s="22">
        <f t="shared" si="101"/>
        <v>0</v>
      </c>
      <c r="AX205" s="5">
        <f t="shared" si="102"/>
        <v>0</v>
      </c>
      <c r="AY205" s="4">
        <f>IF(
  AND(Tabela1[[#This Row],[GRUPO | ITEM]]="PALHETAS",NOT(OR(MID(Tabela1[[#This Row],[ITEM]],1,5)="YN-PF",MID(Tabela1[[#This Row],[ITEM]],1,5)="YN-PC"))),
  0,
  IF(
    ROUNDUP(
      IF(
        IF(D205="A",13-SUM(AR205:AU205),IF(D205="B",11-SUM(AR205:AU205),IF(D205="C",7-SUM(AR205:AU205))))
        &lt;0,
        0,
        IF(D205="A",13-SUM(AR205:AU205),IF(D205="B",11-SUM(AR205:AU205),IF(D205="C",7-SUM(AR205:AU205))))
      )
      *AE205/C205, 0
    )
    *C205 = 0,
    0,
    ROUNDUP(
      IF(
        IF(D205="A",13-SUM(AR205:AU205),IF(D205="B",11-SUM(AR205:AU205),IF(D205="C",7-SUM(AR205:AU205))))
        &lt;0,
        0,
        IF(D205="A",13-SUM(AR205:AU205),IF(D205="B",11-SUM(AR205:AU205),IF(D205="C",7-SUM(AR205:AU205))))
      )
      *AE205/C205, 0
    ) *C205
  )
)</f>
        <v>0</v>
      </c>
      <c r="AZ205" s="26">
        <f>IF(OR(COUNTIF(AB205,"&gt;="&amp;1.5)+COUNTIF(AA205,"&gt;="&amp;1.5)+COUNTIF(Z205,"&gt;="&amp;1.5)+COUNTIF(Y205,"&gt;="&amp;1.5)+COUNTIF(X205,"&gt;="&amp;1.5)&gt;=2,COUNTIF(AB205,"&gt;="&amp;2)&gt;=1,AND(AA205&gt;=1.5,AB205&lt;=0.3,AI205=0)),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+IFERROR(BA205*C205,0),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+IFERROR(BA205*C205,0),
IFERROR(AVERAGEIF(Tabela1[[#This Row],[COMPRA PADRÃO]:[COMPRA &gt;30%]],"&gt;"&amp;0,Tabela1[[#This Row],[COMPRA PADRÃO]:[COMPRA &gt;30%]]),
0))/Tabela1[[#This Row],[U/CX]],0)*Tabela1[[#This Row],[U/CX]])</f>
        <v>0</v>
      </c>
      <c r="BA205" s="19"/>
      <c r="BB205" s="19"/>
      <c r="BC205" s="5"/>
      <c r="BD205" s="43">
        <f t="shared" si="103"/>
        <v>9.6603773584905657</v>
      </c>
      <c r="BE205" s="44">
        <f>Tabela1[[#This Row],[MÉDIA DIÁRIA]]*180</f>
        <v>1738.8679245283017</v>
      </c>
      <c r="BF205" s="44">
        <f>Tabela1[[#This Row],[MÉDIA DIÁRIA]]*IF(Tabela1[[#This Row],[ABC FAT]]="A",(13*22),IF(Tabela1[[#This Row],[ABC FAT]]="B",(9*22),IF(Tabela1[[#This Row],[ABC FAT]]="C",(3*22),0)))</f>
        <v>637.58490566037733</v>
      </c>
      <c r="BG205" s="44">
        <f>SUM(Tabela1[[#This Row],[ESTOQUE TOTAL]],Tabela1[[#This Row],[TRÂNSITO TOTAL]])</f>
        <v>1483</v>
      </c>
      <c r="BH2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880</v>
      </c>
      <c r="BI2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0.85285373263888897</v>
      </c>
    </row>
    <row r="206" spans="1:61" s="3" customFormat="1" x14ac:dyDescent="0.2">
      <c r="A206" s="4" t="s">
        <v>172</v>
      </c>
      <c r="B206" s="4" t="s">
        <v>1030</v>
      </c>
      <c r="C206" s="4">
        <v>100</v>
      </c>
      <c r="D206" s="4" t="s">
        <v>16</v>
      </c>
      <c r="E206" s="5">
        <v>400</v>
      </c>
      <c r="F206" s="4">
        <v>400</v>
      </c>
      <c r="G206" s="4">
        <v>400</v>
      </c>
      <c r="H206" s="4">
        <v>500</v>
      </c>
      <c r="I206" s="4">
        <v>800</v>
      </c>
      <c r="J206" s="4">
        <v>100</v>
      </c>
      <c r="K206" s="4">
        <v>400</v>
      </c>
      <c r="L206" s="4">
        <v>200</v>
      </c>
      <c r="M206" s="4">
        <v>200</v>
      </c>
      <c r="N206" s="4">
        <v>700</v>
      </c>
      <c r="O206" s="4">
        <v>850</v>
      </c>
      <c r="P206" s="4">
        <v>700</v>
      </c>
      <c r="Q206" s="13">
        <f t="shared" si="78"/>
        <v>0.84955752212389379</v>
      </c>
      <c r="R206" s="16">
        <f t="shared" si="79"/>
        <v>0.84955752212389379</v>
      </c>
      <c r="S206" s="16">
        <f t="shared" si="80"/>
        <v>0.84955752212389379</v>
      </c>
      <c r="T206" s="16">
        <f t="shared" si="81"/>
        <v>1.0619469026548674</v>
      </c>
      <c r="U206" s="16">
        <f t="shared" si="82"/>
        <v>1.6991150442477876</v>
      </c>
      <c r="V206" s="16">
        <f t="shared" si="83"/>
        <v>0.21238938053097345</v>
      </c>
      <c r="W206" s="16">
        <f t="shared" si="84"/>
        <v>0.84955752212389379</v>
      </c>
      <c r="X206" s="16">
        <f t="shared" si="85"/>
        <v>0.4247787610619469</v>
      </c>
      <c r="Y206" s="16">
        <f t="shared" si="86"/>
        <v>0.4247787610619469</v>
      </c>
      <c r="Z206" s="16">
        <f t="shared" si="87"/>
        <v>1.4867256637168142</v>
      </c>
      <c r="AA206" s="16">
        <f t="shared" si="88"/>
        <v>1.8053097345132745</v>
      </c>
      <c r="AB206" s="17">
        <f t="shared" si="89"/>
        <v>1.4867256637168142</v>
      </c>
      <c r="AC206" s="15">
        <v>50904</v>
      </c>
      <c r="AD206" s="14">
        <f>AVERAGE(Tabela1[[#This Row],[202407-JUL]:[202506-JUN]])</f>
        <v>470.83333333333331</v>
      </c>
      <c r="AE206" s="14">
        <f t="shared" si="90"/>
        <v>504.54545454545456</v>
      </c>
      <c r="AF206" s="5">
        <v>6</v>
      </c>
      <c r="AG206" s="6">
        <v>1700</v>
      </c>
      <c r="AH206" s="4">
        <v>800</v>
      </c>
      <c r="AI206" s="23">
        <f>SUM(Tabela1[[#This Row],[ESTOQUE RJ]:[ESTOQUE SC]])</f>
        <v>2500</v>
      </c>
      <c r="AJ206" s="4">
        <v>800</v>
      </c>
      <c r="AK206" s="4">
        <v>1700</v>
      </c>
      <c r="AL206" s="24">
        <f>SUM(Tabela1[[#This Row],[QTD CONTAINER]:[QTD FÁBRICA]])</f>
        <v>2500</v>
      </c>
      <c r="AM206" s="7">
        <f t="shared" si="91"/>
        <v>3.610619469026549</v>
      </c>
      <c r="AN206" s="7">
        <f t="shared" si="92"/>
        <v>1.6991150442477876</v>
      </c>
      <c r="AO206" s="8">
        <f t="shared" si="93"/>
        <v>1.6991150442477876</v>
      </c>
      <c r="AP206" s="9">
        <f t="shared" si="94"/>
        <v>3.610619469026549</v>
      </c>
      <c r="AQ206" s="25">
        <f t="shared" si="95"/>
        <v>10.619469026548673</v>
      </c>
      <c r="AR206" s="18">
        <f t="shared" si="96"/>
        <v>3.3693693693693691</v>
      </c>
      <c r="AS206" s="7">
        <f t="shared" si="97"/>
        <v>1.5855855855855856</v>
      </c>
      <c r="AT206" s="8">
        <f t="shared" si="98"/>
        <v>1.5855855855855856</v>
      </c>
      <c r="AU206" s="9">
        <f t="shared" si="99"/>
        <v>3.3693693693693691</v>
      </c>
      <c r="AV206" s="10">
        <f t="shared" si="100"/>
        <v>9.9099099099099099</v>
      </c>
      <c r="AW206" s="22">
        <f t="shared" si="101"/>
        <v>0.82019417475728151</v>
      </c>
      <c r="AX206" s="5">
        <f t="shared" si="102"/>
        <v>200</v>
      </c>
      <c r="AY206" s="4">
        <f>IF(
  AND(Tabela1[[#This Row],[GRUPO | ITEM]]="PALHETAS",NOT(OR(MID(Tabela1[[#This Row],[ITEM]],1,5)="YN-PF",MID(Tabela1[[#This Row],[ITEM]],1,5)="YN-PC"))),
  0,
  IF(
    ROUNDUP(
      IF(
        IF(D206="A",13-SUM(AR206:AU206),IF(D206="B",11-SUM(AR206:AU206),IF(D206="C",7-SUM(AR206:AU206))))
        &lt;0,
        0,
        IF(D206="A",13-SUM(AR206:AU206),IF(D206="B",11-SUM(AR206:AU206),IF(D206="C",7-SUM(AR206:AU206))))
      )
      *AE206/C206, 0
    )
    *C206 = 0,
    0,
    ROUNDUP(
      IF(
        IF(D206="A",13-SUM(AR206:AU206),IF(D206="B",11-SUM(AR206:AU206),IF(D206="C",7-SUM(AR206:AU206))))
        &lt;0,
        0,
        IF(D206="A",13-SUM(AR206:AU206),IF(D206="B",11-SUM(AR206:AU206),IF(D206="C",7-SUM(AR206:AU206))))
      )
      *AE206/C206, 0
    ) *C206
  )
)</f>
        <v>600</v>
      </c>
      <c r="AZ206" s="26">
        <f>IF(OR(COUNTIF(AB206,"&gt;="&amp;1.5)+COUNTIF(AA206,"&gt;="&amp;1.5)+COUNTIF(Z206,"&gt;="&amp;1.5)+COUNTIF(Y206,"&gt;="&amp;1.5)+COUNTIF(X206,"&gt;="&amp;1.5)&gt;=2,COUNTIF(AB206,"&gt;="&amp;2)&gt;=1,AND(AA206&gt;=1.5,AB206&lt;=0.3,AI206=0)),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+IFERROR(BA206*C206,0),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+IFERROR(BA206*C206,0),
IFERROR(AVERAGEIF(Tabela1[[#This Row],[COMPRA PADRÃO]:[COMPRA &gt;30%]],"&gt;"&amp;0,Tabela1[[#This Row],[COMPRA PADRÃO]:[COMPRA &gt;30%]]),
0))/Tabela1[[#This Row],[U/CX]],0)*Tabela1[[#This Row],[U/CX]])</f>
        <v>400</v>
      </c>
      <c r="BA206" s="19"/>
      <c r="BB206" s="19"/>
      <c r="BC206" s="5"/>
      <c r="BD206" s="43">
        <f t="shared" si="103"/>
        <v>21.320754716981131</v>
      </c>
      <c r="BE206" s="44">
        <f>Tabela1[[#This Row],[MÉDIA DIÁRIA]]*180</f>
        <v>3837.7358490566035</v>
      </c>
      <c r="BF206" s="44">
        <f>Tabela1[[#This Row],[MÉDIA DIÁRIA]]*IF(Tabela1[[#This Row],[ABC FAT]]="A",(13*22),IF(Tabela1[[#This Row],[ABC FAT]]="B",(9*22),IF(Tabela1[[#This Row],[ABC FAT]]="C",(3*22),0)))</f>
        <v>4221.5094339622638</v>
      </c>
      <c r="BG206" s="44">
        <f>SUM(Tabela1[[#This Row],[ESTOQUE TOTAL]],Tabela1[[#This Row],[TRÂNSITO TOTAL]])</f>
        <v>5000</v>
      </c>
      <c r="BH2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3100</v>
      </c>
      <c r="BI2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0.85988200589970509</v>
      </c>
    </row>
    <row r="207" spans="1:61" s="3" customFormat="1" x14ac:dyDescent="0.2">
      <c r="A207" s="4" t="s">
        <v>17</v>
      </c>
      <c r="B207" s="4" t="s">
        <v>93</v>
      </c>
      <c r="C207" s="4">
        <v>20</v>
      </c>
      <c r="D207" s="4" t="s">
        <v>19</v>
      </c>
      <c r="E207" s="5">
        <v>860</v>
      </c>
      <c r="F207" s="4">
        <v>1100</v>
      </c>
      <c r="G207" s="4">
        <v>1060</v>
      </c>
      <c r="H207" s="4">
        <v>1656</v>
      </c>
      <c r="I207" s="4">
        <v>20</v>
      </c>
      <c r="J207" s="4">
        <v>240</v>
      </c>
      <c r="K207" s="4">
        <v>1840</v>
      </c>
      <c r="L207" s="4">
        <v>1420</v>
      </c>
      <c r="M207" s="4">
        <v>900</v>
      </c>
      <c r="N207" s="4">
        <v>1380</v>
      </c>
      <c r="O207" s="4">
        <v>880</v>
      </c>
      <c r="P207" s="4">
        <v>3180</v>
      </c>
      <c r="Q207" s="13">
        <f t="shared" si="78"/>
        <v>0.70996147495872319</v>
      </c>
      <c r="R207" s="16">
        <f t="shared" si="79"/>
        <v>0.90809025866813431</v>
      </c>
      <c r="S207" s="16">
        <f t="shared" si="80"/>
        <v>0.87506879471656585</v>
      </c>
      <c r="T207" s="16">
        <f t="shared" si="81"/>
        <v>1.3670886075949369</v>
      </c>
      <c r="U207" s="16">
        <f t="shared" si="82"/>
        <v>1.651073197578426E-2</v>
      </c>
      <c r="V207" s="16">
        <f t="shared" si="83"/>
        <v>0.19812878370941112</v>
      </c>
      <c r="W207" s="16">
        <f t="shared" si="84"/>
        <v>1.518987341772152</v>
      </c>
      <c r="X207" s="16">
        <f t="shared" si="85"/>
        <v>1.1722619702806825</v>
      </c>
      <c r="Y207" s="16">
        <f t="shared" si="86"/>
        <v>0.74298293891029177</v>
      </c>
      <c r="Z207" s="16">
        <f t="shared" si="87"/>
        <v>1.139240506329114</v>
      </c>
      <c r="AA207" s="16">
        <f t="shared" si="88"/>
        <v>0.72647220693450743</v>
      </c>
      <c r="AB207" s="17">
        <f t="shared" si="89"/>
        <v>2.6252063841496973</v>
      </c>
      <c r="AC207" s="15">
        <v>181700.24</v>
      </c>
      <c r="AD207" s="14">
        <f>AVERAGE(Tabela1[[#This Row],[202407-JUL]:[202506-JUN]])</f>
        <v>1211.3333333333333</v>
      </c>
      <c r="AE207" s="14">
        <f t="shared" si="90"/>
        <v>1427.6</v>
      </c>
      <c r="AF207" s="5">
        <v>0</v>
      </c>
      <c r="AG207" s="6">
        <v>3920</v>
      </c>
      <c r="AH207" s="4">
        <v>4600</v>
      </c>
      <c r="AI207" s="23">
        <f>SUM(Tabela1[[#This Row],[ESTOQUE RJ]:[ESTOQUE SC]])</f>
        <v>8520</v>
      </c>
      <c r="AJ207" s="4">
        <v>0</v>
      </c>
      <c r="AK207" s="4">
        <v>1000</v>
      </c>
      <c r="AL207" s="24">
        <f>SUM(Tabela1[[#This Row],[QTD CONTAINER]:[QTD FÁBRICA]])</f>
        <v>1000</v>
      </c>
      <c r="AM207" s="7">
        <f t="shared" si="91"/>
        <v>3.2361034672537152</v>
      </c>
      <c r="AN207" s="7">
        <f t="shared" si="92"/>
        <v>3.79746835443038</v>
      </c>
      <c r="AO207" s="8">
        <f t="shared" si="93"/>
        <v>0</v>
      </c>
      <c r="AP207" s="9">
        <f t="shared" si="94"/>
        <v>0.82553659878921304</v>
      </c>
      <c r="AQ207" s="25">
        <f t="shared" si="95"/>
        <v>7.8591084204733086</v>
      </c>
      <c r="AR207" s="18">
        <f t="shared" si="96"/>
        <v>2.7458671896889886</v>
      </c>
      <c r="AS207" s="7">
        <f t="shared" si="97"/>
        <v>3.2221910899411603</v>
      </c>
      <c r="AT207" s="8">
        <f t="shared" si="98"/>
        <v>0</v>
      </c>
      <c r="AU207" s="9">
        <f t="shared" si="99"/>
        <v>0.70047632390025216</v>
      </c>
      <c r="AV207" s="10">
        <f t="shared" si="100"/>
        <v>6.6685346035304018</v>
      </c>
      <c r="AW207" s="22">
        <f t="shared" si="101"/>
        <v>5.956952303961196</v>
      </c>
      <c r="AX207" s="5">
        <f t="shared" si="102"/>
        <v>0</v>
      </c>
      <c r="AY207" s="4">
        <f>IF(
  AND(Tabela1[[#This Row],[GRUPO | ITEM]]="PALHETAS",NOT(OR(MID(Tabela1[[#This Row],[ITEM]],1,5)="YN-PF",MID(Tabela1[[#This Row],[ITEM]],1,5)="YN-PC"))),
  0,
  IF(
    ROUNDUP(
      IF(
        IF(D207="A",13-SUM(AR207:AU207),IF(D207="B",11-SUM(AR207:AU207),IF(D207="C",7-SUM(AR207:AU207))))
        &lt;0,
        0,
        IF(D207="A",13-SUM(AR207:AU207),IF(D207="B",11-SUM(AR207:AU207),IF(D207="C",7-SUM(AR207:AU207))))
      )
      *AE207/C207, 0
    )
    *C207 = 0,
    0,
    ROUNDUP(
      IF(
        IF(D207="A",13-SUM(AR207:AU207),IF(D207="B",11-SUM(AR207:AU207),IF(D207="C",7-SUM(AR207:AU207))))
        &lt;0,
        0,
        IF(D207="A",13-SUM(AR207:AU207),IF(D207="B",11-SUM(AR207:AU207),IF(D207="C",7-SUM(AR207:AU207))))
      )
      *AE207/C207, 0
    ) *C207
  )
)</f>
        <v>0</v>
      </c>
      <c r="AZ207" s="26">
        <f>IF(OR(COUNTIF(AB207,"&gt;="&amp;1.5)+COUNTIF(AA207,"&gt;="&amp;1.5)+COUNTIF(Z207,"&gt;="&amp;1.5)+COUNTIF(Y207,"&gt;="&amp;1.5)+COUNTIF(X207,"&gt;="&amp;1.5)&gt;=2,COUNTIF(AB207,"&gt;="&amp;2)&gt;=1,AND(AA207&gt;=1.5,AB207&lt;=0.3,AI207=0)),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+IFERROR(BA207*C207,0),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+IFERROR(BA207*C207,0),
IFERROR(AVERAGEIF(Tabela1[[#This Row],[COMPRA PADRÃO]:[COMPRA &gt;30%]],"&gt;"&amp;0,Tabela1[[#This Row],[COMPRA PADRÃO]:[COMPRA &gt;30%]]),
0))/Tabela1[[#This Row],[U/CX]],0)*Tabela1[[#This Row],[U/CX]])</f>
        <v>7860</v>
      </c>
      <c r="BA207" s="19"/>
      <c r="BB207" s="19"/>
      <c r="BC207" s="5"/>
      <c r="BD207" s="43">
        <f t="shared" si="103"/>
        <v>54.852830188679242</v>
      </c>
      <c r="BE207" s="44">
        <f>Tabela1[[#This Row],[MÉDIA DIÁRIA]]*180</f>
        <v>9873.5094339622628</v>
      </c>
      <c r="BF207" s="44">
        <f>Tabela1[[#This Row],[MÉDIA DIÁRIA]]*IF(Tabela1[[#This Row],[ABC FAT]]="A",(13*22),IF(Tabela1[[#This Row],[ABC FAT]]="B",(9*22),IF(Tabela1[[#This Row],[ABC FAT]]="C",(3*22),0)))</f>
        <v>15687.909433962262</v>
      </c>
      <c r="BG207" s="44">
        <f>SUM(Tabela1[[#This Row],[ESTOQUE TOTAL]],Tabela1[[#This Row],[TRÂNSITO TOTAL]])</f>
        <v>9520</v>
      </c>
      <c r="BH2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16040</v>
      </c>
      <c r="BI2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0.86291506145661356</v>
      </c>
    </row>
    <row r="208" spans="1:61" s="3" customFormat="1" x14ac:dyDescent="0.2">
      <c r="A208" s="4" t="s">
        <v>202</v>
      </c>
      <c r="B208" s="4" t="s">
        <v>347</v>
      </c>
      <c r="C208" s="4">
        <v>15</v>
      </c>
      <c r="D208" s="4" t="s">
        <v>16</v>
      </c>
      <c r="E208" s="5">
        <v>915</v>
      </c>
      <c r="F208" s="4">
        <v>810</v>
      </c>
      <c r="G208" s="4">
        <v>615</v>
      </c>
      <c r="H208" s="4">
        <v>690</v>
      </c>
      <c r="I208" s="4">
        <v>645</v>
      </c>
      <c r="J208" s="4">
        <v>210</v>
      </c>
      <c r="K208" s="4">
        <v>555</v>
      </c>
      <c r="L208" s="4">
        <v>615</v>
      </c>
      <c r="M208" s="4">
        <v>480</v>
      </c>
      <c r="N208" s="4">
        <v>585</v>
      </c>
      <c r="O208" s="4">
        <v>480</v>
      </c>
      <c r="P208" s="4">
        <v>480</v>
      </c>
      <c r="Q208" s="13">
        <f t="shared" si="78"/>
        <v>1.5508474576271187</v>
      </c>
      <c r="R208" s="16">
        <f t="shared" si="79"/>
        <v>1.3728813559322033</v>
      </c>
      <c r="S208" s="16">
        <f t="shared" si="80"/>
        <v>1.0423728813559323</v>
      </c>
      <c r="T208" s="16">
        <f t="shared" si="81"/>
        <v>1.1694915254237288</v>
      </c>
      <c r="U208" s="16">
        <f t="shared" si="82"/>
        <v>1.0932203389830508</v>
      </c>
      <c r="V208" s="16">
        <f t="shared" si="83"/>
        <v>0.3559322033898305</v>
      </c>
      <c r="W208" s="16">
        <f t="shared" si="84"/>
        <v>0.94067796610169496</v>
      </c>
      <c r="X208" s="16">
        <f t="shared" si="85"/>
        <v>1.0423728813559323</v>
      </c>
      <c r="Y208" s="16">
        <f t="shared" si="86"/>
        <v>0.81355932203389836</v>
      </c>
      <c r="Z208" s="16">
        <f t="shared" si="87"/>
        <v>0.99152542372881358</v>
      </c>
      <c r="AA208" s="16">
        <f t="shared" si="88"/>
        <v>0.81355932203389836</v>
      </c>
      <c r="AB208" s="17">
        <f t="shared" si="89"/>
        <v>0.81355932203389836</v>
      </c>
      <c r="AC208" s="15">
        <v>103804.35</v>
      </c>
      <c r="AD208" s="14">
        <f>AVERAGE(Tabela1[[#This Row],[202407-JUL]:[202506-JUN]])</f>
        <v>590</v>
      </c>
      <c r="AE208" s="14">
        <f t="shared" si="90"/>
        <v>590</v>
      </c>
      <c r="AF208" s="5">
        <v>4</v>
      </c>
      <c r="AG208" s="6">
        <v>2145</v>
      </c>
      <c r="AH208" s="4">
        <v>1980</v>
      </c>
      <c r="AI208" s="23">
        <f>SUM(Tabela1[[#This Row],[ESTOQUE RJ]:[ESTOQUE SC]])</f>
        <v>4125</v>
      </c>
      <c r="AJ208" s="4">
        <v>90</v>
      </c>
      <c r="AK208" s="4">
        <v>1775</v>
      </c>
      <c r="AL208" s="24">
        <f>SUM(Tabela1[[#This Row],[QTD CONTAINER]:[QTD FÁBRICA]])</f>
        <v>1865</v>
      </c>
      <c r="AM208" s="7">
        <f t="shared" si="91"/>
        <v>3.6355932203389831</v>
      </c>
      <c r="AN208" s="7">
        <f t="shared" si="92"/>
        <v>3.3559322033898304</v>
      </c>
      <c r="AO208" s="8">
        <f t="shared" si="93"/>
        <v>0.15254237288135594</v>
      </c>
      <c r="AP208" s="9">
        <f t="shared" si="94"/>
        <v>3.0084745762711864</v>
      </c>
      <c r="AQ208" s="25">
        <f t="shared" si="95"/>
        <v>10.152542372881355</v>
      </c>
      <c r="AR208" s="18">
        <f t="shared" si="96"/>
        <v>3.6355932203389831</v>
      </c>
      <c r="AS208" s="7">
        <f t="shared" si="97"/>
        <v>3.3559322033898304</v>
      </c>
      <c r="AT208" s="8">
        <f t="shared" si="98"/>
        <v>0.15254237288135594</v>
      </c>
      <c r="AU208" s="9">
        <f t="shared" si="99"/>
        <v>3.0084745762711864</v>
      </c>
      <c r="AV208" s="10">
        <f t="shared" si="100"/>
        <v>10.152542372881355</v>
      </c>
      <c r="AW208" s="22">
        <f t="shared" si="101"/>
        <v>0.86440677966101698</v>
      </c>
      <c r="AX208" s="5">
        <f t="shared" si="102"/>
        <v>510</v>
      </c>
      <c r="AY208" s="4">
        <f>IF(
  AND(Tabela1[[#This Row],[GRUPO | ITEM]]="PALHETAS",NOT(OR(MID(Tabela1[[#This Row],[ITEM]],1,5)="YN-PF",MID(Tabela1[[#This Row],[ITEM]],1,5)="YN-PC"))),
  0,
  IF(
    ROUNDUP(
      IF(
        IF(D208="A",13-SUM(AR208:AU208),IF(D208="B",11-SUM(AR208:AU208),IF(D208="C",7-SUM(AR208:AU208))))
        &lt;0,
        0,
        IF(D208="A",13-SUM(AR208:AU208),IF(D208="B",11-SUM(AR208:AU208),IF(D208="C",7-SUM(AR208:AU208))))
      )
      *AE208/C208, 0
    )
    *C208 = 0,
    0,
    ROUNDUP(
      IF(
        IF(D208="A",13-SUM(AR208:AU208),IF(D208="B",11-SUM(AR208:AU208),IF(D208="C",7-SUM(AR208:AU208))))
        &lt;0,
        0,
        IF(D208="A",13-SUM(AR208:AU208),IF(D208="B",11-SUM(AR208:AU208),IF(D208="C",7-SUM(AR208:AU208))))
      )
      *AE208/C208, 0
    ) *C208
  )
)</f>
        <v>510</v>
      </c>
      <c r="AZ208" s="26">
        <f>IF(OR(COUNTIF(AB208,"&gt;="&amp;1.5)+COUNTIF(AA208,"&gt;="&amp;1.5)+COUNTIF(Z208,"&gt;="&amp;1.5)+COUNTIF(Y208,"&gt;="&amp;1.5)+COUNTIF(X208,"&gt;="&amp;1.5)&gt;=2,COUNTIF(AB208,"&gt;="&amp;2)&gt;=1,AND(AA208&gt;=1.5,AB208&lt;=0.3,AI208=0)),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+IFERROR(BA208*C208,0),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+IFERROR(BA208*C208,0),
IFERROR(AVERAGEIF(Tabela1[[#This Row],[COMPRA PADRÃO]:[COMPRA &gt;30%]],"&gt;"&amp;0,Tabela1[[#This Row],[COMPRA PADRÃO]:[COMPRA &gt;30%]]),
0))/Tabela1[[#This Row],[U/CX]],0)*Tabela1[[#This Row],[U/CX]])</f>
        <v>510</v>
      </c>
      <c r="BA208" s="19"/>
      <c r="BB208" s="19"/>
      <c r="BC208" s="5"/>
      <c r="BD208" s="43">
        <f t="shared" si="103"/>
        <v>26.716981132075471</v>
      </c>
      <c r="BE208" s="44">
        <f>Tabela1[[#This Row],[MÉDIA DIÁRIA]]*180</f>
        <v>4809.0566037735844</v>
      </c>
      <c r="BF208" s="44">
        <f>Tabela1[[#This Row],[MÉDIA DIÁRIA]]*IF(Tabela1[[#This Row],[ABC FAT]]="A",(13*22),IF(Tabela1[[#This Row],[ABC FAT]]="B",(9*22),IF(Tabela1[[#This Row],[ABC FAT]]="C",(3*22),0)))</f>
        <v>5289.9622641509432</v>
      </c>
      <c r="BG208" s="44">
        <f>SUM(Tabela1[[#This Row],[ESTOQUE TOTAL]],Tabela1[[#This Row],[TRÂNSITO TOTAL]])</f>
        <v>5990</v>
      </c>
      <c r="BH2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4110</v>
      </c>
      <c r="BI2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0.87647128060263668</v>
      </c>
    </row>
    <row r="209" spans="1:61" s="3" customFormat="1" x14ac:dyDescent="0.2">
      <c r="A209" s="4" t="s">
        <v>39</v>
      </c>
      <c r="B209" s="4" t="s">
        <v>726</v>
      </c>
      <c r="C209" s="4">
        <v>200</v>
      </c>
      <c r="D209" s="4" t="s">
        <v>16</v>
      </c>
      <c r="E209" s="5">
        <v>3600</v>
      </c>
      <c r="F209" s="4">
        <v>2250</v>
      </c>
      <c r="G209" s="4">
        <v>3100</v>
      </c>
      <c r="H209" s="4">
        <v>2460</v>
      </c>
      <c r="I209" s="4">
        <v>3700</v>
      </c>
      <c r="J209" s="4">
        <v>700</v>
      </c>
      <c r="K209" s="4">
        <v>3800</v>
      </c>
      <c r="L209" s="4">
        <v>1030</v>
      </c>
      <c r="M209" s="4">
        <v>2150</v>
      </c>
      <c r="N209" s="4">
        <v>4150</v>
      </c>
      <c r="O209" s="4">
        <v>2900</v>
      </c>
      <c r="P209" s="4">
        <v>5600</v>
      </c>
      <c r="Q209" s="13">
        <f t="shared" si="78"/>
        <v>1.2189616252821669</v>
      </c>
      <c r="R209" s="16">
        <f t="shared" si="79"/>
        <v>0.76185101580135439</v>
      </c>
      <c r="S209" s="16">
        <f t="shared" si="80"/>
        <v>1.0496613995485327</v>
      </c>
      <c r="T209" s="16">
        <f t="shared" si="81"/>
        <v>0.83295711060948074</v>
      </c>
      <c r="U209" s="16">
        <f t="shared" si="82"/>
        <v>1.2528216704288939</v>
      </c>
      <c r="V209" s="16">
        <f t="shared" si="83"/>
        <v>0.23702031602708803</v>
      </c>
      <c r="W209" s="16">
        <f t="shared" si="84"/>
        <v>1.2866817155756207</v>
      </c>
      <c r="X209" s="16">
        <f t="shared" si="85"/>
        <v>0.34875846501128666</v>
      </c>
      <c r="Y209" s="16">
        <f t="shared" si="86"/>
        <v>0.72799097065462748</v>
      </c>
      <c r="Z209" s="16">
        <f t="shared" si="87"/>
        <v>1.4051918735891646</v>
      </c>
      <c r="AA209" s="16">
        <f t="shared" si="88"/>
        <v>0.98194130925507894</v>
      </c>
      <c r="AB209" s="17">
        <f t="shared" si="89"/>
        <v>1.8961625282167043</v>
      </c>
      <c r="AC209" s="15">
        <v>112579.5</v>
      </c>
      <c r="AD209" s="14">
        <f>AVERAGE(Tabela1[[#This Row],[202407-JUL]:[202506-JUN]])</f>
        <v>2953.3333333333335</v>
      </c>
      <c r="AE209" s="14">
        <f t="shared" si="90"/>
        <v>3158.181818181818</v>
      </c>
      <c r="AF209" s="5">
        <v>4</v>
      </c>
      <c r="AG209" s="6">
        <v>11312</v>
      </c>
      <c r="AH209" s="4">
        <v>0</v>
      </c>
      <c r="AI209" s="23">
        <f>SUM(Tabela1[[#This Row],[ESTOQUE RJ]:[ESTOQUE SC]])</f>
        <v>11312</v>
      </c>
      <c r="AJ209" s="4">
        <v>9800</v>
      </c>
      <c r="AK209" s="4">
        <v>39800</v>
      </c>
      <c r="AL209" s="24">
        <f>SUM(Tabela1[[#This Row],[QTD CONTAINER]:[QTD FÁBRICA]])</f>
        <v>49600</v>
      </c>
      <c r="AM209" s="7">
        <f t="shared" si="91"/>
        <v>3.8302483069977424</v>
      </c>
      <c r="AN209" s="7">
        <f t="shared" si="92"/>
        <v>0</v>
      </c>
      <c r="AO209" s="8">
        <f t="shared" si="93"/>
        <v>3.3182844243792324</v>
      </c>
      <c r="AP209" s="9">
        <f t="shared" si="94"/>
        <v>13.47629796839729</v>
      </c>
      <c r="AQ209" s="25">
        <f t="shared" si="95"/>
        <v>20.624830699774265</v>
      </c>
      <c r="AR209" s="18">
        <f t="shared" si="96"/>
        <v>3.5818077144502016</v>
      </c>
      <c r="AS209" s="7">
        <f t="shared" si="97"/>
        <v>0</v>
      </c>
      <c r="AT209" s="8">
        <f t="shared" si="98"/>
        <v>3.1030512377662638</v>
      </c>
      <c r="AU209" s="9">
        <f t="shared" si="99"/>
        <v>12.602187679907887</v>
      </c>
      <c r="AV209" s="10">
        <f t="shared" si="100"/>
        <v>19.287046632124351</v>
      </c>
      <c r="AW209" s="22">
        <f t="shared" si="101"/>
        <v>0</v>
      </c>
      <c r="AX209" s="5">
        <f t="shared" si="102"/>
        <v>0</v>
      </c>
      <c r="AY209" s="4">
        <f>IF(
  AND(Tabela1[[#This Row],[GRUPO | ITEM]]="PALHETAS",NOT(OR(MID(Tabela1[[#This Row],[ITEM]],1,5)="YN-PF",MID(Tabela1[[#This Row],[ITEM]],1,5)="YN-PC"))),
  0,
  IF(
    ROUNDUP(
      IF(
        IF(D209="A",13-SUM(AR209:AU209),IF(D209="B",11-SUM(AR209:AU209),IF(D209="C",7-SUM(AR209:AU209))))
        &lt;0,
        0,
        IF(D209="A",13-SUM(AR209:AU209),IF(D209="B",11-SUM(AR209:AU209),IF(D209="C",7-SUM(AR209:AU209))))
      )
      *AE209/C209, 0
    )
    *C209 = 0,
    0,
    ROUNDUP(
      IF(
        IF(D209="A",13-SUM(AR209:AU209),IF(D209="B",11-SUM(AR209:AU209),IF(D209="C",7-SUM(AR209:AU209))))
        &lt;0,
        0,
        IF(D209="A",13-SUM(AR209:AU209),IF(D209="B",11-SUM(AR209:AU209),IF(D209="C",7-SUM(AR209:AU209))))
      )
      *AE209/C209, 0
    ) *C209
  )
)</f>
        <v>0</v>
      </c>
      <c r="AZ209" s="26">
        <f>IF(OR(COUNTIF(AB209,"&gt;="&amp;1.5)+COUNTIF(AA209,"&gt;="&amp;1.5)+COUNTIF(Z209,"&gt;="&amp;1.5)+COUNTIF(Y209,"&gt;="&amp;1.5)+COUNTIF(X209,"&gt;="&amp;1.5)&gt;=2,COUNTIF(AB209,"&gt;="&amp;2)&gt;=1,AND(AA209&gt;=1.5,AB209&lt;=0.3,AI209=0)),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+IFERROR(BA209*C209,0),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+IFERROR(BA209*C209,0),
IFERROR(AVERAGEIF(Tabela1[[#This Row],[COMPRA PADRÃO]:[COMPRA &gt;30%]],"&gt;"&amp;0,Tabela1[[#This Row],[COMPRA PADRÃO]:[COMPRA &gt;30%]]),
0))/Tabela1[[#This Row],[U/CX]],0)*Tabela1[[#This Row],[U/CX]])</f>
        <v>0</v>
      </c>
      <c r="BA209" s="33"/>
      <c r="BB209" s="33"/>
      <c r="BC209" s="42"/>
      <c r="BD209" s="43">
        <f t="shared" si="103"/>
        <v>133.73584905660377</v>
      </c>
      <c r="BE209" s="44">
        <f>Tabela1[[#This Row],[MÉDIA DIÁRIA]]*180</f>
        <v>24072.452830188678</v>
      </c>
      <c r="BF209" s="44">
        <f>Tabela1[[#This Row],[MÉDIA DIÁRIA]]*IF(Tabela1[[#This Row],[ABC FAT]]="A",(13*22),IF(Tabela1[[#This Row],[ABC FAT]]="B",(9*22),IF(Tabela1[[#This Row],[ABC FAT]]="C",(3*22),0)))</f>
        <v>26479.698113207545</v>
      </c>
      <c r="BG209" s="44">
        <f>SUM(Tabela1[[#This Row],[ESTOQUE TOTAL]],Tabela1[[#This Row],[TRÂNSITO TOTAL]])</f>
        <v>60912</v>
      </c>
      <c r="BH2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0.87701906195134194</v>
      </c>
    </row>
    <row r="210" spans="1:61" s="3" customFormat="1" x14ac:dyDescent="0.2">
      <c r="A210" s="4" t="s">
        <v>202</v>
      </c>
      <c r="B210" s="4" t="s">
        <v>236</v>
      </c>
      <c r="C210" s="4">
        <v>15</v>
      </c>
      <c r="D210" s="4" t="s">
        <v>19</v>
      </c>
      <c r="E210" s="5">
        <v>990</v>
      </c>
      <c r="F210" s="4">
        <v>1125</v>
      </c>
      <c r="G210" s="4">
        <v>750</v>
      </c>
      <c r="H210" s="4">
        <v>1305</v>
      </c>
      <c r="I210" s="4">
        <v>420</v>
      </c>
      <c r="J210" s="4">
        <v>720</v>
      </c>
      <c r="K210" s="4">
        <v>1050</v>
      </c>
      <c r="L210" s="4">
        <v>1230</v>
      </c>
      <c r="M210" s="4">
        <v>450</v>
      </c>
      <c r="N210" s="4">
        <v>660</v>
      </c>
      <c r="O210" s="4">
        <v>600</v>
      </c>
      <c r="P210" s="4">
        <v>1260</v>
      </c>
      <c r="Q210" s="13">
        <f t="shared" si="78"/>
        <v>1.125</v>
      </c>
      <c r="R210" s="16">
        <f t="shared" si="79"/>
        <v>1.2784090909090908</v>
      </c>
      <c r="S210" s="16">
        <f t="shared" si="80"/>
        <v>0.85227272727272729</v>
      </c>
      <c r="T210" s="16">
        <f t="shared" si="81"/>
        <v>1.4829545454545454</v>
      </c>
      <c r="U210" s="16">
        <f t="shared" si="82"/>
        <v>0.47727272727272729</v>
      </c>
      <c r="V210" s="16">
        <f t="shared" si="83"/>
        <v>0.81818181818181823</v>
      </c>
      <c r="W210" s="16">
        <f t="shared" si="84"/>
        <v>1.1931818181818181</v>
      </c>
      <c r="X210" s="16">
        <f t="shared" si="85"/>
        <v>1.3977272727272727</v>
      </c>
      <c r="Y210" s="16">
        <f t="shared" si="86"/>
        <v>0.51136363636363635</v>
      </c>
      <c r="Z210" s="16">
        <f t="shared" si="87"/>
        <v>0.75</v>
      </c>
      <c r="AA210" s="16">
        <f t="shared" si="88"/>
        <v>0.68181818181818177</v>
      </c>
      <c r="AB210" s="17">
        <f t="shared" si="89"/>
        <v>1.4318181818181819</v>
      </c>
      <c r="AC210" s="15">
        <v>153312.6</v>
      </c>
      <c r="AD210" s="14">
        <f>AVERAGE(Tabela1[[#This Row],[202407-JUL]:[202506-JUN]])</f>
        <v>880</v>
      </c>
      <c r="AE210" s="14">
        <f t="shared" si="90"/>
        <v>880</v>
      </c>
      <c r="AF210" s="5">
        <v>0</v>
      </c>
      <c r="AG210" s="6">
        <v>240</v>
      </c>
      <c r="AH210" s="4">
        <v>2175</v>
      </c>
      <c r="AI210" s="23">
        <f>SUM(Tabela1[[#This Row],[ESTOQUE RJ]:[ESTOQUE SC]])</f>
        <v>2415</v>
      </c>
      <c r="AJ210" s="4">
        <v>3885</v>
      </c>
      <c r="AK210" s="4">
        <v>3675</v>
      </c>
      <c r="AL210" s="24">
        <f>SUM(Tabela1[[#This Row],[QTD CONTAINER]:[QTD FÁBRICA]])</f>
        <v>7560</v>
      </c>
      <c r="AM210" s="7">
        <f t="shared" si="91"/>
        <v>0.27272727272727271</v>
      </c>
      <c r="AN210" s="7">
        <f t="shared" si="92"/>
        <v>2.4715909090909092</v>
      </c>
      <c r="AO210" s="8">
        <f t="shared" si="93"/>
        <v>4.4147727272727275</v>
      </c>
      <c r="AP210" s="9">
        <f t="shared" si="94"/>
        <v>4.1761363636363633</v>
      </c>
      <c r="AQ210" s="25">
        <f t="shared" si="95"/>
        <v>11.335227272727273</v>
      </c>
      <c r="AR210" s="18">
        <f t="shared" si="96"/>
        <v>0.27272727272727271</v>
      </c>
      <c r="AS210" s="7">
        <f t="shared" si="97"/>
        <v>2.4715909090909092</v>
      </c>
      <c r="AT210" s="8">
        <f t="shared" si="98"/>
        <v>4.4147727272727275</v>
      </c>
      <c r="AU210" s="9">
        <f t="shared" si="99"/>
        <v>4.1761363636363633</v>
      </c>
      <c r="AV210" s="10">
        <f t="shared" si="100"/>
        <v>11.335227272727273</v>
      </c>
      <c r="AW210" s="22">
        <f t="shared" si="101"/>
        <v>1.6704545454545454</v>
      </c>
      <c r="AX210" s="5">
        <f t="shared" si="102"/>
        <v>1470</v>
      </c>
      <c r="AY210" s="4">
        <f>IF(
  AND(Tabela1[[#This Row],[GRUPO | ITEM]]="PALHETAS",NOT(OR(MID(Tabela1[[#This Row],[ITEM]],1,5)="YN-PF",MID(Tabela1[[#This Row],[ITEM]],1,5)="YN-PC"))),
  0,
  IF(
    ROUNDUP(
      IF(
        IF(D210="A",13-SUM(AR210:AU210),IF(D210="B",11-SUM(AR210:AU210),IF(D210="C",7-SUM(AR210:AU210))))
        &lt;0,
        0,
        IF(D210="A",13-SUM(AR210:AU210),IF(D210="B",11-SUM(AR210:AU210),IF(D210="C",7-SUM(AR210:AU210))))
      )
      *AE210/C210, 0
    )
    *C210 = 0,
    0,
    ROUNDUP(
      IF(
        IF(D210="A",13-SUM(AR210:AU210),IF(D210="B",11-SUM(AR210:AU210),IF(D210="C",7-SUM(AR210:AU210))))
        &lt;0,
        0,
        IF(D210="A",13-SUM(AR210:AU210),IF(D210="B",11-SUM(AR210:AU210),IF(D210="C",7-SUM(AR210:AU210))))
      )
      *AE210/C210, 0
    ) *C210
  )
)</f>
        <v>1470</v>
      </c>
      <c r="AZ210" s="26">
        <f>IF(OR(COUNTIF(AB210,"&gt;="&amp;1.5)+COUNTIF(AA210,"&gt;="&amp;1.5)+COUNTIF(Z210,"&gt;="&amp;1.5)+COUNTIF(Y210,"&gt;="&amp;1.5)+COUNTIF(X210,"&gt;="&amp;1.5)&gt;=2,COUNTIF(AB210,"&gt;="&amp;2)&gt;=1,AND(AA210&gt;=1.5,AB210&lt;=0.3,AI210=0)),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+IFERROR(BA210*C210,0),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+IFERROR(BA210*C210,0),
IFERROR(AVERAGEIF(Tabela1[[#This Row],[COMPRA PADRÃO]:[COMPRA &gt;30%]],"&gt;"&amp;0,Tabela1[[#This Row],[COMPRA PADRÃO]:[COMPRA &gt;30%]]),
0))/Tabela1[[#This Row],[U/CX]],0)*Tabela1[[#This Row],[U/CX]])</f>
        <v>1470</v>
      </c>
      <c r="BA210" s="19"/>
      <c r="BB210" s="19"/>
      <c r="BC210" s="5"/>
      <c r="BD210" s="43">
        <f t="shared" si="103"/>
        <v>39.849056603773583</v>
      </c>
      <c r="BE210" s="44">
        <f>Tabela1[[#This Row],[MÉDIA DIÁRIA]]*180</f>
        <v>7172.8301886792451</v>
      </c>
      <c r="BF210" s="44">
        <f>Tabela1[[#This Row],[MÉDIA DIÁRIA]]*IF(Tabela1[[#This Row],[ABC FAT]]="A",(13*22),IF(Tabela1[[#This Row],[ABC FAT]]="B",(9*22),IF(Tabela1[[#This Row],[ABC FAT]]="C",(3*22),0)))</f>
        <v>11396.830188679245</v>
      </c>
      <c r="BG210" s="44">
        <f>SUM(Tabela1[[#This Row],[ESTOQUE TOTAL]],Tabela1[[#This Row],[TRÂNSITO TOTAL]])</f>
        <v>9975</v>
      </c>
      <c r="BH2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8595</v>
      </c>
      <c r="BI2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0.87831439393939392</v>
      </c>
    </row>
    <row r="211" spans="1:61" s="3" customFormat="1" x14ac:dyDescent="0.2">
      <c r="A211" s="4" t="s">
        <v>414</v>
      </c>
      <c r="B211" s="4" t="s">
        <v>421</v>
      </c>
      <c r="C211" s="4">
        <v>100</v>
      </c>
      <c r="D211" s="4" t="s">
        <v>16</v>
      </c>
      <c r="E211" s="5">
        <v>600</v>
      </c>
      <c r="F211" s="4">
        <v>500</v>
      </c>
      <c r="G211" s="4">
        <v>850</v>
      </c>
      <c r="H211" s="4">
        <v>800</v>
      </c>
      <c r="I211" s="4">
        <v>750</v>
      </c>
      <c r="J211" s="4">
        <v>200</v>
      </c>
      <c r="K211" s="4">
        <v>850</v>
      </c>
      <c r="L211" s="4">
        <v>300</v>
      </c>
      <c r="M211" s="4">
        <v>450</v>
      </c>
      <c r="N211" s="4">
        <v>500</v>
      </c>
      <c r="O211" s="4">
        <v>350</v>
      </c>
      <c r="P211" s="4">
        <v>1000</v>
      </c>
      <c r="Q211" s="13">
        <f t="shared" si="78"/>
        <v>1.0069930069930069</v>
      </c>
      <c r="R211" s="16">
        <f t="shared" si="79"/>
        <v>0.83916083916083906</v>
      </c>
      <c r="S211" s="16">
        <f t="shared" si="80"/>
        <v>1.4265734265734265</v>
      </c>
      <c r="T211" s="16">
        <f t="shared" si="81"/>
        <v>1.3426573426573425</v>
      </c>
      <c r="U211" s="16">
        <f t="shared" si="82"/>
        <v>1.2587412587412588</v>
      </c>
      <c r="V211" s="16">
        <f t="shared" si="83"/>
        <v>0.33566433566433562</v>
      </c>
      <c r="W211" s="16">
        <f t="shared" si="84"/>
        <v>1.4265734265734265</v>
      </c>
      <c r="X211" s="16">
        <f t="shared" si="85"/>
        <v>0.50349650349650343</v>
      </c>
      <c r="Y211" s="16">
        <f t="shared" si="86"/>
        <v>0.75524475524475521</v>
      </c>
      <c r="Z211" s="16">
        <f t="shared" si="87"/>
        <v>0.83916083916083906</v>
      </c>
      <c r="AA211" s="16">
        <f t="shared" si="88"/>
        <v>0.58741258741258739</v>
      </c>
      <c r="AB211" s="17">
        <f t="shared" si="89"/>
        <v>1.6783216783216781</v>
      </c>
      <c r="AC211" s="15">
        <v>86265</v>
      </c>
      <c r="AD211" s="14">
        <f>AVERAGE(Tabela1[[#This Row],[202407-JUL]:[202506-JUN]])</f>
        <v>595.83333333333337</v>
      </c>
      <c r="AE211" s="14">
        <f t="shared" si="90"/>
        <v>595.83333333333337</v>
      </c>
      <c r="AF211" s="5">
        <v>8</v>
      </c>
      <c r="AG211" s="6">
        <v>3971</v>
      </c>
      <c r="AH211" s="4">
        <v>0</v>
      </c>
      <c r="AI211" s="23">
        <f>SUM(Tabela1[[#This Row],[ESTOQUE RJ]:[ESTOQUE SC]])</f>
        <v>3971</v>
      </c>
      <c r="AJ211" s="4">
        <v>300</v>
      </c>
      <c r="AK211" s="4">
        <v>300</v>
      </c>
      <c r="AL211" s="24">
        <f>SUM(Tabela1[[#This Row],[QTD CONTAINER]:[QTD FÁBRICA]])</f>
        <v>600</v>
      </c>
      <c r="AM211" s="7">
        <f t="shared" si="91"/>
        <v>6.6646153846153844</v>
      </c>
      <c r="AN211" s="7">
        <f t="shared" si="92"/>
        <v>0</v>
      </c>
      <c r="AO211" s="8">
        <f t="shared" si="93"/>
        <v>0.50349650349650343</v>
      </c>
      <c r="AP211" s="9">
        <f t="shared" si="94"/>
        <v>0.50349650349650343</v>
      </c>
      <c r="AQ211" s="25">
        <f t="shared" si="95"/>
        <v>7.671608391608391</v>
      </c>
      <c r="AR211" s="18">
        <f t="shared" si="96"/>
        <v>6.6646153846153844</v>
      </c>
      <c r="AS211" s="7">
        <f t="shared" si="97"/>
        <v>0</v>
      </c>
      <c r="AT211" s="8">
        <f t="shared" si="98"/>
        <v>0.50349650349650343</v>
      </c>
      <c r="AU211" s="9">
        <f t="shared" si="99"/>
        <v>0.50349650349650343</v>
      </c>
      <c r="AV211" s="10">
        <f t="shared" si="100"/>
        <v>7.671608391608391</v>
      </c>
      <c r="AW211" s="22">
        <f t="shared" si="101"/>
        <v>3.3566433566433562</v>
      </c>
      <c r="AX211" s="5">
        <f t="shared" si="102"/>
        <v>2000</v>
      </c>
      <c r="AY211" s="4">
        <f>IF(
  AND(Tabela1[[#This Row],[GRUPO | ITEM]]="PALHETAS",NOT(OR(MID(Tabela1[[#This Row],[ITEM]],1,5)="YN-PF",MID(Tabela1[[#This Row],[ITEM]],1,5)="YN-PC"))),
  0,
  IF(
    ROUNDUP(
      IF(
        IF(D211="A",13-SUM(AR211:AU211),IF(D211="B",11-SUM(AR211:AU211),IF(D211="C",7-SUM(AR211:AU211))))
        &lt;0,
        0,
        IF(D211="A",13-SUM(AR211:AU211),IF(D211="B",11-SUM(AR211:AU211),IF(D211="C",7-SUM(AR211:AU211))))
      )
      *AE211/C211, 0
    )
    *C211 = 0,
    0,
    ROUNDUP(
      IF(
        IF(D211="A",13-SUM(AR211:AU211),IF(D211="B",11-SUM(AR211:AU211),IF(D211="C",7-SUM(AR211:AU211))))
        &lt;0,
        0,
        IF(D211="A",13-SUM(AR211:AU211),IF(D211="B",11-SUM(AR211:AU211),IF(D211="C",7-SUM(AR211:AU211))))
      )
      *AE211/C211, 0
    ) *C211
  )
)</f>
        <v>2000</v>
      </c>
      <c r="AZ211" s="26">
        <f>IF(OR(COUNTIF(AB211,"&gt;="&amp;1.5)+COUNTIF(AA211,"&gt;="&amp;1.5)+COUNTIF(Z211,"&gt;="&amp;1.5)+COUNTIF(Y211,"&gt;="&amp;1.5)+COUNTIF(X211,"&gt;="&amp;1.5)&gt;=2,COUNTIF(AB211,"&gt;="&amp;2)&gt;=1,AND(AA211&gt;=1.5,AB211&lt;=0.3,AI211=0)),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+IFERROR(BA211*C211,0),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+IFERROR(BA211*C211,0),
IFERROR(AVERAGEIF(Tabela1[[#This Row],[COMPRA PADRÃO]:[COMPRA &gt;30%]],"&gt;"&amp;0,Tabela1[[#This Row],[COMPRA PADRÃO]:[COMPRA &gt;30%]]),
0))/Tabela1[[#This Row],[U/CX]],0)*Tabela1[[#This Row],[U/CX]])</f>
        <v>2000</v>
      </c>
      <c r="BA211" s="19"/>
      <c r="BB211" s="19"/>
      <c r="BC211" s="5"/>
      <c r="BD211" s="43">
        <f t="shared" si="103"/>
        <v>26.981132075471699</v>
      </c>
      <c r="BE211" s="44">
        <f>Tabela1[[#This Row],[MÉDIA DIÁRIA]]*180</f>
        <v>4856.6037735849059</v>
      </c>
      <c r="BF211" s="44">
        <f>Tabela1[[#This Row],[MÉDIA DIÁRIA]]*IF(Tabela1[[#This Row],[ABC FAT]]="A",(13*22),IF(Tabela1[[#This Row],[ABC FAT]]="B",(9*22),IF(Tabela1[[#This Row],[ABC FAT]]="C",(3*22),0)))</f>
        <v>5342.2641509433961</v>
      </c>
      <c r="BG211" s="44">
        <f>SUM(Tabela1[[#This Row],[ESTOQUE TOTAL]],Tabela1[[#This Row],[TRÂNSITO TOTAL]])</f>
        <v>4571</v>
      </c>
      <c r="BH2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5600</v>
      </c>
      <c r="BI2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0.87942113442113434</v>
      </c>
    </row>
    <row r="212" spans="1:61" s="3" customFormat="1" x14ac:dyDescent="0.2">
      <c r="A212" s="4" t="s">
        <v>202</v>
      </c>
      <c r="B212" s="4" t="s">
        <v>287</v>
      </c>
      <c r="C212" s="4">
        <v>15</v>
      </c>
      <c r="D212" s="4" t="s">
        <v>16</v>
      </c>
      <c r="E212" s="5">
        <v>510</v>
      </c>
      <c r="F212" s="4">
        <v>465</v>
      </c>
      <c r="G212" s="4">
        <v>270</v>
      </c>
      <c r="H212" s="4">
        <v>345</v>
      </c>
      <c r="I212" s="4">
        <v>495</v>
      </c>
      <c r="J212" s="4">
        <v>270</v>
      </c>
      <c r="K212" s="4">
        <v>675</v>
      </c>
      <c r="L212" s="4">
        <v>465</v>
      </c>
      <c r="M212" s="4">
        <v>255</v>
      </c>
      <c r="N212" s="4">
        <v>345</v>
      </c>
      <c r="O212" s="4">
        <v>435</v>
      </c>
      <c r="P212" s="4">
        <v>405</v>
      </c>
      <c r="Q212" s="13">
        <f t="shared" si="78"/>
        <v>1.2401215805471124</v>
      </c>
      <c r="R212" s="16">
        <f t="shared" si="79"/>
        <v>1.1306990881458967</v>
      </c>
      <c r="S212" s="16">
        <f t="shared" si="80"/>
        <v>0.65653495440729481</v>
      </c>
      <c r="T212" s="16">
        <f t="shared" si="81"/>
        <v>0.83890577507598785</v>
      </c>
      <c r="U212" s="16">
        <f t="shared" si="82"/>
        <v>1.2036474164133739</v>
      </c>
      <c r="V212" s="16">
        <f t="shared" si="83"/>
        <v>0.65653495440729481</v>
      </c>
      <c r="W212" s="16">
        <f t="shared" si="84"/>
        <v>1.641337386018237</v>
      </c>
      <c r="X212" s="16">
        <f t="shared" si="85"/>
        <v>1.1306990881458967</v>
      </c>
      <c r="Y212" s="16">
        <f t="shared" si="86"/>
        <v>0.62006079027355621</v>
      </c>
      <c r="Z212" s="16">
        <f t="shared" si="87"/>
        <v>0.83890577507598785</v>
      </c>
      <c r="AA212" s="16">
        <f t="shared" si="88"/>
        <v>1.0577507598784195</v>
      </c>
      <c r="AB212" s="17">
        <f t="shared" si="89"/>
        <v>0.98480243161094227</v>
      </c>
      <c r="AC212" s="15">
        <v>73358.25</v>
      </c>
      <c r="AD212" s="14">
        <f>AVERAGE(Tabela1[[#This Row],[202407-JUL]:[202506-JUN]])</f>
        <v>411.25</v>
      </c>
      <c r="AE212" s="14">
        <f t="shared" si="90"/>
        <v>411.25</v>
      </c>
      <c r="AF212" s="5">
        <v>2</v>
      </c>
      <c r="AG212" s="6">
        <v>1845</v>
      </c>
      <c r="AH212" s="4">
        <v>1080</v>
      </c>
      <c r="AI212" s="23">
        <f>SUM(Tabela1[[#This Row],[ESTOQUE RJ]:[ESTOQUE SC]])</f>
        <v>2925</v>
      </c>
      <c r="AJ212" s="4">
        <v>30</v>
      </c>
      <c r="AK212" s="4">
        <v>1335</v>
      </c>
      <c r="AL212" s="24">
        <f>SUM(Tabela1[[#This Row],[QTD CONTAINER]:[QTD FÁBRICA]])</f>
        <v>1365</v>
      </c>
      <c r="AM212" s="7">
        <f t="shared" si="91"/>
        <v>4.4863221884498481</v>
      </c>
      <c r="AN212" s="7">
        <f t="shared" si="92"/>
        <v>2.6261398176291793</v>
      </c>
      <c r="AO212" s="8">
        <f t="shared" si="93"/>
        <v>7.29483282674772E-2</v>
      </c>
      <c r="AP212" s="9">
        <f t="shared" si="94"/>
        <v>3.2462006079027357</v>
      </c>
      <c r="AQ212" s="25">
        <f t="shared" si="95"/>
        <v>10.431610942249241</v>
      </c>
      <c r="AR212" s="18">
        <f t="shared" si="96"/>
        <v>4.4863221884498481</v>
      </c>
      <c r="AS212" s="7">
        <f t="shared" si="97"/>
        <v>2.6261398176291793</v>
      </c>
      <c r="AT212" s="8">
        <f t="shared" si="98"/>
        <v>7.29483282674772E-2</v>
      </c>
      <c r="AU212" s="9">
        <f t="shared" si="99"/>
        <v>3.2462006079027357</v>
      </c>
      <c r="AV212" s="10">
        <f t="shared" si="100"/>
        <v>10.431610942249241</v>
      </c>
      <c r="AW212" s="22">
        <f t="shared" si="101"/>
        <v>0.5835866261398176</v>
      </c>
      <c r="AX212" s="5">
        <f t="shared" si="102"/>
        <v>240</v>
      </c>
      <c r="AY212" s="4">
        <f>IF(
  AND(Tabela1[[#This Row],[GRUPO | ITEM]]="PALHETAS",NOT(OR(MID(Tabela1[[#This Row],[ITEM]],1,5)="YN-PF",MID(Tabela1[[#This Row],[ITEM]],1,5)="YN-PC"))),
  0,
  IF(
    ROUNDUP(
      IF(
        IF(D212="A",13-SUM(AR212:AU212),IF(D212="B",11-SUM(AR212:AU212),IF(D212="C",7-SUM(AR212:AU212))))
        &lt;0,
        0,
        IF(D212="A",13-SUM(AR212:AU212),IF(D212="B",11-SUM(AR212:AU212),IF(D212="C",7-SUM(AR212:AU212))))
      )
      *AE212/C212, 0
    )
    *C212 = 0,
    0,
    ROUNDUP(
      IF(
        IF(D212="A",13-SUM(AR212:AU212),IF(D212="B",11-SUM(AR212:AU212),IF(D212="C",7-SUM(AR212:AU212))))
        &lt;0,
        0,
        IF(D212="A",13-SUM(AR212:AU212),IF(D212="B",11-SUM(AR212:AU212),IF(D212="C",7-SUM(AR212:AU212))))
      )
      *AE212/C212, 0
    ) *C212
  )
)</f>
        <v>240</v>
      </c>
      <c r="AZ212" s="26">
        <f>IF(OR(COUNTIF(AB212,"&gt;="&amp;1.5)+COUNTIF(AA212,"&gt;="&amp;1.5)+COUNTIF(Z212,"&gt;="&amp;1.5)+COUNTIF(Y212,"&gt;="&amp;1.5)+COUNTIF(X212,"&gt;="&amp;1.5)&gt;=2,COUNTIF(AB212,"&gt;="&amp;2)&gt;=1,AND(AA212&gt;=1.5,AB212&lt;=0.3,AI212=0)),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+IFERROR(BA212*C212,0),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+IFERROR(BA212*C212,0),
IFERROR(AVERAGEIF(Tabela1[[#This Row],[COMPRA PADRÃO]:[COMPRA &gt;30%]],"&gt;"&amp;0,Tabela1[[#This Row],[COMPRA PADRÃO]:[COMPRA &gt;30%]]),
0))/Tabela1[[#This Row],[U/CX]],0)*Tabela1[[#This Row],[U/CX]])</f>
        <v>240</v>
      </c>
      <c r="BA212" s="19"/>
      <c r="BB212" s="19"/>
      <c r="BC212" s="5"/>
      <c r="BD212" s="43">
        <f t="shared" si="103"/>
        <v>18.622641509433961</v>
      </c>
      <c r="BE212" s="44">
        <f>Tabela1[[#This Row],[MÉDIA DIÁRIA]]*180</f>
        <v>3352.0754716981132</v>
      </c>
      <c r="BF212" s="44">
        <f>Tabela1[[#This Row],[MÉDIA DIÁRIA]]*IF(Tabela1[[#This Row],[ABC FAT]]="A",(13*22),IF(Tabela1[[#This Row],[ABC FAT]]="B",(9*22),IF(Tabela1[[#This Row],[ABC FAT]]="C",(3*22),0)))</f>
        <v>3687.2830188679245</v>
      </c>
      <c r="BG212" s="44">
        <f>SUM(Tabela1[[#This Row],[ESTOQUE TOTAL]],Tabela1[[#This Row],[TRÂNSITO TOTAL]])</f>
        <v>4290</v>
      </c>
      <c r="BH2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2745</v>
      </c>
      <c r="BI2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0.88154339750084432</v>
      </c>
    </row>
    <row r="213" spans="1:61" s="3" customFormat="1" x14ac:dyDescent="0.2">
      <c r="A213" s="4" t="s">
        <v>17</v>
      </c>
      <c r="B213" s="4" t="s">
        <v>129</v>
      </c>
      <c r="C213" s="4">
        <v>40</v>
      </c>
      <c r="D213" s="4" t="s">
        <v>16</v>
      </c>
      <c r="E213" s="5">
        <v>360</v>
      </c>
      <c r="F213" s="4">
        <v>320</v>
      </c>
      <c r="G213" s="4">
        <v>240</v>
      </c>
      <c r="H213" s="4">
        <v>485</v>
      </c>
      <c r="I213" s="4">
        <v>1220</v>
      </c>
      <c r="J213" s="4">
        <v>290</v>
      </c>
      <c r="K213" s="4">
        <v>400</v>
      </c>
      <c r="L213" s="4">
        <v>380</v>
      </c>
      <c r="M213" s="4">
        <v>325</v>
      </c>
      <c r="N213" s="4">
        <v>240</v>
      </c>
      <c r="O213" s="4">
        <v>390</v>
      </c>
      <c r="P213" s="4">
        <v>360</v>
      </c>
      <c r="Q213" s="13">
        <f t="shared" si="78"/>
        <v>0.86227544910179643</v>
      </c>
      <c r="R213" s="16">
        <f t="shared" si="79"/>
        <v>0.76646706586826352</v>
      </c>
      <c r="S213" s="16">
        <f t="shared" si="80"/>
        <v>0.57485029940119758</v>
      </c>
      <c r="T213" s="16">
        <f t="shared" si="81"/>
        <v>1.1616766467065869</v>
      </c>
      <c r="U213" s="16">
        <f t="shared" si="82"/>
        <v>2.9221556886227544</v>
      </c>
      <c r="V213" s="16">
        <f t="shared" si="83"/>
        <v>0.69461077844311381</v>
      </c>
      <c r="W213" s="16">
        <f t="shared" si="84"/>
        <v>0.95808383233532934</v>
      </c>
      <c r="X213" s="16">
        <f t="shared" si="85"/>
        <v>0.91017964071856283</v>
      </c>
      <c r="Y213" s="16">
        <f t="shared" si="86"/>
        <v>0.77844311377245512</v>
      </c>
      <c r="Z213" s="16">
        <f t="shared" si="87"/>
        <v>0.57485029940119758</v>
      </c>
      <c r="AA213" s="16">
        <f t="shared" si="88"/>
        <v>0.93413173652694614</v>
      </c>
      <c r="AB213" s="17">
        <f t="shared" si="89"/>
        <v>0.86227544910179643</v>
      </c>
      <c r="AC213" s="15">
        <v>36318.699999999997</v>
      </c>
      <c r="AD213" s="14">
        <f>AVERAGE(Tabela1[[#This Row],[202407-JUL]:[202506-JUN]])</f>
        <v>417.5</v>
      </c>
      <c r="AE213" s="14">
        <f t="shared" si="90"/>
        <v>417.5</v>
      </c>
      <c r="AF213" s="5">
        <v>0</v>
      </c>
      <c r="AG213" s="6">
        <v>1</v>
      </c>
      <c r="AH213" s="4">
        <v>0</v>
      </c>
      <c r="AI213" s="23">
        <f>SUM(Tabela1[[#This Row],[ESTOQUE RJ]:[ESTOQUE SC]])</f>
        <v>1</v>
      </c>
      <c r="AJ213" s="4">
        <v>3000</v>
      </c>
      <c r="AK213" s="4">
        <v>2000</v>
      </c>
      <c r="AL213" s="24">
        <f>SUM(Tabela1[[#This Row],[QTD CONTAINER]:[QTD FÁBRICA]])</f>
        <v>5000</v>
      </c>
      <c r="AM213" s="7">
        <f t="shared" si="91"/>
        <v>2.3952095808383233E-3</v>
      </c>
      <c r="AN213" s="7">
        <f t="shared" si="92"/>
        <v>0</v>
      </c>
      <c r="AO213" s="8">
        <f t="shared" si="93"/>
        <v>7.1856287425149699</v>
      </c>
      <c r="AP213" s="9">
        <f t="shared" si="94"/>
        <v>4.7904191616766463</v>
      </c>
      <c r="AQ213" s="25">
        <f t="shared" si="95"/>
        <v>11.978443113772453</v>
      </c>
      <c r="AR213" s="18">
        <f t="shared" si="96"/>
        <v>2.3952095808383233E-3</v>
      </c>
      <c r="AS213" s="7">
        <f t="shared" si="97"/>
        <v>0</v>
      </c>
      <c r="AT213" s="8">
        <f t="shared" si="98"/>
        <v>7.1856287425149699</v>
      </c>
      <c r="AU213" s="9">
        <f t="shared" si="99"/>
        <v>4.7904191616766463</v>
      </c>
      <c r="AV213" s="10">
        <f t="shared" si="100"/>
        <v>11.978443113772453</v>
      </c>
      <c r="AW213" s="22">
        <f t="shared" si="101"/>
        <v>0</v>
      </c>
      <c r="AX213" s="5">
        <f t="shared" si="102"/>
        <v>0</v>
      </c>
      <c r="AY213" s="4">
        <f>IF(
  AND(Tabela1[[#This Row],[GRUPO | ITEM]]="PALHETAS",NOT(OR(MID(Tabela1[[#This Row],[ITEM]],1,5)="YN-PF",MID(Tabela1[[#This Row],[ITEM]],1,5)="YN-PC"))),
  0,
  IF(
    ROUNDUP(
      IF(
        IF(D213="A",13-SUM(AR213:AU213),IF(D213="B",11-SUM(AR213:AU213),IF(D213="C",7-SUM(AR213:AU213))))
        &lt;0,
        0,
        IF(D213="A",13-SUM(AR213:AU213),IF(D213="B",11-SUM(AR213:AU213),IF(D213="C",7-SUM(AR213:AU213))))
      )
      *AE213/C213, 0
    )
    *C213 = 0,
    0,
    ROUNDUP(
      IF(
        IF(D213="A",13-SUM(AR213:AU213),IF(D213="B",11-SUM(AR213:AU213),IF(D213="C",7-SUM(AR213:AU213))))
        &lt;0,
        0,
        IF(D213="A",13-SUM(AR213:AU213),IF(D213="B",11-SUM(AR213:AU213),IF(D213="C",7-SUM(AR213:AU213))))
      )
      *AE213/C213, 0
    ) *C213
  )
)</f>
        <v>0</v>
      </c>
      <c r="AZ213" s="26">
        <f>IF(OR(COUNTIF(AB213,"&gt;="&amp;1.5)+COUNTIF(AA213,"&gt;="&amp;1.5)+COUNTIF(Z213,"&gt;="&amp;1.5)+COUNTIF(Y213,"&gt;="&amp;1.5)+COUNTIF(X213,"&gt;="&amp;1.5)&gt;=2,COUNTIF(AB213,"&gt;="&amp;2)&gt;=1,AND(AA213&gt;=1.5,AB213&lt;=0.3,AI213=0)),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+IFERROR(BA213*C213,0),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+IFERROR(BA213*C213,0),
IFERROR(AVERAGEIF(Tabela1[[#This Row],[COMPRA PADRÃO]:[COMPRA &gt;30%]],"&gt;"&amp;0,Tabela1[[#This Row],[COMPRA PADRÃO]:[COMPRA &gt;30%]]),
0))/Tabela1[[#This Row],[U/CX]],0)*Tabela1[[#This Row],[U/CX]])</f>
        <v>0</v>
      </c>
      <c r="BA213" s="19"/>
      <c r="BB213" s="19"/>
      <c r="BC213" s="5"/>
      <c r="BD213" s="43">
        <f t="shared" si="103"/>
        <v>18.90566037735849</v>
      </c>
      <c r="BE213" s="44">
        <f>Tabela1[[#This Row],[MÉDIA DIÁRIA]]*180</f>
        <v>3403.0188679245284</v>
      </c>
      <c r="BF213" s="44">
        <f>Tabela1[[#This Row],[MÉDIA DIÁRIA]]*IF(Tabela1[[#This Row],[ABC FAT]]="A",(13*22),IF(Tabela1[[#This Row],[ABC FAT]]="B",(9*22),IF(Tabela1[[#This Row],[ABC FAT]]="C",(3*22),0)))</f>
        <v>3743.3207547169809</v>
      </c>
      <c r="BG213" s="44">
        <f>SUM(Tabela1[[#This Row],[ESTOQUE TOTAL]],Tabela1[[#This Row],[TRÂNSITO TOTAL]])</f>
        <v>5001</v>
      </c>
      <c r="BH2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2160</v>
      </c>
      <c r="BI2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0.88186404967842091</v>
      </c>
    </row>
    <row r="214" spans="1:61" s="3" customFormat="1" x14ac:dyDescent="0.2">
      <c r="A214" s="4" t="s">
        <v>17</v>
      </c>
      <c r="B214" s="4" t="s">
        <v>990</v>
      </c>
      <c r="C214" s="4">
        <v>50</v>
      </c>
      <c r="D214" s="4" t="s">
        <v>16</v>
      </c>
      <c r="E214" s="5">
        <v>1250</v>
      </c>
      <c r="F214" s="4">
        <v>750</v>
      </c>
      <c r="G214" s="4">
        <v>900</v>
      </c>
      <c r="H214" s="4">
        <v>950</v>
      </c>
      <c r="I214" s="4">
        <v>2450</v>
      </c>
      <c r="J214" s="4">
        <v>550</v>
      </c>
      <c r="K214" s="4">
        <v>1350</v>
      </c>
      <c r="L214" s="4">
        <v>600</v>
      </c>
      <c r="M214" s="4">
        <v>200</v>
      </c>
      <c r="N214" s="4">
        <v>250</v>
      </c>
      <c r="O214" s="4">
        <v>550</v>
      </c>
      <c r="P214" s="4">
        <v>550</v>
      </c>
      <c r="Q214" s="13">
        <f t="shared" si="78"/>
        <v>1.4492753623188406</v>
      </c>
      <c r="R214" s="16">
        <f t="shared" si="79"/>
        <v>0.86956521739130432</v>
      </c>
      <c r="S214" s="16">
        <f t="shared" si="80"/>
        <v>1.0434782608695652</v>
      </c>
      <c r="T214" s="16">
        <f t="shared" si="81"/>
        <v>1.1014492753623188</v>
      </c>
      <c r="U214" s="16">
        <f t="shared" si="82"/>
        <v>2.8405797101449277</v>
      </c>
      <c r="V214" s="16">
        <f t="shared" si="83"/>
        <v>0.6376811594202898</v>
      </c>
      <c r="W214" s="16">
        <f t="shared" si="84"/>
        <v>1.5652173913043479</v>
      </c>
      <c r="X214" s="16">
        <f t="shared" si="85"/>
        <v>0.69565217391304346</v>
      </c>
      <c r="Y214" s="16">
        <f t="shared" si="86"/>
        <v>0.2318840579710145</v>
      </c>
      <c r="Z214" s="16">
        <f t="shared" si="87"/>
        <v>0.28985507246376813</v>
      </c>
      <c r="AA214" s="16">
        <f t="shared" si="88"/>
        <v>0.6376811594202898</v>
      </c>
      <c r="AB214" s="17">
        <f t="shared" si="89"/>
        <v>0.6376811594202898</v>
      </c>
      <c r="AC214" s="15">
        <v>56208.5</v>
      </c>
      <c r="AD214" s="14">
        <f>AVERAGE(Tabela1[[#This Row],[202407-JUL]:[202506-JUN]])</f>
        <v>862.5</v>
      </c>
      <c r="AE214" s="14">
        <f t="shared" si="90"/>
        <v>990</v>
      </c>
      <c r="AF214" s="5">
        <v>0</v>
      </c>
      <c r="AG214" s="6">
        <v>2100</v>
      </c>
      <c r="AH214" s="4">
        <v>4100</v>
      </c>
      <c r="AI214" s="23">
        <f>SUM(Tabela1[[#This Row],[ESTOQUE RJ]:[ESTOQUE SC]])</f>
        <v>6200</v>
      </c>
      <c r="AJ214" s="4">
        <v>0</v>
      </c>
      <c r="AK214" s="4">
        <v>0</v>
      </c>
      <c r="AL214" s="24">
        <f>SUM(Tabela1[[#This Row],[QTD CONTAINER]:[QTD FÁBRICA]])</f>
        <v>0</v>
      </c>
      <c r="AM214" s="7">
        <f t="shared" si="91"/>
        <v>2.4347826086956523</v>
      </c>
      <c r="AN214" s="7">
        <f t="shared" si="92"/>
        <v>4.7536231884057969</v>
      </c>
      <c r="AO214" s="8">
        <f t="shared" si="93"/>
        <v>0</v>
      </c>
      <c r="AP214" s="9">
        <f t="shared" si="94"/>
        <v>0</v>
      </c>
      <c r="AQ214" s="25">
        <f t="shared" si="95"/>
        <v>7.1884057971014492</v>
      </c>
      <c r="AR214" s="18">
        <f t="shared" si="96"/>
        <v>2.1212121212121211</v>
      </c>
      <c r="AS214" s="7">
        <f t="shared" si="97"/>
        <v>4.141414141414141</v>
      </c>
      <c r="AT214" s="8">
        <f t="shared" si="98"/>
        <v>0</v>
      </c>
      <c r="AU214" s="9">
        <f t="shared" si="99"/>
        <v>0</v>
      </c>
      <c r="AV214" s="10">
        <f t="shared" si="100"/>
        <v>6.2626262626262621</v>
      </c>
      <c r="AW214" s="22">
        <f t="shared" si="101"/>
        <v>0</v>
      </c>
      <c r="AX214" s="5">
        <f t="shared" si="102"/>
        <v>0</v>
      </c>
      <c r="AY214" s="4">
        <f>IF(
  AND(Tabela1[[#This Row],[GRUPO | ITEM]]="PALHETAS",NOT(OR(MID(Tabela1[[#This Row],[ITEM]],1,5)="YN-PF",MID(Tabela1[[#This Row],[ITEM]],1,5)="YN-PC"))),
  0,
  IF(
    ROUNDUP(
      IF(
        IF(D214="A",13-SUM(AR214:AU214),IF(D214="B",11-SUM(AR214:AU214),IF(D214="C",7-SUM(AR214:AU214))))
        &lt;0,
        0,
        IF(D214="A",13-SUM(AR214:AU214),IF(D214="B",11-SUM(AR214:AU214),IF(D214="C",7-SUM(AR214:AU214))))
      )
      *AE214/C214, 0
    )
    *C214 = 0,
    0,
    ROUNDUP(
      IF(
        IF(D214="A",13-SUM(AR214:AU214),IF(D214="B",11-SUM(AR214:AU214),IF(D214="C",7-SUM(AR214:AU214))))
        &lt;0,
        0,
        IF(D214="A",13-SUM(AR214:AU214),IF(D214="B",11-SUM(AR214:AU214),IF(D214="C",7-SUM(AR214:AU214))))
      )
      *AE214/C214, 0
    ) *C214
  )
)</f>
        <v>0</v>
      </c>
      <c r="AZ214" s="26">
        <f>IF(OR(COUNTIF(AB214,"&gt;="&amp;1.5)+COUNTIF(AA214,"&gt;="&amp;1.5)+COUNTIF(Z214,"&gt;="&amp;1.5)+COUNTIF(Y214,"&gt;="&amp;1.5)+COUNTIF(X214,"&gt;="&amp;1.5)&gt;=2,COUNTIF(AB214,"&gt;="&amp;2)&gt;=1,AND(AA214&gt;=1.5,AB214&lt;=0.3,AI214=0)),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+IFERROR(BA214*C214,0),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+IFERROR(BA214*C214,0),
IFERROR(AVERAGEIF(Tabela1[[#This Row],[COMPRA PADRÃO]:[COMPRA &gt;30%]],"&gt;"&amp;0,Tabela1[[#This Row],[COMPRA PADRÃO]:[COMPRA &gt;30%]]),
0))/Tabela1[[#This Row],[U/CX]],0)*Tabela1[[#This Row],[U/CX]])</f>
        <v>0</v>
      </c>
      <c r="BA214" s="19"/>
      <c r="BB214" s="19"/>
      <c r="BC214" s="5"/>
      <c r="BD214" s="43">
        <f t="shared" si="103"/>
        <v>39.056603773584904</v>
      </c>
      <c r="BE214" s="44">
        <f>Tabela1[[#This Row],[MÉDIA DIÁRIA]]*180</f>
        <v>7030.1886792452824</v>
      </c>
      <c r="BF214" s="44">
        <f>Tabela1[[#This Row],[MÉDIA DIÁRIA]]*IF(Tabela1[[#This Row],[ABC FAT]]="A",(13*22),IF(Tabela1[[#This Row],[ABC FAT]]="B",(9*22),IF(Tabela1[[#This Row],[ABC FAT]]="C",(3*22),0)))</f>
        <v>7733.2075471698108</v>
      </c>
      <c r="BG214" s="44">
        <f>SUM(Tabela1[[#This Row],[ESTOQUE TOTAL]],Tabela1[[#This Row],[TRÂNSITO TOTAL]])</f>
        <v>6200</v>
      </c>
      <c r="BH2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8550</v>
      </c>
      <c r="BI2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0.88191089640365006</v>
      </c>
    </row>
    <row r="215" spans="1:61" s="3" customFormat="1" x14ac:dyDescent="0.2">
      <c r="A215" s="4" t="s">
        <v>39</v>
      </c>
      <c r="B215" s="4" t="s">
        <v>709</v>
      </c>
      <c r="C215" s="4">
        <v>200</v>
      </c>
      <c r="D215" s="4" t="s">
        <v>16</v>
      </c>
      <c r="E215" s="5">
        <v>1050</v>
      </c>
      <c r="F215" s="4">
        <v>600</v>
      </c>
      <c r="G215" s="4">
        <v>800</v>
      </c>
      <c r="H215" s="4">
        <v>650</v>
      </c>
      <c r="I215" s="4">
        <v>850</v>
      </c>
      <c r="J215" s="4">
        <v>250</v>
      </c>
      <c r="K215" s="4">
        <v>1000</v>
      </c>
      <c r="L215" s="4">
        <v>300</v>
      </c>
      <c r="M215" s="4">
        <v>550</v>
      </c>
      <c r="N215" s="4">
        <v>200</v>
      </c>
      <c r="O215" s="4">
        <v>600</v>
      </c>
      <c r="P215" s="4">
        <v>1350</v>
      </c>
      <c r="Q215" s="13">
        <f t="shared" si="78"/>
        <v>1.5365853658536583</v>
      </c>
      <c r="R215" s="16">
        <f t="shared" si="79"/>
        <v>0.87804878048780488</v>
      </c>
      <c r="S215" s="16">
        <f t="shared" si="80"/>
        <v>1.1707317073170731</v>
      </c>
      <c r="T215" s="16">
        <f t="shared" si="81"/>
        <v>0.95121951219512191</v>
      </c>
      <c r="U215" s="16">
        <f t="shared" si="82"/>
        <v>1.2439024390243902</v>
      </c>
      <c r="V215" s="16">
        <f t="shared" si="83"/>
        <v>0.36585365853658536</v>
      </c>
      <c r="W215" s="16">
        <f t="shared" si="84"/>
        <v>1.4634146341463414</v>
      </c>
      <c r="X215" s="16">
        <f t="shared" si="85"/>
        <v>0.43902439024390244</v>
      </c>
      <c r="Y215" s="16">
        <f t="shared" si="86"/>
        <v>0.80487804878048774</v>
      </c>
      <c r="Z215" s="16">
        <f t="shared" si="87"/>
        <v>0.29268292682926828</v>
      </c>
      <c r="AA215" s="16">
        <f t="shared" si="88"/>
        <v>0.87804878048780488</v>
      </c>
      <c r="AB215" s="17">
        <f t="shared" si="89"/>
        <v>1.975609756097561</v>
      </c>
      <c r="AC215" s="15">
        <v>34652</v>
      </c>
      <c r="AD215" s="14">
        <f>AVERAGE(Tabela1[[#This Row],[202407-JUL]:[202506-JUN]])</f>
        <v>683.33333333333337</v>
      </c>
      <c r="AE215" s="14">
        <f t="shared" si="90"/>
        <v>727.27272727272725</v>
      </c>
      <c r="AF215" s="5">
        <v>4</v>
      </c>
      <c r="AG215" s="6">
        <v>4118</v>
      </c>
      <c r="AH215" s="4">
        <v>0</v>
      </c>
      <c r="AI215" s="23">
        <f>SUM(Tabela1[[#This Row],[ESTOQUE RJ]:[ESTOQUE SC]])</f>
        <v>4118</v>
      </c>
      <c r="AJ215" s="4">
        <v>800</v>
      </c>
      <c r="AK215" s="4">
        <v>2400</v>
      </c>
      <c r="AL215" s="24">
        <f>SUM(Tabela1[[#This Row],[QTD CONTAINER]:[QTD FÁBRICA]])</f>
        <v>3200</v>
      </c>
      <c r="AM215" s="7">
        <f t="shared" si="91"/>
        <v>6.0263414634146342</v>
      </c>
      <c r="AN215" s="7">
        <f t="shared" si="92"/>
        <v>0</v>
      </c>
      <c r="AO215" s="8">
        <f t="shared" si="93"/>
        <v>1.1707317073170731</v>
      </c>
      <c r="AP215" s="9">
        <f t="shared" si="94"/>
        <v>3.5121951219512195</v>
      </c>
      <c r="AQ215" s="25">
        <f t="shared" si="95"/>
        <v>10.709268292682927</v>
      </c>
      <c r="AR215" s="18">
        <f t="shared" si="96"/>
        <v>5.6622500000000002</v>
      </c>
      <c r="AS215" s="7">
        <f t="shared" si="97"/>
        <v>0</v>
      </c>
      <c r="AT215" s="8">
        <f t="shared" si="98"/>
        <v>1.1000000000000001</v>
      </c>
      <c r="AU215" s="9">
        <f t="shared" si="99"/>
        <v>3.3000000000000003</v>
      </c>
      <c r="AV215" s="10">
        <f t="shared" si="100"/>
        <v>10.062250000000001</v>
      </c>
      <c r="AW215" s="22">
        <f t="shared" si="101"/>
        <v>0.85069817400644476</v>
      </c>
      <c r="AX215" s="5">
        <f t="shared" si="102"/>
        <v>200</v>
      </c>
      <c r="AY215" s="4">
        <f>IF(
  AND(Tabela1[[#This Row],[GRUPO | ITEM]]="PALHETAS",NOT(OR(MID(Tabela1[[#This Row],[ITEM]],1,5)="YN-PF",MID(Tabela1[[#This Row],[ITEM]],1,5)="YN-PC"))),
  0,
  IF(
    ROUNDUP(
      IF(
        IF(D215="A",13-SUM(AR215:AU215),IF(D215="B",11-SUM(AR215:AU215),IF(D215="C",7-SUM(AR215:AU215))))
        &lt;0,
        0,
        IF(D215="A",13-SUM(AR215:AU215),IF(D215="B",11-SUM(AR215:AU215),IF(D215="C",7-SUM(AR215:AU215))))
      )
      *AE215/C215, 0
    )
    *C215 = 0,
    0,
    ROUNDUP(
      IF(
        IF(D215="A",13-SUM(AR215:AU215),IF(D215="B",11-SUM(AR215:AU215),IF(D215="C",7-SUM(AR215:AU215))))
        &lt;0,
        0,
        IF(D215="A",13-SUM(AR215:AU215),IF(D215="B",11-SUM(AR215:AU215),IF(D215="C",7-SUM(AR215:AU215))))
      )
      *AE215/C215, 0
    ) *C215
  )
)</f>
        <v>800</v>
      </c>
      <c r="AZ215" s="26">
        <f>IF(OR(COUNTIF(AB215,"&gt;="&amp;1.5)+COUNTIF(AA215,"&gt;="&amp;1.5)+COUNTIF(Z215,"&gt;="&amp;1.5)+COUNTIF(Y215,"&gt;="&amp;1.5)+COUNTIF(X215,"&gt;="&amp;1.5)&gt;=2,COUNTIF(AB215,"&gt;="&amp;2)&gt;=1,AND(AA215&gt;=1.5,AB215&lt;=0.3,AI215=0)),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+IFERROR(BA215*C215,0),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+IFERROR(BA215*C215,0),
IFERROR(AVERAGEIF(Tabela1[[#This Row],[COMPRA PADRÃO]:[COMPRA &gt;30%]],"&gt;"&amp;0,Tabela1[[#This Row],[COMPRA PADRÃO]:[COMPRA &gt;30%]]),
0))/Tabela1[[#This Row],[U/CX]],0)*Tabela1[[#This Row],[U/CX]])</f>
        <v>600</v>
      </c>
      <c r="BA215" s="19"/>
      <c r="BB215" s="19"/>
      <c r="BC215" s="41"/>
      <c r="BD215" s="43">
        <f t="shared" si="103"/>
        <v>30.943396226415093</v>
      </c>
      <c r="BE215" s="44">
        <f>Tabela1[[#This Row],[MÉDIA DIÁRIA]]*180</f>
        <v>5569.8113207547167</v>
      </c>
      <c r="BF215" s="44">
        <f>Tabela1[[#This Row],[MÉDIA DIÁRIA]]*IF(Tabela1[[#This Row],[ABC FAT]]="A",(13*22),IF(Tabela1[[#This Row],[ABC FAT]]="B",(9*22),IF(Tabela1[[#This Row],[ABC FAT]]="C",(3*22),0)))</f>
        <v>6126.7924528301883</v>
      </c>
      <c r="BG215" s="44">
        <f>SUM(Tabela1[[#This Row],[ESTOQUE TOTAL]],Tabela1[[#This Row],[TRÂNSITO TOTAL]])</f>
        <v>7318</v>
      </c>
      <c r="BH2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4400</v>
      </c>
      <c r="BI2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0.88297425474254743</v>
      </c>
    </row>
    <row r="216" spans="1:61" s="3" customFormat="1" x14ac:dyDescent="0.2">
      <c r="A216" s="4" t="s">
        <v>17</v>
      </c>
      <c r="B216" s="4" t="s">
        <v>119</v>
      </c>
      <c r="C216" s="4">
        <v>20</v>
      </c>
      <c r="D216" s="4" t="s">
        <v>19</v>
      </c>
      <c r="E216" s="5">
        <v>2420</v>
      </c>
      <c r="F216" s="4">
        <v>1940</v>
      </c>
      <c r="G216" s="4">
        <v>2020</v>
      </c>
      <c r="H216" s="4">
        <v>4000</v>
      </c>
      <c r="I216" s="4">
        <v>3100</v>
      </c>
      <c r="J216" s="4">
        <v>820</v>
      </c>
      <c r="K216" s="4">
        <v>3440</v>
      </c>
      <c r="L216" s="4">
        <v>2100</v>
      </c>
      <c r="M216" s="4">
        <v>3080</v>
      </c>
      <c r="N216" s="4">
        <v>1380</v>
      </c>
      <c r="O216" s="4">
        <v>2020</v>
      </c>
      <c r="P216" s="4">
        <v>1440</v>
      </c>
      <c r="Q216" s="13">
        <f t="shared" si="78"/>
        <v>1.0461095100864553</v>
      </c>
      <c r="R216" s="16">
        <f t="shared" si="79"/>
        <v>0.83861671469740628</v>
      </c>
      <c r="S216" s="16">
        <f t="shared" si="80"/>
        <v>0.87319884726224783</v>
      </c>
      <c r="T216" s="16">
        <f t="shared" si="81"/>
        <v>1.7291066282420748</v>
      </c>
      <c r="U216" s="16">
        <f t="shared" si="82"/>
        <v>1.340057636887608</v>
      </c>
      <c r="V216" s="16">
        <f t="shared" si="83"/>
        <v>0.35446685878962536</v>
      </c>
      <c r="W216" s="16">
        <f t="shared" si="84"/>
        <v>1.4870317002881843</v>
      </c>
      <c r="X216" s="16">
        <f t="shared" si="85"/>
        <v>0.90778097982708927</v>
      </c>
      <c r="Y216" s="16">
        <f t="shared" si="86"/>
        <v>1.3314121037463975</v>
      </c>
      <c r="Z216" s="16">
        <f t="shared" si="87"/>
        <v>0.59654178674351577</v>
      </c>
      <c r="AA216" s="16">
        <f t="shared" si="88"/>
        <v>0.87319884726224783</v>
      </c>
      <c r="AB216" s="17">
        <f t="shared" si="89"/>
        <v>0.6224783861671469</v>
      </c>
      <c r="AC216" s="15">
        <v>429252.8</v>
      </c>
      <c r="AD216" s="14">
        <f>AVERAGE(Tabela1[[#This Row],[202407-JUL]:[202506-JUN]])</f>
        <v>2313.3333333333335</v>
      </c>
      <c r="AE216" s="14">
        <f t="shared" si="90"/>
        <v>2313.3333333333335</v>
      </c>
      <c r="AF216" s="5">
        <v>7</v>
      </c>
      <c r="AG216" s="6">
        <v>4900</v>
      </c>
      <c r="AH216" s="4">
        <v>2560</v>
      </c>
      <c r="AI216" s="23">
        <f>SUM(Tabela1[[#This Row],[ESTOQUE RJ]:[ESTOQUE SC]])</f>
        <v>7460</v>
      </c>
      <c r="AJ216" s="4">
        <v>9240</v>
      </c>
      <c r="AK216" s="4">
        <v>20000</v>
      </c>
      <c r="AL216" s="24">
        <f>SUM(Tabela1[[#This Row],[QTD CONTAINER]:[QTD FÁBRICA]])</f>
        <v>29240</v>
      </c>
      <c r="AM216" s="7">
        <f t="shared" si="91"/>
        <v>2.1181556195965419</v>
      </c>
      <c r="AN216" s="7">
        <f t="shared" si="92"/>
        <v>1.1066282420749278</v>
      </c>
      <c r="AO216" s="8">
        <f t="shared" si="93"/>
        <v>3.994236311239193</v>
      </c>
      <c r="AP216" s="9">
        <f t="shared" si="94"/>
        <v>8.6455331412103735</v>
      </c>
      <c r="AQ216" s="25">
        <f t="shared" si="95"/>
        <v>15.864553314121036</v>
      </c>
      <c r="AR216" s="18">
        <f t="shared" si="96"/>
        <v>2.1181556195965419</v>
      </c>
      <c r="AS216" s="7">
        <f t="shared" si="97"/>
        <v>1.1066282420749278</v>
      </c>
      <c r="AT216" s="8">
        <f t="shared" si="98"/>
        <v>3.994236311239193</v>
      </c>
      <c r="AU216" s="9">
        <f t="shared" si="99"/>
        <v>8.6455331412103735</v>
      </c>
      <c r="AV216" s="10">
        <f t="shared" si="100"/>
        <v>15.864553314121036</v>
      </c>
      <c r="AW216" s="22">
        <f t="shared" si="101"/>
        <v>0</v>
      </c>
      <c r="AX216" s="5">
        <f t="shared" si="102"/>
        <v>0</v>
      </c>
      <c r="AY216" s="4">
        <f>IF(
  AND(Tabela1[[#This Row],[GRUPO | ITEM]]="PALHETAS",NOT(OR(MID(Tabela1[[#This Row],[ITEM]],1,5)="YN-PF",MID(Tabela1[[#This Row],[ITEM]],1,5)="YN-PC"))),
  0,
  IF(
    ROUNDUP(
      IF(
        IF(D216="A",13-SUM(AR216:AU216),IF(D216="B",11-SUM(AR216:AU216),IF(D216="C",7-SUM(AR216:AU216))))
        &lt;0,
        0,
        IF(D216="A",13-SUM(AR216:AU216),IF(D216="B",11-SUM(AR216:AU216),IF(D216="C",7-SUM(AR216:AU216))))
      )
      *AE216/C216, 0
    )
    *C216 = 0,
    0,
    ROUNDUP(
      IF(
        IF(D216="A",13-SUM(AR216:AU216),IF(D216="B",11-SUM(AR216:AU216),IF(D216="C",7-SUM(AR216:AU216))))
        &lt;0,
        0,
        IF(D216="A",13-SUM(AR216:AU216),IF(D216="B",11-SUM(AR216:AU216),IF(D216="C",7-SUM(AR216:AU216))))
      )
      *AE216/C216, 0
    ) *C216
  )
)</f>
        <v>0</v>
      </c>
      <c r="AZ216" s="26">
        <f>IF(OR(COUNTIF(AB216,"&gt;="&amp;1.5)+COUNTIF(AA216,"&gt;="&amp;1.5)+COUNTIF(Z216,"&gt;="&amp;1.5)+COUNTIF(Y216,"&gt;="&amp;1.5)+COUNTIF(X216,"&gt;="&amp;1.5)&gt;=2,COUNTIF(AB216,"&gt;="&amp;2)&gt;=1,AND(AA216&gt;=1.5,AB216&lt;=0.3,AI216=0)),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+IFERROR(BA216*C216,0),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+IFERROR(BA216*C216,0),
IFERROR(AVERAGEIF(Tabela1[[#This Row],[COMPRA PADRÃO]:[COMPRA &gt;30%]],"&gt;"&amp;0,Tabela1[[#This Row],[COMPRA PADRÃO]:[COMPRA &gt;30%]]),
0))/Tabela1[[#This Row],[U/CX]],0)*Tabela1[[#This Row],[U/CX]])</f>
        <v>0</v>
      </c>
      <c r="BA216" s="19"/>
      <c r="BB216" s="19"/>
      <c r="BC216" s="5"/>
      <c r="BD216" s="43">
        <f t="shared" si="103"/>
        <v>104.75471698113208</v>
      </c>
      <c r="BE216" s="44">
        <f>Tabela1[[#This Row],[MÉDIA DIÁRIA]]*180</f>
        <v>18855.849056603773</v>
      </c>
      <c r="BF216" s="44">
        <f>Tabela1[[#This Row],[MÉDIA DIÁRIA]]*IF(Tabela1[[#This Row],[ABC FAT]]="A",(13*22),IF(Tabela1[[#This Row],[ABC FAT]]="B",(9*22),IF(Tabela1[[#This Row],[ABC FAT]]="C",(3*22),0)))</f>
        <v>29959.849056603773</v>
      </c>
      <c r="BG216" s="44">
        <f>SUM(Tabela1[[#This Row],[ESTOQUE TOTAL]],Tabela1[[#This Row],[TRÂNSITO TOTAL]])</f>
        <v>36700</v>
      </c>
      <c r="BH2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12120</v>
      </c>
      <c r="BI2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0.88566682676913233</v>
      </c>
    </row>
    <row r="217" spans="1:61" s="3" customFormat="1" x14ac:dyDescent="0.2">
      <c r="A217" s="4" t="s">
        <v>17</v>
      </c>
      <c r="B217" s="4" t="s">
        <v>200</v>
      </c>
      <c r="C217" s="4">
        <v>25</v>
      </c>
      <c r="D217" s="4" t="s">
        <v>16</v>
      </c>
      <c r="E217" s="5">
        <v>200</v>
      </c>
      <c r="F217" s="4">
        <v>475</v>
      </c>
      <c r="G217" s="4">
        <v>485</v>
      </c>
      <c r="H217" s="4">
        <v>775</v>
      </c>
      <c r="I217" s="4">
        <v>1100</v>
      </c>
      <c r="J217" s="4">
        <v>250</v>
      </c>
      <c r="K217" s="4">
        <v>675</v>
      </c>
      <c r="L217" s="4">
        <v>1200</v>
      </c>
      <c r="M217" s="4">
        <v>300</v>
      </c>
      <c r="N217" s="4">
        <v>775</v>
      </c>
      <c r="O217" s="4">
        <v>1500</v>
      </c>
      <c r="P217" s="4">
        <v>500</v>
      </c>
      <c r="Q217" s="13">
        <f t="shared" si="78"/>
        <v>0.29143897996357016</v>
      </c>
      <c r="R217" s="16">
        <f t="shared" si="79"/>
        <v>0.69216757741347901</v>
      </c>
      <c r="S217" s="16">
        <f t="shared" si="80"/>
        <v>0.7067395264116576</v>
      </c>
      <c r="T217" s="16">
        <f t="shared" si="81"/>
        <v>1.1293260473588342</v>
      </c>
      <c r="U217" s="16">
        <f t="shared" si="82"/>
        <v>1.6029143897996356</v>
      </c>
      <c r="V217" s="16">
        <f t="shared" si="83"/>
        <v>0.36429872495446264</v>
      </c>
      <c r="W217" s="16">
        <f t="shared" si="84"/>
        <v>0.98360655737704916</v>
      </c>
      <c r="X217" s="16">
        <f t="shared" si="85"/>
        <v>1.7486338797814207</v>
      </c>
      <c r="Y217" s="16">
        <f t="shared" si="86"/>
        <v>0.43715846994535518</v>
      </c>
      <c r="Z217" s="16">
        <f t="shared" si="87"/>
        <v>1.1293260473588342</v>
      </c>
      <c r="AA217" s="16">
        <f t="shared" si="88"/>
        <v>2.1857923497267762</v>
      </c>
      <c r="AB217" s="17">
        <f t="shared" si="89"/>
        <v>0.72859744990892528</v>
      </c>
      <c r="AC217" s="15">
        <v>94126.5</v>
      </c>
      <c r="AD217" s="14">
        <f>AVERAGE(Tabela1[[#This Row],[202407-JUL]:[202506-JUN]])</f>
        <v>686.25</v>
      </c>
      <c r="AE217" s="14">
        <f t="shared" si="90"/>
        <v>730.4545454545455</v>
      </c>
      <c r="AF217" s="5">
        <v>0</v>
      </c>
      <c r="AG217" s="6">
        <v>1975</v>
      </c>
      <c r="AH217" s="4">
        <v>0</v>
      </c>
      <c r="AI217" s="23">
        <f>SUM(Tabela1[[#This Row],[ESTOQUE RJ]:[ESTOQUE SC]])</f>
        <v>1975</v>
      </c>
      <c r="AJ217" s="4">
        <v>3000</v>
      </c>
      <c r="AK217" s="4">
        <v>0</v>
      </c>
      <c r="AL217" s="24">
        <f>SUM(Tabela1[[#This Row],[QTD CONTAINER]:[QTD FÁBRICA]])</f>
        <v>3000</v>
      </c>
      <c r="AM217" s="7">
        <f t="shared" si="91"/>
        <v>2.8779599271402549</v>
      </c>
      <c r="AN217" s="7">
        <f t="shared" si="92"/>
        <v>0</v>
      </c>
      <c r="AO217" s="8">
        <f t="shared" si="93"/>
        <v>4.3715846994535523</v>
      </c>
      <c r="AP217" s="9">
        <f t="shared" si="94"/>
        <v>0</v>
      </c>
      <c r="AQ217" s="25">
        <f t="shared" si="95"/>
        <v>7.2495446265938073</v>
      </c>
      <c r="AR217" s="18">
        <f t="shared" si="96"/>
        <v>2.7037958929682637</v>
      </c>
      <c r="AS217" s="7">
        <f t="shared" si="97"/>
        <v>0</v>
      </c>
      <c r="AT217" s="8">
        <f t="shared" si="98"/>
        <v>4.1070317361543243</v>
      </c>
      <c r="AU217" s="9">
        <f t="shared" si="99"/>
        <v>0</v>
      </c>
      <c r="AV217" s="10">
        <f t="shared" si="100"/>
        <v>6.8108276291225884</v>
      </c>
      <c r="AW217" s="22">
        <f t="shared" si="101"/>
        <v>5.6822010106681642</v>
      </c>
      <c r="AX217" s="5">
        <f t="shared" si="102"/>
        <v>0</v>
      </c>
      <c r="AY217" s="4">
        <f>IF(
  AND(Tabela1[[#This Row],[GRUPO | ITEM]]="PALHETAS",NOT(OR(MID(Tabela1[[#This Row],[ITEM]],1,5)="YN-PF",MID(Tabela1[[#This Row],[ITEM]],1,5)="YN-PC"))),
  0,
  IF(
    ROUNDUP(
      IF(
        IF(D217="A",13-SUM(AR217:AU217),IF(D217="B",11-SUM(AR217:AU217),IF(D217="C",7-SUM(AR217:AU217))))
        &lt;0,
        0,
        IF(D217="A",13-SUM(AR217:AU217),IF(D217="B",11-SUM(AR217:AU217),IF(D217="C",7-SUM(AR217:AU217))))
      )
      *AE217/C217, 0
    )
    *C217 = 0,
    0,
    ROUNDUP(
      IF(
        IF(D217="A",13-SUM(AR217:AU217),IF(D217="B",11-SUM(AR217:AU217),IF(D217="C",7-SUM(AR217:AU217))))
        &lt;0,
        0,
        IF(D217="A",13-SUM(AR217:AU217),IF(D217="B",11-SUM(AR217:AU217),IF(D217="C",7-SUM(AR217:AU217))))
      )
      *AE217/C217, 0
    ) *C217
  )
)</f>
        <v>0</v>
      </c>
      <c r="AZ217" s="26">
        <f>IF(OR(COUNTIF(AB217,"&gt;="&amp;1.5)+COUNTIF(AA217,"&gt;="&amp;1.5)+COUNTIF(Z217,"&gt;="&amp;1.5)+COUNTIF(Y217,"&gt;="&amp;1.5)+COUNTIF(X217,"&gt;="&amp;1.5)&gt;=2,COUNTIF(AB217,"&gt;="&amp;2)&gt;=1,AND(AA217&gt;=1.5,AB217&lt;=0.3,AI217=0)),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+IFERROR(BA217*C217,0),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+IFERROR(BA217*C217,0),
IFERROR(AVERAGEIF(Tabela1[[#This Row],[COMPRA PADRÃO]:[COMPRA &gt;30%]],"&gt;"&amp;0,Tabela1[[#This Row],[COMPRA PADRÃO]:[COMPRA &gt;30%]]),
0))/Tabela1[[#This Row],[U/CX]],0)*Tabela1[[#This Row],[U/CX]])</f>
        <v>4025</v>
      </c>
      <c r="BA217" s="19"/>
      <c r="BB217" s="19"/>
      <c r="BC217" s="5"/>
      <c r="BD217" s="43">
        <f t="shared" si="103"/>
        <v>31.075471698113208</v>
      </c>
      <c r="BE217" s="44">
        <f>Tabela1[[#This Row],[MÉDIA DIÁRIA]]*180</f>
        <v>5593.5849056603774</v>
      </c>
      <c r="BF217" s="44">
        <f>Tabela1[[#This Row],[MÉDIA DIÁRIA]]*IF(Tabela1[[#This Row],[ABC FAT]]="A",(13*22),IF(Tabela1[[#This Row],[ABC FAT]]="B",(9*22),IF(Tabela1[[#This Row],[ABC FAT]]="C",(3*22),0)))</f>
        <v>6152.9433962264156</v>
      </c>
      <c r="BG217" s="44">
        <f>SUM(Tabela1[[#This Row],[ESTOQUE TOTAL]],Tabela1[[#This Row],[TRÂNSITO TOTAL]])</f>
        <v>4975</v>
      </c>
      <c r="BH2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6775</v>
      </c>
      <c r="BI2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0.88941172502192534</v>
      </c>
    </row>
    <row r="218" spans="1:61" s="3" customFormat="1" x14ac:dyDescent="0.2">
      <c r="A218" s="4" t="s">
        <v>202</v>
      </c>
      <c r="B218" s="4" t="s">
        <v>379</v>
      </c>
      <c r="C218" s="4">
        <v>15</v>
      </c>
      <c r="D218" s="4" t="s">
        <v>19</v>
      </c>
      <c r="E218" s="5">
        <v>5505</v>
      </c>
      <c r="F218" s="4">
        <v>5175</v>
      </c>
      <c r="G218" s="4">
        <v>3991</v>
      </c>
      <c r="H218" s="4">
        <v>7155</v>
      </c>
      <c r="I218" s="4">
        <v>2370</v>
      </c>
      <c r="J218" s="4">
        <v>600</v>
      </c>
      <c r="K218" s="4">
        <v>7005</v>
      </c>
      <c r="L218" s="4">
        <v>3615</v>
      </c>
      <c r="M218" s="4">
        <v>2925</v>
      </c>
      <c r="N218" s="4">
        <v>3705</v>
      </c>
      <c r="O218" s="4">
        <v>5145</v>
      </c>
      <c r="P218" s="4">
        <v>3810</v>
      </c>
      <c r="Q218" s="13">
        <f t="shared" si="78"/>
        <v>1.2952687202211721</v>
      </c>
      <c r="R218" s="16">
        <f t="shared" si="79"/>
        <v>1.21762318385914</v>
      </c>
      <c r="S218" s="16">
        <f t="shared" si="80"/>
        <v>0.93904041097233393</v>
      </c>
      <c r="T218" s="16">
        <f t="shared" si="81"/>
        <v>1.6834964020313328</v>
      </c>
      <c r="U218" s="16">
        <f t="shared" si="82"/>
        <v>0.55763612478186708</v>
      </c>
      <c r="V218" s="16">
        <f t="shared" si="83"/>
        <v>0.14117370247642205</v>
      </c>
      <c r="W218" s="16">
        <f t="shared" si="84"/>
        <v>1.6482029764122272</v>
      </c>
      <c r="X218" s="16">
        <f t="shared" si="85"/>
        <v>0.85057155742044277</v>
      </c>
      <c r="Y218" s="16">
        <f t="shared" si="86"/>
        <v>0.68822179957255747</v>
      </c>
      <c r="Z218" s="16">
        <f t="shared" si="87"/>
        <v>0.87174761279190616</v>
      </c>
      <c r="AA218" s="16">
        <f t="shared" si="88"/>
        <v>1.210564498735319</v>
      </c>
      <c r="AB218" s="17">
        <f t="shared" si="89"/>
        <v>0.89645301072527994</v>
      </c>
      <c r="AC218" s="15">
        <v>738152.65</v>
      </c>
      <c r="AD218" s="14">
        <f>AVERAGE(Tabela1[[#This Row],[202407-JUL]:[202506-JUN]])</f>
        <v>4250.083333333333</v>
      </c>
      <c r="AE218" s="14">
        <f t="shared" si="90"/>
        <v>4581.909090909091</v>
      </c>
      <c r="AF218" s="5">
        <v>2</v>
      </c>
      <c r="AG218" s="6">
        <v>4845</v>
      </c>
      <c r="AH218" s="4">
        <v>11550</v>
      </c>
      <c r="AI218" s="23">
        <f>SUM(Tabela1[[#This Row],[ESTOQUE RJ]:[ESTOQUE SC]])</f>
        <v>16395</v>
      </c>
      <c r="AJ218" s="4">
        <v>14655</v>
      </c>
      <c r="AK218" s="4">
        <v>22970</v>
      </c>
      <c r="AL218" s="24">
        <f>SUM(Tabela1[[#This Row],[QTD CONTAINER]:[QTD FÁBRICA]])</f>
        <v>37625</v>
      </c>
      <c r="AM218" s="7">
        <f t="shared" si="91"/>
        <v>1.1399776474971079</v>
      </c>
      <c r="AN218" s="7">
        <f t="shared" si="92"/>
        <v>2.7175937726711243</v>
      </c>
      <c r="AO218" s="8">
        <f t="shared" si="93"/>
        <v>3.4481676829866084</v>
      </c>
      <c r="AP218" s="9">
        <f t="shared" si="94"/>
        <v>5.4045999098056905</v>
      </c>
      <c r="AQ218" s="25">
        <f t="shared" si="95"/>
        <v>12.710339012960532</v>
      </c>
      <c r="AR218" s="18">
        <f t="shared" si="96"/>
        <v>1.0574194956449277</v>
      </c>
      <c r="AS218" s="7">
        <f t="shared" si="97"/>
        <v>2.5207833177913135</v>
      </c>
      <c r="AT218" s="8">
        <f t="shared" si="98"/>
        <v>3.1984484434832643</v>
      </c>
      <c r="AU218" s="9">
        <f t="shared" si="99"/>
        <v>5.0131941826551056</v>
      </c>
      <c r="AV218" s="10">
        <f t="shared" si="100"/>
        <v>11.789845439574611</v>
      </c>
      <c r="AW218" s="22">
        <f t="shared" si="101"/>
        <v>0.77106044399535778</v>
      </c>
      <c r="AX218" s="5">
        <f t="shared" si="102"/>
        <v>1245</v>
      </c>
      <c r="AY218" s="4">
        <f>IF(
  AND(Tabela1[[#This Row],[GRUPO | ITEM]]="PALHETAS",NOT(OR(MID(Tabela1[[#This Row],[ITEM]],1,5)="YN-PF",MID(Tabela1[[#This Row],[ITEM]],1,5)="YN-PC"))),
  0,
  IF(
    ROUNDUP(
      IF(
        IF(D218="A",13-SUM(AR218:AU218),IF(D218="B",11-SUM(AR218:AU218),IF(D218="C",7-SUM(AR218:AU218))))
        &lt;0,
        0,
        IF(D218="A",13-SUM(AR218:AU218),IF(D218="B",11-SUM(AR218:AU218),IF(D218="C",7-SUM(AR218:AU218))))
      )
      *AE218/C218, 0
    )
    *C218 = 0,
    0,
    ROUNDUP(
      IF(
        IF(D218="A",13-SUM(AR218:AU218),IF(D218="B",11-SUM(AR218:AU218),IF(D218="C",7-SUM(AR218:AU218))))
        &lt;0,
        0,
        IF(D218="A",13-SUM(AR218:AU218),IF(D218="B",11-SUM(AR218:AU218),IF(D218="C",7-SUM(AR218:AU218))))
      )
      *AE218/C218, 0
    ) *C218
  )
)</f>
        <v>5550</v>
      </c>
      <c r="AZ218" s="26">
        <f>IF(OR(COUNTIF(AB218,"&gt;="&amp;1.5)+COUNTIF(AA218,"&gt;="&amp;1.5)+COUNTIF(Z218,"&gt;="&amp;1.5)+COUNTIF(Y218,"&gt;="&amp;1.5)+COUNTIF(X218,"&gt;="&amp;1.5)&gt;=2,COUNTIF(AB218,"&gt;="&amp;2)&gt;=1,AND(AA218&gt;=1.5,AB218&lt;=0.3,AI218=0)),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+IFERROR(BA218*C218,0),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+IFERROR(BA218*C218,0),
IFERROR(AVERAGEIF(Tabela1[[#This Row],[COMPRA PADRÃO]:[COMPRA &gt;30%]],"&gt;"&amp;0,Tabela1[[#This Row],[COMPRA PADRÃO]:[COMPRA &gt;30%]]),
0))/Tabela1[[#This Row],[U/CX]],0)*Tabela1[[#This Row],[U/CX]])</f>
        <v>3405</v>
      </c>
      <c r="BA218" s="19"/>
      <c r="BB218" s="19"/>
      <c r="BC218" s="5"/>
      <c r="BD218" s="43">
        <f t="shared" si="103"/>
        <v>192.4566037735849</v>
      </c>
      <c r="BE218" s="44">
        <f>Tabela1[[#This Row],[MÉDIA DIÁRIA]]*180</f>
        <v>34642.188679245286</v>
      </c>
      <c r="BF218" s="44">
        <f>Tabela1[[#This Row],[MÉDIA DIÁRIA]]*IF(Tabela1[[#This Row],[ABC FAT]]="A",(13*22),IF(Tabela1[[#This Row],[ABC FAT]]="B",(9*22),IF(Tabela1[[#This Row],[ABC FAT]]="C",(3*22),0)))</f>
        <v>55042.58867924528</v>
      </c>
      <c r="BG218" s="44">
        <f>SUM(Tabela1[[#This Row],[ESTOQUE TOTAL]],Tabela1[[#This Row],[TRÂNSITO TOTAL]])</f>
        <v>54020</v>
      </c>
      <c r="BH2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35670</v>
      </c>
      <c r="BI2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0.89630595478520025</v>
      </c>
    </row>
    <row r="219" spans="1:61" s="3" customFormat="1" x14ac:dyDescent="0.2">
      <c r="A219" s="4" t="s">
        <v>14</v>
      </c>
      <c r="B219" s="4" t="s">
        <v>616</v>
      </c>
      <c r="C219" s="4">
        <v>1000</v>
      </c>
      <c r="D219" s="4" t="s">
        <v>19</v>
      </c>
      <c r="E219" s="5">
        <v>8000</v>
      </c>
      <c r="F219" s="4">
        <v>7400</v>
      </c>
      <c r="G219" s="4">
        <v>9670</v>
      </c>
      <c r="H219" s="4">
        <v>10750</v>
      </c>
      <c r="I219" s="4">
        <v>9600</v>
      </c>
      <c r="J219" s="4">
        <v>6600</v>
      </c>
      <c r="K219" s="4">
        <v>9550</v>
      </c>
      <c r="L219" s="4">
        <v>5600</v>
      </c>
      <c r="M219" s="4">
        <v>11650</v>
      </c>
      <c r="N219" s="4">
        <v>11400</v>
      </c>
      <c r="O219" s="4">
        <v>14750</v>
      </c>
      <c r="P219" s="4">
        <v>6800</v>
      </c>
      <c r="Q219" s="13">
        <f t="shared" si="78"/>
        <v>0.85890668336762999</v>
      </c>
      <c r="R219" s="16">
        <f t="shared" si="79"/>
        <v>0.79448868211505774</v>
      </c>
      <c r="S219" s="16">
        <f t="shared" si="80"/>
        <v>1.0382034535206228</v>
      </c>
      <c r="T219" s="16">
        <f t="shared" si="81"/>
        <v>1.1541558557752529</v>
      </c>
      <c r="U219" s="16">
        <f t="shared" si="82"/>
        <v>1.0306880200411561</v>
      </c>
      <c r="V219" s="16">
        <f t="shared" si="83"/>
        <v>0.70859801377829479</v>
      </c>
      <c r="W219" s="16">
        <f t="shared" si="84"/>
        <v>1.0253198532701082</v>
      </c>
      <c r="X219" s="16">
        <f t="shared" si="85"/>
        <v>0.60123467835734101</v>
      </c>
      <c r="Y219" s="16">
        <f t="shared" si="86"/>
        <v>1.2507828576541111</v>
      </c>
      <c r="Z219" s="16">
        <f t="shared" si="87"/>
        <v>1.2239420237988727</v>
      </c>
      <c r="AA219" s="16">
        <f t="shared" si="88"/>
        <v>1.5836091974590678</v>
      </c>
      <c r="AB219" s="17">
        <f t="shared" si="89"/>
        <v>0.7300706808624855</v>
      </c>
      <c r="AC219" s="15">
        <v>162681.70000000001</v>
      </c>
      <c r="AD219" s="14">
        <f>AVERAGE(Tabela1[[#This Row],[202407-JUL]:[202506-JUN]])</f>
        <v>9314.1666666666661</v>
      </c>
      <c r="AE219" s="14">
        <f t="shared" si="90"/>
        <v>9314.1666666666661</v>
      </c>
      <c r="AF219" s="5">
        <v>1</v>
      </c>
      <c r="AG219" s="6">
        <v>68390</v>
      </c>
      <c r="AH219" s="4">
        <v>0</v>
      </c>
      <c r="AI219" s="23">
        <f>SUM(Tabela1[[#This Row],[ESTOQUE RJ]:[ESTOQUE SC]])</f>
        <v>68390</v>
      </c>
      <c r="AJ219" s="4">
        <v>0</v>
      </c>
      <c r="AK219" s="4">
        <v>400000</v>
      </c>
      <c r="AL219" s="24">
        <f>SUM(Tabela1[[#This Row],[QTD CONTAINER]:[QTD FÁBRICA]])</f>
        <v>400000</v>
      </c>
      <c r="AM219" s="7">
        <f t="shared" si="91"/>
        <v>7.3425785094390275</v>
      </c>
      <c r="AN219" s="7">
        <f t="shared" si="92"/>
        <v>0</v>
      </c>
      <c r="AO219" s="8">
        <f t="shared" si="93"/>
        <v>0</v>
      </c>
      <c r="AP219" s="9">
        <f t="shared" si="94"/>
        <v>42.9453341683815</v>
      </c>
      <c r="AQ219" s="25">
        <f t="shared" si="95"/>
        <v>50.287912677820529</v>
      </c>
      <c r="AR219" s="18">
        <f t="shared" si="96"/>
        <v>7.3425785094390275</v>
      </c>
      <c r="AS219" s="7">
        <f t="shared" si="97"/>
        <v>0</v>
      </c>
      <c r="AT219" s="8">
        <f t="shared" si="98"/>
        <v>0</v>
      </c>
      <c r="AU219" s="9">
        <f t="shared" si="99"/>
        <v>42.9453341683815</v>
      </c>
      <c r="AV219" s="10">
        <f t="shared" si="100"/>
        <v>50.287912677820529</v>
      </c>
      <c r="AW219" s="22">
        <f t="shared" si="101"/>
        <v>0</v>
      </c>
      <c r="AX219" s="5">
        <f t="shared" si="102"/>
        <v>0</v>
      </c>
      <c r="AY219" s="4">
        <f>IF(
  AND(Tabela1[[#This Row],[GRUPO | ITEM]]="PALHETAS",NOT(OR(MID(Tabela1[[#This Row],[ITEM]],1,5)="YN-PF",MID(Tabela1[[#This Row],[ITEM]],1,5)="YN-PC"))),
  0,
  IF(
    ROUNDUP(
      IF(
        IF(D219="A",13-SUM(AR219:AU219),IF(D219="B",11-SUM(AR219:AU219),IF(D219="C",7-SUM(AR219:AU219))))
        &lt;0,
        0,
        IF(D219="A",13-SUM(AR219:AU219),IF(D219="B",11-SUM(AR219:AU219),IF(D219="C",7-SUM(AR219:AU219))))
      )
      *AE219/C219, 0
    )
    *C219 = 0,
    0,
    ROUNDUP(
      IF(
        IF(D219="A",13-SUM(AR219:AU219),IF(D219="B",11-SUM(AR219:AU219),IF(D219="C",7-SUM(AR219:AU219))))
        &lt;0,
        0,
        IF(D219="A",13-SUM(AR219:AU219),IF(D219="B",11-SUM(AR219:AU219),IF(D219="C",7-SUM(AR219:AU219))))
      )
      *AE219/C219, 0
    ) *C219
  )
)</f>
        <v>0</v>
      </c>
      <c r="AZ219" s="26">
        <f>IF(OR(COUNTIF(AB219,"&gt;="&amp;1.5)+COUNTIF(AA219,"&gt;="&amp;1.5)+COUNTIF(Z219,"&gt;="&amp;1.5)+COUNTIF(Y219,"&gt;="&amp;1.5)+COUNTIF(X219,"&gt;="&amp;1.5)&gt;=2,COUNTIF(AB219,"&gt;="&amp;2)&gt;=1,AND(AA219&gt;=1.5,AB219&lt;=0.3,AI219=0)),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+IFERROR(BA219*C219,0),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+IFERROR(BA219*C219,0),
IFERROR(AVERAGEIF(Tabela1[[#This Row],[COMPRA PADRÃO]:[COMPRA &gt;30%]],"&gt;"&amp;0,Tabela1[[#This Row],[COMPRA PADRÃO]:[COMPRA &gt;30%]]),
0))/Tabela1[[#This Row],[U/CX]],0)*Tabela1[[#This Row],[U/CX]])</f>
        <v>0</v>
      </c>
      <c r="BA219" s="33"/>
      <c r="BB219" s="33"/>
      <c r="BC219" s="42"/>
      <c r="BD219" s="43">
        <f t="shared" si="103"/>
        <v>421.77358490566036</v>
      </c>
      <c r="BE219" s="44">
        <f>Tabela1[[#This Row],[MÉDIA DIÁRIA]]*180</f>
        <v>75919.24528301887</v>
      </c>
      <c r="BF219" s="44">
        <f>Tabela1[[#This Row],[MÉDIA DIÁRIA]]*IF(Tabela1[[#This Row],[ABC FAT]]="A",(13*22),IF(Tabela1[[#This Row],[ABC FAT]]="B",(9*22),IF(Tabela1[[#This Row],[ABC FAT]]="C",(3*22),0)))</f>
        <v>120627.24528301886</v>
      </c>
      <c r="BG219" s="44">
        <f>SUM(Tabela1[[#This Row],[ESTOQUE TOTAL]],Tabela1[[#This Row],[TRÂNSITO TOTAL]])</f>
        <v>468390</v>
      </c>
      <c r="BH2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0.90082560416728796</v>
      </c>
    </row>
    <row r="220" spans="1:61" s="3" customFormat="1" x14ac:dyDescent="0.2">
      <c r="A220" s="4" t="s">
        <v>202</v>
      </c>
      <c r="B220" s="4" t="s">
        <v>356</v>
      </c>
      <c r="C220" s="4">
        <v>15</v>
      </c>
      <c r="D220" s="4" t="s">
        <v>16</v>
      </c>
      <c r="E220" s="5">
        <v>915</v>
      </c>
      <c r="F220" s="4">
        <v>810</v>
      </c>
      <c r="G220" s="4">
        <v>630</v>
      </c>
      <c r="H220" s="4">
        <v>675</v>
      </c>
      <c r="I220" s="4">
        <v>345</v>
      </c>
      <c r="J220" s="4">
        <v>165</v>
      </c>
      <c r="K220" s="4">
        <v>405</v>
      </c>
      <c r="L220" s="4">
        <v>450</v>
      </c>
      <c r="M220" s="4">
        <v>480</v>
      </c>
      <c r="N220" s="4">
        <v>330</v>
      </c>
      <c r="O220" s="4">
        <v>300</v>
      </c>
      <c r="P220" s="4">
        <v>525</v>
      </c>
      <c r="Q220" s="13">
        <f t="shared" si="78"/>
        <v>1.8208955223880596</v>
      </c>
      <c r="R220" s="16">
        <f t="shared" si="79"/>
        <v>1.6119402985074627</v>
      </c>
      <c r="S220" s="16">
        <f t="shared" si="80"/>
        <v>1.2537313432835822</v>
      </c>
      <c r="T220" s="16">
        <f t="shared" si="81"/>
        <v>1.3432835820895523</v>
      </c>
      <c r="U220" s="16">
        <f t="shared" si="82"/>
        <v>0.68656716417910446</v>
      </c>
      <c r="V220" s="16">
        <f t="shared" si="83"/>
        <v>0.32835820895522388</v>
      </c>
      <c r="W220" s="16">
        <f t="shared" si="84"/>
        <v>0.80597014925373134</v>
      </c>
      <c r="X220" s="16">
        <f t="shared" si="85"/>
        <v>0.89552238805970152</v>
      </c>
      <c r="Y220" s="16">
        <f t="shared" si="86"/>
        <v>0.95522388059701491</v>
      </c>
      <c r="Z220" s="16">
        <f t="shared" si="87"/>
        <v>0.65671641791044777</v>
      </c>
      <c r="AA220" s="16">
        <f t="shared" si="88"/>
        <v>0.59701492537313428</v>
      </c>
      <c r="AB220" s="17">
        <f t="shared" si="89"/>
        <v>1.044776119402985</v>
      </c>
      <c r="AC220" s="15">
        <v>87713.25</v>
      </c>
      <c r="AD220" s="14">
        <f>AVERAGE(Tabela1[[#This Row],[202407-JUL]:[202506-JUN]])</f>
        <v>502.5</v>
      </c>
      <c r="AE220" s="14">
        <f t="shared" si="90"/>
        <v>502.5</v>
      </c>
      <c r="AF220" s="5">
        <v>0</v>
      </c>
      <c r="AG220" s="6">
        <v>3435</v>
      </c>
      <c r="AH220" s="4">
        <v>255</v>
      </c>
      <c r="AI220" s="23">
        <f>SUM(Tabela1[[#This Row],[ESTOQUE RJ]:[ESTOQUE SC]])</f>
        <v>3690</v>
      </c>
      <c r="AJ220" s="4">
        <v>0</v>
      </c>
      <c r="AK220" s="4">
        <v>1310</v>
      </c>
      <c r="AL220" s="24">
        <f>SUM(Tabela1[[#This Row],[QTD CONTAINER]:[QTD FÁBRICA]])</f>
        <v>1310</v>
      </c>
      <c r="AM220" s="7">
        <f t="shared" si="91"/>
        <v>6.8358208955223878</v>
      </c>
      <c r="AN220" s="7">
        <f t="shared" si="92"/>
        <v>0.5074626865671642</v>
      </c>
      <c r="AO220" s="8">
        <f t="shared" si="93"/>
        <v>0</v>
      </c>
      <c r="AP220" s="9">
        <f t="shared" si="94"/>
        <v>2.6069651741293534</v>
      </c>
      <c r="AQ220" s="25">
        <f t="shared" si="95"/>
        <v>9.9502487562189046</v>
      </c>
      <c r="AR220" s="18">
        <f t="shared" si="96"/>
        <v>6.8358208955223878</v>
      </c>
      <c r="AS220" s="7">
        <f t="shared" si="97"/>
        <v>0.5074626865671642</v>
      </c>
      <c r="AT220" s="8">
        <f t="shared" si="98"/>
        <v>0</v>
      </c>
      <c r="AU220" s="9">
        <f t="shared" si="99"/>
        <v>2.6069651741293534</v>
      </c>
      <c r="AV220" s="10">
        <f t="shared" si="100"/>
        <v>9.9502487562189046</v>
      </c>
      <c r="AW220" s="22">
        <f t="shared" si="101"/>
        <v>1.0746268656716418</v>
      </c>
      <c r="AX220" s="5">
        <f t="shared" si="102"/>
        <v>540</v>
      </c>
      <c r="AY220" s="4">
        <f>IF(
  AND(Tabela1[[#This Row],[GRUPO | ITEM]]="PALHETAS",NOT(OR(MID(Tabela1[[#This Row],[ITEM]],1,5)="YN-PF",MID(Tabela1[[#This Row],[ITEM]],1,5)="YN-PC"))),
  0,
  IF(
    ROUNDUP(
      IF(
        IF(D220="A",13-SUM(AR220:AU220),IF(D220="B",11-SUM(AR220:AU220),IF(D220="C",7-SUM(AR220:AU220))))
        &lt;0,
        0,
        IF(D220="A",13-SUM(AR220:AU220),IF(D220="B",11-SUM(AR220:AU220),IF(D220="C",7-SUM(AR220:AU220))))
      )
      *AE220/C220, 0
    )
    *C220 = 0,
    0,
    ROUNDUP(
      IF(
        IF(D220="A",13-SUM(AR220:AU220),IF(D220="B",11-SUM(AR220:AU220),IF(D220="C",7-SUM(AR220:AU220))))
        &lt;0,
        0,
        IF(D220="A",13-SUM(AR220:AU220),IF(D220="B",11-SUM(AR220:AU220),IF(D220="C",7-SUM(AR220:AU220))))
      )
      *AE220/C220, 0
    ) *C220
  )
)</f>
        <v>540</v>
      </c>
      <c r="AZ220" s="26">
        <f>IF(OR(COUNTIF(AB220,"&gt;="&amp;1.5)+COUNTIF(AA220,"&gt;="&amp;1.5)+COUNTIF(Z220,"&gt;="&amp;1.5)+COUNTIF(Y220,"&gt;="&amp;1.5)+COUNTIF(X220,"&gt;="&amp;1.5)&gt;=2,COUNTIF(AB220,"&gt;="&amp;2)&gt;=1,AND(AA220&gt;=1.5,AB220&lt;=0.3,AI220=0)),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+IFERROR(BA220*C220,0),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+IFERROR(BA220*C220,0),
IFERROR(AVERAGEIF(Tabela1[[#This Row],[COMPRA PADRÃO]:[COMPRA &gt;30%]],"&gt;"&amp;0,Tabela1[[#This Row],[COMPRA PADRÃO]:[COMPRA &gt;30%]]),
0))/Tabela1[[#This Row],[U/CX]],0)*Tabela1[[#This Row],[U/CX]])</f>
        <v>540</v>
      </c>
      <c r="BA220" s="19"/>
      <c r="BB220" s="19"/>
      <c r="BC220" s="5"/>
      <c r="BD220" s="43">
        <f t="shared" si="103"/>
        <v>22.754716981132077</v>
      </c>
      <c r="BE220" s="44">
        <f>Tabela1[[#This Row],[MÉDIA DIÁRIA]]*180</f>
        <v>4095.849056603774</v>
      </c>
      <c r="BF220" s="44">
        <f>Tabela1[[#This Row],[MÉDIA DIÁRIA]]*IF(Tabela1[[#This Row],[ABC FAT]]="A",(13*22),IF(Tabela1[[#This Row],[ABC FAT]]="B",(9*22),IF(Tabela1[[#This Row],[ABC FAT]]="C",(3*22),0)))</f>
        <v>4505.433962264151</v>
      </c>
      <c r="BG220" s="44">
        <f>SUM(Tabela1[[#This Row],[ESTOQUE TOTAL]],Tabela1[[#This Row],[TRÂNSITO TOTAL]])</f>
        <v>5000</v>
      </c>
      <c r="BH2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2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0.9009121061359866</v>
      </c>
    </row>
    <row r="221" spans="1:61" s="3" customFormat="1" x14ac:dyDescent="0.2">
      <c r="A221" s="4" t="s">
        <v>34</v>
      </c>
      <c r="B221" s="4" t="s">
        <v>123</v>
      </c>
      <c r="C221" s="4">
        <v>500</v>
      </c>
      <c r="D221" s="4" t="s">
        <v>16</v>
      </c>
      <c r="E221" s="5">
        <v>1090</v>
      </c>
      <c r="F221" s="4">
        <v>360</v>
      </c>
      <c r="G221" s="4">
        <v>660</v>
      </c>
      <c r="H221" s="4"/>
      <c r="I221" s="4">
        <v>1585</v>
      </c>
      <c r="J221" s="4">
        <v>350</v>
      </c>
      <c r="K221" s="4">
        <v>1790</v>
      </c>
      <c r="L221" s="4">
        <v>1420</v>
      </c>
      <c r="M221" s="4">
        <v>706</v>
      </c>
      <c r="N221" s="4"/>
      <c r="O221" s="4">
        <v>380</v>
      </c>
      <c r="P221" s="4">
        <v>610</v>
      </c>
      <c r="Q221" s="13">
        <f t="shared" si="78"/>
        <v>1.2177410345212825</v>
      </c>
      <c r="R221" s="16">
        <f t="shared" si="79"/>
        <v>0.402189699474919</v>
      </c>
      <c r="S221" s="16">
        <f t="shared" si="80"/>
        <v>0.73734778237068477</v>
      </c>
      <c r="T221" s="16">
        <f t="shared" si="81"/>
        <v>0</v>
      </c>
      <c r="U221" s="16">
        <f t="shared" si="82"/>
        <v>1.7707518712992962</v>
      </c>
      <c r="V221" s="16">
        <f t="shared" si="83"/>
        <v>0.39101776337839345</v>
      </c>
      <c r="W221" s="16">
        <f t="shared" si="84"/>
        <v>1.9997765612780694</v>
      </c>
      <c r="X221" s="16">
        <f t="shared" si="85"/>
        <v>1.5864149257066249</v>
      </c>
      <c r="Y221" s="16">
        <f t="shared" si="86"/>
        <v>0.78873868841470229</v>
      </c>
      <c r="Z221" s="16">
        <f t="shared" si="87"/>
        <v>0</v>
      </c>
      <c r="AA221" s="16">
        <f t="shared" si="88"/>
        <v>0.42453357166797007</v>
      </c>
      <c r="AB221" s="17">
        <f t="shared" si="89"/>
        <v>0.6814881018880572</v>
      </c>
      <c r="AC221" s="15">
        <v>74343.28</v>
      </c>
      <c r="AD221" s="14">
        <f>AVERAGE(Tabela1[[#This Row],[202407-JUL]:[202506-JUN]])</f>
        <v>895.1</v>
      </c>
      <c r="AE221" s="14">
        <f t="shared" si="90"/>
        <v>895.1</v>
      </c>
      <c r="AF221" s="5">
        <v>1</v>
      </c>
      <c r="AG221" s="6">
        <v>0</v>
      </c>
      <c r="AH221" s="4">
        <v>0</v>
      </c>
      <c r="AI221" s="23">
        <f>SUM(Tabela1[[#This Row],[ESTOQUE RJ]:[ESTOQUE SC]])</f>
        <v>0</v>
      </c>
      <c r="AJ221" s="4">
        <v>5500</v>
      </c>
      <c r="AK221" s="4">
        <v>4500</v>
      </c>
      <c r="AL221" s="24">
        <f>SUM(Tabela1[[#This Row],[QTD CONTAINER]:[QTD FÁBRICA]])</f>
        <v>10000</v>
      </c>
      <c r="AM221" s="7">
        <f t="shared" si="91"/>
        <v>0</v>
      </c>
      <c r="AN221" s="7">
        <f t="shared" si="92"/>
        <v>0</v>
      </c>
      <c r="AO221" s="8">
        <f t="shared" si="93"/>
        <v>6.1445648530890402</v>
      </c>
      <c r="AP221" s="9">
        <f t="shared" si="94"/>
        <v>5.0273712434364874</v>
      </c>
      <c r="AQ221" s="25">
        <f t="shared" si="95"/>
        <v>11.171936096525528</v>
      </c>
      <c r="AR221" s="18">
        <f t="shared" si="96"/>
        <v>0</v>
      </c>
      <c r="AS221" s="7">
        <f t="shared" si="97"/>
        <v>0</v>
      </c>
      <c r="AT221" s="8">
        <f t="shared" si="98"/>
        <v>6.1445648530890402</v>
      </c>
      <c r="AU221" s="9">
        <f t="shared" si="99"/>
        <v>5.0273712434364874</v>
      </c>
      <c r="AV221" s="10">
        <f t="shared" si="100"/>
        <v>11.171936096525528</v>
      </c>
      <c r="AW221" s="22">
        <f t="shared" si="101"/>
        <v>0</v>
      </c>
      <c r="AX221" s="5">
        <f t="shared" si="102"/>
        <v>0</v>
      </c>
      <c r="AY221" s="4">
        <f>IF(
  AND(Tabela1[[#This Row],[GRUPO | ITEM]]="PALHETAS",NOT(OR(MID(Tabela1[[#This Row],[ITEM]],1,5)="YN-PF",MID(Tabela1[[#This Row],[ITEM]],1,5)="YN-PC"))),
  0,
  IF(
    ROUNDUP(
      IF(
        IF(D221="A",13-SUM(AR221:AU221),IF(D221="B",11-SUM(AR221:AU221),IF(D221="C",7-SUM(AR221:AU221))))
        &lt;0,
        0,
        IF(D221="A",13-SUM(AR221:AU221),IF(D221="B",11-SUM(AR221:AU221),IF(D221="C",7-SUM(AR221:AU221))))
      )
      *AE221/C221, 0
    )
    *C221 = 0,
    0,
    ROUNDUP(
      IF(
        IF(D221="A",13-SUM(AR221:AU221),IF(D221="B",11-SUM(AR221:AU221),IF(D221="C",7-SUM(AR221:AU221))))
        &lt;0,
        0,
        IF(D221="A",13-SUM(AR221:AU221),IF(D221="B",11-SUM(AR221:AU221),IF(D221="C",7-SUM(AR221:AU221))))
      )
      *AE221/C221, 0
    ) *C221
  )
)</f>
        <v>0</v>
      </c>
      <c r="AZ221" s="26">
        <f>IF(OR(COUNTIF(AB221,"&gt;="&amp;1.5)+COUNTIF(AA221,"&gt;="&amp;1.5)+COUNTIF(Z221,"&gt;="&amp;1.5)+COUNTIF(Y221,"&gt;="&amp;1.5)+COUNTIF(X221,"&gt;="&amp;1.5)&gt;=2,COUNTIF(AB221,"&gt;="&amp;2)&gt;=1,AND(AA221&gt;=1.5,AB221&lt;=0.3,AI221=0)),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+IFERROR(BA221*C221,0),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+IFERROR(BA221*C221,0),
IFERROR(AVERAGEIF(Tabela1[[#This Row],[COMPRA PADRÃO]:[COMPRA &gt;30%]],"&gt;"&amp;0,Tabela1[[#This Row],[COMPRA PADRÃO]:[COMPRA &gt;30%]]),
0))/Tabela1[[#This Row],[U/CX]],0)*Tabela1[[#This Row],[U/CX]])</f>
        <v>0</v>
      </c>
      <c r="BA221" s="33"/>
      <c r="BB221" s="33"/>
      <c r="BC221" s="41"/>
      <c r="BD221" s="43">
        <f t="shared" si="103"/>
        <v>33.777358490566037</v>
      </c>
      <c r="BE221" s="44">
        <f>Tabela1[[#This Row],[MÉDIA DIÁRIA]]*180</f>
        <v>6079.9245283018863</v>
      </c>
      <c r="BF221" s="44">
        <f>Tabela1[[#This Row],[MÉDIA DIÁRIA]]*IF(Tabela1[[#This Row],[ABC FAT]]="A",(13*22),IF(Tabela1[[#This Row],[ABC FAT]]="B",(9*22),IF(Tabela1[[#This Row],[ABC FAT]]="C",(3*22),0)))</f>
        <v>6687.9169811320753</v>
      </c>
      <c r="BG221" s="44">
        <f>SUM(Tabela1[[#This Row],[ESTOQUE TOTAL]],Tabela1[[#This Row],[TRÂNSITO TOTAL]])</f>
        <v>10000</v>
      </c>
      <c r="BH2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3000</v>
      </c>
      <c r="BI2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0.90461649226033103</v>
      </c>
    </row>
    <row r="222" spans="1:61" s="3" customFormat="1" x14ac:dyDescent="0.2">
      <c r="A222" s="4" t="s">
        <v>34</v>
      </c>
      <c r="B222" s="4" t="s">
        <v>592</v>
      </c>
      <c r="C222" s="4">
        <v>200</v>
      </c>
      <c r="D222" s="4" t="s">
        <v>16</v>
      </c>
      <c r="E222" s="5">
        <v>50</v>
      </c>
      <c r="F222" s="4">
        <v>135</v>
      </c>
      <c r="G222" s="4">
        <v>174</v>
      </c>
      <c r="H222" s="4">
        <v>152</v>
      </c>
      <c r="I222" s="4">
        <v>107</v>
      </c>
      <c r="J222" s="4">
        <v>13</v>
      </c>
      <c r="K222" s="4">
        <v>170</v>
      </c>
      <c r="L222" s="4">
        <v>75</v>
      </c>
      <c r="M222" s="4">
        <v>135</v>
      </c>
      <c r="N222" s="4">
        <v>210</v>
      </c>
      <c r="O222" s="4">
        <v>90</v>
      </c>
      <c r="P222" s="4">
        <v>100</v>
      </c>
      <c r="Q222" s="13">
        <f t="shared" si="78"/>
        <v>0.42523033309709429</v>
      </c>
      <c r="R222" s="16">
        <f t="shared" si="79"/>
        <v>1.1481218993621545</v>
      </c>
      <c r="S222" s="16">
        <f t="shared" si="80"/>
        <v>1.4798015591778881</v>
      </c>
      <c r="T222" s="16">
        <f t="shared" si="81"/>
        <v>1.2927002126151665</v>
      </c>
      <c r="U222" s="16">
        <f t="shared" si="82"/>
        <v>0.90999291282778172</v>
      </c>
      <c r="V222" s="16">
        <f t="shared" si="83"/>
        <v>0.11055988660524452</v>
      </c>
      <c r="W222" s="16">
        <f t="shared" si="84"/>
        <v>1.4457831325301205</v>
      </c>
      <c r="X222" s="16">
        <f t="shared" si="85"/>
        <v>0.63784549964564141</v>
      </c>
      <c r="Y222" s="16">
        <f t="shared" si="86"/>
        <v>1.1481218993621545</v>
      </c>
      <c r="Z222" s="16">
        <f t="shared" si="87"/>
        <v>1.785967399007796</v>
      </c>
      <c r="AA222" s="16">
        <f t="shared" si="88"/>
        <v>0.76541459957476965</v>
      </c>
      <c r="AB222" s="17">
        <f t="shared" si="89"/>
        <v>0.85046066619418859</v>
      </c>
      <c r="AC222" s="15">
        <v>76424.960000000006</v>
      </c>
      <c r="AD222" s="14">
        <f>AVERAGE(Tabela1[[#This Row],[202407-JUL]:[202506-JUN]])</f>
        <v>117.58333333333333</v>
      </c>
      <c r="AE222" s="14">
        <f t="shared" si="90"/>
        <v>127.09090909090909</v>
      </c>
      <c r="AF222" s="5">
        <v>1</v>
      </c>
      <c r="AG222" s="6">
        <v>70</v>
      </c>
      <c r="AH222" s="4">
        <v>0</v>
      </c>
      <c r="AI222" s="23">
        <f>SUM(Tabela1[[#This Row],[ESTOQUE RJ]:[ESTOQUE SC]])</f>
        <v>70</v>
      </c>
      <c r="AJ222" s="4">
        <v>800</v>
      </c>
      <c r="AK222" s="4">
        <v>600</v>
      </c>
      <c r="AL222" s="24">
        <f>SUM(Tabela1[[#This Row],[QTD CONTAINER]:[QTD FÁBRICA]])</f>
        <v>1400</v>
      </c>
      <c r="AM222" s="7">
        <f t="shared" si="91"/>
        <v>0.595322466335932</v>
      </c>
      <c r="AN222" s="7">
        <f t="shared" si="92"/>
        <v>0</v>
      </c>
      <c r="AO222" s="8">
        <f t="shared" si="93"/>
        <v>6.8036853295535087</v>
      </c>
      <c r="AP222" s="9">
        <f t="shared" si="94"/>
        <v>5.1027639971651313</v>
      </c>
      <c r="AQ222" s="25">
        <f t="shared" si="95"/>
        <v>12.501771793054573</v>
      </c>
      <c r="AR222" s="18">
        <f t="shared" si="96"/>
        <v>0.55078683834048636</v>
      </c>
      <c r="AS222" s="7">
        <f t="shared" si="97"/>
        <v>0</v>
      </c>
      <c r="AT222" s="8">
        <f t="shared" si="98"/>
        <v>6.2947067238912728</v>
      </c>
      <c r="AU222" s="9">
        <f t="shared" si="99"/>
        <v>4.7210300429184544</v>
      </c>
      <c r="AV222" s="10">
        <f t="shared" si="100"/>
        <v>11.566523605150213</v>
      </c>
      <c r="AW222" s="22">
        <f t="shared" si="101"/>
        <v>0</v>
      </c>
      <c r="AX222" s="5">
        <f t="shared" si="102"/>
        <v>0</v>
      </c>
      <c r="AY222" s="4">
        <f>IF(
  AND(Tabela1[[#This Row],[GRUPO | ITEM]]="PALHETAS",NOT(OR(MID(Tabela1[[#This Row],[ITEM]],1,5)="YN-PF",MID(Tabela1[[#This Row],[ITEM]],1,5)="YN-PC"))),
  0,
  IF(
    ROUNDUP(
      IF(
        IF(D222="A",13-SUM(AR222:AU222),IF(D222="B",11-SUM(AR222:AU222),IF(D222="C",7-SUM(AR222:AU222))))
        &lt;0,
        0,
        IF(D222="A",13-SUM(AR222:AU222),IF(D222="B",11-SUM(AR222:AU222),IF(D222="C",7-SUM(AR222:AU222))))
      )
      *AE222/C222, 0
    )
    *C222 = 0,
    0,
    ROUNDUP(
      IF(
        IF(D222="A",13-SUM(AR222:AU222),IF(D222="B",11-SUM(AR222:AU222),IF(D222="C",7-SUM(AR222:AU222))))
        &lt;0,
        0,
        IF(D222="A",13-SUM(AR222:AU222),IF(D222="B",11-SUM(AR222:AU222),IF(D222="C",7-SUM(AR222:AU222))))
      )
      *AE222/C222, 0
    ) *C222
  )
)</f>
        <v>0</v>
      </c>
      <c r="AZ222" s="26">
        <f>IF(OR(COUNTIF(AB222,"&gt;="&amp;1.5)+COUNTIF(AA222,"&gt;="&amp;1.5)+COUNTIF(Z222,"&gt;="&amp;1.5)+COUNTIF(Y222,"&gt;="&amp;1.5)+COUNTIF(X222,"&gt;="&amp;1.5)&gt;=2,COUNTIF(AB222,"&gt;="&amp;2)&gt;=1,AND(AA222&gt;=1.5,AB222&lt;=0.3,AI222=0)),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+IFERROR(BA222*C222,0),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+IFERROR(BA222*C222,0),
IFERROR(AVERAGEIF(Tabela1[[#This Row],[COMPRA PADRÃO]:[COMPRA &gt;30%]],"&gt;"&amp;0,Tabela1[[#This Row],[COMPRA PADRÃO]:[COMPRA &gt;30%]]),
0))/Tabela1[[#This Row],[U/CX]],0)*Tabela1[[#This Row],[U/CX]])</f>
        <v>0</v>
      </c>
      <c r="BA222" s="19"/>
      <c r="BB222" s="19"/>
      <c r="BC222" s="41"/>
      <c r="BD222" s="43">
        <f t="shared" si="103"/>
        <v>5.3245283018867928</v>
      </c>
      <c r="BE222" s="44">
        <f>Tabela1[[#This Row],[MÉDIA DIÁRIA]]*180</f>
        <v>958.41509433962267</v>
      </c>
      <c r="BF222" s="44">
        <f>Tabela1[[#This Row],[MÉDIA DIÁRIA]]*IF(Tabela1[[#This Row],[ABC FAT]]="A",(13*22),IF(Tabela1[[#This Row],[ABC FAT]]="B",(9*22),IF(Tabela1[[#This Row],[ABC FAT]]="C",(3*22),0)))</f>
        <v>1054.2566037735851</v>
      </c>
      <c r="BG222" s="44">
        <f>SUM(Tabela1[[#This Row],[ESTOQUE TOTAL]],Tabela1[[#This Row],[TRÂNSITO TOTAL]])</f>
        <v>1470</v>
      </c>
      <c r="BH2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2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0.90774864162532476</v>
      </c>
    </row>
    <row r="223" spans="1:61" s="3" customFormat="1" x14ac:dyDescent="0.2">
      <c r="A223" s="4" t="s">
        <v>202</v>
      </c>
      <c r="B223" s="4" t="s">
        <v>261</v>
      </c>
      <c r="C223" s="4">
        <v>15</v>
      </c>
      <c r="D223" s="4" t="s">
        <v>19</v>
      </c>
      <c r="E223" s="5">
        <v>2895</v>
      </c>
      <c r="F223" s="4">
        <v>2594</v>
      </c>
      <c r="G223" s="4">
        <v>1546</v>
      </c>
      <c r="H223" s="4">
        <v>2835</v>
      </c>
      <c r="I223" s="4">
        <v>2850</v>
      </c>
      <c r="J223" s="4">
        <v>1275</v>
      </c>
      <c r="K223" s="4">
        <v>2880</v>
      </c>
      <c r="L223" s="4">
        <v>2205</v>
      </c>
      <c r="M223" s="4">
        <v>1980</v>
      </c>
      <c r="N223" s="4">
        <v>1845</v>
      </c>
      <c r="O223" s="4">
        <v>2235</v>
      </c>
      <c r="P223" s="4">
        <v>1935</v>
      </c>
      <c r="Q223" s="13">
        <f t="shared" si="78"/>
        <v>1.2831024930747923</v>
      </c>
      <c r="R223" s="16">
        <f t="shared" si="79"/>
        <v>1.1496952908587257</v>
      </c>
      <c r="S223" s="16">
        <f t="shared" si="80"/>
        <v>0.68520775623268693</v>
      </c>
      <c r="T223" s="16">
        <f t="shared" si="81"/>
        <v>1.2565096952908588</v>
      </c>
      <c r="U223" s="16">
        <f t="shared" si="82"/>
        <v>1.263157894736842</v>
      </c>
      <c r="V223" s="16">
        <f t="shared" si="83"/>
        <v>0.5650969529085873</v>
      </c>
      <c r="W223" s="16">
        <f t="shared" si="84"/>
        <v>1.2764542936288088</v>
      </c>
      <c r="X223" s="16">
        <f t="shared" si="85"/>
        <v>0.9772853185595568</v>
      </c>
      <c r="Y223" s="16">
        <f t="shared" si="86"/>
        <v>0.87756232686980606</v>
      </c>
      <c r="Z223" s="16">
        <f t="shared" si="87"/>
        <v>0.81772853185595573</v>
      </c>
      <c r="AA223" s="16">
        <f t="shared" si="88"/>
        <v>0.99058171745152357</v>
      </c>
      <c r="AB223" s="17">
        <f t="shared" si="89"/>
        <v>0.85761772853185592</v>
      </c>
      <c r="AC223" s="15">
        <v>393907.59</v>
      </c>
      <c r="AD223" s="14">
        <f>AVERAGE(Tabela1[[#This Row],[202407-JUL]:[202506-JUN]])</f>
        <v>2256.25</v>
      </c>
      <c r="AE223" s="14">
        <f t="shared" si="90"/>
        <v>2256.25</v>
      </c>
      <c r="AF223" s="5">
        <v>10</v>
      </c>
      <c r="AG223" s="6">
        <v>5040</v>
      </c>
      <c r="AH223" s="4">
        <v>6300</v>
      </c>
      <c r="AI223" s="23">
        <f>SUM(Tabela1[[#This Row],[ESTOQUE RJ]:[ESTOQUE SC]])</f>
        <v>11340</v>
      </c>
      <c r="AJ223" s="4">
        <v>5400</v>
      </c>
      <c r="AK223" s="4">
        <v>11865</v>
      </c>
      <c r="AL223" s="24">
        <f>SUM(Tabela1[[#This Row],[QTD CONTAINER]:[QTD FÁBRICA]])</f>
        <v>17265</v>
      </c>
      <c r="AM223" s="7">
        <f t="shared" si="91"/>
        <v>2.2337950138504157</v>
      </c>
      <c r="AN223" s="7">
        <f t="shared" si="92"/>
        <v>2.7922437673130194</v>
      </c>
      <c r="AO223" s="8">
        <f t="shared" si="93"/>
        <v>2.3933518005540164</v>
      </c>
      <c r="AP223" s="9">
        <f t="shared" si="94"/>
        <v>5.2587257617728529</v>
      </c>
      <c r="AQ223" s="25">
        <f t="shared" si="95"/>
        <v>12.678116343490304</v>
      </c>
      <c r="AR223" s="18">
        <f t="shared" si="96"/>
        <v>2.2337950138504157</v>
      </c>
      <c r="AS223" s="7">
        <f t="shared" si="97"/>
        <v>2.7922437673130194</v>
      </c>
      <c r="AT223" s="8">
        <f t="shared" si="98"/>
        <v>2.3933518005540164</v>
      </c>
      <c r="AU223" s="9">
        <f t="shared" si="99"/>
        <v>5.2587257617728529</v>
      </c>
      <c r="AV223" s="10">
        <f t="shared" si="100"/>
        <v>12.678116343490304</v>
      </c>
      <c r="AW223" s="22">
        <f t="shared" si="101"/>
        <v>0.32576177285318558</v>
      </c>
      <c r="AX223" s="5">
        <f t="shared" si="102"/>
        <v>735</v>
      </c>
      <c r="AY223" s="4">
        <f>IF(
  AND(Tabela1[[#This Row],[GRUPO | ITEM]]="PALHETAS",NOT(OR(MID(Tabela1[[#This Row],[ITEM]],1,5)="YN-PF",MID(Tabela1[[#This Row],[ITEM]],1,5)="YN-PC"))),
  0,
  IF(
    ROUNDUP(
      IF(
        IF(D223="A",13-SUM(AR223:AU223),IF(D223="B",11-SUM(AR223:AU223),IF(D223="C",7-SUM(AR223:AU223))))
        &lt;0,
        0,
        IF(D223="A",13-SUM(AR223:AU223),IF(D223="B",11-SUM(AR223:AU223),IF(D223="C",7-SUM(AR223:AU223))))
      )
      *AE223/C223, 0
    )
    *C223 = 0,
    0,
    ROUNDUP(
      IF(
        IF(D223="A",13-SUM(AR223:AU223),IF(D223="B",11-SUM(AR223:AU223),IF(D223="C",7-SUM(AR223:AU223))))
        &lt;0,
        0,
        IF(D223="A",13-SUM(AR223:AU223),IF(D223="B",11-SUM(AR223:AU223),IF(D223="C",7-SUM(AR223:AU223))))
      )
      *AE223/C223, 0
    ) *C223
  )
)</f>
        <v>735</v>
      </c>
      <c r="AZ223" s="26">
        <f>IF(OR(COUNTIF(AB223,"&gt;="&amp;1.5)+COUNTIF(AA223,"&gt;="&amp;1.5)+COUNTIF(Z223,"&gt;="&amp;1.5)+COUNTIF(Y223,"&gt;="&amp;1.5)+COUNTIF(X223,"&gt;="&amp;1.5)&gt;=2,COUNTIF(AB223,"&gt;="&amp;2)&gt;=1,AND(AA223&gt;=1.5,AB223&lt;=0.3,AI223=0)),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+IFERROR(BA223*C223,0),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+IFERROR(BA223*C223,0),
IFERROR(AVERAGEIF(Tabela1[[#This Row],[COMPRA PADRÃO]:[COMPRA &gt;30%]],"&gt;"&amp;0,Tabela1[[#This Row],[COMPRA PADRÃO]:[COMPRA &gt;30%]]),
0))/Tabela1[[#This Row],[U/CX]],0)*Tabela1[[#This Row],[U/CX]])</f>
        <v>735</v>
      </c>
      <c r="BA223" s="19"/>
      <c r="BB223" s="19"/>
      <c r="BC223" s="5"/>
      <c r="BD223" s="43">
        <f t="shared" si="103"/>
        <v>102.16981132075472</v>
      </c>
      <c r="BE223" s="44">
        <f>Tabela1[[#This Row],[MÉDIA DIÁRIA]]*180</f>
        <v>18390.566037735851</v>
      </c>
      <c r="BF223" s="44">
        <f>Tabela1[[#This Row],[MÉDIA DIÁRIA]]*IF(Tabela1[[#This Row],[ABC FAT]]="A",(13*22),IF(Tabela1[[#This Row],[ABC FAT]]="B",(9*22),IF(Tabela1[[#This Row],[ABC FAT]]="C",(3*22),0)))</f>
        <v>29220.566037735851</v>
      </c>
      <c r="BG223" s="44">
        <f>SUM(Tabela1[[#This Row],[ESTOQUE TOTAL]],Tabela1[[#This Row],[TRÂNSITO TOTAL]])</f>
        <v>28605</v>
      </c>
      <c r="BH2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19005</v>
      </c>
      <c r="BI2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0.91024930747922428</v>
      </c>
    </row>
    <row r="224" spans="1:61" s="3" customFormat="1" x14ac:dyDescent="0.2">
      <c r="A224" s="4" t="s">
        <v>202</v>
      </c>
      <c r="B224" s="4" t="s">
        <v>395</v>
      </c>
      <c r="C224" s="4">
        <v>15</v>
      </c>
      <c r="D224" s="4" t="s">
        <v>16</v>
      </c>
      <c r="E224" s="5">
        <v>135</v>
      </c>
      <c r="F224" s="4">
        <v>180</v>
      </c>
      <c r="G224" s="4">
        <v>180</v>
      </c>
      <c r="H224" s="4">
        <v>210</v>
      </c>
      <c r="I224" s="4">
        <v>285</v>
      </c>
      <c r="J224" s="4"/>
      <c r="K224" s="4">
        <v>150</v>
      </c>
      <c r="L224" s="4">
        <v>225</v>
      </c>
      <c r="M224" s="4">
        <v>75</v>
      </c>
      <c r="N224" s="4">
        <v>315</v>
      </c>
      <c r="O224" s="4">
        <v>360</v>
      </c>
      <c r="P224" s="4">
        <v>255</v>
      </c>
      <c r="Q224" s="13">
        <f t="shared" si="78"/>
        <v>0.62658227848101267</v>
      </c>
      <c r="R224" s="16">
        <f t="shared" si="79"/>
        <v>0.83544303797468344</v>
      </c>
      <c r="S224" s="16">
        <f t="shared" si="80"/>
        <v>0.83544303797468344</v>
      </c>
      <c r="T224" s="16">
        <f t="shared" si="81"/>
        <v>0.97468354430379744</v>
      </c>
      <c r="U224" s="16">
        <f t="shared" si="82"/>
        <v>1.3227848101265822</v>
      </c>
      <c r="V224" s="16">
        <f t="shared" si="83"/>
        <v>0</v>
      </c>
      <c r="W224" s="16">
        <f t="shared" si="84"/>
        <v>0.69620253164556956</v>
      </c>
      <c r="X224" s="16">
        <f t="shared" si="85"/>
        <v>1.0443037974683544</v>
      </c>
      <c r="Y224" s="16">
        <f t="shared" si="86"/>
        <v>0.34810126582278478</v>
      </c>
      <c r="Z224" s="16">
        <f t="shared" si="87"/>
        <v>1.4620253164556962</v>
      </c>
      <c r="AA224" s="16">
        <f t="shared" si="88"/>
        <v>1.6708860759493669</v>
      </c>
      <c r="AB224" s="17">
        <f t="shared" si="89"/>
        <v>1.1835443037974682</v>
      </c>
      <c r="AC224" s="15">
        <v>34282.35</v>
      </c>
      <c r="AD224" s="14">
        <f>AVERAGE(Tabela1[[#This Row],[202407-JUL]:[202506-JUN]])</f>
        <v>215.45454545454547</v>
      </c>
      <c r="AE224" s="14">
        <f t="shared" si="90"/>
        <v>215.45454545454547</v>
      </c>
      <c r="AF224" s="5">
        <v>1</v>
      </c>
      <c r="AG224" s="6">
        <v>270</v>
      </c>
      <c r="AH224" s="4">
        <v>225</v>
      </c>
      <c r="AI224" s="23">
        <f>SUM(Tabela1[[#This Row],[ESTOQUE RJ]:[ESTOQUE SC]])</f>
        <v>495</v>
      </c>
      <c r="AJ224" s="4">
        <v>975</v>
      </c>
      <c r="AK224" s="4">
        <v>845</v>
      </c>
      <c r="AL224" s="24">
        <f>SUM(Tabela1[[#This Row],[QTD CONTAINER]:[QTD FÁBRICA]])</f>
        <v>1820</v>
      </c>
      <c r="AM224" s="7">
        <f t="shared" si="91"/>
        <v>1.2531645569620253</v>
      </c>
      <c r="AN224" s="7">
        <f t="shared" si="92"/>
        <v>1.0443037974683544</v>
      </c>
      <c r="AO224" s="8">
        <f t="shared" si="93"/>
        <v>4.5253164556962027</v>
      </c>
      <c r="AP224" s="9">
        <f t="shared" si="94"/>
        <v>3.9219409282700419</v>
      </c>
      <c r="AQ224" s="25">
        <f t="shared" si="95"/>
        <v>10.744725738396625</v>
      </c>
      <c r="AR224" s="18">
        <f t="shared" si="96"/>
        <v>1.2531645569620253</v>
      </c>
      <c r="AS224" s="7">
        <f t="shared" si="97"/>
        <v>1.0443037974683544</v>
      </c>
      <c r="AT224" s="8">
        <f t="shared" si="98"/>
        <v>4.5253164556962027</v>
      </c>
      <c r="AU224" s="9">
        <f t="shared" si="99"/>
        <v>3.9219409282700419</v>
      </c>
      <c r="AV224" s="10">
        <f t="shared" si="100"/>
        <v>10.744725738396625</v>
      </c>
      <c r="AW224" s="22">
        <f t="shared" si="101"/>
        <v>0.27848101265822783</v>
      </c>
      <c r="AX224" s="5">
        <f t="shared" si="102"/>
        <v>60</v>
      </c>
      <c r="AY224" s="4">
        <f>IF(
  AND(Tabela1[[#This Row],[GRUPO | ITEM]]="PALHETAS",NOT(OR(MID(Tabela1[[#This Row],[ITEM]],1,5)="YN-PF",MID(Tabela1[[#This Row],[ITEM]],1,5)="YN-PC"))),
  0,
  IF(
    ROUNDUP(
      IF(
        IF(D224="A",13-SUM(AR224:AU224),IF(D224="B",11-SUM(AR224:AU224),IF(D224="C",7-SUM(AR224:AU224))))
        &lt;0,
        0,
        IF(D224="A",13-SUM(AR224:AU224),IF(D224="B",11-SUM(AR224:AU224),IF(D224="C",7-SUM(AR224:AU224))))
      )
      *AE224/C224, 0
    )
    *C224 = 0,
    0,
    ROUNDUP(
      IF(
        IF(D224="A",13-SUM(AR224:AU224),IF(D224="B",11-SUM(AR224:AU224),IF(D224="C",7-SUM(AR224:AU224))))
        &lt;0,
        0,
        IF(D224="A",13-SUM(AR224:AU224),IF(D224="B",11-SUM(AR224:AU224),IF(D224="C",7-SUM(AR224:AU224))))
      )
      *AE224/C224, 0
    ) *C224
  )
)</f>
        <v>60</v>
      </c>
      <c r="AZ224" s="26">
        <f>IF(OR(COUNTIF(AB224,"&gt;="&amp;1.5)+COUNTIF(AA224,"&gt;="&amp;1.5)+COUNTIF(Z224,"&gt;="&amp;1.5)+COUNTIF(Y224,"&gt;="&amp;1.5)+COUNTIF(X224,"&gt;="&amp;1.5)&gt;=2,COUNTIF(AB224,"&gt;="&amp;2)&gt;=1,AND(AA224&gt;=1.5,AB224&lt;=0.3,AI224=0)),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+IFERROR(BA224*C224,0),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+IFERROR(BA224*C224,0),
IFERROR(AVERAGEIF(Tabela1[[#This Row],[COMPRA PADRÃO]:[COMPRA &gt;30%]],"&gt;"&amp;0,Tabela1[[#This Row],[COMPRA PADRÃO]:[COMPRA &gt;30%]]),
0))/Tabela1[[#This Row],[U/CX]],0)*Tabela1[[#This Row],[U/CX]])</f>
        <v>60</v>
      </c>
      <c r="BA224" s="19"/>
      <c r="BB224" s="19"/>
      <c r="BC224" s="5"/>
      <c r="BD224" s="43">
        <f t="shared" si="103"/>
        <v>8.9433962264150946</v>
      </c>
      <c r="BE224" s="44">
        <f>Tabela1[[#This Row],[MÉDIA DIÁRIA]]*180</f>
        <v>1609.8113207547169</v>
      </c>
      <c r="BF224" s="44">
        <f>Tabela1[[#This Row],[MÉDIA DIÁRIA]]*IF(Tabela1[[#This Row],[ABC FAT]]="A",(13*22),IF(Tabela1[[#This Row],[ABC FAT]]="B",(9*22),IF(Tabela1[[#This Row],[ABC FAT]]="C",(3*22),0)))</f>
        <v>1770.7924528301887</v>
      </c>
      <c r="BG224" s="44">
        <f>SUM(Tabela1[[#This Row],[ESTOQUE TOTAL]],Tabela1[[#This Row],[TRÂNSITO TOTAL]])</f>
        <v>2315</v>
      </c>
      <c r="BH2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1065</v>
      </c>
      <c r="BI2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0.91315049226441636</v>
      </c>
    </row>
    <row r="225" spans="1:61" s="3" customFormat="1" x14ac:dyDescent="0.2">
      <c r="A225" s="4" t="s">
        <v>17</v>
      </c>
      <c r="B225" s="4" t="s">
        <v>912</v>
      </c>
      <c r="C225" s="4">
        <v>20</v>
      </c>
      <c r="D225" s="4" t="s">
        <v>16</v>
      </c>
      <c r="E225" s="5">
        <v>320</v>
      </c>
      <c r="F225" s="4">
        <v>540</v>
      </c>
      <c r="G225" s="4">
        <v>360</v>
      </c>
      <c r="H225" s="4">
        <v>1140</v>
      </c>
      <c r="I225" s="4">
        <v>920</v>
      </c>
      <c r="J225" s="4">
        <v>180</v>
      </c>
      <c r="K225" s="4">
        <v>1120</v>
      </c>
      <c r="L225" s="4">
        <v>600</v>
      </c>
      <c r="M225" s="4">
        <v>500</v>
      </c>
      <c r="N225" s="4">
        <v>340</v>
      </c>
      <c r="O225" s="4">
        <v>460</v>
      </c>
      <c r="P225" s="4">
        <v>440</v>
      </c>
      <c r="Q225" s="13">
        <f t="shared" si="78"/>
        <v>0.55491329479768792</v>
      </c>
      <c r="R225" s="16">
        <f t="shared" si="79"/>
        <v>0.93641618497109835</v>
      </c>
      <c r="S225" s="16">
        <f t="shared" si="80"/>
        <v>0.62427745664739887</v>
      </c>
      <c r="T225" s="16">
        <f t="shared" si="81"/>
        <v>1.9768786127167632</v>
      </c>
      <c r="U225" s="16">
        <f t="shared" si="82"/>
        <v>1.5953757225433527</v>
      </c>
      <c r="V225" s="16">
        <f t="shared" si="83"/>
        <v>0.31213872832369943</v>
      </c>
      <c r="W225" s="16">
        <f t="shared" si="84"/>
        <v>1.9421965317919077</v>
      </c>
      <c r="X225" s="16">
        <f t="shared" si="85"/>
        <v>1.0404624277456649</v>
      </c>
      <c r="Y225" s="16">
        <f t="shared" si="86"/>
        <v>0.86705202312138729</v>
      </c>
      <c r="Z225" s="16">
        <f t="shared" si="87"/>
        <v>0.58959537572254339</v>
      </c>
      <c r="AA225" s="16">
        <f t="shared" si="88"/>
        <v>0.79768786127167635</v>
      </c>
      <c r="AB225" s="17">
        <f t="shared" si="89"/>
        <v>0.76300578034682087</v>
      </c>
      <c r="AC225" s="15">
        <v>106970.8</v>
      </c>
      <c r="AD225" s="14">
        <f>AVERAGE(Tabela1[[#This Row],[202407-JUL]:[202506-JUN]])</f>
        <v>576.66666666666663</v>
      </c>
      <c r="AE225" s="14">
        <f t="shared" si="90"/>
        <v>576.66666666666663</v>
      </c>
      <c r="AF225" s="5">
        <v>0</v>
      </c>
      <c r="AG225" s="6">
        <v>2960</v>
      </c>
      <c r="AH225" s="4">
        <v>1340</v>
      </c>
      <c r="AI225" s="23">
        <f>SUM(Tabela1[[#This Row],[ESTOQUE RJ]:[ESTOQUE SC]])</f>
        <v>4300</v>
      </c>
      <c r="AJ225" s="4">
        <v>0</v>
      </c>
      <c r="AK225" s="4">
        <v>5000</v>
      </c>
      <c r="AL225" s="24">
        <f>SUM(Tabela1[[#This Row],[QTD CONTAINER]:[QTD FÁBRICA]])</f>
        <v>5000</v>
      </c>
      <c r="AM225" s="7">
        <f t="shared" si="91"/>
        <v>5.1329479768786133</v>
      </c>
      <c r="AN225" s="7">
        <f t="shared" si="92"/>
        <v>2.3236994219653182</v>
      </c>
      <c r="AO225" s="8">
        <f t="shared" si="93"/>
        <v>0</v>
      </c>
      <c r="AP225" s="9">
        <f t="shared" si="94"/>
        <v>8.6705202312138727</v>
      </c>
      <c r="AQ225" s="25">
        <f t="shared" si="95"/>
        <v>16.127167630057805</v>
      </c>
      <c r="AR225" s="18">
        <f t="shared" si="96"/>
        <v>5.1329479768786133</v>
      </c>
      <c r="AS225" s="7">
        <f t="shared" si="97"/>
        <v>2.3236994219653182</v>
      </c>
      <c r="AT225" s="8">
        <f t="shared" si="98"/>
        <v>0</v>
      </c>
      <c r="AU225" s="9">
        <f t="shared" si="99"/>
        <v>8.6705202312138727</v>
      </c>
      <c r="AV225" s="10">
        <f t="shared" si="100"/>
        <v>16.127167630057805</v>
      </c>
      <c r="AW225" s="22">
        <f t="shared" si="101"/>
        <v>0</v>
      </c>
      <c r="AX225" s="5">
        <f t="shared" si="102"/>
        <v>0</v>
      </c>
      <c r="AY225" s="4">
        <f>IF(
  AND(Tabela1[[#This Row],[GRUPO | ITEM]]="PALHETAS",NOT(OR(MID(Tabela1[[#This Row],[ITEM]],1,5)="YN-PF",MID(Tabela1[[#This Row],[ITEM]],1,5)="YN-PC"))),
  0,
  IF(
    ROUNDUP(
      IF(
        IF(D225="A",13-SUM(AR225:AU225),IF(D225="B",11-SUM(AR225:AU225),IF(D225="C",7-SUM(AR225:AU225))))
        &lt;0,
        0,
        IF(D225="A",13-SUM(AR225:AU225),IF(D225="B",11-SUM(AR225:AU225),IF(D225="C",7-SUM(AR225:AU225))))
      )
      *AE225/C225, 0
    )
    *C225 = 0,
    0,
    ROUNDUP(
      IF(
        IF(D225="A",13-SUM(AR225:AU225),IF(D225="B",11-SUM(AR225:AU225),IF(D225="C",7-SUM(AR225:AU225))))
        &lt;0,
        0,
        IF(D225="A",13-SUM(AR225:AU225),IF(D225="B",11-SUM(AR225:AU225),IF(D225="C",7-SUM(AR225:AU225))))
      )
      *AE225/C225, 0
    ) *C225
  )
)</f>
        <v>0</v>
      </c>
      <c r="AZ225" s="26">
        <f>IF(OR(COUNTIF(AB225,"&gt;="&amp;1.5)+COUNTIF(AA225,"&gt;="&amp;1.5)+COUNTIF(Z225,"&gt;="&amp;1.5)+COUNTIF(Y225,"&gt;="&amp;1.5)+COUNTIF(X225,"&gt;="&amp;1.5)&gt;=2,COUNTIF(AB225,"&gt;="&amp;2)&gt;=1,AND(AA225&gt;=1.5,AB225&lt;=0.3,AI225=0)),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+IFERROR(BA225*C225,0),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+IFERROR(BA225*C225,0),
IFERROR(AVERAGEIF(Tabela1[[#This Row],[COMPRA PADRÃO]:[COMPRA &gt;30%]],"&gt;"&amp;0,Tabela1[[#This Row],[COMPRA PADRÃO]:[COMPRA &gt;30%]]),
0))/Tabela1[[#This Row],[U/CX]],0)*Tabela1[[#This Row],[U/CX]])</f>
        <v>0</v>
      </c>
      <c r="BA225" s="19"/>
      <c r="BB225" s="19"/>
      <c r="BC225" s="5"/>
      <c r="BD225" s="43">
        <f t="shared" si="103"/>
        <v>26.113207547169811</v>
      </c>
      <c r="BE225" s="44">
        <f>Tabela1[[#This Row],[MÉDIA DIÁRIA]]*180</f>
        <v>4700.3773584905657</v>
      </c>
      <c r="BF225" s="44">
        <f>Tabela1[[#This Row],[MÉDIA DIÁRIA]]*IF(Tabela1[[#This Row],[ABC FAT]]="A",(13*22),IF(Tabela1[[#This Row],[ABC FAT]]="B",(9*22),IF(Tabela1[[#This Row],[ABC FAT]]="C",(3*22),0)))</f>
        <v>5170.4150943396226</v>
      </c>
      <c r="BG225" s="44">
        <f>SUM(Tabela1[[#This Row],[ESTOQUE TOTAL]],Tabela1[[#This Row],[TRÂNSITO TOTAL]])</f>
        <v>9300</v>
      </c>
      <c r="BH2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580</v>
      </c>
      <c r="BI2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0.91482016698779711</v>
      </c>
    </row>
    <row r="226" spans="1:61" s="3" customFormat="1" x14ac:dyDescent="0.2">
      <c r="A226" s="4" t="s">
        <v>104</v>
      </c>
      <c r="B226" s="4" t="s">
        <v>461</v>
      </c>
      <c r="C226" s="4">
        <v>200</v>
      </c>
      <c r="D226" s="4" t="s">
        <v>85</v>
      </c>
      <c r="E226" s="5">
        <v>550</v>
      </c>
      <c r="F226" s="4">
        <v>30</v>
      </c>
      <c r="G226" s="4">
        <v>170</v>
      </c>
      <c r="H226" s="4">
        <v>30</v>
      </c>
      <c r="I226" s="4">
        <v>50</v>
      </c>
      <c r="J226" s="4">
        <v>100</v>
      </c>
      <c r="K226" s="4">
        <v>150</v>
      </c>
      <c r="L226" s="4">
        <v>50</v>
      </c>
      <c r="M226" s="4">
        <v>100</v>
      </c>
      <c r="N226" s="4">
        <v>50</v>
      </c>
      <c r="O226" s="4">
        <v>250</v>
      </c>
      <c r="P226" s="4">
        <v>100</v>
      </c>
      <c r="Q226" s="13">
        <f t="shared" si="78"/>
        <v>4.0490797546012267</v>
      </c>
      <c r="R226" s="16">
        <f t="shared" si="79"/>
        <v>0.22085889570552145</v>
      </c>
      <c r="S226" s="16">
        <f t="shared" si="80"/>
        <v>1.2515337423312882</v>
      </c>
      <c r="T226" s="16">
        <f t="shared" si="81"/>
        <v>0.22085889570552145</v>
      </c>
      <c r="U226" s="16">
        <f t="shared" si="82"/>
        <v>0.36809815950920244</v>
      </c>
      <c r="V226" s="16">
        <f t="shared" si="83"/>
        <v>0.73619631901840488</v>
      </c>
      <c r="W226" s="16">
        <f t="shared" si="84"/>
        <v>1.1042944785276072</v>
      </c>
      <c r="X226" s="16">
        <f t="shared" si="85"/>
        <v>0.36809815950920244</v>
      </c>
      <c r="Y226" s="16">
        <f t="shared" si="86"/>
        <v>0.73619631901840488</v>
      </c>
      <c r="Z226" s="16">
        <f t="shared" si="87"/>
        <v>0.36809815950920244</v>
      </c>
      <c r="AA226" s="16">
        <f t="shared" si="88"/>
        <v>1.8404907975460121</v>
      </c>
      <c r="AB226" s="17">
        <f t="shared" si="89"/>
        <v>0.73619631901840488</v>
      </c>
      <c r="AC226" s="15">
        <v>15443</v>
      </c>
      <c r="AD226" s="14">
        <f>AVERAGE(Tabela1[[#This Row],[202407-JUL]:[202506-JUN]])</f>
        <v>135.83333333333334</v>
      </c>
      <c r="AE226" s="14">
        <f t="shared" si="90"/>
        <v>157</v>
      </c>
      <c r="AF226" s="5">
        <v>4</v>
      </c>
      <c r="AG226" s="6">
        <v>1020</v>
      </c>
      <c r="AH226" s="4">
        <v>0</v>
      </c>
      <c r="AI226" s="23">
        <f>SUM(Tabela1[[#This Row],[ESTOQUE RJ]:[ESTOQUE SC]])</f>
        <v>1020</v>
      </c>
      <c r="AJ226" s="4">
        <v>0</v>
      </c>
      <c r="AK226" s="4">
        <v>200</v>
      </c>
      <c r="AL226" s="24">
        <f>SUM(Tabela1[[#This Row],[QTD CONTAINER]:[QTD FÁBRICA]])</f>
        <v>200</v>
      </c>
      <c r="AM226" s="7">
        <f t="shared" si="91"/>
        <v>7.5092024539877293</v>
      </c>
      <c r="AN226" s="7">
        <f t="shared" si="92"/>
        <v>0</v>
      </c>
      <c r="AO226" s="8">
        <f t="shared" si="93"/>
        <v>0</v>
      </c>
      <c r="AP226" s="9">
        <f t="shared" si="94"/>
        <v>1.4723926380368098</v>
      </c>
      <c r="AQ226" s="25">
        <f t="shared" si="95"/>
        <v>8.9815950920245395</v>
      </c>
      <c r="AR226" s="18">
        <f t="shared" si="96"/>
        <v>6.4968152866242042</v>
      </c>
      <c r="AS226" s="7">
        <f t="shared" si="97"/>
        <v>0</v>
      </c>
      <c r="AT226" s="8">
        <f t="shared" si="98"/>
        <v>0</v>
      </c>
      <c r="AU226" s="9">
        <f t="shared" si="99"/>
        <v>1.2738853503184713</v>
      </c>
      <c r="AV226" s="10">
        <f t="shared" si="100"/>
        <v>7.7707006369426752</v>
      </c>
      <c r="AW226" s="22">
        <f t="shared" si="101"/>
        <v>0</v>
      </c>
      <c r="AX226" s="5">
        <f t="shared" si="102"/>
        <v>0</v>
      </c>
      <c r="AY226" s="4">
        <f>IF(
  AND(Tabela1[[#This Row],[GRUPO | ITEM]]="PALHETAS",NOT(OR(MID(Tabela1[[#This Row],[ITEM]],1,5)="YN-PF",MID(Tabela1[[#This Row],[ITEM]],1,5)="YN-PC"))),
  0,
  IF(
    ROUNDUP(
      IF(
        IF(D226="A",13-SUM(AR226:AU226),IF(D226="B",11-SUM(AR226:AU226),IF(D226="C",7-SUM(AR226:AU226))))
        &lt;0,
        0,
        IF(D226="A",13-SUM(AR226:AU226),IF(D226="B",11-SUM(AR226:AU226),IF(D226="C",7-SUM(AR226:AU226))))
      )
      *AE226/C226, 0
    )
    *C226 = 0,
    0,
    ROUNDUP(
      IF(
        IF(D226="A",13-SUM(AR226:AU226),IF(D226="B",11-SUM(AR226:AU226),IF(D226="C",7-SUM(AR226:AU226))))
        &lt;0,
        0,
        IF(D226="A",13-SUM(AR226:AU226),IF(D226="B",11-SUM(AR226:AU226),IF(D226="C",7-SUM(AR226:AU226))))
      )
      *AE226/C226, 0
    ) *C226
  )
)</f>
        <v>0</v>
      </c>
      <c r="AZ226" s="26">
        <f>IF(OR(COUNTIF(AB226,"&gt;="&amp;1.5)+COUNTIF(AA226,"&gt;="&amp;1.5)+COUNTIF(Z226,"&gt;="&amp;1.5)+COUNTIF(Y226,"&gt;="&amp;1.5)+COUNTIF(X226,"&gt;="&amp;1.5)&gt;=2,COUNTIF(AB226,"&gt;="&amp;2)&gt;=1,AND(AA226&gt;=1.5,AB226&lt;=0.3,AI226=0)),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+IFERROR(BA226*C226,0),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+IFERROR(BA226*C226,0),
IFERROR(AVERAGEIF(Tabela1[[#This Row],[COMPRA PADRÃO]:[COMPRA &gt;30%]],"&gt;"&amp;0,Tabela1[[#This Row],[COMPRA PADRÃO]:[COMPRA &gt;30%]]),
0))/Tabela1[[#This Row],[U/CX]],0)*Tabela1[[#This Row],[U/CX]])</f>
        <v>0</v>
      </c>
      <c r="BA226" s="19"/>
      <c r="BB226" s="19"/>
      <c r="BC226" s="5"/>
      <c r="BD226" s="43">
        <f t="shared" si="103"/>
        <v>6.1509433962264151</v>
      </c>
      <c r="BE226" s="44">
        <f>Tabela1[[#This Row],[MÉDIA DIÁRIA]]*180</f>
        <v>1107.1698113207547</v>
      </c>
      <c r="BF226" s="44">
        <f>Tabela1[[#This Row],[MÉDIA DIÁRIA]]*IF(Tabela1[[#This Row],[ABC FAT]]="A",(13*22),IF(Tabela1[[#This Row],[ABC FAT]]="B",(9*22),IF(Tabela1[[#This Row],[ABC FAT]]="C",(3*22),0)))</f>
        <v>405.96226415094338</v>
      </c>
      <c r="BG226" s="44">
        <f>SUM(Tabela1[[#This Row],[ESTOQUE TOTAL]],Tabela1[[#This Row],[TRÂNSITO TOTAL]])</f>
        <v>1220</v>
      </c>
      <c r="BH2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2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0.92126789366053174</v>
      </c>
    </row>
    <row r="227" spans="1:61" s="3" customFormat="1" x14ac:dyDescent="0.2">
      <c r="A227" s="4" t="s">
        <v>17</v>
      </c>
      <c r="B227" s="4" t="s">
        <v>87</v>
      </c>
      <c r="C227" s="4">
        <v>20</v>
      </c>
      <c r="D227" s="4" t="s">
        <v>19</v>
      </c>
      <c r="E227" s="5">
        <v>800</v>
      </c>
      <c r="F227" s="4">
        <v>1040</v>
      </c>
      <c r="G227" s="4">
        <v>740</v>
      </c>
      <c r="H227" s="4">
        <v>1560</v>
      </c>
      <c r="I227" s="4">
        <v>1680</v>
      </c>
      <c r="J227" s="4">
        <v>400</v>
      </c>
      <c r="K227" s="4">
        <v>1320</v>
      </c>
      <c r="L227" s="4">
        <v>760</v>
      </c>
      <c r="M227" s="4">
        <v>980</v>
      </c>
      <c r="N227" s="4">
        <v>760</v>
      </c>
      <c r="O227" s="4">
        <v>1080</v>
      </c>
      <c r="P227" s="4">
        <v>920</v>
      </c>
      <c r="Q227" s="13">
        <f t="shared" si="78"/>
        <v>0.79734219269102991</v>
      </c>
      <c r="R227" s="16">
        <f t="shared" si="79"/>
        <v>1.0365448504983388</v>
      </c>
      <c r="S227" s="16">
        <f t="shared" si="80"/>
        <v>0.7375415282392026</v>
      </c>
      <c r="T227" s="16">
        <f t="shared" si="81"/>
        <v>1.5548172757475083</v>
      </c>
      <c r="U227" s="16">
        <f t="shared" si="82"/>
        <v>1.6744186046511627</v>
      </c>
      <c r="V227" s="16">
        <f t="shared" si="83"/>
        <v>0.39867109634551495</v>
      </c>
      <c r="W227" s="16">
        <f t="shared" si="84"/>
        <v>1.3156146179401993</v>
      </c>
      <c r="X227" s="16">
        <f t="shared" si="85"/>
        <v>0.75747508305647837</v>
      </c>
      <c r="Y227" s="16">
        <f t="shared" si="86"/>
        <v>0.97674418604651159</v>
      </c>
      <c r="Z227" s="16">
        <f t="shared" si="87"/>
        <v>0.75747508305647837</v>
      </c>
      <c r="AA227" s="16">
        <f t="shared" si="88"/>
        <v>1.0764119601328903</v>
      </c>
      <c r="AB227" s="17">
        <f t="shared" si="89"/>
        <v>0.9169435215946844</v>
      </c>
      <c r="AC227" s="15">
        <v>184647.8</v>
      </c>
      <c r="AD227" s="14">
        <f>AVERAGE(Tabela1[[#This Row],[202407-JUL]:[202506-JUN]])</f>
        <v>1003.3333333333334</v>
      </c>
      <c r="AE227" s="14">
        <f t="shared" si="90"/>
        <v>1003.3333333333334</v>
      </c>
      <c r="AF227" s="5">
        <v>3</v>
      </c>
      <c r="AG227" s="6">
        <v>1620</v>
      </c>
      <c r="AH227" s="4">
        <v>1460</v>
      </c>
      <c r="AI227" s="23">
        <f>SUM(Tabela1[[#This Row],[ESTOQUE RJ]:[ESTOQUE SC]])</f>
        <v>3080</v>
      </c>
      <c r="AJ227" s="4">
        <v>4500</v>
      </c>
      <c r="AK227" s="4">
        <v>9220</v>
      </c>
      <c r="AL227" s="24">
        <f>SUM(Tabela1[[#This Row],[QTD CONTAINER]:[QTD FÁBRICA]])</f>
        <v>13720</v>
      </c>
      <c r="AM227" s="7">
        <f t="shared" si="91"/>
        <v>1.6146179401993355</v>
      </c>
      <c r="AN227" s="7">
        <f t="shared" si="92"/>
        <v>1.4551495016611296</v>
      </c>
      <c r="AO227" s="8">
        <f t="shared" si="93"/>
        <v>4.485049833887043</v>
      </c>
      <c r="AP227" s="9">
        <f t="shared" si="94"/>
        <v>9.1893687707641192</v>
      </c>
      <c r="AQ227" s="25">
        <f t="shared" si="95"/>
        <v>16.744186046511629</v>
      </c>
      <c r="AR227" s="18">
        <f t="shared" si="96"/>
        <v>1.6146179401993355</v>
      </c>
      <c r="AS227" s="7">
        <f t="shared" si="97"/>
        <v>1.4551495016611296</v>
      </c>
      <c r="AT227" s="8">
        <f t="shared" si="98"/>
        <v>4.485049833887043</v>
      </c>
      <c r="AU227" s="9">
        <f t="shared" si="99"/>
        <v>9.1893687707641192</v>
      </c>
      <c r="AV227" s="10">
        <f t="shared" si="100"/>
        <v>16.744186046511629</v>
      </c>
      <c r="AW227" s="22">
        <f t="shared" si="101"/>
        <v>0</v>
      </c>
      <c r="AX227" s="5">
        <f t="shared" si="102"/>
        <v>0</v>
      </c>
      <c r="AY227" s="4">
        <f>IF(
  AND(Tabela1[[#This Row],[GRUPO | ITEM]]="PALHETAS",NOT(OR(MID(Tabela1[[#This Row],[ITEM]],1,5)="YN-PF",MID(Tabela1[[#This Row],[ITEM]],1,5)="YN-PC"))),
  0,
  IF(
    ROUNDUP(
      IF(
        IF(D227="A",13-SUM(AR227:AU227),IF(D227="B",11-SUM(AR227:AU227),IF(D227="C",7-SUM(AR227:AU227))))
        &lt;0,
        0,
        IF(D227="A",13-SUM(AR227:AU227),IF(D227="B",11-SUM(AR227:AU227),IF(D227="C",7-SUM(AR227:AU227))))
      )
      *AE227/C227, 0
    )
    *C227 = 0,
    0,
    ROUNDUP(
      IF(
        IF(D227="A",13-SUM(AR227:AU227),IF(D227="B",11-SUM(AR227:AU227),IF(D227="C",7-SUM(AR227:AU227))))
        &lt;0,
        0,
        IF(D227="A",13-SUM(AR227:AU227),IF(D227="B",11-SUM(AR227:AU227),IF(D227="C",7-SUM(AR227:AU227))))
      )
      *AE227/C227, 0
    ) *C227
  )
)</f>
        <v>0</v>
      </c>
      <c r="AZ227" s="26">
        <f>IF(OR(COUNTIF(AB227,"&gt;="&amp;1.5)+COUNTIF(AA227,"&gt;="&amp;1.5)+COUNTIF(Z227,"&gt;="&amp;1.5)+COUNTIF(Y227,"&gt;="&amp;1.5)+COUNTIF(X227,"&gt;="&amp;1.5)&gt;=2,COUNTIF(AB227,"&gt;="&amp;2)&gt;=1,AND(AA227&gt;=1.5,AB227&lt;=0.3,AI227=0)),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+IFERROR(BA227*C227,0),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+IFERROR(BA227*C227,0),
IFERROR(AVERAGEIF(Tabela1[[#This Row],[COMPRA PADRÃO]:[COMPRA &gt;30%]],"&gt;"&amp;0,Tabela1[[#This Row],[COMPRA PADRÃO]:[COMPRA &gt;30%]]),
0))/Tabela1[[#This Row],[U/CX]],0)*Tabela1[[#This Row],[U/CX]])</f>
        <v>0</v>
      </c>
      <c r="BA227" s="19"/>
      <c r="BB227" s="19"/>
      <c r="BC227" s="5"/>
      <c r="BD227" s="43">
        <f t="shared" si="103"/>
        <v>45.433962264150942</v>
      </c>
      <c r="BE227" s="44">
        <f>Tabela1[[#This Row],[MÉDIA DIÁRIA]]*180</f>
        <v>8178.1132075471696</v>
      </c>
      <c r="BF227" s="44">
        <f>Tabela1[[#This Row],[MÉDIA DIÁRIA]]*IF(Tabela1[[#This Row],[ABC FAT]]="A",(13*22),IF(Tabela1[[#This Row],[ABC FAT]]="B",(9*22),IF(Tabela1[[#This Row],[ABC FAT]]="C",(3*22),0)))</f>
        <v>12994.113207547169</v>
      </c>
      <c r="BG227" s="44">
        <f>SUM(Tabela1[[#This Row],[ESTOQUE TOTAL]],Tabela1[[#This Row],[TRÂNSITO TOTAL]])</f>
        <v>16800</v>
      </c>
      <c r="BH2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4380</v>
      </c>
      <c r="BI2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0.92686415651531928</v>
      </c>
    </row>
    <row r="228" spans="1:61" s="3" customFormat="1" x14ac:dyDescent="0.2">
      <c r="A228" s="4" t="s">
        <v>17</v>
      </c>
      <c r="B228" s="4" t="s">
        <v>25</v>
      </c>
      <c r="C228" s="4">
        <v>20</v>
      </c>
      <c r="D228" s="4" t="s">
        <v>19</v>
      </c>
      <c r="E228" s="5">
        <v>6940</v>
      </c>
      <c r="F228" s="4">
        <v>5340</v>
      </c>
      <c r="G228" s="4">
        <v>3600</v>
      </c>
      <c r="H228" s="4">
        <v>9915</v>
      </c>
      <c r="I228" s="4">
        <v>13180</v>
      </c>
      <c r="J228" s="4">
        <v>2640</v>
      </c>
      <c r="K228" s="4">
        <v>8280</v>
      </c>
      <c r="L228" s="4">
        <v>5320</v>
      </c>
      <c r="M228" s="4">
        <v>4280</v>
      </c>
      <c r="N228" s="4">
        <v>4000</v>
      </c>
      <c r="O228" s="4">
        <v>3960</v>
      </c>
      <c r="P228" s="4">
        <v>5340</v>
      </c>
      <c r="Q228" s="13">
        <f t="shared" si="78"/>
        <v>1.1440346177622089</v>
      </c>
      <c r="R228" s="16">
        <f t="shared" si="79"/>
        <v>0.88028023902740571</v>
      </c>
      <c r="S228" s="16">
        <f t="shared" si="80"/>
        <v>0.59344735215330724</v>
      </c>
      <c r="T228" s="16">
        <f t="shared" si="81"/>
        <v>1.6344529157222336</v>
      </c>
      <c r="U228" s="16">
        <f t="shared" si="82"/>
        <v>2.1726766948279415</v>
      </c>
      <c r="V228" s="16">
        <f t="shared" si="83"/>
        <v>0.43519472491242528</v>
      </c>
      <c r="W228" s="16">
        <f t="shared" si="84"/>
        <v>1.3649289099526067</v>
      </c>
      <c r="X228" s="16">
        <f t="shared" si="85"/>
        <v>0.87698330929322066</v>
      </c>
      <c r="Y228" s="16">
        <f t="shared" si="86"/>
        <v>0.70554296311559861</v>
      </c>
      <c r="Z228" s="16">
        <f t="shared" si="87"/>
        <v>0.65938594683700802</v>
      </c>
      <c r="AA228" s="16">
        <f t="shared" si="88"/>
        <v>0.65279208736863792</v>
      </c>
      <c r="AB228" s="17">
        <f t="shared" si="89"/>
        <v>0.88028023902740571</v>
      </c>
      <c r="AC228" s="15">
        <v>1115452.45</v>
      </c>
      <c r="AD228" s="14">
        <f>AVERAGE(Tabela1[[#This Row],[202407-JUL]:[202506-JUN]])</f>
        <v>6066.25</v>
      </c>
      <c r="AE228" s="14">
        <f t="shared" si="90"/>
        <v>6066.25</v>
      </c>
      <c r="AF228" s="5">
        <v>9</v>
      </c>
      <c r="AG228" s="6">
        <v>11195</v>
      </c>
      <c r="AH228" s="4">
        <v>20560</v>
      </c>
      <c r="AI228" s="23">
        <f>SUM(Tabela1[[#This Row],[ESTOQUE RJ]:[ESTOQUE SC]])</f>
        <v>31755</v>
      </c>
      <c r="AJ228" s="4">
        <v>14100</v>
      </c>
      <c r="AK228" s="4">
        <v>66000</v>
      </c>
      <c r="AL228" s="24">
        <f>SUM(Tabela1[[#This Row],[QTD CONTAINER]:[QTD FÁBRICA]])</f>
        <v>80100</v>
      </c>
      <c r="AM228" s="7">
        <f t="shared" si="91"/>
        <v>1.8454564187100762</v>
      </c>
      <c r="AN228" s="7">
        <f t="shared" si="92"/>
        <v>3.3892437667422213</v>
      </c>
      <c r="AO228" s="8">
        <f t="shared" si="93"/>
        <v>2.3243354626004535</v>
      </c>
      <c r="AP228" s="9">
        <f t="shared" si="94"/>
        <v>10.879868122810633</v>
      </c>
      <c r="AQ228" s="25">
        <f t="shared" si="95"/>
        <v>18.438903770863384</v>
      </c>
      <c r="AR228" s="18">
        <f t="shared" si="96"/>
        <v>1.8454564187100762</v>
      </c>
      <c r="AS228" s="7">
        <f t="shared" si="97"/>
        <v>3.3892437667422213</v>
      </c>
      <c r="AT228" s="8">
        <f t="shared" si="98"/>
        <v>2.3243354626004535</v>
      </c>
      <c r="AU228" s="9">
        <f t="shared" si="99"/>
        <v>10.879868122810633</v>
      </c>
      <c r="AV228" s="10">
        <f t="shared" si="100"/>
        <v>18.438903770863384</v>
      </c>
      <c r="AW228" s="22">
        <f t="shared" si="101"/>
        <v>0</v>
      </c>
      <c r="AX228" s="5">
        <f t="shared" si="102"/>
        <v>0</v>
      </c>
      <c r="AY228" s="4">
        <f>IF(
  AND(Tabela1[[#This Row],[GRUPO | ITEM]]="PALHETAS",NOT(OR(MID(Tabela1[[#This Row],[ITEM]],1,5)="YN-PF",MID(Tabela1[[#This Row],[ITEM]],1,5)="YN-PC"))),
  0,
  IF(
    ROUNDUP(
      IF(
        IF(D228="A",13-SUM(AR228:AU228),IF(D228="B",11-SUM(AR228:AU228),IF(D228="C",7-SUM(AR228:AU228))))
        &lt;0,
        0,
        IF(D228="A",13-SUM(AR228:AU228),IF(D228="B",11-SUM(AR228:AU228),IF(D228="C",7-SUM(AR228:AU228))))
      )
      *AE228/C228, 0
    )
    *C228 = 0,
    0,
    ROUNDUP(
      IF(
        IF(D228="A",13-SUM(AR228:AU228),IF(D228="B",11-SUM(AR228:AU228),IF(D228="C",7-SUM(AR228:AU228))))
        &lt;0,
        0,
        IF(D228="A",13-SUM(AR228:AU228),IF(D228="B",11-SUM(AR228:AU228),IF(D228="C",7-SUM(AR228:AU228))))
      )
      *AE228/C228, 0
    ) *C228
  )
)</f>
        <v>0</v>
      </c>
      <c r="AZ228" s="26">
        <f>IF(OR(COUNTIF(AB228,"&gt;="&amp;1.5)+COUNTIF(AA228,"&gt;="&amp;1.5)+COUNTIF(Z228,"&gt;="&amp;1.5)+COUNTIF(Y228,"&gt;="&amp;1.5)+COUNTIF(X228,"&gt;="&amp;1.5)&gt;=2,COUNTIF(AB228,"&gt;="&amp;2)&gt;=1,AND(AA228&gt;=1.5,AB228&lt;=0.3,AI228=0)),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+IFERROR(BA228*C228,0),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+IFERROR(BA228*C228,0),
IFERROR(AVERAGEIF(Tabela1[[#This Row],[COMPRA PADRÃO]:[COMPRA &gt;30%]],"&gt;"&amp;0,Tabela1[[#This Row],[COMPRA PADRÃO]:[COMPRA &gt;30%]]),
0))/Tabela1[[#This Row],[U/CX]],0)*Tabela1[[#This Row],[U/CX]])</f>
        <v>0</v>
      </c>
      <c r="BA228" s="19"/>
      <c r="BB228" s="19"/>
      <c r="BC228" s="5"/>
      <c r="BD228" s="43">
        <f t="shared" si="103"/>
        <v>274.69811320754718</v>
      </c>
      <c r="BE228" s="44">
        <f>Tabela1[[#This Row],[MÉDIA DIÁRIA]]*180</f>
        <v>49445.660377358494</v>
      </c>
      <c r="BF228" s="44">
        <f>Tabela1[[#This Row],[MÉDIA DIÁRIA]]*IF(Tabela1[[#This Row],[ABC FAT]]="A",(13*22),IF(Tabela1[[#This Row],[ABC FAT]]="B",(9*22),IF(Tabela1[[#This Row],[ABC FAT]]="C",(3*22),0)))</f>
        <v>78563.660377358494</v>
      </c>
      <c r="BG228" s="44">
        <f>SUM(Tabela1[[#This Row],[ESTOQUE TOTAL]],Tabela1[[#This Row],[TRÂNSITO TOTAL]])</f>
        <v>111855</v>
      </c>
      <c r="BH2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16160</v>
      </c>
      <c r="BI2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0.92738168830276801</v>
      </c>
    </row>
    <row r="229" spans="1:61" s="3" customFormat="1" x14ac:dyDescent="0.2">
      <c r="A229" s="4" t="s">
        <v>202</v>
      </c>
      <c r="B229" s="4" t="s">
        <v>400</v>
      </c>
      <c r="C229" s="4">
        <v>15</v>
      </c>
      <c r="D229" s="4" t="s">
        <v>19</v>
      </c>
      <c r="E229" s="5">
        <v>4305</v>
      </c>
      <c r="F229" s="4">
        <v>3645</v>
      </c>
      <c r="G229" s="4">
        <v>2445</v>
      </c>
      <c r="H229" s="4">
        <v>3990</v>
      </c>
      <c r="I229" s="4">
        <v>2985</v>
      </c>
      <c r="J229" s="4">
        <v>1125</v>
      </c>
      <c r="K229" s="4">
        <v>2670</v>
      </c>
      <c r="L229" s="4">
        <v>2670</v>
      </c>
      <c r="M229" s="4">
        <v>2655</v>
      </c>
      <c r="N229" s="4">
        <v>2730</v>
      </c>
      <c r="O229" s="4">
        <v>3420</v>
      </c>
      <c r="P229" s="4">
        <v>2535</v>
      </c>
      <c r="Q229" s="13">
        <f t="shared" si="78"/>
        <v>1.4686567164179105</v>
      </c>
      <c r="R229" s="16">
        <f t="shared" si="79"/>
        <v>1.2434968017057568</v>
      </c>
      <c r="S229" s="16">
        <f t="shared" si="80"/>
        <v>0.83411513859275055</v>
      </c>
      <c r="T229" s="16">
        <f t="shared" si="81"/>
        <v>1.3611940298507463</v>
      </c>
      <c r="U229" s="16">
        <f t="shared" si="82"/>
        <v>1.0183368869936034</v>
      </c>
      <c r="V229" s="16">
        <f t="shared" si="83"/>
        <v>0.38379530916844351</v>
      </c>
      <c r="W229" s="16">
        <f t="shared" si="84"/>
        <v>0.91087420042643918</v>
      </c>
      <c r="X229" s="16">
        <f t="shared" si="85"/>
        <v>0.91087420042643918</v>
      </c>
      <c r="Y229" s="16">
        <f t="shared" si="86"/>
        <v>0.90575692963752663</v>
      </c>
      <c r="Z229" s="16">
        <f t="shared" si="87"/>
        <v>0.93134328358208951</v>
      </c>
      <c r="AA229" s="16">
        <f t="shared" si="88"/>
        <v>1.1667377398720682</v>
      </c>
      <c r="AB229" s="17">
        <f t="shared" si="89"/>
        <v>0.86481876332622598</v>
      </c>
      <c r="AC229" s="15">
        <v>511411.95</v>
      </c>
      <c r="AD229" s="14">
        <f>AVERAGE(Tabela1[[#This Row],[202407-JUL]:[202506-JUN]])</f>
        <v>2931.25</v>
      </c>
      <c r="AE229" s="14">
        <f t="shared" si="90"/>
        <v>2931.25</v>
      </c>
      <c r="AF229" s="5">
        <v>3</v>
      </c>
      <c r="AG229" s="6">
        <v>5595</v>
      </c>
      <c r="AH229" s="4">
        <v>8055</v>
      </c>
      <c r="AI229" s="23">
        <f>SUM(Tabela1[[#This Row],[ESTOQUE RJ]:[ESTOQUE SC]])</f>
        <v>13650</v>
      </c>
      <c r="AJ229" s="4">
        <v>8565</v>
      </c>
      <c r="AK229" s="4">
        <v>12730</v>
      </c>
      <c r="AL229" s="24">
        <f>SUM(Tabela1[[#This Row],[QTD CONTAINER]:[QTD FÁBRICA]])</f>
        <v>21295</v>
      </c>
      <c r="AM229" s="7">
        <f t="shared" si="91"/>
        <v>1.9087420042643923</v>
      </c>
      <c r="AN229" s="7">
        <f t="shared" si="92"/>
        <v>2.7479744136460553</v>
      </c>
      <c r="AO229" s="8">
        <f t="shared" si="93"/>
        <v>2.9219616204690833</v>
      </c>
      <c r="AP229" s="9">
        <f t="shared" si="94"/>
        <v>4.3428571428571425</v>
      </c>
      <c r="AQ229" s="25">
        <f t="shared" si="95"/>
        <v>11.921535181236674</v>
      </c>
      <c r="AR229" s="18">
        <f t="shared" si="96"/>
        <v>1.9087420042643923</v>
      </c>
      <c r="AS229" s="7">
        <f t="shared" si="97"/>
        <v>2.7479744136460553</v>
      </c>
      <c r="AT229" s="8">
        <f t="shared" si="98"/>
        <v>2.9219616204690833</v>
      </c>
      <c r="AU229" s="9">
        <f t="shared" si="99"/>
        <v>4.3428571428571425</v>
      </c>
      <c r="AV229" s="10">
        <f t="shared" si="100"/>
        <v>11.921535181236674</v>
      </c>
      <c r="AW229" s="22">
        <f t="shared" si="101"/>
        <v>1.0797441364605544</v>
      </c>
      <c r="AX229" s="5">
        <f t="shared" si="102"/>
        <v>3165</v>
      </c>
      <c r="AY229" s="4">
        <f>IF(
  AND(Tabela1[[#This Row],[GRUPO | ITEM]]="PALHETAS",NOT(OR(MID(Tabela1[[#This Row],[ITEM]],1,5)="YN-PF",MID(Tabela1[[#This Row],[ITEM]],1,5)="YN-PC"))),
  0,
  IF(
    ROUNDUP(
      IF(
        IF(D229="A",13-SUM(AR229:AU229),IF(D229="B",11-SUM(AR229:AU229),IF(D229="C",7-SUM(AR229:AU229))))
        &lt;0,
        0,
        IF(D229="A",13-SUM(AR229:AU229),IF(D229="B",11-SUM(AR229:AU229),IF(D229="C",7-SUM(AR229:AU229))))
      )
      *AE229/C229, 0
    )
    *C229 = 0,
    0,
    ROUNDUP(
      IF(
        IF(D229="A",13-SUM(AR229:AU229),IF(D229="B",11-SUM(AR229:AU229),IF(D229="C",7-SUM(AR229:AU229))))
        &lt;0,
        0,
        IF(D229="A",13-SUM(AR229:AU229),IF(D229="B",11-SUM(AR229:AU229),IF(D229="C",7-SUM(AR229:AU229))))
      )
      *AE229/C229, 0
    ) *C229
  )
)</f>
        <v>3165</v>
      </c>
      <c r="AZ229" s="26">
        <f>IF(OR(COUNTIF(AB229,"&gt;="&amp;1.5)+COUNTIF(AA229,"&gt;="&amp;1.5)+COUNTIF(Z229,"&gt;="&amp;1.5)+COUNTIF(Y229,"&gt;="&amp;1.5)+COUNTIF(X229,"&gt;="&amp;1.5)&gt;=2,COUNTIF(AB229,"&gt;="&amp;2)&gt;=1,AND(AA229&gt;=1.5,AB229&lt;=0.3,AI229=0)),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+IFERROR(BA229*C229,0),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+IFERROR(BA229*C229,0),
IFERROR(AVERAGEIF(Tabela1[[#This Row],[COMPRA PADRÃO]:[COMPRA &gt;30%]],"&gt;"&amp;0,Tabela1[[#This Row],[COMPRA PADRÃO]:[COMPRA &gt;30%]]),
0))/Tabela1[[#This Row],[U/CX]],0)*Tabela1[[#This Row],[U/CX]])</f>
        <v>3165</v>
      </c>
      <c r="BA229" s="19"/>
      <c r="BB229" s="19"/>
      <c r="BC229" s="5"/>
      <c r="BD229" s="43">
        <f t="shared" si="103"/>
        <v>132.73584905660377</v>
      </c>
      <c r="BE229" s="44">
        <f>Tabela1[[#This Row],[MÉDIA DIÁRIA]]*180</f>
        <v>23892.452830188678</v>
      </c>
      <c r="BF229" s="44">
        <f>Tabela1[[#This Row],[MÉDIA DIÁRIA]]*IF(Tabela1[[#This Row],[ABC FAT]]="A",(13*22),IF(Tabela1[[#This Row],[ABC FAT]]="B",(9*22),IF(Tabela1[[#This Row],[ABC FAT]]="C",(3*22),0)))</f>
        <v>37962.452830188675</v>
      </c>
      <c r="BG229" s="44">
        <f>SUM(Tabela1[[#This Row],[ESTOQUE TOTAL]],Tabela1[[#This Row],[TRÂNSITO TOTAL]])</f>
        <v>34945</v>
      </c>
      <c r="BH2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26910</v>
      </c>
      <c r="BI2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0.92979151859748876</v>
      </c>
    </row>
    <row r="230" spans="1:61" s="3" customFormat="1" x14ac:dyDescent="0.2">
      <c r="A230" s="4" t="s">
        <v>17</v>
      </c>
      <c r="B230" s="4" t="s">
        <v>89</v>
      </c>
      <c r="C230" s="4">
        <v>20</v>
      </c>
      <c r="D230" s="4" t="s">
        <v>19</v>
      </c>
      <c r="E230" s="5">
        <v>1200</v>
      </c>
      <c r="F230" s="4">
        <v>1220</v>
      </c>
      <c r="G230" s="4">
        <v>820</v>
      </c>
      <c r="H230" s="4">
        <v>1600</v>
      </c>
      <c r="I230" s="4">
        <v>1960</v>
      </c>
      <c r="J230" s="4">
        <v>320</v>
      </c>
      <c r="K230" s="4">
        <v>1240</v>
      </c>
      <c r="L230" s="4">
        <v>1120</v>
      </c>
      <c r="M230" s="4">
        <v>700</v>
      </c>
      <c r="N230" s="4">
        <v>620</v>
      </c>
      <c r="O230" s="4">
        <v>560</v>
      </c>
      <c r="P230" s="4">
        <v>760</v>
      </c>
      <c r="Q230" s="13">
        <f t="shared" si="78"/>
        <v>1.1881188118811881</v>
      </c>
      <c r="R230" s="16">
        <f t="shared" si="79"/>
        <v>1.2079207920792079</v>
      </c>
      <c r="S230" s="16">
        <f t="shared" si="80"/>
        <v>0.81188118811881194</v>
      </c>
      <c r="T230" s="16">
        <f t="shared" si="81"/>
        <v>1.5841584158415842</v>
      </c>
      <c r="U230" s="16">
        <f t="shared" si="82"/>
        <v>1.9405940594059405</v>
      </c>
      <c r="V230" s="16">
        <f t="shared" si="83"/>
        <v>0.31683168316831684</v>
      </c>
      <c r="W230" s="16">
        <f t="shared" si="84"/>
        <v>1.2277227722772277</v>
      </c>
      <c r="X230" s="16">
        <f t="shared" si="85"/>
        <v>1.108910891089109</v>
      </c>
      <c r="Y230" s="16">
        <f t="shared" si="86"/>
        <v>0.69306930693069302</v>
      </c>
      <c r="Z230" s="16">
        <f t="shared" si="87"/>
        <v>0.61386138613861385</v>
      </c>
      <c r="AA230" s="16">
        <f t="shared" si="88"/>
        <v>0.5544554455445545</v>
      </c>
      <c r="AB230" s="17">
        <f t="shared" si="89"/>
        <v>0.75247524752475248</v>
      </c>
      <c r="AC230" s="15">
        <v>185321</v>
      </c>
      <c r="AD230" s="14">
        <f>AVERAGE(Tabela1[[#This Row],[202407-JUL]:[202506-JUN]])</f>
        <v>1010</v>
      </c>
      <c r="AE230" s="14">
        <f t="shared" si="90"/>
        <v>1010</v>
      </c>
      <c r="AF230" s="5">
        <v>0</v>
      </c>
      <c r="AG230" s="6">
        <v>3160</v>
      </c>
      <c r="AH230" s="4">
        <v>3500</v>
      </c>
      <c r="AI230" s="23">
        <f>SUM(Tabela1[[#This Row],[ESTOQUE RJ]:[ESTOQUE SC]])</f>
        <v>6660</v>
      </c>
      <c r="AJ230" s="4">
        <v>1000</v>
      </c>
      <c r="AK230" s="4">
        <v>10000</v>
      </c>
      <c r="AL230" s="24">
        <f>SUM(Tabela1[[#This Row],[QTD CONTAINER]:[QTD FÁBRICA]])</f>
        <v>11000</v>
      </c>
      <c r="AM230" s="7">
        <f t="shared" si="91"/>
        <v>3.1287128712871288</v>
      </c>
      <c r="AN230" s="7">
        <f t="shared" si="92"/>
        <v>3.4653465346534653</v>
      </c>
      <c r="AO230" s="8">
        <f t="shared" si="93"/>
        <v>0.99009900990099009</v>
      </c>
      <c r="AP230" s="9">
        <f t="shared" si="94"/>
        <v>9.9009900990099009</v>
      </c>
      <c r="AQ230" s="25">
        <f t="shared" si="95"/>
        <v>17.485148514851485</v>
      </c>
      <c r="AR230" s="18">
        <f t="shared" si="96"/>
        <v>3.1287128712871288</v>
      </c>
      <c r="AS230" s="7">
        <f t="shared" si="97"/>
        <v>3.4653465346534653</v>
      </c>
      <c r="AT230" s="8">
        <f t="shared" si="98"/>
        <v>0.99009900990099009</v>
      </c>
      <c r="AU230" s="9">
        <f t="shared" si="99"/>
        <v>9.9009900990099009</v>
      </c>
      <c r="AV230" s="10">
        <f t="shared" si="100"/>
        <v>17.485148514851485</v>
      </c>
      <c r="AW230" s="22">
        <f t="shared" si="101"/>
        <v>0</v>
      </c>
      <c r="AX230" s="5">
        <f t="shared" si="102"/>
        <v>0</v>
      </c>
      <c r="AY230" s="4">
        <f>IF(
  AND(Tabela1[[#This Row],[GRUPO | ITEM]]="PALHETAS",NOT(OR(MID(Tabela1[[#This Row],[ITEM]],1,5)="YN-PF",MID(Tabela1[[#This Row],[ITEM]],1,5)="YN-PC"))),
  0,
  IF(
    ROUNDUP(
      IF(
        IF(D230="A",13-SUM(AR230:AU230),IF(D230="B",11-SUM(AR230:AU230),IF(D230="C",7-SUM(AR230:AU230))))
        &lt;0,
        0,
        IF(D230="A",13-SUM(AR230:AU230),IF(D230="B",11-SUM(AR230:AU230),IF(D230="C",7-SUM(AR230:AU230))))
      )
      *AE230/C230, 0
    )
    *C230 = 0,
    0,
    ROUNDUP(
      IF(
        IF(D230="A",13-SUM(AR230:AU230),IF(D230="B",11-SUM(AR230:AU230),IF(D230="C",7-SUM(AR230:AU230))))
        &lt;0,
        0,
        IF(D230="A",13-SUM(AR230:AU230),IF(D230="B",11-SUM(AR230:AU230),IF(D230="C",7-SUM(AR230:AU230))))
      )
      *AE230/C230, 0
    ) *C230
  )
)</f>
        <v>0</v>
      </c>
      <c r="AZ230" s="26">
        <f>IF(OR(COUNTIF(AB230,"&gt;="&amp;1.5)+COUNTIF(AA230,"&gt;="&amp;1.5)+COUNTIF(Z230,"&gt;="&amp;1.5)+COUNTIF(Y230,"&gt;="&amp;1.5)+COUNTIF(X230,"&gt;="&amp;1.5)&gt;=2,COUNTIF(AB230,"&gt;="&amp;2)&gt;=1,AND(AA230&gt;=1.5,AB230&lt;=0.3,AI230=0)),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+IFERROR(BA230*C230,0),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+IFERROR(BA230*C230,0),
IFERROR(AVERAGEIF(Tabela1[[#This Row],[COMPRA PADRÃO]:[COMPRA &gt;30%]],"&gt;"&amp;0,Tabela1[[#This Row],[COMPRA PADRÃO]:[COMPRA &gt;30%]]),
0))/Tabela1[[#This Row],[U/CX]],0)*Tabela1[[#This Row],[U/CX]])</f>
        <v>0</v>
      </c>
      <c r="BA230" s="33"/>
      <c r="BB230" s="33"/>
      <c r="BC230" s="42"/>
      <c r="BD230" s="43">
        <f t="shared" si="103"/>
        <v>45.735849056603776</v>
      </c>
      <c r="BE230" s="44">
        <f>Tabela1[[#This Row],[MÉDIA DIÁRIA]]*180</f>
        <v>8232.4528301886803</v>
      </c>
      <c r="BF230" s="44">
        <f>Tabela1[[#This Row],[MÉDIA DIÁRIA]]*IF(Tabela1[[#This Row],[ABC FAT]]="A",(13*22),IF(Tabela1[[#This Row],[ABC FAT]]="B",(9*22),IF(Tabela1[[#This Row],[ABC FAT]]="C",(3*22),0)))</f>
        <v>13080.45283018868</v>
      </c>
      <c r="BG230" s="44">
        <f>SUM(Tabela1[[#This Row],[ESTOQUE TOTAL]],Tabela1[[#This Row],[TRÂNSITO TOTAL]])</f>
        <v>17660</v>
      </c>
      <c r="BH2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3660</v>
      </c>
      <c r="BI2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0.9304638797213054</v>
      </c>
    </row>
    <row r="231" spans="1:61" s="3" customFormat="1" x14ac:dyDescent="0.2">
      <c r="A231" s="4" t="s">
        <v>202</v>
      </c>
      <c r="B231" s="4" t="s">
        <v>355</v>
      </c>
      <c r="C231" s="4">
        <v>15</v>
      </c>
      <c r="D231" s="4" t="s">
        <v>19</v>
      </c>
      <c r="E231" s="5">
        <v>6450</v>
      </c>
      <c r="F231" s="4">
        <v>3855</v>
      </c>
      <c r="G231" s="4">
        <v>3601</v>
      </c>
      <c r="H231" s="4">
        <v>5759</v>
      </c>
      <c r="I231" s="4">
        <v>9015</v>
      </c>
      <c r="J231" s="4">
        <v>1170</v>
      </c>
      <c r="K231" s="4">
        <v>7170</v>
      </c>
      <c r="L231" s="4">
        <v>3840</v>
      </c>
      <c r="M231" s="4">
        <v>4350</v>
      </c>
      <c r="N231" s="4">
        <v>4230</v>
      </c>
      <c r="O231" s="4">
        <v>3240</v>
      </c>
      <c r="P231" s="4">
        <v>4500</v>
      </c>
      <c r="Q231" s="13">
        <f t="shared" si="78"/>
        <v>1.3536201469045122</v>
      </c>
      <c r="R231" s="16">
        <f t="shared" si="79"/>
        <v>0.80902413431269671</v>
      </c>
      <c r="S231" s="16">
        <f t="shared" si="80"/>
        <v>0.75571878279118576</v>
      </c>
      <c r="T231" s="16">
        <f t="shared" si="81"/>
        <v>1.2086044071353621</v>
      </c>
      <c r="U231" s="16">
        <f t="shared" si="82"/>
        <v>1.8919202518363063</v>
      </c>
      <c r="V231" s="16">
        <f t="shared" si="83"/>
        <v>0.24554039874081846</v>
      </c>
      <c r="W231" s="16">
        <f t="shared" si="84"/>
        <v>1.5047219307450157</v>
      </c>
      <c r="X231" s="16">
        <f t="shared" si="85"/>
        <v>0.80587618048268628</v>
      </c>
      <c r="Y231" s="16">
        <f t="shared" si="86"/>
        <v>0.91290661070304302</v>
      </c>
      <c r="Z231" s="16">
        <f t="shared" si="87"/>
        <v>0.88772298006295902</v>
      </c>
      <c r="AA231" s="16">
        <f t="shared" si="88"/>
        <v>0.67995802728226651</v>
      </c>
      <c r="AB231" s="17">
        <f t="shared" si="89"/>
        <v>0.94438614900314799</v>
      </c>
      <c r="AC231" s="15">
        <v>823979.07</v>
      </c>
      <c r="AD231" s="14">
        <f>AVERAGE(Tabela1[[#This Row],[202407-JUL]:[202506-JUN]])</f>
        <v>4765</v>
      </c>
      <c r="AE231" s="14">
        <f t="shared" si="90"/>
        <v>5091.818181818182</v>
      </c>
      <c r="AF231" s="5">
        <v>3</v>
      </c>
      <c r="AG231" s="6">
        <v>6045</v>
      </c>
      <c r="AH231" s="4">
        <v>13785</v>
      </c>
      <c r="AI231" s="23">
        <f>SUM(Tabela1[[#This Row],[ESTOQUE RJ]:[ESTOQUE SC]])</f>
        <v>19830</v>
      </c>
      <c r="AJ231" s="4">
        <v>16350</v>
      </c>
      <c r="AK231" s="4">
        <v>25020</v>
      </c>
      <c r="AL231" s="24">
        <f>SUM(Tabela1[[#This Row],[QTD CONTAINER]:[QTD FÁBRICA]])</f>
        <v>41370</v>
      </c>
      <c r="AM231" s="7">
        <f t="shared" si="91"/>
        <v>1.2686253934942286</v>
      </c>
      <c r="AN231" s="7">
        <f t="shared" si="92"/>
        <v>2.8929695697796434</v>
      </c>
      <c r="AO231" s="8">
        <f t="shared" si="93"/>
        <v>3.4312696747114377</v>
      </c>
      <c r="AP231" s="9">
        <f t="shared" si="94"/>
        <v>5.2507869884575022</v>
      </c>
      <c r="AQ231" s="25">
        <f t="shared" si="95"/>
        <v>12.843651626442812</v>
      </c>
      <c r="AR231" s="18">
        <f t="shared" si="96"/>
        <v>1.1871987145152652</v>
      </c>
      <c r="AS231" s="7">
        <f t="shared" si="97"/>
        <v>2.7072844134975895</v>
      </c>
      <c r="AT231" s="8">
        <f t="shared" si="98"/>
        <v>3.2110337439742902</v>
      </c>
      <c r="AU231" s="9">
        <f t="shared" si="99"/>
        <v>4.9137653990358867</v>
      </c>
      <c r="AV231" s="10">
        <f t="shared" si="100"/>
        <v>12.019282271023032</v>
      </c>
      <c r="AW231" s="22">
        <f t="shared" si="101"/>
        <v>0.58436707401429555</v>
      </c>
      <c r="AX231" s="5">
        <f t="shared" si="102"/>
        <v>750</v>
      </c>
      <c r="AY231" s="4">
        <f>IF(
  AND(Tabela1[[#This Row],[GRUPO | ITEM]]="PALHETAS",NOT(OR(MID(Tabela1[[#This Row],[ITEM]],1,5)="YN-PF",MID(Tabela1[[#This Row],[ITEM]],1,5)="YN-PC"))),
  0,
  IF(
    ROUNDUP(
      IF(
        IF(D231="A",13-SUM(AR231:AU231),IF(D231="B",11-SUM(AR231:AU231),IF(D231="C",7-SUM(AR231:AU231))))
        &lt;0,
        0,
        IF(D231="A",13-SUM(AR231:AU231),IF(D231="B",11-SUM(AR231:AU231),IF(D231="C",7-SUM(AR231:AU231))))
      )
      *AE231/C231, 0
    )
    *C231 = 0,
    0,
    ROUNDUP(
      IF(
        IF(D231="A",13-SUM(AR231:AU231),IF(D231="B",11-SUM(AR231:AU231),IF(D231="C",7-SUM(AR231:AU231))))
        &lt;0,
        0,
        IF(D231="A",13-SUM(AR231:AU231),IF(D231="B",11-SUM(AR231:AU231),IF(D231="C",7-SUM(AR231:AU231))))
      )
      *AE231/C231, 0
    ) *C231
  )
)</f>
        <v>4995</v>
      </c>
      <c r="AZ231" s="26">
        <f>IF(OR(COUNTIF(AB231,"&gt;="&amp;1.5)+COUNTIF(AA231,"&gt;="&amp;1.5)+COUNTIF(Z231,"&gt;="&amp;1.5)+COUNTIF(Y231,"&gt;="&amp;1.5)+COUNTIF(X231,"&gt;="&amp;1.5)&gt;=2,COUNTIF(AB231,"&gt;="&amp;2)&gt;=1,AND(AA231&gt;=1.5,AB231&lt;=0.3,AI231=0)),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+IFERROR(BA231*C231,0),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+IFERROR(BA231*C231,0),
IFERROR(AVERAGEIF(Tabela1[[#This Row],[COMPRA PADRÃO]:[COMPRA &gt;30%]],"&gt;"&amp;0,Tabela1[[#This Row],[COMPRA PADRÃO]:[COMPRA &gt;30%]]),
0))/Tabela1[[#This Row],[U/CX]],0)*Tabela1[[#This Row],[U/CX]])</f>
        <v>2880</v>
      </c>
      <c r="BA231" s="19"/>
      <c r="BB231" s="19"/>
      <c r="BC231" s="5"/>
      <c r="BD231" s="43">
        <f t="shared" si="103"/>
        <v>215.77358490566039</v>
      </c>
      <c r="BE231" s="44">
        <f>Tabela1[[#This Row],[MÉDIA DIÁRIA]]*180</f>
        <v>38839.24528301887</v>
      </c>
      <c r="BF231" s="44">
        <f>Tabela1[[#This Row],[MÉDIA DIÁRIA]]*IF(Tabela1[[#This Row],[ABC FAT]]="A",(13*22),IF(Tabela1[[#This Row],[ABC FAT]]="B",(9*22),IF(Tabela1[[#This Row],[ABC FAT]]="C",(3*22),0)))</f>
        <v>61711.24528301887</v>
      </c>
      <c r="BG231" s="44">
        <f>SUM(Tabela1[[#This Row],[ESTOQUE TOTAL]],Tabela1[[#This Row],[TRÂNSITO TOTAL]])</f>
        <v>61200</v>
      </c>
      <c r="BH2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39345</v>
      </c>
      <c r="BI2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0.93153200419727167</v>
      </c>
    </row>
    <row r="232" spans="1:61" s="3" customFormat="1" x14ac:dyDescent="0.2">
      <c r="A232" s="4" t="s">
        <v>17</v>
      </c>
      <c r="B232" s="4" t="s">
        <v>82</v>
      </c>
      <c r="C232" s="4">
        <v>25</v>
      </c>
      <c r="D232" s="4" t="s">
        <v>16</v>
      </c>
      <c r="E232" s="5">
        <v>650</v>
      </c>
      <c r="F232" s="4">
        <v>650</v>
      </c>
      <c r="G232" s="4">
        <v>600</v>
      </c>
      <c r="H232" s="4">
        <v>825</v>
      </c>
      <c r="I232" s="4">
        <v>1800</v>
      </c>
      <c r="J232" s="4">
        <v>150</v>
      </c>
      <c r="K232" s="4">
        <v>1600</v>
      </c>
      <c r="L232" s="4">
        <v>1125</v>
      </c>
      <c r="M232" s="4">
        <v>475</v>
      </c>
      <c r="N232" s="4">
        <v>725</v>
      </c>
      <c r="O232" s="4">
        <v>450</v>
      </c>
      <c r="P232" s="4">
        <v>625</v>
      </c>
      <c r="Q232" s="13">
        <f t="shared" si="78"/>
        <v>0.80620155038759689</v>
      </c>
      <c r="R232" s="16">
        <f t="shared" si="79"/>
        <v>0.80620155038759689</v>
      </c>
      <c r="S232" s="16">
        <f t="shared" si="80"/>
        <v>0.7441860465116279</v>
      </c>
      <c r="T232" s="16">
        <f t="shared" si="81"/>
        <v>1.0232558139534884</v>
      </c>
      <c r="U232" s="16">
        <f t="shared" si="82"/>
        <v>2.2325581395348837</v>
      </c>
      <c r="V232" s="16">
        <f t="shared" si="83"/>
        <v>0.18604651162790697</v>
      </c>
      <c r="W232" s="16">
        <f t="shared" si="84"/>
        <v>1.9844961240310077</v>
      </c>
      <c r="X232" s="16">
        <f t="shared" si="85"/>
        <v>1.3953488372093024</v>
      </c>
      <c r="Y232" s="16">
        <f t="shared" si="86"/>
        <v>0.58914728682170547</v>
      </c>
      <c r="Z232" s="16">
        <f t="shared" si="87"/>
        <v>0.89922480620155043</v>
      </c>
      <c r="AA232" s="16">
        <f t="shared" si="88"/>
        <v>0.55813953488372092</v>
      </c>
      <c r="AB232" s="17">
        <f t="shared" si="89"/>
        <v>0.77519379844961245</v>
      </c>
      <c r="AC232" s="15">
        <v>109628</v>
      </c>
      <c r="AD232" s="14">
        <f>AVERAGE(Tabela1[[#This Row],[202407-JUL]:[202506-JUN]])</f>
        <v>806.25</v>
      </c>
      <c r="AE232" s="14">
        <f t="shared" si="90"/>
        <v>865.90909090909088</v>
      </c>
      <c r="AF232" s="5">
        <v>0</v>
      </c>
      <c r="AG232" s="6">
        <v>2349</v>
      </c>
      <c r="AH232" s="4">
        <v>3800</v>
      </c>
      <c r="AI232" s="23">
        <f>SUM(Tabela1[[#This Row],[ESTOQUE RJ]:[ESTOQUE SC]])</f>
        <v>6149</v>
      </c>
      <c r="AJ232" s="4">
        <v>0</v>
      </c>
      <c r="AK232" s="4">
        <v>6975</v>
      </c>
      <c r="AL232" s="24">
        <f>SUM(Tabela1[[#This Row],[QTD CONTAINER]:[QTD FÁBRICA]])</f>
        <v>6975</v>
      </c>
      <c r="AM232" s="7">
        <f t="shared" si="91"/>
        <v>2.9134883720930231</v>
      </c>
      <c r="AN232" s="7">
        <f t="shared" si="92"/>
        <v>4.7131782945736438</v>
      </c>
      <c r="AO232" s="8">
        <f t="shared" si="93"/>
        <v>0</v>
      </c>
      <c r="AP232" s="9">
        <f t="shared" si="94"/>
        <v>8.6511627906976738</v>
      </c>
      <c r="AQ232" s="25">
        <f t="shared" si="95"/>
        <v>16.277829457364341</v>
      </c>
      <c r="AR232" s="18">
        <f t="shared" si="96"/>
        <v>2.7127559055118113</v>
      </c>
      <c r="AS232" s="7">
        <f t="shared" si="97"/>
        <v>4.3884514435695543</v>
      </c>
      <c r="AT232" s="8">
        <f t="shared" si="98"/>
        <v>0</v>
      </c>
      <c r="AU232" s="9">
        <f t="shared" si="99"/>
        <v>8.0551181102362204</v>
      </c>
      <c r="AV232" s="10">
        <f t="shared" si="100"/>
        <v>15.156325459317586</v>
      </c>
      <c r="AW232" s="22">
        <f t="shared" si="101"/>
        <v>0</v>
      </c>
      <c r="AX232" s="5">
        <f t="shared" si="102"/>
        <v>0</v>
      </c>
      <c r="AY232" s="4">
        <f>IF(
  AND(Tabela1[[#This Row],[GRUPO | ITEM]]="PALHETAS",NOT(OR(MID(Tabela1[[#This Row],[ITEM]],1,5)="YN-PF",MID(Tabela1[[#This Row],[ITEM]],1,5)="YN-PC"))),
  0,
  IF(
    ROUNDUP(
      IF(
        IF(D232="A",13-SUM(AR232:AU232),IF(D232="B",11-SUM(AR232:AU232),IF(D232="C",7-SUM(AR232:AU232))))
        &lt;0,
        0,
        IF(D232="A",13-SUM(AR232:AU232),IF(D232="B",11-SUM(AR232:AU232),IF(D232="C",7-SUM(AR232:AU232))))
      )
      *AE232/C232, 0
    )
    *C232 = 0,
    0,
    ROUNDUP(
      IF(
        IF(D232="A",13-SUM(AR232:AU232),IF(D232="B",11-SUM(AR232:AU232),IF(D232="C",7-SUM(AR232:AU232))))
        &lt;0,
        0,
        IF(D232="A",13-SUM(AR232:AU232),IF(D232="B",11-SUM(AR232:AU232),IF(D232="C",7-SUM(AR232:AU232))))
      )
      *AE232/C232, 0
    ) *C232
  )
)</f>
        <v>0</v>
      </c>
      <c r="AZ232" s="26">
        <f>IF(OR(COUNTIF(AB232,"&gt;="&amp;1.5)+COUNTIF(AA232,"&gt;="&amp;1.5)+COUNTIF(Z232,"&gt;="&amp;1.5)+COUNTIF(Y232,"&gt;="&amp;1.5)+COUNTIF(X232,"&gt;="&amp;1.5)&gt;=2,COUNTIF(AB232,"&gt;="&amp;2)&gt;=1,AND(AA232&gt;=1.5,AB232&lt;=0.3,AI232=0)),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+IFERROR(BA232*C232,0),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+IFERROR(BA232*C232,0),
IFERROR(AVERAGEIF(Tabela1[[#This Row],[COMPRA PADRÃO]:[COMPRA &gt;30%]],"&gt;"&amp;0,Tabela1[[#This Row],[COMPRA PADRÃO]:[COMPRA &gt;30%]]),
0))/Tabela1[[#This Row],[U/CX]],0)*Tabela1[[#This Row],[U/CX]])</f>
        <v>0</v>
      </c>
      <c r="BA232" s="19"/>
      <c r="BB232" s="19"/>
      <c r="BC232" s="5"/>
      <c r="BD232" s="43">
        <f t="shared" si="103"/>
        <v>36.509433962264154</v>
      </c>
      <c r="BE232" s="44">
        <f>Tabela1[[#This Row],[MÉDIA DIÁRIA]]*180</f>
        <v>6571.698113207548</v>
      </c>
      <c r="BF232" s="44">
        <f>Tabela1[[#This Row],[MÉDIA DIÁRIA]]*IF(Tabela1[[#This Row],[ABC FAT]]="A",(13*22),IF(Tabela1[[#This Row],[ABC FAT]]="B",(9*22),IF(Tabela1[[#This Row],[ABC FAT]]="C",(3*22),0)))</f>
        <v>7228.8679245283029</v>
      </c>
      <c r="BG232" s="44">
        <f>SUM(Tabela1[[#This Row],[ESTOQUE TOTAL]],Tabela1[[#This Row],[TRÂNSITO TOTAL]])</f>
        <v>13124</v>
      </c>
      <c r="BH2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675</v>
      </c>
      <c r="BI2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0.93567901234567885</v>
      </c>
    </row>
    <row r="233" spans="1:61" s="3" customFormat="1" x14ac:dyDescent="0.2">
      <c r="A233" s="4" t="s">
        <v>202</v>
      </c>
      <c r="B233" s="4" t="s">
        <v>360</v>
      </c>
      <c r="C233" s="4">
        <v>15</v>
      </c>
      <c r="D233" s="4" t="s">
        <v>19</v>
      </c>
      <c r="E233" s="5">
        <v>840</v>
      </c>
      <c r="F233" s="4">
        <v>765</v>
      </c>
      <c r="G233" s="4">
        <v>150</v>
      </c>
      <c r="H233" s="4">
        <v>1170</v>
      </c>
      <c r="I233" s="4">
        <v>1185</v>
      </c>
      <c r="J233" s="4">
        <v>375</v>
      </c>
      <c r="K233" s="4">
        <v>990</v>
      </c>
      <c r="L233" s="4">
        <v>705</v>
      </c>
      <c r="M233" s="4">
        <v>720</v>
      </c>
      <c r="N233" s="4">
        <v>735</v>
      </c>
      <c r="O233" s="4">
        <v>675</v>
      </c>
      <c r="P233" s="4">
        <v>795</v>
      </c>
      <c r="Q233" s="13">
        <f t="shared" si="78"/>
        <v>1.1070840197693574</v>
      </c>
      <c r="R233" s="16">
        <f t="shared" si="79"/>
        <v>1.0082372322899507</v>
      </c>
      <c r="S233" s="16">
        <f t="shared" si="80"/>
        <v>0.19769357495881384</v>
      </c>
      <c r="T233" s="16">
        <f t="shared" si="81"/>
        <v>1.542009884678748</v>
      </c>
      <c r="U233" s="16">
        <f t="shared" si="82"/>
        <v>1.5617792421746293</v>
      </c>
      <c r="V233" s="16">
        <f t="shared" si="83"/>
        <v>0.49423393739703458</v>
      </c>
      <c r="W233" s="16">
        <f t="shared" si="84"/>
        <v>1.3047775947281712</v>
      </c>
      <c r="X233" s="16">
        <f t="shared" si="85"/>
        <v>0.92915980230642503</v>
      </c>
      <c r="Y233" s="16">
        <f t="shared" si="86"/>
        <v>0.94892915980230641</v>
      </c>
      <c r="Z233" s="16">
        <f t="shared" si="87"/>
        <v>0.96869851729818779</v>
      </c>
      <c r="AA233" s="16">
        <f t="shared" si="88"/>
        <v>0.88962108731466227</v>
      </c>
      <c r="AB233" s="17">
        <f t="shared" si="89"/>
        <v>1.0477759472817134</v>
      </c>
      <c r="AC233" s="15">
        <v>134485.35</v>
      </c>
      <c r="AD233" s="14">
        <f>AVERAGE(Tabela1[[#This Row],[202407-JUL]:[202506-JUN]])</f>
        <v>758.75</v>
      </c>
      <c r="AE233" s="14">
        <f t="shared" si="90"/>
        <v>814.09090909090912</v>
      </c>
      <c r="AF233" s="5">
        <v>3</v>
      </c>
      <c r="AG233" s="6">
        <v>2955</v>
      </c>
      <c r="AH233" s="4">
        <v>2835</v>
      </c>
      <c r="AI233" s="23">
        <f>SUM(Tabela1[[#This Row],[ESTOQUE RJ]:[ESTOQUE SC]])</f>
        <v>5790</v>
      </c>
      <c r="AJ233" s="4">
        <v>0</v>
      </c>
      <c r="AK233" s="4">
        <v>4245</v>
      </c>
      <c r="AL233" s="24">
        <f>SUM(Tabela1[[#This Row],[QTD CONTAINER]:[QTD FÁBRICA]])</f>
        <v>4245</v>
      </c>
      <c r="AM233" s="7">
        <f t="shared" si="91"/>
        <v>3.8945634266886326</v>
      </c>
      <c r="AN233" s="7">
        <f t="shared" si="92"/>
        <v>3.7364085667215816</v>
      </c>
      <c r="AO233" s="8">
        <f t="shared" si="93"/>
        <v>0</v>
      </c>
      <c r="AP233" s="9">
        <f t="shared" si="94"/>
        <v>5.5947281713344319</v>
      </c>
      <c r="AQ233" s="25">
        <f t="shared" si="95"/>
        <v>13.225700164744646</v>
      </c>
      <c r="AR233" s="18">
        <f t="shared" si="96"/>
        <v>3.6298157453936346</v>
      </c>
      <c r="AS233" s="7">
        <f t="shared" si="97"/>
        <v>3.4824120603015074</v>
      </c>
      <c r="AT233" s="8">
        <f t="shared" si="98"/>
        <v>0</v>
      </c>
      <c r="AU233" s="9">
        <f t="shared" si="99"/>
        <v>5.2144053601340028</v>
      </c>
      <c r="AV233" s="10">
        <f t="shared" si="100"/>
        <v>12.326633165829143</v>
      </c>
      <c r="AW233" s="22">
        <f t="shared" si="101"/>
        <v>0.70572935481540355</v>
      </c>
      <c r="AX233" s="5">
        <f t="shared" si="102"/>
        <v>0</v>
      </c>
      <c r="AY233" s="4">
        <f>IF(
  AND(Tabela1[[#This Row],[GRUPO | ITEM]]="PALHETAS",NOT(OR(MID(Tabela1[[#This Row],[ITEM]],1,5)="YN-PF",MID(Tabela1[[#This Row],[ITEM]],1,5)="YN-PC"))),
  0,
  IF(
    ROUNDUP(
      IF(
        IF(D233="A",13-SUM(AR233:AU233),IF(D233="B",11-SUM(AR233:AU233),IF(D233="C",7-SUM(AR233:AU233))))
        &lt;0,
        0,
        IF(D233="A",13-SUM(AR233:AU233),IF(D233="B",11-SUM(AR233:AU233),IF(D233="C",7-SUM(AR233:AU233))))
      )
      *AE233/C233, 0
    )
    *C233 = 0,
    0,
    ROUNDUP(
      IF(
        IF(D233="A",13-SUM(AR233:AU233),IF(D233="B",11-SUM(AR233:AU233),IF(D233="C",7-SUM(AR233:AU233))))
        &lt;0,
        0,
        IF(D233="A",13-SUM(AR233:AU233),IF(D233="B",11-SUM(AR233:AU233),IF(D233="C",7-SUM(AR233:AU233))))
      )
      *AE233/C233, 0
    ) *C233
  )
)</f>
        <v>555</v>
      </c>
      <c r="AZ233" s="26">
        <f>IF(OR(COUNTIF(AB233,"&gt;="&amp;1.5)+COUNTIF(AA233,"&gt;="&amp;1.5)+COUNTIF(Z233,"&gt;="&amp;1.5)+COUNTIF(Y233,"&gt;="&amp;1.5)+COUNTIF(X233,"&gt;="&amp;1.5)&gt;=2,COUNTIF(AB233,"&gt;="&amp;2)&gt;=1,AND(AA233&gt;=1.5,AB233&lt;=0.3,AI233=0)),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+IFERROR(BA233*C233,0),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+IFERROR(BA233*C233,0),
IFERROR(AVERAGEIF(Tabela1[[#This Row],[COMPRA PADRÃO]:[COMPRA &gt;30%]],"&gt;"&amp;0,Tabela1[[#This Row],[COMPRA PADRÃO]:[COMPRA &gt;30%]]),
0))/Tabela1[[#This Row],[U/CX]],0)*Tabela1[[#This Row],[U/CX]])</f>
        <v>555</v>
      </c>
      <c r="BA233" s="33"/>
      <c r="BB233" s="33"/>
      <c r="BC233" s="42"/>
      <c r="BD233" s="43">
        <f t="shared" si="103"/>
        <v>34.358490566037737</v>
      </c>
      <c r="BE233" s="44">
        <f>Tabela1[[#This Row],[MÉDIA DIÁRIA]]*180</f>
        <v>6184.5283018867931</v>
      </c>
      <c r="BF233" s="44">
        <f>Tabela1[[#This Row],[MÉDIA DIÁRIA]]*IF(Tabela1[[#This Row],[ABC FAT]]="A",(13*22),IF(Tabela1[[#This Row],[ABC FAT]]="B",(9*22),IF(Tabela1[[#This Row],[ABC FAT]]="C",(3*22),0)))</f>
        <v>9826.5283018867922</v>
      </c>
      <c r="BG233" s="44">
        <f>SUM(Tabela1[[#This Row],[ESTOQUE TOTAL]],Tabela1[[#This Row],[TRÂNSITO TOTAL]])</f>
        <v>10035</v>
      </c>
      <c r="BH2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5970</v>
      </c>
      <c r="BI2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0.93620721215449376</v>
      </c>
    </row>
    <row r="234" spans="1:61" s="3" customFormat="1" x14ac:dyDescent="0.2">
      <c r="A234" s="4" t="s">
        <v>17</v>
      </c>
      <c r="B234" s="4" t="s">
        <v>70</v>
      </c>
      <c r="C234" s="4">
        <v>100</v>
      </c>
      <c r="D234" s="4" t="s">
        <v>19</v>
      </c>
      <c r="E234" s="5">
        <v>8100</v>
      </c>
      <c r="F234" s="4">
        <v>7200</v>
      </c>
      <c r="G234" s="4">
        <v>4600</v>
      </c>
      <c r="H234" s="4">
        <v>16300</v>
      </c>
      <c r="I234" s="4">
        <v>31500</v>
      </c>
      <c r="J234" s="4">
        <v>10300</v>
      </c>
      <c r="K234" s="4">
        <v>18200</v>
      </c>
      <c r="L234" s="4">
        <v>10100</v>
      </c>
      <c r="M234" s="4">
        <v>7500</v>
      </c>
      <c r="N234" s="4">
        <v>15300</v>
      </c>
      <c r="O234" s="4">
        <v>12700</v>
      </c>
      <c r="P234" s="4">
        <v>7400</v>
      </c>
      <c r="Q234" s="13">
        <f t="shared" si="78"/>
        <v>0.65147453083109919</v>
      </c>
      <c r="R234" s="16">
        <f t="shared" si="79"/>
        <v>0.57908847184986589</v>
      </c>
      <c r="S234" s="16">
        <f t="shared" si="80"/>
        <v>0.36997319034852544</v>
      </c>
      <c r="T234" s="16">
        <f t="shared" si="81"/>
        <v>1.3109919571045576</v>
      </c>
      <c r="U234" s="16">
        <f t="shared" si="82"/>
        <v>2.5335120643431632</v>
      </c>
      <c r="V234" s="16">
        <f t="shared" si="83"/>
        <v>0.82841823056300268</v>
      </c>
      <c r="W234" s="16">
        <f t="shared" si="84"/>
        <v>1.4638069705093832</v>
      </c>
      <c r="X234" s="16">
        <f t="shared" si="85"/>
        <v>0.81233243967828417</v>
      </c>
      <c r="Y234" s="16">
        <f t="shared" si="86"/>
        <v>0.60321715817694366</v>
      </c>
      <c r="Z234" s="16">
        <f t="shared" si="87"/>
        <v>1.2305630026809651</v>
      </c>
      <c r="AA234" s="16">
        <f t="shared" si="88"/>
        <v>1.0214477211796247</v>
      </c>
      <c r="AB234" s="17">
        <f t="shared" si="89"/>
        <v>0.5951742627345844</v>
      </c>
      <c r="AC234" s="15">
        <v>519503</v>
      </c>
      <c r="AD234" s="14">
        <f>AVERAGE(Tabela1[[#This Row],[202407-JUL]:[202506-JUN]])</f>
        <v>12433.333333333334</v>
      </c>
      <c r="AE234" s="14">
        <f t="shared" si="90"/>
        <v>12433.333333333334</v>
      </c>
      <c r="AF234" s="5">
        <v>5</v>
      </c>
      <c r="AG234" s="6">
        <v>10500</v>
      </c>
      <c r="AH234" s="4">
        <v>18100</v>
      </c>
      <c r="AI234" s="23">
        <f>SUM(Tabela1[[#This Row],[ESTOQUE RJ]:[ESTOQUE SC]])</f>
        <v>28600</v>
      </c>
      <c r="AJ234" s="4">
        <v>66600</v>
      </c>
      <c r="AK234" s="4">
        <v>133400</v>
      </c>
      <c r="AL234" s="24">
        <f>SUM(Tabela1[[#This Row],[QTD CONTAINER]:[QTD FÁBRICA]])</f>
        <v>200000</v>
      </c>
      <c r="AM234" s="7">
        <f t="shared" si="91"/>
        <v>0.84450402144772119</v>
      </c>
      <c r="AN234" s="7">
        <f t="shared" si="92"/>
        <v>1.455764075067024</v>
      </c>
      <c r="AO234" s="8">
        <f t="shared" si="93"/>
        <v>5.3565683646112596</v>
      </c>
      <c r="AP234" s="9">
        <f t="shared" si="94"/>
        <v>10.729222520107237</v>
      </c>
      <c r="AQ234" s="25">
        <f t="shared" si="95"/>
        <v>18.386058981233241</v>
      </c>
      <c r="AR234" s="18">
        <f t="shared" si="96"/>
        <v>0.84450402144772119</v>
      </c>
      <c r="AS234" s="7">
        <f t="shared" si="97"/>
        <v>1.455764075067024</v>
      </c>
      <c r="AT234" s="8">
        <f t="shared" si="98"/>
        <v>5.3565683646112596</v>
      </c>
      <c r="AU234" s="9">
        <f t="shared" si="99"/>
        <v>10.729222520107237</v>
      </c>
      <c r="AV234" s="10">
        <f t="shared" si="100"/>
        <v>18.386058981233241</v>
      </c>
      <c r="AW234" s="22">
        <f t="shared" si="101"/>
        <v>0</v>
      </c>
      <c r="AX234" s="5">
        <f t="shared" si="102"/>
        <v>0</v>
      </c>
      <c r="AY234" s="4">
        <f>IF(
  AND(Tabela1[[#This Row],[GRUPO | ITEM]]="PALHETAS",NOT(OR(MID(Tabela1[[#This Row],[ITEM]],1,5)="YN-PF",MID(Tabela1[[#This Row],[ITEM]],1,5)="YN-PC"))),
  0,
  IF(
    ROUNDUP(
      IF(
        IF(D234="A",13-SUM(AR234:AU234),IF(D234="B",11-SUM(AR234:AU234),IF(D234="C",7-SUM(AR234:AU234))))
        &lt;0,
        0,
        IF(D234="A",13-SUM(AR234:AU234),IF(D234="B",11-SUM(AR234:AU234),IF(D234="C",7-SUM(AR234:AU234))))
      )
      *AE234/C234, 0
    )
    *C234 = 0,
    0,
    ROUNDUP(
      IF(
        IF(D234="A",13-SUM(AR234:AU234),IF(D234="B",11-SUM(AR234:AU234),IF(D234="C",7-SUM(AR234:AU234))))
        &lt;0,
        0,
        IF(D234="A",13-SUM(AR234:AU234),IF(D234="B",11-SUM(AR234:AU234),IF(D234="C",7-SUM(AR234:AU234))))
      )
      *AE234/C234, 0
    ) *C234
  )
)</f>
        <v>0</v>
      </c>
      <c r="AZ234" s="26">
        <f>IF(OR(COUNTIF(AB234,"&gt;="&amp;1.5)+COUNTIF(AA234,"&gt;="&amp;1.5)+COUNTIF(Z234,"&gt;="&amp;1.5)+COUNTIF(Y234,"&gt;="&amp;1.5)+COUNTIF(X234,"&gt;="&amp;1.5)&gt;=2,COUNTIF(AB234,"&gt;="&amp;2)&gt;=1,AND(AA234&gt;=1.5,AB234&lt;=0.3,AI234=0)),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+IFERROR(BA234*C234,0),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+IFERROR(BA234*C234,0),
IFERROR(AVERAGEIF(Tabela1[[#This Row],[COMPRA PADRÃO]:[COMPRA &gt;30%]],"&gt;"&amp;0,Tabela1[[#This Row],[COMPRA PADRÃO]:[COMPRA &gt;30%]]),
0))/Tabela1[[#This Row],[U/CX]],0)*Tabela1[[#This Row],[U/CX]])</f>
        <v>0</v>
      </c>
      <c r="BA234" s="19"/>
      <c r="BB234" s="19"/>
      <c r="BC234" s="5"/>
      <c r="BD234" s="43">
        <f t="shared" si="103"/>
        <v>563.01886792452831</v>
      </c>
      <c r="BE234" s="44">
        <f>Tabela1[[#This Row],[MÉDIA DIÁRIA]]*180</f>
        <v>101343.39622641509</v>
      </c>
      <c r="BF234" s="44">
        <f>Tabela1[[#This Row],[MÉDIA DIÁRIA]]*IF(Tabela1[[#This Row],[ABC FAT]]="A",(13*22),IF(Tabela1[[#This Row],[ABC FAT]]="B",(9*22),IF(Tabela1[[#This Row],[ABC FAT]]="C",(3*22),0)))</f>
        <v>161023.39622641509</v>
      </c>
      <c r="BG234" s="44">
        <f>SUM(Tabela1[[#This Row],[ESTOQUE TOTAL]],Tabela1[[#This Row],[TRÂNSITO TOTAL]])</f>
        <v>228600</v>
      </c>
      <c r="BH2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33800</v>
      </c>
      <c r="BI2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0.93938039916592198</v>
      </c>
    </row>
    <row r="235" spans="1:61" s="3" customFormat="1" x14ac:dyDescent="0.2">
      <c r="A235" s="4" t="s">
        <v>17</v>
      </c>
      <c r="B235" s="4" t="s">
        <v>911</v>
      </c>
      <c r="C235" s="4">
        <v>20</v>
      </c>
      <c r="D235" s="4" t="s">
        <v>19</v>
      </c>
      <c r="E235" s="5">
        <v>1640</v>
      </c>
      <c r="F235" s="4">
        <v>1320</v>
      </c>
      <c r="G235" s="4">
        <v>700</v>
      </c>
      <c r="H235" s="4">
        <v>1580</v>
      </c>
      <c r="I235" s="4">
        <v>2560</v>
      </c>
      <c r="J235" s="4">
        <v>400</v>
      </c>
      <c r="K235" s="4">
        <v>2120</v>
      </c>
      <c r="L235" s="4">
        <v>1060</v>
      </c>
      <c r="M235" s="4">
        <v>800</v>
      </c>
      <c r="N235" s="4">
        <v>760</v>
      </c>
      <c r="O235" s="4">
        <v>1020</v>
      </c>
      <c r="P235" s="4">
        <v>960</v>
      </c>
      <c r="Q235" s="13">
        <f t="shared" si="78"/>
        <v>1.3190348525469169</v>
      </c>
      <c r="R235" s="16">
        <f t="shared" si="79"/>
        <v>1.061662198391421</v>
      </c>
      <c r="S235" s="16">
        <f t="shared" si="80"/>
        <v>0.5630026809651475</v>
      </c>
      <c r="T235" s="16">
        <f t="shared" si="81"/>
        <v>1.2707774798927616</v>
      </c>
      <c r="U235" s="16">
        <f t="shared" si="82"/>
        <v>2.0589812332439679</v>
      </c>
      <c r="V235" s="16">
        <f t="shared" si="83"/>
        <v>0.32171581769436997</v>
      </c>
      <c r="W235" s="16">
        <f t="shared" si="84"/>
        <v>1.7050938337801609</v>
      </c>
      <c r="X235" s="16">
        <f t="shared" si="85"/>
        <v>0.85254691689008044</v>
      </c>
      <c r="Y235" s="16">
        <f t="shared" si="86"/>
        <v>0.64343163538873993</v>
      </c>
      <c r="Z235" s="16">
        <f t="shared" si="87"/>
        <v>0.61126005361930302</v>
      </c>
      <c r="AA235" s="16">
        <f t="shared" si="88"/>
        <v>0.82037533512064353</v>
      </c>
      <c r="AB235" s="17">
        <f t="shared" si="89"/>
        <v>0.77211796246648801</v>
      </c>
      <c r="AC235" s="15">
        <v>229892</v>
      </c>
      <c r="AD235" s="14">
        <f>AVERAGE(Tabela1[[#This Row],[202407-JUL]:[202506-JUN]])</f>
        <v>1243.3333333333333</v>
      </c>
      <c r="AE235" s="14">
        <f t="shared" si="90"/>
        <v>1243.3333333333333</v>
      </c>
      <c r="AF235" s="5">
        <v>0</v>
      </c>
      <c r="AG235" s="6">
        <v>2460</v>
      </c>
      <c r="AH235" s="4">
        <v>6360</v>
      </c>
      <c r="AI235" s="23">
        <f>SUM(Tabela1[[#This Row],[ESTOQUE RJ]:[ESTOQUE SC]])</f>
        <v>8820</v>
      </c>
      <c r="AJ235" s="4">
        <v>700</v>
      </c>
      <c r="AK235" s="4">
        <v>10000</v>
      </c>
      <c r="AL235" s="24">
        <f>SUM(Tabela1[[#This Row],[QTD CONTAINER]:[QTD FÁBRICA]])</f>
        <v>10700</v>
      </c>
      <c r="AM235" s="7">
        <f t="shared" si="91"/>
        <v>1.9785522788203755</v>
      </c>
      <c r="AN235" s="7">
        <f t="shared" si="92"/>
        <v>5.1152815013404833</v>
      </c>
      <c r="AO235" s="8">
        <f t="shared" si="93"/>
        <v>0.5630026809651475</v>
      </c>
      <c r="AP235" s="9">
        <f t="shared" si="94"/>
        <v>8.0428954423592494</v>
      </c>
      <c r="AQ235" s="25">
        <f t="shared" si="95"/>
        <v>15.699731903485254</v>
      </c>
      <c r="AR235" s="18">
        <f t="shared" si="96"/>
        <v>1.9785522788203755</v>
      </c>
      <c r="AS235" s="7">
        <f t="shared" si="97"/>
        <v>5.1152815013404833</v>
      </c>
      <c r="AT235" s="8">
        <f t="shared" si="98"/>
        <v>0.5630026809651475</v>
      </c>
      <c r="AU235" s="9">
        <f t="shared" si="99"/>
        <v>8.0428954423592494</v>
      </c>
      <c r="AV235" s="10">
        <f t="shared" si="100"/>
        <v>15.699731903485254</v>
      </c>
      <c r="AW235" s="22">
        <f t="shared" si="101"/>
        <v>0</v>
      </c>
      <c r="AX235" s="5">
        <f t="shared" si="102"/>
        <v>0</v>
      </c>
      <c r="AY235" s="4">
        <f>IF(
  AND(Tabela1[[#This Row],[GRUPO | ITEM]]="PALHETAS",NOT(OR(MID(Tabela1[[#This Row],[ITEM]],1,5)="YN-PF",MID(Tabela1[[#This Row],[ITEM]],1,5)="YN-PC"))),
  0,
  IF(
    ROUNDUP(
      IF(
        IF(D235="A",13-SUM(AR235:AU235),IF(D235="B",11-SUM(AR235:AU235),IF(D235="C",7-SUM(AR235:AU235))))
        &lt;0,
        0,
        IF(D235="A",13-SUM(AR235:AU235),IF(D235="B",11-SUM(AR235:AU235),IF(D235="C",7-SUM(AR235:AU235))))
      )
      *AE235/C235, 0
    )
    *C235 = 0,
    0,
    ROUNDUP(
      IF(
        IF(D235="A",13-SUM(AR235:AU235),IF(D235="B",11-SUM(AR235:AU235),IF(D235="C",7-SUM(AR235:AU235))))
        &lt;0,
        0,
        IF(D235="A",13-SUM(AR235:AU235),IF(D235="B",11-SUM(AR235:AU235),IF(D235="C",7-SUM(AR235:AU235))))
      )
      *AE235/C235, 0
    ) *C235
  )
)</f>
        <v>0</v>
      </c>
      <c r="AZ235" s="26">
        <f>IF(OR(COUNTIF(AB235,"&gt;="&amp;1.5)+COUNTIF(AA235,"&gt;="&amp;1.5)+COUNTIF(Z235,"&gt;="&amp;1.5)+COUNTIF(Y235,"&gt;="&amp;1.5)+COUNTIF(X235,"&gt;="&amp;1.5)&gt;=2,COUNTIF(AB235,"&gt;="&amp;2)&gt;=1,AND(AA235&gt;=1.5,AB235&lt;=0.3,AI235=0)),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+IFERROR(BA235*C235,0),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+IFERROR(BA235*C235,0),
IFERROR(AVERAGEIF(Tabela1[[#This Row],[COMPRA PADRÃO]:[COMPRA &gt;30%]],"&gt;"&amp;0,Tabela1[[#This Row],[COMPRA PADRÃO]:[COMPRA &gt;30%]]),
0))/Tabela1[[#This Row],[U/CX]],0)*Tabela1[[#This Row],[U/CX]])</f>
        <v>0</v>
      </c>
      <c r="BA235" s="19"/>
      <c r="BB235" s="19"/>
      <c r="BC235" s="5"/>
      <c r="BD235" s="43">
        <f t="shared" si="103"/>
        <v>56.301886792452834</v>
      </c>
      <c r="BE235" s="44">
        <f>Tabela1[[#This Row],[MÉDIA DIÁRIA]]*180</f>
        <v>10134.33962264151</v>
      </c>
      <c r="BF235" s="44">
        <f>Tabela1[[#This Row],[MÉDIA DIÁRIA]]*IF(Tabela1[[#This Row],[ABC FAT]]="A",(13*22),IF(Tabela1[[#This Row],[ABC FAT]]="B",(9*22),IF(Tabela1[[#This Row],[ABC FAT]]="C",(3*22),0)))</f>
        <v>16102.33962264151</v>
      </c>
      <c r="BG235" s="44">
        <f>SUM(Tabela1[[#This Row],[ESTOQUE TOTAL]],Tabela1[[#This Row],[TRÂNSITO TOTAL]])</f>
        <v>19520</v>
      </c>
      <c r="BH2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6720</v>
      </c>
      <c r="BI2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0.93938039916592198</v>
      </c>
    </row>
    <row r="236" spans="1:61" s="3" customFormat="1" x14ac:dyDescent="0.2">
      <c r="A236" s="4" t="s">
        <v>202</v>
      </c>
      <c r="B236" s="4" t="s">
        <v>399</v>
      </c>
      <c r="C236" s="4">
        <v>15</v>
      </c>
      <c r="D236" s="4" t="s">
        <v>19</v>
      </c>
      <c r="E236" s="5">
        <v>2355</v>
      </c>
      <c r="F236" s="4">
        <v>2265</v>
      </c>
      <c r="G236" s="4">
        <v>1155</v>
      </c>
      <c r="H236" s="4">
        <v>2730</v>
      </c>
      <c r="I236" s="4">
        <v>1380</v>
      </c>
      <c r="J236" s="4">
        <v>510</v>
      </c>
      <c r="K236" s="4">
        <v>1695</v>
      </c>
      <c r="L236" s="4">
        <v>1875</v>
      </c>
      <c r="M236" s="4">
        <v>2745</v>
      </c>
      <c r="N236" s="4">
        <v>1125</v>
      </c>
      <c r="O236" s="4">
        <v>1185</v>
      </c>
      <c r="P236" s="4">
        <v>1140</v>
      </c>
      <c r="Q236" s="13">
        <f t="shared" si="78"/>
        <v>1.4017857142857142</v>
      </c>
      <c r="R236" s="16">
        <f t="shared" si="79"/>
        <v>1.3482142857142858</v>
      </c>
      <c r="S236" s="16">
        <f t="shared" si="80"/>
        <v>0.6875</v>
      </c>
      <c r="T236" s="16">
        <f t="shared" si="81"/>
        <v>1.625</v>
      </c>
      <c r="U236" s="16">
        <f t="shared" si="82"/>
        <v>0.8214285714285714</v>
      </c>
      <c r="V236" s="16">
        <f t="shared" si="83"/>
        <v>0.30357142857142855</v>
      </c>
      <c r="W236" s="16">
        <f t="shared" si="84"/>
        <v>1.0089285714285714</v>
      </c>
      <c r="X236" s="16">
        <f t="shared" si="85"/>
        <v>1.1160714285714286</v>
      </c>
      <c r="Y236" s="16">
        <f t="shared" si="86"/>
        <v>1.6339285714285714</v>
      </c>
      <c r="Z236" s="16">
        <f t="shared" si="87"/>
        <v>0.6696428571428571</v>
      </c>
      <c r="AA236" s="16">
        <f t="shared" si="88"/>
        <v>0.7053571428571429</v>
      </c>
      <c r="AB236" s="17">
        <f t="shared" si="89"/>
        <v>0.6785714285714286</v>
      </c>
      <c r="AC236" s="15">
        <v>292409.09999999998</v>
      </c>
      <c r="AD236" s="14">
        <f>AVERAGE(Tabela1[[#This Row],[202407-JUL]:[202506-JUN]])</f>
        <v>1680</v>
      </c>
      <c r="AE236" s="14">
        <f t="shared" si="90"/>
        <v>1680</v>
      </c>
      <c r="AF236" s="5">
        <v>7</v>
      </c>
      <c r="AG236" s="6">
        <v>2235</v>
      </c>
      <c r="AH236" s="4">
        <v>6810</v>
      </c>
      <c r="AI236" s="23">
        <f>SUM(Tabela1[[#This Row],[ESTOQUE RJ]:[ESTOQUE SC]])</f>
        <v>9045</v>
      </c>
      <c r="AJ236" s="4">
        <v>3975</v>
      </c>
      <c r="AK236" s="4">
        <v>8650</v>
      </c>
      <c r="AL236" s="24">
        <f>SUM(Tabela1[[#This Row],[QTD CONTAINER]:[QTD FÁBRICA]])</f>
        <v>12625</v>
      </c>
      <c r="AM236" s="7">
        <f t="shared" si="91"/>
        <v>1.3303571428571428</v>
      </c>
      <c r="AN236" s="7">
        <f t="shared" si="92"/>
        <v>4.0535714285714288</v>
      </c>
      <c r="AO236" s="8">
        <f t="shared" si="93"/>
        <v>2.3660714285714284</v>
      </c>
      <c r="AP236" s="9">
        <f t="shared" si="94"/>
        <v>5.1488095238095237</v>
      </c>
      <c r="AQ236" s="25">
        <f t="shared" si="95"/>
        <v>12.898809523809524</v>
      </c>
      <c r="AR236" s="18">
        <f t="shared" si="96"/>
        <v>1.3303571428571428</v>
      </c>
      <c r="AS236" s="7">
        <f t="shared" si="97"/>
        <v>4.0535714285714288</v>
      </c>
      <c r="AT236" s="8">
        <f t="shared" si="98"/>
        <v>2.3660714285714284</v>
      </c>
      <c r="AU236" s="9">
        <f t="shared" si="99"/>
        <v>5.1488095238095237</v>
      </c>
      <c r="AV236" s="10">
        <f t="shared" si="100"/>
        <v>12.898809523809524</v>
      </c>
      <c r="AW236" s="22">
        <f t="shared" si="101"/>
        <v>0.10714285714285714</v>
      </c>
      <c r="AX236" s="5">
        <f t="shared" si="102"/>
        <v>180</v>
      </c>
      <c r="AY236" s="4">
        <f>IF(
  AND(Tabela1[[#This Row],[GRUPO | ITEM]]="PALHETAS",NOT(OR(MID(Tabela1[[#This Row],[ITEM]],1,5)="YN-PF",MID(Tabela1[[#This Row],[ITEM]],1,5)="YN-PC"))),
  0,
  IF(
    ROUNDUP(
      IF(
        IF(D236="A",13-SUM(AR236:AU236),IF(D236="B",11-SUM(AR236:AU236),IF(D236="C",7-SUM(AR236:AU236))))
        &lt;0,
        0,
        IF(D236="A",13-SUM(AR236:AU236),IF(D236="B",11-SUM(AR236:AU236),IF(D236="C",7-SUM(AR236:AU236))))
      )
      *AE236/C236, 0
    )
    *C236 = 0,
    0,
    ROUNDUP(
      IF(
        IF(D236="A",13-SUM(AR236:AU236),IF(D236="B",11-SUM(AR236:AU236),IF(D236="C",7-SUM(AR236:AU236))))
        &lt;0,
        0,
        IF(D236="A",13-SUM(AR236:AU236),IF(D236="B",11-SUM(AR236:AU236),IF(D236="C",7-SUM(AR236:AU236))))
      )
      *AE236/C236, 0
    ) *C236
  )
)</f>
        <v>180</v>
      </c>
      <c r="AZ236" s="26">
        <f>IF(OR(COUNTIF(AB236,"&gt;="&amp;1.5)+COUNTIF(AA236,"&gt;="&amp;1.5)+COUNTIF(Z236,"&gt;="&amp;1.5)+COUNTIF(Y236,"&gt;="&amp;1.5)+COUNTIF(X236,"&gt;="&amp;1.5)&gt;=2,COUNTIF(AB236,"&gt;="&amp;2)&gt;=1,AND(AA236&gt;=1.5,AB236&lt;=0.3,AI236=0)),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+IFERROR(BA236*C236,0),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+IFERROR(BA236*C236,0),
IFERROR(AVERAGEIF(Tabela1[[#This Row],[COMPRA PADRÃO]:[COMPRA &gt;30%]],"&gt;"&amp;0,Tabela1[[#This Row],[COMPRA PADRÃO]:[COMPRA &gt;30%]]),
0))/Tabela1[[#This Row],[U/CX]],0)*Tabela1[[#This Row],[U/CX]])</f>
        <v>180</v>
      </c>
      <c r="BA236" s="19"/>
      <c r="BB236" s="19"/>
      <c r="BC236" s="41"/>
      <c r="BD236" s="43">
        <f t="shared" si="103"/>
        <v>76.075471698113205</v>
      </c>
      <c r="BE236" s="44">
        <f>Tabela1[[#This Row],[MÉDIA DIÁRIA]]*180</f>
        <v>13693.584905660377</v>
      </c>
      <c r="BF236" s="44">
        <f>Tabela1[[#This Row],[MÉDIA DIÁRIA]]*IF(Tabela1[[#This Row],[ABC FAT]]="A",(13*22),IF(Tabela1[[#This Row],[ABC FAT]]="B",(9*22),IF(Tabela1[[#This Row],[ABC FAT]]="C",(3*22),0)))</f>
        <v>21757.584905660377</v>
      </c>
      <c r="BG236" s="44">
        <f>SUM(Tabela1[[#This Row],[ESTOQUE TOTAL]],Tabela1[[#This Row],[TRÂNSITO TOTAL]])</f>
        <v>21670</v>
      </c>
      <c r="BH2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13785</v>
      </c>
      <c r="BI2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0.95081018518518523</v>
      </c>
    </row>
    <row r="237" spans="1:61" s="3" customFormat="1" x14ac:dyDescent="0.2">
      <c r="A237" s="4" t="s">
        <v>202</v>
      </c>
      <c r="B237" s="4" t="s">
        <v>403</v>
      </c>
      <c r="C237" s="4">
        <v>15</v>
      </c>
      <c r="D237" s="4" t="s">
        <v>19</v>
      </c>
      <c r="E237" s="5">
        <v>1320</v>
      </c>
      <c r="F237" s="4">
        <v>870</v>
      </c>
      <c r="G237" s="4">
        <v>570</v>
      </c>
      <c r="H237" s="4">
        <v>1380</v>
      </c>
      <c r="I237" s="4">
        <v>1440</v>
      </c>
      <c r="J237" s="4">
        <v>540</v>
      </c>
      <c r="K237" s="4">
        <v>1230</v>
      </c>
      <c r="L237" s="4">
        <v>720</v>
      </c>
      <c r="M237" s="4">
        <v>885</v>
      </c>
      <c r="N237" s="4">
        <v>1620</v>
      </c>
      <c r="O237" s="4">
        <v>1140</v>
      </c>
      <c r="P237" s="4">
        <v>375</v>
      </c>
      <c r="Q237" s="13">
        <f t="shared" si="78"/>
        <v>1.3101736972704714</v>
      </c>
      <c r="R237" s="16">
        <f t="shared" si="79"/>
        <v>0.8635235732009926</v>
      </c>
      <c r="S237" s="16">
        <f t="shared" si="80"/>
        <v>0.56575682382133996</v>
      </c>
      <c r="T237" s="16">
        <f t="shared" si="81"/>
        <v>1.369727047146402</v>
      </c>
      <c r="U237" s="16">
        <f t="shared" si="82"/>
        <v>1.4292803970223324</v>
      </c>
      <c r="V237" s="16">
        <f t="shared" si="83"/>
        <v>0.53598014888337464</v>
      </c>
      <c r="W237" s="16">
        <f t="shared" si="84"/>
        <v>1.2208436724565757</v>
      </c>
      <c r="X237" s="16">
        <f t="shared" si="85"/>
        <v>0.71464019851116622</v>
      </c>
      <c r="Y237" s="16">
        <f t="shared" si="86"/>
        <v>0.87841191066997515</v>
      </c>
      <c r="Z237" s="16">
        <f t="shared" si="87"/>
        <v>1.6079404466501241</v>
      </c>
      <c r="AA237" s="16">
        <f t="shared" si="88"/>
        <v>1.1315136476426799</v>
      </c>
      <c r="AB237" s="17">
        <f t="shared" si="89"/>
        <v>0.37220843672456577</v>
      </c>
      <c r="AC237" s="15">
        <v>172360.8</v>
      </c>
      <c r="AD237" s="14">
        <f>AVERAGE(Tabela1[[#This Row],[202407-JUL]:[202506-JUN]])</f>
        <v>1007.5</v>
      </c>
      <c r="AE237" s="14">
        <f t="shared" si="90"/>
        <v>1007.5</v>
      </c>
      <c r="AF237" s="5">
        <v>1</v>
      </c>
      <c r="AG237" s="6">
        <v>1890</v>
      </c>
      <c r="AH237" s="4">
        <v>2235</v>
      </c>
      <c r="AI237" s="23">
        <f>SUM(Tabela1[[#This Row],[ESTOQUE RJ]:[ESTOQUE SC]])</f>
        <v>4125</v>
      </c>
      <c r="AJ237" s="4">
        <v>3720</v>
      </c>
      <c r="AK237" s="4">
        <v>5055</v>
      </c>
      <c r="AL237" s="24">
        <f>SUM(Tabela1[[#This Row],[QTD CONTAINER]:[QTD FÁBRICA]])</f>
        <v>8775</v>
      </c>
      <c r="AM237" s="7">
        <f t="shared" si="91"/>
        <v>1.8759305210918114</v>
      </c>
      <c r="AN237" s="7">
        <f t="shared" si="92"/>
        <v>2.2183622828784118</v>
      </c>
      <c r="AO237" s="8">
        <f t="shared" si="93"/>
        <v>3.6923076923076925</v>
      </c>
      <c r="AP237" s="9">
        <f t="shared" si="94"/>
        <v>5.0173697270471465</v>
      </c>
      <c r="AQ237" s="25">
        <f t="shared" si="95"/>
        <v>12.803970223325063</v>
      </c>
      <c r="AR237" s="18">
        <f t="shared" si="96"/>
        <v>1.8759305210918114</v>
      </c>
      <c r="AS237" s="7">
        <f t="shared" si="97"/>
        <v>2.2183622828784118</v>
      </c>
      <c r="AT237" s="8">
        <f t="shared" si="98"/>
        <v>3.6923076923076925</v>
      </c>
      <c r="AU237" s="9">
        <f t="shared" si="99"/>
        <v>5.0173697270471465</v>
      </c>
      <c r="AV237" s="10">
        <f t="shared" si="100"/>
        <v>12.803970223325063</v>
      </c>
      <c r="AW237" s="22">
        <f t="shared" si="101"/>
        <v>0.20843672456575682</v>
      </c>
      <c r="AX237" s="5">
        <f t="shared" si="102"/>
        <v>210</v>
      </c>
      <c r="AY237" s="4">
        <f>IF(
  AND(Tabela1[[#This Row],[GRUPO | ITEM]]="PALHETAS",NOT(OR(MID(Tabela1[[#This Row],[ITEM]],1,5)="YN-PF",MID(Tabela1[[#This Row],[ITEM]],1,5)="YN-PC"))),
  0,
  IF(
    ROUNDUP(
      IF(
        IF(D237="A",13-SUM(AR237:AU237),IF(D237="B",11-SUM(AR237:AU237),IF(D237="C",7-SUM(AR237:AU237))))
        &lt;0,
        0,
        IF(D237="A",13-SUM(AR237:AU237),IF(D237="B",11-SUM(AR237:AU237),IF(D237="C",7-SUM(AR237:AU237))))
      )
      *AE237/C237, 0
    )
    *C237 = 0,
    0,
    ROUNDUP(
      IF(
        IF(D237="A",13-SUM(AR237:AU237),IF(D237="B",11-SUM(AR237:AU237),IF(D237="C",7-SUM(AR237:AU237))))
        &lt;0,
        0,
        IF(D237="A",13-SUM(AR237:AU237),IF(D237="B",11-SUM(AR237:AU237),IF(D237="C",7-SUM(AR237:AU237))))
      )
      *AE237/C237, 0
    ) *C237
  )
)</f>
        <v>210</v>
      </c>
      <c r="AZ237" s="26">
        <f>IF(OR(COUNTIF(AB237,"&gt;="&amp;1.5)+COUNTIF(AA237,"&gt;="&amp;1.5)+COUNTIF(Z237,"&gt;="&amp;1.5)+COUNTIF(Y237,"&gt;="&amp;1.5)+COUNTIF(X237,"&gt;="&amp;1.5)&gt;=2,COUNTIF(AB237,"&gt;="&amp;2)&gt;=1,AND(AA237&gt;=1.5,AB237&lt;=0.3,AI237=0)),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+IFERROR(BA237*C237,0),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+IFERROR(BA237*C237,0),
IFERROR(AVERAGEIF(Tabela1[[#This Row],[COMPRA PADRÃO]:[COMPRA &gt;30%]],"&gt;"&amp;0,Tabela1[[#This Row],[COMPRA PADRÃO]:[COMPRA &gt;30%]]),
0))/Tabela1[[#This Row],[U/CX]],0)*Tabela1[[#This Row],[U/CX]])</f>
        <v>210</v>
      </c>
      <c r="BA237" s="19"/>
      <c r="BB237" s="19"/>
      <c r="BC237" s="5"/>
      <c r="BD237" s="43">
        <f t="shared" si="103"/>
        <v>45.622641509433961</v>
      </c>
      <c r="BE237" s="44">
        <f>Tabela1[[#This Row],[MÉDIA DIÁRIA]]*180</f>
        <v>8212.0754716981137</v>
      </c>
      <c r="BF237" s="44">
        <f>Tabela1[[#This Row],[MÉDIA DIÁRIA]]*IF(Tabela1[[#This Row],[ABC FAT]]="A",(13*22),IF(Tabela1[[#This Row],[ABC FAT]]="B",(9*22),IF(Tabela1[[#This Row],[ABC FAT]]="C",(3*22),0)))</f>
        <v>13048.075471698114</v>
      </c>
      <c r="BG237" s="44">
        <f>SUM(Tabela1[[#This Row],[ESTOQUE TOTAL]],Tabela1[[#This Row],[TRÂNSITO TOTAL]])</f>
        <v>12900</v>
      </c>
      <c r="BH2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8355</v>
      </c>
      <c r="BI2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0.95530052384891084</v>
      </c>
    </row>
    <row r="238" spans="1:61" s="3" customFormat="1" x14ac:dyDescent="0.2">
      <c r="A238" s="4" t="s">
        <v>202</v>
      </c>
      <c r="B238" s="4" t="s">
        <v>401</v>
      </c>
      <c r="C238" s="4">
        <v>15</v>
      </c>
      <c r="D238" s="4" t="s">
        <v>19</v>
      </c>
      <c r="E238" s="5">
        <v>3315</v>
      </c>
      <c r="F238" s="4">
        <v>2355</v>
      </c>
      <c r="G238" s="4">
        <v>1680</v>
      </c>
      <c r="H238" s="4">
        <v>2415</v>
      </c>
      <c r="I238" s="4">
        <v>3480</v>
      </c>
      <c r="J238" s="4">
        <v>1065</v>
      </c>
      <c r="K238" s="4">
        <v>1995</v>
      </c>
      <c r="L238" s="4">
        <v>1665</v>
      </c>
      <c r="M238" s="4">
        <v>2295</v>
      </c>
      <c r="N238" s="4">
        <v>2070</v>
      </c>
      <c r="O238" s="4">
        <v>2145</v>
      </c>
      <c r="P238" s="4">
        <v>2070</v>
      </c>
      <c r="Q238" s="13">
        <f t="shared" si="78"/>
        <v>1.4983050847457626</v>
      </c>
      <c r="R238" s="16">
        <f t="shared" si="79"/>
        <v>1.064406779661017</v>
      </c>
      <c r="S238" s="16">
        <f t="shared" si="80"/>
        <v>0.7593220338983051</v>
      </c>
      <c r="T238" s="16">
        <f t="shared" si="81"/>
        <v>1.0915254237288134</v>
      </c>
      <c r="U238" s="16">
        <f t="shared" si="82"/>
        <v>1.5728813559322035</v>
      </c>
      <c r="V238" s="16">
        <f t="shared" si="83"/>
        <v>0.48135593220338985</v>
      </c>
      <c r="W238" s="16">
        <f t="shared" si="84"/>
        <v>0.90169491525423728</v>
      </c>
      <c r="X238" s="16">
        <f t="shared" si="85"/>
        <v>0.75254237288135595</v>
      </c>
      <c r="Y238" s="16">
        <f t="shared" si="86"/>
        <v>1.0372881355932204</v>
      </c>
      <c r="Z238" s="16">
        <f t="shared" si="87"/>
        <v>0.93559322033898307</v>
      </c>
      <c r="AA238" s="16">
        <f t="shared" si="88"/>
        <v>0.96949152542372885</v>
      </c>
      <c r="AB238" s="17">
        <f t="shared" si="89"/>
        <v>0.93559322033898307</v>
      </c>
      <c r="AC238" s="15">
        <v>389292.45</v>
      </c>
      <c r="AD238" s="14">
        <f>AVERAGE(Tabela1[[#This Row],[202407-JUL]:[202506-JUN]])</f>
        <v>2212.5</v>
      </c>
      <c r="AE238" s="14">
        <f t="shared" si="90"/>
        <v>2212.5</v>
      </c>
      <c r="AF238" s="5">
        <v>8</v>
      </c>
      <c r="AG238" s="6">
        <v>4170</v>
      </c>
      <c r="AH238" s="4">
        <v>5025</v>
      </c>
      <c r="AI238" s="23">
        <f>SUM(Tabela1[[#This Row],[ESTOQUE RJ]:[ESTOQUE SC]])</f>
        <v>9195</v>
      </c>
      <c r="AJ238" s="4">
        <v>8115</v>
      </c>
      <c r="AK238" s="4">
        <v>9540</v>
      </c>
      <c r="AL238" s="24">
        <f>SUM(Tabela1[[#This Row],[QTD CONTAINER]:[QTD FÁBRICA]])</f>
        <v>17655</v>
      </c>
      <c r="AM238" s="7">
        <f t="shared" si="91"/>
        <v>1.8847457627118644</v>
      </c>
      <c r="AN238" s="7">
        <f t="shared" si="92"/>
        <v>2.2711864406779663</v>
      </c>
      <c r="AO238" s="8">
        <f t="shared" si="93"/>
        <v>3.6677966101694914</v>
      </c>
      <c r="AP238" s="9">
        <f t="shared" si="94"/>
        <v>4.3118644067796614</v>
      </c>
      <c r="AQ238" s="25">
        <f t="shared" si="95"/>
        <v>12.135593220338983</v>
      </c>
      <c r="AR238" s="18">
        <f t="shared" si="96"/>
        <v>1.8847457627118644</v>
      </c>
      <c r="AS238" s="7">
        <f t="shared" si="97"/>
        <v>2.2711864406779663</v>
      </c>
      <c r="AT238" s="8">
        <f t="shared" si="98"/>
        <v>3.6677966101694914</v>
      </c>
      <c r="AU238" s="9">
        <f t="shared" si="99"/>
        <v>4.3118644067796614</v>
      </c>
      <c r="AV238" s="10">
        <f t="shared" si="100"/>
        <v>12.135593220338983</v>
      </c>
      <c r="AW238" s="22">
        <f t="shared" si="101"/>
        <v>0.8677966101694915</v>
      </c>
      <c r="AX238" s="5">
        <f t="shared" si="102"/>
        <v>1920</v>
      </c>
      <c r="AY238" s="4">
        <f>IF(
  AND(Tabela1[[#This Row],[GRUPO | ITEM]]="PALHETAS",NOT(OR(MID(Tabela1[[#This Row],[ITEM]],1,5)="YN-PF",MID(Tabela1[[#This Row],[ITEM]],1,5)="YN-PC"))),
  0,
  IF(
    ROUNDUP(
      IF(
        IF(D238="A",13-SUM(AR238:AU238),IF(D238="B",11-SUM(AR238:AU238),IF(D238="C",7-SUM(AR238:AU238))))
        &lt;0,
        0,
        IF(D238="A",13-SUM(AR238:AU238),IF(D238="B",11-SUM(AR238:AU238),IF(D238="C",7-SUM(AR238:AU238))))
      )
      *AE238/C238, 0
    )
    *C238 = 0,
    0,
    ROUNDUP(
      IF(
        IF(D238="A",13-SUM(AR238:AU238),IF(D238="B",11-SUM(AR238:AU238),IF(D238="C",7-SUM(AR238:AU238))))
        &lt;0,
        0,
        IF(D238="A",13-SUM(AR238:AU238),IF(D238="B",11-SUM(AR238:AU238),IF(D238="C",7-SUM(AR238:AU238))))
      )
      *AE238/C238, 0
    ) *C238
  )
)</f>
        <v>1920</v>
      </c>
      <c r="AZ238" s="26">
        <f>IF(OR(COUNTIF(AB238,"&gt;="&amp;1.5)+COUNTIF(AA238,"&gt;="&amp;1.5)+COUNTIF(Z238,"&gt;="&amp;1.5)+COUNTIF(Y238,"&gt;="&amp;1.5)+COUNTIF(X238,"&gt;="&amp;1.5)&gt;=2,COUNTIF(AB238,"&gt;="&amp;2)&gt;=1,AND(AA238&gt;=1.5,AB238&lt;=0.3,AI238=0)),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+IFERROR(BA238*C238,0),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+IFERROR(BA238*C238,0),
IFERROR(AVERAGEIF(Tabela1[[#This Row],[COMPRA PADRÃO]:[COMPRA &gt;30%]],"&gt;"&amp;0,Tabela1[[#This Row],[COMPRA PADRÃO]:[COMPRA &gt;30%]]),
0))/Tabela1[[#This Row],[U/CX]],0)*Tabela1[[#This Row],[U/CX]])</f>
        <v>1920</v>
      </c>
      <c r="BA238" s="19"/>
      <c r="BB238" s="19"/>
      <c r="BC238" s="5"/>
      <c r="BD238" s="43">
        <f t="shared" si="103"/>
        <v>100.18867924528301</v>
      </c>
      <c r="BE238" s="44">
        <f>Tabela1[[#This Row],[MÉDIA DIÁRIA]]*180</f>
        <v>18033.962264150941</v>
      </c>
      <c r="BF238" s="44">
        <f>Tabela1[[#This Row],[MÉDIA DIÁRIA]]*IF(Tabela1[[#This Row],[ABC FAT]]="A",(13*22),IF(Tabela1[[#This Row],[ABC FAT]]="B",(9*22),IF(Tabela1[[#This Row],[ABC FAT]]="C",(3*22),0)))</f>
        <v>28653.962264150941</v>
      </c>
      <c r="BG238" s="44">
        <f>SUM(Tabela1[[#This Row],[ESTOQUE TOTAL]],Tabela1[[#This Row],[TRÂNSITO TOTAL]])</f>
        <v>26850</v>
      </c>
      <c r="BH2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19845</v>
      </c>
      <c r="BI2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0.95985561833019473</v>
      </c>
    </row>
    <row r="239" spans="1:61" s="3" customFormat="1" x14ac:dyDescent="0.2">
      <c r="A239" s="4" t="s">
        <v>17</v>
      </c>
      <c r="B239" s="4" t="s">
        <v>917</v>
      </c>
      <c r="C239" s="4">
        <v>20</v>
      </c>
      <c r="D239" s="4" t="s">
        <v>19</v>
      </c>
      <c r="E239" s="5">
        <v>2060</v>
      </c>
      <c r="F239" s="4">
        <v>1340</v>
      </c>
      <c r="G239" s="4">
        <v>1220</v>
      </c>
      <c r="H239" s="4">
        <v>3140</v>
      </c>
      <c r="I239" s="4">
        <v>2920</v>
      </c>
      <c r="J239" s="4">
        <v>400</v>
      </c>
      <c r="K239" s="4">
        <v>2980</v>
      </c>
      <c r="L239" s="4">
        <v>1440</v>
      </c>
      <c r="M239" s="4">
        <v>1440</v>
      </c>
      <c r="N239" s="4">
        <v>880</v>
      </c>
      <c r="O239" s="4">
        <v>1320</v>
      </c>
      <c r="P239" s="4">
        <v>1500</v>
      </c>
      <c r="Q239" s="13">
        <f t="shared" si="78"/>
        <v>1.1976744186046511</v>
      </c>
      <c r="R239" s="16">
        <f t="shared" si="79"/>
        <v>0.77906976744186052</v>
      </c>
      <c r="S239" s="16">
        <f t="shared" si="80"/>
        <v>0.70930232558139539</v>
      </c>
      <c r="T239" s="16">
        <f t="shared" si="81"/>
        <v>1.8255813953488371</v>
      </c>
      <c r="U239" s="16">
        <f t="shared" si="82"/>
        <v>1.6976744186046511</v>
      </c>
      <c r="V239" s="16">
        <f t="shared" si="83"/>
        <v>0.23255813953488372</v>
      </c>
      <c r="W239" s="16">
        <f t="shared" si="84"/>
        <v>1.7325581395348837</v>
      </c>
      <c r="X239" s="16">
        <f t="shared" si="85"/>
        <v>0.83720930232558144</v>
      </c>
      <c r="Y239" s="16">
        <f t="shared" si="86"/>
        <v>0.83720930232558144</v>
      </c>
      <c r="Z239" s="16">
        <f t="shared" si="87"/>
        <v>0.51162790697674421</v>
      </c>
      <c r="AA239" s="16">
        <f t="shared" si="88"/>
        <v>0.76744186046511631</v>
      </c>
      <c r="AB239" s="17">
        <f t="shared" si="89"/>
        <v>0.87209302325581395</v>
      </c>
      <c r="AC239" s="15">
        <v>315775.2</v>
      </c>
      <c r="AD239" s="14">
        <f>AVERAGE(Tabela1[[#This Row],[202407-JUL]:[202506-JUN]])</f>
        <v>1720</v>
      </c>
      <c r="AE239" s="14">
        <f t="shared" si="90"/>
        <v>1840</v>
      </c>
      <c r="AF239" s="5">
        <v>2</v>
      </c>
      <c r="AG239" s="6">
        <v>2780</v>
      </c>
      <c r="AH239" s="4">
        <v>10680</v>
      </c>
      <c r="AI239" s="23">
        <f>SUM(Tabela1[[#This Row],[ESTOQUE RJ]:[ESTOQUE SC]])</f>
        <v>13460</v>
      </c>
      <c r="AJ239" s="4">
        <v>0</v>
      </c>
      <c r="AK239" s="4">
        <v>10000</v>
      </c>
      <c r="AL239" s="24">
        <f>SUM(Tabela1[[#This Row],[QTD CONTAINER]:[QTD FÁBRICA]])</f>
        <v>10000</v>
      </c>
      <c r="AM239" s="7">
        <f t="shared" si="91"/>
        <v>1.6162790697674418</v>
      </c>
      <c r="AN239" s="7">
        <f t="shared" si="92"/>
        <v>6.2093023255813957</v>
      </c>
      <c r="AO239" s="8">
        <f t="shared" si="93"/>
        <v>0</v>
      </c>
      <c r="AP239" s="9">
        <f t="shared" si="94"/>
        <v>5.8139534883720927</v>
      </c>
      <c r="AQ239" s="25">
        <f t="shared" si="95"/>
        <v>13.63953488372093</v>
      </c>
      <c r="AR239" s="18">
        <f t="shared" si="96"/>
        <v>1.5108695652173914</v>
      </c>
      <c r="AS239" s="7">
        <f t="shared" si="97"/>
        <v>5.8043478260869561</v>
      </c>
      <c r="AT239" s="8">
        <f t="shared" si="98"/>
        <v>0</v>
      </c>
      <c r="AU239" s="9">
        <f t="shared" si="99"/>
        <v>5.4347826086956523</v>
      </c>
      <c r="AV239" s="10">
        <f t="shared" si="100"/>
        <v>12.75</v>
      </c>
      <c r="AW239" s="22">
        <f t="shared" si="101"/>
        <v>0</v>
      </c>
      <c r="AX239" s="5">
        <f t="shared" si="102"/>
        <v>0</v>
      </c>
      <c r="AY239" s="4">
        <f>IF(
  AND(Tabela1[[#This Row],[GRUPO | ITEM]]="PALHETAS",NOT(OR(MID(Tabela1[[#This Row],[ITEM]],1,5)="YN-PF",MID(Tabela1[[#This Row],[ITEM]],1,5)="YN-PC"))),
  0,
  IF(
    ROUNDUP(
      IF(
        IF(D239="A",13-SUM(AR239:AU239),IF(D239="B",11-SUM(AR239:AU239),IF(D239="C",7-SUM(AR239:AU239))))
        &lt;0,
        0,
        IF(D239="A",13-SUM(AR239:AU239),IF(D239="B",11-SUM(AR239:AU239),IF(D239="C",7-SUM(AR239:AU239))))
      )
      *AE239/C239, 0
    )
    *C239 = 0,
    0,
    ROUNDUP(
      IF(
        IF(D239="A",13-SUM(AR239:AU239),IF(D239="B",11-SUM(AR239:AU239),IF(D239="C",7-SUM(AR239:AU239))))
        &lt;0,
        0,
        IF(D239="A",13-SUM(AR239:AU239),IF(D239="B",11-SUM(AR239:AU239),IF(D239="C",7-SUM(AR239:AU239))))
      )
      *AE239/C239, 0
    ) *C239
  )
)</f>
        <v>0</v>
      </c>
      <c r="AZ239" s="26">
        <f>IF(OR(COUNTIF(AB239,"&gt;="&amp;1.5)+COUNTIF(AA239,"&gt;="&amp;1.5)+COUNTIF(Z239,"&gt;="&amp;1.5)+COUNTIF(Y239,"&gt;="&amp;1.5)+COUNTIF(X239,"&gt;="&amp;1.5)&gt;=2,COUNTIF(AB239,"&gt;="&amp;2)&gt;=1,AND(AA239&gt;=1.5,AB239&lt;=0.3,AI239=0)),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+IFERROR(BA239*C239,0),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+IFERROR(BA239*C239,0),
IFERROR(AVERAGEIF(Tabela1[[#This Row],[COMPRA PADRÃO]:[COMPRA &gt;30%]],"&gt;"&amp;0,Tabela1[[#This Row],[COMPRA PADRÃO]:[COMPRA &gt;30%]]),
0))/Tabela1[[#This Row],[U/CX]],0)*Tabela1[[#This Row],[U/CX]])</f>
        <v>0</v>
      </c>
      <c r="BA239" s="19"/>
      <c r="BB239" s="19"/>
      <c r="BC239" s="5"/>
      <c r="BD239" s="43">
        <f t="shared" si="103"/>
        <v>77.886792452830193</v>
      </c>
      <c r="BE239" s="44">
        <f>Tabela1[[#This Row],[MÉDIA DIÁRIA]]*180</f>
        <v>14019.622641509435</v>
      </c>
      <c r="BF239" s="44">
        <f>Tabela1[[#This Row],[MÉDIA DIÁRIA]]*IF(Tabela1[[#This Row],[ABC FAT]]="A",(13*22),IF(Tabela1[[#This Row],[ABC FAT]]="B",(9*22),IF(Tabela1[[#This Row],[ABC FAT]]="C",(3*22),0)))</f>
        <v>22275.622641509435</v>
      </c>
      <c r="BG239" s="44">
        <f>SUM(Tabela1[[#This Row],[ESTOQUE TOTAL]],Tabela1[[#This Row],[TRÂNSITO TOTAL]])</f>
        <v>23460</v>
      </c>
      <c r="BH2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12840</v>
      </c>
      <c r="BI2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0.96008290267011187</v>
      </c>
    </row>
    <row r="240" spans="1:61" s="3" customFormat="1" x14ac:dyDescent="0.2">
      <c r="A240" s="4" t="s">
        <v>202</v>
      </c>
      <c r="B240" s="4" t="s">
        <v>268</v>
      </c>
      <c r="C240" s="4">
        <v>15</v>
      </c>
      <c r="D240" s="4" t="s">
        <v>16</v>
      </c>
      <c r="E240" s="5">
        <v>330</v>
      </c>
      <c r="F240" s="4">
        <v>480</v>
      </c>
      <c r="G240" s="4">
        <v>225</v>
      </c>
      <c r="H240" s="4">
        <v>315</v>
      </c>
      <c r="I240" s="4">
        <v>120</v>
      </c>
      <c r="J240" s="4">
        <v>240</v>
      </c>
      <c r="K240" s="4">
        <v>255</v>
      </c>
      <c r="L240" s="4">
        <v>135</v>
      </c>
      <c r="M240" s="4">
        <v>285</v>
      </c>
      <c r="N240" s="4">
        <v>210</v>
      </c>
      <c r="O240" s="4">
        <v>330</v>
      </c>
      <c r="P240" s="4">
        <v>525</v>
      </c>
      <c r="Q240" s="13">
        <f t="shared" si="78"/>
        <v>1.1478260869565218</v>
      </c>
      <c r="R240" s="16">
        <f t="shared" si="79"/>
        <v>1.6695652173913043</v>
      </c>
      <c r="S240" s="16">
        <f t="shared" si="80"/>
        <v>0.78260869565217395</v>
      </c>
      <c r="T240" s="16">
        <f t="shared" si="81"/>
        <v>1.0956521739130434</v>
      </c>
      <c r="U240" s="16">
        <f t="shared" si="82"/>
        <v>0.41739130434782606</v>
      </c>
      <c r="V240" s="16">
        <f t="shared" si="83"/>
        <v>0.83478260869565213</v>
      </c>
      <c r="W240" s="16">
        <f t="shared" si="84"/>
        <v>0.88695652173913042</v>
      </c>
      <c r="X240" s="16">
        <f t="shared" si="85"/>
        <v>0.46956521739130436</v>
      </c>
      <c r="Y240" s="16">
        <f t="shared" si="86"/>
        <v>0.99130434782608701</v>
      </c>
      <c r="Z240" s="16">
        <f t="shared" si="87"/>
        <v>0.73043478260869565</v>
      </c>
      <c r="AA240" s="16">
        <f t="shared" si="88"/>
        <v>1.1478260869565218</v>
      </c>
      <c r="AB240" s="17">
        <f t="shared" si="89"/>
        <v>1.826086956521739</v>
      </c>
      <c r="AC240" s="15">
        <v>49508.7</v>
      </c>
      <c r="AD240" s="14">
        <f>AVERAGE(Tabela1[[#This Row],[202407-JUL]:[202506-JUN]])</f>
        <v>287.5</v>
      </c>
      <c r="AE240" s="14">
        <f t="shared" si="90"/>
        <v>287.5</v>
      </c>
      <c r="AF240" s="5">
        <v>6</v>
      </c>
      <c r="AG240" s="6">
        <v>150</v>
      </c>
      <c r="AH240" s="4">
        <v>735</v>
      </c>
      <c r="AI240" s="23">
        <f>SUM(Tabela1[[#This Row],[ESTOQUE RJ]:[ESTOQUE SC]])</f>
        <v>885</v>
      </c>
      <c r="AJ240" s="4">
        <v>1365</v>
      </c>
      <c r="AK240" s="4">
        <v>710</v>
      </c>
      <c r="AL240" s="24">
        <f>SUM(Tabela1[[#This Row],[QTD CONTAINER]:[QTD FÁBRICA]])</f>
        <v>2075</v>
      </c>
      <c r="AM240" s="7">
        <f t="shared" si="91"/>
        <v>0.52173913043478259</v>
      </c>
      <c r="AN240" s="7">
        <f t="shared" si="92"/>
        <v>2.5565217391304347</v>
      </c>
      <c r="AO240" s="8">
        <f t="shared" si="93"/>
        <v>4.7478260869565219</v>
      </c>
      <c r="AP240" s="9">
        <f t="shared" si="94"/>
        <v>2.4695652173913043</v>
      </c>
      <c r="AQ240" s="25">
        <f t="shared" si="95"/>
        <v>10.295652173913044</v>
      </c>
      <c r="AR240" s="18">
        <f t="shared" si="96"/>
        <v>0.52173913043478259</v>
      </c>
      <c r="AS240" s="7">
        <f t="shared" si="97"/>
        <v>2.5565217391304347</v>
      </c>
      <c r="AT240" s="8">
        <f t="shared" si="98"/>
        <v>4.7478260869565219</v>
      </c>
      <c r="AU240" s="9">
        <f t="shared" si="99"/>
        <v>2.4695652173913043</v>
      </c>
      <c r="AV240" s="10">
        <f t="shared" si="100"/>
        <v>10.295652173913044</v>
      </c>
      <c r="AW240" s="22">
        <f t="shared" si="101"/>
        <v>0.73043478260869565</v>
      </c>
      <c r="AX240" s="5">
        <f t="shared" si="102"/>
        <v>210</v>
      </c>
      <c r="AY240" s="4">
        <f>IF(
  AND(Tabela1[[#This Row],[GRUPO | ITEM]]="PALHETAS",NOT(OR(MID(Tabela1[[#This Row],[ITEM]],1,5)="YN-PF",MID(Tabela1[[#This Row],[ITEM]],1,5)="YN-PC"))),
  0,
  IF(
    ROUNDUP(
      IF(
        IF(D240="A",13-SUM(AR240:AU240),IF(D240="B",11-SUM(AR240:AU240),IF(D240="C",7-SUM(AR240:AU240))))
        &lt;0,
        0,
        IF(D240="A",13-SUM(AR240:AU240),IF(D240="B",11-SUM(AR240:AU240),IF(D240="C",7-SUM(AR240:AU240))))
      )
      *AE240/C240, 0
    )
    *C240 = 0,
    0,
    ROUNDUP(
      IF(
        IF(D240="A",13-SUM(AR240:AU240),IF(D240="B",11-SUM(AR240:AU240),IF(D240="C",7-SUM(AR240:AU240))))
        &lt;0,
        0,
        IF(D240="A",13-SUM(AR240:AU240),IF(D240="B",11-SUM(AR240:AU240),IF(D240="C",7-SUM(AR240:AU240))))
      )
      *AE240/C240, 0
    ) *C240
  )
)</f>
        <v>210</v>
      </c>
      <c r="AZ240" s="26">
        <f>IF(OR(COUNTIF(AB240,"&gt;="&amp;1.5)+COUNTIF(AA240,"&gt;="&amp;1.5)+COUNTIF(Z240,"&gt;="&amp;1.5)+COUNTIF(Y240,"&gt;="&amp;1.5)+COUNTIF(X240,"&gt;="&amp;1.5)&gt;=2,COUNTIF(AB240,"&gt;="&amp;2)&gt;=1,AND(AA240&gt;=1.5,AB240&lt;=0.3,AI240=0)),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+IFERROR(BA240*C240,0),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+IFERROR(BA240*C240,0),
IFERROR(AVERAGEIF(Tabela1[[#This Row],[COMPRA PADRÃO]:[COMPRA &gt;30%]],"&gt;"&amp;0,Tabela1[[#This Row],[COMPRA PADRÃO]:[COMPRA &gt;30%]]),
0))/Tabela1[[#This Row],[U/CX]],0)*Tabela1[[#This Row],[U/CX]])</f>
        <v>210</v>
      </c>
      <c r="BA240" s="19"/>
      <c r="BB240" s="19"/>
      <c r="BC240" s="5"/>
      <c r="BD240" s="43">
        <f t="shared" si="103"/>
        <v>13.018867924528301</v>
      </c>
      <c r="BE240" s="44">
        <f>Tabela1[[#This Row],[MÉDIA DIÁRIA]]*180</f>
        <v>2343.3962264150941</v>
      </c>
      <c r="BF240" s="44">
        <f>Tabela1[[#This Row],[MÉDIA DIÁRIA]]*IF(Tabela1[[#This Row],[ABC FAT]]="A",(13*22),IF(Tabela1[[#This Row],[ABC FAT]]="B",(9*22),IF(Tabela1[[#This Row],[ABC FAT]]="C",(3*22),0)))</f>
        <v>2577.7358490566035</v>
      </c>
      <c r="BG240" s="44">
        <f>SUM(Tabela1[[#This Row],[ESTOQUE TOTAL]],Tabela1[[#This Row],[TRÂNSITO TOTAL]])</f>
        <v>2960</v>
      </c>
      <c r="BH2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1965</v>
      </c>
      <c r="BI2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0.96014492753623193</v>
      </c>
    </row>
    <row r="241" spans="1:61" s="3" customFormat="1" x14ac:dyDescent="0.2">
      <c r="A241" s="4" t="s">
        <v>117</v>
      </c>
      <c r="B241" s="4" t="s">
        <v>483</v>
      </c>
      <c r="C241" s="4">
        <v>60</v>
      </c>
      <c r="D241" s="4" t="s">
        <v>16</v>
      </c>
      <c r="E241" s="5">
        <v>1500</v>
      </c>
      <c r="F241" s="4">
        <v>600</v>
      </c>
      <c r="G241" s="4">
        <v>420</v>
      </c>
      <c r="H241" s="4">
        <v>1680</v>
      </c>
      <c r="I241" s="4">
        <v>720</v>
      </c>
      <c r="J241" s="4">
        <v>240</v>
      </c>
      <c r="K241" s="4">
        <v>660</v>
      </c>
      <c r="L241" s="4">
        <v>720</v>
      </c>
      <c r="M241" s="4">
        <v>1320</v>
      </c>
      <c r="N241" s="4">
        <v>960</v>
      </c>
      <c r="O241" s="4">
        <v>1500</v>
      </c>
      <c r="P241" s="4">
        <v>780</v>
      </c>
      <c r="Q241" s="13">
        <f t="shared" si="78"/>
        <v>1.6216216216216217</v>
      </c>
      <c r="R241" s="16">
        <f t="shared" si="79"/>
        <v>0.64864864864864868</v>
      </c>
      <c r="S241" s="16">
        <f t="shared" si="80"/>
        <v>0.45405405405405408</v>
      </c>
      <c r="T241" s="16">
        <f t="shared" si="81"/>
        <v>1.8162162162162163</v>
      </c>
      <c r="U241" s="16">
        <f t="shared" si="82"/>
        <v>0.77837837837837842</v>
      </c>
      <c r="V241" s="16">
        <f t="shared" si="83"/>
        <v>0.25945945945945947</v>
      </c>
      <c r="W241" s="16">
        <f t="shared" si="84"/>
        <v>0.71351351351351355</v>
      </c>
      <c r="X241" s="16">
        <f t="shared" si="85"/>
        <v>0.77837837837837842</v>
      </c>
      <c r="Y241" s="16">
        <f t="shared" si="86"/>
        <v>1.4270270270270271</v>
      </c>
      <c r="Z241" s="16">
        <f t="shared" si="87"/>
        <v>1.0378378378378379</v>
      </c>
      <c r="AA241" s="16">
        <f t="shared" si="88"/>
        <v>1.6216216216216217</v>
      </c>
      <c r="AB241" s="17">
        <f t="shared" si="89"/>
        <v>0.84324324324324329</v>
      </c>
      <c r="AC241" s="15">
        <v>103048.8</v>
      </c>
      <c r="AD241" s="14">
        <f>AVERAGE(Tabela1[[#This Row],[202407-JUL]:[202506-JUN]])</f>
        <v>925</v>
      </c>
      <c r="AE241" s="14">
        <f t="shared" si="90"/>
        <v>987.27272727272725</v>
      </c>
      <c r="AF241" s="5">
        <v>5</v>
      </c>
      <c r="AG241" s="6">
        <v>2040</v>
      </c>
      <c r="AH241" s="4">
        <v>2820</v>
      </c>
      <c r="AI241" s="23">
        <f>SUM(Tabela1[[#This Row],[ESTOQUE RJ]:[ESTOQUE SC]])</f>
        <v>4860</v>
      </c>
      <c r="AJ241" s="4">
        <v>2400</v>
      </c>
      <c r="AK241" s="4">
        <v>1200</v>
      </c>
      <c r="AL241" s="24">
        <f>SUM(Tabela1[[#This Row],[QTD CONTAINER]:[QTD FÁBRICA]])</f>
        <v>3600</v>
      </c>
      <c r="AM241" s="7">
        <f t="shared" si="91"/>
        <v>2.2054054054054055</v>
      </c>
      <c r="AN241" s="7">
        <f t="shared" si="92"/>
        <v>3.0486486486486486</v>
      </c>
      <c r="AO241" s="8">
        <f t="shared" si="93"/>
        <v>2.5945945945945947</v>
      </c>
      <c r="AP241" s="9">
        <f t="shared" si="94"/>
        <v>1.2972972972972974</v>
      </c>
      <c r="AQ241" s="25">
        <f t="shared" si="95"/>
        <v>9.1459459459459467</v>
      </c>
      <c r="AR241" s="18">
        <f t="shared" si="96"/>
        <v>2.0662983425414363</v>
      </c>
      <c r="AS241" s="7">
        <f t="shared" si="97"/>
        <v>2.8563535911602211</v>
      </c>
      <c r="AT241" s="8">
        <f t="shared" si="98"/>
        <v>2.430939226519337</v>
      </c>
      <c r="AU241" s="9">
        <f t="shared" si="99"/>
        <v>1.2154696132596685</v>
      </c>
      <c r="AV241" s="10">
        <f t="shared" si="100"/>
        <v>8.569060773480663</v>
      </c>
      <c r="AW241" s="22">
        <f t="shared" si="101"/>
        <v>2.1963394342762061</v>
      </c>
      <c r="AX241" s="5">
        <f t="shared" si="102"/>
        <v>1740</v>
      </c>
      <c r="AY241" s="4">
        <f>IF(
  AND(Tabela1[[#This Row],[GRUPO | ITEM]]="PALHETAS",NOT(OR(MID(Tabela1[[#This Row],[ITEM]],1,5)="YN-PF",MID(Tabela1[[#This Row],[ITEM]],1,5)="YN-PC"))),
  0,
  IF(
    ROUNDUP(
      IF(
        IF(D241="A",13-SUM(AR241:AU241),IF(D241="B",11-SUM(AR241:AU241),IF(D241="C",7-SUM(AR241:AU241))))
        &lt;0,
        0,
        IF(D241="A",13-SUM(AR241:AU241),IF(D241="B",11-SUM(AR241:AU241),IF(D241="C",7-SUM(AR241:AU241))))
      )
      *AE241/C241, 0
    )
    *C241 = 0,
    0,
    ROUNDUP(
      IF(
        IF(D241="A",13-SUM(AR241:AU241),IF(D241="B",11-SUM(AR241:AU241),IF(D241="C",7-SUM(AR241:AU241))))
        &lt;0,
        0,
        IF(D241="A",13-SUM(AR241:AU241),IF(D241="B",11-SUM(AR241:AU241),IF(D241="C",7-SUM(AR241:AU241))))
      )
      *AE241/C241, 0
    ) *C241
  )
)</f>
        <v>2400</v>
      </c>
      <c r="AZ241" s="26">
        <f>IF(OR(COUNTIF(AB241,"&gt;="&amp;1.5)+COUNTIF(AA241,"&gt;="&amp;1.5)+COUNTIF(Z241,"&gt;="&amp;1.5)+COUNTIF(Y241,"&gt;="&amp;1.5)+COUNTIF(X241,"&gt;="&amp;1.5)&gt;=2,COUNTIF(AB241,"&gt;="&amp;2)&gt;=1,AND(AA241&gt;=1.5,AB241&lt;=0.3,AI241=0)),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+IFERROR(BA241*C241,0),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+IFERROR(BA241*C241,0),
IFERROR(AVERAGEIF(Tabela1[[#This Row],[COMPRA PADRÃO]:[COMPRA &gt;30%]],"&gt;"&amp;0,Tabela1[[#This Row],[COMPRA PADRÃO]:[COMPRA &gt;30%]]),
0))/Tabela1[[#This Row],[U/CX]],0)*Tabela1[[#This Row],[U/CX]])</f>
        <v>2100</v>
      </c>
      <c r="BA241" s="19"/>
      <c r="BB241" s="19"/>
      <c r="BC241" s="5"/>
      <c r="BD241" s="43">
        <f t="shared" si="103"/>
        <v>41.886792452830186</v>
      </c>
      <c r="BE241" s="44">
        <f>Tabela1[[#This Row],[MÉDIA DIÁRIA]]*180</f>
        <v>7539.6226415094334</v>
      </c>
      <c r="BF241" s="44">
        <f>Tabela1[[#This Row],[MÉDIA DIÁRIA]]*IF(Tabela1[[#This Row],[ABC FAT]]="A",(13*22),IF(Tabela1[[#This Row],[ABC FAT]]="B",(9*22),IF(Tabela1[[#This Row],[ABC FAT]]="C",(3*22),0)))</f>
        <v>8293.5849056603765</v>
      </c>
      <c r="BG241" s="44">
        <f>SUM(Tabela1[[#This Row],[ESTOQUE TOTAL]],Tabela1[[#This Row],[TRÂNSITO TOTAL]])</f>
        <v>8460</v>
      </c>
      <c r="BH2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7380</v>
      </c>
      <c r="BI2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0.96291291291291303</v>
      </c>
    </row>
    <row r="242" spans="1:61" s="3" customFormat="1" x14ac:dyDescent="0.2">
      <c r="A242" s="4" t="s">
        <v>17</v>
      </c>
      <c r="B242" s="4" t="s">
        <v>945</v>
      </c>
      <c r="C242" s="4">
        <v>25</v>
      </c>
      <c r="D242" s="4" t="s">
        <v>16</v>
      </c>
      <c r="E242" s="5">
        <v>400</v>
      </c>
      <c r="F242" s="4">
        <v>1025</v>
      </c>
      <c r="G242" s="4">
        <v>300</v>
      </c>
      <c r="H242" s="4">
        <v>525</v>
      </c>
      <c r="I242" s="4">
        <v>550</v>
      </c>
      <c r="J242" s="4">
        <v>200</v>
      </c>
      <c r="K242" s="4">
        <v>600</v>
      </c>
      <c r="L242" s="4">
        <v>260</v>
      </c>
      <c r="M242" s="4">
        <v>350</v>
      </c>
      <c r="N242" s="4">
        <v>600</v>
      </c>
      <c r="O242" s="4">
        <v>225</v>
      </c>
      <c r="P242" s="4">
        <v>250</v>
      </c>
      <c r="Q242" s="13">
        <f t="shared" si="78"/>
        <v>0.90823084200567639</v>
      </c>
      <c r="R242" s="16">
        <f t="shared" si="79"/>
        <v>2.3273415326395459</v>
      </c>
      <c r="S242" s="16">
        <f t="shared" si="80"/>
        <v>0.68117313150425729</v>
      </c>
      <c r="T242" s="16">
        <f t="shared" si="81"/>
        <v>1.1920529801324502</v>
      </c>
      <c r="U242" s="16">
        <f t="shared" si="82"/>
        <v>1.2488174077578051</v>
      </c>
      <c r="V242" s="16">
        <f t="shared" si="83"/>
        <v>0.45411542100283819</v>
      </c>
      <c r="W242" s="16">
        <f t="shared" si="84"/>
        <v>1.3623462630085146</v>
      </c>
      <c r="X242" s="16">
        <f t="shared" si="85"/>
        <v>0.59035004730368967</v>
      </c>
      <c r="Y242" s="16">
        <f t="shared" si="86"/>
        <v>0.79470198675496684</v>
      </c>
      <c r="Z242" s="16">
        <f t="shared" si="87"/>
        <v>1.3623462630085146</v>
      </c>
      <c r="AA242" s="16">
        <f t="shared" si="88"/>
        <v>0.51087984862819302</v>
      </c>
      <c r="AB242" s="17">
        <f t="shared" si="89"/>
        <v>0.56764427625354774</v>
      </c>
      <c r="AC242" s="15">
        <v>109513.1</v>
      </c>
      <c r="AD242" s="14">
        <f>AVERAGE(Tabela1[[#This Row],[202407-JUL]:[202506-JUN]])</f>
        <v>440.41666666666669</v>
      </c>
      <c r="AE242" s="14">
        <f t="shared" si="90"/>
        <v>440.41666666666669</v>
      </c>
      <c r="AF242" s="5">
        <v>0</v>
      </c>
      <c r="AG242" s="6">
        <v>2240</v>
      </c>
      <c r="AH242" s="4">
        <v>1225</v>
      </c>
      <c r="AI242" s="23">
        <f>SUM(Tabela1[[#This Row],[ESTOQUE RJ]:[ESTOQUE SC]])</f>
        <v>3465</v>
      </c>
      <c r="AJ242" s="4">
        <v>0</v>
      </c>
      <c r="AK242" s="4">
        <v>4000</v>
      </c>
      <c r="AL242" s="24">
        <f>SUM(Tabela1[[#This Row],[QTD CONTAINER]:[QTD FÁBRICA]])</f>
        <v>4000</v>
      </c>
      <c r="AM242" s="7">
        <f t="shared" si="91"/>
        <v>5.0860927152317883</v>
      </c>
      <c r="AN242" s="7">
        <f t="shared" si="92"/>
        <v>2.7814569536423841</v>
      </c>
      <c r="AO242" s="8">
        <f t="shared" si="93"/>
        <v>0</v>
      </c>
      <c r="AP242" s="9">
        <f t="shared" si="94"/>
        <v>9.0823084200567639</v>
      </c>
      <c r="AQ242" s="25">
        <f t="shared" si="95"/>
        <v>16.949858088930938</v>
      </c>
      <c r="AR242" s="18">
        <f t="shared" si="96"/>
        <v>5.0860927152317883</v>
      </c>
      <c r="AS242" s="7">
        <f t="shared" si="97"/>
        <v>2.7814569536423841</v>
      </c>
      <c r="AT242" s="8">
        <f t="shared" si="98"/>
        <v>0</v>
      </c>
      <c r="AU242" s="9">
        <f t="shared" si="99"/>
        <v>9.0823084200567639</v>
      </c>
      <c r="AV242" s="10">
        <f t="shared" si="100"/>
        <v>16.949858088930938</v>
      </c>
      <c r="AW242" s="22">
        <f t="shared" si="101"/>
        <v>0</v>
      </c>
      <c r="AX242" s="5">
        <f t="shared" si="102"/>
        <v>0</v>
      </c>
      <c r="AY242" s="4">
        <f>IF(
  AND(Tabela1[[#This Row],[GRUPO | ITEM]]="PALHETAS",NOT(OR(MID(Tabela1[[#This Row],[ITEM]],1,5)="YN-PF",MID(Tabela1[[#This Row],[ITEM]],1,5)="YN-PC"))),
  0,
  IF(
    ROUNDUP(
      IF(
        IF(D242="A",13-SUM(AR242:AU242),IF(D242="B",11-SUM(AR242:AU242),IF(D242="C",7-SUM(AR242:AU242))))
        &lt;0,
        0,
        IF(D242="A",13-SUM(AR242:AU242),IF(D242="B",11-SUM(AR242:AU242),IF(D242="C",7-SUM(AR242:AU242))))
      )
      *AE242/C242, 0
    )
    *C242 = 0,
    0,
    ROUNDUP(
      IF(
        IF(D242="A",13-SUM(AR242:AU242),IF(D242="B",11-SUM(AR242:AU242),IF(D242="C",7-SUM(AR242:AU242))))
        &lt;0,
        0,
        IF(D242="A",13-SUM(AR242:AU242),IF(D242="B",11-SUM(AR242:AU242),IF(D242="C",7-SUM(AR242:AU242))))
      )
      *AE242/C242, 0
    ) *C242
  )
)</f>
        <v>0</v>
      </c>
      <c r="AZ242" s="26">
        <f>IF(OR(COUNTIF(AB242,"&gt;="&amp;1.5)+COUNTIF(AA242,"&gt;="&amp;1.5)+COUNTIF(Z242,"&gt;="&amp;1.5)+COUNTIF(Y242,"&gt;="&amp;1.5)+COUNTIF(X242,"&gt;="&amp;1.5)&gt;=2,COUNTIF(AB242,"&gt;="&amp;2)&gt;=1,AND(AA242&gt;=1.5,AB242&lt;=0.3,AI242=0)),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+IFERROR(BA242*C242,0),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+IFERROR(BA242*C242,0),
IFERROR(AVERAGEIF(Tabela1[[#This Row],[COMPRA PADRÃO]:[COMPRA &gt;30%]],"&gt;"&amp;0,Tabela1[[#This Row],[COMPRA PADRÃO]:[COMPRA &gt;30%]]),
0))/Tabela1[[#This Row],[U/CX]],0)*Tabela1[[#This Row],[U/CX]])</f>
        <v>0</v>
      </c>
      <c r="BA242" s="33"/>
      <c r="BB242" s="33"/>
      <c r="BC242" s="42"/>
      <c r="BD242" s="43">
        <f t="shared" si="103"/>
        <v>19.943396226415093</v>
      </c>
      <c r="BE242" s="44">
        <f>Tabela1[[#This Row],[MÉDIA DIÁRIA]]*180</f>
        <v>3589.8113207547167</v>
      </c>
      <c r="BF242" s="44">
        <f>Tabela1[[#This Row],[MÉDIA DIÁRIA]]*IF(Tabela1[[#This Row],[ABC FAT]]="A",(13*22),IF(Tabela1[[#This Row],[ABC FAT]]="B",(9*22),IF(Tabela1[[#This Row],[ABC FAT]]="C",(3*22),0)))</f>
        <v>3948.7924528301883</v>
      </c>
      <c r="BG242" s="44">
        <f>SUM(Tabela1[[#This Row],[ESTOQUE TOTAL]],Tabela1[[#This Row],[TRÂNSITO TOTAL]])</f>
        <v>7465</v>
      </c>
      <c r="BH2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75</v>
      </c>
      <c r="BI2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0.9652317880794703</v>
      </c>
    </row>
    <row r="243" spans="1:61" s="3" customFormat="1" x14ac:dyDescent="0.2">
      <c r="A243" s="4" t="s">
        <v>17</v>
      </c>
      <c r="B243" s="4" t="s">
        <v>988</v>
      </c>
      <c r="C243" s="4">
        <v>50</v>
      </c>
      <c r="D243" s="4" t="s">
        <v>19</v>
      </c>
      <c r="E243" s="5">
        <v>4350</v>
      </c>
      <c r="F243" s="4">
        <v>2200</v>
      </c>
      <c r="G243" s="4">
        <v>3950</v>
      </c>
      <c r="H243" s="4">
        <v>4200</v>
      </c>
      <c r="I243" s="4">
        <v>6800</v>
      </c>
      <c r="J243" s="4">
        <v>1900</v>
      </c>
      <c r="K243" s="4">
        <v>4800</v>
      </c>
      <c r="L243" s="4">
        <v>1950</v>
      </c>
      <c r="M243" s="4">
        <v>1050</v>
      </c>
      <c r="N243" s="4">
        <v>1550</v>
      </c>
      <c r="O243" s="4">
        <v>2700</v>
      </c>
      <c r="P243" s="4">
        <v>3850</v>
      </c>
      <c r="Q243" s="13">
        <f t="shared" si="78"/>
        <v>1.3282442748091603</v>
      </c>
      <c r="R243" s="16">
        <f t="shared" si="79"/>
        <v>0.6717557251908397</v>
      </c>
      <c r="S243" s="16">
        <f t="shared" si="80"/>
        <v>1.2061068702290076</v>
      </c>
      <c r="T243" s="16">
        <f t="shared" si="81"/>
        <v>1.282442748091603</v>
      </c>
      <c r="U243" s="16">
        <f t="shared" si="82"/>
        <v>2.0763358778625953</v>
      </c>
      <c r="V243" s="16">
        <f t="shared" si="83"/>
        <v>0.58015267175572516</v>
      </c>
      <c r="W243" s="16">
        <f t="shared" si="84"/>
        <v>1.4656488549618321</v>
      </c>
      <c r="X243" s="16">
        <f t="shared" si="85"/>
        <v>0.59541984732824427</v>
      </c>
      <c r="Y243" s="16">
        <f t="shared" si="86"/>
        <v>0.32061068702290074</v>
      </c>
      <c r="Z243" s="16">
        <f t="shared" si="87"/>
        <v>0.47328244274809161</v>
      </c>
      <c r="AA243" s="16">
        <f t="shared" si="88"/>
        <v>0.82442748091603058</v>
      </c>
      <c r="AB243" s="17">
        <f t="shared" si="89"/>
        <v>1.1755725190839694</v>
      </c>
      <c r="AC243" s="15">
        <v>220860</v>
      </c>
      <c r="AD243" s="14">
        <f>AVERAGE(Tabela1[[#This Row],[202407-JUL]:[202506-JUN]])</f>
        <v>3275</v>
      </c>
      <c r="AE243" s="14">
        <f t="shared" si="90"/>
        <v>3275</v>
      </c>
      <c r="AF243" s="5">
        <v>0</v>
      </c>
      <c r="AG243" s="6">
        <v>16250</v>
      </c>
      <c r="AH243" s="4">
        <v>9650</v>
      </c>
      <c r="AI243" s="23">
        <f>SUM(Tabela1[[#This Row],[ESTOQUE RJ]:[ESTOQUE SC]])</f>
        <v>25900</v>
      </c>
      <c r="AJ243" s="4">
        <v>0</v>
      </c>
      <c r="AK243" s="4">
        <v>0</v>
      </c>
      <c r="AL243" s="24">
        <f>SUM(Tabela1[[#This Row],[QTD CONTAINER]:[QTD FÁBRICA]])</f>
        <v>0</v>
      </c>
      <c r="AM243" s="7">
        <f t="shared" si="91"/>
        <v>4.9618320610687023</v>
      </c>
      <c r="AN243" s="7">
        <f t="shared" si="92"/>
        <v>2.946564885496183</v>
      </c>
      <c r="AO243" s="8">
        <f t="shared" si="93"/>
        <v>0</v>
      </c>
      <c r="AP243" s="9">
        <f t="shared" si="94"/>
        <v>0</v>
      </c>
      <c r="AQ243" s="25">
        <f t="shared" si="95"/>
        <v>7.9083969465648849</v>
      </c>
      <c r="AR243" s="18">
        <f t="shared" si="96"/>
        <v>4.9618320610687023</v>
      </c>
      <c r="AS243" s="7">
        <f t="shared" si="97"/>
        <v>2.946564885496183</v>
      </c>
      <c r="AT243" s="8">
        <f t="shared" si="98"/>
        <v>0</v>
      </c>
      <c r="AU243" s="9">
        <f t="shared" si="99"/>
        <v>0</v>
      </c>
      <c r="AV243" s="10">
        <f t="shared" si="100"/>
        <v>7.9083969465648849</v>
      </c>
      <c r="AW243" s="22">
        <f t="shared" si="101"/>
        <v>0</v>
      </c>
      <c r="AX243" s="5">
        <f t="shared" si="102"/>
        <v>0</v>
      </c>
      <c r="AY243" s="4">
        <f>IF(
  AND(Tabela1[[#This Row],[GRUPO | ITEM]]="PALHETAS",NOT(OR(MID(Tabela1[[#This Row],[ITEM]],1,5)="YN-PF",MID(Tabela1[[#This Row],[ITEM]],1,5)="YN-PC"))),
  0,
  IF(
    ROUNDUP(
      IF(
        IF(D243="A",13-SUM(AR243:AU243),IF(D243="B",11-SUM(AR243:AU243),IF(D243="C",7-SUM(AR243:AU243))))
        &lt;0,
        0,
        IF(D243="A",13-SUM(AR243:AU243),IF(D243="B",11-SUM(AR243:AU243),IF(D243="C",7-SUM(AR243:AU243))))
      )
      *AE243/C243, 0
    )
    *C243 = 0,
    0,
    ROUNDUP(
      IF(
        IF(D243="A",13-SUM(AR243:AU243),IF(D243="B",11-SUM(AR243:AU243),IF(D243="C",7-SUM(AR243:AU243))))
        &lt;0,
        0,
        IF(D243="A",13-SUM(AR243:AU243),IF(D243="B",11-SUM(AR243:AU243),IF(D243="C",7-SUM(AR243:AU243))))
      )
      *AE243/C243, 0
    ) *C243
  )
)</f>
        <v>0</v>
      </c>
      <c r="AZ243" s="26">
        <f>IF(OR(COUNTIF(AB243,"&gt;="&amp;1.5)+COUNTIF(AA243,"&gt;="&amp;1.5)+COUNTIF(Z243,"&gt;="&amp;1.5)+COUNTIF(Y243,"&gt;="&amp;1.5)+COUNTIF(X243,"&gt;="&amp;1.5)&gt;=2,COUNTIF(AB243,"&gt;="&amp;2)&gt;=1,AND(AA243&gt;=1.5,AB243&lt;=0.3,AI243=0)),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+IFERROR(BA243*C243,0),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+IFERROR(BA243*C243,0),
IFERROR(AVERAGEIF(Tabela1[[#This Row],[COMPRA PADRÃO]:[COMPRA &gt;30%]],"&gt;"&amp;0,Tabela1[[#This Row],[COMPRA PADRÃO]:[COMPRA &gt;30%]]),
0))/Tabela1[[#This Row],[U/CX]],0)*Tabela1[[#This Row],[U/CX]])</f>
        <v>0</v>
      </c>
      <c r="BA243" s="19"/>
      <c r="BB243" s="19"/>
      <c r="BC243" s="5"/>
      <c r="BD243" s="43">
        <f t="shared" si="103"/>
        <v>148.30188679245282</v>
      </c>
      <c r="BE243" s="44">
        <f>Tabela1[[#This Row],[MÉDIA DIÁRIA]]*180</f>
        <v>26694.339622641506</v>
      </c>
      <c r="BF243" s="44">
        <f>Tabela1[[#This Row],[MÉDIA DIÁRIA]]*IF(Tabela1[[#This Row],[ABC FAT]]="A",(13*22),IF(Tabela1[[#This Row],[ABC FAT]]="B",(9*22),IF(Tabela1[[#This Row],[ABC FAT]]="C",(3*22),0)))</f>
        <v>42414.339622641506</v>
      </c>
      <c r="BG243" s="44">
        <f>SUM(Tabela1[[#This Row],[ESTOQUE TOTAL]],Tabela1[[#This Row],[TRÂNSITO TOTAL]])</f>
        <v>25900</v>
      </c>
      <c r="BH2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43200</v>
      </c>
      <c r="BI2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0.97024314390726618</v>
      </c>
    </row>
    <row r="244" spans="1:61" s="3" customFormat="1" x14ac:dyDescent="0.2">
      <c r="A244" s="4" t="s">
        <v>202</v>
      </c>
      <c r="B244" s="4" t="s">
        <v>317</v>
      </c>
      <c r="C244" s="4">
        <v>15</v>
      </c>
      <c r="D244" s="4" t="s">
        <v>85</v>
      </c>
      <c r="E244" s="5"/>
      <c r="F244" s="4">
        <v>135</v>
      </c>
      <c r="G244" s="4">
        <v>30</v>
      </c>
      <c r="H244" s="4">
        <v>135</v>
      </c>
      <c r="I244" s="4">
        <v>45</v>
      </c>
      <c r="J244" s="4">
        <v>30</v>
      </c>
      <c r="K244" s="4">
        <v>45</v>
      </c>
      <c r="L244" s="4">
        <v>150</v>
      </c>
      <c r="M244" s="4">
        <v>90</v>
      </c>
      <c r="N244" s="4">
        <v>180</v>
      </c>
      <c r="O244" s="4">
        <v>90</v>
      </c>
      <c r="P244" s="4">
        <v>360</v>
      </c>
      <c r="Q244" s="13">
        <f t="shared" si="78"/>
        <v>0</v>
      </c>
      <c r="R244" s="16">
        <f t="shared" si="79"/>
        <v>1.1511627906976745</v>
      </c>
      <c r="S244" s="16">
        <f t="shared" si="80"/>
        <v>0.2558139534883721</v>
      </c>
      <c r="T244" s="16">
        <f t="shared" si="81"/>
        <v>1.1511627906976745</v>
      </c>
      <c r="U244" s="16">
        <f t="shared" si="82"/>
        <v>0.38372093023255816</v>
      </c>
      <c r="V244" s="16">
        <f t="shared" si="83"/>
        <v>0.2558139534883721</v>
      </c>
      <c r="W244" s="16">
        <f t="shared" si="84"/>
        <v>0.38372093023255816</v>
      </c>
      <c r="X244" s="16">
        <f t="shared" si="85"/>
        <v>1.2790697674418605</v>
      </c>
      <c r="Y244" s="16">
        <f t="shared" si="86"/>
        <v>0.76744186046511631</v>
      </c>
      <c r="Z244" s="16">
        <f t="shared" si="87"/>
        <v>1.5348837209302326</v>
      </c>
      <c r="AA244" s="16">
        <f t="shared" si="88"/>
        <v>0.76744186046511631</v>
      </c>
      <c r="AB244" s="17">
        <f t="shared" si="89"/>
        <v>3.0697674418604652</v>
      </c>
      <c r="AC244" s="15">
        <v>22939.5</v>
      </c>
      <c r="AD244" s="14">
        <f>AVERAGE(Tabela1[[#This Row],[202407-JUL]:[202506-JUN]])</f>
        <v>117.27272727272727</v>
      </c>
      <c r="AE244" s="14">
        <f t="shared" si="90"/>
        <v>136.66666666666666</v>
      </c>
      <c r="AF244" s="5">
        <v>0</v>
      </c>
      <c r="AG244" s="6">
        <v>75</v>
      </c>
      <c r="AH244" s="4">
        <v>285</v>
      </c>
      <c r="AI244" s="23">
        <f>SUM(Tabela1[[#This Row],[ESTOQUE RJ]:[ESTOQUE SC]])</f>
        <v>360</v>
      </c>
      <c r="AJ244" s="4">
        <v>495</v>
      </c>
      <c r="AK244" s="4">
        <v>60</v>
      </c>
      <c r="AL244" s="24">
        <f>SUM(Tabela1[[#This Row],[QTD CONTAINER]:[QTD FÁBRICA]])</f>
        <v>555</v>
      </c>
      <c r="AM244" s="7">
        <f t="shared" si="91"/>
        <v>0.63953488372093026</v>
      </c>
      <c r="AN244" s="7">
        <f t="shared" si="92"/>
        <v>2.4302325581395352</v>
      </c>
      <c r="AO244" s="8">
        <f t="shared" si="93"/>
        <v>4.2209302325581399</v>
      </c>
      <c r="AP244" s="9">
        <f t="shared" si="94"/>
        <v>0.51162790697674421</v>
      </c>
      <c r="AQ244" s="25">
        <f t="shared" si="95"/>
        <v>7.8023255813953494</v>
      </c>
      <c r="AR244" s="18">
        <f t="shared" si="96"/>
        <v>0.54878048780487809</v>
      </c>
      <c r="AS244" s="7">
        <f t="shared" si="97"/>
        <v>2.0853658536585367</v>
      </c>
      <c r="AT244" s="8">
        <f t="shared" si="98"/>
        <v>3.6219512195121952</v>
      </c>
      <c r="AU244" s="9">
        <f t="shared" si="99"/>
        <v>0.4390243902439025</v>
      </c>
      <c r="AV244" s="10">
        <f t="shared" si="100"/>
        <v>6.6951219512195124</v>
      </c>
      <c r="AW244" s="22">
        <f t="shared" si="101"/>
        <v>6.3794749403341289</v>
      </c>
      <c r="AX244" s="5">
        <f t="shared" si="102"/>
        <v>0</v>
      </c>
      <c r="AY244" s="4">
        <f>IF(
  AND(Tabela1[[#This Row],[GRUPO | ITEM]]="PALHETAS",NOT(OR(MID(Tabela1[[#This Row],[ITEM]],1,5)="YN-PF",MID(Tabela1[[#This Row],[ITEM]],1,5)="YN-PC"))),
  0,
  IF(
    ROUNDUP(
      IF(
        IF(D244="A",13-SUM(AR244:AU244),IF(D244="B",11-SUM(AR244:AU244),IF(D244="C",7-SUM(AR244:AU244))))
        &lt;0,
        0,
        IF(D244="A",13-SUM(AR244:AU244),IF(D244="B",11-SUM(AR244:AU244),IF(D244="C",7-SUM(AR244:AU244))))
      )
      *AE244/C244, 0
    )
    *C244 = 0,
    0,
    ROUNDUP(
      IF(
        IF(D244="A",13-SUM(AR244:AU244),IF(D244="B",11-SUM(AR244:AU244),IF(D244="C",7-SUM(AR244:AU244))))
        &lt;0,
        0,
        IF(D244="A",13-SUM(AR244:AU244),IF(D244="B",11-SUM(AR244:AU244),IF(D244="C",7-SUM(AR244:AU244))))
      )
      *AE244/C244, 0
    ) *C244
  )
)</f>
        <v>45</v>
      </c>
      <c r="AZ244" s="26">
        <f>IF(OR(COUNTIF(AB244,"&gt;="&amp;1.5)+COUNTIF(AA244,"&gt;="&amp;1.5)+COUNTIF(Z244,"&gt;="&amp;1.5)+COUNTIF(Y244,"&gt;="&amp;1.5)+COUNTIF(X244,"&gt;="&amp;1.5)&gt;=2,COUNTIF(AB244,"&gt;="&amp;2)&gt;=1,AND(AA244&gt;=1.5,AB244&lt;=0.3,AI244=0)),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+IFERROR(BA244*C244,0),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+IFERROR(BA244*C244,0),
IFERROR(AVERAGEIF(Tabela1[[#This Row],[COMPRA PADRÃO]:[COMPRA &gt;30%]],"&gt;"&amp;0,Tabela1[[#This Row],[COMPRA PADRÃO]:[COMPRA &gt;30%]]),
0))/Tabela1[[#This Row],[U/CX]],0)*Tabela1[[#This Row],[U/CX]])</f>
        <v>810</v>
      </c>
      <c r="BA244" s="19"/>
      <c r="BB244" s="19"/>
      <c r="BC244" s="5"/>
      <c r="BD244" s="43">
        <f t="shared" si="103"/>
        <v>4.867924528301887</v>
      </c>
      <c r="BE244" s="44">
        <f>Tabela1[[#This Row],[MÉDIA DIÁRIA]]*180</f>
        <v>876.2264150943397</v>
      </c>
      <c r="BF244" s="44">
        <f>Tabela1[[#This Row],[MÉDIA DIÁRIA]]*IF(Tabela1[[#This Row],[ABC FAT]]="A",(13*22),IF(Tabela1[[#This Row],[ABC FAT]]="B",(9*22),IF(Tabela1[[#This Row],[ABC FAT]]="C",(3*22),0)))</f>
        <v>321.28301886792457</v>
      </c>
      <c r="BG244" s="44">
        <f>SUM(Tabela1[[#This Row],[ESTOQUE TOTAL]],Tabela1[[#This Row],[TRÂNSITO TOTAL]])</f>
        <v>915</v>
      </c>
      <c r="BH2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285</v>
      </c>
      <c r="BI2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0.97577519379844957</v>
      </c>
    </row>
    <row r="245" spans="1:61" s="3" customFormat="1" x14ac:dyDescent="0.2">
      <c r="A245" s="4" t="s">
        <v>17</v>
      </c>
      <c r="B245" s="4" t="s">
        <v>41</v>
      </c>
      <c r="C245" s="4">
        <v>20</v>
      </c>
      <c r="D245" s="4" t="s">
        <v>19</v>
      </c>
      <c r="E245" s="5">
        <v>3960</v>
      </c>
      <c r="F245" s="4">
        <v>3320</v>
      </c>
      <c r="G245" s="4">
        <v>1840</v>
      </c>
      <c r="H245" s="4">
        <v>6100</v>
      </c>
      <c r="I245" s="4">
        <v>7240</v>
      </c>
      <c r="J245" s="4">
        <v>1000</v>
      </c>
      <c r="K245" s="4">
        <v>5520</v>
      </c>
      <c r="L245" s="4">
        <v>2840</v>
      </c>
      <c r="M245" s="4">
        <v>2720</v>
      </c>
      <c r="N245" s="4">
        <v>1680</v>
      </c>
      <c r="O245" s="4">
        <v>2500</v>
      </c>
      <c r="P245" s="4">
        <v>2960</v>
      </c>
      <c r="Q245" s="13">
        <f t="shared" si="78"/>
        <v>1.1401151631477926</v>
      </c>
      <c r="R245" s="16">
        <f t="shared" si="79"/>
        <v>0.95585412667946257</v>
      </c>
      <c r="S245" s="16">
        <f t="shared" si="80"/>
        <v>0.52975047984644907</v>
      </c>
      <c r="T245" s="16">
        <f t="shared" si="81"/>
        <v>1.7562380038387715</v>
      </c>
      <c r="U245" s="16">
        <f t="shared" si="82"/>
        <v>2.0844529750479848</v>
      </c>
      <c r="V245" s="16">
        <f t="shared" si="83"/>
        <v>0.28790786948176583</v>
      </c>
      <c r="W245" s="16">
        <f t="shared" si="84"/>
        <v>1.5892514395393473</v>
      </c>
      <c r="X245" s="16">
        <f t="shared" si="85"/>
        <v>0.81765834932821491</v>
      </c>
      <c r="Y245" s="16">
        <f t="shared" si="86"/>
        <v>0.78310940499040305</v>
      </c>
      <c r="Z245" s="16">
        <f t="shared" si="87"/>
        <v>0.48368522072936659</v>
      </c>
      <c r="AA245" s="16">
        <f t="shared" si="88"/>
        <v>0.71976967370441458</v>
      </c>
      <c r="AB245" s="17">
        <f t="shared" si="89"/>
        <v>0.85220729366602688</v>
      </c>
      <c r="AC245" s="15">
        <v>638713.19999999995</v>
      </c>
      <c r="AD245" s="14">
        <f>AVERAGE(Tabela1[[#This Row],[202407-JUL]:[202506-JUN]])</f>
        <v>3473.3333333333335</v>
      </c>
      <c r="AE245" s="14">
        <f t="shared" si="90"/>
        <v>3698.181818181818</v>
      </c>
      <c r="AF245" s="5">
        <v>4</v>
      </c>
      <c r="AG245" s="6">
        <v>13340</v>
      </c>
      <c r="AH245" s="4">
        <v>12880</v>
      </c>
      <c r="AI245" s="23">
        <f>SUM(Tabela1[[#This Row],[ESTOQUE RJ]:[ESTOQUE SC]])</f>
        <v>26220</v>
      </c>
      <c r="AJ245" s="4">
        <v>1600</v>
      </c>
      <c r="AK245" s="4">
        <v>40000</v>
      </c>
      <c r="AL245" s="24">
        <f>SUM(Tabela1[[#This Row],[QTD CONTAINER]:[QTD FÁBRICA]])</f>
        <v>41600</v>
      </c>
      <c r="AM245" s="7">
        <f t="shared" si="91"/>
        <v>3.840690978886756</v>
      </c>
      <c r="AN245" s="7">
        <f t="shared" si="92"/>
        <v>3.7082533589251438</v>
      </c>
      <c r="AO245" s="8">
        <f t="shared" si="93"/>
        <v>0.4606525911708253</v>
      </c>
      <c r="AP245" s="9">
        <f t="shared" si="94"/>
        <v>11.516314779270633</v>
      </c>
      <c r="AQ245" s="25">
        <f t="shared" si="95"/>
        <v>19.525911708253361</v>
      </c>
      <c r="AR245" s="18">
        <f t="shared" si="96"/>
        <v>3.6071779744346117</v>
      </c>
      <c r="AS245" s="7">
        <f t="shared" si="97"/>
        <v>3.4827925270403148</v>
      </c>
      <c r="AT245" s="8">
        <f t="shared" si="98"/>
        <v>0.43264503441494595</v>
      </c>
      <c r="AU245" s="9">
        <f t="shared" si="99"/>
        <v>10.816125860373649</v>
      </c>
      <c r="AV245" s="10">
        <f t="shared" si="100"/>
        <v>18.338741396263522</v>
      </c>
      <c r="AW245" s="22">
        <f t="shared" si="101"/>
        <v>0</v>
      </c>
      <c r="AX245" s="5">
        <f t="shared" si="102"/>
        <v>0</v>
      </c>
      <c r="AY245" s="4">
        <f>IF(
  AND(Tabela1[[#This Row],[GRUPO | ITEM]]="PALHETAS",NOT(OR(MID(Tabela1[[#This Row],[ITEM]],1,5)="YN-PF",MID(Tabela1[[#This Row],[ITEM]],1,5)="YN-PC"))),
  0,
  IF(
    ROUNDUP(
      IF(
        IF(D245="A",13-SUM(AR245:AU245),IF(D245="B",11-SUM(AR245:AU245),IF(D245="C",7-SUM(AR245:AU245))))
        &lt;0,
        0,
        IF(D245="A",13-SUM(AR245:AU245),IF(D245="B",11-SUM(AR245:AU245),IF(D245="C",7-SUM(AR245:AU245))))
      )
      *AE245/C245, 0
    )
    *C245 = 0,
    0,
    ROUNDUP(
      IF(
        IF(D245="A",13-SUM(AR245:AU245),IF(D245="B",11-SUM(AR245:AU245),IF(D245="C",7-SUM(AR245:AU245))))
        &lt;0,
        0,
        IF(D245="A",13-SUM(AR245:AU245),IF(D245="B",11-SUM(AR245:AU245),IF(D245="C",7-SUM(AR245:AU245))))
      )
      *AE245/C245, 0
    ) *C245
  )
)</f>
        <v>0</v>
      </c>
      <c r="AZ245" s="26">
        <f>IF(OR(COUNTIF(AB245,"&gt;="&amp;1.5)+COUNTIF(AA245,"&gt;="&amp;1.5)+COUNTIF(Z245,"&gt;="&amp;1.5)+COUNTIF(Y245,"&gt;="&amp;1.5)+COUNTIF(X245,"&gt;="&amp;1.5)&gt;=2,COUNTIF(AB245,"&gt;="&amp;2)&gt;=1,AND(AA245&gt;=1.5,AB245&lt;=0.3,AI245=0)),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+IFERROR(BA245*C245,0),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+IFERROR(BA245*C245,0),
IFERROR(AVERAGEIF(Tabela1[[#This Row],[COMPRA PADRÃO]:[COMPRA &gt;30%]],"&gt;"&amp;0,Tabela1[[#This Row],[COMPRA PADRÃO]:[COMPRA &gt;30%]]),
0))/Tabela1[[#This Row],[U/CX]],0)*Tabela1[[#This Row],[U/CX]])</f>
        <v>0</v>
      </c>
      <c r="BA245" s="19"/>
      <c r="BB245" s="19"/>
      <c r="BC245" s="5"/>
      <c r="BD245" s="43">
        <f t="shared" si="103"/>
        <v>157.28301886792454</v>
      </c>
      <c r="BE245" s="44">
        <f>Tabela1[[#This Row],[MÉDIA DIÁRIA]]*180</f>
        <v>28310.943396226416</v>
      </c>
      <c r="BF245" s="44">
        <f>Tabela1[[#This Row],[MÉDIA DIÁRIA]]*IF(Tabela1[[#This Row],[ABC FAT]]="A",(13*22),IF(Tabela1[[#This Row],[ABC FAT]]="B",(9*22),IF(Tabela1[[#This Row],[ABC FAT]]="C",(3*22),0)))</f>
        <v>44982.943396226416</v>
      </c>
      <c r="BG245" s="44">
        <f>SUM(Tabela1[[#This Row],[ESTOQUE TOTAL]],Tabela1[[#This Row],[TRÂNSITO TOTAL]])</f>
        <v>67820</v>
      </c>
      <c r="BH2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5480</v>
      </c>
      <c r="BI2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0.98265888249093625</v>
      </c>
    </row>
    <row r="246" spans="1:61" s="3" customFormat="1" x14ac:dyDescent="0.2">
      <c r="A246" s="4" t="s">
        <v>202</v>
      </c>
      <c r="B246" s="4" t="s">
        <v>383</v>
      </c>
      <c r="C246" s="4">
        <v>15</v>
      </c>
      <c r="D246" s="4" t="s">
        <v>16</v>
      </c>
      <c r="E246" s="5">
        <v>435</v>
      </c>
      <c r="F246" s="4">
        <v>330</v>
      </c>
      <c r="G246" s="4">
        <v>120</v>
      </c>
      <c r="H246" s="4">
        <v>570</v>
      </c>
      <c r="I246" s="4">
        <v>390</v>
      </c>
      <c r="J246" s="4">
        <v>105</v>
      </c>
      <c r="K246" s="4">
        <v>480</v>
      </c>
      <c r="L246" s="4">
        <v>390</v>
      </c>
      <c r="M246" s="4">
        <v>495</v>
      </c>
      <c r="N246" s="4">
        <v>390</v>
      </c>
      <c r="O246" s="4">
        <v>180</v>
      </c>
      <c r="P246" s="4">
        <v>180</v>
      </c>
      <c r="Q246" s="13">
        <f t="shared" si="78"/>
        <v>1.2841328413284132</v>
      </c>
      <c r="R246" s="16">
        <f t="shared" si="79"/>
        <v>0.97416974169741699</v>
      </c>
      <c r="S246" s="16">
        <f t="shared" si="80"/>
        <v>0.35424354243542433</v>
      </c>
      <c r="T246" s="16">
        <f t="shared" si="81"/>
        <v>1.6826568265682658</v>
      </c>
      <c r="U246" s="16">
        <f t="shared" si="82"/>
        <v>1.1512915129151291</v>
      </c>
      <c r="V246" s="16">
        <f t="shared" si="83"/>
        <v>0.30996309963099633</v>
      </c>
      <c r="W246" s="16">
        <f t="shared" si="84"/>
        <v>1.4169741697416973</v>
      </c>
      <c r="X246" s="16">
        <f t="shared" si="85"/>
        <v>1.1512915129151291</v>
      </c>
      <c r="Y246" s="16">
        <f t="shared" si="86"/>
        <v>1.4612546125461254</v>
      </c>
      <c r="Z246" s="16">
        <f t="shared" si="87"/>
        <v>1.1512915129151291</v>
      </c>
      <c r="AA246" s="16">
        <f t="shared" si="88"/>
        <v>0.53136531365313655</v>
      </c>
      <c r="AB246" s="17">
        <f t="shared" si="89"/>
        <v>0.53136531365313655</v>
      </c>
      <c r="AC246" s="15">
        <v>59303.4</v>
      </c>
      <c r="AD246" s="14">
        <f>AVERAGE(Tabela1[[#This Row],[202407-JUL]:[202506-JUN]])</f>
        <v>338.75</v>
      </c>
      <c r="AE246" s="14">
        <f t="shared" si="90"/>
        <v>338.75</v>
      </c>
      <c r="AF246" s="5">
        <v>1</v>
      </c>
      <c r="AG246" s="6">
        <v>1305</v>
      </c>
      <c r="AH246" s="4">
        <v>1425</v>
      </c>
      <c r="AI246" s="23">
        <f>SUM(Tabela1[[#This Row],[ESTOQUE RJ]:[ESTOQUE SC]])</f>
        <v>2730</v>
      </c>
      <c r="AJ246" s="4">
        <v>0</v>
      </c>
      <c r="AK246" s="4">
        <v>790</v>
      </c>
      <c r="AL246" s="24">
        <f>SUM(Tabela1[[#This Row],[QTD CONTAINER]:[QTD FÁBRICA]])</f>
        <v>790</v>
      </c>
      <c r="AM246" s="7">
        <f t="shared" si="91"/>
        <v>3.8523985239852396</v>
      </c>
      <c r="AN246" s="7">
        <f t="shared" si="92"/>
        <v>4.2066420664206641</v>
      </c>
      <c r="AO246" s="8">
        <f t="shared" si="93"/>
        <v>0</v>
      </c>
      <c r="AP246" s="9">
        <f t="shared" si="94"/>
        <v>2.3321033210332103</v>
      </c>
      <c r="AQ246" s="25">
        <f t="shared" si="95"/>
        <v>10.391143911439114</v>
      </c>
      <c r="AR246" s="18">
        <f t="shared" si="96"/>
        <v>3.8523985239852396</v>
      </c>
      <c r="AS246" s="7">
        <f t="shared" si="97"/>
        <v>4.2066420664206641</v>
      </c>
      <c r="AT246" s="8">
        <f t="shared" si="98"/>
        <v>0</v>
      </c>
      <c r="AU246" s="9">
        <f t="shared" si="99"/>
        <v>2.3321033210332103</v>
      </c>
      <c r="AV246" s="10">
        <f t="shared" si="100"/>
        <v>10.391143911439114</v>
      </c>
      <c r="AW246" s="22">
        <f t="shared" si="101"/>
        <v>0.61992619926199266</v>
      </c>
      <c r="AX246" s="5">
        <f t="shared" si="102"/>
        <v>210</v>
      </c>
      <c r="AY246" s="4">
        <f>IF(
  AND(Tabela1[[#This Row],[GRUPO | ITEM]]="PALHETAS",NOT(OR(MID(Tabela1[[#This Row],[ITEM]],1,5)="YN-PF",MID(Tabela1[[#This Row],[ITEM]],1,5)="YN-PC"))),
  0,
  IF(
    ROUNDUP(
      IF(
        IF(D246="A",13-SUM(AR246:AU246),IF(D246="B",11-SUM(AR246:AU246),IF(D246="C",7-SUM(AR246:AU246))))
        &lt;0,
        0,
        IF(D246="A",13-SUM(AR246:AU246),IF(D246="B",11-SUM(AR246:AU246),IF(D246="C",7-SUM(AR246:AU246))))
      )
      *AE246/C246, 0
    )
    *C246 = 0,
    0,
    ROUNDUP(
      IF(
        IF(D246="A",13-SUM(AR246:AU246),IF(D246="B",11-SUM(AR246:AU246),IF(D246="C",7-SUM(AR246:AU246))))
        &lt;0,
        0,
        IF(D246="A",13-SUM(AR246:AU246),IF(D246="B",11-SUM(AR246:AU246),IF(D246="C",7-SUM(AR246:AU246))))
      )
      *AE246/C246, 0
    ) *C246
  )
)</f>
        <v>210</v>
      </c>
      <c r="AZ246" s="26">
        <f>IF(OR(COUNTIF(AB246,"&gt;="&amp;1.5)+COUNTIF(AA246,"&gt;="&amp;1.5)+COUNTIF(Z246,"&gt;="&amp;1.5)+COUNTIF(Y246,"&gt;="&amp;1.5)+COUNTIF(X246,"&gt;="&amp;1.5)&gt;=2,COUNTIF(AB246,"&gt;="&amp;2)&gt;=1,AND(AA246&gt;=1.5,AB246&lt;=0.3,AI246=0)),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+IFERROR(BA246*C246,0),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+IFERROR(BA246*C246,0),
IFERROR(AVERAGEIF(Tabela1[[#This Row],[COMPRA PADRÃO]:[COMPRA &gt;30%]],"&gt;"&amp;0,Tabela1[[#This Row],[COMPRA PADRÃO]:[COMPRA &gt;30%]]),
0))/Tabela1[[#This Row],[U/CX]],0)*Tabela1[[#This Row],[U/CX]])</f>
        <v>210</v>
      </c>
      <c r="BA246" s="19"/>
      <c r="BB246" s="19"/>
      <c r="BC246" s="41"/>
      <c r="BD246" s="43">
        <f t="shared" si="103"/>
        <v>15.339622641509434</v>
      </c>
      <c r="BE246" s="44">
        <f>Tabela1[[#This Row],[MÉDIA DIÁRIA]]*180</f>
        <v>2761.132075471698</v>
      </c>
      <c r="BF246" s="44">
        <f>Tabela1[[#This Row],[MÉDIA DIÁRIA]]*IF(Tabela1[[#This Row],[ABC FAT]]="A",(13*22),IF(Tabela1[[#This Row],[ABC FAT]]="B",(9*22),IF(Tabela1[[#This Row],[ABC FAT]]="C",(3*22),0)))</f>
        <v>3037.2452830188681</v>
      </c>
      <c r="BG246" s="44">
        <f>SUM(Tabela1[[#This Row],[ESTOQUE TOTAL]],Tabela1[[#This Row],[TRÂNSITO TOTAL]])</f>
        <v>3520</v>
      </c>
      <c r="BH2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2280</v>
      </c>
      <c r="BI2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0.98872488724887253</v>
      </c>
    </row>
    <row r="247" spans="1:61" s="3" customFormat="1" x14ac:dyDescent="0.2">
      <c r="A247" s="4" t="s">
        <v>17</v>
      </c>
      <c r="B247" s="4" t="s">
        <v>989</v>
      </c>
      <c r="C247" s="4">
        <v>50</v>
      </c>
      <c r="D247" s="4" t="s">
        <v>19</v>
      </c>
      <c r="E247" s="5">
        <v>3650</v>
      </c>
      <c r="F247" s="4">
        <v>1450</v>
      </c>
      <c r="G247" s="4">
        <v>1800</v>
      </c>
      <c r="H247" s="4">
        <v>3750</v>
      </c>
      <c r="I247" s="4">
        <v>6749</v>
      </c>
      <c r="J247" s="4">
        <v>950</v>
      </c>
      <c r="K247" s="4">
        <v>2450</v>
      </c>
      <c r="L247" s="4">
        <v>1650</v>
      </c>
      <c r="M247" s="4">
        <v>1350</v>
      </c>
      <c r="N247" s="4">
        <v>2050</v>
      </c>
      <c r="O247" s="4">
        <v>2200</v>
      </c>
      <c r="P247" s="4">
        <v>4000</v>
      </c>
      <c r="Q247" s="13">
        <f t="shared" si="78"/>
        <v>1.3666573060001872</v>
      </c>
      <c r="R247" s="16">
        <f t="shared" si="79"/>
        <v>0.54291865580829357</v>
      </c>
      <c r="S247" s="16">
        <f t="shared" si="80"/>
        <v>0.67396798652064027</v>
      </c>
      <c r="T247" s="16">
        <f t="shared" si="81"/>
        <v>1.4040999719180005</v>
      </c>
      <c r="U247" s="16">
        <f t="shared" si="82"/>
        <v>2.5270055227932229</v>
      </c>
      <c r="V247" s="16">
        <f t="shared" si="83"/>
        <v>0.35570532621922679</v>
      </c>
      <c r="W247" s="16">
        <f t="shared" si="84"/>
        <v>0.91734531498642702</v>
      </c>
      <c r="X247" s="16">
        <f t="shared" si="85"/>
        <v>0.61780398764392019</v>
      </c>
      <c r="Y247" s="16">
        <f t="shared" si="86"/>
        <v>0.50547598989048015</v>
      </c>
      <c r="Z247" s="16">
        <f t="shared" si="87"/>
        <v>0.76757465131517366</v>
      </c>
      <c r="AA247" s="16">
        <f t="shared" si="88"/>
        <v>0.82373865019189363</v>
      </c>
      <c r="AB247" s="17">
        <f t="shared" si="89"/>
        <v>1.497706636712534</v>
      </c>
      <c r="AC247" s="15">
        <v>178788.57</v>
      </c>
      <c r="AD247" s="14">
        <f>AVERAGE(Tabela1[[#This Row],[202407-JUL]:[202506-JUN]])</f>
        <v>2670.75</v>
      </c>
      <c r="AE247" s="14">
        <f t="shared" si="90"/>
        <v>2670.75</v>
      </c>
      <c r="AF247" s="5">
        <v>0</v>
      </c>
      <c r="AG247" s="6">
        <v>3100</v>
      </c>
      <c r="AH247" s="4">
        <v>18450</v>
      </c>
      <c r="AI247" s="23">
        <f>SUM(Tabela1[[#This Row],[ESTOQUE RJ]:[ESTOQUE SC]])</f>
        <v>21550</v>
      </c>
      <c r="AJ247" s="4">
        <v>0</v>
      </c>
      <c r="AK247" s="4">
        <v>0</v>
      </c>
      <c r="AL247" s="24">
        <f>SUM(Tabela1[[#This Row],[QTD CONTAINER]:[QTD FÁBRICA]])</f>
        <v>0</v>
      </c>
      <c r="AM247" s="7">
        <f t="shared" si="91"/>
        <v>1.1607226434522138</v>
      </c>
      <c r="AN247" s="7">
        <f t="shared" si="92"/>
        <v>6.9081718618365624</v>
      </c>
      <c r="AO247" s="8">
        <f t="shared" si="93"/>
        <v>0</v>
      </c>
      <c r="AP247" s="9">
        <f t="shared" si="94"/>
        <v>0</v>
      </c>
      <c r="AQ247" s="25">
        <f t="shared" si="95"/>
        <v>8.0688945052887764</v>
      </c>
      <c r="AR247" s="18">
        <f t="shared" si="96"/>
        <v>1.1607226434522138</v>
      </c>
      <c r="AS247" s="7">
        <f t="shared" si="97"/>
        <v>6.9081718618365624</v>
      </c>
      <c r="AT247" s="8">
        <f t="shared" si="98"/>
        <v>0</v>
      </c>
      <c r="AU247" s="9">
        <f t="shared" si="99"/>
        <v>0</v>
      </c>
      <c r="AV247" s="10">
        <f t="shared" si="100"/>
        <v>8.0688945052887764</v>
      </c>
      <c r="AW247" s="22">
        <f t="shared" si="101"/>
        <v>0</v>
      </c>
      <c r="AX247" s="5">
        <f t="shared" si="102"/>
        <v>0</v>
      </c>
      <c r="AY247" s="4">
        <f>IF(
  AND(Tabela1[[#This Row],[GRUPO | ITEM]]="PALHETAS",NOT(OR(MID(Tabela1[[#This Row],[ITEM]],1,5)="YN-PF",MID(Tabela1[[#This Row],[ITEM]],1,5)="YN-PC"))),
  0,
  IF(
    ROUNDUP(
      IF(
        IF(D247="A",13-SUM(AR247:AU247),IF(D247="B",11-SUM(AR247:AU247),IF(D247="C",7-SUM(AR247:AU247))))
        &lt;0,
        0,
        IF(D247="A",13-SUM(AR247:AU247),IF(D247="B",11-SUM(AR247:AU247),IF(D247="C",7-SUM(AR247:AU247))))
      )
      *AE247/C247, 0
    )
    *C247 = 0,
    0,
    ROUNDUP(
      IF(
        IF(D247="A",13-SUM(AR247:AU247),IF(D247="B",11-SUM(AR247:AU247),IF(D247="C",7-SUM(AR247:AU247))))
        &lt;0,
        0,
        IF(D247="A",13-SUM(AR247:AU247),IF(D247="B",11-SUM(AR247:AU247),IF(D247="C",7-SUM(AR247:AU247))))
      )
      *AE247/C247, 0
    ) *C247
  )
)</f>
        <v>0</v>
      </c>
      <c r="AZ247" s="26">
        <f>IF(OR(COUNTIF(AB247,"&gt;="&amp;1.5)+COUNTIF(AA247,"&gt;="&amp;1.5)+COUNTIF(Z247,"&gt;="&amp;1.5)+COUNTIF(Y247,"&gt;="&amp;1.5)+COUNTIF(X247,"&gt;="&amp;1.5)&gt;=2,COUNTIF(AB247,"&gt;="&amp;2)&gt;=1,AND(AA247&gt;=1.5,AB247&lt;=0.3,AI247=0)),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+IFERROR(BA247*C247,0),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+IFERROR(BA247*C247,0),
IFERROR(AVERAGEIF(Tabela1[[#This Row],[COMPRA PADRÃO]:[COMPRA &gt;30%]],"&gt;"&amp;0,Tabela1[[#This Row],[COMPRA PADRÃO]:[COMPRA &gt;30%]]),
0))/Tabela1[[#This Row],[U/CX]],0)*Tabela1[[#This Row],[U/CX]])</f>
        <v>0</v>
      </c>
      <c r="BA247" s="19"/>
      <c r="BB247" s="19"/>
      <c r="BC247" s="5"/>
      <c r="BD247" s="43">
        <f t="shared" si="103"/>
        <v>120.93962264150943</v>
      </c>
      <c r="BE247" s="44">
        <f>Tabela1[[#This Row],[MÉDIA DIÁRIA]]*180</f>
        <v>21769.132075471698</v>
      </c>
      <c r="BF247" s="44">
        <f>Tabela1[[#This Row],[MÉDIA DIÁRIA]]*IF(Tabela1[[#This Row],[ABC FAT]]="A",(13*22),IF(Tabela1[[#This Row],[ABC FAT]]="B",(9*22),IF(Tabela1[[#This Row],[ABC FAT]]="C",(3*22),0)))</f>
        <v>34588.7320754717</v>
      </c>
      <c r="BG247" s="44">
        <f>SUM(Tabela1[[#This Row],[ESTOQUE TOTAL]],Tabela1[[#This Row],[TRÂNSITO TOTAL]])</f>
        <v>21550</v>
      </c>
      <c r="BH2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34800</v>
      </c>
      <c r="BI2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0.98993381662107671</v>
      </c>
    </row>
    <row r="248" spans="1:61" s="3" customFormat="1" x14ac:dyDescent="0.2">
      <c r="A248" s="4" t="s">
        <v>202</v>
      </c>
      <c r="B248" s="4" t="s">
        <v>325</v>
      </c>
      <c r="C248" s="4">
        <v>15</v>
      </c>
      <c r="D248" s="4" t="s">
        <v>16</v>
      </c>
      <c r="E248" s="5">
        <v>150</v>
      </c>
      <c r="F248" s="4">
        <v>255</v>
      </c>
      <c r="G248" s="4">
        <v>90</v>
      </c>
      <c r="H248" s="4">
        <v>360</v>
      </c>
      <c r="I248" s="4">
        <v>240</v>
      </c>
      <c r="J248" s="4">
        <v>30</v>
      </c>
      <c r="K248" s="4">
        <v>195</v>
      </c>
      <c r="L248" s="4">
        <v>90</v>
      </c>
      <c r="M248" s="4">
        <v>75</v>
      </c>
      <c r="N248" s="4">
        <v>210</v>
      </c>
      <c r="O248" s="4">
        <v>165</v>
      </c>
      <c r="P248" s="4">
        <v>120</v>
      </c>
      <c r="Q248" s="13">
        <f t="shared" si="78"/>
        <v>0.90909090909090906</v>
      </c>
      <c r="R248" s="16">
        <f t="shared" si="79"/>
        <v>1.5454545454545454</v>
      </c>
      <c r="S248" s="16">
        <f t="shared" si="80"/>
        <v>0.54545454545454541</v>
      </c>
      <c r="T248" s="16">
        <f t="shared" si="81"/>
        <v>2.1818181818181817</v>
      </c>
      <c r="U248" s="16">
        <f t="shared" si="82"/>
        <v>1.4545454545454546</v>
      </c>
      <c r="V248" s="16">
        <f t="shared" si="83"/>
        <v>0.18181818181818182</v>
      </c>
      <c r="W248" s="16">
        <f t="shared" si="84"/>
        <v>1.1818181818181819</v>
      </c>
      <c r="X248" s="16">
        <f t="shared" si="85"/>
        <v>0.54545454545454541</v>
      </c>
      <c r="Y248" s="16">
        <f t="shared" si="86"/>
        <v>0.45454545454545453</v>
      </c>
      <c r="Z248" s="16">
        <f t="shared" si="87"/>
        <v>1.2727272727272727</v>
      </c>
      <c r="AA248" s="16">
        <f t="shared" si="88"/>
        <v>1</v>
      </c>
      <c r="AB248" s="17">
        <f t="shared" si="89"/>
        <v>0.72727272727272729</v>
      </c>
      <c r="AC248" s="15">
        <v>30820.2</v>
      </c>
      <c r="AD248" s="14">
        <f>AVERAGE(Tabela1[[#This Row],[202407-JUL]:[202506-JUN]])</f>
        <v>165</v>
      </c>
      <c r="AE248" s="14">
        <f t="shared" si="90"/>
        <v>177.27272727272728</v>
      </c>
      <c r="AF248" s="5">
        <v>1</v>
      </c>
      <c r="AG248" s="6">
        <v>405</v>
      </c>
      <c r="AH248" s="4">
        <v>930</v>
      </c>
      <c r="AI248" s="23">
        <f>SUM(Tabela1[[#This Row],[ESTOQUE RJ]:[ESTOQUE SC]])</f>
        <v>1335</v>
      </c>
      <c r="AJ248" s="4">
        <v>0</v>
      </c>
      <c r="AK248" s="4">
        <v>565</v>
      </c>
      <c r="AL248" s="24">
        <f>SUM(Tabela1[[#This Row],[QTD CONTAINER]:[QTD FÁBRICA]])</f>
        <v>565</v>
      </c>
      <c r="AM248" s="7">
        <f t="shared" si="91"/>
        <v>2.4545454545454546</v>
      </c>
      <c r="AN248" s="7">
        <f t="shared" si="92"/>
        <v>5.6363636363636367</v>
      </c>
      <c r="AO248" s="8">
        <f t="shared" si="93"/>
        <v>0</v>
      </c>
      <c r="AP248" s="9">
        <f t="shared" si="94"/>
        <v>3.4242424242424243</v>
      </c>
      <c r="AQ248" s="25">
        <f t="shared" si="95"/>
        <v>11.515151515151516</v>
      </c>
      <c r="AR248" s="18">
        <f t="shared" si="96"/>
        <v>2.2846153846153845</v>
      </c>
      <c r="AS248" s="7">
        <f t="shared" si="97"/>
        <v>5.2461538461538462</v>
      </c>
      <c r="AT248" s="8">
        <f t="shared" si="98"/>
        <v>0</v>
      </c>
      <c r="AU248" s="9">
        <f t="shared" si="99"/>
        <v>3.187179487179487</v>
      </c>
      <c r="AV248" s="10">
        <f t="shared" si="100"/>
        <v>10.717948717948717</v>
      </c>
      <c r="AW248" s="22">
        <f t="shared" si="101"/>
        <v>0.35059760956175301</v>
      </c>
      <c r="AX248" s="5">
        <f t="shared" si="102"/>
        <v>0</v>
      </c>
      <c r="AY248" s="4">
        <f>IF(
  AND(Tabela1[[#This Row],[GRUPO | ITEM]]="PALHETAS",NOT(OR(MID(Tabela1[[#This Row],[ITEM]],1,5)="YN-PF",MID(Tabela1[[#This Row],[ITEM]],1,5)="YN-PC"))),
  0,
  IF(
    ROUNDUP(
      IF(
        IF(D248="A",13-SUM(AR248:AU248),IF(D248="B",11-SUM(AR248:AU248),IF(D248="C",7-SUM(AR248:AU248))))
        &lt;0,
        0,
        IF(D248="A",13-SUM(AR248:AU248),IF(D248="B",11-SUM(AR248:AU248),IF(D248="C",7-SUM(AR248:AU248))))
      )
      *AE248/C248, 0
    )
    *C248 = 0,
    0,
    ROUNDUP(
      IF(
        IF(D248="A",13-SUM(AR248:AU248),IF(D248="B",11-SUM(AR248:AU248),IF(D248="C",7-SUM(AR248:AU248))))
        &lt;0,
        0,
        IF(D248="A",13-SUM(AR248:AU248),IF(D248="B",11-SUM(AR248:AU248),IF(D248="C",7-SUM(AR248:AU248))))
      )
      *AE248/C248, 0
    ) *C248
  )
)</f>
        <v>60</v>
      </c>
      <c r="AZ248" s="26">
        <f>IF(OR(COUNTIF(AB248,"&gt;="&amp;1.5)+COUNTIF(AA248,"&gt;="&amp;1.5)+COUNTIF(Z248,"&gt;="&amp;1.5)+COUNTIF(Y248,"&gt;="&amp;1.5)+COUNTIF(X248,"&gt;="&amp;1.5)&gt;=2,COUNTIF(AB248,"&gt;="&amp;2)&gt;=1,AND(AA248&gt;=1.5,AB248&lt;=0.3,AI248=0)),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+IFERROR(BA248*C248,0),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+IFERROR(BA248*C248,0),
IFERROR(AVERAGEIF(Tabela1[[#This Row],[COMPRA PADRÃO]:[COMPRA &gt;30%]],"&gt;"&amp;0,Tabela1[[#This Row],[COMPRA PADRÃO]:[COMPRA &gt;30%]]),
0))/Tabela1[[#This Row],[U/CX]],0)*Tabela1[[#This Row],[U/CX]])</f>
        <v>60</v>
      </c>
      <c r="BA248" s="19"/>
      <c r="BB248" s="19"/>
      <c r="BC248" s="5"/>
      <c r="BD248" s="43">
        <f t="shared" si="103"/>
        <v>7.4716981132075473</v>
      </c>
      <c r="BE248" s="44">
        <f>Tabela1[[#This Row],[MÉDIA DIÁRIA]]*180</f>
        <v>1344.9056603773586</v>
      </c>
      <c r="BF248" s="44">
        <f>Tabela1[[#This Row],[MÉDIA DIÁRIA]]*IF(Tabela1[[#This Row],[ABC FAT]]="A",(13*22),IF(Tabela1[[#This Row],[ABC FAT]]="B",(9*22),IF(Tabela1[[#This Row],[ABC FAT]]="C",(3*22),0)))</f>
        <v>1479.3962264150944</v>
      </c>
      <c r="BG248" s="44">
        <f>SUM(Tabela1[[#This Row],[ESTOQUE TOTAL]],Tabela1[[#This Row],[TRÂNSITO TOTAL]])</f>
        <v>1900</v>
      </c>
      <c r="BH2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930</v>
      </c>
      <c r="BI2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0.99263468013468004</v>
      </c>
    </row>
    <row r="249" spans="1:61" s="3" customFormat="1" x14ac:dyDescent="0.2">
      <c r="A249" s="4" t="s">
        <v>414</v>
      </c>
      <c r="B249" s="4" t="s">
        <v>420</v>
      </c>
      <c r="C249" s="4">
        <v>200</v>
      </c>
      <c r="D249" s="4" t="s">
        <v>16</v>
      </c>
      <c r="E249" s="5">
        <v>750</v>
      </c>
      <c r="F249" s="4">
        <v>700</v>
      </c>
      <c r="G249" s="4">
        <v>1300</v>
      </c>
      <c r="H249" s="4">
        <v>550</v>
      </c>
      <c r="I249" s="4">
        <v>700</v>
      </c>
      <c r="J249" s="4">
        <v>200</v>
      </c>
      <c r="K249" s="4">
        <v>250</v>
      </c>
      <c r="L249" s="4">
        <v>310</v>
      </c>
      <c r="M249" s="4">
        <v>200</v>
      </c>
      <c r="N249" s="4">
        <v>200</v>
      </c>
      <c r="O249" s="4">
        <v>600</v>
      </c>
      <c r="P249" s="4">
        <v>500</v>
      </c>
      <c r="Q249" s="13">
        <f t="shared" si="78"/>
        <v>1.4376996805111821</v>
      </c>
      <c r="R249" s="16">
        <f t="shared" si="79"/>
        <v>1.3418530351437701</v>
      </c>
      <c r="S249" s="16">
        <f t="shared" si="80"/>
        <v>2.4920127795527161</v>
      </c>
      <c r="T249" s="16">
        <f t="shared" si="81"/>
        <v>1.0543130990415337</v>
      </c>
      <c r="U249" s="16">
        <f t="shared" si="82"/>
        <v>1.3418530351437701</v>
      </c>
      <c r="V249" s="16">
        <f t="shared" si="83"/>
        <v>0.3833865814696486</v>
      </c>
      <c r="W249" s="16">
        <f t="shared" si="84"/>
        <v>0.47923322683706071</v>
      </c>
      <c r="X249" s="16">
        <f t="shared" si="85"/>
        <v>0.59424920127795533</v>
      </c>
      <c r="Y249" s="16">
        <f t="shared" si="86"/>
        <v>0.3833865814696486</v>
      </c>
      <c r="Z249" s="16">
        <f t="shared" si="87"/>
        <v>0.3833865814696486</v>
      </c>
      <c r="AA249" s="16">
        <f t="shared" si="88"/>
        <v>1.1501597444089458</v>
      </c>
      <c r="AB249" s="17">
        <f t="shared" si="89"/>
        <v>0.95846645367412142</v>
      </c>
      <c r="AC249" s="15">
        <v>63200</v>
      </c>
      <c r="AD249" s="14">
        <f>AVERAGE(Tabela1[[#This Row],[202407-JUL]:[202506-JUN]])</f>
        <v>521.66666666666663</v>
      </c>
      <c r="AE249" s="14">
        <f t="shared" si="90"/>
        <v>521.66666666666663</v>
      </c>
      <c r="AF249" s="5">
        <v>2</v>
      </c>
      <c r="AG249" s="6">
        <v>4239</v>
      </c>
      <c r="AH249" s="4">
        <v>0</v>
      </c>
      <c r="AI249" s="23">
        <f>SUM(Tabela1[[#This Row],[ESTOQUE RJ]:[ESTOQUE SC]])</f>
        <v>4239</v>
      </c>
      <c r="AJ249" s="4">
        <v>0</v>
      </c>
      <c r="AK249" s="4">
        <v>1000</v>
      </c>
      <c r="AL249" s="24">
        <f>SUM(Tabela1[[#This Row],[QTD CONTAINER]:[QTD FÁBRICA]])</f>
        <v>1000</v>
      </c>
      <c r="AM249" s="7">
        <f t="shared" si="91"/>
        <v>8.1258785942492011</v>
      </c>
      <c r="AN249" s="7">
        <f t="shared" si="92"/>
        <v>0</v>
      </c>
      <c r="AO249" s="8">
        <f t="shared" si="93"/>
        <v>0</v>
      </c>
      <c r="AP249" s="9">
        <f t="shared" si="94"/>
        <v>1.9169329073482428</v>
      </c>
      <c r="AQ249" s="25">
        <f t="shared" si="95"/>
        <v>10.042811501597445</v>
      </c>
      <c r="AR249" s="18">
        <f t="shared" si="96"/>
        <v>8.1258785942492011</v>
      </c>
      <c r="AS249" s="7">
        <f t="shared" si="97"/>
        <v>0</v>
      </c>
      <c r="AT249" s="8">
        <f t="shared" si="98"/>
        <v>0</v>
      </c>
      <c r="AU249" s="9">
        <f t="shared" si="99"/>
        <v>1.9169329073482428</v>
      </c>
      <c r="AV249" s="10">
        <f t="shared" si="100"/>
        <v>10.042811501597445</v>
      </c>
      <c r="AW249" s="22">
        <f t="shared" si="101"/>
        <v>1.1501597444089458</v>
      </c>
      <c r="AX249" s="5">
        <f t="shared" si="102"/>
        <v>600</v>
      </c>
      <c r="AY249" s="4">
        <f>IF(
  AND(Tabela1[[#This Row],[GRUPO | ITEM]]="PALHETAS",NOT(OR(MID(Tabela1[[#This Row],[ITEM]],1,5)="YN-PF",MID(Tabela1[[#This Row],[ITEM]],1,5)="YN-PC"))),
  0,
  IF(
    ROUNDUP(
      IF(
        IF(D249="A",13-SUM(AR249:AU249),IF(D249="B",11-SUM(AR249:AU249),IF(D249="C",7-SUM(AR249:AU249))))
        &lt;0,
        0,
        IF(D249="A",13-SUM(AR249:AU249),IF(D249="B",11-SUM(AR249:AU249),IF(D249="C",7-SUM(AR249:AU249))))
      )
      *AE249/C249, 0
    )
    *C249 = 0,
    0,
    ROUNDUP(
      IF(
        IF(D249="A",13-SUM(AR249:AU249),IF(D249="B",11-SUM(AR249:AU249),IF(D249="C",7-SUM(AR249:AU249))))
        &lt;0,
        0,
        IF(D249="A",13-SUM(AR249:AU249),IF(D249="B",11-SUM(AR249:AU249),IF(D249="C",7-SUM(AR249:AU249))))
      )
      *AE249/C249, 0
    ) *C249
  )
)</f>
        <v>600</v>
      </c>
      <c r="AZ249" s="26">
        <f>IF(OR(COUNTIF(AB249,"&gt;="&amp;1.5)+COUNTIF(AA249,"&gt;="&amp;1.5)+COUNTIF(Z249,"&gt;="&amp;1.5)+COUNTIF(Y249,"&gt;="&amp;1.5)+COUNTIF(X249,"&gt;="&amp;1.5)&gt;=2,COUNTIF(AB249,"&gt;="&amp;2)&gt;=1,AND(AA249&gt;=1.5,AB249&lt;=0.3,AI249=0)),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+IFERROR(BA249*C249,0),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+IFERROR(BA249*C249,0),
IFERROR(AVERAGEIF(Tabela1[[#This Row],[COMPRA PADRÃO]:[COMPRA &gt;30%]],"&gt;"&amp;0,Tabela1[[#This Row],[COMPRA PADRÃO]:[COMPRA &gt;30%]]),
0))/Tabela1[[#This Row],[U/CX]],0)*Tabela1[[#This Row],[U/CX]])</f>
        <v>600</v>
      </c>
      <c r="BA249" s="19"/>
      <c r="BB249" s="19"/>
      <c r="BC249" s="5"/>
      <c r="BD249" s="43">
        <f t="shared" si="103"/>
        <v>23.622641509433961</v>
      </c>
      <c r="BE249" s="44">
        <f>Tabela1[[#This Row],[MÉDIA DIÁRIA]]*180</f>
        <v>4252.0754716981128</v>
      </c>
      <c r="BF249" s="44">
        <f>Tabela1[[#This Row],[MÉDIA DIÁRIA]]*IF(Tabela1[[#This Row],[ABC FAT]]="A",(13*22),IF(Tabela1[[#This Row],[ABC FAT]]="B",(9*22),IF(Tabela1[[#This Row],[ABC FAT]]="C",(3*22),0)))</f>
        <v>4677.2830188679245</v>
      </c>
      <c r="BG249" s="44">
        <f>SUM(Tabela1[[#This Row],[ESTOQUE TOTAL]],Tabela1[[#This Row],[TRÂNSITO TOTAL]])</f>
        <v>5239</v>
      </c>
      <c r="BH2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2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0.99692492012779566</v>
      </c>
    </row>
    <row r="250" spans="1:61" s="3" customFormat="1" x14ac:dyDescent="0.2">
      <c r="A250" s="4" t="s">
        <v>17</v>
      </c>
      <c r="B250" s="4" t="s">
        <v>216</v>
      </c>
      <c r="C250" s="4">
        <v>50</v>
      </c>
      <c r="D250" s="4" t="s">
        <v>16</v>
      </c>
      <c r="E250" s="5">
        <v>700</v>
      </c>
      <c r="F250" s="4">
        <v>800</v>
      </c>
      <c r="G250" s="4">
        <v>550</v>
      </c>
      <c r="H250" s="4">
        <v>950</v>
      </c>
      <c r="I250" s="4">
        <v>1250</v>
      </c>
      <c r="J250" s="4">
        <v>300</v>
      </c>
      <c r="K250" s="4">
        <v>750</v>
      </c>
      <c r="L250" s="4">
        <v>350</v>
      </c>
      <c r="M250" s="4">
        <v>650</v>
      </c>
      <c r="N250" s="4">
        <v>350</v>
      </c>
      <c r="O250" s="4">
        <v>350</v>
      </c>
      <c r="P250" s="4">
        <v>600</v>
      </c>
      <c r="Q250" s="13">
        <f t="shared" si="78"/>
        <v>1.1052631578947367</v>
      </c>
      <c r="R250" s="16">
        <f t="shared" si="79"/>
        <v>1.263157894736842</v>
      </c>
      <c r="S250" s="16">
        <f t="shared" si="80"/>
        <v>0.86842105263157887</v>
      </c>
      <c r="T250" s="16">
        <f t="shared" si="81"/>
        <v>1.5</v>
      </c>
      <c r="U250" s="16">
        <f t="shared" si="82"/>
        <v>1.9736842105263157</v>
      </c>
      <c r="V250" s="16">
        <f t="shared" si="83"/>
        <v>0.47368421052631576</v>
      </c>
      <c r="W250" s="16">
        <f t="shared" si="84"/>
        <v>1.1842105263157894</v>
      </c>
      <c r="X250" s="16">
        <f t="shared" si="85"/>
        <v>0.55263157894736836</v>
      </c>
      <c r="Y250" s="16">
        <f t="shared" si="86"/>
        <v>1.0263157894736841</v>
      </c>
      <c r="Z250" s="16">
        <f t="shared" si="87"/>
        <v>0.55263157894736836</v>
      </c>
      <c r="AA250" s="16">
        <f t="shared" si="88"/>
        <v>0.55263157894736836</v>
      </c>
      <c r="AB250" s="17">
        <f t="shared" si="89"/>
        <v>0.94736842105263153</v>
      </c>
      <c r="AC250" s="15">
        <v>56058</v>
      </c>
      <c r="AD250" s="14">
        <f>AVERAGE(Tabela1[[#This Row],[202407-JUL]:[202506-JUN]])</f>
        <v>633.33333333333337</v>
      </c>
      <c r="AE250" s="14">
        <f t="shared" si="90"/>
        <v>633.33333333333337</v>
      </c>
      <c r="AF250" s="5">
        <v>1</v>
      </c>
      <c r="AG250" s="6">
        <v>1400</v>
      </c>
      <c r="AH250" s="4">
        <v>2050</v>
      </c>
      <c r="AI250" s="23">
        <f>SUM(Tabela1[[#This Row],[ESTOQUE RJ]:[ESTOQUE SC]])</f>
        <v>3450</v>
      </c>
      <c r="AJ250" s="4">
        <v>1700</v>
      </c>
      <c r="AK250" s="4">
        <v>300</v>
      </c>
      <c r="AL250" s="24">
        <f>SUM(Tabela1[[#This Row],[QTD CONTAINER]:[QTD FÁBRICA]])</f>
        <v>2000</v>
      </c>
      <c r="AM250" s="7">
        <f t="shared" si="91"/>
        <v>2.2105263157894735</v>
      </c>
      <c r="AN250" s="7">
        <f t="shared" si="92"/>
        <v>3.2368421052631575</v>
      </c>
      <c r="AO250" s="8">
        <f t="shared" si="93"/>
        <v>2.6842105263157894</v>
      </c>
      <c r="AP250" s="9">
        <f t="shared" si="94"/>
        <v>0.47368421052631576</v>
      </c>
      <c r="AQ250" s="25">
        <f t="shared" si="95"/>
        <v>8.6052631578947363</v>
      </c>
      <c r="AR250" s="18">
        <f t="shared" si="96"/>
        <v>2.2105263157894735</v>
      </c>
      <c r="AS250" s="7">
        <f t="shared" si="97"/>
        <v>3.2368421052631575</v>
      </c>
      <c r="AT250" s="8">
        <f t="shared" si="98"/>
        <v>2.6842105263157894</v>
      </c>
      <c r="AU250" s="9">
        <f t="shared" si="99"/>
        <v>0.47368421052631576</v>
      </c>
      <c r="AV250" s="10">
        <f t="shared" si="100"/>
        <v>8.6052631578947363</v>
      </c>
      <c r="AW250" s="22">
        <f t="shared" si="101"/>
        <v>0</v>
      </c>
      <c r="AX250" s="5">
        <f t="shared" si="102"/>
        <v>0</v>
      </c>
      <c r="AY250" s="4">
        <f>IF(
  AND(Tabela1[[#This Row],[GRUPO | ITEM]]="PALHETAS",NOT(OR(MID(Tabela1[[#This Row],[ITEM]],1,5)="YN-PF",MID(Tabela1[[#This Row],[ITEM]],1,5)="YN-PC"))),
  0,
  IF(
    ROUNDUP(
      IF(
        IF(D250="A",13-SUM(AR250:AU250),IF(D250="B",11-SUM(AR250:AU250),IF(D250="C",7-SUM(AR250:AU250))))
        &lt;0,
        0,
        IF(D250="A",13-SUM(AR250:AU250),IF(D250="B",11-SUM(AR250:AU250),IF(D250="C",7-SUM(AR250:AU250))))
      )
      *AE250/C250, 0
    )
    *C250 = 0,
    0,
    ROUNDUP(
      IF(
        IF(D250="A",13-SUM(AR250:AU250),IF(D250="B",11-SUM(AR250:AU250),IF(D250="C",7-SUM(AR250:AU250))))
        &lt;0,
        0,
        IF(D250="A",13-SUM(AR250:AU250),IF(D250="B",11-SUM(AR250:AU250),IF(D250="C",7-SUM(AR250:AU250))))
      )
      *AE250/C250, 0
    ) *C250
  )
)</f>
        <v>0</v>
      </c>
      <c r="AZ250" s="26">
        <f>IF(OR(COUNTIF(AB250,"&gt;="&amp;1.5)+COUNTIF(AA250,"&gt;="&amp;1.5)+COUNTIF(Z250,"&gt;="&amp;1.5)+COUNTIF(Y250,"&gt;="&amp;1.5)+COUNTIF(X250,"&gt;="&amp;1.5)&gt;=2,COUNTIF(AB250,"&gt;="&amp;2)&gt;=1,AND(AA250&gt;=1.5,AB250&lt;=0.3,AI250=0)),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+IFERROR(BA250*C250,0),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+IFERROR(BA250*C250,0),
IFERROR(AVERAGEIF(Tabela1[[#This Row],[COMPRA PADRÃO]:[COMPRA &gt;30%]],"&gt;"&amp;0,Tabela1[[#This Row],[COMPRA PADRÃO]:[COMPRA &gt;30%]]),
0))/Tabela1[[#This Row],[U/CX]],0)*Tabela1[[#This Row],[U/CX]])</f>
        <v>0</v>
      </c>
      <c r="BA250" s="19"/>
      <c r="BB250" s="19"/>
      <c r="BC250" s="5"/>
      <c r="BD250" s="43">
        <f t="shared" si="103"/>
        <v>28.679245283018869</v>
      </c>
      <c r="BE250" s="44">
        <f>Tabela1[[#This Row],[MÉDIA DIÁRIA]]*180</f>
        <v>5162.2641509433961</v>
      </c>
      <c r="BF250" s="44">
        <f>Tabela1[[#This Row],[MÉDIA DIÁRIA]]*IF(Tabela1[[#This Row],[ABC FAT]]="A",(13*22),IF(Tabela1[[#This Row],[ABC FAT]]="B",(9*22),IF(Tabela1[[#This Row],[ABC FAT]]="C",(3*22),0)))</f>
        <v>5678.4905660377362</v>
      </c>
      <c r="BG250" s="44">
        <f>SUM(Tabela1[[#This Row],[ESTOQUE TOTAL]],Tabela1[[#This Row],[TRÂNSITO TOTAL]])</f>
        <v>5450</v>
      </c>
      <c r="BH2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5400</v>
      </c>
      <c r="BI2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0.997624269005848</v>
      </c>
    </row>
    <row r="251" spans="1:61" s="3" customFormat="1" x14ac:dyDescent="0.2">
      <c r="A251" s="4" t="s">
        <v>17</v>
      </c>
      <c r="B251" s="4" t="s">
        <v>847</v>
      </c>
      <c r="C251" s="4">
        <v>40</v>
      </c>
      <c r="D251" s="4" t="s">
        <v>85</v>
      </c>
      <c r="E251" s="5">
        <v>140</v>
      </c>
      <c r="F251" s="4">
        <v>160</v>
      </c>
      <c r="G251" s="4">
        <v>100</v>
      </c>
      <c r="H251" s="4">
        <v>365</v>
      </c>
      <c r="I251" s="4">
        <v>330</v>
      </c>
      <c r="J251" s="4">
        <v>40</v>
      </c>
      <c r="K251" s="4">
        <v>290</v>
      </c>
      <c r="L251" s="4">
        <v>190</v>
      </c>
      <c r="M251" s="4">
        <v>180</v>
      </c>
      <c r="N251" s="4">
        <v>40</v>
      </c>
      <c r="O251" s="4">
        <v>220</v>
      </c>
      <c r="P251" s="4">
        <v>40</v>
      </c>
      <c r="Q251" s="13">
        <f t="shared" si="78"/>
        <v>0.80190930787589498</v>
      </c>
      <c r="R251" s="16">
        <f t="shared" si="79"/>
        <v>0.9164677804295942</v>
      </c>
      <c r="S251" s="16">
        <f t="shared" si="80"/>
        <v>0.57279236276849643</v>
      </c>
      <c r="T251" s="16">
        <f t="shared" si="81"/>
        <v>2.0906921241050118</v>
      </c>
      <c r="U251" s="16">
        <f t="shared" si="82"/>
        <v>1.8902147971360381</v>
      </c>
      <c r="V251" s="16">
        <f t="shared" si="83"/>
        <v>0.22911694510739855</v>
      </c>
      <c r="W251" s="16">
        <f t="shared" si="84"/>
        <v>1.6610978520286395</v>
      </c>
      <c r="X251" s="16">
        <f t="shared" si="85"/>
        <v>1.0883054892601431</v>
      </c>
      <c r="Y251" s="16">
        <f t="shared" si="86"/>
        <v>1.0310262529832934</v>
      </c>
      <c r="Z251" s="16">
        <f t="shared" si="87"/>
        <v>0.22911694510739855</v>
      </c>
      <c r="AA251" s="16">
        <f t="shared" si="88"/>
        <v>1.2601431980906921</v>
      </c>
      <c r="AB251" s="17">
        <f t="shared" si="89"/>
        <v>0.22911694510739855</v>
      </c>
      <c r="AC251" s="15">
        <v>15273.8</v>
      </c>
      <c r="AD251" s="14">
        <f>AVERAGE(Tabela1[[#This Row],[202407-JUL]:[202506-JUN]])</f>
        <v>174.58333333333334</v>
      </c>
      <c r="AE251" s="14">
        <f t="shared" si="90"/>
        <v>219.44444444444446</v>
      </c>
      <c r="AF251" s="5">
        <v>0</v>
      </c>
      <c r="AG251" s="6">
        <v>462</v>
      </c>
      <c r="AH251" s="4">
        <v>960</v>
      </c>
      <c r="AI251" s="23">
        <f>SUM(Tabela1[[#This Row],[ESTOQUE RJ]:[ESTOQUE SC]])</f>
        <v>1422</v>
      </c>
      <c r="AJ251" s="4">
        <v>0</v>
      </c>
      <c r="AK251" s="4">
        <v>0</v>
      </c>
      <c r="AL251" s="24">
        <f>SUM(Tabela1[[#This Row],[QTD CONTAINER]:[QTD FÁBRICA]])</f>
        <v>0</v>
      </c>
      <c r="AM251" s="7">
        <f t="shared" si="91"/>
        <v>2.6463007159904532</v>
      </c>
      <c r="AN251" s="7">
        <f t="shared" si="92"/>
        <v>5.4988066825775652</v>
      </c>
      <c r="AO251" s="8">
        <f t="shared" si="93"/>
        <v>0</v>
      </c>
      <c r="AP251" s="9">
        <f t="shared" si="94"/>
        <v>0</v>
      </c>
      <c r="AQ251" s="25">
        <f t="shared" si="95"/>
        <v>8.1451073985680189</v>
      </c>
      <c r="AR251" s="18">
        <f t="shared" si="96"/>
        <v>2.1053164556962023</v>
      </c>
      <c r="AS251" s="7">
        <f t="shared" si="97"/>
        <v>4.3746835443037968</v>
      </c>
      <c r="AT251" s="8">
        <f t="shared" si="98"/>
        <v>0</v>
      </c>
      <c r="AU251" s="9">
        <f t="shared" si="99"/>
        <v>0</v>
      </c>
      <c r="AV251" s="10">
        <f t="shared" si="100"/>
        <v>6.4799999999999986</v>
      </c>
      <c r="AW251" s="22">
        <f t="shared" si="101"/>
        <v>0</v>
      </c>
      <c r="AX251" s="5">
        <f t="shared" si="102"/>
        <v>0</v>
      </c>
      <c r="AY251" s="4">
        <f>IF(
  AND(Tabela1[[#This Row],[GRUPO | ITEM]]="PALHETAS",NOT(OR(MID(Tabela1[[#This Row],[ITEM]],1,5)="YN-PF",MID(Tabela1[[#This Row],[ITEM]],1,5)="YN-PC"))),
  0,
  IF(
    ROUNDUP(
      IF(
        IF(D251="A",13-SUM(AR251:AU251),IF(D251="B",11-SUM(AR251:AU251),IF(D251="C",7-SUM(AR251:AU251))))
        &lt;0,
        0,
        IF(D251="A",13-SUM(AR251:AU251),IF(D251="B",11-SUM(AR251:AU251),IF(D251="C",7-SUM(AR251:AU251))))
      )
      *AE251/C251, 0
    )
    *C251 = 0,
    0,
    ROUNDUP(
      IF(
        IF(D251="A",13-SUM(AR251:AU251),IF(D251="B",11-SUM(AR251:AU251),IF(D251="C",7-SUM(AR251:AU251))))
        &lt;0,
        0,
        IF(D251="A",13-SUM(AR251:AU251),IF(D251="B",11-SUM(AR251:AU251),IF(D251="C",7-SUM(AR251:AU251))))
      )
      *AE251/C251, 0
    ) *C251
  )
)</f>
        <v>0</v>
      </c>
      <c r="AZ251" s="26">
        <f>IF(OR(COUNTIF(AB251,"&gt;="&amp;1.5)+COUNTIF(AA251,"&gt;="&amp;1.5)+COUNTIF(Z251,"&gt;="&amp;1.5)+COUNTIF(Y251,"&gt;="&amp;1.5)+COUNTIF(X251,"&gt;="&amp;1.5)&gt;=2,COUNTIF(AB251,"&gt;="&amp;2)&gt;=1,AND(AA251&gt;=1.5,AB251&lt;=0.3,AI251=0)),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+IFERROR(BA251*C251,0),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+IFERROR(BA251*C251,0),
IFERROR(AVERAGEIF(Tabela1[[#This Row],[COMPRA PADRÃO]:[COMPRA &gt;30%]],"&gt;"&amp;0,Tabela1[[#This Row],[COMPRA PADRÃO]:[COMPRA &gt;30%]]),
0))/Tabela1[[#This Row],[U/CX]],0)*Tabela1[[#This Row],[U/CX]])</f>
        <v>0</v>
      </c>
      <c r="BA251" s="19"/>
      <c r="BB251" s="19"/>
      <c r="BC251" s="5"/>
      <c r="BD251" s="43">
        <f t="shared" si="103"/>
        <v>7.9056603773584904</v>
      </c>
      <c r="BE251" s="44">
        <f>Tabela1[[#This Row],[MÉDIA DIÁRIA]]*180</f>
        <v>1423.0188679245282</v>
      </c>
      <c r="BF251" s="44">
        <f>Tabela1[[#This Row],[MÉDIA DIÁRIA]]*IF(Tabela1[[#This Row],[ABC FAT]]="A",(13*22),IF(Tabela1[[#This Row],[ABC FAT]]="B",(9*22),IF(Tabela1[[#This Row],[ABC FAT]]="C",(3*22),0)))</f>
        <v>521.77358490566041</v>
      </c>
      <c r="BG251" s="44">
        <f>SUM(Tabela1[[#This Row],[ESTOQUE TOTAL]],Tabela1[[#This Row],[TRÂNSITO TOTAL]])</f>
        <v>1422</v>
      </c>
      <c r="BH2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520</v>
      </c>
      <c r="BI2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0.99928400954653951</v>
      </c>
    </row>
    <row r="252" spans="1:61" s="3" customFormat="1" x14ac:dyDescent="0.2">
      <c r="A252" s="4" t="s">
        <v>17</v>
      </c>
      <c r="B252" s="4" t="s">
        <v>784</v>
      </c>
      <c r="C252" s="4">
        <v>50</v>
      </c>
      <c r="D252" s="4" t="s">
        <v>16</v>
      </c>
      <c r="E252" s="5">
        <v>1050</v>
      </c>
      <c r="F252" s="4">
        <v>500</v>
      </c>
      <c r="G252" s="4">
        <v>350</v>
      </c>
      <c r="H252" s="4">
        <v>1450</v>
      </c>
      <c r="I252" s="4">
        <v>3050</v>
      </c>
      <c r="J252" s="4">
        <v>1900</v>
      </c>
      <c r="K252" s="4">
        <v>1550</v>
      </c>
      <c r="L252" s="4">
        <v>600</v>
      </c>
      <c r="M252" s="4">
        <v>900</v>
      </c>
      <c r="N252" s="4">
        <v>900</v>
      </c>
      <c r="O252" s="4">
        <v>1500</v>
      </c>
      <c r="P252" s="4">
        <v>950</v>
      </c>
      <c r="Q252" s="13">
        <f t="shared" si="78"/>
        <v>0.8571428571428571</v>
      </c>
      <c r="R252" s="16">
        <f t="shared" si="79"/>
        <v>0.40816326530612246</v>
      </c>
      <c r="S252" s="16">
        <f t="shared" si="80"/>
        <v>0.2857142857142857</v>
      </c>
      <c r="T252" s="16">
        <f t="shared" si="81"/>
        <v>1.1836734693877551</v>
      </c>
      <c r="U252" s="16">
        <f t="shared" si="82"/>
        <v>2.489795918367347</v>
      </c>
      <c r="V252" s="16">
        <f t="shared" si="83"/>
        <v>1.5510204081632653</v>
      </c>
      <c r="W252" s="16">
        <f t="shared" si="84"/>
        <v>1.2653061224489797</v>
      </c>
      <c r="X252" s="16">
        <f t="shared" si="85"/>
        <v>0.48979591836734693</v>
      </c>
      <c r="Y252" s="16">
        <f t="shared" si="86"/>
        <v>0.73469387755102045</v>
      </c>
      <c r="Z252" s="16">
        <f t="shared" si="87"/>
        <v>0.73469387755102045</v>
      </c>
      <c r="AA252" s="16">
        <f t="shared" si="88"/>
        <v>1.2244897959183674</v>
      </c>
      <c r="AB252" s="17">
        <f t="shared" si="89"/>
        <v>0.77551020408163263</v>
      </c>
      <c r="AC252" s="15">
        <v>50868.5</v>
      </c>
      <c r="AD252" s="14">
        <f>AVERAGE(Tabela1[[#This Row],[202407-JUL]:[202506-JUN]])</f>
        <v>1225</v>
      </c>
      <c r="AE252" s="14">
        <f t="shared" si="90"/>
        <v>1304.5454545454545</v>
      </c>
      <c r="AF252" s="5">
        <v>0</v>
      </c>
      <c r="AG252" s="6">
        <v>1130</v>
      </c>
      <c r="AH252" s="4">
        <v>8850</v>
      </c>
      <c r="AI252" s="23">
        <f>SUM(Tabela1[[#This Row],[ESTOQUE RJ]:[ESTOQUE SC]])</f>
        <v>9980</v>
      </c>
      <c r="AJ252" s="4">
        <v>0</v>
      </c>
      <c r="AK252" s="4">
        <v>0</v>
      </c>
      <c r="AL252" s="24">
        <f>SUM(Tabela1[[#This Row],[QTD CONTAINER]:[QTD FÁBRICA]])</f>
        <v>0</v>
      </c>
      <c r="AM252" s="7">
        <f t="shared" si="91"/>
        <v>0.92244897959183669</v>
      </c>
      <c r="AN252" s="7">
        <f t="shared" si="92"/>
        <v>7.2244897959183669</v>
      </c>
      <c r="AO252" s="8">
        <f t="shared" si="93"/>
        <v>0</v>
      </c>
      <c r="AP252" s="9">
        <f t="shared" si="94"/>
        <v>0</v>
      </c>
      <c r="AQ252" s="25">
        <f t="shared" si="95"/>
        <v>8.1469387755102041</v>
      </c>
      <c r="AR252" s="18">
        <f t="shared" si="96"/>
        <v>0.86620209059233455</v>
      </c>
      <c r="AS252" s="7">
        <f t="shared" si="97"/>
        <v>6.7839721254355405</v>
      </c>
      <c r="AT252" s="8">
        <f t="shared" si="98"/>
        <v>0</v>
      </c>
      <c r="AU252" s="9">
        <f t="shared" si="99"/>
        <v>0</v>
      </c>
      <c r="AV252" s="10">
        <f t="shared" si="100"/>
        <v>7.6501742160278754</v>
      </c>
      <c r="AW252" s="22">
        <f t="shared" si="101"/>
        <v>0</v>
      </c>
      <c r="AX252" s="5">
        <f t="shared" si="102"/>
        <v>0</v>
      </c>
      <c r="AY252" s="4">
        <f>IF(
  AND(Tabela1[[#This Row],[GRUPO | ITEM]]="PALHETAS",NOT(OR(MID(Tabela1[[#This Row],[ITEM]],1,5)="YN-PF",MID(Tabela1[[#This Row],[ITEM]],1,5)="YN-PC"))),
  0,
  IF(
    ROUNDUP(
      IF(
        IF(D252="A",13-SUM(AR252:AU252),IF(D252="B",11-SUM(AR252:AU252),IF(D252="C",7-SUM(AR252:AU252))))
        &lt;0,
        0,
        IF(D252="A",13-SUM(AR252:AU252),IF(D252="B",11-SUM(AR252:AU252),IF(D252="C",7-SUM(AR252:AU252))))
      )
      *AE252/C252, 0
    )
    *C252 = 0,
    0,
    ROUNDUP(
      IF(
        IF(D252="A",13-SUM(AR252:AU252),IF(D252="B",11-SUM(AR252:AU252),IF(D252="C",7-SUM(AR252:AU252))))
        &lt;0,
        0,
        IF(D252="A",13-SUM(AR252:AU252),IF(D252="B",11-SUM(AR252:AU252),IF(D252="C",7-SUM(AR252:AU252))))
      )
      *AE252/C252, 0
    ) *C252
  )
)</f>
        <v>0</v>
      </c>
      <c r="AZ252" s="26">
        <f>IF(OR(COUNTIF(AB252,"&gt;="&amp;1.5)+COUNTIF(AA252,"&gt;="&amp;1.5)+COUNTIF(Z252,"&gt;="&amp;1.5)+COUNTIF(Y252,"&gt;="&amp;1.5)+COUNTIF(X252,"&gt;="&amp;1.5)&gt;=2,COUNTIF(AB252,"&gt;="&amp;2)&gt;=1,AND(AA252&gt;=1.5,AB252&lt;=0.3,AI252=0)),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+IFERROR(BA252*C252,0),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+IFERROR(BA252*C252,0),
IFERROR(AVERAGEIF(Tabela1[[#This Row],[COMPRA PADRÃO]:[COMPRA &gt;30%]],"&gt;"&amp;0,Tabela1[[#This Row],[COMPRA PADRÃO]:[COMPRA &gt;30%]]),
0))/Tabela1[[#This Row],[U/CX]],0)*Tabela1[[#This Row],[U/CX]])</f>
        <v>0</v>
      </c>
      <c r="BA252" s="33"/>
      <c r="BB252" s="33"/>
      <c r="BC252" s="42"/>
      <c r="BD252" s="43">
        <f t="shared" si="103"/>
        <v>55.471698113207545</v>
      </c>
      <c r="BE252" s="44">
        <f>Tabela1[[#This Row],[MÉDIA DIÁRIA]]*180</f>
        <v>9984.9056603773588</v>
      </c>
      <c r="BF252" s="44">
        <f>Tabela1[[#This Row],[MÉDIA DIÁRIA]]*IF(Tabela1[[#This Row],[ABC FAT]]="A",(13*22),IF(Tabela1[[#This Row],[ABC FAT]]="B",(9*22),IF(Tabela1[[#This Row],[ABC FAT]]="C",(3*22),0)))</f>
        <v>10983.396226415094</v>
      </c>
      <c r="BG252" s="44">
        <f>SUM(Tabela1[[#This Row],[ESTOQUE TOTAL]],Tabela1[[#This Row],[TRÂNSITO TOTAL]])</f>
        <v>9980</v>
      </c>
      <c r="BH2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11000</v>
      </c>
      <c r="BI2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0.99950869236583517</v>
      </c>
    </row>
    <row r="253" spans="1:61" s="3" customFormat="1" x14ac:dyDescent="0.2">
      <c r="A253" s="4" t="s">
        <v>17</v>
      </c>
      <c r="B253" s="4" t="s">
        <v>23</v>
      </c>
      <c r="C253" s="4">
        <v>20</v>
      </c>
      <c r="D253" s="4" t="s">
        <v>19</v>
      </c>
      <c r="E253" s="5">
        <v>8440</v>
      </c>
      <c r="F253" s="4">
        <v>5700</v>
      </c>
      <c r="G253" s="4">
        <v>3800</v>
      </c>
      <c r="H253" s="4">
        <v>11580</v>
      </c>
      <c r="I253" s="4">
        <v>15840</v>
      </c>
      <c r="J253" s="4">
        <v>3080</v>
      </c>
      <c r="K253" s="4">
        <v>11400</v>
      </c>
      <c r="L253" s="4">
        <v>6400</v>
      </c>
      <c r="M253" s="4">
        <v>5020</v>
      </c>
      <c r="N253" s="4">
        <v>4080</v>
      </c>
      <c r="O253" s="4">
        <v>5140</v>
      </c>
      <c r="P253" s="4">
        <v>6860</v>
      </c>
      <c r="Q253" s="13">
        <f t="shared" si="78"/>
        <v>1.1596061369361117</v>
      </c>
      <c r="R253" s="16">
        <f t="shared" si="79"/>
        <v>0.78314632470803758</v>
      </c>
      <c r="S253" s="16">
        <f t="shared" si="80"/>
        <v>0.52209754980535839</v>
      </c>
      <c r="T253" s="16">
        <f t="shared" si="81"/>
        <v>1.5910235859858026</v>
      </c>
      <c r="U253" s="16">
        <f t="shared" si="82"/>
        <v>2.1763224181360203</v>
      </c>
      <c r="V253" s="16">
        <f t="shared" si="83"/>
        <v>0.4231738035264484</v>
      </c>
      <c r="W253" s="16">
        <f t="shared" si="84"/>
        <v>1.5662926494160752</v>
      </c>
      <c r="X253" s="16">
        <f t="shared" si="85"/>
        <v>0.87932218914586679</v>
      </c>
      <c r="Y253" s="16">
        <f t="shared" si="86"/>
        <v>0.68971834211128924</v>
      </c>
      <c r="Z253" s="16">
        <f t="shared" si="87"/>
        <v>0.56056789558049003</v>
      </c>
      <c r="AA253" s="16">
        <f t="shared" si="88"/>
        <v>0.70620563315777429</v>
      </c>
      <c r="AB253" s="17">
        <f t="shared" si="89"/>
        <v>0.94252347149072591</v>
      </c>
      <c r="AC253" s="15">
        <v>1343623.6</v>
      </c>
      <c r="AD253" s="14">
        <f>AVERAGE(Tabela1[[#This Row],[202407-JUL]:[202506-JUN]])</f>
        <v>7278.333333333333</v>
      </c>
      <c r="AE253" s="14">
        <f t="shared" si="90"/>
        <v>7278.333333333333</v>
      </c>
      <c r="AF253" s="5">
        <v>4</v>
      </c>
      <c r="AG253" s="6">
        <v>22380</v>
      </c>
      <c r="AH253" s="4">
        <v>19520</v>
      </c>
      <c r="AI253" s="23">
        <f>SUM(Tabela1[[#This Row],[ESTOQUE RJ]:[ESTOQUE SC]])</f>
        <v>41900</v>
      </c>
      <c r="AJ253" s="4">
        <v>17820</v>
      </c>
      <c r="AK253" s="4">
        <v>74180</v>
      </c>
      <c r="AL253" s="24">
        <f>SUM(Tabela1[[#This Row],[QTD CONTAINER]:[QTD FÁBRICA]])</f>
        <v>92000</v>
      </c>
      <c r="AM253" s="7">
        <f t="shared" si="91"/>
        <v>3.0748797801694527</v>
      </c>
      <c r="AN253" s="7">
        <f t="shared" si="92"/>
        <v>2.6819326768948937</v>
      </c>
      <c r="AO253" s="8">
        <f t="shared" si="93"/>
        <v>2.4483627204030229</v>
      </c>
      <c r="AP253" s="9">
        <f t="shared" si="94"/>
        <v>10.191893748568813</v>
      </c>
      <c r="AQ253" s="25">
        <f t="shared" si="95"/>
        <v>18.397068926036184</v>
      </c>
      <c r="AR253" s="18">
        <f t="shared" si="96"/>
        <v>3.0748797801694527</v>
      </c>
      <c r="AS253" s="7">
        <f t="shared" si="97"/>
        <v>2.6819326768948937</v>
      </c>
      <c r="AT253" s="8">
        <f t="shared" si="98"/>
        <v>2.4483627204030229</v>
      </c>
      <c r="AU253" s="9">
        <f t="shared" si="99"/>
        <v>10.191893748568813</v>
      </c>
      <c r="AV253" s="10">
        <f t="shared" si="100"/>
        <v>18.397068926036184</v>
      </c>
      <c r="AW253" s="22">
        <f t="shared" si="101"/>
        <v>0</v>
      </c>
      <c r="AX253" s="5">
        <f t="shared" si="102"/>
        <v>0</v>
      </c>
      <c r="AY253" s="4">
        <f>IF(
  AND(Tabela1[[#This Row],[GRUPO | ITEM]]="PALHETAS",NOT(OR(MID(Tabela1[[#This Row],[ITEM]],1,5)="YN-PF",MID(Tabela1[[#This Row],[ITEM]],1,5)="YN-PC"))),
  0,
  IF(
    ROUNDUP(
      IF(
        IF(D253="A",13-SUM(AR253:AU253),IF(D253="B",11-SUM(AR253:AU253),IF(D253="C",7-SUM(AR253:AU253))))
        &lt;0,
        0,
        IF(D253="A",13-SUM(AR253:AU253),IF(D253="B",11-SUM(AR253:AU253),IF(D253="C",7-SUM(AR253:AU253))))
      )
      *AE253/C253, 0
    )
    *C253 = 0,
    0,
    ROUNDUP(
      IF(
        IF(D253="A",13-SUM(AR253:AU253),IF(D253="B",11-SUM(AR253:AU253),IF(D253="C",7-SUM(AR253:AU253))))
        &lt;0,
        0,
        IF(D253="A",13-SUM(AR253:AU253),IF(D253="B",11-SUM(AR253:AU253),IF(D253="C",7-SUM(AR253:AU253))))
      )
      *AE253/C253, 0
    ) *C253
  )
)</f>
        <v>0</v>
      </c>
      <c r="AZ253" s="26">
        <f>IF(OR(COUNTIF(AB253,"&gt;="&amp;1.5)+COUNTIF(AA253,"&gt;="&amp;1.5)+COUNTIF(Z253,"&gt;="&amp;1.5)+COUNTIF(Y253,"&gt;="&amp;1.5)+COUNTIF(X253,"&gt;="&amp;1.5)&gt;=2,COUNTIF(AB253,"&gt;="&amp;2)&gt;=1,AND(AA253&gt;=1.5,AB253&lt;=0.3,AI253=0)),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+IFERROR(BA253*C253,0),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+IFERROR(BA253*C253,0),
IFERROR(AVERAGEIF(Tabela1[[#This Row],[COMPRA PADRÃO]:[COMPRA &gt;30%]],"&gt;"&amp;0,Tabela1[[#This Row],[COMPRA PADRÃO]:[COMPRA &gt;30%]]),
0))/Tabela1[[#This Row],[U/CX]],0)*Tabela1[[#This Row],[U/CX]])</f>
        <v>0</v>
      </c>
      <c r="BA253" s="19"/>
      <c r="BB253" s="19"/>
      <c r="BC253" s="5"/>
      <c r="BD253" s="43">
        <f t="shared" si="103"/>
        <v>329.58490566037733</v>
      </c>
      <c r="BE253" s="44">
        <f>Tabela1[[#This Row],[MÉDIA DIÁRIA]]*180</f>
        <v>59325.283018867922</v>
      </c>
      <c r="BF253" s="44">
        <f>Tabela1[[#This Row],[MÉDIA DIÁRIA]]*IF(Tabela1[[#This Row],[ABC FAT]]="A",(13*22),IF(Tabela1[[#This Row],[ABC FAT]]="B",(9*22),IF(Tabela1[[#This Row],[ABC FAT]]="C",(3*22),0)))</f>
        <v>94261.283018867922</v>
      </c>
      <c r="BG253" s="44">
        <f>SUM(Tabela1[[#This Row],[ESTOQUE TOTAL]],Tabela1[[#This Row],[TRÂNSITO TOTAL]])</f>
        <v>133900</v>
      </c>
      <c r="BH2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19680</v>
      </c>
      <c r="BI2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1.006653436124469</v>
      </c>
    </row>
    <row r="254" spans="1:61" s="3" customFormat="1" x14ac:dyDescent="0.2">
      <c r="A254" s="4" t="s">
        <v>17</v>
      </c>
      <c r="B254" s="4" t="s">
        <v>54</v>
      </c>
      <c r="C254" s="4">
        <v>20</v>
      </c>
      <c r="D254" s="4" t="s">
        <v>19</v>
      </c>
      <c r="E254" s="5">
        <v>2440</v>
      </c>
      <c r="F254" s="4">
        <v>2000</v>
      </c>
      <c r="G254" s="4">
        <v>1100</v>
      </c>
      <c r="H254" s="4">
        <v>3220</v>
      </c>
      <c r="I254" s="4">
        <v>3760</v>
      </c>
      <c r="J254" s="4">
        <v>640</v>
      </c>
      <c r="K254" s="4">
        <v>2580</v>
      </c>
      <c r="L254" s="4">
        <v>1380</v>
      </c>
      <c r="M254" s="4">
        <v>1160</v>
      </c>
      <c r="N254" s="4">
        <v>940</v>
      </c>
      <c r="O254" s="4">
        <v>1200</v>
      </c>
      <c r="P254" s="4">
        <v>1520</v>
      </c>
      <c r="Q254" s="13">
        <f t="shared" si="78"/>
        <v>1.3345487693710119</v>
      </c>
      <c r="R254" s="16">
        <f t="shared" si="79"/>
        <v>1.0938924339106655</v>
      </c>
      <c r="S254" s="16">
        <f t="shared" si="80"/>
        <v>0.60164083865086604</v>
      </c>
      <c r="T254" s="16">
        <f t="shared" si="81"/>
        <v>1.7611668185961715</v>
      </c>
      <c r="U254" s="16">
        <f t="shared" si="82"/>
        <v>2.056517775752051</v>
      </c>
      <c r="V254" s="16">
        <f t="shared" si="83"/>
        <v>0.35004557885141296</v>
      </c>
      <c r="W254" s="16">
        <f t="shared" si="84"/>
        <v>1.4111212397447586</v>
      </c>
      <c r="X254" s="16">
        <f t="shared" si="85"/>
        <v>0.75478577939835922</v>
      </c>
      <c r="Y254" s="16">
        <f t="shared" si="86"/>
        <v>0.63445761166818604</v>
      </c>
      <c r="Z254" s="16">
        <f t="shared" si="87"/>
        <v>0.51412944393801274</v>
      </c>
      <c r="AA254" s="16">
        <f t="shared" si="88"/>
        <v>0.65633546034639934</v>
      </c>
      <c r="AB254" s="17">
        <f t="shared" si="89"/>
        <v>0.83135824977210582</v>
      </c>
      <c r="AC254" s="15">
        <v>336057.2</v>
      </c>
      <c r="AD254" s="14">
        <f>AVERAGE(Tabela1[[#This Row],[202407-JUL]:[202506-JUN]])</f>
        <v>1828.3333333333333</v>
      </c>
      <c r="AE254" s="14">
        <f t="shared" si="90"/>
        <v>1828.3333333333333</v>
      </c>
      <c r="AF254" s="5">
        <v>1</v>
      </c>
      <c r="AG254" s="6">
        <v>4100</v>
      </c>
      <c r="AH254" s="4">
        <v>4520</v>
      </c>
      <c r="AI254" s="23">
        <f>SUM(Tabela1[[#This Row],[ESTOQUE RJ]:[ESTOQUE SC]])</f>
        <v>8620</v>
      </c>
      <c r="AJ254" s="4">
        <v>6500</v>
      </c>
      <c r="AK254" s="4">
        <v>20000</v>
      </c>
      <c r="AL254" s="24">
        <f>SUM(Tabela1[[#This Row],[QTD CONTAINER]:[QTD FÁBRICA]])</f>
        <v>26500</v>
      </c>
      <c r="AM254" s="7">
        <f t="shared" si="91"/>
        <v>2.2424794895168643</v>
      </c>
      <c r="AN254" s="7">
        <f t="shared" si="92"/>
        <v>2.4721969006381039</v>
      </c>
      <c r="AO254" s="8">
        <f t="shared" si="93"/>
        <v>3.5551504102096629</v>
      </c>
      <c r="AP254" s="9">
        <f t="shared" si="94"/>
        <v>10.938924339106656</v>
      </c>
      <c r="AQ254" s="25">
        <f t="shared" si="95"/>
        <v>19.208751139471289</v>
      </c>
      <c r="AR254" s="18">
        <f t="shared" si="96"/>
        <v>2.2424794895168643</v>
      </c>
      <c r="AS254" s="7">
        <f t="shared" si="97"/>
        <v>2.4721969006381039</v>
      </c>
      <c r="AT254" s="8">
        <f t="shared" si="98"/>
        <v>3.5551504102096629</v>
      </c>
      <c r="AU254" s="9">
        <f t="shared" si="99"/>
        <v>10.938924339106656</v>
      </c>
      <c r="AV254" s="10">
        <f t="shared" si="100"/>
        <v>19.208751139471289</v>
      </c>
      <c r="AW254" s="22">
        <f t="shared" si="101"/>
        <v>0</v>
      </c>
      <c r="AX254" s="5">
        <f t="shared" si="102"/>
        <v>0</v>
      </c>
      <c r="AY254" s="4">
        <f>IF(
  AND(Tabela1[[#This Row],[GRUPO | ITEM]]="PALHETAS",NOT(OR(MID(Tabela1[[#This Row],[ITEM]],1,5)="YN-PF",MID(Tabela1[[#This Row],[ITEM]],1,5)="YN-PC"))),
  0,
  IF(
    ROUNDUP(
      IF(
        IF(D254="A",13-SUM(AR254:AU254),IF(D254="B",11-SUM(AR254:AU254),IF(D254="C",7-SUM(AR254:AU254))))
        &lt;0,
        0,
        IF(D254="A",13-SUM(AR254:AU254),IF(D254="B",11-SUM(AR254:AU254),IF(D254="C",7-SUM(AR254:AU254))))
      )
      *AE254/C254, 0
    )
    *C254 = 0,
    0,
    ROUNDUP(
      IF(
        IF(D254="A",13-SUM(AR254:AU254),IF(D254="B",11-SUM(AR254:AU254),IF(D254="C",7-SUM(AR254:AU254))))
        &lt;0,
        0,
        IF(D254="A",13-SUM(AR254:AU254),IF(D254="B",11-SUM(AR254:AU254),IF(D254="C",7-SUM(AR254:AU254))))
      )
      *AE254/C254, 0
    ) *C254
  )
)</f>
        <v>0</v>
      </c>
      <c r="AZ254" s="26">
        <f>IF(OR(COUNTIF(AB254,"&gt;="&amp;1.5)+COUNTIF(AA254,"&gt;="&amp;1.5)+COUNTIF(Z254,"&gt;="&amp;1.5)+COUNTIF(Y254,"&gt;="&amp;1.5)+COUNTIF(X254,"&gt;="&amp;1.5)&gt;=2,COUNTIF(AB254,"&gt;="&amp;2)&gt;=1,AND(AA254&gt;=1.5,AB254&lt;=0.3,AI254=0)),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+IFERROR(BA254*C254,0),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+IFERROR(BA254*C254,0),
IFERROR(AVERAGEIF(Tabela1[[#This Row],[COMPRA PADRÃO]:[COMPRA &gt;30%]],"&gt;"&amp;0,Tabela1[[#This Row],[COMPRA PADRÃO]:[COMPRA &gt;30%]]),
0))/Tabela1[[#This Row],[U/CX]],0)*Tabela1[[#This Row],[U/CX]])</f>
        <v>0</v>
      </c>
      <c r="BA254" s="19"/>
      <c r="BB254" s="19"/>
      <c r="BC254" s="5"/>
      <c r="BD254" s="43">
        <f t="shared" si="103"/>
        <v>82.79245283018868</v>
      </c>
      <c r="BE254" s="44">
        <f>Tabela1[[#This Row],[MÉDIA DIÁRIA]]*180</f>
        <v>14902.641509433963</v>
      </c>
      <c r="BF254" s="44">
        <f>Tabela1[[#This Row],[MÉDIA DIÁRIA]]*IF(Tabela1[[#This Row],[ABC FAT]]="A",(13*22),IF(Tabela1[[#This Row],[ABC FAT]]="B",(9*22),IF(Tabela1[[#This Row],[ABC FAT]]="C",(3*22),0)))</f>
        <v>23678.641509433961</v>
      </c>
      <c r="BG254" s="44">
        <f>SUM(Tabela1[[#This Row],[ESTOQUE TOTAL]],Tabela1[[#This Row],[TRÂNSITO TOTAL]])</f>
        <v>35120</v>
      </c>
      <c r="BH2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3460</v>
      </c>
      <c r="BI2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1.0145852324521423</v>
      </c>
    </row>
    <row r="255" spans="1:61" s="3" customFormat="1" x14ac:dyDescent="0.2">
      <c r="A255" s="4" t="s">
        <v>17</v>
      </c>
      <c r="B255" s="4" t="s">
        <v>100</v>
      </c>
      <c r="C255" s="4">
        <v>50</v>
      </c>
      <c r="D255" s="4" t="s">
        <v>19</v>
      </c>
      <c r="E255" s="5">
        <v>3000</v>
      </c>
      <c r="F255" s="4">
        <v>2150</v>
      </c>
      <c r="G255" s="4">
        <v>1550</v>
      </c>
      <c r="H255" s="4">
        <v>4050</v>
      </c>
      <c r="I255" s="4">
        <v>2950</v>
      </c>
      <c r="J255" s="4">
        <v>1000</v>
      </c>
      <c r="K255" s="4">
        <v>2700</v>
      </c>
      <c r="L255" s="4">
        <v>1400</v>
      </c>
      <c r="M255" s="4">
        <v>1900</v>
      </c>
      <c r="N255" s="4">
        <v>850</v>
      </c>
      <c r="O255" s="4">
        <v>1650</v>
      </c>
      <c r="P255" s="4">
        <v>1550</v>
      </c>
      <c r="Q255" s="13">
        <f t="shared" si="78"/>
        <v>1.4545454545454546</v>
      </c>
      <c r="R255" s="16">
        <f t="shared" si="79"/>
        <v>1.0424242424242425</v>
      </c>
      <c r="S255" s="16">
        <f t="shared" si="80"/>
        <v>0.75151515151515147</v>
      </c>
      <c r="T255" s="16">
        <f t="shared" si="81"/>
        <v>1.9636363636363636</v>
      </c>
      <c r="U255" s="16">
        <f t="shared" si="82"/>
        <v>1.4303030303030304</v>
      </c>
      <c r="V255" s="16">
        <f t="shared" si="83"/>
        <v>0.48484848484848486</v>
      </c>
      <c r="W255" s="16">
        <f t="shared" si="84"/>
        <v>1.3090909090909091</v>
      </c>
      <c r="X255" s="16">
        <f t="shared" si="85"/>
        <v>0.67878787878787883</v>
      </c>
      <c r="Y255" s="16">
        <f t="shared" si="86"/>
        <v>0.92121212121212126</v>
      </c>
      <c r="Z255" s="16">
        <f t="shared" si="87"/>
        <v>0.41212121212121211</v>
      </c>
      <c r="AA255" s="16">
        <f t="shared" si="88"/>
        <v>0.8</v>
      </c>
      <c r="AB255" s="17">
        <f t="shared" si="89"/>
        <v>0.75151515151515147</v>
      </c>
      <c r="AC255" s="15">
        <v>180751.5</v>
      </c>
      <c r="AD255" s="14">
        <f>AVERAGE(Tabela1[[#This Row],[202407-JUL]:[202506-JUN]])</f>
        <v>2062.5</v>
      </c>
      <c r="AE255" s="14">
        <f t="shared" si="90"/>
        <v>2062.5</v>
      </c>
      <c r="AF255" s="5">
        <v>0</v>
      </c>
      <c r="AG255" s="6">
        <v>3550</v>
      </c>
      <c r="AH255" s="4">
        <v>7050</v>
      </c>
      <c r="AI255" s="23">
        <f>SUM(Tabela1[[#This Row],[ESTOQUE RJ]:[ESTOQUE SC]])</f>
        <v>10600</v>
      </c>
      <c r="AJ255" s="4">
        <v>6750</v>
      </c>
      <c r="AK255" s="4">
        <v>7250</v>
      </c>
      <c r="AL255" s="24">
        <f>SUM(Tabela1[[#This Row],[QTD CONTAINER]:[QTD FÁBRICA]])</f>
        <v>14000</v>
      </c>
      <c r="AM255" s="7">
        <f t="shared" si="91"/>
        <v>1.7212121212121212</v>
      </c>
      <c r="AN255" s="7">
        <f t="shared" si="92"/>
        <v>3.418181818181818</v>
      </c>
      <c r="AO255" s="8">
        <f t="shared" si="93"/>
        <v>3.2727272727272729</v>
      </c>
      <c r="AP255" s="9">
        <f t="shared" si="94"/>
        <v>3.5151515151515151</v>
      </c>
      <c r="AQ255" s="25">
        <f t="shared" si="95"/>
        <v>11.927272727272728</v>
      </c>
      <c r="AR255" s="18">
        <f t="shared" si="96"/>
        <v>1.7212121212121212</v>
      </c>
      <c r="AS255" s="7">
        <f t="shared" si="97"/>
        <v>3.418181818181818</v>
      </c>
      <c r="AT255" s="8">
        <f t="shared" si="98"/>
        <v>3.2727272727272729</v>
      </c>
      <c r="AU255" s="9">
        <f t="shared" si="99"/>
        <v>3.5151515151515151</v>
      </c>
      <c r="AV255" s="10">
        <f t="shared" si="100"/>
        <v>11.927272727272728</v>
      </c>
      <c r="AW255" s="22">
        <f t="shared" si="101"/>
        <v>0</v>
      </c>
      <c r="AX255" s="5">
        <f t="shared" si="102"/>
        <v>0</v>
      </c>
      <c r="AY255" s="4">
        <f>IF(
  AND(Tabela1[[#This Row],[GRUPO | ITEM]]="PALHETAS",NOT(OR(MID(Tabela1[[#This Row],[ITEM]],1,5)="YN-PF",MID(Tabela1[[#This Row],[ITEM]],1,5)="YN-PC"))),
  0,
  IF(
    ROUNDUP(
      IF(
        IF(D255="A",13-SUM(AR255:AU255),IF(D255="B",11-SUM(AR255:AU255),IF(D255="C",7-SUM(AR255:AU255))))
        &lt;0,
        0,
        IF(D255="A",13-SUM(AR255:AU255),IF(D255="B",11-SUM(AR255:AU255),IF(D255="C",7-SUM(AR255:AU255))))
      )
      *AE255/C255, 0
    )
    *C255 = 0,
    0,
    ROUNDUP(
      IF(
        IF(D255="A",13-SUM(AR255:AU255),IF(D255="B",11-SUM(AR255:AU255),IF(D255="C",7-SUM(AR255:AU255))))
        &lt;0,
        0,
        IF(D255="A",13-SUM(AR255:AU255),IF(D255="B",11-SUM(AR255:AU255),IF(D255="C",7-SUM(AR255:AU255))))
      )
      *AE255/C255, 0
    ) *C255
  )
)</f>
        <v>0</v>
      </c>
      <c r="AZ255" s="26">
        <f>IF(OR(COUNTIF(AB255,"&gt;="&amp;1.5)+COUNTIF(AA255,"&gt;="&amp;1.5)+COUNTIF(Z255,"&gt;="&amp;1.5)+COUNTIF(Y255,"&gt;="&amp;1.5)+COUNTIF(X255,"&gt;="&amp;1.5)&gt;=2,COUNTIF(AB255,"&gt;="&amp;2)&gt;=1,AND(AA255&gt;=1.5,AB255&lt;=0.3,AI255=0)),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+IFERROR(BA255*C255,0),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+IFERROR(BA255*C255,0),
IFERROR(AVERAGEIF(Tabela1[[#This Row],[COMPRA PADRÃO]:[COMPRA &gt;30%]],"&gt;"&amp;0,Tabela1[[#This Row],[COMPRA PADRÃO]:[COMPRA &gt;30%]]),
0))/Tabela1[[#This Row],[U/CX]],0)*Tabela1[[#This Row],[U/CX]])</f>
        <v>0</v>
      </c>
      <c r="BA255" s="19"/>
      <c r="BB255" s="19"/>
      <c r="BC255" s="5"/>
      <c r="BD255" s="43">
        <f t="shared" si="103"/>
        <v>93.396226415094333</v>
      </c>
      <c r="BE255" s="44">
        <f>Tabela1[[#This Row],[MÉDIA DIÁRIA]]*180</f>
        <v>16811.32075471698</v>
      </c>
      <c r="BF255" s="44">
        <f>Tabela1[[#This Row],[MÉDIA DIÁRIA]]*IF(Tabela1[[#This Row],[ABC FAT]]="A",(13*22),IF(Tabela1[[#This Row],[ABC FAT]]="B",(9*22),IF(Tabela1[[#This Row],[ABC FAT]]="C",(3*22),0)))</f>
        <v>26711.32075471698</v>
      </c>
      <c r="BG255" s="44">
        <f>SUM(Tabela1[[#This Row],[ESTOQUE TOTAL]],Tabela1[[#This Row],[TRÂNSITO TOTAL]])</f>
        <v>24600</v>
      </c>
      <c r="BH2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18900</v>
      </c>
      <c r="BI2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1.0320426487093155</v>
      </c>
    </row>
    <row r="256" spans="1:61" s="3" customFormat="1" x14ac:dyDescent="0.2">
      <c r="A256" s="4" t="s">
        <v>39</v>
      </c>
      <c r="B256" s="4" t="s">
        <v>84</v>
      </c>
      <c r="C256" s="4">
        <v>200</v>
      </c>
      <c r="D256" s="4" t="s">
        <v>19</v>
      </c>
      <c r="E256" s="5">
        <v>5250</v>
      </c>
      <c r="F256" s="4">
        <v>4000</v>
      </c>
      <c r="G256" s="4">
        <v>2750</v>
      </c>
      <c r="H256" s="4">
        <v>5050</v>
      </c>
      <c r="I256" s="4">
        <v>4800</v>
      </c>
      <c r="J256" s="4">
        <v>2200</v>
      </c>
      <c r="K256" s="4">
        <v>7300</v>
      </c>
      <c r="L256" s="4">
        <v>1850</v>
      </c>
      <c r="M256" s="4">
        <v>5100</v>
      </c>
      <c r="N256" s="4">
        <v>3800</v>
      </c>
      <c r="O256" s="4">
        <v>5400</v>
      </c>
      <c r="P256" s="4">
        <v>10750</v>
      </c>
      <c r="Q256" s="13">
        <f t="shared" si="78"/>
        <v>1.0815450643776823</v>
      </c>
      <c r="R256" s="16">
        <f t="shared" si="79"/>
        <v>0.82403433476394849</v>
      </c>
      <c r="S256" s="16">
        <f t="shared" si="80"/>
        <v>0.5665236051502146</v>
      </c>
      <c r="T256" s="16">
        <f t="shared" si="81"/>
        <v>1.040343347639485</v>
      </c>
      <c r="U256" s="16">
        <f t="shared" si="82"/>
        <v>0.98884120171673817</v>
      </c>
      <c r="V256" s="16">
        <f t="shared" si="83"/>
        <v>0.45321888412017164</v>
      </c>
      <c r="W256" s="16">
        <f t="shared" si="84"/>
        <v>1.5038626609442058</v>
      </c>
      <c r="X256" s="16">
        <f t="shared" si="85"/>
        <v>0.38111587982832618</v>
      </c>
      <c r="Y256" s="16">
        <f t="shared" si="86"/>
        <v>1.0506437768240342</v>
      </c>
      <c r="Z256" s="16">
        <f t="shared" si="87"/>
        <v>0.78283261802575099</v>
      </c>
      <c r="AA256" s="16">
        <f t="shared" si="88"/>
        <v>1.1124463519313303</v>
      </c>
      <c r="AB256" s="17">
        <f t="shared" si="89"/>
        <v>2.2145922746781115</v>
      </c>
      <c r="AC256" s="15">
        <v>148591.5</v>
      </c>
      <c r="AD256" s="14">
        <f>AVERAGE(Tabela1[[#This Row],[202407-JUL]:[202506-JUN]])</f>
        <v>4854.166666666667</v>
      </c>
      <c r="AE256" s="14">
        <f t="shared" si="90"/>
        <v>4854.166666666667</v>
      </c>
      <c r="AF256" s="5">
        <v>7</v>
      </c>
      <c r="AG256" s="6">
        <v>28000</v>
      </c>
      <c r="AH256" s="4">
        <v>0</v>
      </c>
      <c r="AI256" s="23">
        <f>SUM(Tabela1[[#This Row],[ESTOQUE RJ]:[ESTOQUE SC]])</f>
        <v>28000</v>
      </c>
      <c r="AJ256" s="4">
        <v>13000</v>
      </c>
      <c r="AK256" s="4">
        <v>50400</v>
      </c>
      <c r="AL256" s="24">
        <f>SUM(Tabela1[[#This Row],[QTD CONTAINER]:[QTD FÁBRICA]])</f>
        <v>63400</v>
      </c>
      <c r="AM256" s="7">
        <f t="shared" si="91"/>
        <v>5.7682403433476388</v>
      </c>
      <c r="AN256" s="7">
        <f t="shared" si="92"/>
        <v>0</v>
      </c>
      <c r="AO256" s="8">
        <f t="shared" si="93"/>
        <v>2.6781115879828326</v>
      </c>
      <c r="AP256" s="9">
        <f t="shared" si="94"/>
        <v>10.38283261802575</v>
      </c>
      <c r="AQ256" s="25">
        <f t="shared" si="95"/>
        <v>18.829184549356221</v>
      </c>
      <c r="AR256" s="18">
        <f t="shared" si="96"/>
        <v>5.7682403433476388</v>
      </c>
      <c r="AS256" s="7">
        <f t="shared" si="97"/>
        <v>0</v>
      </c>
      <c r="AT256" s="8">
        <f t="shared" si="98"/>
        <v>2.6781115879828326</v>
      </c>
      <c r="AU256" s="9">
        <f t="shared" si="99"/>
        <v>10.38283261802575</v>
      </c>
      <c r="AV256" s="10">
        <f t="shared" si="100"/>
        <v>18.829184549356221</v>
      </c>
      <c r="AW256" s="22">
        <f t="shared" si="101"/>
        <v>5.5210300429184542</v>
      </c>
      <c r="AX256" s="5">
        <f t="shared" si="102"/>
        <v>0</v>
      </c>
      <c r="AY256" s="4">
        <f>IF(
  AND(Tabela1[[#This Row],[GRUPO | ITEM]]="PALHETAS",NOT(OR(MID(Tabela1[[#This Row],[ITEM]],1,5)="YN-PF",MID(Tabela1[[#This Row],[ITEM]],1,5)="YN-PC"))),
  0,
  IF(
    ROUNDUP(
      IF(
        IF(D256="A",13-SUM(AR256:AU256),IF(D256="B",11-SUM(AR256:AU256),IF(D256="C",7-SUM(AR256:AU256))))
        &lt;0,
        0,
        IF(D256="A",13-SUM(AR256:AU256),IF(D256="B",11-SUM(AR256:AU256),IF(D256="C",7-SUM(AR256:AU256))))
      )
      *AE256/C256, 0
    )
    *C256 = 0,
    0,
    ROUNDUP(
      IF(
        IF(D256="A",13-SUM(AR256:AU256),IF(D256="B",11-SUM(AR256:AU256),IF(D256="C",7-SUM(AR256:AU256))))
        &lt;0,
        0,
        IF(D256="A",13-SUM(AR256:AU256),IF(D256="B",11-SUM(AR256:AU256),IF(D256="C",7-SUM(AR256:AU256))))
      )
      *AE256/C256, 0
    ) *C256
  )
)</f>
        <v>0</v>
      </c>
      <c r="AZ256" s="26">
        <f>IF(OR(COUNTIF(AB256,"&gt;="&amp;1.5)+COUNTIF(AA256,"&gt;="&amp;1.5)+COUNTIF(Z256,"&gt;="&amp;1.5)+COUNTIF(Y256,"&gt;="&amp;1.5)+COUNTIF(X256,"&gt;="&amp;1.5)&gt;=2,COUNTIF(AB256,"&gt;="&amp;2)&gt;=1,AND(AA256&gt;=1.5,AB256&lt;=0.3,AI256=0)),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+IFERROR(BA256*C256,0),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+IFERROR(BA256*C256,0),
IFERROR(AVERAGEIF(Tabela1[[#This Row],[COMPRA PADRÃO]:[COMPRA &gt;30%]],"&gt;"&amp;0,Tabela1[[#This Row],[COMPRA PADRÃO]:[COMPRA &gt;30%]]),
0))/Tabela1[[#This Row],[U/CX]],0)*Tabela1[[#This Row],[U/CX]])</f>
        <v>26800</v>
      </c>
      <c r="BA256" s="33"/>
      <c r="BB256" s="33"/>
      <c r="BC256" s="42"/>
      <c r="BD256" s="43">
        <f t="shared" si="103"/>
        <v>219.81132075471697</v>
      </c>
      <c r="BE256" s="44">
        <f>Tabela1[[#This Row],[MÉDIA DIÁRIA]]*180</f>
        <v>39566.037735849059</v>
      </c>
      <c r="BF256" s="44">
        <f>Tabela1[[#This Row],[MÉDIA DIÁRIA]]*IF(Tabela1[[#This Row],[ABC FAT]]="A",(13*22),IF(Tabela1[[#This Row],[ABC FAT]]="B",(9*22),IF(Tabela1[[#This Row],[ABC FAT]]="C",(3*22),0)))</f>
        <v>62866.037735849051</v>
      </c>
      <c r="BG256" s="44">
        <f>SUM(Tabela1[[#This Row],[ESTOQUE TOTAL]],Tabela1[[#This Row],[TRÂNSITO TOTAL]])</f>
        <v>91400</v>
      </c>
      <c r="BH2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11000</v>
      </c>
      <c r="BI2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1.0362422508345255</v>
      </c>
    </row>
    <row r="257" spans="1:61" s="3" customFormat="1" x14ac:dyDescent="0.2">
      <c r="A257" s="4" t="s">
        <v>17</v>
      </c>
      <c r="B257" s="4" t="s">
        <v>52</v>
      </c>
      <c r="C257" s="4">
        <v>50</v>
      </c>
      <c r="D257" s="4" t="s">
        <v>19</v>
      </c>
      <c r="E257" s="5">
        <v>5170</v>
      </c>
      <c r="F257" s="4">
        <v>3500</v>
      </c>
      <c r="G257" s="4">
        <v>3500</v>
      </c>
      <c r="H257" s="4">
        <v>9088</v>
      </c>
      <c r="I257" s="4">
        <v>8050</v>
      </c>
      <c r="J257" s="4">
        <v>3200</v>
      </c>
      <c r="K257" s="4">
        <v>5900</v>
      </c>
      <c r="L257" s="4">
        <v>4950</v>
      </c>
      <c r="M257" s="4">
        <v>4050</v>
      </c>
      <c r="N257" s="4">
        <v>3400</v>
      </c>
      <c r="O257" s="4">
        <v>4150</v>
      </c>
      <c r="P257" s="4">
        <v>4100</v>
      </c>
      <c r="Q257" s="13">
        <f t="shared" si="78"/>
        <v>1.0504927359544853</v>
      </c>
      <c r="R257" s="16">
        <f t="shared" si="79"/>
        <v>0.7111652951335975</v>
      </c>
      <c r="S257" s="16">
        <f t="shared" si="80"/>
        <v>0.7111652951335975</v>
      </c>
      <c r="T257" s="16">
        <f t="shared" si="81"/>
        <v>1.8465914863354669</v>
      </c>
      <c r="U257" s="16">
        <f t="shared" si="82"/>
        <v>1.6356801788072741</v>
      </c>
      <c r="V257" s="16">
        <f t="shared" si="83"/>
        <v>0.65020826983643198</v>
      </c>
      <c r="W257" s="16">
        <f t="shared" si="84"/>
        <v>1.1988214975109215</v>
      </c>
      <c r="X257" s="16">
        <f t="shared" si="85"/>
        <v>1.0057909174032307</v>
      </c>
      <c r="Y257" s="16">
        <f t="shared" si="86"/>
        <v>0.82291984151173425</v>
      </c>
      <c r="Z257" s="16">
        <f t="shared" si="87"/>
        <v>0.69084628670120896</v>
      </c>
      <c r="AA257" s="16">
        <f t="shared" si="88"/>
        <v>0.84323884994412268</v>
      </c>
      <c r="AB257" s="17">
        <f t="shared" si="89"/>
        <v>0.83307934572792852</v>
      </c>
      <c r="AC257" s="15">
        <v>435438.6</v>
      </c>
      <c r="AD257" s="14">
        <f>AVERAGE(Tabela1[[#This Row],[202407-JUL]:[202506-JUN]])</f>
        <v>4921.5</v>
      </c>
      <c r="AE257" s="14">
        <f t="shared" si="90"/>
        <v>4921.5</v>
      </c>
      <c r="AF257" s="5">
        <v>1</v>
      </c>
      <c r="AG257" s="6">
        <v>9250</v>
      </c>
      <c r="AH257" s="4">
        <v>22250</v>
      </c>
      <c r="AI257" s="23">
        <f>SUM(Tabela1[[#This Row],[ESTOQUE RJ]:[ESTOQUE SC]])</f>
        <v>31500</v>
      </c>
      <c r="AJ257" s="4">
        <v>10100</v>
      </c>
      <c r="AK257" s="4">
        <v>35900</v>
      </c>
      <c r="AL257" s="24">
        <f>SUM(Tabela1[[#This Row],[QTD CONTAINER]:[QTD FÁBRICA]])</f>
        <v>46000</v>
      </c>
      <c r="AM257" s="7">
        <f t="shared" si="91"/>
        <v>1.8795082799959362</v>
      </c>
      <c r="AN257" s="7">
        <f t="shared" si="92"/>
        <v>4.5209793762064407</v>
      </c>
      <c r="AO257" s="8">
        <f t="shared" si="93"/>
        <v>2.0522198516712384</v>
      </c>
      <c r="AP257" s="9">
        <f t="shared" si="94"/>
        <v>7.294524027227471</v>
      </c>
      <c r="AQ257" s="25">
        <f t="shared" si="95"/>
        <v>15.747231535101086</v>
      </c>
      <c r="AR257" s="18">
        <f t="shared" si="96"/>
        <v>1.8795082799959362</v>
      </c>
      <c r="AS257" s="7">
        <f t="shared" si="97"/>
        <v>4.5209793762064407</v>
      </c>
      <c r="AT257" s="8">
        <f t="shared" si="98"/>
        <v>2.0522198516712384</v>
      </c>
      <c r="AU257" s="9">
        <f t="shared" si="99"/>
        <v>7.294524027227471</v>
      </c>
      <c r="AV257" s="10">
        <f t="shared" si="100"/>
        <v>15.747231535101086</v>
      </c>
      <c r="AW257" s="22">
        <f t="shared" si="101"/>
        <v>0</v>
      </c>
      <c r="AX257" s="5">
        <f t="shared" si="102"/>
        <v>0</v>
      </c>
      <c r="AY257" s="4">
        <f>IF(
  AND(Tabela1[[#This Row],[GRUPO | ITEM]]="PALHETAS",NOT(OR(MID(Tabela1[[#This Row],[ITEM]],1,5)="YN-PF",MID(Tabela1[[#This Row],[ITEM]],1,5)="YN-PC"))),
  0,
  IF(
    ROUNDUP(
      IF(
        IF(D257="A",13-SUM(AR257:AU257),IF(D257="B",11-SUM(AR257:AU257),IF(D257="C",7-SUM(AR257:AU257))))
        &lt;0,
        0,
        IF(D257="A",13-SUM(AR257:AU257),IF(D257="B",11-SUM(AR257:AU257),IF(D257="C",7-SUM(AR257:AU257))))
      )
      *AE257/C257, 0
    )
    *C257 = 0,
    0,
    ROUNDUP(
      IF(
        IF(D257="A",13-SUM(AR257:AU257),IF(D257="B",11-SUM(AR257:AU257),IF(D257="C",7-SUM(AR257:AU257))))
        &lt;0,
        0,
        IF(D257="A",13-SUM(AR257:AU257),IF(D257="B",11-SUM(AR257:AU257),IF(D257="C",7-SUM(AR257:AU257))))
      )
      *AE257/C257, 0
    ) *C257
  )
)</f>
        <v>0</v>
      </c>
      <c r="AZ257" s="26">
        <f>IF(OR(COUNTIF(AB257,"&gt;="&amp;1.5)+COUNTIF(AA257,"&gt;="&amp;1.5)+COUNTIF(Z257,"&gt;="&amp;1.5)+COUNTIF(Y257,"&gt;="&amp;1.5)+COUNTIF(X257,"&gt;="&amp;1.5)&gt;=2,COUNTIF(AB257,"&gt;="&amp;2)&gt;=1,AND(AA257&gt;=1.5,AB257&lt;=0.3,AI257=0)),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+IFERROR(BA257*C257,0),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+IFERROR(BA257*C257,0),
IFERROR(AVERAGEIF(Tabela1[[#This Row],[COMPRA PADRÃO]:[COMPRA &gt;30%]],"&gt;"&amp;0,Tabela1[[#This Row],[COMPRA PADRÃO]:[COMPRA &gt;30%]]),
0))/Tabela1[[#This Row],[U/CX]],0)*Tabela1[[#This Row],[U/CX]])</f>
        <v>0</v>
      </c>
      <c r="BA257" s="19"/>
      <c r="BB257" s="19"/>
      <c r="BC257" s="5"/>
      <c r="BD257" s="43">
        <f t="shared" si="103"/>
        <v>222.86037735849055</v>
      </c>
      <c r="BE257" s="44">
        <f>Tabela1[[#This Row],[MÉDIA DIÁRIA]]*180</f>
        <v>40114.867924528298</v>
      </c>
      <c r="BF257" s="44">
        <f>Tabela1[[#This Row],[MÉDIA DIÁRIA]]*IF(Tabela1[[#This Row],[ABC FAT]]="A",(13*22),IF(Tabela1[[#This Row],[ABC FAT]]="B",(9*22),IF(Tabela1[[#This Row],[ABC FAT]]="C",(3*22),0)))</f>
        <v>63738.067924528295</v>
      </c>
      <c r="BG257" s="44">
        <f>SUM(Tabela1[[#This Row],[ESTOQUE TOTAL]],Tabela1[[#This Row],[TRÂNSITO TOTAL]])</f>
        <v>77500</v>
      </c>
      <c r="BH2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26350</v>
      </c>
      <c r="BI2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1.0370219859196799</v>
      </c>
    </row>
    <row r="258" spans="1:61" s="3" customFormat="1" x14ac:dyDescent="0.2">
      <c r="A258" s="4" t="s">
        <v>31</v>
      </c>
      <c r="B258" s="4" t="s">
        <v>1003</v>
      </c>
      <c r="C258" s="4">
        <v>20</v>
      </c>
      <c r="D258" s="4" t="s">
        <v>19</v>
      </c>
      <c r="E258" s="5"/>
      <c r="F258" s="4"/>
      <c r="G258" s="4"/>
      <c r="H258" s="4"/>
      <c r="I258" s="4"/>
      <c r="J258" s="4"/>
      <c r="K258" s="4">
        <v>66</v>
      </c>
      <c r="L258" s="4">
        <v>98</v>
      </c>
      <c r="M258" s="4">
        <v>47</v>
      </c>
      <c r="N258" s="4">
        <v>63</v>
      </c>
      <c r="O258" s="4">
        <v>107</v>
      </c>
      <c r="P258" s="4">
        <v>109</v>
      </c>
      <c r="Q258" s="13">
        <f t="shared" ref="Q258:Q321" si="104">IFERROR(E258/AVERAGE($E258:$P258),"")</f>
        <v>0</v>
      </c>
      <c r="R258" s="16">
        <f t="shared" ref="R258:R321" si="105">IFERROR(F258/AVERAGE($E258:$P258),"")</f>
        <v>0</v>
      </c>
      <c r="S258" s="16">
        <f t="shared" ref="S258:S321" si="106">IFERROR(G258/AVERAGE($E258:$P258),"")</f>
        <v>0</v>
      </c>
      <c r="T258" s="16">
        <f t="shared" ref="T258:T321" si="107">IFERROR(H258/AVERAGE($E258:$P258),"")</f>
        <v>0</v>
      </c>
      <c r="U258" s="16">
        <f t="shared" ref="U258:U321" si="108">IFERROR(I258/AVERAGE($E258:$P258),"")</f>
        <v>0</v>
      </c>
      <c r="V258" s="16">
        <f t="shared" ref="V258:V321" si="109">IFERROR(J258/AVERAGE($E258:$P258),"")</f>
        <v>0</v>
      </c>
      <c r="W258" s="16">
        <f t="shared" ref="W258:W321" si="110">IFERROR(K258/AVERAGE($E258:$P258),"")</f>
        <v>0.80816326530612237</v>
      </c>
      <c r="X258" s="16">
        <f t="shared" ref="X258:X321" si="111">IFERROR(L258/AVERAGE($E258:$P258),"")</f>
        <v>1.2</v>
      </c>
      <c r="Y258" s="16">
        <f t="shared" ref="Y258:Y321" si="112">IFERROR(M258/AVERAGE($E258:$P258),"")</f>
        <v>0.57551020408163267</v>
      </c>
      <c r="Z258" s="16">
        <f t="shared" ref="Z258:Z321" si="113">IFERROR(N258/AVERAGE($E258:$P258),"")</f>
        <v>0.77142857142857135</v>
      </c>
      <c r="AA258" s="16">
        <f t="shared" ref="AA258:AA321" si="114">IFERROR(O258/AVERAGE($E258:$P258),"")</f>
        <v>1.310204081632653</v>
      </c>
      <c r="AB258" s="17">
        <f t="shared" ref="AB258:AB321" si="115">IFERROR(P258/AVERAGE($E258:$P258),"")</f>
        <v>1.3346938775510204</v>
      </c>
      <c r="AC258" s="15">
        <v>189894.72</v>
      </c>
      <c r="AD258" s="14">
        <f>AVERAGE(Tabela1[[#This Row],[202407-JUL]:[202506-JUN]])</f>
        <v>81.666666666666671</v>
      </c>
      <c r="AE258" s="14">
        <f t="shared" ref="AE258:AE321" si="116">IFERROR(AVERAGEIF(Q258:AB258,"&gt;"&amp;0.3,E258:P258),0)</f>
        <v>81.666666666666671</v>
      </c>
      <c r="AF258" s="5">
        <v>0</v>
      </c>
      <c r="AG258" s="6">
        <v>346</v>
      </c>
      <c r="AH258" s="4">
        <v>0</v>
      </c>
      <c r="AI258" s="23">
        <f>SUM(Tabela1[[#This Row],[ESTOQUE RJ]:[ESTOQUE SC]])</f>
        <v>346</v>
      </c>
      <c r="AJ258" s="4">
        <v>0</v>
      </c>
      <c r="AK258" s="4">
        <v>1000</v>
      </c>
      <c r="AL258" s="24">
        <f>SUM(Tabela1[[#This Row],[QTD CONTAINER]:[QTD FÁBRICA]])</f>
        <v>1000</v>
      </c>
      <c r="AM258" s="7">
        <f t="shared" ref="AM258:AM321" si="117">AG258/AD258</f>
        <v>4.2367346938775512</v>
      </c>
      <c r="AN258" s="7">
        <f t="shared" ref="AN258:AN321" si="118">AH258/AD258</f>
        <v>0</v>
      </c>
      <c r="AO258" s="8">
        <f t="shared" ref="AO258:AO321" si="119">AJ258/AD258</f>
        <v>0</v>
      </c>
      <c r="AP258" s="9">
        <f t="shared" ref="AP258:AP321" si="120">AK258/AD258</f>
        <v>12.244897959183673</v>
      </c>
      <c r="AQ258" s="25">
        <f t="shared" ref="AQ258:AQ321" si="121">SUM(AM258:AP258)</f>
        <v>16.481632653061226</v>
      </c>
      <c r="AR258" s="18">
        <f t="shared" ref="AR258:AR321" si="122">AG258/AE258</f>
        <v>4.2367346938775512</v>
      </c>
      <c r="AS258" s="7">
        <f t="shared" ref="AS258:AS321" si="123">AH258/AE258</f>
        <v>0</v>
      </c>
      <c r="AT258" s="8">
        <f t="shared" ref="AT258:AT321" si="124">AJ258/AE258</f>
        <v>0</v>
      </c>
      <c r="AU258" s="9">
        <f t="shared" ref="AU258:AU321" si="125">AK258/AE258</f>
        <v>12.244897959183673</v>
      </c>
      <c r="AV258" s="10">
        <f t="shared" ref="AV258:AV321" si="126">SUM(AR258:AU258)</f>
        <v>16.481632653061226</v>
      </c>
      <c r="AW258" s="22">
        <f t="shared" ref="AW258:AW321" si="127">IFERROR(AZ258/AVERAGE(AD258:AE258),0)</f>
        <v>0</v>
      </c>
      <c r="AX258" s="5">
        <f t="shared" ref="AX258:AX321" si="128">IF(
  AND(A258="PALHETAS",NOT(OR(MID(B258,1,5)="YN-PF",MID(B258,1,5)="YN-PC"))),
  0,
  IF(
    ROUNDUP(
      IF(
        IF(D258="A",13-SUM(AM258:AP258),IF(D258="B",11-SUM(AM258:AP258),IF(D258="C",7-SUM(AM258:AP258))))
        &lt;0,
        0,
        IF(D258="A",13-SUM(AM258:AP258),IF(D258="B",11-SUM(AM258:AP258),IF(D258="C",7-SUM(AM258:AP258))))
      )
      *AD258/C258,
      0
    )*C258 = 0,
    0,
    ROUNDUP(
      IF(
        IF(D258="A",13-SUM(AM258:AP258),IF(D258="B",11-SUM(AM258:AP258),IF(D258="C",7-SUM(AM258:AP258))))
        &lt;0,
        0,
        IF(D258="A",13-SUM(AM258:AP258),IF(D258="B",11-SUM(AM258:AP258),IF(D258="C",7-SUM(AM258:AP258))))
      )
      *AD258/C258,
      0
    )*C258
  )
)</f>
        <v>0</v>
      </c>
      <c r="AY258" s="4">
        <f>IF(
  AND(Tabela1[[#This Row],[GRUPO | ITEM]]="PALHETAS",NOT(OR(MID(Tabela1[[#This Row],[ITEM]],1,5)="YN-PF",MID(Tabela1[[#This Row],[ITEM]],1,5)="YN-PC"))),
  0,
  IF(
    ROUNDUP(
      IF(
        IF(D258="A",13-SUM(AR258:AU258),IF(D258="B",11-SUM(AR258:AU258),IF(D258="C",7-SUM(AR258:AU258))))
        &lt;0,
        0,
        IF(D258="A",13-SUM(AR258:AU258),IF(D258="B",11-SUM(AR258:AU258),IF(D258="C",7-SUM(AR258:AU258))))
      )
      *AE258/C258, 0
    )
    *C258 = 0,
    0,
    ROUNDUP(
      IF(
        IF(D258="A",13-SUM(AR258:AU258),IF(D258="B",11-SUM(AR258:AU258),IF(D258="C",7-SUM(AR258:AU258))))
        &lt;0,
        0,
        IF(D258="A",13-SUM(AR258:AU258),IF(D258="B",11-SUM(AR258:AU258),IF(D258="C",7-SUM(AR258:AU258))))
      )
      *AE258/C258, 0
    ) *C258
  )
)</f>
        <v>0</v>
      </c>
      <c r="AZ258" s="26">
        <f>IF(OR(COUNTIF(AB258,"&gt;="&amp;1.5)+COUNTIF(AA258,"&gt;="&amp;1.5)+COUNTIF(Z258,"&gt;="&amp;1.5)+COUNTIF(Y258,"&gt;="&amp;1.5)+COUNTIF(X258,"&gt;="&amp;1.5)&gt;=2,COUNTIF(AB258,"&gt;="&amp;2)&gt;=1,AND(AA258&gt;=1.5,AB258&lt;=0.3,AI258=0)),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+IFERROR(BA258*C258,0),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+IFERROR(BA258*C258,0),
IFERROR(AVERAGEIF(Tabela1[[#This Row],[COMPRA PADRÃO]:[COMPRA &gt;30%]],"&gt;"&amp;0,Tabela1[[#This Row],[COMPRA PADRÃO]:[COMPRA &gt;30%]]),
0))/Tabela1[[#This Row],[U/CX]],0)*Tabela1[[#This Row],[U/CX]])</f>
        <v>0</v>
      </c>
      <c r="BA258" s="19"/>
      <c r="BB258" s="19"/>
      <c r="BC258" s="5"/>
      <c r="BD258" s="43">
        <f t="shared" ref="BD258:BD321" si="129">SUM(E258,F258,G258,H258,I258,J258,K258,L258,M258,N258,O258,P258)/265</f>
        <v>1.8490566037735849</v>
      </c>
      <c r="BE258" s="44">
        <f>Tabela1[[#This Row],[MÉDIA DIÁRIA]]*180</f>
        <v>332.83018867924528</v>
      </c>
      <c r="BF258" s="44">
        <f>Tabela1[[#This Row],[MÉDIA DIÁRIA]]*IF(Tabela1[[#This Row],[ABC FAT]]="A",(13*22),IF(Tabela1[[#This Row],[ABC FAT]]="B",(9*22),IF(Tabela1[[#This Row],[ABC FAT]]="C",(3*22),0)))</f>
        <v>528.83018867924534</v>
      </c>
      <c r="BG258" s="44">
        <f>SUM(Tabela1[[#This Row],[ESTOQUE TOTAL]],Tabela1[[#This Row],[TRÂNSITO TOTAL]])</f>
        <v>1346</v>
      </c>
      <c r="BH2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1.0395691609977324</v>
      </c>
    </row>
    <row r="259" spans="1:61" s="3" customFormat="1" x14ac:dyDescent="0.2">
      <c r="A259" s="4" t="s">
        <v>17</v>
      </c>
      <c r="B259" s="4" t="s">
        <v>51</v>
      </c>
      <c r="C259" s="4">
        <v>20</v>
      </c>
      <c r="D259" s="4" t="s">
        <v>19</v>
      </c>
      <c r="E259" s="5">
        <v>1720</v>
      </c>
      <c r="F259" s="4">
        <v>1480</v>
      </c>
      <c r="G259" s="4">
        <v>1360</v>
      </c>
      <c r="H259" s="4">
        <v>2520</v>
      </c>
      <c r="I259" s="4">
        <v>1440</v>
      </c>
      <c r="J259" s="4">
        <v>1360</v>
      </c>
      <c r="K259" s="4">
        <v>2540</v>
      </c>
      <c r="L259" s="4">
        <v>2140</v>
      </c>
      <c r="M259" s="4">
        <v>1000</v>
      </c>
      <c r="N259" s="4">
        <v>1260</v>
      </c>
      <c r="O259" s="4">
        <v>1460</v>
      </c>
      <c r="P259" s="4">
        <v>2700</v>
      </c>
      <c r="Q259" s="13">
        <f t="shared" si="104"/>
        <v>0.9837940896091516</v>
      </c>
      <c r="R259" s="16">
        <f t="shared" si="105"/>
        <v>0.84652049571020027</v>
      </c>
      <c r="S259" s="16">
        <f t="shared" si="106"/>
        <v>0.7778836987607245</v>
      </c>
      <c r="T259" s="16">
        <f t="shared" si="107"/>
        <v>1.4413727359389896</v>
      </c>
      <c r="U259" s="16">
        <f t="shared" si="108"/>
        <v>0.82364156339370831</v>
      </c>
      <c r="V259" s="16">
        <f t="shared" si="109"/>
        <v>0.7778836987607245</v>
      </c>
      <c r="W259" s="16">
        <f t="shared" si="110"/>
        <v>1.4528122020972356</v>
      </c>
      <c r="X259" s="16">
        <f t="shared" si="111"/>
        <v>1.2240228789323166</v>
      </c>
      <c r="Y259" s="16">
        <f t="shared" si="112"/>
        <v>0.5719733079122975</v>
      </c>
      <c r="Z259" s="16">
        <f t="shared" si="113"/>
        <v>0.72068636796949481</v>
      </c>
      <c r="AA259" s="16">
        <f t="shared" si="114"/>
        <v>0.83508102955195429</v>
      </c>
      <c r="AB259" s="17">
        <f t="shared" si="115"/>
        <v>1.544327931363203</v>
      </c>
      <c r="AC259" s="15">
        <v>262802.8</v>
      </c>
      <c r="AD259" s="14">
        <f>AVERAGE(Tabela1[[#This Row],[202407-JUL]:[202506-JUN]])</f>
        <v>1748.3333333333333</v>
      </c>
      <c r="AE259" s="14">
        <f t="shared" si="116"/>
        <v>1748.3333333333333</v>
      </c>
      <c r="AF259" s="5">
        <v>0</v>
      </c>
      <c r="AG259" s="6">
        <v>8340</v>
      </c>
      <c r="AH259" s="4">
        <v>6480</v>
      </c>
      <c r="AI259" s="23">
        <f>SUM(Tabela1[[#This Row],[ESTOQUE RJ]:[ESTOQUE SC]])</f>
        <v>14820</v>
      </c>
      <c r="AJ259" s="4">
        <v>0</v>
      </c>
      <c r="AK259" s="4">
        <v>5100</v>
      </c>
      <c r="AL259" s="24">
        <f>SUM(Tabela1[[#This Row],[QTD CONTAINER]:[QTD FÁBRICA]])</f>
        <v>5100</v>
      </c>
      <c r="AM259" s="7">
        <f t="shared" si="117"/>
        <v>4.7702573879885604</v>
      </c>
      <c r="AN259" s="7">
        <f t="shared" si="118"/>
        <v>3.7063870352716877</v>
      </c>
      <c r="AO259" s="8">
        <f t="shared" si="119"/>
        <v>0</v>
      </c>
      <c r="AP259" s="9">
        <f t="shared" si="120"/>
        <v>2.9170638703527172</v>
      </c>
      <c r="AQ259" s="25">
        <f t="shared" si="121"/>
        <v>11.393708293612965</v>
      </c>
      <c r="AR259" s="18">
        <f t="shared" si="122"/>
        <v>4.7702573879885604</v>
      </c>
      <c r="AS259" s="7">
        <f t="shared" si="123"/>
        <v>3.7063870352716877</v>
      </c>
      <c r="AT259" s="8">
        <f t="shared" si="124"/>
        <v>0</v>
      </c>
      <c r="AU259" s="9">
        <f t="shared" si="125"/>
        <v>2.9170638703527172</v>
      </c>
      <c r="AV259" s="10">
        <f t="shared" si="126"/>
        <v>11.393708293612965</v>
      </c>
      <c r="AW259" s="22">
        <f t="shared" si="127"/>
        <v>0</v>
      </c>
      <c r="AX259" s="5">
        <f t="shared" si="128"/>
        <v>0</v>
      </c>
      <c r="AY259" s="4">
        <f>IF(
  AND(Tabela1[[#This Row],[GRUPO | ITEM]]="PALHETAS",NOT(OR(MID(Tabela1[[#This Row],[ITEM]],1,5)="YN-PF",MID(Tabela1[[#This Row],[ITEM]],1,5)="YN-PC"))),
  0,
  IF(
    ROUNDUP(
      IF(
        IF(D259="A",13-SUM(AR259:AU259),IF(D259="B",11-SUM(AR259:AU259),IF(D259="C",7-SUM(AR259:AU259))))
        &lt;0,
        0,
        IF(D259="A",13-SUM(AR259:AU259),IF(D259="B",11-SUM(AR259:AU259),IF(D259="C",7-SUM(AR259:AU259))))
      )
      *AE259/C259, 0
    )
    *C259 = 0,
    0,
    ROUNDUP(
      IF(
        IF(D259="A",13-SUM(AR259:AU259),IF(D259="B",11-SUM(AR259:AU259),IF(D259="C",7-SUM(AR259:AU259))))
        &lt;0,
        0,
        IF(D259="A",13-SUM(AR259:AU259),IF(D259="B",11-SUM(AR259:AU259),IF(D259="C",7-SUM(AR259:AU259))))
      )
      *AE259/C259, 0
    ) *C259
  )
)</f>
        <v>0</v>
      </c>
      <c r="AZ259" s="26">
        <f>IF(OR(COUNTIF(AB259,"&gt;="&amp;1.5)+COUNTIF(AA259,"&gt;="&amp;1.5)+COUNTIF(Z259,"&gt;="&amp;1.5)+COUNTIF(Y259,"&gt;="&amp;1.5)+COUNTIF(X259,"&gt;="&amp;1.5)&gt;=2,COUNTIF(AB259,"&gt;="&amp;2)&gt;=1,AND(AA259&gt;=1.5,AB259&lt;=0.3,AI259=0)),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+IFERROR(BA259*C259,0),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+IFERROR(BA259*C259,0),
IFERROR(AVERAGEIF(Tabela1[[#This Row],[COMPRA PADRÃO]:[COMPRA &gt;30%]],"&gt;"&amp;0,Tabela1[[#This Row],[COMPRA PADRÃO]:[COMPRA &gt;30%]]),
0))/Tabela1[[#This Row],[U/CX]],0)*Tabela1[[#This Row],[U/CX]])</f>
        <v>0</v>
      </c>
      <c r="BA259" s="19"/>
      <c r="BB259" s="19"/>
      <c r="BC259" s="5"/>
      <c r="BD259" s="43">
        <f t="shared" si="129"/>
        <v>79.169811320754718</v>
      </c>
      <c r="BE259" s="44">
        <f>Tabela1[[#This Row],[MÉDIA DIÁRIA]]*180</f>
        <v>14250.566037735849</v>
      </c>
      <c r="BF259" s="44">
        <f>Tabela1[[#This Row],[MÉDIA DIÁRIA]]*IF(Tabela1[[#This Row],[ABC FAT]]="A",(13*22),IF(Tabela1[[#This Row],[ABC FAT]]="B",(9*22),IF(Tabela1[[#This Row],[ABC FAT]]="C",(3*22),0)))</f>
        <v>22642.566037735851</v>
      </c>
      <c r="BG259" s="44">
        <f>SUM(Tabela1[[#This Row],[ESTOQUE TOTAL]],Tabela1[[#This Row],[TRÂNSITO TOTAL]])</f>
        <v>19920</v>
      </c>
      <c r="BH2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16980</v>
      </c>
      <c r="BI2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1.0399586908166507</v>
      </c>
    </row>
    <row r="260" spans="1:61" s="3" customFormat="1" x14ac:dyDescent="0.2">
      <c r="A260" s="4" t="s">
        <v>237</v>
      </c>
      <c r="B260" s="4" t="s">
        <v>447</v>
      </c>
      <c r="C260" s="4">
        <v>30</v>
      </c>
      <c r="D260" s="4" t="s">
        <v>16</v>
      </c>
      <c r="E260" s="5">
        <v>660</v>
      </c>
      <c r="F260" s="4">
        <v>300</v>
      </c>
      <c r="G260" s="4">
        <v>390</v>
      </c>
      <c r="H260" s="4">
        <v>600</v>
      </c>
      <c r="I260" s="4">
        <v>870</v>
      </c>
      <c r="J260" s="4">
        <v>180</v>
      </c>
      <c r="K260" s="4">
        <v>660</v>
      </c>
      <c r="L260" s="4">
        <v>270</v>
      </c>
      <c r="M260" s="4">
        <v>360</v>
      </c>
      <c r="N260" s="4">
        <v>390</v>
      </c>
      <c r="O260" s="4">
        <v>690</v>
      </c>
      <c r="P260" s="4">
        <v>450</v>
      </c>
      <c r="Q260" s="13">
        <f t="shared" si="104"/>
        <v>1.3608247422680413</v>
      </c>
      <c r="R260" s="16">
        <f t="shared" si="105"/>
        <v>0.61855670103092786</v>
      </c>
      <c r="S260" s="16">
        <f t="shared" si="106"/>
        <v>0.80412371134020622</v>
      </c>
      <c r="T260" s="16">
        <f t="shared" si="107"/>
        <v>1.2371134020618557</v>
      </c>
      <c r="U260" s="16">
        <f t="shared" si="108"/>
        <v>1.7938144329896908</v>
      </c>
      <c r="V260" s="16">
        <f t="shared" si="109"/>
        <v>0.37113402061855671</v>
      </c>
      <c r="W260" s="16">
        <f t="shared" si="110"/>
        <v>1.3608247422680413</v>
      </c>
      <c r="X260" s="16">
        <f t="shared" si="111"/>
        <v>0.55670103092783507</v>
      </c>
      <c r="Y260" s="16">
        <f t="shared" si="112"/>
        <v>0.74226804123711343</v>
      </c>
      <c r="Z260" s="16">
        <f t="shared" si="113"/>
        <v>0.80412371134020622</v>
      </c>
      <c r="AA260" s="16">
        <f t="shared" si="114"/>
        <v>1.4226804123711341</v>
      </c>
      <c r="AB260" s="17">
        <f t="shared" si="115"/>
        <v>0.92783505154639179</v>
      </c>
      <c r="AC260" s="15">
        <v>110311.8</v>
      </c>
      <c r="AD260" s="14">
        <f>AVERAGE(Tabela1[[#This Row],[202407-JUL]:[202506-JUN]])</f>
        <v>485</v>
      </c>
      <c r="AE260" s="14">
        <f t="shared" si="116"/>
        <v>485</v>
      </c>
      <c r="AF260" s="5">
        <v>0</v>
      </c>
      <c r="AG260" s="6">
        <v>2138</v>
      </c>
      <c r="AH260" s="4">
        <v>1980</v>
      </c>
      <c r="AI260" s="23">
        <f>SUM(Tabela1[[#This Row],[ESTOQUE RJ]:[ESTOQUE SC]])</f>
        <v>4118</v>
      </c>
      <c r="AJ260" s="4">
        <v>0</v>
      </c>
      <c r="AK260" s="4">
        <v>1020</v>
      </c>
      <c r="AL260" s="24">
        <f>SUM(Tabela1[[#This Row],[QTD CONTAINER]:[QTD FÁBRICA]])</f>
        <v>1020</v>
      </c>
      <c r="AM260" s="7">
        <f t="shared" si="117"/>
        <v>4.4082474226804127</v>
      </c>
      <c r="AN260" s="7">
        <f t="shared" si="118"/>
        <v>4.0824742268041234</v>
      </c>
      <c r="AO260" s="8">
        <f t="shared" si="119"/>
        <v>0</v>
      </c>
      <c r="AP260" s="9">
        <f t="shared" si="120"/>
        <v>2.1030927835051547</v>
      </c>
      <c r="AQ260" s="25">
        <f t="shared" si="121"/>
        <v>10.59381443298969</v>
      </c>
      <c r="AR260" s="18">
        <f t="shared" si="122"/>
        <v>4.4082474226804127</v>
      </c>
      <c r="AS260" s="7">
        <f t="shared" si="123"/>
        <v>4.0824742268041234</v>
      </c>
      <c r="AT260" s="8">
        <f t="shared" si="124"/>
        <v>0</v>
      </c>
      <c r="AU260" s="9">
        <f t="shared" si="125"/>
        <v>2.1030927835051547</v>
      </c>
      <c r="AV260" s="10">
        <f t="shared" si="126"/>
        <v>10.59381443298969</v>
      </c>
      <c r="AW260" s="22">
        <f t="shared" si="127"/>
        <v>0.4329896907216495</v>
      </c>
      <c r="AX260" s="5">
        <f t="shared" si="128"/>
        <v>210</v>
      </c>
      <c r="AY260" s="4">
        <f>IF(
  AND(Tabela1[[#This Row],[GRUPO | ITEM]]="PALHETAS",NOT(OR(MID(Tabela1[[#This Row],[ITEM]],1,5)="YN-PF",MID(Tabela1[[#This Row],[ITEM]],1,5)="YN-PC"))),
  0,
  IF(
    ROUNDUP(
      IF(
        IF(D260="A",13-SUM(AR260:AU260),IF(D260="B",11-SUM(AR260:AU260),IF(D260="C",7-SUM(AR260:AU260))))
        &lt;0,
        0,
        IF(D260="A",13-SUM(AR260:AU260),IF(D260="B",11-SUM(AR260:AU260),IF(D260="C",7-SUM(AR260:AU260))))
      )
      *AE260/C260, 0
    )
    *C260 = 0,
    0,
    ROUNDUP(
      IF(
        IF(D260="A",13-SUM(AR260:AU260),IF(D260="B",11-SUM(AR260:AU260),IF(D260="C",7-SUM(AR260:AU260))))
        &lt;0,
        0,
        IF(D260="A",13-SUM(AR260:AU260),IF(D260="B",11-SUM(AR260:AU260),IF(D260="C",7-SUM(AR260:AU260))))
      )
      *AE260/C260, 0
    ) *C260
  )
)</f>
        <v>210</v>
      </c>
      <c r="AZ260" s="26">
        <f>IF(OR(COUNTIF(AB260,"&gt;="&amp;1.5)+COUNTIF(AA260,"&gt;="&amp;1.5)+COUNTIF(Z260,"&gt;="&amp;1.5)+COUNTIF(Y260,"&gt;="&amp;1.5)+COUNTIF(X260,"&gt;="&amp;1.5)&gt;=2,COUNTIF(AB260,"&gt;="&amp;2)&gt;=1,AND(AA260&gt;=1.5,AB260&lt;=0.3,AI260=0)),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+IFERROR(BA260*C260,0),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+IFERROR(BA260*C260,0),
IFERROR(AVERAGEIF(Tabela1[[#This Row],[COMPRA PADRÃO]:[COMPRA &gt;30%]],"&gt;"&amp;0,Tabela1[[#This Row],[COMPRA PADRÃO]:[COMPRA &gt;30%]]),
0))/Tabela1[[#This Row],[U/CX]],0)*Tabela1[[#This Row],[U/CX]])</f>
        <v>210</v>
      </c>
      <c r="BA260" s="19"/>
      <c r="BB260" s="19"/>
      <c r="BC260" s="5"/>
      <c r="BD260" s="43">
        <f t="shared" si="129"/>
        <v>21.962264150943398</v>
      </c>
      <c r="BE260" s="44">
        <f>Tabela1[[#This Row],[MÉDIA DIÁRIA]]*180</f>
        <v>3953.2075471698117</v>
      </c>
      <c r="BF260" s="44">
        <f>Tabela1[[#This Row],[MÉDIA DIÁRIA]]*IF(Tabela1[[#This Row],[ABC FAT]]="A",(13*22),IF(Tabela1[[#This Row],[ABC FAT]]="B",(9*22),IF(Tabela1[[#This Row],[ABC FAT]]="C",(3*22),0)))</f>
        <v>4348.5283018867931</v>
      </c>
      <c r="BG260" s="44">
        <f>SUM(Tabela1[[#This Row],[ESTOQUE TOTAL]],Tabela1[[#This Row],[TRÂNSITO TOTAL]])</f>
        <v>5138</v>
      </c>
      <c r="BH2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3150</v>
      </c>
      <c r="BI2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1.0416857579228713</v>
      </c>
    </row>
    <row r="261" spans="1:61" s="3" customFormat="1" x14ac:dyDescent="0.2">
      <c r="A261" s="4" t="s">
        <v>17</v>
      </c>
      <c r="B261" s="4" t="s">
        <v>930</v>
      </c>
      <c r="C261" s="4">
        <v>20</v>
      </c>
      <c r="D261" s="4" t="s">
        <v>19</v>
      </c>
      <c r="E261" s="5">
        <v>720</v>
      </c>
      <c r="F261" s="4">
        <v>920</v>
      </c>
      <c r="G261" s="4">
        <v>620</v>
      </c>
      <c r="H261" s="4">
        <v>1500</v>
      </c>
      <c r="I261" s="4">
        <v>1320</v>
      </c>
      <c r="J261" s="4">
        <v>200</v>
      </c>
      <c r="K261" s="4">
        <v>1040</v>
      </c>
      <c r="L261" s="4">
        <v>600</v>
      </c>
      <c r="M261" s="4">
        <v>880</v>
      </c>
      <c r="N261" s="4">
        <v>420</v>
      </c>
      <c r="O261" s="4">
        <v>619</v>
      </c>
      <c r="P261" s="4">
        <v>560</v>
      </c>
      <c r="Q261" s="13">
        <f t="shared" si="104"/>
        <v>0.91924672837535903</v>
      </c>
      <c r="R261" s="16">
        <f t="shared" si="105"/>
        <v>1.1745930418129589</v>
      </c>
      <c r="S261" s="16">
        <f t="shared" si="106"/>
        <v>0.79157357165655917</v>
      </c>
      <c r="T261" s="16">
        <f t="shared" si="107"/>
        <v>1.9150973507819982</v>
      </c>
      <c r="U261" s="16">
        <f t="shared" si="108"/>
        <v>1.6852856686881583</v>
      </c>
      <c r="V261" s="16">
        <f t="shared" si="109"/>
        <v>0.25534631343759973</v>
      </c>
      <c r="W261" s="16">
        <f t="shared" si="110"/>
        <v>1.3278008298755186</v>
      </c>
      <c r="X261" s="16">
        <f t="shared" si="111"/>
        <v>0.76603894031279929</v>
      </c>
      <c r="Y261" s="16">
        <f t="shared" si="112"/>
        <v>1.1235237791254389</v>
      </c>
      <c r="Z261" s="16">
        <f t="shared" si="113"/>
        <v>0.53622725821895945</v>
      </c>
      <c r="AA261" s="16">
        <f t="shared" si="114"/>
        <v>0.79029684008937118</v>
      </c>
      <c r="AB261" s="17">
        <f t="shared" si="115"/>
        <v>0.7149696776252793</v>
      </c>
      <c r="AC261" s="15">
        <v>143029.39000000001</v>
      </c>
      <c r="AD261" s="14">
        <f>AVERAGE(Tabela1[[#This Row],[202407-JUL]:[202506-JUN]])</f>
        <v>783.25</v>
      </c>
      <c r="AE261" s="14">
        <f t="shared" si="116"/>
        <v>836.27272727272725</v>
      </c>
      <c r="AF261" s="5">
        <v>1</v>
      </c>
      <c r="AG261" s="6">
        <v>1260</v>
      </c>
      <c r="AH261" s="4">
        <v>3420</v>
      </c>
      <c r="AI261" s="23">
        <f>SUM(Tabela1[[#This Row],[ESTOQUE RJ]:[ESTOQUE SC]])</f>
        <v>4680</v>
      </c>
      <c r="AJ261" s="4">
        <v>2000</v>
      </c>
      <c r="AK261" s="4">
        <v>3000</v>
      </c>
      <c r="AL261" s="24">
        <f>SUM(Tabela1[[#This Row],[QTD CONTAINER]:[QTD FÁBRICA]])</f>
        <v>5000</v>
      </c>
      <c r="AM261" s="7">
        <f t="shared" si="117"/>
        <v>1.6086817746568784</v>
      </c>
      <c r="AN261" s="7">
        <f t="shared" si="118"/>
        <v>4.3664219597829552</v>
      </c>
      <c r="AO261" s="8">
        <f t="shared" si="119"/>
        <v>2.5534631343759973</v>
      </c>
      <c r="AP261" s="9">
        <f t="shared" si="120"/>
        <v>3.8301947015639963</v>
      </c>
      <c r="AQ261" s="25">
        <f t="shared" si="121"/>
        <v>12.358761570379828</v>
      </c>
      <c r="AR261" s="18">
        <f t="shared" si="122"/>
        <v>1.5066855092944886</v>
      </c>
      <c r="AS261" s="7">
        <f t="shared" si="123"/>
        <v>4.0895749537993265</v>
      </c>
      <c r="AT261" s="8">
        <f t="shared" si="124"/>
        <v>2.3915643004674423</v>
      </c>
      <c r="AU261" s="9">
        <f t="shared" si="125"/>
        <v>3.5873464507011632</v>
      </c>
      <c r="AV261" s="10">
        <f t="shared" si="126"/>
        <v>11.57517121426242</v>
      </c>
      <c r="AW261" s="22">
        <f t="shared" si="127"/>
        <v>0</v>
      </c>
      <c r="AX261" s="5">
        <f t="shared" si="128"/>
        <v>0</v>
      </c>
      <c r="AY261" s="4">
        <f>IF(
  AND(Tabela1[[#This Row],[GRUPO | ITEM]]="PALHETAS",NOT(OR(MID(Tabela1[[#This Row],[ITEM]],1,5)="YN-PF",MID(Tabela1[[#This Row],[ITEM]],1,5)="YN-PC"))),
  0,
  IF(
    ROUNDUP(
      IF(
        IF(D261="A",13-SUM(AR261:AU261),IF(D261="B",11-SUM(AR261:AU261),IF(D261="C",7-SUM(AR261:AU261))))
        &lt;0,
        0,
        IF(D261="A",13-SUM(AR261:AU261),IF(D261="B",11-SUM(AR261:AU261),IF(D261="C",7-SUM(AR261:AU261))))
      )
      *AE261/C261, 0
    )
    *C261 = 0,
    0,
    ROUNDUP(
      IF(
        IF(D261="A",13-SUM(AR261:AU261),IF(D261="B",11-SUM(AR261:AU261),IF(D261="C",7-SUM(AR261:AU261))))
        &lt;0,
        0,
        IF(D261="A",13-SUM(AR261:AU261),IF(D261="B",11-SUM(AR261:AU261),IF(D261="C",7-SUM(AR261:AU261))))
      )
      *AE261/C261, 0
    ) *C261
  )
)</f>
        <v>0</v>
      </c>
      <c r="AZ261" s="26">
        <f>IF(OR(COUNTIF(AB261,"&gt;="&amp;1.5)+COUNTIF(AA261,"&gt;="&amp;1.5)+COUNTIF(Z261,"&gt;="&amp;1.5)+COUNTIF(Y261,"&gt;="&amp;1.5)+COUNTIF(X261,"&gt;="&amp;1.5)&gt;=2,COUNTIF(AB261,"&gt;="&amp;2)&gt;=1,AND(AA261&gt;=1.5,AB261&lt;=0.3,AI261=0)),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+IFERROR(BA261*C261,0),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+IFERROR(BA261*C261,0),
IFERROR(AVERAGEIF(Tabela1[[#This Row],[COMPRA PADRÃO]:[COMPRA &gt;30%]],"&gt;"&amp;0,Tabela1[[#This Row],[COMPRA PADRÃO]:[COMPRA &gt;30%]]),
0))/Tabela1[[#This Row],[U/CX]],0)*Tabela1[[#This Row],[U/CX]])</f>
        <v>0</v>
      </c>
      <c r="BA261" s="19"/>
      <c r="BB261" s="19"/>
      <c r="BC261" s="5"/>
      <c r="BD261" s="43">
        <f t="shared" si="129"/>
        <v>35.467924528301886</v>
      </c>
      <c r="BE261" s="44">
        <f>Tabela1[[#This Row],[MÉDIA DIÁRIA]]*180</f>
        <v>6384.2264150943392</v>
      </c>
      <c r="BF261" s="44">
        <f>Tabela1[[#This Row],[MÉDIA DIÁRIA]]*IF(Tabela1[[#This Row],[ABC FAT]]="A",(13*22),IF(Tabela1[[#This Row],[ABC FAT]]="B",(9*22),IF(Tabela1[[#This Row],[ABC FAT]]="C",(3*22),0)))</f>
        <v>10143.82641509434</v>
      </c>
      <c r="BG261" s="44">
        <f>SUM(Tabela1[[#This Row],[ESTOQUE TOTAL]],Tabela1[[#This Row],[TRÂNSITO TOTAL]])</f>
        <v>9680</v>
      </c>
      <c r="BH2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6840</v>
      </c>
      <c r="BI2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1.0463288056649054</v>
      </c>
    </row>
    <row r="262" spans="1:61" s="3" customFormat="1" x14ac:dyDescent="0.2">
      <c r="A262" s="4" t="s">
        <v>202</v>
      </c>
      <c r="B262" s="4" t="s">
        <v>341</v>
      </c>
      <c r="C262" s="4">
        <v>15</v>
      </c>
      <c r="D262" s="4" t="s">
        <v>19</v>
      </c>
      <c r="E262" s="5">
        <v>3960</v>
      </c>
      <c r="F262" s="4">
        <v>3330</v>
      </c>
      <c r="G262" s="4">
        <v>2370</v>
      </c>
      <c r="H262" s="4">
        <v>3930</v>
      </c>
      <c r="I262" s="4">
        <v>4050</v>
      </c>
      <c r="J262" s="4">
        <v>1275</v>
      </c>
      <c r="K262" s="4">
        <v>2370</v>
      </c>
      <c r="L262" s="4">
        <v>1755</v>
      </c>
      <c r="M262" s="4">
        <v>1725</v>
      </c>
      <c r="N262" s="4">
        <v>2805</v>
      </c>
      <c r="O262" s="4">
        <v>2025</v>
      </c>
      <c r="P262" s="4">
        <v>2685</v>
      </c>
      <c r="Q262" s="13">
        <f t="shared" si="104"/>
        <v>1.4721189591078068</v>
      </c>
      <c r="R262" s="16">
        <f t="shared" si="105"/>
        <v>1.237918215613383</v>
      </c>
      <c r="S262" s="16">
        <f t="shared" si="106"/>
        <v>0.8810408921933085</v>
      </c>
      <c r="T262" s="16">
        <f t="shared" si="107"/>
        <v>1.4609665427509293</v>
      </c>
      <c r="U262" s="16">
        <f t="shared" si="108"/>
        <v>1.5055762081784387</v>
      </c>
      <c r="V262" s="16">
        <f t="shared" si="109"/>
        <v>0.47397769516728627</v>
      </c>
      <c r="W262" s="16">
        <f t="shared" si="110"/>
        <v>0.8810408921933085</v>
      </c>
      <c r="X262" s="16">
        <f t="shared" si="111"/>
        <v>0.65241635687732347</v>
      </c>
      <c r="Y262" s="16">
        <f t="shared" si="112"/>
        <v>0.64126394052044611</v>
      </c>
      <c r="Z262" s="16">
        <f t="shared" si="113"/>
        <v>1.0427509293680297</v>
      </c>
      <c r="AA262" s="16">
        <f t="shared" si="114"/>
        <v>0.75278810408921937</v>
      </c>
      <c r="AB262" s="17">
        <f t="shared" si="115"/>
        <v>0.9981412639405205</v>
      </c>
      <c r="AC262" s="15">
        <v>469792.05</v>
      </c>
      <c r="AD262" s="14">
        <f>AVERAGE(Tabela1[[#This Row],[202407-JUL]:[202506-JUN]])</f>
        <v>2690</v>
      </c>
      <c r="AE262" s="14">
        <f t="shared" si="116"/>
        <v>2690</v>
      </c>
      <c r="AF262" s="5">
        <v>8</v>
      </c>
      <c r="AG262" s="6">
        <v>8954</v>
      </c>
      <c r="AH262" s="4">
        <v>7065</v>
      </c>
      <c r="AI262" s="23">
        <f>SUM(Tabela1[[#This Row],[ESTOQUE RJ]:[ESTOQUE SC]])</f>
        <v>16019</v>
      </c>
      <c r="AJ262" s="4">
        <v>6960</v>
      </c>
      <c r="AK262" s="4">
        <v>10115</v>
      </c>
      <c r="AL262" s="24">
        <f>SUM(Tabela1[[#This Row],[QTD CONTAINER]:[QTD FÁBRICA]])</f>
        <v>17075</v>
      </c>
      <c r="AM262" s="7">
        <f t="shared" si="117"/>
        <v>3.3286245353159853</v>
      </c>
      <c r="AN262" s="7">
        <f t="shared" si="118"/>
        <v>2.6263940520446099</v>
      </c>
      <c r="AO262" s="8">
        <f t="shared" si="119"/>
        <v>2.5873605947955389</v>
      </c>
      <c r="AP262" s="9">
        <f t="shared" si="120"/>
        <v>3.7602230483271377</v>
      </c>
      <c r="AQ262" s="25">
        <f t="shared" si="121"/>
        <v>12.302602230483272</v>
      </c>
      <c r="AR262" s="18">
        <f t="shared" si="122"/>
        <v>3.3286245353159853</v>
      </c>
      <c r="AS262" s="7">
        <f t="shared" si="123"/>
        <v>2.6263940520446099</v>
      </c>
      <c r="AT262" s="8">
        <f t="shared" si="124"/>
        <v>2.5873605947955389</v>
      </c>
      <c r="AU262" s="9">
        <f t="shared" si="125"/>
        <v>3.7602230483271377</v>
      </c>
      <c r="AV262" s="10">
        <f t="shared" si="126"/>
        <v>12.302602230483272</v>
      </c>
      <c r="AW262" s="22">
        <f t="shared" si="127"/>
        <v>0.70260223048327142</v>
      </c>
      <c r="AX262" s="5">
        <f t="shared" si="128"/>
        <v>1890</v>
      </c>
      <c r="AY262" s="4">
        <f>IF(
  AND(Tabela1[[#This Row],[GRUPO | ITEM]]="PALHETAS",NOT(OR(MID(Tabela1[[#This Row],[ITEM]],1,5)="YN-PF",MID(Tabela1[[#This Row],[ITEM]],1,5)="YN-PC"))),
  0,
  IF(
    ROUNDUP(
      IF(
        IF(D262="A",13-SUM(AR262:AU262),IF(D262="B",11-SUM(AR262:AU262),IF(D262="C",7-SUM(AR262:AU262))))
        &lt;0,
        0,
        IF(D262="A",13-SUM(AR262:AU262),IF(D262="B",11-SUM(AR262:AU262),IF(D262="C",7-SUM(AR262:AU262))))
      )
      *AE262/C262, 0
    )
    *C262 = 0,
    0,
    ROUNDUP(
      IF(
        IF(D262="A",13-SUM(AR262:AU262),IF(D262="B",11-SUM(AR262:AU262),IF(D262="C",7-SUM(AR262:AU262))))
        &lt;0,
        0,
        IF(D262="A",13-SUM(AR262:AU262),IF(D262="B",11-SUM(AR262:AU262),IF(D262="C",7-SUM(AR262:AU262))))
      )
      *AE262/C262, 0
    ) *C262
  )
)</f>
        <v>1890</v>
      </c>
      <c r="AZ262" s="26">
        <f>IF(OR(COUNTIF(AB262,"&gt;="&amp;1.5)+COUNTIF(AA262,"&gt;="&amp;1.5)+COUNTIF(Z262,"&gt;="&amp;1.5)+COUNTIF(Y262,"&gt;="&amp;1.5)+COUNTIF(X262,"&gt;="&amp;1.5)&gt;=2,COUNTIF(AB262,"&gt;="&amp;2)&gt;=1,AND(AA262&gt;=1.5,AB262&lt;=0.3,AI262=0)),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+IFERROR(BA262*C262,0),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+IFERROR(BA262*C262,0),
IFERROR(AVERAGEIF(Tabela1[[#This Row],[COMPRA PADRÃO]:[COMPRA &gt;30%]],"&gt;"&amp;0,Tabela1[[#This Row],[COMPRA PADRÃO]:[COMPRA &gt;30%]]),
0))/Tabela1[[#This Row],[U/CX]],0)*Tabela1[[#This Row],[U/CX]])</f>
        <v>1890</v>
      </c>
      <c r="BA262" s="19"/>
      <c r="BB262" s="19"/>
      <c r="BC262" s="5"/>
      <c r="BD262" s="43">
        <f t="shared" si="129"/>
        <v>121.81132075471699</v>
      </c>
      <c r="BE262" s="44">
        <f>Tabela1[[#This Row],[MÉDIA DIÁRIA]]*180</f>
        <v>21926.037735849059</v>
      </c>
      <c r="BF262" s="44">
        <f>Tabela1[[#This Row],[MÉDIA DIÁRIA]]*IF(Tabela1[[#This Row],[ABC FAT]]="A",(13*22),IF(Tabela1[[#This Row],[ABC FAT]]="B",(9*22),IF(Tabela1[[#This Row],[ABC FAT]]="C",(3*22),0)))</f>
        <v>34838.037735849059</v>
      </c>
      <c r="BG262" s="44">
        <f>SUM(Tabela1[[#This Row],[ESTOQUE TOTAL]],Tabela1[[#This Row],[TRÂNSITO TOTAL]])</f>
        <v>33094</v>
      </c>
      <c r="BH2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23670</v>
      </c>
      <c r="BI2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1.0480233718848959</v>
      </c>
    </row>
    <row r="263" spans="1:61" s="3" customFormat="1" x14ac:dyDescent="0.2">
      <c r="A263" s="4" t="s">
        <v>34</v>
      </c>
      <c r="B263" s="4" t="s">
        <v>1184</v>
      </c>
      <c r="C263" s="4">
        <v>100</v>
      </c>
      <c r="D263" s="4" t="s">
        <v>85</v>
      </c>
      <c r="E263" s="5"/>
      <c r="F263" s="4"/>
      <c r="G263" s="4"/>
      <c r="H263" s="4"/>
      <c r="I263" s="4"/>
      <c r="J263" s="4"/>
      <c r="K263" s="4"/>
      <c r="L263" s="4">
        <v>5</v>
      </c>
      <c r="M263" s="4">
        <v>14</v>
      </c>
      <c r="N263" s="4">
        <v>20</v>
      </c>
      <c r="O263" s="4">
        <v>5</v>
      </c>
      <c r="P263" s="4">
        <v>12</v>
      </c>
      <c r="Q263" s="13">
        <f t="shared" si="104"/>
        <v>0</v>
      </c>
      <c r="R263" s="16">
        <f t="shared" si="105"/>
        <v>0</v>
      </c>
      <c r="S263" s="16">
        <f t="shared" si="106"/>
        <v>0</v>
      </c>
      <c r="T263" s="16">
        <f t="shared" si="107"/>
        <v>0</v>
      </c>
      <c r="U263" s="16">
        <f t="shared" si="108"/>
        <v>0</v>
      </c>
      <c r="V263" s="16">
        <f t="shared" si="109"/>
        <v>0</v>
      </c>
      <c r="W263" s="16">
        <f t="shared" si="110"/>
        <v>0</v>
      </c>
      <c r="X263" s="16">
        <f t="shared" si="111"/>
        <v>0.44642857142857145</v>
      </c>
      <c r="Y263" s="16">
        <f t="shared" si="112"/>
        <v>1.25</v>
      </c>
      <c r="Z263" s="16">
        <f t="shared" si="113"/>
        <v>1.7857142857142858</v>
      </c>
      <c r="AA263" s="16">
        <f t="shared" si="114"/>
        <v>0.44642857142857145</v>
      </c>
      <c r="AB263" s="17">
        <f t="shared" si="115"/>
        <v>1.0714285714285714</v>
      </c>
      <c r="AC263" s="15">
        <v>3483.5</v>
      </c>
      <c r="AD263" s="14">
        <f>AVERAGE(Tabela1[[#This Row],[202407-JUL]:[202506-JUN]])</f>
        <v>11.2</v>
      </c>
      <c r="AE263" s="14">
        <f t="shared" si="116"/>
        <v>11.2</v>
      </c>
      <c r="AF263" s="5">
        <v>0</v>
      </c>
      <c r="AG263" s="6">
        <v>40</v>
      </c>
      <c r="AH263" s="4">
        <v>0</v>
      </c>
      <c r="AI263" s="23">
        <f>SUM(Tabela1[[#This Row],[ESTOQUE RJ]:[ESTOQUE SC]])</f>
        <v>40</v>
      </c>
      <c r="AJ263" s="4">
        <v>0</v>
      </c>
      <c r="AK263" s="4">
        <v>600</v>
      </c>
      <c r="AL263" s="24">
        <f>SUM(Tabela1[[#This Row],[QTD CONTAINER]:[QTD FÁBRICA]])</f>
        <v>600</v>
      </c>
      <c r="AM263" s="7">
        <f t="shared" si="117"/>
        <v>3.5714285714285716</v>
      </c>
      <c r="AN263" s="7">
        <f t="shared" si="118"/>
        <v>0</v>
      </c>
      <c r="AO263" s="8">
        <f t="shared" si="119"/>
        <v>0</v>
      </c>
      <c r="AP263" s="9">
        <f t="shared" si="120"/>
        <v>53.571428571428577</v>
      </c>
      <c r="AQ263" s="25">
        <f t="shared" si="121"/>
        <v>57.142857142857146</v>
      </c>
      <c r="AR263" s="18">
        <f t="shared" si="122"/>
        <v>3.5714285714285716</v>
      </c>
      <c r="AS263" s="7">
        <f t="shared" si="123"/>
        <v>0</v>
      </c>
      <c r="AT263" s="8">
        <f t="shared" si="124"/>
        <v>0</v>
      </c>
      <c r="AU263" s="9">
        <f t="shared" si="125"/>
        <v>53.571428571428577</v>
      </c>
      <c r="AV263" s="10">
        <f t="shared" si="126"/>
        <v>57.142857142857146</v>
      </c>
      <c r="AW263" s="22">
        <f t="shared" si="127"/>
        <v>0</v>
      </c>
      <c r="AX263" s="5">
        <f t="shared" si="128"/>
        <v>0</v>
      </c>
      <c r="AY263" s="4">
        <f>IF(
  AND(Tabela1[[#This Row],[GRUPO | ITEM]]="PALHETAS",NOT(OR(MID(Tabela1[[#This Row],[ITEM]],1,5)="YN-PF",MID(Tabela1[[#This Row],[ITEM]],1,5)="YN-PC"))),
  0,
  IF(
    ROUNDUP(
      IF(
        IF(D263="A",13-SUM(AR263:AU263),IF(D263="B",11-SUM(AR263:AU263),IF(D263="C",7-SUM(AR263:AU263))))
        &lt;0,
        0,
        IF(D263="A",13-SUM(AR263:AU263),IF(D263="B",11-SUM(AR263:AU263),IF(D263="C",7-SUM(AR263:AU263))))
      )
      *AE263/C263, 0
    )
    *C263 = 0,
    0,
    ROUNDUP(
      IF(
        IF(D263="A",13-SUM(AR263:AU263),IF(D263="B",11-SUM(AR263:AU263),IF(D263="C",7-SUM(AR263:AU263))))
        &lt;0,
        0,
        IF(D263="A",13-SUM(AR263:AU263),IF(D263="B",11-SUM(AR263:AU263),IF(D263="C",7-SUM(AR263:AU263))))
      )
      *AE263/C263, 0
    ) *C263
  )
)</f>
        <v>0</v>
      </c>
      <c r="AZ263" s="26">
        <f>IF(OR(COUNTIF(AB263,"&gt;="&amp;1.5)+COUNTIF(AA263,"&gt;="&amp;1.5)+COUNTIF(Z263,"&gt;="&amp;1.5)+COUNTIF(Y263,"&gt;="&amp;1.5)+COUNTIF(X263,"&gt;="&amp;1.5)&gt;=2,COUNTIF(AB263,"&gt;="&amp;2)&gt;=1,AND(AA263&gt;=1.5,AB263&lt;=0.3,AI263=0)),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+IFERROR(BA263*C263,0),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+IFERROR(BA263*C263,0),
IFERROR(AVERAGEIF(Tabela1[[#This Row],[COMPRA PADRÃO]:[COMPRA &gt;30%]],"&gt;"&amp;0,Tabela1[[#This Row],[COMPRA PADRÃO]:[COMPRA &gt;30%]]),
0))/Tabela1[[#This Row],[U/CX]],0)*Tabela1[[#This Row],[U/CX]])</f>
        <v>0</v>
      </c>
      <c r="BA263" s="33"/>
      <c r="BB263" s="33"/>
      <c r="BC263" s="42"/>
      <c r="BD263" s="43">
        <f t="shared" si="129"/>
        <v>0.21132075471698114</v>
      </c>
      <c r="BE263" s="44">
        <f>Tabela1[[#This Row],[MÉDIA DIÁRIA]]*180</f>
        <v>38.037735849056602</v>
      </c>
      <c r="BF263" s="44">
        <f>Tabela1[[#This Row],[MÉDIA DIÁRIA]]*IF(Tabela1[[#This Row],[ABC FAT]]="A",(13*22),IF(Tabela1[[#This Row],[ABC FAT]]="B",(9*22),IF(Tabela1[[#This Row],[ABC FAT]]="C",(3*22),0)))</f>
        <v>13.947169811320755</v>
      </c>
      <c r="BG263" s="44">
        <f>SUM(Tabela1[[#This Row],[ESTOQUE TOTAL]],Tabela1[[#This Row],[TRÂNSITO TOTAL]])</f>
        <v>640</v>
      </c>
      <c r="BH2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1.0515873015873016</v>
      </c>
    </row>
    <row r="264" spans="1:61" s="3" customFormat="1" x14ac:dyDescent="0.2">
      <c r="A264" s="4" t="s">
        <v>760</v>
      </c>
      <c r="B264" s="4" t="s">
        <v>761</v>
      </c>
      <c r="C264" s="4">
        <v>10</v>
      </c>
      <c r="D264" s="4" t="s">
        <v>19</v>
      </c>
      <c r="E264" s="5">
        <v>200</v>
      </c>
      <c r="F264" s="4">
        <v>200</v>
      </c>
      <c r="G264" s="4">
        <v>191</v>
      </c>
      <c r="H264" s="4">
        <v>150</v>
      </c>
      <c r="I264" s="4">
        <v>220</v>
      </c>
      <c r="J264" s="4">
        <v>70</v>
      </c>
      <c r="K264" s="4">
        <v>240</v>
      </c>
      <c r="L264" s="4">
        <v>156</v>
      </c>
      <c r="M264" s="4">
        <v>150</v>
      </c>
      <c r="N264" s="4">
        <v>120</v>
      </c>
      <c r="O264" s="4">
        <v>200</v>
      </c>
      <c r="P264" s="4">
        <v>140</v>
      </c>
      <c r="Q264" s="13">
        <f t="shared" si="104"/>
        <v>1.1782032400589102</v>
      </c>
      <c r="R264" s="16">
        <f t="shared" si="105"/>
        <v>1.1782032400589102</v>
      </c>
      <c r="S264" s="16">
        <f t="shared" si="106"/>
        <v>1.1251840942562592</v>
      </c>
      <c r="T264" s="16">
        <f t="shared" si="107"/>
        <v>0.88365243004418259</v>
      </c>
      <c r="U264" s="16">
        <f t="shared" si="108"/>
        <v>1.2960235640648012</v>
      </c>
      <c r="V264" s="16">
        <f t="shared" si="109"/>
        <v>0.41237113402061853</v>
      </c>
      <c r="W264" s="16">
        <f t="shared" si="110"/>
        <v>1.4138438880706923</v>
      </c>
      <c r="X264" s="16">
        <f t="shared" si="111"/>
        <v>0.91899852724594988</v>
      </c>
      <c r="Y264" s="16">
        <f t="shared" si="112"/>
        <v>0.88365243004418259</v>
      </c>
      <c r="Z264" s="16">
        <f t="shared" si="113"/>
        <v>0.70692194403534614</v>
      </c>
      <c r="AA264" s="16">
        <f t="shared" si="114"/>
        <v>1.1782032400589102</v>
      </c>
      <c r="AB264" s="17">
        <f t="shared" si="115"/>
        <v>0.82474226804123707</v>
      </c>
      <c r="AC264" s="15">
        <v>131888.53</v>
      </c>
      <c r="AD264" s="14">
        <f>AVERAGE(Tabela1[[#This Row],[202407-JUL]:[202506-JUN]])</f>
        <v>169.75</v>
      </c>
      <c r="AE264" s="14">
        <f t="shared" si="116"/>
        <v>169.75</v>
      </c>
      <c r="AF264" s="5">
        <v>10</v>
      </c>
      <c r="AG264" s="6">
        <v>131</v>
      </c>
      <c r="AH264" s="4">
        <v>660</v>
      </c>
      <c r="AI264" s="23">
        <f>SUM(Tabela1[[#This Row],[ESTOQUE RJ]:[ESTOQUE SC]])</f>
        <v>791</v>
      </c>
      <c r="AJ264" s="4">
        <v>670</v>
      </c>
      <c r="AK264" s="4">
        <v>1000</v>
      </c>
      <c r="AL264" s="24">
        <f>SUM(Tabela1[[#This Row],[QTD CONTAINER]:[QTD FÁBRICA]])</f>
        <v>1670</v>
      </c>
      <c r="AM264" s="7">
        <f t="shared" si="117"/>
        <v>0.77172312223858619</v>
      </c>
      <c r="AN264" s="7">
        <f t="shared" si="118"/>
        <v>3.8880706921944035</v>
      </c>
      <c r="AO264" s="8">
        <f t="shared" si="119"/>
        <v>3.9469808541973492</v>
      </c>
      <c r="AP264" s="9">
        <f t="shared" si="120"/>
        <v>5.8910162002945512</v>
      </c>
      <c r="AQ264" s="25">
        <f t="shared" si="121"/>
        <v>14.497790868924891</v>
      </c>
      <c r="AR264" s="18">
        <f t="shared" si="122"/>
        <v>0.77172312223858619</v>
      </c>
      <c r="AS264" s="7">
        <f t="shared" si="123"/>
        <v>3.8880706921944035</v>
      </c>
      <c r="AT264" s="8">
        <f t="shared" si="124"/>
        <v>3.9469808541973492</v>
      </c>
      <c r="AU264" s="9">
        <f t="shared" si="125"/>
        <v>5.8910162002945512</v>
      </c>
      <c r="AV264" s="10">
        <f t="shared" si="126"/>
        <v>14.497790868924891</v>
      </c>
      <c r="AW264" s="22">
        <f t="shared" si="127"/>
        <v>0</v>
      </c>
      <c r="AX264" s="5">
        <f t="shared" si="128"/>
        <v>0</v>
      </c>
      <c r="AY264" s="4">
        <f>IF(
  AND(Tabela1[[#This Row],[GRUPO | ITEM]]="PALHETAS",NOT(OR(MID(Tabela1[[#This Row],[ITEM]],1,5)="YN-PF",MID(Tabela1[[#This Row],[ITEM]],1,5)="YN-PC"))),
  0,
  IF(
    ROUNDUP(
      IF(
        IF(D264="A",13-SUM(AR264:AU264),IF(D264="B",11-SUM(AR264:AU264),IF(D264="C",7-SUM(AR264:AU264))))
        &lt;0,
        0,
        IF(D264="A",13-SUM(AR264:AU264),IF(D264="B",11-SUM(AR264:AU264),IF(D264="C",7-SUM(AR264:AU264))))
      )
      *AE264/C264, 0
    )
    *C264 = 0,
    0,
    ROUNDUP(
      IF(
        IF(D264="A",13-SUM(AR264:AU264),IF(D264="B",11-SUM(AR264:AU264),IF(D264="C",7-SUM(AR264:AU264))))
        &lt;0,
        0,
        IF(D264="A",13-SUM(AR264:AU264),IF(D264="B",11-SUM(AR264:AU264),IF(D264="C",7-SUM(AR264:AU264))))
      )
      *AE264/C264, 0
    ) *C264
  )
)</f>
        <v>0</v>
      </c>
      <c r="AZ264" s="26">
        <f>IF(OR(COUNTIF(AB264,"&gt;="&amp;1.5)+COUNTIF(AA264,"&gt;="&amp;1.5)+COUNTIF(Z264,"&gt;="&amp;1.5)+COUNTIF(Y264,"&gt;="&amp;1.5)+COUNTIF(X264,"&gt;="&amp;1.5)&gt;=2,COUNTIF(AB264,"&gt;="&amp;2)&gt;=1,AND(AA264&gt;=1.5,AB264&lt;=0.3,AI264=0)),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+IFERROR(BA264*C264,0),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+IFERROR(BA264*C264,0),
IFERROR(AVERAGEIF(Tabela1[[#This Row],[COMPRA PADRÃO]:[COMPRA &gt;30%]],"&gt;"&amp;0,Tabela1[[#This Row],[COMPRA PADRÃO]:[COMPRA &gt;30%]]),
0))/Tabela1[[#This Row],[U/CX]],0)*Tabela1[[#This Row],[U/CX]])</f>
        <v>0</v>
      </c>
      <c r="BA264" s="19"/>
      <c r="BB264" s="19"/>
      <c r="BC264" s="5"/>
      <c r="BD264" s="43">
        <f t="shared" si="129"/>
        <v>7.686792452830189</v>
      </c>
      <c r="BE264" s="44">
        <f>Tabela1[[#This Row],[MÉDIA DIÁRIA]]*180</f>
        <v>1383.6226415094341</v>
      </c>
      <c r="BF264" s="44">
        <f>Tabela1[[#This Row],[MÉDIA DIÁRIA]]*IF(Tabela1[[#This Row],[ABC FAT]]="A",(13*22),IF(Tabela1[[#This Row],[ABC FAT]]="B",(9*22),IF(Tabela1[[#This Row],[ABC FAT]]="C",(3*22),0)))</f>
        <v>2198.422641509434</v>
      </c>
      <c r="BG264" s="44">
        <f>SUM(Tabela1[[#This Row],[ESTOQUE TOTAL]],Tabela1[[#This Row],[TRÂNSITO TOTAL]])</f>
        <v>2461</v>
      </c>
      <c r="BH2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1120</v>
      </c>
      <c r="BI2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1.055923744068074</v>
      </c>
    </row>
    <row r="265" spans="1:61" s="3" customFormat="1" x14ac:dyDescent="0.2">
      <c r="A265" s="4" t="s">
        <v>269</v>
      </c>
      <c r="B265" s="4" t="s">
        <v>1325</v>
      </c>
      <c r="C265" s="4">
        <v>100</v>
      </c>
      <c r="D265" s="4" t="s">
        <v>85</v>
      </c>
      <c r="E265" s="5"/>
      <c r="F265" s="4"/>
      <c r="G265" s="4"/>
      <c r="H265" s="4"/>
      <c r="I265" s="4"/>
      <c r="J265" s="4"/>
      <c r="K265" s="4"/>
      <c r="L265" s="4"/>
      <c r="M265" s="4"/>
      <c r="N265" s="4">
        <v>40</v>
      </c>
      <c r="O265" s="4">
        <v>364</v>
      </c>
      <c r="P265" s="4">
        <v>155</v>
      </c>
      <c r="Q265" s="13">
        <f t="shared" si="104"/>
        <v>0</v>
      </c>
      <c r="R265" s="16">
        <f t="shared" si="105"/>
        <v>0</v>
      </c>
      <c r="S265" s="16">
        <f t="shared" si="106"/>
        <v>0</v>
      </c>
      <c r="T265" s="16">
        <f t="shared" si="107"/>
        <v>0</v>
      </c>
      <c r="U265" s="16">
        <f t="shared" si="108"/>
        <v>0</v>
      </c>
      <c r="V265" s="16">
        <f t="shared" si="109"/>
        <v>0</v>
      </c>
      <c r="W265" s="16">
        <f t="shared" si="110"/>
        <v>0</v>
      </c>
      <c r="X265" s="16">
        <f t="shared" si="111"/>
        <v>0</v>
      </c>
      <c r="Y265" s="16">
        <f t="shared" si="112"/>
        <v>0</v>
      </c>
      <c r="Z265" s="16">
        <f t="shared" si="113"/>
        <v>0.21466905187835419</v>
      </c>
      <c r="AA265" s="16">
        <f t="shared" si="114"/>
        <v>1.9534883720930232</v>
      </c>
      <c r="AB265" s="17">
        <f t="shared" si="115"/>
        <v>0.83184257602862255</v>
      </c>
      <c r="AC265" s="15">
        <v>8535.1299999999992</v>
      </c>
      <c r="AD265" s="14">
        <f>AVERAGE(Tabela1[[#This Row],[202407-JUL]:[202506-JUN]])</f>
        <v>186.33333333333334</v>
      </c>
      <c r="AE265" s="14">
        <f t="shared" si="116"/>
        <v>259.5</v>
      </c>
      <c r="AF265" s="5">
        <v>0</v>
      </c>
      <c r="AG265" s="6">
        <v>401</v>
      </c>
      <c r="AH265" s="4">
        <v>0</v>
      </c>
      <c r="AI265" s="23">
        <f>SUM(Tabela1[[#This Row],[ESTOQUE RJ]:[ESTOQUE SC]])</f>
        <v>401</v>
      </c>
      <c r="AJ265" s="4">
        <v>0</v>
      </c>
      <c r="AK265" s="4">
        <v>5000</v>
      </c>
      <c r="AL265" s="24">
        <f>SUM(Tabela1[[#This Row],[QTD CONTAINER]:[QTD FÁBRICA]])</f>
        <v>5000</v>
      </c>
      <c r="AM265" s="7">
        <f t="shared" si="117"/>
        <v>2.1520572450805009</v>
      </c>
      <c r="AN265" s="7">
        <f t="shared" si="118"/>
        <v>0</v>
      </c>
      <c r="AO265" s="8">
        <f t="shared" si="119"/>
        <v>0</v>
      </c>
      <c r="AP265" s="9">
        <f t="shared" si="120"/>
        <v>26.833631484794275</v>
      </c>
      <c r="AQ265" s="25">
        <f t="shared" si="121"/>
        <v>28.985688729874774</v>
      </c>
      <c r="AR265" s="18">
        <f t="shared" si="122"/>
        <v>1.5452793834296725</v>
      </c>
      <c r="AS265" s="7">
        <f t="shared" si="123"/>
        <v>0</v>
      </c>
      <c r="AT265" s="8">
        <f t="shared" si="124"/>
        <v>0</v>
      </c>
      <c r="AU265" s="9">
        <f t="shared" si="125"/>
        <v>19.26782273603083</v>
      </c>
      <c r="AV265" s="10">
        <f t="shared" si="126"/>
        <v>20.813102119460503</v>
      </c>
      <c r="AW265" s="22">
        <f t="shared" si="127"/>
        <v>0</v>
      </c>
      <c r="AX265" s="5">
        <f t="shared" si="128"/>
        <v>0</v>
      </c>
      <c r="AY265" s="4">
        <f>IF(
  AND(Tabela1[[#This Row],[GRUPO | ITEM]]="PALHETAS",NOT(OR(MID(Tabela1[[#This Row],[ITEM]],1,5)="YN-PF",MID(Tabela1[[#This Row],[ITEM]],1,5)="YN-PC"))),
  0,
  IF(
    ROUNDUP(
      IF(
        IF(D265="A",13-SUM(AR265:AU265),IF(D265="B",11-SUM(AR265:AU265),IF(D265="C",7-SUM(AR265:AU265))))
        &lt;0,
        0,
        IF(D265="A",13-SUM(AR265:AU265),IF(D265="B",11-SUM(AR265:AU265),IF(D265="C",7-SUM(AR265:AU265))))
      )
      *AE265/C265, 0
    )
    *C265 = 0,
    0,
    ROUNDUP(
      IF(
        IF(D265="A",13-SUM(AR265:AU265),IF(D265="B",11-SUM(AR265:AU265),IF(D265="C",7-SUM(AR265:AU265))))
        &lt;0,
        0,
        IF(D265="A",13-SUM(AR265:AU265),IF(D265="B",11-SUM(AR265:AU265),IF(D265="C",7-SUM(AR265:AU265))))
      )
      *AE265/C265, 0
    ) *C265
  )
)</f>
        <v>0</v>
      </c>
      <c r="AZ265" s="26">
        <f>IF(OR(COUNTIF(AB265,"&gt;="&amp;1.5)+COUNTIF(AA265,"&gt;="&amp;1.5)+COUNTIF(Z265,"&gt;="&amp;1.5)+COUNTIF(Y265,"&gt;="&amp;1.5)+COUNTIF(X265,"&gt;="&amp;1.5)&gt;=2,COUNTIF(AB265,"&gt;="&amp;2)&gt;=1,AND(AA265&gt;=1.5,AB265&lt;=0.3,AI265=0)),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+IFERROR(BA265*C265,0),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+IFERROR(BA265*C265,0),
IFERROR(AVERAGEIF(Tabela1[[#This Row],[COMPRA PADRÃO]:[COMPRA &gt;30%]],"&gt;"&amp;0,Tabela1[[#This Row],[COMPRA PADRÃO]:[COMPRA &gt;30%]]),
0))/Tabela1[[#This Row],[U/CX]],0)*Tabela1[[#This Row],[U/CX]])</f>
        <v>0</v>
      </c>
      <c r="BA265" s="19"/>
      <c r="BB265" s="19"/>
      <c r="BC265" s="5"/>
      <c r="BD265" s="43">
        <f t="shared" si="129"/>
        <v>2.1094339622641511</v>
      </c>
      <c r="BE265" s="44">
        <f>Tabela1[[#This Row],[MÉDIA DIÁRIA]]*180</f>
        <v>379.69811320754718</v>
      </c>
      <c r="BF265" s="44">
        <f>Tabela1[[#This Row],[MÉDIA DIÁRIA]]*IF(Tabela1[[#This Row],[ABC FAT]]="A",(13*22),IF(Tabela1[[#This Row],[ABC FAT]]="B",(9*22),IF(Tabela1[[#This Row],[ABC FAT]]="C",(3*22),0)))</f>
        <v>139.22264150943397</v>
      </c>
      <c r="BG265" s="44">
        <f>SUM(Tabela1[[#This Row],[ESTOQUE TOTAL]],Tabela1[[#This Row],[TRÂNSITO TOTAL]])</f>
        <v>5401</v>
      </c>
      <c r="BH2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1.0561021665672827</v>
      </c>
    </row>
    <row r="266" spans="1:61" s="3" customFormat="1" x14ac:dyDescent="0.2">
      <c r="A266" s="4" t="s">
        <v>414</v>
      </c>
      <c r="B266" s="4" t="s">
        <v>417</v>
      </c>
      <c r="C266" s="4">
        <v>50</v>
      </c>
      <c r="D266" s="4" t="s">
        <v>19</v>
      </c>
      <c r="E266" s="5">
        <v>6000</v>
      </c>
      <c r="F266" s="4">
        <v>2650</v>
      </c>
      <c r="G266" s="4">
        <v>3350</v>
      </c>
      <c r="H266" s="4">
        <v>5650</v>
      </c>
      <c r="I266" s="4">
        <v>7150</v>
      </c>
      <c r="J266" s="4">
        <v>2300</v>
      </c>
      <c r="K266" s="4">
        <v>3800</v>
      </c>
      <c r="L266" s="4">
        <v>5220</v>
      </c>
      <c r="M266" s="4">
        <v>4200</v>
      </c>
      <c r="N266" s="4">
        <v>3800</v>
      </c>
      <c r="O266" s="4">
        <v>5100</v>
      </c>
      <c r="P266" s="4">
        <v>2599</v>
      </c>
      <c r="Q266" s="13">
        <f t="shared" si="104"/>
        <v>1.3894517454987554</v>
      </c>
      <c r="R266" s="16">
        <f t="shared" si="105"/>
        <v>0.61367452092861696</v>
      </c>
      <c r="S266" s="16">
        <f t="shared" si="106"/>
        <v>0.77577722457013831</v>
      </c>
      <c r="T266" s="16">
        <f t="shared" si="107"/>
        <v>1.3084003936779947</v>
      </c>
      <c r="U266" s="16">
        <f t="shared" si="108"/>
        <v>1.6557633300526833</v>
      </c>
      <c r="V266" s="16">
        <f t="shared" si="109"/>
        <v>0.53262316910785623</v>
      </c>
      <c r="W266" s="16">
        <f t="shared" si="110"/>
        <v>0.87998610548254497</v>
      </c>
      <c r="X266" s="16">
        <f t="shared" si="111"/>
        <v>1.2088230185839171</v>
      </c>
      <c r="Y266" s="16">
        <f t="shared" si="112"/>
        <v>0.97261622184912866</v>
      </c>
      <c r="Z266" s="16">
        <f t="shared" si="113"/>
        <v>0.87998610548254497</v>
      </c>
      <c r="AA266" s="16">
        <f t="shared" si="114"/>
        <v>1.1810339836739421</v>
      </c>
      <c r="AB266" s="17">
        <f t="shared" si="115"/>
        <v>0.60186418109187745</v>
      </c>
      <c r="AC266" s="15">
        <v>2194465.88</v>
      </c>
      <c r="AD266" s="14">
        <f>AVERAGE(Tabela1[[#This Row],[202407-JUL]:[202506-JUN]])</f>
        <v>4318.25</v>
      </c>
      <c r="AE266" s="14">
        <f t="shared" si="116"/>
        <v>4318.25</v>
      </c>
      <c r="AF266" s="5">
        <v>211</v>
      </c>
      <c r="AG266" s="6">
        <v>1799</v>
      </c>
      <c r="AH266" s="4">
        <v>25550</v>
      </c>
      <c r="AI266" s="23">
        <f>SUM(Tabela1[[#This Row],[ESTOQUE RJ]:[ESTOQUE SC]])</f>
        <v>27349</v>
      </c>
      <c r="AJ266" s="4">
        <v>10000</v>
      </c>
      <c r="AK266" s="4">
        <v>16500</v>
      </c>
      <c r="AL266" s="24">
        <f>SUM(Tabela1[[#This Row],[QTD CONTAINER]:[QTD FÁBRICA]])</f>
        <v>26500</v>
      </c>
      <c r="AM266" s="7">
        <f t="shared" si="117"/>
        <v>0.41660394835871012</v>
      </c>
      <c r="AN266" s="7">
        <f t="shared" si="118"/>
        <v>5.9167486829155331</v>
      </c>
      <c r="AO266" s="8">
        <f t="shared" si="119"/>
        <v>2.3157529091645923</v>
      </c>
      <c r="AP266" s="9">
        <f t="shared" si="120"/>
        <v>3.8209923001215769</v>
      </c>
      <c r="AQ266" s="25">
        <f t="shared" si="121"/>
        <v>12.470097840560413</v>
      </c>
      <c r="AR266" s="18">
        <f t="shared" si="122"/>
        <v>0.41660394835871012</v>
      </c>
      <c r="AS266" s="7">
        <f t="shared" si="123"/>
        <v>5.9167486829155331</v>
      </c>
      <c r="AT266" s="8">
        <f t="shared" si="124"/>
        <v>2.3157529091645923</v>
      </c>
      <c r="AU266" s="9">
        <f t="shared" si="125"/>
        <v>3.8209923001215769</v>
      </c>
      <c r="AV266" s="10">
        <f t="shared" si="126"/>
        <v>12.470097840560413</v>
      </c>
      <c r="AW266" s="22">
        <f t="shared" si="127"/>
        <v>0.53262316910785623</v>
      </c>
      <c r="AX266" s="5">
        <f t="shared" si="128"/>
        <v>2300</v>
      </c>
      <c r="AY266" s="4">
        <f>IF(
  AND(Tabela1[[#This Row],[GRUPO | ITEM]]="PALHETAS",NOT(OR(MID(Tabela1[[#This Row],[ITEM]],1,5)="YN-PF",MID(Tabela1[[#This Row],[ITEM]],1,5)="YN-PC"))),
  0,
  IF(
    ROUNDUP(
      IF(
        IF(D266="A",13-SUM(AR266:AU266),IF(D266="B",11-SUM(AR266:AU266),IF(D266="C",7-SUM(AR266:AU266))))
        &lt;0,
        0,
        IF(D266="A",13-SUM(AR266:AU266),IF(D266="B",11-SUM(AR266:AU266),IF(D266="C",7-SUM(AR266:AU266))))
      )
      *AE266/C266, 0
    )
    *C266 = 0,
    0,
    ROUNDUP(
      IF(
        IF(D266="A",13-SUM(AR266:AU266),IF(D266="B",11-SUM(AR266:AU266),IF(D266="C",7-SUM(AR266:AU266))))
        &lt;0,
        0,
        IF(D266="A",13-SUM(AR266:AU266),IF(D266="B",11-SUM(AR266:AU266),IF(D266="C",7-SUM(AR266:AU266))))
      )
      *AE266/C266, 0
    ) *C266
  )
)</f>
        <v>2300</v>
      </c>
      <c r="AZ266" s="26">
        <f>IF(OR(COUNTIF(AB266,"&gt;="&amp;1.5)+COUNTIF(AA266,"&gt;="&amp;1.5)+COUNTIF(Z266,"&gt;="&amp;1.5)+COUNTIF(Y266,"&gt;="&amp;1.5)+COUNTIF(X266,"&gt;="&amp;1.5)&gt;=2,COUNTIF(AB266,"&gt;="&amp;2)&gt;=1,AND(AA266&gt;=1.5,AB266&lt;=0.3,AI266=0)),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+IFERROR(BA266*C266,0),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+IFERROR(BA266*C266,0),
IFERROR(AVERAGEIF(Tabela1[[#This Row],[COMPRA PADRÃO]:[COMPRA &gt;30%]],"&gt;"&amp;0,Tabela1[[#This Row],[COMPRA PADRÃO]:[COMPRA &gt;30%]]),
0))/Tabela1[[#This Row],[U/CX]],0)*Tabela1[[#This Row],[U/CX]])</f>
        <v>2300</v>
      </c>
      <c r="BA266" s="19"/>
      <c r="BB266" s="19"/>
      <c r="BC266" s="5"/>
      <c r="BD266" s="43">
        <f t="shared" si="129"/>
        <v>195.5433962264151</v>
      </c>
      <c r="BE266" s="44">
        <f>Tabela1[[#This Row],[MÉDIA DIÁRIA]]*180</f>
        <v>35197.811320754714</v>
      </c>
      <c r="BF266" s="44">
        <f>Tabela1[[#This Row],[MÉDIA DIÁRIA]]*IF(Tabela1[[#This Row],[ABC FAT]]="A",(13*22),IF(Tabela1[[#This Row],[ABC FAT]]="B",(9*22),IF(Tabela1[[#This Row],[ABC FAT]]="C",(3*22),0)))</f>
        <v>55925.41132075472</v>
      </c>
      <c r="BG266" s="44">
        <f>SUM(Tabela1[[#This Row],[ESTOQUE TOTAL]],Tabela1[[#This Row],[TRÂNSITO TOTAL]])</f>
        <v>53849</v>
      </c>
      <c r="BH2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37250</v>
      </c>
      <c r="BI2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1.0611171149149499</v>
      </c>
    </row>
    <row r="267" spans="1:61" s="3" customFormat="1" x14ac:dyDescent="0.2">
      <c r="A267" s="4" t="s">
        <v>122</v>
      </c>
      <c r="B267" s="4" t="s">
        <v>507</v>
      </c>
      <c r="C267" s="4">
        <v>12</v>
      </c>
      <c r="D267" s="4" t="s">
        <v>16</v>
      </c>
      <c r="E267" s="5">
        <v>72</v>
      </c>
      <c r="F267" s="4">
        <v>12</v>
      </c>
      <c r="G267" s="4">
        <v>31</v>
      </c>
      <c r="H267" s="4">
        <v>66</v>
      </c>
      <c r="I267" s="4"/>
      <c r="J267" s="4"/>
      <c r="K267" s="4">
        <v>60</v>
      </c>
      <c r="L267" s="4">
        <v>36</v>
      </c>
      <c r="M267" s="4">
        <v>72</v>
      </c>
      <c r="N267" s="4">
        <v>24</v>
      </c>
      <c r="O267" s="4">
        <v>48</v>
      </c>
      <c r="P267" s="4">
        <v>48</v>
      </c>
      <c r="Q267" s="13">
        <f t="shared" si="104"/>
        <v>1.535181236673774</v>
      </c>
      <c r="R267" s="16">
        <f t="shared" si="105"/>
        <v>0.25586353944562901</v>
      </c>
      <c r="S267" s="16">
        <f t="shared" si="106"/>
        <v>0.66098081023454158</v>
      </c>
      <c r="T267" s="16">
        <f t="shared" si="107"/>
        <v>1.4072494669509594</v>
      </c>
      <c r="U267" s="16">
        <f t="shared" si="108"/>
        <v>0</v>
      </c>
      <c r="V267" s="16">
        <f t="shared" si="109"/>
        <v>0</v>
      </c>
      <c r="W267" s="16">
        <f t="shared" si="110"/>
        <v>1.279317697228145</v>
      </c>
      <c r="X267" s="16">
        <f t="shared" si="111"/>
        <v>0.76759061833688702</v>
      </c>
      <c r="Y267" s="16">
        <f t="shared" si="112"/>
        <v>1.535181236673774</v>
      </c>
      <c r="Z267" s="16">
        <f t="shared" si="113"/>
        <v>0.51172707889125801</v>
      </c>
      <c r="AA267" s="16">
        <f t="shared" si="114"/>
        <v>1.023454157782516</v>
      </c>
      <c r="AB267" s="17">
        <f t="shared" si="115"/>
        <v>1.023454157782516</v>
      </c>
      <c r="AC267" s="15">
        <v>53037.47</v>
      </c>
      <c r="AD267" s="14">
        <f>AVERAGE(Tabela1[[#This Row],[202407-JUL]:[202506-JUN]])</f>
        <v>46.9</v>
      </c>
      <c r="AE267" s="14">
        <f t="shared" si="116"/>
        <v>50.777777777777779</v>
      </c>
      <c r="AF267" s="5">
        <v>0</v>
      </c>
      <c r="AG267" s="6">
        <v>148</v>
      </c>
      <c r="AH267" s="4">
        <v>192</v>
      </c>
      <c r="AI267" s="23">
        <f>SUM(Tabela1[[#This Row],[ESTOQUE RJ]:[ESTOQUE SC]])</f>
        <v>340</v>
      </c>
      <c r="AJ267" s="4">
        <v>0</v>
      </c>
      <c r="AK267" s="4">
        <v>180</v>
      </c>
      <c r="AL267" s="24">
        <f>SUM(Tabela1[[#This Row],[QTD CONTAINER]:[QTD FÁBRICA]])</f>
        <v>180</v>
      </c>
      <c r="AM267" s="7">
        <f t="shared" si="117"/>
        <v>3.1556503198294243</v>
      </c>
      <c r="AN267" s="7">
        <f t="shared" si="118"/>
        <v>4.0938166311300641</v>
      </c>
      <c r="AO267" s="8">
        <f t="shared" si="119"/>
        <v>0</v>
      </c>
      <c r="AP267" s="9">
        <f t="shared" si="120"/>
        <v>3.8379530916844349</v>
      </c>
      <c r="AQ267" s="25">
        <f t="shared" si="121"/>
        <v>11.087420042643924</v>
      </c>
      <c r="AR267" s="18">
        <f t="shared" si="122"/>
        <v>2.9146608315098468</v>
      </c>
      <c r="AS267" s="7">
        <f t="shared" si="123"/>
        <v>3.7811816192560173</v>
      </c>
      <c r="AT267" s="8">
        <f t="shared" si="124"/>
        <v>0</v>
      </c>
      <c r="AU267" s="9">
        <f t="shared" si="125"/>
        <v>3.5448577680525162</v>
      </c>
      <c r="AV267" s="10">
        <f t="shared" si="126"/>
        <v>10.240700218818381</v>
      </c>
      <c r="AW267" s="22">
        <f t="shared" si="127"/>
        <v>0.98282334205437383</v>
      </c>
      <c r="AX267" s="5">
        <f t="shared" si="128"/>
        <v>0</v>
      </c>
      <c r="AY267" s="4">
        <f>IF(
  AND(Tabela1[[#This Row],[GRUPO | ITEM]]="PALHETAS",NOT(OR(MID(Tabela1[[#This Row],[ITEM]],1,5)="YN-PF",MID(Tabela1[[#This Row],[ITEM]],1,5)="YN-PC"))),
  0,
  IF(
    ROUNDUP(
      IF(
        IF(D267="A",13-SUM(AR267:AU267),IF(D267="B",11-SUM(AR267:AU267),IF(D267="C",7-SUM(AR267:AU267))))
        &lt;0,
        0,
        IF(D267="A",13-SUM(AR267:AU267),IF(D267="B",11-SUM(AR267:AU267),IF(D267="C",7-SUM(AR267:AU267))))
      )
      *AE267/C267, 0
    )
    *C267 = 0,
    0,
    ROUNDUP(
      IF(
        IF(D267="A",13-SUM(AR267:AU267),IF(D267="B",11-SUM(AR267:AU267),IF(D267="C",7-SUM(AR267:AU267))))
        &lt;0,
        0,
        IF(D267="A",13-SUM(AR267:AU267),IF(D267="B",11-SUM(AR267:AU267),IF(D267="C",7-SUM(AR267:AU267))))
      )
      *AE267/C267, 0
    ) *C267
  )
)</f>
        <v>48</v>
      </c>
      <c r="AZ267" s="26">
        <f>IF(OR(COUNTIF(AB267,"&gt;="&amp;1.5)+COUNTIF(AA267,"&gt;="&amp;1.5)+COUNTIF(Z267,"&gt;="&amp;1.5)+COUNTIF(Y267,"&gt;="&amp;1.5)+COUNTIF(X267,"&gt;="&amp;1.5)&gt;=2,COUNTIF(AB267,"&gt;="&amp;2)&gt;=1,AND(AA267&gt;=1.5,AB267&lt;=0.3,AI267=0)),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+IFERROR(BA267*C267,0),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+IFERROR(BA267*C267,0),
IFERROR(AVERAGEIF(Tabela1[[#This Row],[COMPRA PADRÃO]:[COMPRA &gt;30%]],"&gt;"&amp;0,Tabela1[[#This Row],[COMPRA PADRÃO]:[COMPRA &gt;30%]]),
0))/Tabela1[[#This Row],[U/CX]],0)*Tabela1[[#This Row],[U/CX]])</f>
        <v>48</v>
      </c>
      <c r="BA267" s="19"/>
      <c r="BB267" s="19"/>
      <c r="BC267" s="5"/>
      <c r="BD267" s="43">
        <f t="shared" si="129"/>
        <v>1.769811320754717</v>
      </c>
      <c r="BE267" s="44">
        <f>Tabela1[[#This Row],[MÉDIA DIÁRIA]]*180</f>
        <v>318.56603773584908</v>
      </c>
      <c r="BF267" s="44">
        <f>Tabela1[[#This Row],[MÉDIA DIÁRIA]]*IF(Tabela1[[#This Row],[ABC FAT]]="A",(13*22),IF(Tabela1[[#This Row],[ABC FAT]]="B",(9*22),IF(Tabela1[[#This Row],[ABC FAT]]="C",(3*22),0)))</f>
        <v>350.42264150943396</v>
      </c>
      <c r="BG267" s="44">
        <f>SUM(Tabela1[[#This Row],[ESTOQUE TOTAL]],Tabela1[[#This Row],[TRÂNSITO TOTAL]])</f>
        <v>520</v>
      </c>
      <c r="BH2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144</v>
      </c>
      <c r="BI2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1.0672826344468134</v>
      </c>
    </row>
    <row r="268" spans="1:61" s="3" customFormat="1" x14ac:dyDescent="0.2">
      <c r="A268" s="4" t="s">
        <v>17</v>
      </c>
      <c r="B268" s="4" t="s">
        <v>972</v>
      </c>
      <c r="C268" s="4">
        <v>25</v>
      </c>
      <c r="D268" s="4" t="s">
        <v>85</v>
      </c>
      <c r="E268" s="5"/>
      <c r="F268" s="4"/>
      <c r="G268" s="4">
        <v>120</v>
      </c>
      <c r="H268" s="4">
        <v>50</v>
      </c>
      <c r="I268" s="4">
        <v>110</v>
      </c>
      <c r="J268" s="4">
        <v>25</v>
      </c>
      <c r="K268" s="4">
        <v>100</v>
      </c>
      <c r="L268" s="4">
        <v>25</v>
      </c>
      <c r="M268" s="4">
        <v>100</v>
      </c>
      <c r="N268" s="4">
        <v>125</v>
      </c>
      <c r="O268" s="4">
        <v>100</v>
      </c>
      <c r="P268" s="4">
        <v>100</v>
      </c>
      <c r="Q268" s="13">
        <f t="shared" si="104"/>
        <v>0</v>
      </c>
      <c r="R268" s="16">
        <f t="shared" si="105"/>
        <v>0</v>
      </c>
      <c r="S268" s="16">
        <f t="shared" si="106"/>
        <v>1.4035087719298245</v>
      </c>
      <c r="T268" s="16">
        <f t="shared" si="107"/>
        <v>0.58479532163742687</v>
      </c>
      <c r="U268" s="16">
        <f t="shared" si="108"/>
        <v>1.2865497076023391</v>
      </c>
      <c r="V268" s="16">
        <f t="shared" si="109"/>
        <v>0.29239766081871343</v>
      </c>
      <c r="W268" s="16">
        <f t="shared" si="110"/>
        <v>1.1695906432748537</v>
      </c>
      <c r="X268" s="16">
        <f t="shared" si="111"/>
        <v>0.29239766081871343</v>
      </c>
      <c r="Y268" s="16">
        <f t="shared" si="112"/>
        <v>1.1695906432748537</v>
      </c>
      <c r="Z268" s="16">
        <f t="shared" si="113"/>
        <v>1.4619883040935673</v>
      </c>
      <c r="AA268" s="16">
        <f t="shared" si="114"/>
        <v>1.1695906432748537</v>
      </c>
      <c r="AB268" s="17">
        <f t="shared" si="115"/>
        <v>1.1695906432748537</v>
      </c>
      <c r="AC268" s="15">
        <v>18547.650000000001</v>
      </c>
      <c r="AD268" s="14">
        <f>AVERAGE(Tabela1[[#This Row],[202407-JUL]:[202506-JUN]])</f>
        <v>85.5</v>
      </c>
      <c r="AE268" s="14">
        <f t="shared" si="116"/>
        <v>100.625</v>
      </c>
      <c r="AF268" s="5">
        <v>0</v>
      </c>
      <c r="AG268" s="6">
        <v>170</v>
      </c>
      <c r="AH268" s="4">
        <v>450</v>
      </c>
      <c r="AI268" s="23">
        <f>SUM(Tabela1[[#This Row],[ESTOQUE RJ]:[ESTOQUE SC]])</f>
        <v>620</v>
      </c>
      <c r="AJ268" s="4">
        <v>0</v>
      </c>
      <c r="AK268" s="4">
        <v>1000</v>
      </c>
      <c r="AL268" s="24">
        <f>SUM(Tabela1[[#This Row],[QTD CONTAINER]:[QTD FÁBRICA]])</f>
        <v>1000</v>
      </c>
      <c r="AM268" s="7">
        <f t="shared" si="117"/>
        <v>1.9883040935672514</v>
      </c>
      <c r="AN268" s="7">
        <f t="shared" si="118"/>
        <v>5.2631578947368425</v>
      </c>
      <c r="AO268" s="8">
        <f t="shared" si="119"/>
        <v>0</v>
      </c>
      <c r="AP268" s="9">
        <f t="shared" si="120"/>
        <v>11.695906432748538</v>
      </c>
      <c r="AQ268" s="25">
        <f t="shared" si="121"/>
        <v>18.94736842105263</v>
      </c>
      <c r="AR268" s="18">
        <f t="shared" si="122"/>
        <v>1.68944099378882</v>
      </c>
      <c r="AS268" s="7">
        <f t="shared" si="123"/>
        <v>4.4720496894409933</v>
      </c>
      <c r="AT268" s="8">
        <f t="shared" si="124"/>
        <v>0</v>
      </c>
      <c r="AU268" s="9">
        <f t="shared" si="125"/>
        <v>9.9378881987577632</v>
      </c>
      <c r="AV268" s="10">
        <f t="shared" si="126"/>
        <v>16.099378881987576</v>
      </c>
      <c r="AW268" s="22">
        <f t="shared" si="127"/>
        <v>0</v>
      </c>
      <c r="AX268" s="5">
        <f t="shared" si="128"/>
        <v>0</v>
      </c>
      <c r="AY268" s="4">
        <f>IF(
  AND(Tabela1[[#This Row],[GRUPO | ITEM]]="PALHETAS",NOT(OR(MID(Tabela1[[#This Row],[ITEM]],1,5)="YN-PF",MID(Tabela1[[#This Row],[ITEM]],1,5)="YN-PC"))),
  0,
  IF(
    ROUNDUP(
      IF(
        IF(D268="A",13-SUM(AR268:AU268),IF(D268="B",11-SUM(AR268:AU268),IF(D268="C",7-SUM(AR268:AU268))))
        &lt;0,
        0,
        IF(D268="A",13-SUM(AR268:AU268),IF(D268="B",11-SUM(AR268:AU268),IF(D268="C",7-SUM(AR268:AU268))))
      )
      *AE268/C268, 0
    )
    *C268 = 0,
    0,
    ROUNDUP(
      IF(
        IF(D268="A",13-SUM(AR268:AU268),IF(D268="B",11-SUM(AR268:AU268),IF(D268="C",7-SUM(AR268:AU268))))
        &lt;0,
        0,
        IF(D268="A",13-SUM(AR268:AU268),IF(D268="B",11-SUM(AR268:AU268),IF(D268="C",7-SUM(AR268:AU268))))
      )
      *AE268/C268, 0
    ) *C268
  )
)</f>
        <v>0</v>
      </c>
      <c r="AZ268" s="26">
        <f>IF(OR(COUNTIF(AB268,"&gt;="&amp;1.5)+COUNTIF(AA268,"&gt;="&amp;1.5)+COUNTIF(Z268,"&gt;="&amp;1.5)+COUNTIF(Y268,"&gt;="&amp;1.5)+COUNTIF(X268,"&gt;="&amp;1.5)&gt;=2,COUNTIF(AB268,"&gt;="&amp;2)&gt;=1,AND(AA268&gt;=1.5,AB268&lt;=0.3,AI268=0)),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+IFERROR(BA268*C268,0),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+IFERROR(BA268*C268,0),
IFERROR(AVERAGEIF(Tabela1[[#This Row],[COMPRA PADRÃO]:[COMPRA &gt;30%]],"&gt;"&amp;0,Tabela1[[#This Row],[COMPRA PADRÃO]:[COMPRA &gt;30%]]),
0))/Tabela1[[#This Row],[U/CX]],0)*Tabela1[[#This Row],[U/CX]])</f>
        <v>0</v>
      </c>
      <c r="BA268" s="19"/>
      <c r="BB268" s="19"/>
      <c r="BC268" s="5"/>
      <c r="BD268" s="43">
        <f t="shared" si="129"/>
        <v>3.2264150943396226</v>
      </c>
      <c r="BE268" s="44">
        <f>Tabela1[[#This Row],[MÉDIA DIÁRIA]]*180</f>
        <v>580.75471698113211</v>
      </c>
      <c r="BF268" s="44">
        <f>Tabela1[[#This Row],[MÉDIA DIÁRIA]]*IF(Tabela1[[#This Row],[ABC FAT]]="A",(13*22),IF(Tabela1[[#This Row],[ABC FAT]]="B",(9*22),IF(Tabela1[[#This Row],[ABC FAT]]="C",(3*22),0)))</f>
        <v>212.9433962264151</v>
      </c>
      <c r="BG268" s="44">
        <f>SUM(Tabela1[[#This Row],[ESTOQUE TOTAL]],Tabela1[[#This Row],[TRÂNSITO TOTAL]])</f>
        <v>1620</v>
      </c>
      <c r="BH2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1.0675763482781027</v>
      </c>
    </row>
    <row r="269" spans="1:61" s="3" customFormat="1" x14ac:dyDescent="0.2">
      <c r="A269" s="4" t="s">
        <v>122</v>
      </c>
      <c r="B269" s="4" t="s">
        <v>496</v>
      </c>
      <c r="C269" s="4">
        <v>40</v>
      </c>
      <c r="D269" s="4" t="s">
        <v>19</v>
      </c>
      <c r="E269" s="5">
        <v>2700</v>
      </c>
      <c r="F269" s="4">
        <v>1471</v>
      </c>
      <c r="G269" s="4">
        <v>2600</v>
      </c>
      <c r="H269" s="4">
        <v>630</v>
      </c>
      <c r="I269" s="4">
        <v>2160</v>
      </c>
      <c r="J269" s="4">
        <v>160</v>
      </c>
      <c r="K269" s="4">
        <v>1880</v>
      </c>
      <c r="L269" s="4">
        <v>1100</v>
      </c>
      <c r="M269" s="4">
        <v>1050</v>
      </c>
      <c r="N269" s="4">
        <v>1280</v>
      </c>
      <c r="O269" s="4">
        <v>2260</v>
      </c>
      <c r="P269" s="4">
        <v>880</v>
      </c>
      <c r="Q269" s="13">
        <f t="shared" si="104"/>
        <v>1.7830609212481427</v>
      </c>
      <c r="R269" s="16">
        <f t="shared" si="105"/>
        <v>0.97143800561333993</v>
      </c>
      <c r="S269" s="16">
        <f t="shared" si="106"/>
        <v>1.7170216278685817</v>
      </c>
      <c r="T269" s="16">
        <f t="shared" si="107"/>
        <v>0.4160475482912333</v>
      </c>
      <c r="U269" s="16">
        <f t="shared" si="108"/>
        <v>1.4264487369985142</v>
      </c>
      <c r="V269" s="16">
        <f t="shared" si="109"/>
        <v>0.10566286940729734</v>
      </c>
      <c r="W269" s="16">
        <f t="shared" si="110"/>
        <v>1.2415387155357438</v>
      </c>
      <c r="X269" s="16">
        <f t="shared" si="111"/>
        <v>0.7264322271751692</v>
      </c>
      <c r="Y269" s="16">
        <f t="shared" si="112"/>
        <v>0.69341258048538879</v>
      </c>
      <c r="Z269" s="16">
        <f t="shared" si="113"/>
        <v>0.84530295525837873</v>
      </c>
      <c r="AA269" s="16">
        <f t="shared" si="114"/>
        <v>1.492488030378075</v>
      </c>
      <c r="AB269" s="17">
        <f t="shared" si="115"/>
        <v>0.58114578174013543</v>
      </c>
      <c r="AC269" s="15">
        <v>536959.12</v>
      </c>
      <c r="AD269" s="14">
        <f>AVERAGE(Tabela1[[#This Row],[202407-JUL]:[202506-JUN]])</f>
        <v>1514.25</v>
      </c>
      <c r="AE269" s="14">
        <f t="shared" si="116"/>
        <v>1637.3636363636363</v>
      </c>
      <c r="AF269" s="5">
        <v>22</v>
      </c>
      <c r="AG269" s="6">
        <v>6350</v>
      </c>
      <c r="AH269" s="4">
        <v>6840</v>
      </c>
      <c r="AI269" s="23">
        <f>SUM(Tabela1[[#This Row],[ESTOQUE RJ]:[ESTOQUE SC]])</f>
        <v>13190</v>
      </c>
      <c r="AJ269" s="4">
        <v>0</v>
      </c>
      <c r="AK269" s="4">
        <v>6680</v>
      </c>
      <c r="AL269" s="24">
        <f>SUM(Tabela1[[#This Row],[QTD CONTAINER]:[QTD FÁBRICA]])</f>
        <v>6680</v>
      </c>
      <c r="AM269" s="7">
        <f t="shared" si="117"/>
        <v>4.1934951296021135</v>
      </c>
      <c r="AN269" s="7">
        <f t="shared" si="118"/>
        <v>4.5170876671619613</v>
      </c>
      <c r="AO269" s="8">
        <f t="shared" si="119"/>
        <v>0</v>
      </c>
      <c r="AP269" s="9">
        <f t="shared" si="120"/>
        <v>4.4114247977546643</v>
      </c>
      <c r="AQ269" s="25">
        <f t="shared" si="121"/>
        <v>13.12200759451874</v>
      </c>
      <c r="AR269" s="18">
        <f t="shared" si="122"/>
        <v>3.8781855532730001</v>
      </c>
      <c r="AS269" s="7">
        <f t="shared" si="123"/>
        <v>4.1774471156515469</v>
      </c>
      <c r="AT269" s="8">
        <f t="shared" si="124"/>
        <v>0</v>
      </c>
      <c r="AU269" s="9">
        <f t="shared" si="125"/>
        <v>4.0797290544667151</v>
      </c>
      <c r="AV269" s="10">
        <f t="shared" si="126"/>
        <v>12.135361723391263</v>
      </c>
      <c r="AW269" s="22">
        <f t="shared" si="127"/>
        <v>0.91381759704624621</v>
      </c>
      <c r="AX269" s="5">
        <f t="shared" si="128"/>
        <v>0</v>
      </c>
      <c r="AY269" s="4">
        <f>IF(
  AND(Tabela1[[#This Row],[GRUPO | ITEM]]="PALHETAS",NOT(OR(MID(Tabela1[[#This Row],[ITEM]],1,5)="YN-PF",MID(Tabela1[[#This Row],[ITEM]],1,5)="YN-PC"))),
  0,
  IF(
    ROUNDUP(
      IF(
        IF(D269="A",13-SUM(AR269:AU269),IF(D269="B",11-SUM(AR269:AU269),IF(D269="C",7-SUM(AR269:AU269))))
        &lt;0,
        0,
        IF(D269="A",13-SUM(AR269:AU269),IF(D269="B",11-SUM(AR269:AU269),IF(D269="C",7-SUM(AR269:AU269))))
      )
      *AE269/C269, 0
    )
    *C269 = 0,
    0,
    ROUNDUP(
      IF(
        IF(D269="A",13-SUM(AR269:AU269),IF(D269="B",11-SUM(AR269:AU269),IF(D269="C",7-SUM(AR269:AU269))))
        &lt;0,
        0,
        IF(D269="A",13-SUM(AR269:AU269),IF(D269="B",11-SUM(AR269:AU269),IF(D269="C",7-SUM(AR269:AU269))))
      )
      *AE269/C269, 0
    ) *C269
  )
)</f>
        <v>1440</v>
      </c>
      <c r="AZ269" s="26">
        <f>IF(OR(COUNTIF(AB269,"&gt;="&amp;1.5)+COUNTIF(AA269,"&gt;="&amp;1.5)+COUNTIF(Z269,"&gt;="&amp;1.5)+COUNTIF(Y269,"&gt;="&amp;1.5)+COUNTIF(X269,"&gt;="&amp;1.5)&gt;=2,COUNTIF(AB269,"&gt;="&amp;2)&gt;=1,AND(AA269&gt;=1.5,AB269&lt;=0.3,AI269=0)),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+IFERROR(BA269*C269,0),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+IFERROR(BA269*C269,0),
IFERROR(AVERAGEIF(Tabela1[[#This Row],[COMPRA PADRÃO]:[COMPRA &gt;30%]],"&gt;"&amp;0,Tabela1[[#This Row],[COMPRA PADRÃO]:[COMPRA &gt;30%]]),
0))/Tabela1[[#This Row],[U/CX]],0)*Tabela1[[#This Row],[U/CX]])</f>
        <v>1440</v>
      </c>
      <c r="BA269" s="19"/>
      <c r="BB269" s="19"/>
      <c r="BC269" s="5"/>
      <c r="BD269" s="43">
        <f t="shared" si="129"/>
        <v>68.569811320754724</v>
      </c>
      <c r="BE269" s="44">
        <f>Tabela1[[#This Row],[MÉDIA DIÁRIA]]*180</f>
        <v>12342.566037735851</v>
      </c>
      <c r="BF269" s="44">
        <f>Tabela1[[#This Row],[MÉDIA DIÁRIA]]*IF(Tabela1[[#This Row],[ABC FAT]]="A",(13*22),IF(Tabela1[[#This Row],[ABC FAT]]="B",(9*22),IF(Tabela1[[#This Row],[ABC FAT]]="C",(3*22),0)))</f>
        <v>19610.966037735852</v>
      </c>
      <c r="BG269" s="44">
        <f>SUM(Tabela1[[#This Row],[ESTOQUE TOTAL]],Tabela1[[#This Row],[TRÂNSITO TOTAL]])</f>
        <v>19870</v>
      </c>
      <c r="BH2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12080</v>
      </c>
      <c r="BI2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1.0686594634918887</v>
      </c>
    </row>
    <row r="270" spans="1:61" s="3" customFormat="1" x14ac:dyDescent="0.2">
      <c r="A270" s="4" t="s">
        <v>17</v>
      </c>
      <c r="B270" s="4" t="s">
        <v>850</v>
      </c>
      <c r="C270" s="4">
        <v>40</v>
      </c>
      <c r="D270" s="4" t="s">
        <v>85</v>
      </c>
      <c r="E270" s="5">
        <v>40</v>
      </c>
      <c r="F270" s="4">
        <v>50</v>
      </c>
      <c r="G270" s="4">
        <v>120</v>
      </c>
      <c r="H270" s="4">
        <v>160</v>
      </c>
      <c r="I270" s="4">
        <v>340</v>
      </c>
      <c r="J270" s="4">
        <v>330</v>
      </c>
      <c r="K270" s="4">
        <v>130</v>
      </c>
      <c r="L270" s="4">
        <v>130</v>
      </c>
      <c r="M270" s="4">
        <v>150</v>
      </c>
      <c r="N270" s="4">
        <v>140</v>
      </c>
      <c r="O270" s="4">
        <v>200</v>
      </c>
      <c r="P270" s="4">
        <v>40</v>
      </c>
      <c r="Q270" s="13">
        <f t="shared" si="104"/>
        <v>0.26229508196721313</v>
      </c>
      <c r="R270" s="16">
        <f t="shared" si="105"/>
        <v>0.32786885245901637</v>
      </c>
      <c r="S270" s="16">
        <f t="shared" si="106"/>
        <v>0.78688524590163933</v>
      </c>
      <c r="T270" s="16">
        <f t="shared" si="107"/>
        <v>1.0491803278688525</v>
      </c>
      <c r="U270" s="16">
        <f t="shared" si="108"/>
        <v>2.2295081967213113</v>
      </c>
      <c r="V270" s="16">
        <f t="shared" si="109"/>
        <v>2.1639344262295084</v>
      </c>
      <c r="W270" s="16">
        <f t="shared" si="110"/>
        <v>0.85245901639344257</v>
      </c>
      <c r="X270" s="16">
        <f t="shared" si="111"/>
        <v>0.85245901639344257</v>
      </c>
      <c r="Y270" s="16">
        <f t="shared" si="112"/>
        <v>0.98360655737704916</v>
      </c>
      <c r="Z270" s="16">
        <f t="shared" si="113"/>
        <v>0.91803278688524592</v>
      </c>
      <c r="AA270" s="16">
        <f t="shared" si="114"/>
        <v>1.3114754098360655</v>
      </c>
      <c r="AB270" s="17">
        <f t="shared" si="115"/>
        <v>0.26229508196721313</v>
      </c>
      <c r="AC270" s="15">
        <v>13016.4</v>
      </c>
      <c r="AD270" s="14">
        <f>AVERAGE(Tabela1[[#This Row],[202407-JUL]:[202506-JUN]])</f>
        <v>152.5</v>
      </c>
      <c r="AE270" s="14">
        <f t="shared" si="116"/>
        <v>175</v>
      </c>
      <c r="AF270" s="5">
        <v>0</v>
      </c>
      <c r="AG270" s="6">
        <v>490</v>
      </c>
      <c r="AH270" s="4">
        <v>840</v>
      </c>
      <c r="AI270" s="23">
        <f>SUM(Tabela1[[#This Row],[ESTOQUE RJ]:[ESTOQUE SC]])</f>
        <v>1330</v>
      </c>
      <c r="AJ270" s="4">
        <v>0</v>
      </c>
      <c r="AK270" s="4">
        <v>0</v>
      </c>
      <c r="AL270" s="24">
        <f>SUM(Tabela1[[#This Row],[QTD CONTAINER]:[QTD FÁBRICA]])</f>
        <v>0</v>
      </c>
      <c r="AM270" s="7">
        <f t="shared" si="117"/>
        <v>3.2131147540983607</v>
      </c>
      <c r="AN270" s="7">
        <f t="shared" si="118"/>
        <v>5.5081967213114753</v>
      </c>
      <c r="AO270" s="8">
        <f t="shared" si="119"/>
        <v>0</v>
      </c>
      <c r="AP270" s="9">
        <f t="shared" si="120"/>
        <v>0</v>
      </c>
      <c r="AQ270" s="25">
        <f t="shared" si="121"/>
        <v>8.721311475409836</v>
      </c>
      <c r="AR270" s="18">
        <f t="shared" si="122"/>
        <v>2.8</v>
      </c>
      <c r="AS270" s="7">
        <f t="shared" si="123"/>
        <v>4.8</v>
      </c>
      <c r="AT270" s="8">
        <f t="shared" si="124"/>
        <v>0</v>
      </c>
      <c r="AU270" s="9">
        <f t="shared" si="125"/>
        <v>0</v>
      </c>
      <c r="AV270" s="10">
        <f t="shared" si="126"/>
        <v>7.6</v>
      </c>
      <c r="AW270" s="22">
        <f t="shared" si="127"/>
        <v>0</v>
      </c>
      <c r="AX270" s="5">
        <f t="shared" si="128"/>
        <v>0</v>
      </c>
      <c r="AY270" s="4">
        <f>IF(
  AND(Tabela1[[#This Row],[GRUPO | ITEM]]="PALHETAS",NOT(OR(MID(Tabela1[[#This Row],[ITEM]],1,5)="YN-PF",MID(Tabela1[[#This Row],[ITEM]],1,5)="YN-PC"))),
  0,
  IF(
    ROUNDUP(
      IF(
        IF(D270="A",13-SUM(AR270:AU270),IF(D270="B",11-SUM(AR270:AU270),IF(D270="C",7-SUM(AR270:AU270))))
        &lt;0,
        0,
        IF(D270="A",13-SUM(AR270:AU270),IF(D270="B",11-SUM(AR270:AU270),IF(D270="C",7-SUM(AR270:AU270))))
      )
      *AE270/C270, 0
    )
    *C270 = 0,
    0,
    ROUNDUP(
      IF(
        IF(D270="A",13-SUM(AR270:AU270),IF(D270="B",11-SUM(AR270:AU270),IF(D270="C",7-SUM(AR270:AU270))))
        &lt;0,
        0,
        IF(D270="A",13-SUM(AR270:AU270),IF(D270="B",11-SUM(AR270:AU270),IF(D270="C",7-SUM(AR270:AU270))))
      )
      *AE270/C270, 0
    ) *C270
  )
)</f>
        <v>0</v>
      </c>
      <c r="AZ270" s="26">
        <f>IF(OR(COUNTIF(AB270,"&gt;="&amp;1.5)+COUNTIF(AA270,"&gt;="&amp;1.5)+COUNTIF(Z270,"&gt;="&amp;1.5)+COUNTIF(Y270,"&gt;="&amp;1.5)+COUNTIF(X270,"&gt;="&amp;1.5)&gt;=2,COUNTIF(AB270,"&gt;="&amp;2)&gt;=1,AND(AA270&gt;=1.5,AB270&lt;=0.3,AI270=0)),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+IFERROR(BA270*C270,0),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+IFERROR(BA270*C270,0),
IFERROR(AVERAGEIF(Tabela1[[#This Row],[COMPRA PADRÃO]:[COMPRA &gt;30%]],"&gt;"&amp;0,Tabela1[[#This Row],[COMPRA PADRÃO]:[COMPRA &gt;30%]]),
0))/Tabela1[[#This Row],[U/CX]],0)*Tabela1[[#This Row],[U/CX]])</f>
        <v>0</v>
      </c>
      <c r="BA270" s="33"/>
      <c r="BB270" s="33"/>
      <c r="BC270" s="42"/>
      <c r="BD270" s="43">
        <f t="shared" si="129"/>
        <v>6.9056603773584904</v>
      </c>
      <c r="BE270" s="44">
        <f>Tabela1[[#This Row],[MÉDIA DIÁRIA]]*180</f>
        <v>1243.0188679245282</v>
      </c>
      <c r="BF270" s="44">
        <f>Tabela1[[#This Row],[MÉDIA DIÁRIA]]*IF(Tabela1[[#This Row],[ABC FAT]]="A",(13*22),IF(Tabela1[[#This Row],[ABC FAT]]="B",(9*22),IF(Tabela1[[#This Row],[ABC FAT]]="C",(3*22),0)))</f>
        <v>455.77358490566036</v>
      </c>
      <c r="BG270" s="44">
        <f>SUM(Tabela1[[#This Row],[ESTOQUE TOTAL]],Tabela1[[#This Row],[TRÂNSITO TOTAL]])</f>
        <v>1330</v>
      </c>
      <c r="BH2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</v>
      </c>
      <c r="BI2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1.0699757134183365</v>
      </c>
    </row>
    <row r="271" spans="1:61" s="3" customFormat="1" x14ac:dyDescent="0.2">
      <c r="A271" s="4" t="s">
        <v>104</v>
      </c>
      <c r="B271" s="4" t="s">
        <v>190</v>
      </c>
      <c r="C271" s="4">
        <v>200</v>
      </c>
      <c r="D271" s="4" t="s">
        <v>16</v>
      </c>
      <c r="E271" s="5">
        <v>870</v>
      </c>
      <c r="F271" s="4">
        <v>470</v>
      </c>
      <c r="G271" s="4">
        <v>1070</v>
      </c>
      <c r="H271" s="4">
        <v>200</v>
      </c>
      <c r="I271" s="4">
        <v>150</v>
      </c>
      <c r="J271" s="4">
        <v>210</v>
      </c>
      <c r="K271" s="4">
        <v>892</v>
      </c>
      <c r="L271" s="4">
        <v>1030</v>
      </c>
      <c r="M271" s="4">
        <v>420</v>
      </c>
      <c r="N271" s="4">
        <v>1100</v>
      </c>
      <c r="O271" s="4">
        <v>150</v>
      </c>
      <c r="P271" s="4">
        <v>850</v>
      </c>
      <c r="Q271" s="13">
        <f t="shared" si="104"/>
        <v>1.4085267134376687</v>
      </c>
      <c r="R271" s="16">
        <f t="shared" si="105"/>
        <v>0.76092822450080955</v>
      </c>
      <c r="S271" s="16">
        <f t="shared" si="106"/>
        <v>1.7323259579060983</v>
      </c>
      <c r="T271" s="16">
        <f t="shared" si="107"/>
        <v>0.32379924446842961</v>
      </c>
      <c r="U271" s="16">
        <f t="shared" si="108"/>
        <v>0.2428494333513222</v>
      </c>
      <c r="V271" s="16">
        <f t="shared" si="109"/>
        <v>0.33998920669185106</v>
      </c>
      <c r="W271" s="16">
        <f t="shared" si="110"/>
        <v>1.444144630329196</v>
      </c>
      <c r="X271" s="16">
        <f t="shared" si="111"/>
        <v>1.6675661090124123</v>
      </c>
      <c r="Y271" s="16">
        <f t="shared" si="112"/>
        <v>0.67997841338370213</v>
      </c>
      <c r="Z271" s="16">
        <f t="shared" si="113"/>
        <v>1.7808958445763627</v>
      </c>
      <c r="AA271" s="16">
        <f t="shared" si="114"/>
        <v>0.2428494333513222</v>
      </c>
      <c r="AB271" s="17">
        <f t="shared" si="115"/>
        <v>1.3761467889908259</v>
      </c>
      <c r="AC271" s="15">
        <v>71814.2</v>
      </c>
      <c r="AD271" s="14">
        <f>AVERAGE(Tabela1[[#This Row],[202407-JUL]:[202506-JUN]])</f>
        <v>617.66666666666663</v>
      </c>
      <c r="AE271" s="14">
        <f t="shared" si="116"/>
        <v>711.2</v>
      </c>
      <c r="AF271" s="5">
        <v>6</v>
      </c>
      <c r="AG271" s="6">
        <v>3000</v>
      </c>
      <c r="AH271" s="4">
        <v>0</v>
      </c>
      <c r="AI271" s="23">
        <f>SUM(Tabela1[[#This Row],[ESTOQUE RJ]:[ESTOQUE SC]])</f>
        <v>3000</v>
      </c>
      <c r="AJ271" s="4">
        <v>2400</v>
      </c>
      <c r="AK271" s="4">
        <v>1800</v>
      </c>
      <c r="AL271" s="24">
        <f>SUM(Tabela1[[#This Row],[QTD CONTAINER]:[QTD FÁBRICA]])</f>
        <v>4200</v>
      </c>
      <c r="AM271" s="7">
        <f t="shared" si="117"/>
        <v>4.8569886670264442</v>
      </c>
      <c r="AN271" s="7">
        <f t="shared" si="118"/>
        <v>0</v>
      </c>
      <c r="AO271" s="8">
        <f t="shared" si="119"/>
        <v>3.8855909336211552</v>
      </c>
      <c r="AP271" s="9">
        <f t="shared" si="120"/>
        <v>2.9141932002158661</v>
      </c>
      <c r="AQ271" s="25">
        <f t="shared" si="121"/>
        <v>11.656772800863465</v>
      </c>
      <c r="AR271" s="18">
        <f t="shared" si="122"/>
        <v>4.2182227221597302</v>
      </c>
      <c r="AS271" s="7">
        <f t="shared" si="123"/>
        <v>0</v>
      </c>
      <c r="AT271" s="8">
        <f t="shared" si="124"/>
        <v>3.3745781777277837</v>
      </c>
      <c r="AU271" s="9">
        <f t="shared" si="125"/>
        <v>2.5309336332958376</v>
      </c>
      <c r="AV271" s="10">
        <f t="shared" si="126"/>
        <v>10.123734533183352</v>
      </c>
      <c r="AW271" s="22">
        <f t="shared" si="127"/>
        <v>7.2242010735965474</v>
      </c>
      <c r="AX271" s="5">
        <f t="shared" si="128"/>
        <v>0</v>
      </c>
      <c r="AY271" s="4">
        <f>IF(
  AND(Tabela1[[#This Row],[GRUPO | ITEM]]="PALHETAS",NOT(OR(MID(Tabela1[[#This Row],[ITEM]],1,5)="YN-PF",MID(Tabela1[[#This Row],[ITEM]],1,5)="YN-PC"))),
  0,
  IF(
    ROUNDUP(
      IF(
        IF(D271="A",13-SUM(AR271:AU271),IF(D271="B",11-SUM(AR271:AU271),IF(D271="C",7-SUM(AR271:AU271))))
        &lt;0,
        0,
        IF(D271="A",13-SUM(AR271:AU271),IF(D271="B",11-SUM(AR271:AU271),IF(D271="C",7-SUM(AR271:AU271))))
      )
      *AE271/C271, 0
    )
    *C271 = 0,
    0,
    ROUNDUP(
      IF(
        IF(D271="A",13-SUM(AR271:AU271),IF(D271="B",11-SUM(AR271:AU271),IF(D271="C",7-SUM(AR271:AU271))))
        &lt;0,
        0,
        IF(D271="A",13-SUM(AR271:AU271),IF(D271="B",11-SUM(AR271:AU271),IF(D271="C",7-SUM(AR271:AU271))))
      )
      *AE271/C271, 0
    ) *C271
  )
)</f>
        <v>800</v>
      </c>
      <c r="AZ271" s="26">
        <f>IF(OR(COUNTIF(AB271,"&gt;="&amp;1.5)+COUNTIF(AA271,"&gt;="&amp;1.5)+COUNTIF(Z271,"&gt;="&amp;1.5)+COUNTIF(Y271,"&gt;="&amp;1.5)+COUNTIF(X271,"&gt;="&amp;1.5)&gt;=2,COUNTIF(AB271,"&gt;="&amp;2)&gt;=1,AND(AA271&gt;=1.5,AB271&lt;=0.3,AI271=0)),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+IFERROR(BA271*C271,0),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+IFERROR(BA271*C271,0),
IFERROR(AVERAGEIF(Tabela1[[#This Row],[COMPRA PADRÃO]:[COMPRA &gt;30%]],"&gt;"&amp;0,Tabela1[[#This Row],[COMPRA PADRÃO]:[COMPRA &gt;30%]]),
0))/Tabela1[[#This Row],[U/CX]],0)*Tabela1[[#This Row],[U/CX]])</f>
        <v>4800</v>
      </c>
      <c r="BA271" s="19"/>
      <c r="BB271" s="19"/>
      <c r="BC271" s="5"/>
      <c r="BD271" s="43">
        <f t="shared" si="129"/>
        <v>27.969811320754715</v>
      </c>
      <c r="BE271" s="44">
        <f>Tabela1[[#This Row],[MÉDIA DIÁRIA]]*180</f>
        <v>5034.566037735849</v>
      </c>
      <c r="BF271" s="44">
        <f>Tabela1[[#This Row],[MÉDIA DIÁRIA]]*IF(Tabela1[[#This Row],[ABC FAT]]="A",(13*22),IF(Tabela1[[#This Row],[ABC FAT]]="B",(9*22),IF(Tabela1[[#This Row],[ABC FAT]]="C",(3*22),0)))</f>
        <v>5538.0226415094339</v>
      </c>
      <c r="BG271" s="44">
        <f>SUM(Tabela1[[#This Row],[ESTOQUE TOTAL]],Tabela1[[#This Row],[TRÂNSITO TOTAL]])</f>
        <v>7200</v>
      </c>
      <c r="BH2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3400</v>
      </c>
      <c r="BI2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1.072584997301673</v>
      </c>
    </row>
    <row r="272" spans="1:61" s="3" customFormat="1" x14ac:dyDescent="0.2">
      <c r="A272" s="4" t="s">
        <v>202</v>
      </c>
      <c r="B272" s="4" t="s">
        <v>331</v>
      </c>
      <c r="C272" s="4">
        <v>15</v>
      </c>
      <c r="D272" s="4" t="s">
        <v>19</v>
      </c>
      <c r="E272" s="5">
        <v>1770</v>
      </c>
      <c r="F272" s="4">
        <v>1200</v>
      </c>
      <c r="G272" s="4">
        <v>915</v>
      </c>
      <c r="H272" s="4">
        <v>1770</v>
      </c>
      <c r="I272" s="4">
        <v>1485</v>
      </c>
      <c r="J272" s="4">
        <v>480</v>
      </c>
      <c r="K272" s="4">
        <v>1200</v>
      </c>
      <c r="L272" s="4">
        <v>900</v>
      </c>
      <c r="M272" s="4">
        <v>720</v>
      </c>
      <c r="N272" s="4">
        <v>1020</v>
      </c>
      <c r="O272" s="4">
        <v>1080</v>
      </c>
      <c r="P272" s="4">
        <v>1005</v>
      </c>
      <c r="Q272" s="13">
        <f t="shared" si="104"/>
        <v>1.5681063122923589</v>
      </c>
      <c r="R272" s="16">
        <f t="shared" si="105"/>
        <v>1.0631229235880399</v>
      </c>
      <c r="S272" s="16">
        <f t="shared" si="106"/>
        <v>0.81063122923588038</v>
      </c>
      <c r="T272" s="16">
        <f t="shared" si="107"/>
        <v>1.5681063122923589</v>
      </c>
      <c r="U272" s="16">
        <f t="shared" si="108"/>
        <v>1.3156146179401993</v>
      </c>
      <c r="V272" s="16">
        <f t="shared" si="109"/>
        <v>0.42524916943521596</v>
      </c>
      <c r="W272" s="16">
        <f t="shared" si="110"/>
        <v>1.0631229235880399</v>
      </c>
      <c r="X272" s="16">
        <f t="shared" si="111"/>
        <v>0.79734219269102991</v>
      </c>
      <c r="Y272" s="16">
        <f t="shared" si="112"/>
        <v>0.63787375415282388</v>
      </c>
      <c r="Z272" s="16">
        <f t="shared" si="113"/>
        <v>0.90365448504983392</v>
      </c>
      <c r="AA272" s="16">
        <f t="shared" si="114"/>
        <v>0.95681063122923593</v>
      </c>
      <c r="AB272" s="17">
        <f t="shared" si="115"/>
        <v>0.89036544850498334</v>
      </c>
      <c r="AC272" s="15">
        <v>195231.9</v>
      </c>
      <c r="AD272" s="14">
        <f>AVERAGE(Tabela1[[#This Row],[202407-JUL]:[202506-JUN]])</f>
        <v>1128.75</v>
      </c>
      <c r="AE272" s="14">
        <f t="shared" si="116"/>
        <v>1128.75</v>
      </c>
      <c r="AF272" s="5">
        <v>3</v>
      </c>
      <c r="AG272" s="6">
        <v>4500</v>
      </c>
      <c r="AH272" s="4">
        <v>5370</v>
      </c>
      <c r="AI272" s="23">
        <f>SUM(Tabela1[[#This Row],[ESTOQUE RJ]:[ESTOQUE SC]])</f>
        <v>9870</v>
      </c>
      <c r="AJ272" s="4">
        <v>15</v>
      </c>
      <c r="AK272" s="4">
        <v>4040</v>
      </c>
      <c r="AL272" s="24">
        <f>SUM(Tabela1[[#This Row],[QTD CONTAINER]:[QTD FÁBRICA]])</f>
        <v>4055</v>
      </c>
      <c r="AM272" s="7">
        <f t="shared" si="117"/>
        <v>3.9867109634551494</v>
      </c>
      <c r="AN272" s="7">
        <f t="shared" si="118"/>
        <v>4.7574750830564785</v>
      </c>
      <c r="AO272" s="8">
        <f t="shared" si="119"/>
        <v>1.3289036544850499E-2</v>
      </c>
      <c r="AP272" s="9">
        <f t="shared" si="120"/>
        <v>3.5791805094130678</v>
      </c>
      <c r="AQ272" s="25">
        <f t="shared" si="121"/>
        <v>12.336655592469546</v>
      </c>
      <c r="AR272" s="18">
        <f t="shared" si="122"/>
        <v>3.9867109634551494</v>
      </c>
      <c r="AS272" s="7">
        <f t="shared" si="123"/>
        <v>4.7574750830564785</v>
      </c>
      <c r="AT272" s="8">
        <f t="shared" si="124"/>
        <v>1.3289036544850499E-2</v>
      </c>
      <c r="AU272" s="9">
        <f t="shared" si="125"/>
        <v>3.5791805094130678</v>
      </c>
      <c r="AV272" s="10">
        <f t="shared" si="126"/>
        <v>12.336655592469546</v>
      </c>
      <c r="AW272" s="22">
        <f t="shared" si="127"/>
        <v>0.66445182724252494</v>
      </c>
      <c r="AX272" s="5">
        <f t="shared" si="128"/>
        <v>750</v>
      </c>
      <c r="AY272" s="4">
        <f>IF(
  AND(Tabela1[[#This Row],[GRUPO | ITEM]]="PALHETAS",NOT(OR(MID(Tabela1[[#This Row],[ITEM]],1,5)="YN-PF",MID(Tabela1[[#This Row],[ITEM]],1,5)="YN-PC"))),
  0,
  IF(
    ROUNDUP(
      IF(
        IF(D272="A",13-SUM(AR272:AU272),IF(D272="B",11-SUM(AR272:AU272),IF(D272="C",7-SUM(AR272:AU272))))
        &lt;0,
        0,
        IF(D272="A",13-SUM(AR272:AU272),IF(D272="B",11-SUM(AR272:AU272),IF(D272="C",7-SUM(AR272:AU272))))
      )
      *AE272/C272, 0
    )
    *C272 = 0,
    0,
    ROUNDUP(
      IF(
        IF(D272="A",13-SUM(AR272:AU272),IF(D272="B",11-SUM(AR272:AU272),IF(D272="C",7-SUM(AR272:AU272))))
        &lt;0,
        0,
        IF(D272="A",13-SUM(AR272:AU272),IF(D272="B",11-SUM(AR272:AU272),IF(D272="C",7-SUM(AR272:AU272))))
      )
      *AE272/C272, 0
    ) *C272
  )
)</f>
        <v>750</v>
      </c>
      <c r="AZ272" s="26">
        <f>IF(OR(COUNTIF(AB272,"&gt;="&amp;1.5)+COUNTIF(AA272,"&gt;="&amp;1.5)+COUNTIF(Z272,"&gt;="&amp;1.5)+COUNTIF(Y272,"&gt;="&amp;1.5)+COUNTIF(X272,"&gt;="&amp;1.5)&gt;=2,COUNTIF(AB272,"&gt;="&amp;2)&gt;=1,AND(AA272&gt;=1.5,AB272&lt;=0.3,AI272=0)),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+IFERROR(BA272*C272,0),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+IFERROR(BA272*C272,0),
IFERROR(AVERAGEIF(Tabela1[[#This Row],[COMPRA PADRÃO]:[COMPRA &gt;30%]],"&gt;"&amp;0,Tabela1[[#This Row],[COMPRA PADRÃO]:[COMPRA &gt;30%]]),
0))/Tabela1[[#This Row],[U/CX]],0)*Tabela1[[#This Row],[U/CX]])</f>
        <v>750</v>
      </c>
      <c r="BA272" s="19"/>
      <c r="BB272" s="19"/>
      <c r="BC272" s="5"/>
      <c r="BD272" s="43">
        <f t="shared" si="129"/>
        <v>51.113207547169814</v>
      </c>
      <c r="BE272" s="44">
        <f>Tabela1[[#This Row],[MÉDIA DIÁRIA]]*180</f>
        <v>9200.3773584905666</v>
      </c>
      <c r="BF272" s="44">
        <f>Tabela1[[#This Row],[MÉDIA DIÁRIA]]*IF(Tabela1[[#This Row],[ABC FAT]]="A",(13*22),IF(Tabela1[[#This Row],[ABC FAT]]="B",(9*22),IF(Tabela1[[#This Row],[ABC FAT]]="C",(3*22),0)))</f>
        <v>14618.377358490567</v>
      </c>
      <c r="BG272" s="44">
        <f>SUM(Tabela1[[#This Row],[ESTOQUE TOTAL]],Tabela1[[#This Row],[TRÂNSITO TOTAL]])</f>
        <v>13925</v>
      </c>
      <c r="BH2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9900</v>
      </c>
      <c r="BI2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1.0744124523194289</v>
      </c>
    </row>
    <row r="273" spans="1:61" s="3" customFormat="1" x14ac:dyDescent="0.2">
      <c r="A273" s="4" t="s">
        <v>17</v>
      </c>
      <c r="B273" s="4" t="s">
        <v>233</v>
      </c>
      <c r="C273" s="4">
        <v>50</v>
      </c>
      <c r="D273" s="4" t="s">
        <v>85</v>
      </c>
      <c r="E273" s="5">
        <v>40</v>
      </c>
      <c r="F273" s="4">
        <v>50</v>
      </c>
      <c r="G273" s="4">
        <v>40</v>
      </c>
      <c r="H273" s="4">
        <v>120</v>
      </c>
      <c r="I273" s="4">
        <v>40</v>
      </c>
      <c r="J273" s="4"/>
      <c r="K273" s="4">
        <v>10</v>
      </c>
      <c r="L273" s="4">
        <v>90</v>
      </c>
      <c r="M273" s="4"/>
      <c r="N273" s="4"/>
      <c r="O273" s="4"/>
      <c r="P273" s="4"/>
      <c r="Q273" s="13">
        <f t="shared" si="104"/>
        <v>0.71794871794871795</v>
      </c>
      <c r="R273" s="16">
        <f t="shared" si="105"/>
        <v>0.89743589743589747</v>
      </c>
      <c r="S273" s="16">
        <f t="shared" si="106"/>
        <v>0.71794871794871795</v>
      </c>
      <c r="T273" s="16">
        <f t="shared" si="107"/>
        <v>2.1538461538461537</v>
      </c>
      <c r="U273" s="16">
        <f t="shared" si="108"/>
        <v>0.71794871794871795</v>
      </c>
      <c r="V273" s="16">
        <f t="shared" si="109"/>
        <v>0</v>
      </c>
      <c r="W273" s="16">
        <f t="shared" si="110"/>
        <v>0.17948717948717949</v>
      </c>
      <c r="X273" s="16">
        <f t="shared" si="111"/>
        <v>1.6153846153846154</v>
      </c>
      <c r="Y273" s="16">
        <f t="shared" si="112"/>
        <v>0</v>
      </c>
      <c r="Z273" s="16">
        <f t="shared" si="113"/>
        <v>0</v>
      </c>
      <c r="AA273" s="16">
        <f t="shared" si="114"/>
        <v>0</v>
      </c>
      <c r="AB273" s="17">
        <f t="shared" si="115"/>
        <v>0</v>
      </c>
      <c r="AC273" s="15">
        <v>2876.7</v>
      </c>
      <c r="AD273" s="14">
        <f>AVERAGE(Tabela1[[#This Row],[202407-JUL]:[202506-JUN]])</f>
        <v>55.714285714285715</v>
      </c>
      <c r="AE273" s="14">
        <f t="shared" si="116"/>
        <v>63.333333333333336</v>
      </c>
      <c r="AF273" s="5">
        <v>0</v>
      </c>
      <c r="AG273" s="6">
        <v>285</v>
      </c>
      <c r="AH273" s="4">
        <v>0</v>
      </c>
      <c r="AI273" s="23">
        <f>SUM(Tabela1[[#This Row],[ESTOQUE RJ]:[ESTOQUE SC]])</f>
        <v>285</v>
      </c>
      <c r="AJ273" s="4">
        <v>0</v>
      </c>
      <c r="AK273" s="4">
        <v>0</v>
      </c>
      <c r="AL273" s="24">
        <f>SUM(Tabela1[[#This Row],[QTD CONTAINER]:[QTD FÁBRICA]])</f>
        <v>0</v>
      </c>
      <c r="AM273" s="7">
        <f t="shared" si="117"/>
        <v>5.115384615384615</v>
      </c>
      <c r="AN273" s="7">
        <f t="shared" si="118"/>
        <v>0</v>
      </c>
      <c r="AO273" s="8">
        <f t="shared" si="119"/>
        <v>0</v>
      </c>
      <c r="AP273" s="9">
        <f t="shared" si="120"/>
        <v>0</v>
      </c>
      <c r="AQ273" s="25">
        <f t="shared" si="121"/>
        <v>5.115384615384615</v>
      </c>
      <c r="AR273" s="18">
        <f t="shared" si="122"/>
        <v>4.5</v>
      </c>
      <c r="AS273" s="7">
        <f t="shared" si="123"/>
        <v>0</v>
      </c>
      <c r="AT273" s="8">
        <f t="shared" si="124"/>
        <v>0</v>
      </c>
      <c r="AU273" s="9">
        <f t="shared" si="125"/>
        <v>0</v>
      </c>
      <c r="AV273" s="10">
        <f t="shared" si="126"/>
        <v>4.5</v>
      </c>
      <c r="AW273" s="22">
        <f t="shared" si="127"/>
        <v>0</v>
      </c>
      <c r="AX273" s="5">
        <f t="shared" si="128"/>
        <v>0</v>
      </c>
      <c r="AY273" s="4">
        <f>IF(
  AND(Tabela1[[#This Row],[GRUPO | ITEM]]="PALHETAS",NOT(OR(MID(Tabela1[[#This Row],[ITEM]],1,5)="YN-PF",MID(Tabela1[[#This Row],[ITEM]],1,5)="YN-PC"))),
  0,
  IF(
    ROUNDUP(
      IF(
        IF(D273="A",13-SUM(AR273:AU273),IF(D273="B",11-SUM(AR273:AU273),IF(D273="C",7-SUM(AR273:AU273))))
        &lt;0,
        0,
        IF(D273="A",13-SUM(AR273:AU273),IF(D273="B",11-SUM(AR273:AU273),IF(D273="C",7-SUM(AR273:AU273))))
      )
      *AE273/C273, 0
    )
    *C273 = 0,
    0,
    ROUNDUP(
      IF(
        IF(D273="A",13-SUM(AR273:AU273),IF(D273="B",11-SUM(AR273:AU273),IF(D273="C",7-SUM(AR273:AU273))))
        &lt;0,
        0,
        IF(D273="A",13-SUM(AR273:AU273),IF(D273="B",11-SUM(AR273:AU273),IF(D273="C",7-SUM(AR273:AU273))))
      )
      *AE273/C273, 0
    ) *C273
  )
)</f>
        <v>0</v>
      </c>
      <c r="AZ273" s="26">
        <f>IF(OR(COUNTIF(AB273,"&gt;="&amp;1.5)+COUNTIF(AA273,"&gt;="&amp;1.5)+COUNTIF(Z273,"&gt;="&amp;1.5)+COUNTIF(Y273,"&gt;="&amp;1.5)+COUNTIF(X273,"&gt;="&amp;1.5)&gt;=2,COUNTIF(AB273,"&gt;="&amp;2)&gt;=1,AND(AA273&gt;=1.5,AB273&lt;=0.3,AI273=0)),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+IFERROR(BA273*C273,0),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+IFERROR(BA273*C273,0),
IFERROR(AVERAGEIF(Tabela1[[#This Row],[COMPRA PADRÃO]:[COMPRA &gt;30%]],"&gt;"&amp;0,Tabela1[[#This Row],[COMPRA PADRÃO]:[COMPRA &gt;30%]]),
0))/Tabela1[[#This Row],[U/CX]],0)*Tabela1[[#This Row],[U/CX]])</f>
        <v>0</v>
      </c>
      <c r="BA273" s="19"/>
      <c r="BB273" s="19"/>
      <c r="BC273" s="5"/>
      <c r="BD273" s="43">
        <f t="shared" si="129"/>
        <v>1.4716981132075471</v>
      </c>
      <c r="BE273" s="44">
        <f>Tabela1[[#This Row],[MÉDIA DIÁRIA]]*180</f>
        <v>264.90566037735846</v>
      </c>
      <c r="BF273" s="44">
        <f>Tabela1[[#This Row],[MÉDIA DIÁRIA]]*IF(Tabela1[[#This Row],[ABC FAT]]="A",(13*22),IF(Tabela1[[#This Row],[ABC FAT]]="B",(9*22),IF(Tabela1[[#This Row],[ABC FAT]]="C",(3*22),0)))</f>
        <v>97.132075471698101</v>
      </c>
      <c r="BG273" s="44">
        <f>SUM(Tabela1[[#This Row],[ESTOQUE TOTAL]],Tabela1[[#This Row],[TRÂNSITO TOTAL]])</f>
        <v>285</v>
      </c>
      <c r="BH2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2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1.075854700854701</v>
      </c>
    </row>
    <row r="274" spans="1:61" s="3" customFormat="1" x14ac:dyDescent="0.2">
      <c r="A274" s="4" t="s">
        <v>14</v>
      </c>
      <c r="B274" s="4" t="s">
        <v>219</v>
      </c>
      <c r="C274" s="4">
        <v>50</v>
      </c>
      <c r="D274" s="4" t="s">
        <v>16</v>
      </c>
      <c r="E274" s="5">
        <v>600</v>
      </c>
      <c r="F274" s="4">
        <v>600</v>
      </c>
      <c r="G274" s="4">
        <v>100</v>
      </c>
      <c r="H274" s="4">
        <v>500</v>
      </c>
      <c r="I274" s="4">
        <v>300</v>
      </c>
      <c r="J274" s="4">
        <v>150</v>
      </c>
      <c r="K274" s="4">
        <v>600</v>
      </c>
      <c r="L274" s="4">
        <v>250</v>
      </c>
      <c r="M274" s="4">
        <v>450</v>
      </c>
      <c r="N274" s="4">
        <v>650</v>
      </c>
      <c r="O274" s="4">
        <v>150</v>
      </c>
      <c r="P274" s="4">
        <v>500</v>
      </c>
      <c r="Q274" s="13">
        <f t="shared" si="104"/>
        <v>1.4845360824742266</v>
      </c>
      <c r="R274" s="16">
        <f t="shared" si="105"/>
        <v>1.4845360824742266</v>
      </c>
      <c r="S274" s="16">
        <f t="shared" si="106"/>
        <v>0.24742268041237112</v>
      </c>
      <c r="T274" s="16">
        <f t="shared" si="107"/>
        <v>1.2371134020618557</v>
      </c>
      <c r="U274" s="16">
        <f t="shared" si="108"/>
        <v>0.74226804123711332</v>
      </c>
      <c r="V274" s="16">
        <f t="shared" si="109"/>
        <v>0.37113402061855666</v>
      </c>
      <c r="W274" s="16">
        <f t="shared" si="110"/>
        <v>1.4845360824742266</v>
      </c>
      <c r="X274" s="16">
        <f t="shared" si="111"/>
        <v>0.61855670103092786</v>
      </c>
      <c r="Y274" s="16">
        <f t="shared" si="112"/>
        <v>1.1134020618556701</v>
      </c>
      <c r="Z274" s="16">
        <f t="shared" si="113"/>
        <v>1.6082474226804122</v>
      </c>
      <c r="AA274" s="16">
        <f t="shared" si="114"/>
        <v>0.37113402061855666</v>
      </c>
      <c r="AB274" s="17">
        <f t="shared" si="115"/>
        <v>1.2371134020618557</v>
      </c>
      <c r="AC274" s="15">
        <v>86358.5</v>
      </c>
      <c r="AD274" s="14">
        <f>AVERAGE(Tabela1[[#This Row],[202407-JUL]:[202506-JUN]])</f>
        <v>404.16666666666669</v>
      </c>
      <c r="AE274" s="14">
        <f t="shared" si="116"/>
        <v>431.81818181818181</v>
      </c>
      <c r="AF274" s="5">
        <v>2</v>
      </c>
      <c r="AG274" s="6">
        <v>1751</v>
      </c>
      <c r="AH274" s="4">
        <v>1050</v>
      </c>
      <c r="AI274" s="23">
        <f>SUM(Tabela1[[#This Row],[ESTOQUE RJ]:[ESTOQUE SC]])</f>
        <v>2801</v>
      </c>
      <c r="AJ274" s="4">
        <v>750</v>
      </c>
      <c r="AK274" s="4">
        <v>250</v>
      </c>
      <c r="AL274" s="24">
        <f>SUM(Tabela1[[#This Row],[QTD CONTAINER]:[QTD FÁBRICA]])</f>
        <v>1000</v>
      </c>
      <c r="AM274" s="7">
        <f t="shared" si="117"/>
        <v>4.3323711340206188</v>
      </c>
      <c r="AN274" s="7">
        <f t="shared" si="118"/>
        <v>2.597938144329897</v>
      </c>
      <c r="AO274" s="8">
        <f t="shared" si="119"/>
        <v>1.8556701030927834</v>
      </c>
      <c r="AP274" s="9">
        <f t="shared" si="120"/>
        <v>0.61855670103092786</v>
      </c>
      <c r="AQ274" s="25">
        <f t="shared" si="121"/>
        <v>9.4045360824742268</v>
      </c>
      <c r="AR274" s="18">
        <f t="shared" si="122"/>
        <v>4.0549473684210531</v>
      </c>
      <c r="AS274" s="7">
        <f t="shared" si="123"/>
        <v>2.4315789473684211</v>
      </c>
      <c r="AT274" s="8">
        <f t="shared" si="124"/>
        <v>1.736842105263158</v>
      </c>
      <c r="AU274" s="9">
        <f t="shared" si="125"/>
        <v>0.57894736842105265</v>
      </c>
      <c r="AV274" s="10">
        <f t="shared" si="126"/>
        <v>8.8023157894736848</v>
      </c>
      <c r="AW274" s="22">
        <f t="shared" si="127"/>
        <v>1.9139102854553693</v>
      </c>
      <c r="AX274" s="5">
        <f t="shared" si="128"/>
        <v>650</v>
      </c>
      <c r="AY274" s="4">
        <f>IF(
  AND(Tabela1[[#This Row],[GRUPO | ITEM]]="PALHETAS",NOT(OR(MID(Tabela1[[#This Row],[ITEM]],1,5)="YN-PF",MID(Tabela1[[#This Row],[ITEM]],1,5)="YN-PC"))),
  0,
  IF(
    ROUNDUP(
      IF(
        IF(D274="A",13-SUM(AR274:AU274),IF(D274="B",11-SUM(AR274:AU274),IF(D274="C",7-SUM(AR274:AU274))))
        &lt;0,
        0,
        IF(D274="A",13-SUM(AR274:AU274),IF(D274="B",11-SUM(AR274:AU274),IF(D274="C",7-SUM(AR274:AU274))))
      )
      *AE274/C274, 0
    )
    *C274 = 0,
    0,
    ROUNDUP(
      IF(
        IF(D274="A",13-SUM(AR274:AU274),IF(D274="B",11-SUM(AR274:AU274),IF(D274="C",7-SUM(AR274:AU274))))
        &lt;0,
        0,
        IF(D274="A",13-SUM(AR274:AU274),IF(D274="B",11-SUM(AR274:AU274),IF(D274="C",7-SUM(AR274:AU274))))
      )
      *AE274/C274, 0
    ) *C274
  )
)</f>
        <v>950</v>
      </c>
      <c r="AZ274" s="26">
        <f>IF(OR(COUNTIF(AB274,"&gt;="&amp;1.5)+COUNTIF(AA274,"&gt;="&amp;1.5)+COUNTIF(Z274,"&gt;="&amp;1.5)+COUNTIF(Y274,"&gt;="&amp;1.5)+COUNTIF(X274,"&gt;="&amp;1.5)&gt;=2,COUNTIF(AB274,"&gt;="&amp;2)&gt;=1,AND(AA274&gt;=1.5,AB274&lt;=0.3,AI274=0)),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+IFERROR(BA274*C274,0),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+IFERROR(BA274*C274,0),
IFERROR(AVERAGEIF(Tabela1[[#This Row],[COMPRA PADRÃO]:[COMPRA &gt;30%]],"&gt;"&amp;0,Tabela1[[#This Row],[COMPRA PADRÃO]:[COMPRA &gt;30%]]),
0))/Tabela1[[#This Row],[U/CX]],0)*Tabela1[[#This Row],[U/CX]])</f>
        <v>800</v>
      </c>
      <c r="BA274" s="19"/>
      <c r="BB274" s="19"/>
      <c r="BC274" s="41"/>
      <c r="BD274" s="43">
        <f t="shared" si="129"/>
        <v>18.30188679245283</v>
      </c>
      <c r="BE274" s="44">
        <f>Tabela1[[#This Row],[MÉDIA DIÁRIA]]*180</f>
        <v>3294.3396226415093</v>
      </c>
      <c r="BF274" s="44">
        <f>Tabela1[[#This Row],[MÉDIA DIÁRIA]]*IF(Tabela1[[#This Row],[ABC FAT]]="A",(13*22),IF(Tabela1[[#This Row],[ABC FAT]]="B",(9*22),IF(Tabela1[[#This Row],[ABC FAT]]="C",(3*22),0)))</f>
        <v>3623.7735849056603</v>
      </c>
      <c r="BG274" s="44">
        <f>SUM(Tabela1[[#This Row],[ESTOQUE TOTAL]],Tabela1[[#This Row],[TRÂNSITO TOTAL]])</f>
        <v>3801</v>
      </c>
      <c r="BH2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3100</v>
      </c>
      <c r="BI2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1.07790950744559</v>
      </c>
    </row>
    <row r="275" spans="1:61" s="3" customFormat="1" x14ac:dyDescent="0.2">
      <c r="A275" s="4" t="s">
        <v>202</v>
      </c>
      <c r="B275" s="4" t="s">
        <v>335</v>
      </c>
      <c r="C275" s="4">
        <v>15</v>
      </c>
      <c r="D275" s="4" t="s">
        <v>16</v>
      </c>
      <c r="E275" s="5">
        <v>525</v>
      </c>
      <c r="F275" s="4">
        <v>195</v>
      </c>
      <c r="G275" s="4">
        <v>195</v>
      </c>
      <c r="H275" s="4">
        <v>150</v>
      </c>
      <c r="I275" s="4">
        <v>240</v>
      </c>
      <c r="J275" s="4">
        <v>45</v>
      </c>
      <c r="K275" s="4">
        <v>195</v>
      </c>
      <c r="L275" s="4">
        <v>105</v>
      </c>
      <c r="M275" s="4">
        <v>120</v>
      </c>
      <c r="N275" s="4">
        <v>135</v>
      </c>
      <c r="O275" s="4">
        <v>345</v>
      </c>
      <c r="P275" s="4">
        <v>120</v>
      </c>
      <c r="Q275" s="13">
        <f t="shared" si="104"/>
        <v>2.6582278481012658</v>
      </c>
      <c r="R275" s="16">
        <f t="shared" si="105"/>
        <v>0.98734177215189878</v>
      </c>
      <c r="S275" s="16">
        <f t="shared" si="106"/>
        <v>0.98734177215189878</v>
      </c>
      <c r="T275" s="16">
        <f t="shared" si="107"/>
        <v>0.759493670886076</v>
      </c>
      <c r="U275" s="16">
        <f t="shared" si="108"/>
        <v>1.2151898734177216</v>
      </c>
      <c r="V275" s="16">
        <f t="shared" si="109"/>
        <v>0.22784810126582278</v>
      </c>
      <c r="W275" s="16">
        <f t="shared" si="110"/>
        <v>0.98734177215189878</v>
      </c>
      <c r="X275" s="16">
        <f t="shared" si="111"/>
        <v>0.53164556962025311</v>
      </c>
      <c r="Y275" s="16">
        <f t="shared" si="112"/>
        <v>0.60759493670886078</v>
      </c>
      <c r="Z275" s="16">
        <f t="shared" si="113"/>
        <v>0.68354430379746833</v>
      </c>
      <c r="AA275" s="16">
        <f t="shared" si="114"/>
        <v>1.7468354430379747</v>
      </c>
      <c r="AB275" s="17">
        <f t="shared" si="115"/>
        <v>0.60759493670886078</v>
      </c>
      <c r="AC275" s="15">
        <v>34210.800000000003</v>
      </c>
      <c r="AD275" s="14">
        <f>AVERAGE(Tabela1[[#This Row],[202407-JUL]:[202506-JUN]])</f>
        <v>197.5</v>
      </c>
      <c r="AE275" s="14">
        <f t="shared" si="116"/>
        <v>211.36363636363637</v>
      </c>
      <c r="AF275" s="5">
        <v>0</v>
      </c>
      <c r="AG275" s="6">
        <v>1155</v>
      </c>
      <c r="AH275" s="4">
        <v>585</v>
      </c>
      <c r="AI275" s="23">
        <f>SUM(Tabela1[[#This Row],[ESTOQUE RJ]:[ESTOQUE SC]])</f>
        <v>1740</v>
      </c>
      <c r="AJ275" s="4">
        <v>0</v>
      </c>
      <c r="AK275" s="4">
        <v>460</v>
      </c>
      <c r="AL275" s="24">
        <f>SUM(Tabela1[[#This Row],[QTD CONTAINER]:[QTD FÁBRICA]])</f>
        <v>460</v>
      </c>
      <c r="AM275" s="7">
        <f t="shared" si="117"/>
        <v>5.8481012658227849</v>
      </c>
      <c r="AN275" s="7">
        <f t="shared" si="118"/>
        <v>2.962025316455696</v>
      </c>
      <c r="AO275" s="8">
        <f t="shared" si="119"/>
        <v>0</v>
      </c>
      <c r="AP275" s="9">
        <f t="shared" si="120"/>
        <v>2.3291139240506329</v>
      </c>
      <c r="AQ275" s="25">
        <f t="shared" si="121"/>
        <v>11.139240506329115</v>
      </c>
      <c r="AR275" s="18">
        <f t="shared" si="122"/>
        <v>5.4645161290322575</v>
      </c>
      <c r="AS275" s="7">
        <f t="shared" si="123"/>
        <v>2.7677419354838708</v>
      </c>
      <c r="AT275" s="8">
        <f t="shared" si="124"/>
        <v>0</v>
      </c>
      <c r="AU275" s="9">
        <f t="shared" si="125"/>
        <v>2.1763440860215053</v>
      </c>
      <c r="AV275" s="10">
        <f t="shared" si="126"/>
        <v>10.408602150537632</v>
      </c>
      <c r="AW275" s="22">
        <f t="shared" si="127"/>
        <v>0.66036687048360199</v>
      </c>
      <c r="AX275" s="5">
        <f t="shared" si="128"/>
        <v>0</v>
      </c>
      <c r="AY275" s="4">
        <f>IF(
  AND(Tabela1[[#This Row],[GRUPO | ITEM]]="PALHETAS",NOT(OR(MID(Tabela1[[#This Row],[ITEM]],1,5)="YN-PF",MID(Tabela1[[#This Row],[ITEM]],1,5)="YN-PC"))),
  0,
  IF(
    ROUNDUP(
      IF(
        IF(D275="A",13-SUM(AR275:AU275),IF(D275="B",11-SUM(AR275:AU275),IF(D275="C",7-SUM(AR275:AU275))))
        &lt;0,
        0,
        IF(D275="A",13-SUM(AR275:AU275),IF(D275="B",11-SUM(AR275:AU275),IF(D275="C",7-SUM(AR275:AU275))))
      )
      *AE275/C275, 0
    )
    *C275 = 0,
    0,
    ROUNDUP(
      IF(
        IF(D275="A",13-SUM(AR275:AU275),IF(D275="B",11-SUM(AR275:AU275),IF(D275="C",7-SUM(AR275:AU275))))
        &lt;0,
        0,
        IF(D275="A",13-SUM(AR275:AU275),IF(D275="B",11-SUM(AR275:AU275),IF(D275="C",7-SUM(AR275:AU275))))
      )
      *AE275/C275, 0
    ) *C275
  )
)</f>
        <v>135</v>
      </c>
      <c r="AZ275" s="26">
        <f>IF(OR(COUNTIF(AB275,"&gt;="&amp;1.5)+COUNTIF(AA275,"&gt;="&amp;1.5)+COUNTIF(Z275,"&gt;="&amp;1.5)+COUNTIF(Y275,"&gt;="&amp;1.5)+COUNTIF(X275,"&gt;="&amp;1.5)&gt;=2,COUNTIF(AB275,"&gt;="&amp;2)&gt;=1,AND(AA275&gt;=1.5,AB275&lt;=0.3,AI275=0)),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+IFERROR(BA275*C275,0),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+IFERROR(BA275*C275,0),
IFERROR(AVERAGEIF(Tabela1[[#This Row],[COMPRA PADRÃO]:[COMPRA &gt;30%]],"&gt;"&amp;0,Tabela1[[#This Row],[COMPRA PADRÃO]:[COMPRA &gt;30%]]),
0))/Tabela1[[#This Row],[U/CX]],0)*Tabela1[[#This Row],[U/CX]])</f>
        <v>135</v>
      </c>
      <c r="BA275" s="33"/>
      <c r="BB275" s="33"/>
      <c r="BC275" s="42"/>
      <c r="BD275" s="43">
        <f t="shared" si="129"/>
        <v>8.9433962264150946</v>
      </c>
      <c r="BE275" s="44">
        <f>Tabela1[[#This Row],[MÉDIA DIÁRIA]]*180</f>
        <v>1609.8113207547169</v>
      </c>
      <c r="BF275" s="44">
        <f>Tabela1[[#This Row],[MÉDIA DIÁRIA]]*IF(Tabela1[[#This Row],[ABC FAT]]="A",(13*22),IF(Tabela1[[#This Row],[ABC FAT]]="B",(9*22),IF(Tabela1[[#This Row],[ABC FAT]]="C",(3*22),0)))</f>
        <v>1770.7924528301887</v>
      </c>
      <c r="BG275" s="44">
        <f>SUM(Tabela1[[#This Row],[ESTOQUE TOTAL]],Tabela1[[#This Row],[TRÂNSITO TOTAL]])</f>
        <v>2200</v>
      </c>
      <c r="BH2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1185</v>
      </c>
      <c r="BI2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1.080872011251758</v>
      </c>
    </row>
    <row r="276" spans="1:61" s="3" customFormat="1" x14ac:dyDescent="0.2">
      <c r="A276" s="4" t="s">
        <v>17</v>
      </c>
      <c r="B276" s="4" t="s">
        <v>79</v>
      </c>
      <c r="C276" s="4">
        <v>50</v>
      </c>
      <c r="D276" s="4" t="s">
        <v>19</v>
      </c>
      <c r="E276" s="5">
        <v>2100</v>
      </c>
      <c r="F276" s="4">
        <v>1600</v>
      </c>
      <c r="G276" s="4">
        <v>1200</v>
      </c>
      <c r="H276" s="4">
        <v>3450</v>
      </c>
      <c r="I276" s="4">
        <v>2850</v>
      </c>
      <c r="J276" s="4">
        <v>1050</v>
      </c>
      <c r="K276" s="4">
        <v>1900</v>
      </c>
      <c r="L276" s="4">
        <v>1200</v>
      </c>
      <c r="M276" s="4">
        <v>1700</v>
      </c>
      <c r="N276" s="4">
        <v>550</v>
      </c>
      <c r="O276" s="4">
        <v>800</v>
      </c>
      <c r="P276" s="4">
        <v>1250</v>
      </c>
      <c r="Q276" s="13">
        <f t="shared" si="104"/>
        <v>1.282442748091603</v>
      </c>
      <c r="R276" s="16">
        <f t="shared" si="105"/>
        <v>0.97709923664122134</v>
      </c>
      <c r="S276" s="16">
        <f t="shared" si="106"/>
        <v>0.73282442748091603</v>
      </c>
      <c r="T276" s="16">
        <f t="shared" si="107"/>
        <v>2.1068702290076335</v>
      </c>
      <c r="U276" s="16">
        <f t="shared" si="108"/>
        <v>1.7404580152671756</v>
      </c>
      <c r="V276" s="16">
        <f t="shared" si="109"/>
        <v>0.64122137404580148</v>
      </c>
      <c r="W276" s="16">
        <f t="shared" si="110"/>
        <v>1.1603053435114503</v>
      </c>
      <c r="X276" s="16">
        <f t="shared" si="111"/>
        <v>0.73282442748091603</v>
      </c>
      <c r="Y276" s="16">
        <f t="shared" si="112"/>
        <v>1.0381679389312977</v>
      </c>
      <c r="Z276" s="16">
        <f t="shared" si="113"/>
        <v>0.33587786259541985</v>
      </c>
      <c r="AA276" s="16">
        <f t="shared" si="114"/>
        <v>0.48854961832061067</v>
      </c>
      <c r="AB276" s="17">
        <f t="shared" si="115"/>
        <v>0.76335877862595425</v>
      </c>
      <c r="AC276" s="15">
        <v>143844</v>
      </c>
      <c r="AD276" s="14">
        <f>AVERAGE(Tabela1[[#This Row],[202407-JUL]:[202506-JUN]])</f>
        <v>1637.5</v>
      </c>
      <c r="AE276" s="14">
        <f t="shared" si="116"/>
        <v>1637.5</v>
      </c>
      <c r="AF276" s="5">
        <v>0</v>
      </c>
      <c r="AG276" s="6">
        <v>1000</v>
      </c>
      <c r="AH276" s="4">
        <v>6300</v>
      </c>
      <c r="AI276" s="23">
        <f>SUM(Tabela1[[#This Row],[ESTOQUE RJ]:[ESTOQUE SC]])</f>
        <v>7300</v>
      </c>
      <c r="AJ276" s="4">
        <v>7150</v>
      </c>
      <c r="AK276" s="4">
        <v>4850</v>
      </c>
      <c r="AL276" s="24">
        <f>SUM(Tabela1[[#This Row],[QTD CONTAINER]:[QTD FÁBRICA]])</f>
        <v>12000</v>
      </c>
      <c r="AM276" s="7">
        <f t="shared" si="117"/>
        <v>0.61068702290076338</v>
      </c>
      <c r="AN276" s="7">
        <f t="shared" si="118"/>
        <v>3.8473282442748094</v>
      </c>
      <c r="AO276" s="8">
        <f t="shared" si="119"/>
        <v>4.3664122137404577</v>
      </c>
      <c r="AP276" s="9">
        <f t="shared" si="120"/>
        <v>2.9618320610687023</v>
      </c>
      <c r="AQ276" s="25">
        <f t="shared" si="121"/>
        <v>11.786259541984734</v>
      </c>
      <c r="AR276" s="18">
        <f t="shared" si="122"/>
        <v>0.61068702290076338</v>
      </c>
      <c r="AS276" s="7">
        <f t="shared" si="123"/>
        <v>3.8473282442748094</v>
      </c>
      <c r="AT276" s="8">
        <f t="shared" si="124"/>
        <v>4.3664122137404577</v>
      </c>
      <c r="AU276" s="9">
        <f t="shared" si="125"/>
        <v>2.9618320610687023</v>
      </c>
      <c r="AV276" s="10">
        <f t="shared" si="126"/>
        <v>11.786259541984734</v>
      </c>
      <c r="AW276" s="22">
        <f t="shared" si="127"/>
        <v>0</v>
      </c>
      <c r="AX276" s="5">
        <f t="shared" si="128"/>
        <v>0</v>
      </c>
      <c r="AY276" s="4">
        <f>IF(
  AND(Tabela1[[#This Row],[GRUPO | ITEM]]="PALHETAS",NOT(OR(MID(Tabela1[[#This Row],[ITEM]],1,5)="YN-PF",MID(Tabela1[[#This Row],[ITEM]],1,5)="YN-PC"))),
  0,
  IF(
    ROUNDUP(
      IF(
        IF(D276="A",13-SUM(AR276:AU276),IF(D276="B",11-SUM(AR276:AU276),IF(D276="C",7-SUM(AR276:AU276))))
        &lt;0,
        0,
        IF(D276="A",13-SUM(AR276:AU276),IF(D276="B",11-SUM(AR276:AU276),IF(D276="C",7-SUM(AR276:AU276))))
      )
      *AE276/C276, 0
    )
    *C276 = 0,
    0,
    ROUNDUP(
      IF(
        IF(D276="A",13-SUM(AR276:AU276),IF(D276="B",11-SUM(AR276:AU276),IF(D276="C",7-SUM(AR276:AU276))))
        &lt;0,
        0,
        IF(D276="A",13-SUM(AR276:AU276),IF(D276="B",11-SUM(AR276:AU276),IF(D276="C",7-SUM(AR276:AU276))))
      )
      *AE276/C276, 0
    ) *C276
  )
)</f>
        <v>0</v>
      </c>
      <c r="AZ276" s="26">
        <f>IF(OR(COUNTIF(AB276,"&gt;="&amp;1.5)+COUNTIF(AA276,"&gt;="&amp;1.5)+COUNTIF(Z276,"&gt;="&amp;1.5)+COUNTIF(Y276,"&gt;="&amp;1.5)+COUNTIF(X276,"&gt;="&amp;1.5)&gt;=2,COUNTIF(AB276,"&gt;="&amp;2)&gt;=1,AND(AA276&gt;=1.5,AB276&lt;=0.3,AI276=0)),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+IFERROR(BA276*C276,0),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+IFERROR(BA276*C276,0),
IFERROR(AVERAGEIF(Tabela1[[#This Row],[COMPRA PADRÃO]:[COMPRA &gt;30%]],"&gt;"&amp;0,Tabela1[[#This Row],[COMPRA PADRÃO]:[COMPRA &gt;30%]]),
0))/Tabela1[[#This Row],[U/CX]],0)*Tabela1[[#This Row],[U/CX]])</f>
        <v>0</v>
      </c>
      <c r="BA276" s="19"/>
      <c r="BB276" s="19"/>
      <c r="BC276" s="5"/>
      <c r="BD276" s="43">
        <f t="shared" si="129"/>
        <v>74.15094339622641</v>
      </c>
      <c r="BE276" s="44">
        <f>Tabela1[[#This Row],[MÉDIA DIÁRIA]]*180</f>
        <v>13347.169811320753</v>
      </c>
      <c r="BF276" s="44">
        <f>Tabela1[[#This Row],[MÉDIA DIÁRIA]]*IF(Tabela1[[#This Row],[ABC FAT]]="A",(13*22),IF(Tabela1[[#This Row],[ABC FAT]]="B",(9*22),IF(Tabela1[[#This Row],[ABC FAT]]="C",(3*22),0)))</f>
        <v>21207.169811320753</v>
      </c>
      <c r="BG276" s="44">
        <f>SUM(Tabela1[[#This Row],[ESTOQUE TOTAL]],Tabela1[[#This Row],[TRÂNSITO TOTAL]])</f>
        <v>19300</v>
      </c>
      <c r="BH2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15250</v>
      </c>
      <c r="BI2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1.0826265196494205</v>
      </c>
    </row>
    <row r="277" spans="1:61" s="3" customFormat="1" x14ac:dyDescent="0.2">
      <c r="A277" s="4" t="s">
        <v>39</v>
      </c>
      <c r="B277" s="4" t="s">
        <v>713</v>
      </c>
      <c r="C277" s="4">
        <v>200</v>
      </c>
      <c r="D277" s="4" t="s">
        <v>16</v>
      </c>
      <c r="E277" s="5">
        <v>1550</v>
      </c>
      <c r="F277" s="4">
        <v>1700</v>
      </c>
      <c r="G277" s="4">
        <v>1400</v>
      </c>
      <c r="H277" s="4">
        <v>1150</v>
      </c>
      <c r="I277" s="4">
        <v>1000</v>
      </c>
      <c r="J277" s="4">
        <v>200</v>
      </c>
      <c r="K277" s="4">
        <v>400</v>
      </c>
      <c r="L277" s="4">
        <v>654</v>
      </c>
      <c r="M277" s="4">
        <v>1100</v>
      </c>
      <c r="N277" s="4">
        <v>1100</v>
      </c>
      <c r="O277" s="4">
        <v>1000</v>
      </c>
      <c r="P277" s="4">
        <v>1600</v>
      </c>
      <c r="Q277" s="13">
        <f t="shared" si="104"/>
        <v>1.4470203827602302</v>
      </c>
      <c r="R277" s="16">
        <f t="shared" si="105"/>
        <v>1.5870546133499299</v>
      </c>
      <c r="S277" s="16">
        <f t="shared" si="106"/>
        <v>1.3069861521705304</v>
      </c>
      <c r="T277" s="16">
        <f t="shared" si="107"/>
        <v>1.0735957678543644</v>
      </c>
      <c r="U277" s="16">
        <f t="shared" si="108"/>
        <v>0.93356153726466462</v>
      </c>
      <c r="V277" s="16">
        <f t="shared" si="109"/>
        <v>0.18671230745293294</v>
      </c>
      <c r="W277" s="16">
        <f t="shared" si="110"/>
        <v>0.37342461490586587</v>
      </c>
      <c r="X277" s="16">
        <f t="shared" si="111"/>
        <v>0.61054924537109068</v>
      </c>
      <c r="Y277" s="16">
        <f t="shared" si="112"/>
        <v>1.0269176909911311</v>
      </c>
      <c r="Z277" s="16">
        <f t="shared" si="113"/>
        <v>1.0269176909911311</v>
      </c>
      <c r="AA277" s="16">
        <f t="shared" si="114"/>
        <v>0.93356153726466462</v>
      </c>
      <c r="AB277" s="17">
        <f t="shared" si="115"/>
        <v>1.4936984596234635</v>
      </c>
      <c r="AC277" s="15">
        <v>40845.360000000001</v>
      </c>
      <c r="AD277" s="14">
        <f>AVERAGE(Tabela1[[#This Row],[202407-JUL]:[202506-JUN]])</f>
        <v>1071.1666666666667</v>
      </c>
      <c r="AE277" s="14">
        <f t="shared" si="116"/>
        <v>1150.3636363636363</v>
      </c>
      <c r="AF277" s="5">
        <v>0</v>
      </c>
      <c r="AG277" s="6">
        <v>4900</v>
      </c>
      <c r="AH277" s="4">
        <v>0</v>
      </c>
      <c r="AI277" s="23">
        <f>SUM(Tabela1[[#This Row],[ESTOQUE RJ]:[ESTOQUE SC]])</f>
        <v>4900</v>
      </c>
      <c r="AJ277" s="4">
        <v>4600</v>
      </c>
      <c r="AK277" s="4">
        <v>28800</v>
      </c>
      <c r="AL277" s="24">
        <f>SUM(Tabela1[[#This Row],[QTD CONTAINER]:[QTD FÁBRICA]])</f>
        <v>33400</v>
      </c>
      <c r="AM277" s="7">
        <f t="shared" si="117"/>
        <v>4.5744515325968571</v>
      </c>
      <c r="AN277" s="7">
        <f t="shared" si="118"/>
        <v>0</v>
      </c>
      <c r="AO277" s="8">
        <f t="shared" si="119"/>
        <v>4.2943830714174576</v>
      </c>
      <c r="AP277" s="9">
        <f t="shared" si="120"/>
        <v>26.886572273222342</v>
      </c>
      <c r="AQ277" s="25">
        <f t="shared" si="121"/>
        <v>35.755406877236652</v>
      </c>
      <c r="AR277" s="18">
        <f t="shared" si="122"/>
        <v>4.2595226805753121</v>
      </c>
      <c r="AS277" s="7">
        <f t="shared" si="123"/>
        <v>0</v>
      </c>
      <c r="AT277" s="8">
        <f t="shared" si="124"/>
        <v>3.9987355776829463</v>
      </c>
      <c r="AU277" s="9">
        <f t="shared" si="125"/>
        <v>25.035561877667142</v>
      </c>
      <c r="AV277" s="10">
        <f t="shared" si="126"/>
        <v>33.293820135925401</v>
      </c>
      <c r="AW277" s="22">
        <f t="shared" si="127"/>
        <v>0</v>
      </c>
      <c r="AX277" s="5">
        <f t="shared" si="128"/>
        <v>0</v>
      </c>
      <c r="AY277" s="4">
        <f>IF(
  AND(Tabela1[[#This Row],[GRUPO | ITEM]]="PALHETAS",NOT(OR(MID(Tabela1[[#This Row],[ITEM]],1,5)="YN-PF",MID(Tabela1[[#This Row],[ITEM]],1,5)="YN-PC"))),
  0,
  IF(
    ROUNDUP(
      IF(
        IF(D277="A",13-SUM(AR277:AU277),IF(D277="B",11-SUM(AR277:AU277),IF(D277="C",7-SUM(AR277:AU277))))
        &lt;0,
        0,
        IF(D277="A",13-SUM(AR277:AU277),IF(D277="B",11-SUM(AR277:AU277),IF(D277="C",7-SUM(AR277:AU277))))
      )
      *AE277/C277, 0
    )
    *C277 = 0,
    0,
    ROUNDUP(
      IF(
        IF(D277="A",13-SUM(AR277:AU277),IF(D277="B",11-SUM(AR277:AU277),IF(D277="C",7-SUM(AR277:AU277))))
        &lt;0,
        0,
        IF(D277="A",13-SUM(AR277:AU277),IF(D277="B",11-SUM(AR277:AU277),IF(D277="C",7-SUM(AR277:AU277))))
      )
      *AE277/C277, 0
    ) *C277
  )
)</f>
        <v>0</v>
      </c>
      <c r="AZ277" s="26">
        <f>IF(OR(COUNTIF(AB277,"&gt;="&amp;1.5)+COUNTIF(AA277,"&gt;="&amp;1.5)+COUNTIF(Z277,"&gt;="&amp;1.5)+COUNTIF(Y277,"&gt;="&amp;1.5)+COUNTIF(X277,"&gt;="&amp;1.5)&gt;=2,COUNTIF(AB277,"&gt;="&amp;2)&gt;=1,AND(AA277&gt;=1.5,AB277&lt;=0.3,AI277=0)),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+IFERROR(BA277*C277,0),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+IFERROR(BA277*C277,0),
IFERROR(AVERAGEIF(Tabela1[[#This Row],[COMPRA PADRÃO]:[COMPRA &gt;30%]],"&gt;"&amp;0,Tabela1[[#This Row],[COMPRA PADRÃO]:[COMPRA &gt;30%]]),
0))/Tabela1[[#This Row],[U/CX]],0)*Tabela1[[#This Row],[U/CX]])</f>
        <v>0</v>
      </c>
      <c r="BA277" s="19"/>
      <c r="BB277" s="19"/>
      <c r="BC277" s="5"/>
      <c r="BD277" s="43">
        <f t="shared" si="129"/>
        <v>48.505660377358488</v>
      </c>
      <c r="BE277" s="44">
        <f>Tabela1[[#This Row],[MÉDIA DIÁRIA]]*180</f>
        <v>8731.0188679245275</v>
      </c>
      <c r="BF277" s="44">
        <f>Tabela1[[#This Row],[MÉDIA DIÁRIA]]*IF(Tabela1[[#This Row],[ABC FAT]]="A",(13*22),IF(Tabela1[[#This Row],[ABC FAT]]="B",(9*22),IF(Tabela1[[#This Row],[ABC FAT]]="C",(3*22),0)))</f>
        <v>9604.1207547169815</v>
      </c>
      <c r="BG277" s="44">
        <f>SUM(Tabela1[[#This Row],[ESTOQUE TOTAL]],Tabela1[[#This Row],[TRÂNSITO TOTAL]])</f>
        <v>38300</v>
      </c>
      <c r="BH2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1.0880746157702748</v>
      </c>
    </row>
    <row r="278" spans="1:61" s="3" customFormat="1" x14ac:dyDescent="0.2">
      <c r="A278" s="4" t="s">
        <v>17</v>
      </c>
      <c r="B278" s="4" t="s">
        <v>844</v>
      </c>
      <c r="C278" s="4">
        <v>40</v>
      </c>
      <c r="D278" s="4" t="s">
        <v>85</v>
      </c>
      <c r="E278" s="5">
        <v>240</v>
      </c>
      <c r="F278" s="4">
        <v>130</v>
      </c>
      <c r="G278" s="4">
        <v>240</v>
      </c>
      <c r="H278" s="4">
        <v>350</v>
      </c>
      <c r="I278" s="4">
        <v>310</v>
      </c>
      <c r="J278" s="4">
        <v>100</v>
      </c>
      <c r="K278" s="4">
        <v>160</v>
      </c>
      <c r="L278" s="4">
        <v>365</v>
      </c>
      <c r="M278" s="4">
        <v>485</v>
      </c>
      <c r="N278" s="4">
        <v>60</v>
      </c>
      <c r="O278" s="4">
        <v>180</v>
      </c>
      <c r="P278" s="4">
        <v>120</v>
      </c>
      <c r="Q278" s="13">
        <f t="shared" si="104"/>
        <v>1.051094890510949</v>
      </c>
      <c r="R278" s="16">
        <f t="shared" si="105"/>
        <v>0.56934306569343063</v>
      </c>
      <c r="S278" s="16">
        <f t="shared" si="106"/>
        <v>1.051094890510949</v>
      </c>
      <c r="T278" s="16">
        <f t="shared" si="107"/>
        <v>1.5328467153284671</v>
      </c>
      <c r="U278" s="16">
        <f t="shared" si="108"/>
        <v>1.3576642335766422</v>
      </c>
      <c r="V278" s="16">
        <f t="shared" si="109"/>
        <v>0.43795620437956201</v>
      </c>
      <c r="W278" s="16">
        <f t="shared" si="110"/>
        <v>0.70072992700729919</v>
      </c>
      <c r="X278" s="16">
        <f t="shared" si="111"/>
        <v>1.5985401459854014</v>
      </c>
      <c r="Y278" s="16">
        <f t="shared" si="112"/>
        <v>2.1240875912408756</v>
      </c>
      <c r="Z278" s="16">
        <f t="shared" si="113"/>
        <v>0.26277372262773724</v>
      </c>
      <c r="AA278" s="16">
        <f t="shared" si="114"/>
        <v>0.7883211678832116</v>
      </c>
      <c r="AB278" s="17">
        <f t="shared" si="115"/>
        <v>0.52554744525547448</v>
      </c>
      <c r="AC278" s="15">
        <v>19638.3</v>
      </c>
      <c r="AD278" s="14">
        <f>AVERAGE(Tabela1[[#This Row],[202407-JUL]:[202506-JUN]])</f>
        <v>228.33333333333334</v>
      </c>
      <c r="AE278" s="14">
        <f t="shared" si="116"/>
        <v>243.63636363636363</v>
      </c>
      <c r="AF278" s="5">
        <v>0</v>
      </c>
      <c r="AG278" s="6">
        <v>747</v>
      </c>
      <c r="AH278" s="4">
        <v>1280</v>
      </c>
      <c r="AI278" s="23">
        <f>SUM(Tabela1[[#This Row],[ESTOQUE RJ]:[ESTOQUE SC]])</f>
        <v>2027</v>
      </c>
      <c r="AJ278" s="4">
        <v>0</v>
      </c>
      <c r="AK278" s="4">
        <v>2000</v>
      </c>
      <c r="AL278" s="24">
        <f>SUM(Tabela1[[#This Row],[QTD CONTAINER]:[QTD FÁBRICA]])</f>
        <v>2000</v>
      </c>
      <c r="AM278" s="7">
        <f t="shared" si="117"/>
        <v>3.2715328467153282</v>
      </c>
      <c r="AN278" s="7">
        <f t="shared" si="118"/>
        <v>5.6058394160583935</v>
      </c>
      <c r="AO278" s="8">
        <f t="shared" si="119"/>
        <v>0</v>
      </c>
      <c r="AP278" s="9">
        <f t="shared" si="120"/>
        <v>8.7591240875912408</v>
      </c>
      <c r="AQ278" s="25">
        <f t="shared" si="121"/>
        <v>17.636496350364965</v>
      </c>
      <c r="AR278" s="18">
        <f t="shared" si="122"/>
        <v>3.0660447761194032</v>
      </c>
      <c r="AS278" s="7">
        <f t="shared" si="123"/>
        <v>5.2537313432835822</v>
      </c>
      <c r="AT278" s="8">
        <f t="shared" si="124"/>
        <v>0</v>
      </c>
      <c r="AU278" s="9">
        <f t="shared" si="125"/>
        <v>8.2089552238805972</v>
      </c>
      <c r="AV278" s="10">
        <f t="shared" si="126"/>
        <v>16.528731343283582</v>
      </c>
      <c r="AW278" s="22">
        <f t="shared" si="127"/>
        <v>5.7630818619582662</v>
      </c>
      <c r="AX278" s="5">
        <f t="shared" si="128"/>
        <v>0</v>
      </c>
      <c r="AY278" s="4">
        <f>IF(
  AND(Tabela1[[#This Row],[GRUPO | ITEM]]="PALHETAS",NOT(OR(MID(Tabela1[[#This Row],[ITEM]],1,5)="YN-PF",MID(Tabela1[[#This Row],[ITEM]],1,5)="YN-PC"))),
  0,
  IF(
    ROUNDUP(
      IF(
        IF(D278="A",13-SUM(AR278:AU278),IF(D278="B",11-SUM(AR278:AU278),IF(D278="C",7-SUM(AR278:AU278))))
        &lt;0,
        0,
        IF(D278="A",13-SUM(AR278:AU278),IF(D278="B",11-SUM(AR278:AU278),IF(D278="C",7-SUM(AR278:AU278))))
      )
      *AE278/C278, 0
    )
    *C278 = 0,
    0,
    ROUNDUP(
      IF(
        IF(D278="A",13-SUM(AR278:AU278),IF(D278="B",11-SUM(AR278:AU278),IF(D278="C",7-SUM(AR278:AU278))))
        &lt;0,
        0,
        IF(D278="A",13-SUM(AR278:AU278),IF(D278="B",11-SUM(AR278:AU278),IF(D278="C",7-SUM(AR278:AU278))))
      )
      *AE278/C278, 0
    ) *C278
  )
)</f>
        <v>0</v>
      </c>
      <c r="AZ278" s="26">
        <f>IF(OR(COUNTIF(AB278,"&gt;="&amp;1.5)+COUNTIF(AA278,"&gt;="&amp;1.5)+COUNTIF(Z278,"&gt;="&amp;1.5)+COUNTIF(Y278,"&gt;="&amp;1.5)+COUNTIF(X278,"&gt;="&amp;1.5)&gt;=2,COUNTIF(AB278,"&gt;="&amp;2)&gt;=1,AND(AA278&gt;=1.5,AB278&lt;=0.3,AI278=0)),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+IFERROR(BA278*C278,0),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+IFERROR(BA278*C278,0),
IFERROR(AVERAGEIF(Tabela1[[#This Row],[COMPRA PADRÃO]:[COMPRA &gt;30%]],"&gt;"&amp;0,Tabela1[[#This Row],[COMPRA PADRÃO]:[COMPRA &gt;30%]]),
0))/Tabela1[[#This Row],[U/CX]],0)*Tabela1[[#This Row],[U/CX]])</f>
        <v>1360</v>
      </c>
      <c r="BA278" s="19"/>
      <c r="BB278" s="19"/>
      <c r="BC278" s="5"/>
      <c r="BD278" s="43">
        <f t="shared" si="129"/>
        <v>10.339622641509434</v>
      </c>
      <c r="BE278" s="44">
        <f>Tabela1[[#This Row],[MÉDIA DIÁRIA]]*180</f>
        <v>1861.1320754716983</v>
      </c>
      <c r="BF278" s="44">
        <f>Tabela1[[#This Row],[MÉDIA DIÁRIA]]*IF(Tabela1[[#This Row],[ABC FAT]]="A",(13*22),IF(Tabela1[[#This Row],[ABC FAT]]="B",(9*22),IF(Tabela1[[#This Row],[ABC FAT]]="C",(3*22),0)))</f>
        <v>682.41509433962267</v>
      </c>
      <c r="BG278" s="44">
        <f>SUM(Tabela1[[#This Row],[ESTOQUE TOTAL]],Tabela1[[#This Row],[TRÂNSITO TOTAL]])</f>
        <v>4027</v>
      </c>
      <c r="BH2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1.0891220600162206</v>
      </c>
    </row>
    <row r="279" spans="1:61" s="3" customFormat="1" x14ac:dyDescent="0.2">
      <c r="A279" s="4" t="s">
        <v>14</v>
      </c>
      <c r="B279" s="4" t="s">
        <v>641</v>
      </c>
      <c r="C279" s="4">
        <v>600</v>
      </c>
      <c r="D279" s="4" t="s">
        <v>19</v>
      </c>
      <c r="E279" s="5">
        <v>5250</v>
      </c>
      <c r="F279" s="4">
        <v>6610</v>
      </c>
      <c r="G279" s="4">
        <v>3000</v>
      </c>
      <c r="H279" s="4">
        <v>4370</v>
      </c>
      <c r="I279" s="4">
        <v>4550</v>
      </c>
      <c r="J279" s="4">
        <v>1650</v>
      </c>
      <c r="K279" s="4">
        <v>2380</v>
      </c>
      <c r="L279" s="4">
        <v>4280</v>
      </c>
      <c r="M279" s="4">
        <v>4900</v>
      </c>
      <c r="N279" s="4">
        <v>3800</v>
      </c>
      <c r="O279" s="4">
        <v>4750</v>
      </c>
      <c r="P279" s="4">
        <v>3840</v>
      </c>
      <c r="Q279" s="13">
        <f t="shared" si="104"/>
        <v>1.2758201701093561</v>
      </c>
      <c r="R279" s="16">
        <f t="shared" si="105"/>
        <v>1.606318347509113</v>
      </c>
      <c r="S279" s="16">
        <f t="shared" si="106"/>
        <v>0.72904009720534635</v>
      </c>
      <c r="T279" s="16">
        <f t="shared" si="107"/>
        <v>1.0619684082624545</v>
      </c>
      <c r="U279" s="16">
        <f t="shared" si="108"/>
        <v>1.1057108140947751</v>
      </c>
      <c r="V279" s="16">
        <f t="shared" si="109"/>
        <v>0.40097205346294046</v>
      </c>
      <c r="W279" s="16">
        <f t="shared" si="110"/>
        <v>0.57837181044957475</v>
      </c>
      <c r="X279" s="16">
        <f t="shared" si="111"/>
        <v>1.040097205346294</v>
      </c>
      <c r="Y279" s="16">
        <f t="shared" si="112"/>
        <v>1.1907654921020656</v>
      </c>
      <c r="Z279" s="16">
        <f t="shared" si="113"/>
        <v>0.92345078979343864</v>
      </c>
      <c r="AA279" s="16">
        <f t="shared" si="114"/>
        <v>1.1543134872417984</v>
      </c>
      <c r="AB279" s="17">
        <f t="shared" si="115"/>
        <v>0.93317132442284323</v>
      </c>
      <c r="AC279" s="15">
        <v>115077.3</v>
      </c>
      <c r="AD279" s="14">
        <f>AVERAGE(Tabela1[[#This Row],[202407-JUL]:[202506-JUN]])</f>
        <v>4115</v>
      </c>
      <c r="AE279" s="14">
        <f t="shared" si="116"/>
        <v>4115</v>
      </c>
      <c r="AF279" s="5">
        <v>1</v>
      </c>
      <c r="AG279" s="6">
        <v>22930</v>
      </c>
      <c r="AH279" s="4">
        <v>0</v>
      </c>
      <c r="AI279" s="23">
        <f>SUM(Tabela1[[#This Row],[ESTOQUE RJ]:[ESTOQUE SC]])</f>
        <v>22930</v>
      </c>
      <c r="AJ279" s="4">
        <v>13800</v>
      </c>
      <c r="AK279" s="4">
        <v>10200</v>
      </c>
      <c r="AL279" s="24">
        <f>SUM(Tabela1[[#This Row],[QTD CONTAINER]:[QTD FÁBRICA]])</f>
        <v>24000</v>
      </c>
      <c r="AM279" s="7">
        <f t="shared" si="117"/>
        <v>5.5722964763061968</v>
      </c>
      <c r="AN279" s="7">
        <f t="shared" si="118"/>
        <v>0</v>
      </c>
      <c r="AO279" s="8">
        <f t="shared" si="119"/>
        <v>3.353584447144593</v>
      </c>
      <c r="AP279" s="9">
        <f t="shared" si="120"/>
        <v>2.4787363304981773</v>
      </c>
      <c r="AQ279" s="25">
        <f t="shared" si="121"/>
        <v>11.404617253948969</v>
      </c>
      <c r="AR279" s="18">
        <f t="shared" si="122"/>
        <v>5.5722964763061968</v>
      </c>
      <c r="AS279" s="7">
        <f t="shared" si="123"/>
        <v>0</v>
      </c>
      <c r="AT279" s="8">
        <f t="shared" si="124"/>
        <v>3.353584447144593</v>
      </c>
      <c r="AU279" s="9">
        <f t="shared" si="125"/>
        <v>2.4787363304981773</v>
      </c>
      <c r="AV279" s="10">
        <f t="shared" si="126"/>
        <v>11.404617253948969</v>
      </c>
      <c r="AW279" s="22">
        <f t="shared" si="127"/>
        <v>1.6038882138517618</v>
      </c>
      <c r="AX279" s="5">
        <f t="shared" si="128"/>
        <v>6600</v>
      </c>
      <c r="AY279" s="4">
        <f>IF(
  AND(Tabela1[[#This Row],[GRUPO | ITEM]]="PALHETAS",NOT(OR(MID(Tabela1[[#This Row],[ITEM]],1,5)="YN-PF",MID(Tabela1[[#This Row],[ITEM]],1,5)="YN-PC"))),
  0,
  IF(
    ROUNDUP(
      IF(
        IF(D279="A",13-SUM(AR279:AU279),IF(D279="B",11-SUM(AR279:AU279),IF(D279="C",7-SUM(AR279:AU279))))
        &lt;0,
        0,
        IF(D279="A",13-SUM(AR279:AU279),IF(D279="B",11-SUM(AR279:AU279),IF(D279="C",7-SUM(AR279:AU279))))
      )
      *AE279/C279, 0
    )
    *C279 = 0,
    0,
    ROUNDUP(
      IF(
        IF(D279="A",13-SUM(AR279:AU279),IF(D279="B",11-SUM(AR279:AU279),IF(D279="C",7-SUM(AR279:AU279))))
        &lt;0,
        0,
        IF(D279="A",13-SUM(AR279:AU279),IF(D279="B",11-SUM(AR279:AU279),IF(D279="C",7-SUM(AR279:AU279))))
      )
      *AE279/C279, 0
    ) *C279
  )
)</f>
        <v>6600</v>
      </c>
      <c r="AZ279" s="26">
        <f>IF(OR(COUNTIF(AB279,"&gt;="&amp;1.5)+COUNTIF(AA279,"&gt;="&amp;1.5)+COUNTIF(Z279,"&gt;="&amp;1.5)+COUNTIF(Y279,"&gt;="&amp;1.5)+COUNTIF(X279,"&gt;="&amp;1.5)&gt;=2,COUNTIF(AB279,"&gt;="&amp;2)&gt;=1,AND(AA279&gt;=1.5,AB279&lt;=0.3,AI279=0)),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+IFERROR(BA279*C279,0),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+IFERROR(BA279*C279,0),
IFERROR(AVERAGEIF(Tabela1[[#This Row],[COMPRA PADRÃO]:[COMPRA &gt;30%]],"&gt;"&amp;0,Tabela1[[#This Row],[COMPRA PADRÃO]:[COMPRA &gt;30%]]),
0))/Tabela1[[#This Row],[U/CX]],0)*Tabela1[[#This Row],[U/CX]])</f>
        <v>6600</v>
      </c>
      <c r="BA279" s="19"/>
      <c r="BB279" s="19"/>
      <c r="BC279" s="5"/>
      <c r="BD279" s="43">
        <f t="shared" si="129"/>
        <v>186.33962264150944</v>
      </c>
      <c r="BE279" s="44">
        <f>Tabela1[[#This Row],[MÉDIA DIÁRIA]]*180</f>
        <v>33541.132075471702</v>
      </c>
      <c r="BF279" s="44">
        <f>Tabela1[[#This Row],[MÉDIA DIÁRIA]]*IF(Tabela1[[#This Row],[ABC FAT]]="A",(13*22),IF(Tabela1[[#This Row],[ABC FAT]]="B",(9*22),IF(Tabela1[[#This Row],[ABC FAT]]="C",(3*22),0)))</f>
        <v>53293.132075471702</v>
      </c>
      <c r="BG279" s="44">
        <f>SUM(Tabela1[[#This Row],[ESTOQUE TOTAL]],Tabela1[[#This Row],[TRÂNSITO TOTAL]])</f>
        <v>46930</v>
      </c>
      <c r="BH2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40200</v>
      </c>
      <c r="BI2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1.0950733540344717</v>
      </c>
    </row>
    <row r="280" spans="1:61" s="3" customFormat="1" x14ac:dyDescent="0.2">
      <c r="A280" s="4" t="s">
        <v>202</v>
      </c>
      <c r="B280" s="4" t="s">
        <v>354</v>
      </c>
      <c r="C280" s="4">
        <v>15</v>
      </c>
      <c r="D280" s="4" t="s">
        <v>16</v>
      </c>
      <c r="E280" s="5">
        <v>720</v>
      </c>
      <c r="F280" s="4">
        <v>540</v>
      </c>
      <c r="G280" s="4">
        <v>390</v>
      </c>
      <c r="H280" s="4">
        <v>255</v>
      </c>
      <c r="I280" s="4">
        <v>570</v>
      </c>
      <c r="J280" s="4">
        <v>135</v>
      </c>
      <c r="K280" s="4">
        <v>570</v>
      </c>
      <c r="L280" s="4">
        <v>525</v>
      </c>
      <c r="M280" s="4">
        <v>360</v>
      </c>
      <c r="N280" s="4">
        <v>465</v>
      </c>
      <c r="O280" s="4">
        <v>225</v>
      </c>
      <c r="P280" s="4">
        <v>375</v>
      </c>
      <c r="Q280" s="13">
        <f t="shared" si="104"/>
        <v>1.6842105263157894</v>
      </c>
      <c r="R280" s="16">
        <f t="shared" si="105"/>
        <v>1.263157894736842</v>
      </c>
      <c r="S280" s="16">
        <f t="shared" si="106"/>
        <v>0.91228070175438591</v>
      </c>
      <c r="T280" s="16">
        <f t="shared" si="107"/>
        <v>0.59649122807017541</v>
      </c>
      <c r="U280" s="16">
        <f t="shared" si="108"/>
        <v>1.3333333333333333</v>
      </c>
      <c r="V280" s="16">
        <f t="shared" si="109"/>
        <v>0.31578947368421051</v>
      </c>
      <c r="W280" s="16">
        <f t="shared" si="110"/>
        <v>1.3333333333333333</v>
      </c>
      <c r="X280" s="16">
        <f t="shared" si="111"/>
        <v>1.2280701754385965</v>
      </c>
      <c r="Y280" s="16">
        <f t="shared" si="112"/>
        <v>0.84210526315789469</v>
      </c>
      <c r="Z280" s="16">
        <f t="shared" si="113"/>
        <v>1.0877192982456141</v>
      </c>
      <c r="AA280" s="16">
        <f t="shared" si="114"/>
        <v>0.52631578947368418</v>
      </c>
      <c r="AB280" s="17">
        <f t="shared" si="115"/>
        <v>0.8771929824561403</v>
      </c>
      <c r="AC280" s="15">
        <v>74708.850000000006</v>
      </c>
      <c r="AD280" s="14">
        <f>AVERAGE(Tabela1[[#This Row],[202407-JUL]:[202506-JUN]])</f>
        <v>427.5</v>
      </c>
      <c r="AE280" s="14">
        <f t="shared" si="116"/>
        <v>427.5</v>
      </c>
      <c r="AF280" s="5">
        <v>10</v>
      </c>
      <c r="AG280" s="6">
        <v>1635</v>
      </c>
      <c r="AH280" s="4">
        <v>1500</v>
      </c>
      <c r="AI280" s="23">
        <f>SUM(Tabela1[[#This Row],[ESTOQUE RJ]:[ESTOQUE SC]])</f>
        <v>3135</v>
      </c>
      <c r="AJ280" s="4">
        <v>690</v>
      </c>
      <c r="AK280" s="4">
        <v>1350</v>
      </c>
      <c r="AL280" s="24">
        <f>SUM(Tabela1[[#This Row],[QTD CONTAINER]:[QTD FÁBRICA]])</f>
        <v>2040</v>
      </c>
      <c r="AM280" s="7">
        <f t="shared" si="117"/>
        <v>3.8245614035087718</v>
      </c>
      <c r="AN280" s="7">
        <f t="shared" si="118"/>
        <v>3.5087719298245612</v>
      </c>
      <c r="AO280" s="8">
        <f t="shared" si="119"/>
        <v>1.6140350877192982</v>
      </c>
      <c r="AP280" s="9">
        <f t="shared" si="120"/>
        <v>3.1578947368421053</v>
      </c>
      <c r="AQ280" s="25">
        <f t="shared" si="121"/>
        <v>12.105263157894736</v>
      </c>
      <c r="AR280" s="18">
        <f t="shared" si="122"/>
        <v>3.8245614035087718</v>
      </c>
      <c r="AS280" s="7">
        <f t="shared" si="123"/>
        <v>3.5087719298245612</v>
      </c>
      <c r="AT280" s="8">
        <f t="shared" si="124"/>
        <v>1.6140350877192982</v>
      </c>
      <c r="AU280" s="9">
        <f t="shared" si="125"/>
        <v>3.1578947368421053</v>
      </c>
      <c r="AV280" s="10">
        <f t="shared" si="126"/>
        <v>12.105263157894736</v>
      </c>
      <c r="AW280" s="22">
        <f t="shared" si="127"/>
        <v>0</v>
      </c>
      <c r="AX280" s="5">
        <f t="shared" si="128"/>
        <v>0</v>
      </c>
      <c r="AY280" s="4">
        <f>IF(
  AND(Tabela1[[#This Row],[GRUPO | ITEM]]="PALHETAS",NOT(OR(MID(Tabela1[[#This Row],[ITEM]],1,5)="YN-PF",MID(Tabela1[[#This Row],[ITEM]],1,5)="YN-PC"))),
  0,
  IF(
    ROUNDUP(
      IF(
        IF(D280="A",13-SUM(AR280:AU280),IF(D280="B",11-SUM(AR280:AU280),IF(D280="C",7-SUM(AR280:AU280))))
        &lt;0,
        0,
        IF(D280="A",13-SUM(AR280:AU280),IF(D280="B",11-SUM(AR280:AU280),IF(D280="C",7-SUM(AR280:AU280))))
      )
      *AE280/C280, 0
    )
    *C280 = 0,
    0,
    ROUNDUP(
      IF(
        IF(D280="A",13-SUM(AR280:AU280),IF(D280="B",11-SUM(AR280:AU280),IF(D280="C",7-SUM(AR280:AU280))))
        &lt;0,
        0,
        IF(D280="A",13-SUM(AR280:AU280),IF(D280="B",11-SUM(AR280:AU280),IF(D280="C",7-SUM(AR280:AU280))))
      )
      *AE280/C280, 0
    ) *C280
  )
)</f>
        <v>0</v>
      </c>
      <c r="AZ280" s="26">
        <f>IF(OR(COUNTIF(AB280,"&gt;="&amp;1.5)+COUNTIF(AA280,"&gt;="&amp;1.5)+COUNTIF(Z280,"&gt;="&amp;1.5)+COUNTIF(Y280,"&gt;="&amp;1.5)+COUNTIF(X280,"&gt;="&amp;1.5)&gt;=2,COUNTIF(AB280,"&gt;="&amp;2)&gt;=1,AND(AA280&gt;=1.5,AB280&lt;=0.3,AI280=0)),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+IFERROR(BA280*C280,0),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+IFERROR(BA280*C280,0),
IFERROR(AVERAGEIF(Tabela1[[#This Row],[COMPRA PADRÃO]:[COMPRA &gt;30%]],"&gt;"&amp;0,Tabela1[[#This Row],[COMPRA PADRÃO]:[COMPRA &gt;30%]]),
0))/Tabela1[[#This Row],[U/CX]],0)*Tabela1[[#This Row],[U/CX]])</f>
        <v>0</v>
      </c>
      <c r="BA280" s="19"/>
      <c r="BB280" s="19"/>
      <c r="BC280" s="41"/>
      <c r="BD280" s="43">
        <f t="shared" si="129"/>
        <v>19.358490566037737</v>
      </c>
      <c r="BE280" s="44">
        <f>Tabela1[[#This Row],[MÉDIA DIÁRIA]]*180</f>
        <v>3484.5283018867926</v>
      </c>
      <c r="BF280" s="44">
        <f>Tabela1[[#This Row],[MÉDIA DIÁRIA]]*IF(Tabela1[[#This Row],[ABC FAT]]="A",(13*22),IF(Tabela1[[#This Row],[ABC FAT]]="B",(9*22),IF(Tabela1[[#This Row],[ABC FAT]]="C",(3*22),0)))</f>
        <v>3832.981132075472</v>
      </c>
      <c r="BG280" s="44">
        <f>SUM(Tabela1[[#This Row],[ESTOQUE TOTAL]],Tabela1[[#This Row],[TRÂNSITO TOTAL]])</f>
        <v>5175</v>
      </c>
      <c r="BH2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2145</v>
      </c>
      <c r="BI2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1.09770955165692</v>
      </c>
    </row>
    <row r="281" spans="1:61" s="3" customFormat="1" x14ac:dyDescent="0.2">
      <c r="A281" s="4" t="s">
        <v>17</v>
      </c>
      <c r="B281" s="4" t="s">
        <v>116</v>
      </c>
      <c r="C281" s="4">
        <v>25</v>
      </c>
      <c r="D281" s="4" t="s">
        <v>16</v>
      </c>
      <c r="E281" s="5">
        <v>275</v>
      </c>
      <c r="F281" s="4">
        <v>250</v>
      </c>
      <c r="G281" s="4">
        <v>200</v>
      </c>
      <c r="H281" s="4">
        <v>250</v>
      </c>
      <c r="I281" s="4">
        <v>1325</v>
      </c>
      <c r="J281" s="4">
        <v>25</v>
      </c>
      <c r="K281" s="4">
        <v>1350</v>
      </c>
      <c r="L281" s="4">
        <v>650</v>
      </c>
      <c r="M281" s="4">
        <v>350</v>
      </c>
      <c r="N281" s="4">
        <v>400</v>
      </c>
      <c r="O281" s="4">
        <v>300</v>
      </c>
      <c r="P281" s="4">
        <v>275</v>
      </c>
      <c r="Q281" s="13">
        <f t="shared" si="104"/>
        <v>0.58407079646017701</v>
      </c>
      <c r="R281" s="16">
        <f t="shared" si="105"/>
        <v>0.53097345132743368</v>
      </c>
      <c r="S281" s="16">
        <f t="shared" si="106"/>
        <v>0.4247787610619469</v>
      </c>
      <c r="T281" s="16">
        <f t="shared" si="107"/>
        <v>0.53097345132743368</v>
      </c>
      <c r="U281" s="16">
        <f t="shared" si="108"/>
        <v>2.8141592920353982</v>
      </c>
      <c r="V281" s="16">
        <f t="shared" si="109"/>
        <v>5.3097345132743362E-2</v>
      </c>
      <c r="W281" s="16">
        <f t="shared" si="110"/>
        <v>2.8672566371681416</v>
      </c>
      <c r="X281" s="16">
        <f t="shared" si="111"/>
        <v>1.3805309734513276</v>
      </c>
      <c r="Y281" s="16">
        <f t="shared" si="112"/>
        <v>0.74336283185840712</v>
      </c>
      <c r="Z281" s="16">
        <f t="shared" si="113"/>
        <v>0.84955752212389379</v>
      </c>
      <c r="AA281" s="16">
        <f t="shared" si="114"/>
        <v>0.63716814159292035</v>
      </c>
      <c r="AB281" s="17">
        <f t="shared" si="115"/>
        <v>0.58407079646017701</v>
      </c>
      <c r="AC281" s="15">
        <v>65604.5</v>
      </c>
      <c r="AD281" s="14">
        <f>AVERAGE(Tabela1[[#This Row],[202407-JUL]:[202506-JUN]])</f>
        <v>470.83333333333331</v>
      </c>
      <c r="AE281" s="14">
        <f t="shared" si="116"/>
        <v>511.36363636363637</v>
      </c>
      <c r="AF281" s="5">
        <v>0</v>
      </c>
      <c r="AG281" s="6">
        <v>1975</v>
      </c>
      <c r="AH281" s="4">
        <v>2250</v>
      </c>
      <c r="AI281" s="23">
        <f>SUM(Tabela1[[#This Row],[ESTOQUE RJ]:[ESTOQUE SC]])</f>
        <v>4225</v>
      </c>
      <c r="AJ281" s="4">
        <v>0</v>
      </c>
      <c r="AK281" s="4">
        <v>5000</v>
      </c>
      <c r="AL281" s="24">
        <f>SUM(Tabela1[[#This Row],[QTD CONTAINER]:[QTD FÁBRICA]])</f>
        <v>5000</v>
      </c>
      <c r="AM281" s="7">
        <f t="shared" si="117"/>
        <v>4.1946902654867255</v>
      </c>
      <c r="AN281" s="7">
        <f t="shared" si="118"/>
        <v>4.778761061946903</v>
      </c>
      <c r="AO281" s="8">
        <f t="shared" si="119"/>
        <v>0</v>
      </c>
      <c r="AP281" s="9">
        <f t="shared" si="120"/>
        <v>10.619469026548673</v>
      </c>
      <c r="AQ281" s="25">
        <f t="shared" si="121"/>
        <v>19.592920353982301</v>
      </c>
      <c r="AR281" s="18">
        <f t="shared" si="122"/>
        <v>3.862222222222222</v>
      </c>
      <c r="AS281" s="7">
        <f t="shared" si="123"/>
        <v>4.4000000000000004</v>
      </c>
      <c r="AT281" s="8">
        <f t="shared" si="124"/>
        <v>0</v>
      </c>
      <c r="AU281" s="9">
        <f t="shared" si="125"/>
        <v>9.7777777777777768</v>
      </c>
      <c r="AV281" s="10">
        <f t="shared" si="126"/>
        <v>18.04</v>
      </c>
      <c r="AW281" s="22">
        <f t="shared" si="127"/>
        <v>0</v>
      </c>
      <c r="AX281" s="5">
        <f t="shared" si="128"/>
        <v>0</v>
      </c>
      <c r="AY281" s="4">
        <f>IF(
  AND(Tabela1[[#This Row],[GRUPO | ITEM]]="PALHETAS",NOT(OR(MID(Tabela1[[#This Row],[ITEM]],1,5)="YN-PF",MID(Tabela1[[#This Row],[ITEM]],1,5)="YN-PC"))),
  0,
  IF(
    ROUNDUP(
      IF(
        IF(D281="A",13-SUM(AR281:AU281),IF(D281="B",11-SUM(AR281:AU281),IF(D281="C",7-SUM(AR281:AU281))))
        &lt;0,
        0,
        IF(D281="A",13-SUM(AR281:AU281),IF(D281="B",11-SUM(AR281:AU281),IF(D281="C",7-SUM(AR281:AU281))))
      )
      *AE281/C281, 0
    )
    *C281 = 0,
    0,
    ROUNDUP(
      IF(
        IF(D281="A",13-SUM(AR281:AU281),IF(D281="B",11-SUM(AR281:AU281),IF(D281="C",7-SUM(AR281:AU281))))
        &lt;0,
        0,
        IF(D281="A",13-SUM(AR281:AU281),IF(D281="B",11-SUM(AR281:AU281),IF(D281="C",7-SUM(AR281:AU281))))
      )
      *AE281/C281, 0
    ) *C281
  )
)</f>
        <v>0</v>
      </c>
      <c r="AZ281" s="26">
        <f>IF(OR(COUNTIF(AB281,"&gt;="&amp;1.5)+COUNTIF(AA281,"&gt;="&amp;1.5)+COUNTIF(Z281,"&gt;="&amp;1.5)+COUNTIF(Y281,"&gt;="&amp;1.5)+COUNTIF(X281,"&gt;="&amp;1.5)&gt;=2,COUNTIF(AB281,"&gt;="&amp;2)&gt;=1,AND(AA281&gt;=1.5,AB281&lt;=0.3,AI281=0)),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+IFERROR(BA281*C281,0),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+IFERROR(BA281*C281,0),
IFERROR(AVERAGEIF(Tabela1[[#This Row],[COMPRA PADRÃO]:[COMPRA &gt;30%]],"&gt;"&amp;0,Tabela1[[#This Row],[COMPRA PADRÃO]:[COMPRA &gt;30%]]),
0))/Tabela1[[#This Row],[U/CX]],0)*Tabela1[[#This Row],[U/CX]])</f>
        <v>0</v>
      </c>
      <c r="BA281" s="19"/>
      <c r="BB281" s="19"/>
      <c r="BC281" s="5"/>
      <c r="BD281" s="43">
        <f t="shared" si="129"/>
        <v>21.320754716981131</v>
      </c>
      <c r="BE281" s="44">
        <f>Tabela1[[#This Row],[MÉDIA DIÁRIA]]*180</f>
        <v>3837.7358490566035</v>
      </c>
      <c r="BF281" s="44">
        <f>Tabela1[[#This Row],[MÉDIA DIÁRIA]]*IF(Tabela1[[#This Row],[ABC FAT]]="A",(13*22),IF(Tabela1[[#This Row],[ABC FAT]]="B",(9*22),IF(Tabela1[[#This Row],[ABC FAT]]="C",(3*22),0)))</f>
        <v>4221.5094339622638</v>
      </c>
      <c r="BG281" s="44">
        <f>SUM(Tabela1[[#This Row],[ESTOQUE TOTAL]],Tabela1[[#This Row],[TRÂNSITO TOTAL]])</f>
        <v>9225</v>
      </c>
      <c r="BH2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1.1009095378564406</v>
      </c>
    </row>
    <row r="282" spans="1:61" s="3" customFormat="1" x14ac:dyDescent="0.2">
      <c r="A282" s="4" t="s">
        <v>202</v>
      </c>
      <c r="B282" s="4" t="s">
        <v>372</v>
      </c>
      <c r="C282" s="4">
        <v>15</v>
      </c>
      <c r="D282" s="4" t="s">
        <v>16</v>
      </c>
      <c r="E282" s="5">
        <v>465</v>
      </c>
      <c r="F282" s="4">
        <v>510</v>
      </c>
      <c r="G282" s="4">
        <v>300</v>
      </c>
      <c r="H282" s="4">
        <v>270</v>
      </c>
      <c r="I282" s="4">
        <v>360</v>
      </c>
      <c r="J282" s="4">
        <v>120</v>
      </c>
      <c r="K282" s="4">
        <v>375</v>
      </c>
      <c r="L282" s="4">
        <v>420</v>
      </c>
      <c r="M282" s="4">
        <v>360</v>
      </c>
      <c r="N282" s="4">
        <v>315</v>
      </c>
      <c r="O282" s="4">
        <v>330</v>
      </c>
      <c r="P282" s="4">
        <v>735</v>
      </c>
      <c r="Q282" s="13">
        <f t="shared" si="104"/>
        <v>1.2236842105263157</v>
      </c>
      <c r="R282" s="16">
        <f t="shared" si="105"/>
        <v>1.3421052631578947</v>
      </c>
      <c r="S282" s="16">
        <f t="shared" si="106"/>
        <v>0.78947368421052633</v>
      </c>
      <c r="T282" s="16">
        <f t="shared" si="107"/>
        <v>0.71052631578947367</v>
      </c>
      <c r="U282" s="16">
        <f t="shared" si="108"/>
        <v>0.94736842105263153</v>
      </c>
      <c r="V282" s="16">
        <f t="shared" si="109"/>
        <v>0.31578947368421051</v>
      </c>
      <c r="W282" s="16">
        <f t="shared" si="110"/>
        <v>0.98684210526315785</v>
      </c>
      <c r="X282" s="16">
        <f t="shared" si="111"/>
        <v>1.1052631578947369</v>
      </c>
      <c r="Y282" s="16">
        <f t="shared" si="112"/>
        <v>0.94736842105263153</v>
      </c>
      <c r="Z282" s="16">
        <f t="shared" si="113"/>
        <v>0.82894736842105265</v>
      </c>
      <c r="AA282" s="16">
        <f t="shared" si="114"/>
        <v>0.86842105263157898</v>
      </c>
      <c r="AB282" s="17">
        <f t="shared" si="115"/>
        <v>1.9342105263157894</v>
      </c>
      <c r="AC282" s="15">
        <v>66748.05</v>
      </c>
      <c r="AD282" s="14">
        <f>AVERAGE(Tabela1[[#This Row],[202407-JUL]:[202506-JUN]])</f>
        <v>380</v>
      </c>
      <c r="AE282" s="14">
        <f t="shared" si="116"/>
        <v>380</v>
      </c>
      <c r="AF282" s="5">
        <v>0</v>
      </c>
      <c r="AG282" s="6">
        <v>555</v>
      </c>
      <c r="AH282" s="4">
        <v>765</v>
      </c>
      <c r="AI282" s="23">
        <f>SUM(Tabela1[[#This Row],[ESTOQUE RJ]:[ESTOQUE SC]])</f>
        <v>1320</v>
      </c>
      <c r="AJ282" s="4">
        <v>2100</v>
      </c>
      <c r="AK282" s="4">
        <v>255</v>
      </c>
      <c r="AL282" s="24">
        <f>SUM(Tabela1[[#This Row],[QTD CONTAINER]:[QTD FÁBRICA]])</f>
        <v>2355</v>
      </c>
      <c r="AM282" s="7">
        <f t="shared" si="117"/>
        <v>1.4605263157894737</v>
      </c>
      <c r="AN282" s="7">
        <f t="shared" si="118"/>
        <v>2.013157894736842</v>
      </c>
      <c r="AO282" s="8">
        <f t="shared" si="119"/>
        <v>5.5263157894736841</v>
      </c>
      <c r="AP282" s="9">
        <f t="shared" si="120"/>
        <v>0.67105263157894735</v>
      </c>
      <c r="AQ282" s="25">
        <f t="shared" si="121"/>
        <v>9.6710526315789469</v>
      </c>
      <c r="AR282" s="18">
        <f t="shared" si="122"/>
        <v>1.4605263157894737</v>
      </c>
      <c r="AS282" s="7">
        <f t="shared" si="123"/>
        <v>2.013157894736842</v>
      </c>
      <c r="AT282" s="8">
        <f t="shared" si="124"/>
        <v>5.5263157894736841</v>
      </c>
      <c r="AU282" s="9">
        <f t="shared" si="125"/>
        <v>0.67105263157894735</v>
      </c>
      <c r="AV282" s="10">
        <f t="shared" si="126"/>
        <v>9.6710526315789469</v>
      </c>
      <c r="AW282" s="22">
        <f t="shared" si="127"/>
        <v>1.3421052631578947</v>
      </c>
      <c r="AX282" s="5">
        <f t="shared" si="128"/>
        <v>510</v>
      </c>
      <c r="AY282" s="4">
        <f>IF(
  AND(Tabela1[[#This Row],[GRUPO | ITEM]]="PALHETAS",NOT(OR(MID(Tabela1[[#This Row],[ITEM]],1,5)="YN-PF",MID(Tabela1[[#This Row],[ITEM]],1,5)="YN-PC"))),
  0,
  IF(
    ROUNDUP(
      IF(
        IF(D282="A",13-SUM(AR282:AU282),IF(D282="B",11-SUM(AR282:AU282),IF(D282="C",7-SUM(AR282:AU282))))
        &lt;0,
        0,
        IF(D282="A",13-SUM(AR282:AU282),IF(D282="B",11-SUM(AR282:AU282),IF(D282="C",7-SUM(AR282:AU282))))
      )
      *AE282/C282, 0
    )
    *C282 = 0,
    0,
    ROUNDUP(
      IF(
        IF(D282="A",13-SUM(AR282:AU282),IF(D282="B",11-SUM(AR282:AU282),IF(D282="C",7-SUM(AR282:AU282))))
        &lt;0,
        0,
        IF(D282="A",13-SUM(AR282:AU282),IF(D282="B",11-SUM(AR282:AU282),IF(D282="C",7-SUM(AR282:AU282))))
      )
      *AE282/C282, 0
    ) *C282
  )
)</f>
        <v>510</v>
      </c>
      <c r="AZ282" s="26">
        <f>IF(OR(COUNTIF(AB282,"&gt;="&amp;1.5)+COUNTIF(AA282,"&gt;="&amp;1.5)+COUNTIF(Z282,"&gt;="&amp;1.5)+COUNTIF(Y282,"&gt;="&amp;1.5)+COUNTIF(X282,"&gt;="&amp;1.5)&gt;=2,COUNTIF(AB282,"&gt;="&amp;2)&gt;=1,AND(AA282&gt;=1.5,AB282&lt;=0.3,AI282=0)),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+IFERROR(BA282*C282,0),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+IFERROR(BA282*C282,0),
IFERROR(AVERAGEIF(Tabela1[[#This Row],[COMPRA PADRÃO]:[COMPRA &gt;30%]],"&gt;"&amp;0,Tabela1[[#This Row],[COMPRA PADRÃO]:[COMPRA &gt;30%]]),
0))/Tabela1[[#This Row],[U/CX]],0)*Tabela1[[#This Row],[U/CX]])</f>
        <v>510</v>
      </c>
      <c r="BA282" s="19"/>
      <c r="BB282" s="19"/>
      <c r="BC282" s="5"/>
      <c r="BD282" s="43">
        <f t="shared" si="129"/>
        <v>17.20754716981132</v>
      </c>
      <c r="BE282" s="44">
        <f>Tabela1[[#This Row],[MÉDIA DIÁRIA]]*180</f>
        <v>3097.3584905660377</v>
      </c>
      <c r="BF282" s="44">
        <f>Tabela1[[#This Row],[MÉDIA DIÁRIA]]*IF(Tabela1[[#This Row],[ABC FAT]]="A",(13*22),IF(Tabela1[[#This Row],[ABC FAT]]="B",(9*22),IF(Tabela1[[#This Row],[ABC FAT]]="C",(3*22),0)))</f>
        <v>3407.0943396226417</v>
      </c>
      <c r="BG282" s="44">
        <f>SUM(Tabela1[[#This Row],[ESTOQUE TOTAL]],Tabela1[[#This Row],[TRÂNSITO TOTAL]])</f>
        <v>3675</v>
      </c>
      <c r="BH2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2835</v>
      </c>
      <c r="BI2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1.1041666666666667</v>
      </c>
    </row>
    <row r="283" spans="1:61" s="3" customFormat="1" x14ac:dyDescent="0.2">
      <c r="A283" s="4" t="s">
        <v>202</v>
      </c>
      <c r="B283" s="4" t="s">
        <v>404</v>
      </c>
      <c r="C283" s="4">
        <v>15</v>
      </c>
      <c r="D283" s="4" t="s">
        <v>19</v>
      </c>
      <c r="E283" s="5">
        <v>945</v>
      </c>
      <c r="F283" s="4">
        <v>870</v>
      </c>
      <c r="G283" s="4">
        <v>435</v>
      </c>
      <c r="H283" s="4">
        <v>1020</v>
      </c>
      <c r="I283" s="4">
        <v>975</v>
      </c>
      <c r="J283" s="4">
        <v>510</v>
      </c>
      <c r="K283" s="4">
        <v>645</v>
      </c>
      <c r="L283" s="4">
        <v>705</v>
      </c>
      <c r="M283" s="4">
        <v>630</v>
      </c>
      <c r="N283" s="4">
        <v>750</v>
      </c>
      <c r="O283" s="4">
        <v>585</v>
      </c>
      <c r="P283" s="4">
        <v>705</v>
      </c>
      <c r="Q283" s="13">
        <f t="shared" si="104"/>
        <v>1.2923076923076924</v>
      </c>
      <c r="R283" s="16">
        <f t="shared" si="105"/>
        <v>1.1897435897435897</v>
      </c>
      <c r="S283" s="16">
        <f t="shared" si="106"/>
        <v>0.59487179487179487</v>
      </c>
      <c r="T283" s="16">
        <f t="shared" si="107"/>
        <v>1.3948717948717948</v>
      </c>
      <c r="U283" s="16">
        <f t="shared" si="108"/>
        <v>1.3333333333333333</v>
      </c>
      <c r="V283" s="16">
        <f t="shared" si="109"/>
        <v>0.6974358974358974</v>
      </c>
      <c r="W283" s="16">
        <f t="shared" si="110"/>
        <v>0.88205128205128203</v>
      </c>
      <c r="X283" s="16">
        <f t="shared" si="111"/>
        <v>0.96410256410256412</v>
      </c>
      <c r="Y283" s="16">
        <f t="shared" si="112"/>
        <v>0.86153846153846159</v>
      </c>
      <c r="Z283" s="16">
        <f t="shared" si="113"/>
        <v>1.0256410256410255</v>
      </c>
      <c r="AA283" s="16">
        <f t="shared" si="114"/>
        <v>0.8</v>
      </c>
      <c r="AB283" s="17">
        <f t="shared" si="115"/>
        <v>0.96410256410256412</v>
      </c>
      <c r="AC283" s="15">
        <v>141852.6</v>
      </c>
      <c r="AD283" s="14">
        <f>AVERAGE(Tabela1[[#This Row],[202407-JUL]:[202506-JUN]])</f>
        <v>731.25</v>
      </c>
      <c r="AE283" s="14">
        <f t="shared" si="116"/>
        <v>731.25</v>
      </c>
      <c r="AF283" s="5">
        <v>4</v>
      </c>
      <c r="AG283" s="6">
        <v>2580</v>
      </c>
      <c r="AH283" s="4">
        <v>4035</v>
      </c>
      <c r="AI283" s="23">
        <f>SUM(Tabela1[[#This Row],[ESTOQUE RJ]:[ESTOQUE SC]])</f>
        <v>6615</v>
      </c>
      <c r="AJ283" s="4">
        <v>0</v>
      </c>
      <c r="AK283" s="4">
        <v>3735</v>
      </c>
      <c r="AL283" s="24">
        <f>SUM(Tabela1[[#This Row],[QTD CONTAINER]:[QTD FÁBRICA]])</f>
        <v>3735</v>
      </c>
      <c r="AM283" s="7">
        <f t="shared" si="117"/>
        <v>3.5282051282051281</v>
      </c>
      <c r="AN283" s="7">
        <f t="shared" si="118"/>
        <v>5.5179487179487179</v>
      </c>
      <c r="AO283" s="8">
        <f t="shared" si="119"/>
        <v>0</v>
      </c>
      <c r="AP283" s="9">
        <f t="shared" si="120"/>
        <v>5.1076923076923073</v>
      </c>
      <c r="AQ283" s="25">
        <f t="shared" si="121"/>
        <v>14.153846153846153</v>
      </c>
      <c r="AR283" s="18">
        <f t="shared" si="122"/>
        <v>3.5282051282051281</v>
      </c>
      <c r="AS283" s="7">
        <f t="shared" si="123"/>
        <v>5.5179487179487179</v>
      </c>
      <c r="AT283" s="8">
        <f t="shared" si="124"/>
        <v>0</v>
      </c>
      <c r="AU283" s="9">
        <f t="shared" si="125"/>
        <v>5.1076923076923073</v>
      </c>
      <c r="AV283" s="10">
        <f t="shared" si="126"/>
        <v>14.153846153846153</v>
      </c>
      <c r="AW283" s="22">
        <f t="shared" si="127"/>
        <v>0</v>
      </c>
      <c r="AX283" s="5">
        <f t="shared" si="128"/>
        <v>0</v>
      </c>
      <c r="AY283" s="4">
        <f>IF(
  AND(Tabela1[[#This Row],[GRUPO | ITEM]]="PALHETAS",NOT(OR(MID(Tabela1[[#This Row],[ITEM]],1,5)="YN-PF",MID(Tabela1[[#This Row],[ITEM]],1,5)="YN-PC"))),
  0,
  IF(
    ROUNDUP(
      IF(
        IF(D283="A",13-SUM(AR283:AU283),IF(D283="B",11-SUM(AR283:AU283),IF(D283="C",7-SUM(AR283:AU283))))
        &lt;0,
        0,
        IF(D283="A",13-SUM(AR283:AU283),IF(D283="B",11-SUM(AR283:AU283),IF(D283="C",7-SUM(AR283:AU283))))
      )
      *AE283/C283, 0
    )
    *C283 = 0,
    0,
    ROUNDUP(
      IF(
        IF(D283="A",13-SUM(AR283:AU283),IF(D283="B",11-SUM(AR283:AU283),IF(D283="C",7-SUM(AR283:AU283))))
        &lt;0,
        0,
        IF(D283="A",13-SUM(AR283:AU283),IF(D283="B",11-SUM(AR283:AU283),IF(D283="C",7-SUM(AR283:AU283))))
      )
      *AE283/C283, 0
    ) *C283
  )
)</f>
        <v>0</v>
      </c>
      <c r="AZ283" s="26">
        <f>IF(OR(COUNTIF(AB283,"&gt;="&amp;1.5)+COUNTIF(AA283,"&gt;="&amp;1.5)+COUNTIF(Z283,"&gt;="&amp;1.5)+COUNTIF(Y283,"&gt;="&amp;1.5)+COUNTIF(X283,"&gt;="&amp;1.5)&gt;=2,COUNTIF(AB283,"&gt;="&amp;2)&gt;=1,AND(AA283&gt;=1.5,AB283&lt;=0.3,AI283=0)),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+IFERROR(BA283*C283,0),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+IFERROR(BA283*C283,0),
IFERROR(AVERAGEIF(Tabela1[[#This Row],[COMPRA PADRÃO]:[COMPRA &gt;30%]],"&gt;"&amp;0,Tabela1[[#This Row],[COMPRA PADRÃO]:[COMPRA &gt;30%]]),
0))/Tabela1[[#This Row],[U/CX]],0)*Tabela1[[#This Row],[U/CX]])</f>
        <v>0</v>
      </c>
      <c r="BA283" s="33"/>
      <c r="BB283" s="33"/>
      <c r="BC283" s="42"/>
      <c r="BD283" s="43">
        <f t="shared" si="129"/>
        <v>33.113207547169814</v>
      </c>
      <c r="BE283" s="44">
        <f>Tabela1[[#This Row],[MÉDIA DIÁRIA]]*180</f>
        <v>5960.3773584905666</v>
      </c>
      <c r="BF283" s="44">
        <f>Tabela1[[#This Row],[MÉDIA DIÁRIA]]*IF(Tabela1[[#This Row],[ABC FAT]]="A",(13*22),IF(Tabela1[[#This Row],[ABC FAT]]="B",(9*22),IF(Tabela1[[#This Row],[ABC FAT]]="C",(3*22),0)))</f>
        <v>9470.3773584905666</v>
      </c>
      <c r="BG283" s="44">
        <f>SUM(Tabela1[[#This Row],[ESTOQUE TOTAL]],Tabela1[[#This Row],[TRÂNSITO TOTAL]])</f>
        <v>10350</v>
      </c>
      <c r="BH2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5085</v>
      </c>
      <c r="BI2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1.1098290598290597</v>
      </c>
    </row>
    <row r="284" spans="1:61" s="3" customFormat="1" x14ac:dyDescent="0.2">
      <c r="A284" s="4" t="s">
        <v>202</v>
      </c>
      <c r="B284" s="4" t="s">
        <v>378</v>
      </c>
      <c r="C284" s="4">
        <v>15</v>
      </c>
      <c r="D284" s="4" t="s">
        <v>16</v>
      </c>
      <c r="E284" s="5">
        <v>690</v>
      </c>
      <c r="F284" s="4">
        <v>45</v>
      </c>
      <c r="G284" s="4">
        <v>465</v>
      </c>
      <c r="H284" s="4">
        <v>435</v>
      </c>
      <c r="I284" s="4">
        <v>105</v>
      </c>
      <c r="J284" s="4">
        <v>45</v>
      </c>
      <c r="K284" s="4">
        <v>90</v>
      </c>
      <c r="L284" s="4">
        <v>450</v>
      </c>
      <c r="M284" s="4">
        <v>240</v>
      </c>
      <c r="N284" s="4">
        <v>495</v>
      </c>
      <c r="O284" s="4">
        <v>165</v>
      </c>
      <c r="P284" s="4">
        <v>375</v>
      </c>
      <c r="Q284" s="13">
        <f t="shared" si="104"/>
        <v>2.2999999999999998</v>
      </c>
      <c r="R284" s="16">
        <f t="shared" si="105"/>
        <v>0.15</v>
      </c>
      <c r="S284" s="16">
        <f t="shared" si="106"/>
        <v>1.55</v>
      </c>
      <c r="T284" s="16">
        <f t="shared" si="107"/>
        <v>1.45</v>
      </c>
      <c r="U284" s="16">
        <f t="shared" si="108"/>
        <v>0.35</v>
      </c>
      <c r="V284" s="16">
        <f t="shared" si="109"/>
        <v>0.15</v>
      </c>
      <c r="W284" s="16">
        <f t="shared" si="110"/>
        <v>0.3</v>
      </c>
      <c r="X284" s="16">
        <f t="shared" si="111"/>
        <v>1.5</v>
      </c>
      <c r="Y284" s="16">
        <f t="shared" si="112"/>
        <v>0.8</v>
      </c>
      <c r="Z284" s="16">
        <f t="shared" si="113"/>
        <v>1.65</v>
      </c>
      <c r="AA284" s="16">
        <f t="shared" si="114"/>
        <v>0.55000000000000004</v>
      </c>
      <c r="AB284" s="17">
        <f t="shared" si="115"/>
        <v>1.25</v>
      </c>
      <c r="AC284" s="15">
        <v>51708.75</v>
      </c>
      <c r="AD284" s="14">
        <f>AVERAGE(Tabela1[[#This Row],[202407-JUL]:[202506-JUN]])</f>
        <v>300</v>
      </c>
      <c r="AE284" s="14">
        <f t="shared" si="116"/>
        <v>380</v>
      </c>
      <c r="AF284" s="5">
        <v>5</v>
      </c>
      <c r="AG284" s="6">
        <v>255</v>
      </c>
      <c r="AH284" s="4">
        <v>675</v>
      </c>
      <c r="AI284" s="23">
        <f>SUM(Tabela1[[#This Row],[ESTOQUE RJ]:[ESTOQUE SC]])</f>
        <v>930</v>
      </c>
      <c r="AJ284" s="4">
        <v>1800</v>
      </c>
      <c r="AK284" s="4">
        <v>1320</v>
      </c>
      <c r="AL284" s="24">
        <f>SUM(Tabela1[[#This Row],[QTD CONTAINER]:[QTD FÁBRICA]])</f>
        <v>3120</v>
      </c>
      <c r="AM284" s="7">
        <f t="shared" si="117"/>
        <v>0.85</v>
      </c>
      <c r="AN284" s="7">
        <f t="shared" si="118"/>
        <v>2.25</v>
      </c>
      <c r="AO284" s="8">
        <f t="shared" si="119"/>
        <v>6</v>
      </c>
      <c r="AP284" s="9">
        <f t="shared" si="120"/>
        <v>4.4000000000000004</v>
      </c>
      <c r="AQ284" s="25">
        <f t="shared" si="121"/>
        <v>13.5</v>
      </c>
      <c r="AR284" s="18">
        <f t="shared" si="122"/>
        <v>0.67105263157894735</v>
      </c>
      <c r="AS284" s="7">
        <f t="shared" si="123"/>
        <v>1.7763157894736843</v>
      </c>
      <c r="AT284" s="8">
        <f t="shared" si="124"/>
        <v>4.7368421052631575</v>
      </c>
      <c r="AU284" s="9">
        <f t="shared" si="125"/>
        <v>3.4736842105263159</v>
      </c>
      <c r="AV284" s="10">
        <f t="shared" si="126"/>
        <v>10.657894736842106</v>
      </c>
      <c r="AW284" s="22">
        <f t="shared" si="127"/>
        <v>6.5735294117647056</v>
      </c>
      <c r="AX284" s="5">
        <f t="shared" si="128"/>
        <v>0</v>
      </c>
      <c r="AY284" s="4">
        <f>IF(
  AND(Tabela1[[#This Row],[GRUPO | ITEM]]="PALHETAS",NOT(OR(MID(Tabela1[[#This Row],[ITEM]],1,5)="YN-PF",MID(Tabela1[[#This Row],[ITEM]],1,5)="YN-PC"))),
  0,
  IF(
    ROUNDUP(
      IF(
        IF(D284="A",13-SUM(AR284:AU284),IF(D284="B",11-SUM(AR284:AU284),IF(D284="C",7-SUM(AR284:AU284))))
        &lt;0,
        0,
        IF(D284="A",13-SUM(AR284:AU284),IF(D284="B",11-SUM(AR284:AU284),IF(D284="C",7-SUM(AR284:AU284))))
      )
      *AE284/C284, 0
    )
    *C284 = 0,
    0,
    ROUNDUP(
      IF(
        IF(D284="A",13-SUM(AR284:AU284),IF(D284="B",11-SUM(AR284:AU284),IF(D284="C",7-SUM(AR284:AU284))))
        &lt;0,
        0,
        IF(D284="A",13-SUM(AR284:AU284),IF(D284="B",11-SUM(AR284:AU284),IF(D284="C",7-SUM(AR284:AU284))))
      )
      *AE284/C284, 0
    ) *C284
  )
)</f>
        <v>135</v>
      </c>
      <c r="AZ284" s="26">
        <f>IF(OR(COUNTIF(AB284,"&gt;="&amp;1.5)+COUNTIF(AA284,"&gt;="&amp;1.5)+COUNTIF(Z284,"&gt;="&amp;1.5)+COUNTIF(Y284,"&gt;="&amp;1.5)+COUNTIF(X284,"&gt;="&amp;1.5)&gt;=2,COUNTIF(AB284,"&gt;="&amp;2)&gt;=1,AND(AA284&gt;=1.5,AB284&lt;=0.3,AI284=0)),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+IFERROR(BA284*C284,0),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+IFERROR(BA284*C284,0),
IFERROR(AVERAGEIF(Tabela1[[#This Row],[COMPRA PADRÃO]:[COMPRA &gt;30%]],"&gt;"&amp;0,Tabela1[[#This Row],[COMPRA PADRÃO]:[COMPRA &gt;30%]]),
0))/Tabela1[[#This Row],[U/CX]],0)*Tabela1[[#This Row],[U/CX]])</f>
        <v>2235</v>
      </c>
      <c r="BA284" s="19"/>
      <c r="BB284" s="19"/>
      <c r="BC284" s="5"/>
      <c r="BD284" s="43">
        <f t="shared" si="129"/>
        <v>13.584905660377359</v>
      </c>
      <c r="BE284" s="44">
        <f>Tabela1[[#This Row],[MÉDIA DIÁRIA]]*180</f>
        <v>2445.2830188679245</v>
      </c>
      <c r="BF284" s="44">
        <f>Tabela1[[#This Row],[MÉDIA DIÁRIA]]*IF(Tabela1[[#This Row],[ABC FAT]]="A",(13*22),IF(Tabela1[[#This Row],[ABC FAT]]="B",(9*22),IF(Tabela1[[#This Row],[ABC FAT]]="C",(3*22),0)))</f>
        <v>2689.8113207547171</v>
      </c>
      <c r="BG284" s="44">
        <f>SUM(Tabela1[[#This Row],[ESTOQUE TOTAL]],Tabela1[[#This Row],[TRÂNSITO TOTAL]])</f>
        <v>4050</v>
      </c>
      <c r="BH2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1080</v>
      </c>
      <c r="BI2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1.1164351851851853</v>
      </c>
    </row>
    <row r="285" spans="1:61" s="3" customFormat="1" x14ac:dyDescent="0.2">
      <c r="A285" s="4" t="s">
        <v>39</v>
      </c>
      <c r="B285" s="4" t="s">
        <v>722</v>
      </c>
      <c r="C285" s="4">
        <v>200</v>
      </c>
      <c r="D285" s="4" t="s">
        <v>16</v>
      </c>
      <c r="E285" s="5">
        <v>1600</v>
      </c>
      <c r="F285" s="4">
        <v>1100</v>
      </c>
      <c r="G285" s="4">
        <v>1700</v>
      </c>
      <c r="H285" s="4">
        <v>900</v>
      </c>
      <c r="I285" s="4">
        <v>1200</v>
      </c>
      <c r="J285" s="4">
        <v>300</v>
      </c>
      <c r="K285" s="4">
        <v>1200</v>
      </c>
      <c r="L285" s="4">
        <v>500</v>
      </c>
      <c r="M285" s="4">
        <v>400</v>
      </c>
      <c r="N285" s="4">
        <v>500</v>
      </c>
      <c r="O285" s="4">
        <v>900</v>
      </c>
      <c r="P285" s="4">
        <v>800</v>
      </c>
      <c r="Q285" s="13">
        <f t="shared" si="104"/>
        <v>1.7297297297297298</v>
      </c>
      <c r="R285" s="16">
        <f t="shared" si="105"/>
        <v>1.1891891891891893</v>
      </c>
      <c r="S285" s="16">
        <f t="shared" si="106"/>
        <v>1.8378378378378379</v>
      </c>
      <c r="T285" s="16">
        <f t="shared" si="107"/>
        <v>0.97297297297297303</v>
      </c>
      <c r="U285" s="16">
        <f t="shared" si="108"/>
        <v>1.2972972972972974</v>
      </c>
      <c r="V285" s="16">
        <f t="shared" si="109"/>
        <v>0.32432432432432434</v>
      </c>
      <c r="W285" s="16">
        <f t="shared" si="110"/>
        <v>1.2972972972972974</v>
      </c>
      <c r="X285" s="16">
        <f t="shared" si="111"/>
        <v>0.54054054054054057</v>
      </c>
      <c r="Y285" s="16">
        <f t="shared" si="112"/>
        <v>0.43243243243243246</v>
      </c>
      <c r="Z285" s="16">
        <f t="shared" si="113"/>
        <v>0.54054054054054057</v>
      </c>
      <c r="AA285" s="16">
        <f t="shared" si="114"/>
        <v>0.97297297297297303</v>
      </c>
      <c r="AB285" s="17">
        <f t="shared" si="115"/>
        <v>0.86486486486486491</v>
      </c>
      <c r="AC285" s="15">
        <v>36493.5</v>
      </c>
      <c r="AD285" s="14">
        <f>AVERAGE(Tabela1[[#This Row],[202407-JUL]:[202506-JUN]])</f>
        <v>925</v>
      </c>
      <c r="AE285" s="14">
        <f t="shared" si="116"/>
        <v>925</v>
      </c>
      <c r="AF285" s="5">
        <v>1</v>
      </c>
      <c r="AG285" s="6">
        <v>7442</v>
      </c>
      <c r="AH285" s="4">
        <v>0</v>
      </c>
      <c r="AI285" s="23">
        <f>SUM(Tabela1[[#This Row],[ESTOQUE RJ]:[ESTOQUE SC]])</f>
        <v>7442</v>
      </c>
      <c r="AJ285" s="4">
        <v>1000</v>
      </c>
      <c r="AK285" s="4">
        <v>7200</v>
      </c>
      <c r="AL285" s="24">
        <f>SUM(Tabela1[[#This Row],[QTD CONTAINER]:[QTD FÁBRICA]])</f>
        <v>8200</v>
      </c>
      <c r="AM285" s="7">
        <f t="shared" si="117"/>
        <v>8.0454054054054058</v>
      </c>
      <c r="AN285" s="7">
        <f t="shared" si="118"/>
        <v>0</v>
      </c>
      <c r="AO285" s="8">
        <f t="shared" si="119"/>
        <v>1.0810810810810811</v>
      </c>
      <c r="AP285" s="9">
        <f t="shared" si="120"/>
        <v>7.7837837837837842</v>
      </c>
      <c r="AQ285" s="25">
        <f t="shared" si="121"/>
        <v>16.910270270270271</v>
      </c>
      <c r="AR285" s="18">
        <f t="shared" si="122"/>
        <v>8.0454054054054058</v>
      </c>
      <c r="AS285" s="7">
        <f t="shared" si="123"/>
        <v>0</v>
      </c>
      <c r="AT285" s="8">
        <f t="shared" si="124"/>
        <v>1.0810810810810811</v>
      </c>
      <c r="AU285" s="9">
        <f t="shared" si="125"/>
        <v>7.7837837837837842</v>
      </c>
      <c r="AV285" s="10">
        <f t="shared" si="126"/>
        <v>16.910270270270271</v>
      </c>
      <c r="AW285" s="22">
        <f t="shared" si="127"/>
        <v>0</v>
      </c>
      <c r="AX285" s="5">
        <f t="shared" si="128"/>
        <v>0</v>
      </c>
      <c r="AY285" s="4">
        <f>IF(
  AND(Tabela1[[#This Row],[GRUPO | ITEM]]="PALHETAS",NOT(OR(MID(Tabela1[[#This Row],[ITEM]],1,5)="YN-PF",MID(Tabela1[[#This Row],[ITEM]],1,5)="YN-PC"))),
  0,
  IF(
    ROUNDUP(
      IF(
        IF(D285="A",13-SUM(AR285:AU285),IF(D285="B",11-SUM(AR285:AU285),IF(D285="C",7-SUM(AR285:AU285))))
        &lt;0,
        0,
        IF(D285="A",13-SUM(AR285:AU285),IF(D285="B",11-SUM(AR285:AU285),IF(D285="C",7-SUM(AR285:AU285))))
      )
      *AE285/C285, 0
    )
    *C285 = 0,
    0,
    ROUNDUP(
      IF(
        IF(D285="A",13-SUM(AR285:AU285),IF(D285="B",11-SUM(AR285:AU285),IF(D285="C",7-SUM(AR285:AU285))))
        &lt;0,
        0,
        IF(D285="A",13-SUM(AR285:AU285),IF(D285="B",11-SUM(AR285:AU285),IF(D285="C",7-SUM(AR285:AU285))))
      )
      *AE285/C285, 0
    ) *C285
  )
)</f>
        <v>0</v>
      </c>
      <c r="AZ285" s="26">
        <f>IF(OR(COUNTIF(AB285,"&gt;="&amp;1.5)+COUNTIF(AA285,"&gt;="&amp;1.5)+COUNTIF(Z285,"&gt;="&amp;1.5)+COUNTIF(Y285,"&gt;="&amp;1.5)+COUNTIF(X285,"&gt;="&amp;1.5)&gt;=2,COUNTIF(AB285,"&gt;="&amp;2)&gt;=1,AND(AA285&gt;=1.5,AB285&lt;=0.3,AI285=0)),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+IFERROR(BA285*C285,0),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+IFERROR(BA285*C285,0),
IFERROR(AVERAGEIF(Tabela1[[#This Row],[COMPRA PADRÃO]:[COMPRA &gt;30%]],"&gt;"&amp;0,Tabela1[[#This Row],[COMPRA PADRÃO]:[COMPRA &gt;30%]]),
0))/Tabela1[[#This Row],[U/CX]],0)*Tabela1[[#This Row],[U/CX]])</f>
        <v>0</v>
      </c>
      <c r="BA285" s="19"/>
      <c r="BB285" s="19"/>
      <c r="BC285" s="5"/>
      <c r="BD285" s="43">
        <f t="shared" si="129"/>
        <v>41.886792452830186</v>
      </c>
      <c r="BE285" s="44">
        <f>Tabela1[[#This Row],[MÉDIA DIÁRIA]]*180</f>
        <v>7539.6226415094334</v>
      </c>
      <c r="BF285" s="44">
        <f>Tabela1[[#This Row],[MÉDIA DIÁRIA]]*IF(Tabela1[[#This Row],[ABC FAT]]="A",(13*22),IF(Tabela1[[#This Row],[ABC FAT]]="B",(9*22),IF(Tabela1[[#This Row],[ABC FAT]]="C",(3*22),0)))</f>
        <v>8293.5849056603765</v>
      </c>
      <c r="BG285" s="44">
        <f>SUM(Tabela1[[#This Row],[ESTOQUE TOTAL]],Tabela1[[#This Row],[TRÂNSITO TOTAL]])</f>
        <v>15642</v>
      </c>
      <c r="BH2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2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1.1196846846846848</v>
      </c>
    </row>
    <row r="286" spans="1:61" s="3" customFormat="1" x14ac:dyDescent="0.2">
      <c r="A286" s="4" t="s">
        <v>39</v>
      </c>
      <c r="B286" s="4" t="s">
        <v>194</v>
      </c>
      <c r="C286" s="4">
        <v>200</v>
      </c>
      <c r="D286" s="4" t="s">
        <v>16</v>
      </c>
      <c r="E286" s="5">
        <v>1750</v>
      </c>
      <c r="F286" s="4">
        <v>1050</v>
      </c>
      <c r="G286" s="4">
        <v>900</v>
      </c>
      <c r="H286" s="4">
        <v>650</v>
      </c>
      <c r="I286" s="4">
        <v>1600</v>
      </c>
      <c r="J286" s="4">
        <v>600</v>
      </c>
      <c r="K286" s="4">
        <v>1750</v>
      </c>
      <c r="L286" s="4">
        <v>1000</v>
      </c>
      <c r="M286" s="4">
        <v>900</v>
      </c>
      <c r="N286" s="4">
        <v>1500</v>
      </c>
      <c r="O286" s="4">
        <v>600</v>
      </c>
      <c r="P286" s="4">
        <v>900</v>
      </c>
      <c r="Q286" s="13">
        <f t="shared" si="104"/>
        <v>1.5909090909090908</v>
      </c>
      <c r="R286" s="16">
        <f t="shared" si="105"/>
        <v>0.95454545454545459</v>
      </c>
      <c r="S286" s="16">
        <f t="shared" si="106"/>
        <v>0.81818181818181823</v>
      </c>
      <c r="T286" s="16">
        <f t="shared" si="107"/>
        <v>0.59090909090909094</v>
      </c>
      <c r="U286" s="16">
        <f t="shared" si="108"/>
        <v>1.4545454545454546</v>
      </c>
      <c r="V286" s="16">
        <f t="shared" si="109"/>
        <v>0.54545454545454541</v>
      </c>
      <c r="W286" s="16">
        <f t="shared" si="110"/>
        <v>1.5909090909090908</v>
      </c>
      <c r="X286" s="16">
        <f t="shared" si="111"/>
        <v>0.90909090909090906</v>
      </c>
      <c r="Y286" s="16">
        <f t="shared" si="112"/>
        <v>0.81818181818181823</v>
      </c>
      <c r="Z286" s="16">
        <f t="shared" si="113"/>
        <v>1.3636363636363635</v>
      </c>
      <c r="AA286" s="16">
        <f t="shared" si="114"/>
        <v>0.54545454545454541</v>
      </c>
      <c r="AB286" s="17">
        <f t="shared" si="115"/>
        <v>0.81818181818181823</v>
      </c>
      <c r="AC286" s="15">
        <v>55298.5</v>
      </c>
      <c r="AD286" s="14">
        <f>AVERAGE(Tabela1[[#This Row],[202407-JUL]:[202506-JUN]])</f>
        <v>1100</v>
      </c>
      <c r="AE286" s="14">
        <f t="shared" si="116"/>
        <v>1100</v>
      </c>
      <c r="AF286" s="5">
        <v>4</v>
      </c>
      <c r="AG286" s="6">
        <v>7856</v>
      </c>
      <c r="AH286" s="4">
        <v>0</v>
      </c>
      <c r="AI286" s="23">
        <f>SUM(Tabela1[[#This Row],[ESTOQUE RJ]:[ESTOQUE SC]])</f>
        <v>7856</v>
      </c>
      <c r="AJ286" s="4">
        <v>2200</v>
      </c>
      <c r="AK286" s="4">
        <v>800</v>
      </c>
      <c r="AL286" s="24">
        <f>SUM(Tabela1[[#This Row],[QTD CONTAINER]:[QTD FÁBRICA]])</f>
        <v>3000</v>
      </c>
      <c r="AM286" s="7">
        <f t="shared" si="117"/>
        <v>7.1418181818181816</v>
      </c>
      <c r="AN286" s="7">
        <f t="shared" si="118"/>
        <v>0</v>
      </c>
      <c r="AO286" s="8">
        <f t="shared" si="119"/>
        <v>2</v>
      </c>
      <c r="AP286" s="9">
        <f t="shared" si="120"/>
        <v>0.72727272727272729</v>
      </c>
      <c r="AQ286" s="25">
        <f t="shared" si="121"/>
        <v>9.8690909090909074</v>
      </c>
      <c r="AR286" s="18">
        <f t="shared" si="122"/>
        <v>7.1418181818181816</v>
      </c>
      <c r="AS286" s="7">
        <f t="shared" si="123"/>
        <v>0</v>
      </c>
      <c r="AT286" s="8">
        <f t="shared" si="124"/>
        <v>2</v>
      </c>
      <c r="AU286" s="9">
        <f t="shared" si="125"/>
        <v>0.72727272727272729</v>
      </c>
      <c r="AV286" s="10">
        <f t="shared" si="126"/>
        <v>9.8690909090909074</v>
      </c>
      <c r="AW286" s="22">
        <f t="shared" si="127"/>
        <v>1.2727272727272727</v>
      </c>
      <c r="AX286" s="5">
        <f t="shared" si="128"/>
        <v>1400</v>
      </c>
      <c r="AY286" s="4">
        <f>IF(
  AND(Tabela1[[#This Row],[GRUPO | ITEM]]="PALHETAS",NOT(OR(MID(Tabela1[[#This Row],[ITEM]],1,5)="YN-PF",MID(Tabela1[[#This Row],[ITEM]],1,5)="YN-PC"))),
  0,
  IF(
    ROUNDUP(
      IF(
        IF(D286="A",13-SUM(AR286:AU286),IF(D286="B",11-SUM(AR286:AU286),IF(D286="C",7-SUM(AR286:AU286))))
        &lt;0,
        0,
        IF(D286="A",13-SUM(AR286:AU286),IF(D286="B",11-SUM(AR286:AU286),IF(D286="C",7-SUM(AR286:AU286))))
      )
      *AE286/C286, 0
    )
    *C286 = 0,
    0,
    ROUNDUP(
      IF(
        IF(D286="A",13-SUM(AR286:AU286),IF(D286="B",11-SUM(AR286:AU286),IF(D286="C",7-SUM(AR286:AU286))))
        &lt;0,
        0,
        IF(D286="A",13-SUM(AR286:AU286),IF(D286="B",11-SUM(AR286:AU286),IF(D286="C",7-SUM(AR286:AU286))))
      )
      *AE286/C286, 0
    ) *C286
  )
)</f>
        <v>1400</v>
      </c>
      <c r="AZ286" s="26">
        <f>IF(OR(COUNTIF(AB286,"&gt;="&amp;1.5)+COUNTIF(AA286,"&gt;="&amp;1.5)+COUNTIF(Z286,"&gt;="&amp;1.5)+COUNTIF(Y286,"&gt;="&amp;1.5)+COUNTIF(X286,"&gt;="&amp;1.5)&gt;=2,COUNTIF(AB286,"&gt;="&amp;2)&gt;=1,AND(AA286&gt;=1.5,AB286&lt;=0.3,AI286=0)),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+IFERROR(BA286*C286,0),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+IFERROR(BA286*C286,0),
IFERROR(AVERAGEIF(Tabela1[[#This Row],[COMPRA PADRÃO]:[COMPRA &gt;30%]],"&gt;"&amp;0,Tabela1[[#This Row],[COMPRA PADRÃO]:[COMPRA &gt;30%]]),
0))/Tabela1[[#This Row],[U/CX]],0)*Tabela1[[#This Row],[U/CX]])</f>
        <v>1400</v>
      </c>
      <c r="BA286" s="19"/>
      <c r="BB286" s="19"/>
      <c r="BC286" s="5"/>
      <c r="BD286" s="43">
        <f t="shared" si="129"/>
        <v>49.811320754716981</v>
      </c>
      <c r="BE286" s="44">
        <f>Tabela1[[#This Row],[MÉDIA DIÁRIA]]*180</f>
        <v>8966.0377358490568</v>
      </c>
      <c r="BF286" s="44">
        <f>Tabela1[[#This Row],[MÉDIA DIÁRIA]]*IF(Tabela1[[#This Row],[ABC FAT]]="A",(13*22),IF(Tabela1[[#This Row],[ABC FAT]]="B",(9*22),IF(Tabela1[[#This Row],[ABC FAT]]="C",(3*22),0)))</f>
        <v>9862.6415094339627</v>
      </c>
      <c r="BG286" s="44">
        <f>SUM(Tabela1[[#This Row],[ESTOQUE TOTAL]],Tabela1[[#This Row],[TRÂNSITO TOTAL]])</f>
        <v>10856</v>
      </c>
      <c r="BH2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8000</v>
      </c>
      <c r="BI2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1.1215656565656564</v>
      </c>
    </row>
    <row r="287" spans="1:61" s="3" customFormat="1" x14ac:dyDescent="0.2">
      <c r="A287" s="4" t="s">
        <v>17</v>
      </c>
      <c r="B287" s="4" t="s">
        <v>75</v>
      </c>
      <c r="C287" s="4">
        <v>25</v>
      </c>
      <c r="D287" s="4" t="s">
        <v>19</v>
      </c>
      <c r="E287" s="5">
        <v>975</v>
      </c>
      <c r="F287" s="4">
        <v>760</v>
      </c>
      <c r="G287" s="4">
        <v>1225</v>
      </c>
      <c r="H287" s="4">
        <v>1895</v>
      </c>
      <c r="I287" s="4">
        <v>815</v>
      </c>
      <c r="J287" s="4">
        <v>725</v>
      </c>
      <c r="K287" s="4">
        <v>2474</v>
      </c>
      <c r="L287" s="4">
        <v>1250</v>
      </c>
      <c r="M287" s="4">
        <v>950</v>
      </c>
      <c r="N287" s="4">
        <v>1675</v>
      </c>
      <c r="O287" s="4">
        <v>1750</v>
      </c>
      <c r="P287" s="4">
        <v>550</v>
      </c>
      <c r="Q287" s="13">
        <f t="shared" si="104"/>
        <v>0.77771869183727727</v>
      </c>
      <c r="R287" s="16">
        <f t="shared" si="105"/>
        <v>0.60622174953469821</v>
      </c>
      <c r="S287" s="16">
        <f t="shared" si="106"/>
        <v>0.97713374102632278</v>
      </c>
      <c r="T287" s="16">
        <f t="shared" si="107"/>
        <v>1.5115660728529645</v>
      </c>
      <c r="U287" s="16">
        <f t="shared" si="108"/>
        <v>0.65009306035628822</v>
      </c>
      <c r="V287" s="16">
        <f t="shared" si="109"/>
        <v>0.57830364264823186</v>
      </c>
      <c r="W287" s="16">
        <f t="shared" si="110"/>
        <v>1.9734113267747939</v>
      </c>
      <c r="X287" s="16">
        <f t="shared" si="111"/>
        <v>0.99707524594522723</v>
      </c>
      <c r="Y287" s="16">
        <f t="shared" si="112"/>
        <v>0.7577771869183727</v>
      </c>
      <c r="Z287" s="16">
        <f t="shared" si="113"/>
        <v>1.3360808295666045</v>
      </c>
      <c r="AA287" s="16">
        <f t="shared" si="114"/>
        <v>1.3959053443233183</v>
      </c>
      <c r="AB287" s="17">
        <f t="shared" si="115"/>
        <v>0.43871310821589998</v>
      </c>
      <c r="AC287" s="15">
        <v>171584.86</v>
      </c>
      <c r="AD287" s="14">
        <f>AVERAGE(Tabela1[[#This Row],[202407-JUL]:[202506-JUN]])</f>
        <v>1253.6666666666667</v>
      </c>
      <c r="AE287" s="14">
        <f t="shared" si="116"/>
        <v>1253.6666666666667</v>
      </c>
      <c r="AF287" s="5">
        <v>0</v>
      </c>
      <c r="AG287" s="6">
        <v>4525</v>
      </c>
      <c r="AH287" s="4">
        <v>6950</v>
      </c>
      <c r="AI287" s="23">
        <f>SUM(Tabela1[[#This Row],[ESTOQUE RJ]:[ESTOQUE SC]])</f>
        <v>11475</v>
      </c>
      <c r="AJ287" s="4">
        <v>0</v>
      </c>
      <c r="AK287" s="4">
        <v>0</v>
      </c>
      <c r="AL287" s="24">
        <f>SUM(Tabela1[[#This Row],[QTD CONTAINER]:[QTD FÁBRICA]])</f>
        <v>0</v>
      </c>
      <c r="AM287" s="7">
        <f t="shared" si="117"/>
        <v>3.6094123903217228</v>
      </c>
      <c r="AN287" s="7">
        <f t="shared" si="118"/>
        <v>5.5437383674554637</v>
      </c>
      <c r="AO287" s="8">
        <f t="shared" si="119"/>
        <v>0</v>
      </c>
      <c r="AP287" s="9">
        <f t="shared" si="120"/>
        <v>0</v>
      </c>
      <c r="AQ287" s="25">
        <f t="shared" si="121"/>
        <v>9.1531507577771869</v>
      </c>
      <c r="AR287" s="18">
        <f t="shared" si="122"/>
        <v>3.6094123903217228</v>
      </c>
      <c r="AS287" s="7">
        <f t="shared" si="123"/>
        <v>5.5437383674554637</v>
      </c>
      <c r="AT287" s="8">
        <f t="shared" si="124"/>
        <v>0</v>
      </c>
      <c r="AU287" s="9">
        <f t="shared" si="125"/>
        <v>0</v>
      </c>
      <c r="AV287" s="10">
        <f t="shared" si="126"/>
        <v>9.1531507577771869</v>
      </c>
      <c r="AW287" s="22">
        <f t="shared" si="127"/>
        <v>0</v>
      </c>
      <c r="AX287" s="5">
        <f t="shared" si="128"/>
        <v>0</v>
      </c>
      <c r="AY287" s="4">
        <f>IF(
  AND(Tabela1[[#This Row],[GRUPO | ITEM]]="PALHETAS",NOT(OR(MID(Tabela1[[#This Row],[ITEM]],1,5)="YN-PF",MID(Tabela1[[#This Row],[ITEM]],1,5)="YN-PC"))),
  0,
  IF(
    ROUNDUP(
      IF(
        IF(D287="A",13-SUM(AR287:AU287),IF(D287="B",11-SUM(AR287:AU287),IF(D287="C",7-SUM(AR287:AU287))))
        &lt;0,
        0,
        IF(D287="A",13-SUM(AR287:AU287),IF(D287="B",11-SUM(AR287:AU287),IF(D287="C",7-SUM(AR287:AU287))))
      )
      *AE287/C287, 0
    )
    *C287 = 0,
    0,
    ROUNDUP(
      IF(
        IF(D287="A",13-SUM(AR287:AU287),IF(D287="B",11-SUM(AR287:AU287),IF(D287="C",7-SUM(AR287:AU287))))
        &lt;0,
        0,
        IF(D287="A",13-SUM(AR287:AU287),IF(D287="B",11-SUM(AR287:AU287),IF(D287="C",7-SUM(AR287:AU287))))
      )
      *AE287/C287, 0
    ) *C287
  )
)</f>
        <v>0</v>
      </c>
      <c r="AZ287" s="26">
        <f>IF(OR(COUNTIF(AB287,"&gt;="&amp;1.5)+COUNTIF(AA287,"&gt;="&amp;1.5)+COUNTIF(Z287,"&gt;="&amp;1.5)+COUNTIF(Y287,"&gt;="&amp;1.5)+COUNTIF(X287,"&gt;="&amp;1.5)&gt;=2,COUNTIF(AB287,"&gt;="&amp;2)&gt;=1,AND(AA287&gt;=1.5,AB287&lt;=0.3,AI287=0)),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+IFERROR(BA287*C287,0),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+IFERROR(BA287*C287,0),
IFERROR(AVERAGEIF(Tabela1[[#This Row],[COMPRA PADRÃO]:[COMPRA &gt;30%]],"&gt;"&amp;0,Tabela1[[#This Row],[COMPRA PADRÃO]:[COMPRA &gt;30%]]),
0))/Tabela1[[#This Row],[U/CX]],0)*Tabela1[[#This Row],[U/CX]])</f>
        <v>0</v>
      </c>
      <c r="BA287" s="33"/>
      <c r="BB287" s="33"/>
      <c r="BC287" s="42"/>
      <c r="BD287" s="43">
        <f t="shared" si="129"/>
        <v>56.769811320754719</v>
      </c>
      <c r="BE287" s="44">
        <f>Tabela1[[#This Row],[MÉDIA DIÁRIA]]*180</f>
        <v>10218.566037735849</v>
      </c>
      <c r="BF287" s="44">
        <f>Tabela1[[#This Row],[MÉDIA DIÁRIA]]*IF(Tabela1[[#This Row],[ABC FAT]]="A",(13*22),IF(Tabela1[[#This Row],[ABC FAT]]="B",(9*22),IF(Tabela1[[#This Row],[ABC FAT]]="C",(3*22),0)))</f>
        <v>16236.166037735849</v>
      </c>
      <c r="BG287" s="44">
        <f>SUM(Tabela1[[#This Row],[ESTOQUE TOTAL]],Tabela1[[#This Row],[TRÂNSITO TOTAL]])</f>
        <v>11475</v>
      </c>
      <c r="BH2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14975</v>
      </c>
      <c r="BI2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1.1229559957458124</v>
      </c>
    </row>
    <row r="288" spans="1:61" s="3" customFormat="1" x14ac:dyDescent="0.2">
      <c r="A288" s="4" t="s">
        <v>17</v>
      </c>
      <c r="B288" s="4" t="s">
        <v>940</v>
      </c>
      <c r="C288" s="4">
        <v>20</v>
      </c>
      <c r="D288" s="4" t="s">
        <v>16</v>
      </c>
      <c r="E288" s="5">
        <v>680</v>
      </c>
      <c r="F288" s="4">
        <v>740</v>
      </c>
      <c r="G288" s="4">
        <v>260</v>
      </c>
      <c r="H288" s="4">
        <v>580</v>
      </c>
      <c r="I288" s="4">
        <v>360</v>
      </c>
      <c r="J288" s="4">
        <v>140</v>
      </c>
      <c r="K288" s="4">
        <v>620</v>
      </c>
      <c r="L288" s="4">
        <v>240</v>
      </c>
      <c r="M288" s="4">
        <v>560</v>
      </c>
      <c r="N288" s="4">
        <v>160</v>
      </c>
      <c r="O288" s="4">
        <v>400</v>
      </c>
      <c r="P288" s="4">
        <v>500</v>
      </c>
      <c r="Q288" s="13">
        <f t="shared" si="104"/>
        <v>1.5572519083969465</v>
      </c>
      <c r="R288" s="16">
        <f t="shared" si="105"/>
        <v>1.6946564885496183</v>
      </c>
      <c r="S288" s="16">
        <f t="shared" si="106"/>
        <v>0.59541984732824427</v>
      </c>
      <c r="T288" s="16">
        <f t="shared" si="107"/>
        <v>1.3282442748091603</v>
      </c>
      <c r="U288" s="16">
        <f t="shared" si="108"/>
        <v>0.82442748091603046</v>
      </c>
      <c r="V288" s="16">
        <f t="shared" si="109"/>
        <v>0.32061068702290074</v>
      </c>
      <c r="W288" s="16">
        <f t="shared" si="110"/>
        <v>1.4198473282442747</v>
      </c>
      <c r="X288" s="16">
        <f t="shared" si="111"/>
        <v>0.54961832061068705</v>
      </c>
      <c r="Y288" s="16">
        <f t="shared" si="112"/>
        <v>1.282442748091603</v>
      </c>
      <c r="Z288" s="16">
        <f t="shared" si="113"/>
        <v>0.36641221374045801</v>
      </c>
      <c r="AA288" s="16">
        <f t="shared" si="114"/>
        <v>0.91603053435114501</v>
      </c>
      <c r="AB288" s="17">
        <f t="shared" si="115"/>
        <v>1.1450381679389312</v>
      </c>
      <c r="AC288" s="15">
        <v>79276.800000000003</v>
      </c>
      <c r="AD288" s="14">
        <f>AVERAGE(Tabela1[[#This Row],[202407-JUL]:[202506-JUN]])</f>
        <v>436.66666666666669</v>
      </c>
      <c r="AE288" s="14">
        <f t="shared" si="116"/>
        <v>436.66666666666669</v>
      </c>
      <c r="AF288" s="5">
        <v>3</v>
      </c>
      <c r="AG288" s="6">
        <v>600</v>
      </c>
      <c r="AH288" s="4">
        <v>1400</v>
      </c>
      <c r="AI288" s="23">
        <f>SUM(Tabela1[[#This Row],[ESTOQUE RJ]:[ESTOQUE SC]])</f>
        <v>2000</v>
      </c>
      <c r="AJ288" s="4">
        <v>2000</v>
      </c>
      <c r="AK288" s="4">
        <v>3000</v>
      </c>
      <c r="AL288" s="24">
        <f>SUM(Tabela1[[#This Row],[QTD CONTAINER]:[QTD FÁBRICA]])</f>
        <v>5000</v>
      </c>
      <c r="AM288" s="7">
        <f t="shared" si="117"/>
        <v>1.3740458015267174</v>
      </c>
      <c r="AN288" s="7">
        <f t="shared" si="118"/>
        <v>3.2061068702290076</v>
      </c>
      <c r="AO288" s="8">
        <f t="shared" si="119"/>
        <v>4.5801526717557248</v>
      </c>
      <c r="AP288" s="9">
        <f t="shared" si="120"/>
        <v>6.8702290076335872</v>
      </c>
      <c r="AQ288" s="25">
        <f t="shared" si="121"/>
        <v>16.030534351145036</v>
      </c>
      <c r="AR288" s="18">
        <f t="shared" si="122"/>
        <v>1.3740458015267174</v>
      </c>
      <c r="AS288" s="7">
        <f t="shared" si="123"/>
        <v>3.2061068702290076</v>
      </c>
      <c r="AT288" s="8">
        <f t="shared" si="124"/>
        <v>4.5801526717557248</v>
      </c>
      <c r="AU288" s="9">
        <f t="shared" si="125"/>
        <v>6.8702290076335872</v>
      </c>
      <c r="AV288" s="10">
        <f t="shared" si="126"/>
        <v>16.030534351145036</v>
      </c>
      <c r="AW288" s="22">
        <f t="shared" si="127"/>
        <v>0</v>
      </c>
      <c r="AX288" s="5">
        <f t="shared" si="128"/>
        <v>0</v>
      </c>
      <c r="AY288" s="4">
        <f>IF(
  AND(Tabela1[[#This Row],[GRUPO | ITEM]]="PALHETAS",NOT(OR(MID(Tabela1[[#This Row],[ITEM]],1,5)="YN-PF",MID(Tabela1[[#This Row],[ITEM]],1,5)="YN-PC"))),
  0,
  IF(
    ROUNDUP(
      IF(
        IF(D288="A",13-SUM(AR288:AU288),IF(D288="B",11-SUM(AR288:AU288),IF(D288="C",7-SUM(AR288:AU288))))
        &lt;0,
        0,
        IF(D288="A",13-SUM(AR288:AU288),IF(D288="B",11-SUM(AR288:AU288),IF(D288="C",7-SUM(AR288:AU288))))
      )
      *AE288/C288, 0
    )
    *C288 = 0,
    0,
    ROUNDUP(
      IF(
        IF(D288="A",13-SUM(AR288:AU288),IF(D288="B",11-SUM(AR288:AU288),IF(D288="C",7-SUM(AR288:AU288))))
        &lt;0,
        0,
        IF(D288="A",13-SUM(AR288:AU288),IF(D288="B",11-SUM(AR288:AU288),IF(D288="C",7-SUM(AR288:AU288))))
      )
      *AE288/C288, 0
    ) *C288
  )
)</f>
        <v>0</v>
      </c>
      <c r="AZ288" s="26">
        <f>IF(OR(COUNTIF(AB288,"&gt;="&amp;1.5)+COUNTIF(AA288,"&gt;="&amp;1.5)+COUNTIF(Z288,"&gt;="&amp;1.5)+COUNTIF(Y288,"&gt;="&amp;1.5)+COUNTIF(X288,"&gt;="&amp;1.5)&gt;=2,COUNTIF(AB288,"&gt;="&amp;2)&gt;=1,AND(AA288&gt;=1.5,AB288&lt;=0.3,AI288=0)),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+IFERROR(BA288*C288,0),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+IFERROR(BA288*C288,0),
IFERROR(AVERAGEIF(Tabela1[[#This Row],[COMPRA PADRÃO]:[COMPRA &gt;30%]],"&gt;"&amp;0,Tabela1[[#This Row],[COMPRA PADRÃO]:[COMPRA &gt;30%]]),
0))/Tabela1[[#This Row],[U/CX]],0)*Tabela1[[#This Row],[U/CX]])</f>
        <v>0</v>
      </c>
      <c r="BA288" s="19"/>
      <c r="BB288" s="19"/>
      <c r="BC288" s="5"/>
      <c r="BD288" s="43">
        <f t="shared" si="129"/>
        <v>19.773584905660378</v>
      </c>
      <c r="BE288" s="44">
        <f>Tabela1[[#This Row],[MÉDIA DIÁRIA]]*180</f>
        <v>3559.2452830188681</v>
      </c>
      <c r="BF288" s="44">
        <f>Tabela1[[#This Row],[MÉDIA DIÁRIA]]*IF(Tabela1[[#This Row],[ABC FAT]]="A",(13*22),IF(Tabela1[[#This Row],[ABC FAT]]="B",(9*22),IF(Tabela1[[#This Row],[ABC FAT]]="C",(3*22),0)))</f>
        <v>3915.1698113207549</v>
      </c>
      <c r="BG288" s="44">
        <f>SUM(Tabela1[[#This Row],[ESTOQUE TOTAL]],Tabela1[[#This Row],[TRÂNSITO TOTAL]])</f>
        <v>7000</v>
      </c>
      <c r="BH2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480</v>
      </c>
      <c r="BI2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1.1238337574215436</v>
      </c>
    </row>
    <row r="289" spans="1:61" s="3" customFormat="1" x14ac:dyDescent="0.2">
      <c r="A289" s="4" t="s">
        <v>34</v>
      </c>
      <c r="B289" s="4" t="s">
        <v>146</v>
      </c>
      <c r="C289" s="4">
        <v>300</v>
      </c>
      <c r="D289" s="4" t="s">
        <v>16</v>
      </c>
      <c r="E289" s="5">
        <v>20</v>
      </c>
      <c r="F289" s="4">
        <v>100</v>
      </c>
      <c r="G289" s="4">
        <v>1050</v>
      </c>
      <c r="H289" s="4">
        <v>40</v>
      </c>
      <c r="I289" s="4">
        <v>695</v>
      </c>
      <c r="J289" s="4">
        <v>140</v>
      </c>
      <c r="K289" s="4">
        <v>1012</v>
      </c>
      <c r="L289" s="4">
        <v>811</v>
      </c>
      <c r="M289" s="4">
        <v>250</v>
      </c>
      <c r="N289" s="4">
        <v>590</v>
      </c>
      <c r="O289" s="4">
        <v>602</v>
      </c>
      <c r="P289" s="4">
        <v>900</v>
      </c>
      <c r="Q289" s="13">
        <f t="shared" si="104"/>
        <v>3.864734299516908E-2</v>
      </c>
      <c r="R289" s="16">
        <f t="shared" si="105"/>
        <v>0.19323671497584541</v>
      </c>
      <c r="S289" s="16">
        <f t="shared" si="106"/>
        <v>2.0289855072463769</v>
      </c>
      <c r="T289" s="16">
        <f t="shared" si="107"/>
        <v>7.7294685990338161E-2</v>
      </c>
      <c r="U289" s="16">
        <f t="shared" si="108"/>
        <v>1.3429951690821256</v>
      </c>
      <c r="V289" s="16">
        <f t="shared" si="109"/>
        <v>0.27053140096618356</v>
      </c>
      <c r="W289" s="16">
        <f t="shared" si="110"/>
        <v>1.9555555555555555</v>
      </c>
      <c r="X289" s="16">
        <f t="shared" si="111"/>
        <v>1.5671497584541063</v>
      </c>
      <c r="Y289" s="16">
        <f t="shared" si="112"/>
        <v>0.48309178743961351</v>
      </c>
      <c r="Z289" s="16">
        <f t="shared" si="113"/>
        <v>1.1400966183574879</v>
      </c>
      <c r="AA289" s="16">
        <f t="shared" si="114"/>
        <v>1.1632850241545893</v>
      </c>
      <c r="AB289" s="17">
        <f t="shared" si="115"/>
        <v>1.7391304347826086</v>
      </c>
      <c r="AC289" s="15">
        <v>108435.43</v>
      </c>
      <c r="AD289" s="14">
        <f>AVERAGE(Tabela1[[#This Row],[202407-JUL]:[202506-JUN]])</f>
        <v>517.5</v>
      </c>
      <c r="AE289" s="14">
        <f t="shared" si="116"/>
        <v>738.75</v>
      </c>
      <c r="AF289" s="5">
        <v>0</v>
      </c>
      <c r="AG289" s="6">
        <v>4750</v>
      </c>
      <c r="AH289" s="4">
        <v>0</v>
      </c>
      <c r="AI289" s="23">
        <f>SUM(Tabela1[[#This Row],[ESTOQUE RJ]:[ESTOQUE SC]])</f>
        <v>4750</v>
      </c>
      <c r="AJ289" s="4">
        <v>0</v>
      </c>
      <c r="AK289" s="4">
        <v>3300</v>
      </c>
      <c r="AL289" s="24">
        <f>SUM(Tabela1[[#This Row],[QTD CONTAINER]:[QTD FÁBRICA]])</f>
        <v>3300</v>
      </c>
      <c r="AM289" s="7">
        <f t="shared" si="117"/>
        <v>9.1787439613526569</v>
      </c>
      <c r="AN289" s="7">
        <f t="shared" si="118"/>
        <v>0</v>
      </c>
      <c r="AO289" s="8">
        <f t="shared" si="119"/>
        <v>0</v>
      </c>
      <c r="AP289" s="9">
        <f t="shared" si="120"/>
        <v>6.3768115942028984</v>
      </c>
      <c r="AQ289" s="25">
        <f t="shared" si="121"/>
        <v>15.555555555555555</v>
      </c>
      <c r="AR289" s="18">
        <f t="shared" si="122"/>
        <v>6.4297800338409479</v>
      </c>
      <c r="AS289" s="7">
        <f t="shared" si="123"/>
        <v>0</v>
      </c>
      <c r="AT289" s="8">
        <f t="shared" si="124"/>
        <v>0</v>
      </c>
      <c r="AU289" s="9">
        <f t="shared" si="125"/>
        <v>4.467005076142132</v>
      </c>
      <c r="AV289" s="10">
        <f t="shared" si="126"/>
        <v>10.89678510998308</v>
      </c>
      <c r="AW289" s="22">
        <f t="shared" si="127"/>
        <v>7.1641791044776122</v>
      </c>
      <c r="AX289" s="5">
        <f t="shared" si="128"/>
        <v>0</v>
      </c>
      <c r="AY289" s="4">
        <f>IF(
  AND(Tabela1[[#This Row],[GRUPO | ITEM]]="PALHETAS",NOT(OR(MID(Tabela1[[#This Row],[ITEM]],1,5)="YN-PF",MID(Tabela1[[#This Row],[ITEM]],1,5)="YN-PC"))),
  0,
  IF(
    ROUNDUP(
      IF(
        IF(D289="A",13-SUM(AR289:AU289),IF(D289="B",11-SUM(AR289:AU289),IF(D289="C",7-SUM(AR289:AU289))))
        &lt;0,
        0,
        IF(D289="A",13-SUM(AR289:AU289),IF(D289="B",11-SUM(AR289:AU289),IF(D289="C",7-SUM(AR289:AU289))))
      )
      *AE289/C289, 0
    )
    *C289 = 0,
    0,
    ROUNDUP(
      IF(
        IF(D289="A",13-SUM(AR289:AU289),IF(D289="B",11-SUM(AR289:AU289),IF(D289="C",7-SUM(AR289:AU289))))
        &lt;0,
        0,
        IF(D289="A",13-SUM(AR289:AU289),IF(D289="B",11-SUM(AR289:AU289),IF(D289="C",7-SUM(AR289:AU289))))
      )
      *AE289/C289, 0
    ) *C289
  )
)</f>
        <v>300</v>
      </c>
      <c r="AZ289" s="26">
        <f>IF(OR(COUNTIF(AB289,"&gt;="&amp;1.5)+COUNTIF(AA289,"&gt;="&amp;1.5)+COUNTIF(Z289,"&gt;="&amp;1.5)+COUNTIF(Y289,"&gt;="&amp;1.5)+COUNTIF(X289,"&gt;="&amp;1.5)&gt;=2,COUNTIF(AB289,"&gt;="&amp;2)&gt;=1,AND(AA289&gt;=1.5,AB289&lt;=0.3,AI289=0)),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+IFERROR(BA289*C289,0),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+IFERROR(BA289*C289,0),
IFERROR(AVERAGEIF(Tabela1[[#This Row],[COMPRA PADRÃO]:[COMPRA &gt;30%]],"&gt;"&amp;0,Tabela1[[#This Row],[COMPRA PADRÃO]:[COMPRA &gt;30%]]),
0))/Tabela1[[#This Row],[U/CX]],0)*Tabela1[[#This Row],[U/CX]])</f>
        <v>4500</v>
      </c>
      <c r="BA289" s="19"/>
      <c r="BB289" s="19"/>
      <c r="BC289" s="5"/>
      <c r="BD289" s="43">
        <f t="shared" si="129"/>
        <v>23.433962264150942</v>
      </c>
      <c r="BE289" s="44">
        <f>Tabela1[[#This Row],[MÉDIA DIÁRIA]]*180</f>
        <v>4218.1132075471696</v>
      </c>
      <c r="BF289" s="44">
        <f>Tabela1[[#This Row],[MÉDIA DIÁRIA]]*IF(Tabela1[[#This Row],[ABC FAT]]="A",(13*22),IF(Tabela1[[#This Row],[ABC FAT]]="B",(9*22),IF(Tabela1[[#This Row],[ABC FAT]]="C",(3*22),0)))</f>
        <v>4639.9245283018863</v>
      </c>
      <c r="BG289" s="44">
        <f>SUM(Tabela1[[#This Row],[ESTOQUE TOTAL]],Tabela1[[#This Row],[TRÂNSITO TOTAL]])</f>
        <v>8050</v>
      </c>
      <c r="BH2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900</v>
      </c>
      <c r="BI2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1.1260959026659509</v>
      </c>
    </row>
    <row r="290" spans="1:61" s="3" customFormat="1" x14ac:dyDescent="0.2">
      <c r="A290" s="4" t="s">
        <v>17</v>
      </c>
      <c r="B290" s="4" t="s">
        <v>88</v>
      </c>
      <c r="C290" s="4">
        <v>20</v>
      </c>
      <c r="D290" s="4" t="s">
        <v>19</v>
      </c>
      <c r="E290" s="5">
        <v>1520</v>
      </c>
      <c r="F290" s="4">
        <v>1760</v>
      </c>
      <c r="G290" s="4">
        <v>1340</v>
      </c>
      <c r="H290" s="4">
        <v>300</v>
      </c>
      <c r="I290" s="4">
        <v>1700</v>
      </c>
      <c r="J290" s="4">
        <v>980</v>
      </c>
      <c r="K290" s="4">
        <v>1180</v>
      </c>
      <c r="L290" s="4">
        <v>620</v>
      </c>
      <c r="M290" s="4">
        <v>1520</v>
      </c>
      <c r="N290" s="4">
        <v>920</v>
      </c>
      <c r="O290" s="4">
        <v>1520</v>
      </c>
      <c r="P290" s="4">
        <v>1880</v>
      </c>
      <c r="Q290" s="13">
        <f t="shared" si="104"/>
        <v>1.1968503937007875</v>
      </c>
      <c r="R290" s="16">
        <f t="shared" si="105"/>
        <v>1.3858267716535433</v>
      </c>
      <c r="S290" s="16">
        <f t="shared" si="106"/>
        <v>1.0551181102362204</v>
      </c>
      <c r="T290" s="16">
        <f t="shared" si="107"/>
        <v>0.23622047244094488</v>
      </c>
      <c r="U290" s="16">
        <f t="shared" si="108"/>
        <v>1.3385826771653544</v>
      </c>
      <c r="V290" s="16">
        <f t="shared" si="109"/>
        <v>0.77165354330708658</v>
      </c>
      <c r="W290" s="16">
        <f t="shared" si="110"/>
        <v>0.92913385826771655</v>
      </c>
      <c r="X290" s="16">
        <f t="shared" si="111"/>
        <v>0.48818897637795278</v>
      </c>
      <c r="Y290" s="16">
        <f t="shared" si="112"/>
        <v>1.1968503937007875</v>
      </c>
      <c r="Z290" s="16">
        <f t="shared" si="113"/>
        <v>0.72440944881889768</v>
      </c>
      <c r="AA290" s="16">
        <f t="shared" si="114"/>
        <v>1.1968503937007875</v>
      </c>
      <c r="AB290" s="17">
        <f t="shared" si="115"/>
        <v>1.4803149606299213</v>
      </c>
      <c r="AC290" s="15">
        <v>190715.6</v>
      </c>
      <c r="AD290" s="14">
        <f>AVERAGE(Tabela1[[#This Row],[202407-JUL]:[202506-JUN]])</f>
        <v>1270</v>
      </c>
      <c r="AE290" s="14">
        <f t="shared" si="116"/>
        <v>1358.1818181818182</v>
      </c>
      <c r="AF290" s="5">
        <v>0</v>
      </c>
      <c r="AG290" s="6">
        <v>6120</v>
      </c>
      <c r="AH290" s="4">
        <v>5540</v>
      </c>
      <c r="AI290" s="23">
        <f>SUM(Tabela1[[#This Row],[ESTOQUE RJ]:[ESTOQUE SC]])</f>
        <v>11660</v>
      </c>
      <c r="AJ290" s="4">
        <v>0</v>
      </c>
      <c r="AK290" s="4">
        <v>0</v>
      </c>
      <c r="AL290" s="24">
        <f>SUM(Tabela1[[#This Row],[QTD CONTAINER]:[QTD FÁBRICA]])</f>
        <v>0</v>
      </c>
      <c r="AM290" s="7">
        <f t="shared" si="117"/>
        <v>4.8188976377952759</v>
      </c>
      <c r="AN290" s="7">
        <f t="shared" si="118"/>
        <v>4.3622047244094491</v>
      </c>
      <c r="AO290" s="8">
        <f t="shared" si="119"/>
        <v>0</v>
      </c>
      <c r="AP290" s="9">
        <f t="shared" si="120"/>
        <v>0</v>
      </c>
      <c r="AQ290" s="25">
        <f t="shared" si="121"/>
        <v>9.1811023622047259</v>
      </c>
      <c r="AR290" s="18">
        <f t="shared" si="122"/>
        <v>4.5060240963855422</v>
      </c>
      <c r="AS290" s="7">
        <f t="shared" si="123"/>
        <v>4.0789825970548863</v>
      </c>
      <c r="AT290" s="8">
        <f t="shared" si="124"/>
        <v>0</v>
      </c>
      <c r="AU290" s="9">
        <f t="shared" si="125"/>
        <v>0</v>
      </c>
      <c r="AV290" s="10">
        <f t="shared" si="126"/>
        <v>8.5850066934404285</v>
      </c>
      <c r="AW290" s="22">
        <f t="shared" si="127"/>
        <v>0</v>
      </c>
      <c r="AX290" s="5">
        <f t="shared" si="128"/>
        <v>0</v>
      </c>
      <c r="AY290" s="4">
        <f>IF(
  AND(Tabela1[[#This Row],[GRUPO | ITEM]]="PALHETAS",NOT(OR(MID(Tabela1[[#This Row],[ITEM]],1,5)="YN-PF",MID(Tabela1[[#This Row],[ITEM]],1,5)="YN-PC"))),
  0,
  IF(
    ROUNDUP(
      IF(
        IF(D290="A",13-SUM(AR290:AU290),IF(D290="B",11-SUM(AR290:AU290),IF(D290="C",7-SUM(AR290:AU290))))
        &lt;0,
        0,
        IF(D290="A",13-SUM(AR290:AU290),IF(D290="B",11-SUM(AR290:AU290),IF(D290="C",7-SUM(AR290:AU290))))
      )
      *AE290/C290, 0
    )
    *C290 = 0,
    0,
    ROUNDUP(
      IF(
        IF(D290="A",13-SUM(AR290:AU290),IF(D290="B",11-SUM(AR290:AU290),IF(D290="C",7-SUM(AR290:AU290))))
        &lt;0,
        0,
        IF(D290="A",13-SUM(AR290:AU290),IF(D290="B",11-SUM(AR290:AU290),IF(D290="C",7-SUM(AR290:AU290))))
      )
      *AE290/C290, 0
    ) *C290
  )
)</f>
        <v>0</v>
      </c>
      <c r="AZ290" s="26">
        <f>IF(OR(COUNTIF(AB290,"&gt;="&amp;1.5)+COUNTIF(AA290,"&gt;="&amp;1.5)+COUNTIF(Z290,"&gt;="&amp;1.5)+COUNTIF(Y290,"&gt;="&amp;1.5)+COUNTIF(X290,"&gt;="&amp;1.5)&gt;=2,COUNTIF(AB290,"&gt;="&amp;2)&gt;=1,AND(AA290&gt;=1.5,AB290&lt;=0.3,AI290=0)),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+IFERROR(BA290*C290,0),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+IFERROR(BA290*C290,0),
IFERROR(AVERAGEIF(Tabela1[[#This Row],[COMPRA PADRÃO]:[COMPRA &gt;30%]],"&gt;"&amp;0,Tabela1[[#This Row],[COMPRA PADRÃO]:[COMPRA &gt;30%]]),
0))/Tabela1[[#This Row],[U/CX]],0)*Tabela1[[#This Row],[U/CX]])</f>
        <v>0</v>
      </c>
      <c r="BA290" s="33"/>
      <c r="BB290" s="33"/>
      <c r="BC290" s="42"/>
      <c r="BD290" s="43">
        <f t="shared" si="129"/>
        <v>57.509433962264154</v>
      </c>
      <c r="BE290" s="44">
        <f>Tabela1[[#This Row],[MÉDIA DIÁRIA]]*180</f>
        <v>10351.698113207547</v>
      </c>
      <c r="BF290" s="44">
        <f>Tabela1[[#This Row],[MÉDIA DIÁRIA]]*IF(Tabela1[[#This Row],[ABC FAT]]="A",(13*22),IF(Tabela1[[#This Row],[ABC FAT]]="B",(9*22),IF(Tabela1[[#This Row],[ABC FAT]]="C",(3*22),0)))</f>
        <v>16447.698113207549</v>
      </c>
      <c r="BG290" s="44">
        <f>SUM(Tabela1[[#This Row],[ESTOQUE TOTAL]],Tabela1[[#This Row],[TRÂNSITO TOTAL]])</f>
        <v>11660</v>
      </c>
      <c r="BH2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15140</v>
      </c>
      <c r="BI2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1.1263852435112278</v>
      </c>
    </row>
    <row r="291" spans="1:61" s="3" customFormat="1" x14ac:dyDescent="0.2">
      <c r="A291" s="4" t="s">
        <v>254</v>
      </c>
      <c r="B291" s="4" t="s">
        <v>440</v>
      </c>
      <c r="C291" s="4">
        <v>30</v>
      </c>
      <c r="D291" s="4" t="s">
        <v>16</v>
      </c>
      <c r="E291" s="5">
        <v>780</v>
      </c>
      <c r="F291" s="4">
        <v>540</v>
      </c>
      <c r="G291" s="4">
        <v>360</v>
      </c>
      <c r="H291" s="4">
        <v>840</v>
      </c>
      <c r="I291" s="4">
        <v>720</v>
      </c>
      <c r="J291" s="4">
        <v>90</v>
      </c>
      <c r="K291" s="4">
        <v>450</v>
      </c>
      <c r="L291" s="4">
        <v>540</v>
      </c>
      <c r="M291" s="4">
        <v>600</v>
      </c>
      <c r="N291" s="4">
        <v>540</v>
      </c>
      <c r="O291" s="4">
        <v>930</v>
      </c>
      <c r="P291" s="4">
        <v>540</v>
      </c>
      <c r="Q291" s="13">
        <f t="shared" si="104"/>
        <v>1.3506493506493507</v>
      </c>
      <c r="R291" s="16">
        <f t="shared" si="105"/>
        <v>0.93506493506493504</v>
      </c>
      <c r="S291" s="16">
        <f t="shared" si="106"/>
        <v>0.62337662337662336</v>
      </c>
      <c r="T291" s="16">
        <f t="shared" si="107"/>
        <v>1.4545454545454546</v>
      </c>
      <c r="U291" s="16">
        <f t="shared" si="108"/>
        <v>1.2467532467532467</v>
      </c>
      <c r="V291" s="16">
        <f t="shared" si="109"/>
        <v>0.15584415584415584</v>
      </c>
      <c r="W291" s="16">
        <f t="shared" si="110"/>
        <v>0.77922077922077926</v>
      </c>
      <c r="X291" s="16">
        <f t="shared" si="111"/>
        <v>0.93506493506493504</v>
      </c>
      <c r="Y291" s="16">
        <f t="shared" si="112"/>
        <v>1.0389610389610389</v>
      </c>
      <c r="Z291" s="16">
        <f t="shared" si="113"/>
        <v>0.93506493506493504</v>
      </c>
      <c r="AA291" s="16">
        <f t="shared" si="114"/>
        <v>1.6103896103896105</v>
      </c>
      <c r="AB291" s="17">
        <f t="shared" si="115"/>
        <v>0.93506493506493504</v>
      </c>
      <c r="AC291" s="15">
        <v>103425.3</v>
      </c>
      <c r="AD291" s="14">
        <f>AVERAGE(Tabela1[[#This Row],[202407-JUL]:[202506-JUN]])</f>
        <v>577.5</v>
      </c>
      <c r="AE291" s="14">
        <f t="shared" si="116"/>
        <v>621.81818181818187</v>
      </c>
      <c r="AF291" s="5">
        <v>9</v>
      </c>
      <c r="AG291" s="6">
        <v>3083</v>
      </c>
      <c r="AH291" s="4">
        <v>1200</v>
      </c>
      <c r="AI291" s="23">
        <f>SUM(Tabela1[[#This Row],[ESTOQUE RJ]:[ESTOQUE SC]])</f>
        <v>4283</v>
      </c>
      <c r="AJ291" s="4">
        <v>1020</v>
      </c>
      <c r="AK291" s="4">
        <v>4110</v>
      </c>
      <c r="AL291" s="24">
        <f>SUM(Tabela1[[#This Row],[QTD CONTAINER]:[QTD FÁBRICA]])</f>
        <v>5130</v>
      </c>
      <c r="AM291" s="7">
        <f t="shared" si="117"/>
        <v>5.3385281385281385</v>
      </c>
      <c r="AN291" s="7">
        <f t="shared" si="118"/>
        <v>2.0779220779220777</v>
      </c>
      <c r="AO291" s="8">
        <f t="shared" si="119"/>
        <v>1.7662337662337662</v>
      </c>
      <c r="AP291" s="9">
        <f t="shared" si="120"/>
        <v>7.116883116883117</v>
      </c>
      <c r="AQ291" s="25">
        <f t="shared" si="121"/>
        <v>16.299567099567099</v>
      </c>
      <c r="AR291" s="18">
        <f t="shared" si="122"/>
        <v>4.9580409356725141</v>
      </c>
      <c r="AS291" s="7">
        <f t="shared" si="123"/>
        <v>1.9298245614035086</v>
      </c>
      <c r="AT291" s="8">
        <f t="shared" si="124"/>
        <v>1.6403508771929822</v>
      </c>
      <c r="AU291" s="9">
        <f t="shared" si="125"/>
        <v>6.6096491228070171</v>
      </c>
      <c r="AV291" s="10">
        <f t="shared" si="126"/>
        <v>15.137865497076023</v>
      </c>
      <c r="AW291" s="22">
        <f t="shared" si="127"/>
        <v>0</v>
      </c>
      <c r="AX291" s="5">
        <f t="shared" si="128"/>
        <v>0</v>
      </c>
      <c r="AY291" s="4">
        <f>IF(
  AND(Tabela1[[#This Row],[GRUPO | ITEM]]="PALHETAS",NOT(OR(MID(Tabela1[[#This Row],[ITEM]],1,5)="YN-PF",MID(Tabela1[[#This Row],[ITEM]],1,5)="YN-PC"))),
  0,
  IF(
    ROUNDUP(
      IF(
        IF(D291="A",13-SUM(AR291:AU291),IF(D291="B",11-SUM(AR291:AU291),IF(D291="C",7-SUM(AR291:AU291))))
        &lt;0,
        0,
        IF(D291="A",13-SUM(AR291:AU291),IF(D291="B",11-SUM(AR291:AU291),IF(D291="C",7-SUM(AR291:AU291))))
      )
      *AE291/C291, 0
    )
    *C291 = 0,
    0,
    ROUNDUP(
      IF(
        IF(D291="A",13-SUM(AR291:AU291),IF(D291="B",11-SUM(AR291:AU291),IF(D291="C",7-SUM(AR291:AU291))))
        &lt;0,
        0,
        IF(D291="A",13-SUM(AR291:AU291),IF(D291="B",11-SUM(AR291:AU291),IF(D291="C",7-SUM(AR291:AU291))))
      )
      *AE291/C291, 0
    ) *C291
  )
)</f>
        <v>0</v>
      </c>
      <c r="AZ291" s="26">
        <f>IF(OR(COUNTIF(AB291,"&gt;="&amp;1.5)+COUNTIF(AA291,"&gt;="&amp;1.5)+COUNTIF(Z291,"&gt;="&amp;1.5)+COUNTIF(Y291,"&gt;="&amp;1.5)+COUNTIF(X291,"&gt;="&amp;1.5)&gt;=2,COUNTIF(AB291,"&gt;="&amp;2)&gt;=1,AND(AA291&gt;=1.5,AB291&lt;=0.3,AI291=0)),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+IFERROR(BA291*C291,0),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+IFERROR(BA291*C291,0),
IFERROR(AVERAGEIF(Tabela1[[#This Row],[COMPRA PADRÃO]:[COMPRA &gt;30%]],"&gt;"&amp;0,Tabela1[[#This Row],[COMPRA PADRÃO]:[COMPRA &gt;30%]]),
0))/Tabela1[[#This Row],[U/CX]],0)*Tabela1[[#This Row],[U/CX]])</f>
        <v>0</v>
      </c>
      <c r="BA291" s="19"/>
      <c r="BB291" s="19"/>
      <c r="BC291" s="5"/>
      <c r="BD291" s="43">
        <f t="shared" si="129"/>
        <v>26.150943396226417</v>
      </c>
      <c r="BE291" s="44">
        <f>Tabela1[[#This Row],[MÉDIA DIÁRIA]]*180</f>
        <v>4707.1698113207549</v>
      </c>
      <c r="BF291" s="44">
        <f>Tabela1[[#This Row],[MÉDIA DIÁRIA]]*IF(Tabela1[[#This Row],[ABC FAT]]="A",(13*22),IF(Tabela1[[#This Row],[ABC FAT]]="B",(9*22),IF(Tabela1[[#This Row],[ABC FAT]]="C",(3*22),0)))</f>
        <v>5177.8867924528304</v>
      </c>
      <c r="BG291" s="44">
        <f>SUM(Tabela1[[#This Row],[ESTOQUE TOTAL]],Tabela1[[#This Row],[TRÂNSITO TOTAL]])</f>
        <v>9413</v>
      </c>
      <c r="BH2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480</v>
      </c>
      <c r="BI2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1.1265792849126182</v>
      </c>
    </row>
    <row r="292" spans="1:61" s="3" customFormat="1" x14ac:dyDescent="0.2">
      <c r="A292" s="4" t="s">
        <v>39</v>
      </c>
      <c r="B292" s="4" t="s">
        <v>155</v>
      </c>
      <c r="C292" s="4">
        <v>200</v>
      </c>
      <c r="D292" s="4" t="s">
        <v>16</v>
      </c>
      <c r="E292" s="5">
        <v>4250</v>
      </c>
      <c r="F292" s="4">
        <v>5250</v>
      </c>
      <c r="G292" s="4">
        <v>3550</v>
      </c>
      <c r="H292" s="4">
        <v>1750</v>
      </c>
      <c r="I292" s="4">
        <v>6500</v>
      </c>
      <c r="J292" s="4">
        <v>200</v>
      </c>
      <c r="K292" s="4">
        <v>8400</v>
      </c>
      <c r="L292" s="4">
        <v>2200</v>
      </c>
      <c r="M292" s="4">
        <v>2800</v>
      </c>
      <c r="N292" s="4">
        <v>2850</v>
      </c>
      <c r="O292" s="4">
        <v>3750</v>
      </c>
      <c r="P292" s="4">
        <v>4150</v>
      </c>
      <c r="Q292" s="13">
        <f t="shared" si="104"/>
        <v>1.1171960569550932</v>
      </c>
      <c r="R292" s="16">
        <f t="shared" si="105"/>
        <v>1.380065717415115</v>
      </c>
      <c r="S292" s="16">
        <f t="shared" si="106"/>
        <v>0.93318729463307781</v>
      </c>
      <c r="T292" s="16">
        <f t="shared" si="107"/>
        <v>0.46002190580503838</v>
      </c>
      <c r="U292" s="16">
        <f t="shared" si="108"/>
        <v>1.7086527929901425</v>
      </c>
      <c r="V292" s="16">
        <f t="shared" si="109"/>
        <v>5.257393209200438E-2</v>
      </c>
      <c r="W292" s="16">
        <f t="shared" si="110"/>
        <v>2.2081051478641842</v>
      </c>
      <c r="X292" s="16">
        <f t="shared" si="111"/>
        <v>0.57831325301204817</v>
      </c>
      <c r="Y292" s="16">
        <f t="shared" si="112"/>
        <v>0.7360350492880614</v>
      </c>
      <c r="Z292" s="16">
        <f t="shared" si="113"/>
        <v>0.74917853231106246</v>
      </c>
      <c r="AA292" s="16">
        <f t="shared" si="114"/>
        <v>0.98576122672508215</v>
      </c>
      <c r="AB292" s="17">
        <f t="shared" si="115"/>
        <v>1.0909090909090911</v>
      </c>
      <c r="AC292" s="15">
        <v>101493.5</v>
      </c>
      <c r="AD292" s="14">
        <f>AVERAGE(Tabela1[[#This Row],[202407-JUL]:[202506-JUN]])</f>
        <v>3804.1666666666665</v>
      </c>
      <c r="AE292" s="14">
        <f t="shared" si="116"/>
        <v>4131.818181818182</v>
      </c>
      <c r="AF292" s="5">
        <v>3</v>
      </c>
      <c r="AG292" s="6">
        <v>29133</v>
      </c>
      <c r="AH292" s="4">
        <v>0</v>
      </c>
      <c r="AI292" s="23">
        <f>SUM(Tabela1[[#This Row],[ESTOQUE RJ]:[ESTOQUE SC]])</f>
        <v>29133</v>
      </c>
      <c r="AJ292" s="4">
        <v>5800</v>
      </c>
      <c r="AK292" s="4">
        <v>25200</v>
      </c>
      <c r="AL292" s="24">
        <f>SUM(Tabela1[[#This Row],[QTD CONTAINER]:[QTD FÁBRICA]])</f>
        <v>31000</v>
      </c>
      <c r="AM292" s="7">
        <f t="shared" si="117"/>
        <v>7.6581818181818182</v>
      </c>
      <c r="AN292" s="7">
        <f t="shared" si="118"/>
        <v>0</v>
      </c>
      <c r="AO292" s="8">
        <f t="shared" si="119"/>
        <v>1.524644030668127</v>
      </c>
      <c r="AP292" s="9">
        <f t="shared" si="120"/>
        <v>6.6243154435925522</v>
      </c>
      <c r="AQ292" s="25">
        <f t="shared" si="121"/>
        <v>15.807141292442497</v>
      </c>
      <c r="AR292" s="18">
        <f t="shared" si="122"/>
        <v>7.0508910891089105</v>
      </c>
      <c r="AS292" s="7">
        <f t="shared" si="123"/>
        <v>0</v>
      </c>
      <c r="AT292" s="8">
        <f t="shared" si="124"/>
        <v>1.4037403740374037</v>
      </c>
      <c r="AU292" s="9">
        <f t="shared" si="125"/>
        <v>6.0990099009900991</v>
      </c>
      <c r="AV292" s="10">
        <f t="shared" si="126"/>
        <v>14.553641364136412</v>
      </c>
      <c r="AW292" s="22">
        <f t="shared" si="127"/>
        <v>0</v>
      </c>
      <c r="AX292" s="5">
        <f t="shared" si="128"/>
        <v>0</v>
      </c>
      <c r="AY292" s="4">
        <f>IF(
  AND(Tabela1[[#This Row],[GRUPO | ITEM]]="PALHETAS",NOT(OR(MID(Tabela1[[#This Row],[ITEM]],1,5)="YN-PF",MID(Tabela1[[#This Row],[ITEM]],1,5)="YN-PC"))),
  0,
  IF(
    ROUNDUP(
      IF(
        IF(D292="A",13-SUM(AR292:AU292),IF(D292="B",11-SUM(AR292:AU292),IF(D292="C",7-SUM(AR292:AU292))))
        &lt;0,
        0,
        IF(D292="A",13-SUM(AR292:AU292),IF(D292="B",11-SUM(AR292:AU292),IF(D292="C",7-SUM(AR292:AU292))))
      )
      *AE292/C292, 0
    )
    *C292 = 0,
    0,
    ROUNDUP(
      IF(
        IF(D292="A",13-SUM(AR292:AU292),IF(D292="B",11-SUM(AR292:AU292),IF(D292="C",7-SUM(AR292:AU292))))
        &lt;0,
        0,
        IF(D292="A",13-SUM(AR292:AU292),IF(D292="B",11-SUM(AR292:AU292),IF(D292="C",7-SUM(AR292:AU292))))
      )
      *AE292/C292, 0
    ) *C292
  )
)</f>
        <v>0</v>
      </c>
      <c r="AZ292" s="26">
        <f>IF(OR(COUNTIF(AB292,"&gt;="&amp;1.5)+COUNTIF(AA292,"&gt;="&amp;1.5)+COUNTIF(Z292,"&gt;="&amp;1.5)+COUNTIF(Y292,"&gt;="&amp;1.5)+COUNTIF(X292,"&gt;="&amp;1.5)&gt;=2,COUNTIF(AB292,"&gt;="&amp;2)&gt;=1,AND(AA292&gt;=1.5,AB292&lt;=0.3,AI292=0)),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+IFERROR(BA292*C292,0),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+IFERROR(BA292*C292,0),
IFERROR(AVERAGEIF(Tabela1[[#This Row],[COMPRA PADRÃO]:[COMPRA &gt;30%]],"&gt;"&amp;0,Tabela1[[#This Row],[COMPRA PADRÃO]:[COMPRA &gt;30%]]),
0))/Tabela1[[#This Row],[U/CX]],0)*Tabela1[[#This Row],[U/CX]])</f>
        <v>0</v>
      </c>
      <c r="BA292" s="19"/>
      <c r="BB292" s="19"/>
      <c r="BC292" s="5"/>
      <c r="BD292" s="43">
        <f t="shared" si="129"/>
        <v>172.26415094339623</v>
      </c>
      <c r="BE292" s="44">
        <f>Tabela1[[#This Row],[MÉDIA DIÁRIA]]*180</f>
        <v>31007.547169811322</v>
      </c>
      <c r="BF292" s="44">
        <f>Tabela1[[#This Row],[MÉDIA DIÁRIA]]*IF(Tabela1[[#This Row],[ABC FAT]]="A",(13*22),IF(Tabela1[[#This Row],[ABC FAT]]="B",(9*22),IF(Tabela1[[#This Row],[ABC FAT]]="C",(3*22),0)))</f>
        <v>34108.301886792455</v>
      </c>
      <c r="BG292" s="44">
        <f>SUM(Tabela1[[#This Row],[ESTOQUE TOTAL]],Tabela1[[#This Row],[TRÂNSITO TOTAL]])</f>
        <v>60133</v>
      </c>
      <c r="BH2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5000</v>
      </c>
      <c r="BI2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1.1265966897894608</v>
      </c>
    </row>
    <row r="293" spans="1:61" s="3" customFormat="1" x14ac:dyDescent="0.2">
      <c r="A293" s="4" t="s">
        <v>39</v>
      </c>
      <c r="B293" s="4" t="s">
        <v>663</v>
      </c>
      <c r="C293" s="4">
        <v>20</v>
      </c>
      <c r="D293" s="4" t="s">
        <v>19</v>
      </c>
      <c r="E293" s="5">
        <v>1340</v>
      </c>
      <c r="F293" s="4">
        <v>1321</v>
      </c>
      <c r="G293" s="4">
        <v>1060</v>
      </c>
      <c r="H293" s="4">
        <v>1160</v>
      </c>
      <c r="I293" s="4">
        <v>1450</v>
      </c>
      <c r="J293" s="4">
        <v>180</v>
      </c>
      <c r="K293" s="4">
        <v>838</v>
      </c>
      <c r="L293" s="4">
        <v>720</v>
      </c>
      <c r="M293" s="4">
        <v>680</v>
      </c>
      <c r="N293" s="4">
        <v>720</v>
      </c>
      <c r="O293" s="4">
        <v>1640</v>
      </c>
      <c r="P293" s="4">
        <v>1100</v>
      </c>
      <c r="Q293" s="13">
        <f t="shared" si="104"/>
        <v>1.3170611843721844</v>
      </c>
      <c r="R293" s="16">
        <f t="shared" si="105"/>
        <v>1.2983864362355639</v>
      </c>
      <c r="S293" s="16">
        <f t="shared" si="106"/>
        <v>1.0418543697272504</v>
      </c>
      <c r="T293" s="16">
        <f t="shared" si="107"/>
        <v>1.1401425178147269</v>
      </c>
      <c r="U293" s="16">
        <f t="shared" si="108"/>
        <v>1.4251781472684086</v>
      </c>
      <c r="V293" s="16">
        <f t="shared" si="109"/>
        <v>0.17691866655745761</v>
      </c>
      <c r="W293" s="16">
        <f t="shared" si="110"/>
        <v>0.82365468097305272</v>
      </c>
      <c r="X293" s="16">
        <f t="shared" si="111"/>
        <v>0.70767466622983044</v>
      </c>
      <c r="Y293" s="16">
        <f t="shared" si="112"/>
        <v>0.66835940699483987</v>
      </c>
      <c r="Z293" s="16">
        <f t="shared" si="113"/>
        <v>0.70767466622983044</v>
      </c>
      <c r="AA293" s="16">
        <f t="shared" si="114"/>
        <v>1.611925628634614</v>
      </c>
      <c r="AB293" s="17">
        <f t="shared" si="115"/>
        <v>1.081169628962241</v>
      </c>
      <c r="AC293" s="15">
        <v>299878.32</v>
      </c>
      <c r="AD293" s="14">
        <f>AVERAGE(Tabela1[[#This Row],[202407-JUL]:[202506-JUN]])</f>
        <v>1017.4166666666666</v>
      </c>
      <c r="AE293" s="14">
        <f t="shared" si="116"/>
        <v>1093.5454545454545</v>
      </c>
      <c r="AF293" s="5">
        <v>5</v>
      </c>
      <c r="AG293" s="6">
        <v>2670</v>
      </c>
      <c r="AH293" s="4">
        <v>4500</v>
      </c>
      <c r="AI293" s="23">
        <f>SUM(Tabela1[[#This Row],[ESTOQUE RJ]:[ESTOQUE SC]])</f>
        <v>7170</v>
      </c>
      <c r="AJ293" s="4">
        <v>2180</v>
      </c>
      <c r="AK293" s="4">
        <v>3420</v>
      </c>
      <c r="AL293" s="24">
        <f>SUM(Tabela1[[#This Row],[QTD CONTAINER]:[QTD FÁBRICA]])</f>
        <v>5600</v>
      </c>
      <c r="AM293" s="7">
        <f t="shared" si="117"/>
        <v>2.6242935539356216</v>
      </c>
      <c r="AN293" s="7">
        <f t="shared" si="118"/>
        <v>4.4229666639364407</v>
      </c>
      <c r="AO293" s="8">
        <f t="shared" si="119"/>
        <v>2.1426816283069869</v>
      </c>
      <c r="AP293" s="9">
        <f t="shared" si="120"/>
        <v>3.3614546645916947</v>
      </c>
      <c r="AQ293" s="25">
        <f t="shared" si="121"/>
        <v>12.551396510770743</v>
      </c>
      <c r="AR293" s="18">
        <f t="shared" si="122"/>
        <v>2.4415994679524484</v>
      </c>
      <c r="AS293" s="7">
        <f t="shared" si="123"/>
        <v>4.1150552830659244</v>
      </c>
      <c r="AT293" s="8">
        <f t="shared" si="124"/>
        <v>1.9935156704630477</v>
      </c>
      <c r="AU293" s="9">
        <f t="shared" si="125"/>
        <v>3.1274420151301023</v>
      </c>
      <c r="AV293" s="10">
        <f t="shared" si="126"/>
        <v>11.677612436611522</v>
      </c>
      <c r="AW293" s="22">
        <f t="shared" si="127"/>
        <v>0.90953787408441511</v>
      </c>
      <c r="AX293" s="5">
        <f t="shared" si="128"/>
        <v>460</v>
      </c>
      <c r="AY293" s="4">
        <f>IF(
  AND(Tabela1[[#This Row],[GRUPO | ITEM]]="PALHETAS",NOT(OR(MID(Tabela1[[#This Row],[ITEM]],1,5)="YN-PF",MID(Tabela1[[#This Row],[ITEM]],1,5)="YN-PC"))),
  0,
  IF(
    ROUNDUP(
      IF(
        IF(D293="A",13-SUM(AR293:AU293),IF(D293="B",11-SUM(AR293:AU293),IF(D293="C",7-SUM(AR293:AU293))))
        &lt;0,
        0,
        IF(D293="A",13-SUM(AR293:AU293),IF(D293="B",11-SUM(AR293:AU293),IF(D293="C",7-SUM(AR293:AU293))))
      )
      *AE293/C293, 0
    )
    *C293 = 0,
    0,
    ROUNDUP(
      IF(
        IF(D293="A",13-SUM(AR293:AU293),IF(D293="B",11-SUM(AR293:AU293),IF(D293="C",7-SUM(AR293:AU293))))
        &lt;0,
        0,
        IF(D293="A",13-SUM(AR293:AU293),IF(D293="B",11-SUM(AR293:AU293),IF(D293="C",7-SUM(AR293:AU293))))
      )
      *AE293/C293, 0
    ) *C293
  )
)</f>
        <v>1460</v>
      </c>
      <c r="AZ293" s="26">
        <f>IF(OR(COUNTIF(AB293,"&gt;="&amp;1.5)+COUNTIF(AA293,"&gt;="&amp;1.5)+COUNTIF(Z293,"&gt;="&amp;1.5)+COUNTIF(Y293,"&gt;="&amp;1.5)+COUNTIF(X293,"&gt;="&amp;1.5)&gt;=2,COUNTIF(AB293,"&gt;="&amp;2)&gt;=1,AND(AA293&gt;=1.5,AB293&lt;=0.3,AI293=0)),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+IFERROR(BA293*C293,0),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+IFERROR(BA293*C293,0),
IFERROR(AVERAGEIF(Tabela1[[#This Row],[COMPRA PADRÃO]:[COMPRA &gt;30%]],"&gt;"&amp;0,Tabela1[[#This Row],[COMPRA PADRÃO]:[COMPRA &gt;30%]]),
0))/Tabela1[[#This Row],[U/CX]],0)*Tabela1[[#This Row],[U/CX]])</f>
        <v>960</v>
      </c>
      <c r="BA293" s="33"/>
      <c r="BB293" s="33"/>
      <c r="BC293" s="42"/>
      <c r="BD293" s="43">
        <f t="shared" si="129"/>
        <v>46.071698113207546</v>
      </c>
      <c r="BE293" s="44">
        <f>Tabela1[[#This Row],[MÉDIA DIÁRIA]]*180</f>
        <v>8292.9056603773588</v>
      </c>
      <c r="BF293" s="44">
        <f>Tabela1[[#This Row],[MÉDIA DIÁRIA]]*IF(Tabela1[[#This Row],[ABC FAT]]="A",(13*22),IF(Tabela1[[#This Row],[ABC FAT]]="B",(9*22),IF(Tabela1[[#This Row],[ABC FAT]]="C",(3*22),0)))</f>
        <v>13176.505660377357</v>
      </c>
      <c r="BG293" s="44">
        <f>SUM(Tabela1[[#This Row],[ESTOQUE TOTAL]],Tabela1[[#This Row],[TRÂNSITO TOTAL]])</f>
        <v>12770</v>
      </c>
      <c r="BH2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8700</v>
      </c>
      <c r="BI2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1.1274697172395591</v>
      </c>
    </row>
    <row r="294" spans="1:61" s="3" customFormat="1" x14ac:dyDescent="0.2">
      <c r="A294" s="4" t="s">
        <v>14</v>
      </c>
      <c r="B294" s="4" t="s">
        <v>625</v>
      </c>
      <c r="C294" s="4">
        <v>250</v>
      </c>
      <c r="D294" s="4" t="s">
        <v>19</v>
      </c>
      <c r="E294" s="5">
        <v>10550</v>
      </c>
      <c r="F294" s="4">
        <v>10200</v>
      </c>
      <c r="G294" s="4">
        <v>7310</v>
      </c>
      <c r="H294" s="4">
        <v>8880</v>
      </c>
      <c r="I294" s="4">
        <v>11860</v>
      </c>
      <c r="J294" s="4">
        <v>3300</v>
      </c>
      <c r="K294" s="4">
        <v>12300</v>
      </c>
      <c r="L294" s="4">
        <v>8280</v>
      </c>
      <c r="M294" s="4">
        <v>7200</v>
      </c>
      <c r="N294" s="4">
        <v>8639</v>
      </c>
      <c r="O294" s="4">
        <v>8679</v>
      </c>
      <c r="P294" s="4">
        <v>11260</v>
      </c>
      <c r="Q294" s="13">
        <f t="shared" si="104"/>
        <v>1.1672721237714139</v>
      </c>
      <c r="R294" s="16">
        <f t="shared" si="105"/>
        <v>1.1285474561581443</v>
      </c>
      <c r="S294" s="16">
        <f t="shared" si="106"/>
        <v>0.8087923435800034</v>
      </c>
      <c r="T294" s="16">
        <f t="shared" si="107"/>
        <v>0.98250013830238436</v>
      </c>
      <c r="U294" s="16">
        <f t="shared" si="108"/>
        <v>1.3122130225525088</v>
      </c>
      <c r="V294" s="16">
        <f t="shared" si="109"/>
        <v>0.3651182946393996</v>
      </c>
      <c r="W294" s="16">
        <f t="shared" si="110"/>
        <v>1.3608954618377622</v>
      </c>
      <c r="X294" s="16">
        <f t="shared" si="111"/>
        <v>0.91611499382249351</v>
      </c>
      <c r="Y294" s="16">
        <f t="shared" si="112"/>
        <v>0.79662173375869005</v>
      </c>
      <c r="Z294" s="16">
        <f t="shared" si="113"/>
        <v>0.95583543860296161</v>
      </c>
      <c r="AA294" s="16">
        <f t="shared" si="114"/>
        <v>0.96026111490162092</v>
      </c>
      <c r="AB294" s="17">
        <f t="shared" si="115"/>
        <v>1.245827878072618</v>
      </c>
      <c r="AC294" s="15">
        <v>607226.38</v>
      </c>
      <c r="AD294" s="14">
        <f>AVERAGE(Tabela1[[#This Row],[202407-JUL]:[202506-JUN]])</f>
        <v>9038.1666666666661</v>
      </c>
      <c r="AE294" s="14">
        <f t="shared" si="116"/>
        <v>9038.1666666666661</v>
      </c>
      <c r="AF294" s="5">
        <v>6</v>
      </c>
      <c r="AG294" s="6">
        <v>62371</v>
      </c>
      <c r="AH294" s="4">
        <v>0</v>
      </c>
      <c r="AI294" s="23">
        <f>SUM(Tabela1[[#This Row],[ESTOQUE RJ]:[ESTOQUE SC]])</f>
        <v>62371</v>
      </c>
      <c r="AJ294" s="4">
        <v>20750</v>
      </c>
      <c r="AK294" s="4">
        <v>12250</v>
      </c>
      <c r="AL294" s="24">
        <f>SUM(Tabela1[[#This Row],[QTD CONTAINER]:[QTD FÁBRICA]])</f>
        <v>33000</v>
      </c>
      <c r="AM294" s="7">
        <f t="shared" si="117"/>
        <v>6.900846410592119</v>
      </c>
      <c r="AN294" s="7">
        <f t="shared" si="118"/>
        <v>0</v>
      </c>
      <c r="AO294" s="8">
        <f t="shared" si="119"/>
        <v>2.295819579929558</v>
      </c>
      <c r="AP294" s="9">
        <f t="shared" si="120"/>
        <v>1.355363366464438</v>
      </c>
      <c r="AQ294" s="25">
        <f t="shared" si="121"/>
        <v>10.552029356986115</v>
      </c>
      <c r="AR294" s="18">
        <f t="shared" si="122"/>
        <v>6.900846410592119</v>
      </c>
      <c r="AS294" s="7">
        <f t="shared" si="123"/>
        <v>0</v>
      </c>
      <c r="AT294" s="8">
        <f t="shared" si="124"/>
        <v>2.295819579929558</v>
      </c>
      <c r="AU294" s="9">
        <f t="shared" si="125"/>
        <v>1.355363366464438</v>
      </c>
      <c r="AV294" s="10">
        <f t="shared" si="126"/>
        <v>10.552029356986115</v>
      </c>
      <c r="AW294" s="22">
        <f t="shared" si="127"/>
        <v>2.461782441129285</v>
      </c>
      <c r="AX294" s="5">
        <f t="shared" si="128"/>
        <v>22250</v>
      </c>
      <c r="AY294" s="4">
        <f>IF(
  AND(Tabela1[[#This Row],[GRUPO | ITEM]]="PALHETAS",NOT(OR(MID(Tabela1[[#This Row],[ITEM]],1,5)="YN-PF",MID(Tabela1[[#This Row],[ITEM]],1,5)="YN-PC"))),
  0,
  IF(
    ROUNDUP(
      IF(
        IF(D294="A",13-SUM(AR294:AU294),IF(D294="B",11-SUM(AR294:AU294),IF(D294="C",7-SUM(AR294:AU294))))
        &lt;0,
        0,
        IF(D294="A",13-SUM(AR294:AU294),IF(D294="B",11-SUM(AR294:AU294),IF(D294="C",7-SUM(AR294:AU294))))
      )
      *AE294/C294, 0
    )
    *C294 = 0,
    0,
    ROUNDUP(
      IF(
        IF(D294="A",13-SUM(AR294:AU294),IF(D294="B",11-SUM(AR294:AU294),IF(D294="C",7-SUM(AR294:AU294))))
        &lt;0,
        0,
        IF(D294="A",13-SUM(AR294:AU294),IF(D294="B",11-SUM(AR294:AU294),IF(D294="C",7-SUM(AR294:AU294))))
      )
      *AE294/C294, 0
    ) *C294
  )
)</f>
        <v>22250</v>
      </c>
      <c r="AZ294" s="26">
        <f>IF(OR(COUNTIF(AB294,"&gt;="&amp;1.5)+COUNTIF(AA294,"&gt;="&amp;1.5)+COUNTIF(Z294,"&gt;="&amp;1.5)+COUNTIF(Y294,"&gt;="&amp;1.5)+COUNTIF(X294,"&gt;="&amp;1.5)&gt;=2,COUNTIF(AB294,"&gt;="&amp;2)&gt;=1,AND(AA294&gt;=1.5,AB294&lt;=0.3,AI294=0)),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+IFERROR(BA294*C294,0),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+IFERROR(BA294*C294,0),
IFERROR(AVERAGEIF(Tabela1[[#This Row],[COMPRA PADRÃO]:[COMPRA &gt;30%]],"&gt;"&amp;0,Tabela1[[#This Row],[COMPRA PADRÃO]:[COMPRA &gt;30%]]),
0))/Tabela1[[#This Row],[U/CX]],0)*Tabela1[[#This Row],[U/CX]])</f>
        <v>22250</v>
      </c>
      <c r="BA294" s="19"/>
      <c r="BB294" s="19"/>
      <c r="BC294" s="5"/>
      <c r="BD294" s="43">
        <f t="shared" si="129"/>
        <v>409.27547169811322</v>
      </c>
      <c r="BE294" s="44">
        <f>Tabela1[[#This Row],[MÉDIA DIÁRIA]]*180</f>
        <v>73669.584905660377</v>
      </c>
      <c r="BF294" s="44">
        <f>Tabela1[[#This Row],[MÉDIA DIÁRIA]]*IF(Tabela1[[#This Row],[ABC FAT]]="A",(13*22),IF(Tabela1[[#This Row],[ABC FAT]]="B",(9*22),IF(Tabela1[[#This Row],[ABC FAT]]="C",(3*22),0)))</f>
        <v>117052.78490566039</v>
      </c>
      <c r="BG294" s="44">
        <f>SUM(Tabela1[[#This Row],[ESTOQUE TOTAL]],Tabela1[[#This Row],[TRÂNSITO TOTAL]])</f>
        <v>95371</v>
      </c>
      <c r="BH2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95250</v>
      </c>
      <c r="BI2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1.1282946701334464</v>
      </c>
    </row>
    <row r="295" spans="1:61" s="3" customFormat="1" x14ac:dyDescent="0.2">
      <c r="A295" s="4" t="s">
        <v>775</v>
      </c>
      <c r="B295" s="4" t="s">
        <v>778</v>
      </c>
      <c r="C295" s="4">
        <v>500</v>
      </c>
      <c r="D295" s="4" t="s">
        <v>16</v>
      </c>
      <c r="E295" s="5">
        <v>760</v>
      </c>
      <c r="F295" s="4">
        <v>1060</v>
      </c>
      <c r="G295" s="4">
        <v>1010</v>
      </c>
      <c r="H295" s="4">
        <v>825</v>
      </c>
      <c r="I295" s="4">
        <v>485</v>
      </c>
      <c r="J295" s="4">
        <v>390</v>
      </c>
      <c r="K295" s="4">
        <v>1040</v>
      </c>
      <c r="L295" s="4">
        <v>915</v>
      </c>
      <c r="M295" s="4">
        <v>855</v>
      </c>
      <c r="N295" s="4">
        <v>590</v>
      </c>
      <c r="O295" s="4">
        <v>610</v>
      </c>
      <c r="P295" s="4">
        <v>750</v>
      </c>
      <c r="Q295" s="13">
        <f t="shared" si="104"/>
        <v>0.98170075349838537</v>
      </c>
      <c r="R295" s="16">
        <f t="shared" si="105"/>
        <v>1.3692142088266954</v>
      </c>
      <c r="S295" s="16">
        <f t="shared" si="106"/>
        <v>1.3046286329386438</v>
      </c>
      <c r="T295" s="16">
        <f t="shared" si="107"/>
        <v>1.0656620021528527</v>
      </c>
      <c r="U295" s="16">
        <f t="shared" si="108"/>
        <v>0.62648008611410122</v>
      </c>
      <c r="V295" s="16">
        <f t="shared" si="109"/>
        <v>0.50376749192680303</v>
      </c>
      <c r="W295" s="16">
        <f t="shared" si="110"/>
        <v>1.3433799784714748</v>
      </c>
      <c r="X295" s="16">
        <f t="shared" si="111"/>
        <v>1.1819160387513457</v>
      </c>
      <c r="Y295" s="16">
        <f t="shared" si="112"/>
        <v>1.1044133476856837</v>
      </c>
      <c r="Z295" s="16">
        <f t="shared" si="113"/>
        <v>0.7621097954790097</v>
      </c>
      <c r="AA295" s="16">
        <f t="shared" si="114"/>
        <v>0.7879440258342304</v>
      </c>
      <c r="AB295" s="17">
        <f t="shared" si="115"/>
        <v>0.96878363832077508</v>
      </c>
      <c r="AC295" s="15">
        <v>92867</v>
      </c>
      <c r="AD295" s="14">
        <f>AVERAGE(Tabela1[[#This Row],[202407-JUL]:[202506-JUN]])</f>
        <v>774.16666666666663</v>
      </c>
      <c r="AE295" s="14">
        <f t="shared" si="116"/>
        <v>774.16666666666663</v>
      </c>
      <c r="AF295" s="5">
        <v>8</v>
      </c>
      <c r="AG295" s="6">
        <v>4669</v>
      </c>
      <c r="AH295" s="4">
        <v>0</v>
      </c>
      <c r="AI295" s="23">
        <f>SUM(Tabela1[[#This Row],[ESTOQUE RJ]:[ESTOQUE SC]])</f>
        <v>4669</v>
      </c>
      <c r="AJ295" s="4">
        <v>2500</v>
      </c>
      <c r="AK295" s="4">
        <v>1500</v>
      </c>
      <c r="AL295" s="24">
        <f>SUM(Tabela1[[#This Row],[QTD CONTAINER]:[QTD FÁBRICA]])</f>
        <v>4000</v>
      </c>
      <c r="AM295" s="7">
        <f t="shared" si="117"/>
        <v>6.0310010764262652</v>
      </c>
      <c r="AN295" s="7">
        <f t="shared" si="118"/>
        <v>0</v>
      </c>
      <c r="AO295" s="8">
        <f t="shared" si="119"/>
        <v>3.2292787944025836</v>
      </c>
      <c r="AP295" s="9">
        <f t="shared" si="120"/>
        <v>1.9375672766415502</v>
      </c>
      <c r="AQ295" s="25">
        <f t="shared" si="121"/>
        <v>11.1978471474704</v>
      </c>
      <c r="AR295" s="18">
        <f t="shared" si="122"/>
        <v>6.0310010764262652</v>
      </c>
      <c r="AS295" s="7">
        <f t="shared" si="123"/>
        <v>0</v>
      </c>
      <c r="AT295" s="8">
        <f t="shared" si="124"/>
        <v>3.2292787944025836</v>
      </c>
      <c r="AU295" s="9">
        <f t="shared" si="125"/>
        <v>1.9375672766415502</v>
      </c>
      <c r="AV295" s="10">
        <f t="shared" si="126"/>
        <v>11.1978471474704</v>
      </c>
      <c r="AW295" s="22">
        <f t="shared" si="127"/>
        <v>0</v>
      </c>
      <c r="AX295" s="5">
        <f t="shared" si="128"/>
        <v>0</v>
      </c>
      <c r="AY295" s="4">
        <f>IF(
  AND(Tabela1[[#This Row],[GRUPO | ITEM]]="PALHETAS",NOT(OR(MID(Tabela1[[#This Row],[ITEM]],1,5)="YN-PF",MID(Tabela1[[#This Row],[ITEM]],1,5)="YN-PC"))),
  0,
  IF(
    ROUNDUP(
      IF(
        IF(D295="A",13-SUM(AR295:AU295),IF(D295="B",11-SUM(AR295:AU295),IF(D295="C",7-SUM(AR295:AU295))))
        &lt;0,
        0,
        IF(D295="A",13-SUM(AR295:AU295),IF(D295="B",11-SUM(AR295:AU295),IF(D295="C",7-SUM(AR295:AU295))))
      )
      *AE295/C295, 0
    )
    *C295 = 0,
    0,
    ROUNDUP(
      IF(
        IF(D295="A",13-SUM(AR295:AU295),IF(D295="B",11-SUM(AR295:AU295),IF(D295="C",7-SUM(AR295:AU295))))
        &lt;0,
        0,
        IF(D295="A",13-SUM(AR295:AU295),IF(D295="B",11-SUM(AR295:AU295),IF(D295="C",7-SUM(AR295:AU295))))
      )
      *AE295/C295, 0
    ) *C295
  )
)</f>
        <v>0</v>
      </c>
      <c r="AZ295" s="26">
        <f>IF(OR(COUNTIF(AB295,"&gt;="&amp;1.5)+COUNTIF(AA295,"&gt;="&amp;1.5)+COUNTIF(Z295,"&gt;="&amp;1.5)+COUNTIF(Y295,"&gt;="&amp;1.5)+COUNTIF(X295,"&gt;="&amp;1.5)&gt;=2,COUNTIF(AB295,"&gt;="&amp;2)&gt;=1,AND(AA295&gt;=1.5,AB295&lt;=0.3,AI295=0)),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+IFERROR(BA295*C295,0),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+IFERROR(BA295*C295,0),
IFERROR(AVERAGEIF(Tabela1[[#This Row],[COMPRA PADRÃO]:[COMPRA &gt;30%]],"&gt;"&amp;0,Tabela1[[#This Row],[COMPRA PADRÃO]:[COMPRA &gt;30%]]),
0))/Tabela1[[#This Row],[U/CX]],0)*Tabela1[[#This Row],[U/CX]])</f>
        <v>0</v>
      </c>
      <c r="BA295" s="19"/>
      <c r="BB295" s="19"/>
      <c r="BC295" s="5"/>
      <c r="BD295" s="43">
        <f t="shared" si="129"/>
        <v>35.056603773584904</v>
      </c>
      <c r="BE295" s="44">
        <f>Tabela1[[#This Row],[MÉDIA DIÁRIA]]*180</f>
        <v>6310.1886792452824</v>
      </c>
      <c r="BF295" s="44">
        <f>Tabela1[[#This Row],[MÉDIA DIÁRIA]]*IF(Tabela1[[#This Row],[ABC FAT]]="A",(13*22),IF(Tabela1[[#This Row],[ABC FAT]]="B",(9*22),IF(Tabela1[[#This Row],[ABC FAT]]="C",(3*22),0)))</f>
        <v>6941.2075471698108</v>
      </c>
      <c r="BG295" s="44">
        <f>SUM(Tabela1[[#This Row],[ESTOQUE TOTAL]],Tabela1[[#This Row],[TRÂNSITO TOTAL]])</f>
        <v>8669</v>
      </c>
      <c r="BH2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4500</v>
      </c>
      <c r="BI2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1.1360991508192801</v>
      </c>
    </row>
    <row r="296" spans="1:61" s="3" customFormat="1" x14ac:dyDescent="0.2">
      <c r="A296" s="4" t="s">
        <v>237</v>
      </c>
      <c r="B296" s="4" t="s">
        <v>448</v>
      </c>
      <c r="C296" s="4">
        <v>30</v>
      </c>
      <c r="D296" s="4" t="s">
        <v>16</v>
      </c>
      <c r="E296" s="5">
        <v>780</v>
      </c>
      <c r="F296" s="4">
        <v>541</v>
      </c>
      <c r="G296" s="4">
        <v>480</v>
      </c>
      <c r="H296" s="4">
        <v>690</v>
      </c>
      <c r="I296" s="4">
        <v>299</v>
      </c>
      <c r="J296" s="4">
        <v>60</v>
      </c>
      <c r="K296" s="4">
        <v>660</v>
      </c>
      <c r="L296" s="4">
        <v>270</v>
      </c>
      <c r="M296" s="4">
        <v>390</v>
      </c>
      <c r="N296" s="4">
        <v>420</v>
      </c>
      <c r="O296" s="4">
        <v>540</v>
      </c>
      <c r="P296" s="4">
        <v>420</v>
      </c>
      <c r="Q296" s="13">
        <f t="shared" si="104"/>
        <v>1.6864864864864866</v>
      </c>
      <c r="R296" s="16">
        <f t="shared" si="105"/>
        <v>1.1697297297297298</v>
      </c>
      <c r="S296" s="16">
        <f t="shared" si="106"/>
        <v>1.0378378378378379</v>
      </c>
      <c r="T296" s="16">
        <f t="shared" si="107"/>
        <v>1.491891891891892</v>
      </c>
      <c r="U296" s="16">
        <f t="shared" si="108"/>
        <v>0.64648648648648643</v>
      </c>
      <c r="V296" s="16">
        <f t="shared" si="109"/>
        <v>0.12972972972972974</v>
      </c>
      <c r="W296" s="16">
        <f t="shared" si="110"/>
        <v>1.4270270270270271</v>
      </c>
      <c r="X296" s="16">
        <f t="shared" si="111"/>
        <v>0.58378378378378382</v>
      </c>
      <c r="Y296" s="16">
        <f t="shared" si="112"/>
        <v>0.84324324324324329</v>
      </c>
      <c r="Z296" s="16">
        <f t="shared" si="113"/>
        <v>0.90810810810810816</v>
      </c>
      <c r="AA296" s="16">
        <f t="shared" si="114"/>
        <v>1.1675675675675676</v>
      </c>
      <c r="AB296" s="17">
        <f t="shared" si="115"/>
        <v>0.90810810810810816</v>
      </c>
      <c r="AC296" s="15">
        <v>105583.23</v>
      </c>
      <c r="AD296" s="14">
        <f>AVERAGE(Tabela1[[#This Row],[202407-JUL]:[202506-JUN]])</f>
        <v>462.5</v>
      </c>
      <c r="AE296" s="14">
        <f t="shared" si="116"/>
        <v>499.09090909090907</v>
      </c>
      <c r="AF296" s="5">
        <v>0</v>
      </c>
      <c r="AG296" s="6">
        <v>1830</v>
      </c>
      <c r="AH296" s="4">
        <v>2460</v>
      </c>
      <c r="AI296" s="23">
        <f>SUM(Tabela1[[#This Row],[ESTOQUE RJ]:[ESTOQUE SC]])</f>
        <v>4290</v>
      </c>
      <c r="AJ296" s="4">
        <v>0</v>
      </c>
      <c r="AK296" s="4">
        <v>1020</v>
      </c>
      <c r="AL296" s="24">
        <f>SUM(Tabela1[[#This Row],[QTD CONTAINER]:[QTD FÁBRICA]])</f>
        <v>1020</v>
      </c>
      <c r="AM296" s="7">
        <f t="shared" si="117"/>
        <v>3.9567567567567568</v>
      </c>
      <c r="AN296" s="7">
        <f t="shared" si="118"/>
        <v>5.3189189189189188</v>
      </c>
      <c r="AO296" s="8">
        <f t="shared" si="119"/>
        <v>0</v>
      </c>
      <c r="AP296" s="9">
        <f t="shared" si="120"/>
        <v>2.2054054054054055</v>
      </c>
      <c r="AQ296" s="25">
        <f t="shared" si="121"/>
        <v>11.481081081081081</v>
      </c>
      <c r="AR296" s="18">
        <f t="shared" si="122"/>
        <v>3.666666666666667</v>
      </c>
      <c r="AS296" s="7">
        <f t="shared" si="123"/>
        <v>4.9289617486338804</v>
      </c>
      <c r="AT296" s="8">
        <f t="shared" si="124"/>
        <v>0</v>
      </c>
      <c r="AU296" s="9">
        <f t="shared" si="125"/>
        <v>2.0437158469945356</v>
      </c>
      <c r="AV296" s="10">
        <f t="shared" si="126"/>
        <v>10.639344262295083</v>
      </c>
      <c r="AW296" s="22">
        <f t="shared" si="127"/>
        <v>0.37437957929567484</v>
      </c>
      <c r="AX296" s="5">
        <f t="shared" si="128"/>
        <v>0</v>
      </c>
      <c r="AY296" s="4">
        <f>IF(
  AND(Tabela1[[#This Row],[GRUPO | ITEM]]="PALHETAS",NOT(OR(MID(Tabela1[[#This Row],[ITEM]],1,5)="YN-PF",MID(Tabela1[[#This Row],[ITEM]],1,5)="YN-PC"))),
  0,
  IF(
    ROUNDUP(
      IF(
        IF(D296="A",13-SUM(AR296:AU296),IF(D296="B",11-SUM(AR296:AU296),IF(D296="C",7-SUM(AR296:AU296))))
        &lt;0,
        0,
        IF(D296="A",13-SUM(AR296:AU296),IF(D296="B",11-SUM(AR296:AU296),IF(D296="C",7-SUM(AR296:AU296))))
      )
      *AE296/C296, 0
    )
    *C296 = 0,
    0,
    ROUNDUP(
      IF(
        IF(D296="A",13-SUM(AR296:AU296),IF(D296="B",11-SUM(AR296:AU296),IF(D296="C",7-SUM(AR296:AU296))))
        &lt;0,
        0,
        IF(D296="A",13-SUM(AR296:AU296),IF(D296="B",11-SUM(AR296:AU296),IF(D296="C",7-SUM(AR296:AU296))))
      )
      *AE296/C296, 0
    ) *C296
  )
)</f>
        <v>180</v>
      </c>
      <c r="AZ296" s="26">
        <f>IF(OR(COUNTIF(AB296,"&gt;="&amp;1.5)+COUNTIF(AA296,"&gt;="&amp;1.5)+COUNTIF(Z296,"&gt;="&amp;1.5)+COUNTIF(Y296,"&gt;="&amp;1.5)+COUNTIF(X296,"&gt;="&amp;1.5)&gt;=2,COUNTIF(AB296,"&gt;="&amp;2)&gt;=1,AND(AA296&gt;=1.5,AB296&lt;=0.3,AI296=0)),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+IFERROR(BA296*C296,0),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+IFERROR(BA296*C296,0),
IFERROR(AVERAGEIF(Tabela1[[#This Row],[COMPRA PADRÃO]:[COMPRA &gt;30%]],"&gt;"&amp;0,Tabela1[[#This Row],[COMPRA PADRÃO]:[COMPRA &gt;30%]]),
0))/Tabela1[[#This Row],[U/CX]],0)*Tabela1[[#This Row],[U/CX]])</f>
        <v>180</v>
      </c>
      <c r="BA296" s="19"/>
      <c r="BB296" s="19"/>
      <c r="BC296" s="5"/>
      <c r="BD296" s="43">
        <f t="shared" si="129"/>
        <v>20.943396226415093</v>
      </c>
      <c r="BE296" s="44">
        <f>Tabela1[[#This Row],[MÉDIA DIÁRIA]]*180</f>
        <v>3769.8113207547167</v>
      </c>
      <c r="BF296" s="44">
        <f>Tabela1[[#This Row],[MÉDIA DIÁRIA]]*IF(Tabela1[[#This Row],[ABC FAT]]="A",(13*22),IF(Tabela1[[#This Row],[ABC FAT]]="B",(9*22),IF(Tabela1[[#This Row],[ABC FAT]]="C",(3*22),0)))</f>
        <v>4146.7924528301883</v>
      </c>
      <c r="BG296" s="44">
        <f>SUM(Tabela1[[#This Row],[ESTOQUE TOTAL]],Tabela1[[#This Row],[TRÂNSITO TOTAL]])</f>
        <v>5310</v>
      </c>
      <c r="BH2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2610</v>
      </c>
      <c r="BI2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1.1379879879879882</v>
      </c>
    </row>
    <row r="297" spans="1:61" s="3" customFormat="1" x14ac:dyDescent="0.2">
      <c r="A297" s="4" t="s">
        <v>17</v>
      </c>
      <c r="B297" s="4" t="s">
        <v>109</v>
      </c>
      <c r="C297" s="4">
        <v>50</v>
      </c>
      <c r="D297" s="4" t="s">
        <v>19</v>
      </c>
      <c r="E297" s="5">
        <v>2450</v>
      </c>
      <c r="F297" s="4">
        <v>2250</v>
      </c>
      <c r="G297" s="4">
        <v>1500</v>
      </c>
      <c r="H297" s="4">
        <v>3800</v>
      </c>
      <c r="I297" s="4">
        <v>3250</v>
      </c>
      <c r="J297" s="4">
        <v>1200</v>
      </c>
      <c r="K297" s="4">
        <v>3000</v>
      </c>
      <c r="L297" s="4">
        <v>1650</v>
      </c>
      <c r="M297" s="4">
        <v>1450</v>
      </c>
      <c r="N297" s="4">
        <v>1150</v>
      </c>
      <c r="O297" s="4">
        <v>1550</v>
      </c>
      <c r="P297" s="4">
        <v>1400</v>
      </c>
      <c r="Q297" s="13">
        <f t="shared" si="104"/>
        <v>1.1926977687626776</v>
      </c>
      <c r="R297" s="16">
        <f t="shared" si="105"/>
        <v>1.0953346855983774</v>
      </c>
      <c r="S297" s="16">
        <f t="shared" si="106"/>
        <v>0.73022312373225162</v>
      </c>
      <c r="T297" s="16">
        <f t="shared" si="107"/>
        <v>1.8498985801217041</v>
      </c>
      <c r="U297" s="16">
        <f t="shared" si="108"/>
        <v>1.5821501014198784</v>
      </c>
      <c r="V297" s="16">
        <f t="shared" si="109"/>
        <v>0.58417849898580121</v>
      </c>
      <c r="W297" s="16">
        <f t="shared" si="110"/>
        <v>1.4604462474645032</v>
      </c>
      <c r="X297" s="16">
        <f t="shared" si="111"/>
        <v>0.80324543610547672</v>
      </c>
      <c r="Y297" s="16">
        <f t="shared" si="112"/>
        <v>0.70588235294117652</v>
      </c>
      <c r="Z297" s="16">
        <f t="shared" si="113"/>
        <v>0.55983772819472621</v>
      </c>
      <c r="AA297" s="16">
        <f t="shared" si="114"/>
        <v>0.75456389452332662</v>
      </c>
      <c r="AB297" s="17">
        <f t="shared" si="115"/>
        <v>0.68154158215010152</v>
      </c>
      <c r="AC297" s="15">
        <v>182039.5</v>
      </c>
      <c r="AD297" s="14">
        <f>AVERAGE(Tabela1[[#This Row],[202407-JUL]:[202506-JUN]])</f>
        <v>2054.1666666666665</v>
      </c>
      <c r="AE297" s="14">
        <f t="shared" si="116"/>
        <v>2054.1666666666665</v>
      </c>
      <c r="AF297" s="5">
        <v>1</v>
      </c>
      <c r="AG297" s="6">
        <v>2600</v>
      </c>
      <c r="AH297" s="4">
        <v>6550</v>
      </c>
      <c r="AI297" s="23">
        <f>SUM(Tabela1[[#This Row],[ESTOQUE RJ]:[ESTOQUE SC]])</f>
        <v>9150</v>
      </c>
      <c r="AJ297" s="4">
        <v>10000</v>
      </c>
      <c r="AK297" s="4">
        <v>10000</v>
      </c>
      <c r="AL297" s="24">
        <f>SUM(Tabela1[[#This Row],[QTD CONTAINER]:[QTD FÁBRICA]])</f>
        <v>20000</v>
      </c>
      <c r="AM297" s="7">
        <f t="shared" si="117"/>
        <v>1.2657200811359026</v>
      </c>
      <c r="AN297" s="7">
        <f t="shared" si="118"/>
        <v>3.1886409736308319</v>
      </c>
      <c r="AO297" s="8">
        <f t="shared" si="119"/>
        <v>4.8681541582150105</v>
      </c>
      <c r="AP297" s="9">
        <f t="shared" si="120"/>
        <v>4.8681541582150105</v>
      </c>
      <c r="AQ297" s="25">
        <f t="shared" si="121"/>
        <v>14.190669371196755</v>
      </c>
      <c r="AR297" s="18">
        <f t="shared" si="122"/>
        <v>1.2657200811359026</v>
      </c>
      <c r="AS297" s="7">
        <f t="shared" si="123"/>
        <v>3.1886409736308319</v>
      </c>
      <c r="AT297" s="8">
        <f t="shared" si="124"/>
        <v>4.8681541582150105</v>
      </c>
      <c r="AU297" s="9">
        <f t="shared" si="125"/>
        <v>4.8681541582150105</v>
      </c>
      <c r="AV297" s="10">
        <f t="shared" si="126"/>
        <v>14.190669371196755</v>
      </c>
      <c r="AW297" s="22">
        <f t="shared" si="127"/>
        <v>0</v>
      </c>
      <c r="AX297" s="5">
        <f t="shared" si="128"/>
        <v>0</v>
      </c>
      <c r="AY297" s="4">
        <f>IF(
  AND(Tabela1[[#This Row],[GRUPO | ITEM]]="PALHETAS",NOT(OR(MID(Tabela1[[#This Row],[ITEM]],1,5)="YN-PF",MID(Tabela1[[#This Row],[ITEM]],1,5)="YN-PC"))),
  0,
  IF(
    ROUNDUP(
      IF(
        IF(D297="A",13-SUM(AR297:AU297),IF(D297="B",11-SUM(AR297:AU297),IF(D297="C",7-SUM(AR297:AU297))))
        &lt;0,
        0,
        IF(D297="A",13-SUM(AR297:AU297),IF(D297="B",11-SUM(AR297:AU297),IF(D297="C",7-SUM(AR297:AU297))))
      )
      *AE297/C297, 0
    )
    *C297 = 0,
    0,
    ROUNDUP(
      IF(
        IF(D297="A",13-SUM(AR297:AU297),IF(D297="B",11-SUM(AR297:AU297),IF(D297="C",7-SUM(AR297:AU297))))
        &lt;0,
        0,
        IF(D297="A",13-SUM(AR297:AU297),IF(D297="B",11-SUM(AR297:AU297),IF(D297="C",7-SUM(AR297:AU297))))
      )
      *AE297/C297, 0
    ) *C297
  )
)</f>
        <v>0</v>
      </c>
      <c r="AZ297" s="26">
        <f>IF(OR(COUNTIF(AB297,"&gt;="&amp;1.5)+COUNTIF(AA297,"&gt;="&amp;1.5)+COUNTIF(Z297,"&gt;="&amp;1.5)+COUNTIF(Y297,"&gt;="&amp;1.5)+COUNTIF(X297,"&gt;="&amp;1.5)&gt;=2,COUNTIF(AB297,"&gt;="&amp;2)&gt;=1,AND(AA297&gt;=1.5,AB297&lt;=0.3,AI297=0)),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+IFERROR(BA297*C297,0),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+IFERROR(BA297*C297,0),
IFERROR(AVERAGEIF(Tabela1[[#This Row],[COMPRA PADRÃO]:[COMPRA &gt;30%]],"&gt;"&amp;0,Tabela1[[#This Row],[COMPRA PADRÃO]:[COMPRA &gt;30%]]),
0))/Tabela1[[#This Row],[U/CX]],0)*Tabela1[[#This Row],[U/CX]])</f>
        <v>0</v>
      </c>
      <c r="BA297" s="19"/>
      <c r="BB297" s="19"/>
      <c r="BC297" s="5"/>
      <c r="BD297" s="43">
        <f t="shared" si="129"/>
        <v>93.018867924528308</v>
      </c>
      <c r="BE297" s="44">
        <f>Tabela1[[#This Row],[MÉDIA DIÁRIA]]*180</f>
        <v>16743.396226415094</v>
      </c>
      <c r="BF297" s="44">
        <f>Tabela1[[#This Row],[MÉDIA DIÁRIA]]*IF(Tabela1[[#This Row],[ABC FAT]]="A",(13*22),IF(Tabela1[[#This Row],[ABC FAT]]="B",(9*22),IF(Tabela1[[#This Row],[ABC FAT]]="C",(3*22),0)))</f>
        <v>26603.396226415098</v>
      </c>
      <c r="BG297" s="44">
        <f>SUM(Tabela1[[#This Row],[ESTOQUE TOTAL]],Tabela1[[#This Row],[TRÂNSITO TOTAL]])</f>
        <v>29150</v>
      </c>
      <c r="BH2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14200</v>
      </c>
      <c r="BI2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1.1437345052963714</v>
      </c>
    </row>
    <row r="298" spans="1:61" s="3" customFormat="1" x14ac:dyDescent="0.2">
      <c r="A298" s="4" t="s">
        <v>14</v>
      </c>
      <c r="B298" s="4" t="s">
        <v>602</v>
      </c>
      <c r="C298" s="4">
        <v>1000</v>
      </c>
      <c r="D298" s="4" t="s">
        <v>19</v>
      </c>
      <c r="E298" s="5">
        <v>111050</v>
      </c>
      <c r="F298" s="4">
        <v>71510</v>
      </c>
      <c r="G298" s="4">
        <v>70300</v>
      </c>
      <c r="H298" s="4">
        <v>88600</v>
      </c>
      <c r="I298" s="4">
        <v>85000</v>
      </c>
      <c r="J298" s="4">
        <v>18792</v>
      </c>
      <c r="K298" s="4">
        <v>60990</v>
      </c>
      <c r="L298" s="4">
        <v>52500</v>
      </c>
      <c r="M298" s="4">
        <v>80600</v>
      </c>
      <c r="N298" s="4">
        <v>65100</v>
      </c>
      <c r="O298" s="4">
        <v>99100</v>
      </c>
      <c r="P298" s="4">
        <v>61150</v>
      </c>
      <c r="Q298" s="13">
        <f t="shared" si="104"/>
        <v>1.5411267827156951</v>
      </c>
      <c r="R298" s="16">
        <f t="shared" si="105"/>
        <v>0.99239960587122344</v>
      </c>
      <c r="S298" s="16">
        <f t="shared" si="106"/>
        <v>0.9756074995489723</v>
      </c>
      <c r="T298" s="16">
        <f t="shared" si="107"/>
        <v>1.229570760455746</v>
      </c>
      <c r="U298" s="16">
        <f t="shared" si="108"/>
        <v>1.1796107747035938</v>
      </c>
      <c r="V298" s="16">
        <f t="shared" si="109"/>
        <v>0.26079112562623452</v>
      </c>
      <c r="W298" s="16">
        <f t="shared" si="110"/>
        <v>0.84640542528437868</v>
      </c>
      <c r="X298" s="16">
        <f t="shared" si="111"/>
        <v>0.72858312555221971</v>
      </c>
      <c r="Y298" s="16">
        <f t="shared" si="112"/>
        <v>1.1185485698954079</v>
      </c>
      <c r="Z298" s="16">
        <f t="shared" si="113"/>
        <v>0.90344307568475246</v>
      </c>
      <c r="AA298" s="16">
        <f t="shared" si="114"/>
        <v>1.37528738556619</v>
      </c>
      <c r="AB298" s="17">
        <f t="shared" si="115"/>
        <v>0.84862586909558546</v>
      </c>
      <c r="AC298" s="15">
        <v>726766.46</v>
      </c>
      <c r="AD298" s="14">
        <f>AVERAGE(Tabela1[[#This Row],[202407-JUL]:[202506-JUN]])</f>
        <v>72057.666666666672</v>
      </c>
      <c r="AE298" s="14">
        <f t="shared" si="116"/>
        <v>76900</v>
      </c>
      <c r="AF298" s="5">
        <v>4</v>
      </c>
      <c r="AG298" s="6">
        <v>364990</v>
      </c>
      <c r="AH298" s="4">
        <v>280000</v>
      </c>
      <c r="AI298" s="23">
        <f>SUM(Tabela1[[#This Row],[ESTOQUE RJ]:[ESTOQUE SC]])</f>
        <v>644990</v>
      </c>
      <c r="AJ298" s="4">
        <v>27000</v>
      </c>
      <c r="AK298" s="4">
        <v>190000</v>
      </c>
      <c r="AL298" s="24">
        <f>SUM(Tabela1[[#This Row],[QTD CONTAINER]:[QTD FÁBRICA]])</f>
        <v>217000</v>
      </c>
      <c r="AM298" s="7">
        <f t="shared" si="117"/>
        <v>5.0652486665772321</v>
      </c>
      <c r="AN298" s="7">
        <f t="shared" si="118"/>
        <v>3.8857766696118383</v>
      </c>
      <c r="AO298" s="8">
        <f t="shared" si="119"/>
        <v>0.37469989314114155</v>
      </c>
      <c r="AP298" s="9">
        <f t="shared" si="120"/>
        <v>2.6367770258080334</v>
      </c>
      <c r="AQ298" s="25">
        <f t="shared" si="121"/>
        <v>11.962502255138245</v>
      </c>
      <c r="AR298" s="18">
        <f t="shared" si="122"/>
        <v>4.7462938881664503</v>
      </c>
      <c r="AS298" s="7">
        <f t="shared" si="123"/>
        <v>3.6410923276983094</v>
      </c>
      <c r="AT298" s="8">
        <f t="shared" si="124"/>
        <v>0.35110533159947982</v>
      </c>
      <c r="AU298" s="9">
        <f t="shared" si="125"/>
        <v>2.4707412223667102</v>
      </c>
      <c r="AV298" s="10">
        <f t="shared" si="126"/>
        <v>11.209232769830949</v>
      </c>
      <c r="AW298" s="22">
        <f t="shared" si="127"/>
        <v>1.4366497864046384</v>
      </c>
      <c r="AX298" s="5">
        <f t="shared" si="128"/>
        <v>75000</v>
      </c>
      <c r="AY298" s="4">
        <f>IF(
  AND(Tabela1[[#This Row],[GRUPO | ITEM]]="PALHETAS",NOT(OR(MID(Tabela1[[#This Row],[ITEM]],1,5)="YN-PF",MID(Tabela1[[#This Row],[ITEM]],1,5)="YN-PC"))),
  0,
  IF(
    ROUNDUP(
      IF(
        IF(D298="A",13-SUM(AR298:AU298),IF(D298="B",11-SUM(AR298:AU298),IF(D298="C",7-SUM(AR298:AU298))))
        &lt;0,
        0,
        IF(D298="A",13-SUM(AR298:AU298),IF(D298="B",11-SUM(AR298:AU298),IF(D298="C",7-SUM(AR298:AU298))))
      )
      *AE298/C298, 0
    )
    *C298 = 0,
    0,
    ROUNDUP(
      IF(
        IF(D298="A",13-SUM(AR298:AU298),IF(D298="B",11-SUM(AR298:AU298),IF(D298="C",7-SUM(AR298:AU298))))
        &lt;0,
        0,
        IF(D298="A",13-SUM(AR298:AU298),IF(D298="B",11-SUM(AR298:AU298),IF(D298="C",7-SUM(AR298:AU298))))
      )
      *AE298/C298, 0
    ) *C298
  )
)</f>
        <v>138000</v>
      </c>
      <c r="AZ298" s="26">
        <f>IF(OR(COUNTIF(AB298,"&gt;="&amp;1.5)+COUNTIF(AA298,"&gt;="&amp;1.5)+COUNTIF(Z298,"&gt;="&amp;1.5)+COUNTIF(Y298,"&gt;="&amp;1.5)+COUNTIF(X298,"&gt;="&amp;1.5)&gt;=2,COUNTIF(AB298,"&gt;="&amp;2)&gt;=1,AND(AA298&gt;=1.5,AB298&lt;=0.3,AI298=0)),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+IFERROR(BA298*C298,0),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+IFERROR(BA298*C298,0),
IFERROR(AVERAGEIF(Tabela1[[#This Row],[COMPRA PADRÃO]:[COMPRA &gt;30%]],"&gt;"&amp;0,Tabela1[[#This Row],[COMPRA PADRÃO]:[COMPRA &gt;30%]]),
0))/Tabela1[[#This Row],[U/CX]],0)*Tabela1[[#This Row],[U/CX]])</f>
        <v>107000</v>
      </c>
      <c r="BA298" s="19"/>
      <c r="BB298" s="19"/>
      <c r="BC298" s="5"/>
      <c r="BD298" s="43">
        <f t="shared" si="129"/>
        <v>3262.988679245283</v>
      </c>
      <c r="BE298" s="44">
        <f>Tabela1[[#This Row],[MÉDIA DIÁRIA]]*180</f>
        <v>587337.96226415096</v>
      </c>
      <c r="BF298" s="44">
        <f>Tabela1[[#This Row],[MÉDIA DIÁRIA]]*IF(Tabela1[[#This Row],[ABC FAT]]="A",(13*22),IF(Tabela1[[#This Row],[ABC FAT]]="B",(9*22),IF(Tabela1[[#This Row],[ABC FAT]]="C",(3*22),0)))</f>
        <v>933214.76226415089</v>
      </c>
      <c r="BG298" s="44">
        <f>SUM(Tabela1[[#This Row],[ESTOQUE TOTAL]],Tabela1[[#This Row],[TRÂNSITO TOTAL]])</f>
        <v>861990</v>
      </c>
      <c r="BH2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659000</v>
      </c>
      <c r="BI2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1.1441283267465308</v>
      </c>
    </row>
    <row r="299" spans="1:61" s="3" customFormat="1" x14ac:dyDescent="0.2">
      <c r="A299" s="4" t="s">
        <v>210</v>
      </c>
      <c r="B299" s="4" t="s">
        <v>1072</v>
      </c>
      <c r="C299" s="4">
        <v>20</v>
      </c>
      <c r="D299" s="4" t="s">
        <v>85</v>
      </c>
      <c r="E299" s="5"/>
      <c r="F299" s="4"/>
      <c r="G299" s="4"/>
      <c r="H299" s="4"/>
      <c r="I299" s="4"/>
      <c r="J299" s="4"/>
      <c r="K299" s="4"/>
      <c r="L299" s="4">
        <v>10</v>
      </c>
      <c r="M299" s="4">
        <v>2</v>
      </c>
      <c r="N299" s="4">
        <v>3</v>
      </c>
      <c r="O299" s="4">
        <v>20</v>
      </c>
      <c r="P299" s="4">
        <v>20</v>
      </c>
      <c r="Q299" s="13">
        <f t="shared" si="104"/>
        <v>0</v>
      </c>
      <c r="R299" s="16">
        <f t="shared" si="105"/>
        <v>0</v>
      </c>
      <c r="S299" s="16">
        <f t="shared" si="106"/>
        <v>0</v>
      </c>
      <c r="T299" s="16">
        <f t="shared" si="107"/>
        <v>0</v>
      </c>
      <c r="U299" s="16">
        <f t="shared" si="108"/>
        <v>0</v>
      </c>
      <c r="V299" s="16">
        <f t="shared" si="109"/>
        <v>0</v>
      </c>
      <c r="W299" s="16">
        <f t="shared" si="110"/>
        <v>0</v>
      </c>
      <c r="X299" s="16">
        <f t="shared" si="111"/>
        <v>0.90909090909090906</v>
      </c>
      <c r="Y299" s="16">
        <f t="shared" si="112"/>
        <v>0.18181818181818182</v>
      </c>
      <c r="Z299" s="16">
        <f t="shared" si="113"/>
        <v>0.27272727272727271</v>
      </c>
      <c r="AA299" s="16">
        <f t="shared" si="114"/>
        <v>1.8181818181818181</v>
      </c>
      <c r="AB299" s="17">
        <f t="shared" si="115"/>
        <v>1.8181818181818181</v>
      </c>
      <c r="AC299" s="15">
        <v>8284.41</v>
      </c>
      <c r="AD299" s="14">
        <f>AVERAGE(Tabela1[[#This Row],[202407-JUL]:[202506-JUN]])</f>
        <v>11</v>
      </c>
      <c r="AE299" s="14">
        <f t="shared" si="116"/>
        <v>16.666666666666668</v>
      </c>
      <c r="AF299" s="5">
        <v>0</v>
      </c>
      <c r="AG299" s="6">
        <v>43</v>
      </c>
      <c r="AH299" s="4">
        <v>0</v>
      </c>
      <c r="AI299" s="23">
        <f>SUM(Tabela1[[#This Row],[ESTOQUE RJ]:[ESTOQUE SC]])</f>
        <v>43</v>
      </c>
      <c r="AJ299" s="4">
        <v>0</v>
      </c>
      <c r="AK299" s="4">
        <v>120</v>
      </c>
      <c r="AL299" s="24">
        <f>SUM(Tabela1[[#This Row],[QTD CONTAINER]:[QTD FÁBRICA]])</f>
        <v>120</v>
      </c>
      <c r="AM299" s="7">
        <f t="shared" si="117"/>
        <v>3.9090909090909092</v>
      </c>
      <c r="AN299" s="7">
        <f t="shared" si="118"/>
        <v>0</v>
      </c>
      <c r="AO299" s="8">
        <f t="shared" si="119"/>
        <v>0</v>
      </c>
      <c r="AP299" s="9">
        <f t="shared" si="120"/>
        <v>10.909090909090908</v>
      </c>
      <c r="AQ299" s="25">
        <f t="shared" si="121"/>
        <v>14.818181818181817</v>
      </c>
      <c r="AR299" s="18">
        <f t="shared" si="122"/>
        <v>2.5799999999999996</v>
      </c>
      <c r="AS299" s="7">
        <f t="shared" si="123"/>
        <v>0</v>
      </c>
      <c r="AT299" s="8">
        <f t="shared" si="124"/>
        <v>0</v>
      </c>
      <c r="AU299" s="9">
        <f t="shared" si="125"/>
        <v>7.1999999999999993</v>
      </c>
      <c r="AV299" s="10">
        <f t="shared" si="126"/>
        <v>9.7799999999999994</v>
      </c>
      <c r="AW299" s="22">
        <f t="shared" si="127"/>
        <v>7.2289156626506017</v>
      </c>
      <c r="AX299" s="5">
        <f t="shared" si="128"/>
        <v>0</v>
      </c>
      <c r="AY299" s="4">
        <f>IF(
  AND(Tabela1[[#This Row],[GRUPO | ITEM]]="PALHETAS",NOT(OR(MID(Tabela1[[#This Row],[ITEM]],1,5)="YN-PF",MID(Tabela1[[#This Row],[ITEM]],1,5)="YN-PC"))),
  0,
  IF(
    ROUNDUP(
      IF(
        IF(D299="A",13-SUM(AR299:AU299),IF(D299="B",11-SUM(AR299:AU299),IF(D299="C",7-SUM(AR299:AU299))))
        &lt;0,
        0,
        IF(D299="A",13-SUM(AR299:AU299),IF(D299="B",11-SUM(AR299:AU299),IF(D299="C",7-SUM(AR299:AU299))))
      )
      *AE299/C299, 0
    )
    *C299 = 0,
    0,
    ROUNDUP(
      IF(
        IF(D299="A",13-SUM(AR299:AU299),IF(D299="B",11-SUM(AR299:AU299),IF(D299="C",7-SUM(AR299:AU299))))
        &lt;0,
        0,
        IF(D299="A",13-SUM(AR299:AU299),IF(D299="B",11-SUM(AR299:AU299),IF(D299="C",7-SUM(AR299:AU299))))
      )
      *AE299/C299, 0
    ) *C299
  )
)</f>
        <v>0</v>
      </c>
      <c r="AZ299" s="26">
        <f>IF(OR(COUNTIF(AB299,"&gt;="&amp;1.5)+COUNTIF(AA299,"&gt;="&amp;1.5)+COUNTIF(Z299,"&gt;="&amp;1.5)+COUNTIF(Y299,"&gt;="&amp;1.5)+COUNTIF(X299,"&gt;="&amp;1.5)&gt;=2,COUNTIF(AB299,"&gt;="&amp;2)&gt;=1,AND(AA299&gt;=1.5,AB299&lt;=0.3,AI299=0)),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+IFERROR(BA299*C299,0),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+IFERROR(BA299*C299,0),
IFERROR(AVERAGEIF(Tabela1[[#This Row],[COMPRA PADRÃO]:[COMPRA &gt;30%]],"&gt;"&amp;0,Tabela1[[#This Row],[COMPRA PADRÃO]:[COMPRA &gt;30%]]),
0))/Tabela1[[#This Row],[U/CX]],0)*Tabela1[[#This Row],[U/CX]])</f>
        <v>100</v>
      </c>
      <c r="BA299" s="19"/>
      <c r="BB299" s="19"/>
      <c r="BC299" s="5"/>
      <c r="BD299" s="43">
        <f t="shared" si="129"/>
        <v>0.20754716981132076</v>
      </c>
      <c r="BE299" s="44">
        <f>Tabela1[[#This Row],[MÉDIA DIÁRIA]]*180</f>
        <v>37.358490566037737</v>
      </c>
      <c r="BF299" s="44">
        <f>Tabela1[[#This Row],[MÉDIA DIÁRIA]]*IF(Tabela1[[#This Row],[ABC FAT]]="A",(13*22),IF(Tabela1[[#This Row],[ABC FAT]]="B",(9*22),IF(Tabela1[[#This Row],[ABC FAT]]="C",(3*22),0)))</f>
        <v>13.69811320754717</v>
      </c>
      <c r="BG299" s="44">
        <f>SUM(Tabela1[[#This Row],[ESTOQUE TOTAL]],Tabela1[[#This Row],[TRÂNSITO TOTAL]])</f>
        <v>163</v>
      </c>
      <c r="BH2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2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1.151010101010101</v>
      </c>
    </row>
    <row r="300" spans="1:61" s="3" customFormat="1" x14ac:dyDescent="0.2">
      <c r="A300" s="4" t="s">
        <v>39</v>
      </c>
      <c r="B300" s="4" t="s">
        <v>664</v>
      </c>
      <c r="C300" s="4">
        <v>20</v>
      </c>
      <c r="D300" s="4" t="s">
        <v>19</v>
      </c>
      <c r="E300" s="5">
        <v>2420</v>
      </c>
      <c r="F300" s="4">
        <v>2100</v>
      </c>
      <c r="G300" s="4">
        <v>1492</v>
      </c>
      <c r="H300" s="4">
        <v>1500</v>
      </c>
      <c r="I300" s="4">
        <v>2540</v>
      </c>
      <c r="J300" s="4">
        <v>269</v>
      </c>
      <c r="K300" s="4">
        <v>1440</v>
      </c>
      <c r="L300" s="4">
        <v>1260</v>
      </c>
      <c r="M300" s="4">
        <v>680</v>
      </c>
      <c r="N300" s="4">
        <v>1040</v>
      </c>
      <c r="O300" s="4">
        <v>2060</v>
      </c>
      <c r="P300" s="4">
        <v>1640</v>
      </c>
      <c r="Q300" s="13">
        <f t="shared" si="104"/>
        <v>1.5747519115015454</v>
      </c>
      <c r="R300" s="16">
        <f t="shared" si="105"/>
        <v>1.3665202537823329</v>
      </c>
      <c r="S300" s="16">
        <f t="shared" si="106"/>
        <v>0.97088010411582881</v>
      </c>
      <c r="T300" s="16">
        <f t="shared" si="107"/>
        <v>0.9760858955588092</v>
      </c>
      <c r="U300" s="16">
        <f t="shared" si="108"/>
        <v>1.6528387831462501</v>
      </c>
      <c r="V300" s="16">
        <f t="shared" si="109"/>
        <v>0.17504473727021311</v>
      </c>
      <c r="W300" s="16">
        <f t="shared" si="110"/>
        <v>0.93704245973645683</v>
      </c>
      <c r="X300" s="16">
        <f t="shared" si="111"/>
        <v>0.81991215226939973</v>
      </c>
      <c r="Y300" s="16">
        <f t="shared" si="112"/>
        <v>0.4424922726533268</v>
      </c>
      <c r="Z300" s="16">
        <f t="shared" si="113"/>
        <v>0.67675288758744101</v>
      </c>
      <c r="AA300" s="16">
        <f t="shared" si="114"/>
        <v>1.3404912965674312</v>
      </c>
      <c r="AB300" s="17">
        <f t="shared" si="115"/>
        <v>1.0671872458109648</v>
      </c>
      <c r="AC300" s="15">
        <v>450648.61</v>
      </c>
      <c r="AD300" s="14">
        <f>AVERAGE(Tabela1[[#This Row],[202407-JUL]:[202506-JUN]])</f>
        <v>1536.75</v>
      </c>
      <c r="AE300" s="14">
        <f t="shared" si="116"/>
        <v>1652</v>
      </c>
      <c r="AF300" s="5">
        <v>18</v>
      </c>
      <c r="AG300" s="6">
        <v>2722</v>
      </c>
      <c r="AH300" s="4">
        <v>8740</v>
      </c>
      <c r="AI300" s="23">
        <f>SUM(Tabela1[[#This Row],[ESTOQUE RJ]:[ESTOQUE SC]])</f>
        <v>11462</v>
      </c>
      <c r="AJ300" s="4">
        <v>2960</v>
      </c>
      <c r="AK300" s="4">
        <v>4660</v>
      </c>
      <c r="AL300" s="24">
        <f>SUM(Tabela1[[#This Row],[QTD CONTAINER]:[QTD FÁBRICA]])</f>
        <v>7620</v>
      </c>
      <c r="AM300" s="7">
        <f t="shared" si="117"/>
        <v>1.7712705384740524</v>
      </c>
      <c r="AN300" s="7">
        <f t="shared" si="118"/>
        <v>5.6873271514559951</v>
      </c>
      <c r="AO300" s="8">
        <f t="shared" si="119"/>
        <v>1.9261428339027167</v>
      </c>
      <c r="AP300" s="9">
        <f t="shared" si="120"/>
        <v>3.0323735155360336</v>
      </c>
      <c r="AQ300" s="25">
        <f t="shared" si="121"/>
        <v>12.417114039368798</v>
      </c>
      <c r="AR300" s="18">
        <f t="shared" si="122"/>
        <v>1.6476997578692494</v>
      </c>
      <c r="AS300" s="7">
        <f t="shared" si="123"/>
        <v>5.2905569007263926</v>
      </c>
      <c r="AT300" s="8">
        <f t="shared" si="124"/>
        <v>1.7917675544794189</v>
      </c>
      <c r="AU300" s="9">
        <f t="shared" si="125"/>
        <v>2.820823244552058</v>
      </c>
      <c r="AV300" s="10">
        <f t="shared" si="126"/>
        <v>11.550847457627119</v>
      </c>
      <c r="AW300" s="22">
        <f t="shared" si="127"/>
        <v>1.0411603292826344</v>
      </c>
      <c r="AX300" s="5">
        <f t="shared" si="128"/>
        <v>900</v>
      </c>
      <c r="AY300" s="4">
        <f>IF(
  AND(Tabela1[[#This Row],[GRUPO | ITEM]]="PALHETAS",NOT(OR(MID(Tabela1[[#This Row],[ITEM]],1,5)="YN-PF",MID(Tabela1[[#This Row],[ITEM]],1,5)="YN-PC"))),
  0,
  IF(
    ROUNDUP(
      IF(
        IF(D300="A",13-SUM(AR300:AU300),IF(D300="B",11-SUM(AR300:AU300),IF(D300="C",7-SUM(AR300:AU300))))
        &lt;0,
        0,
        IF(D300="A",13-SUM(AR300:AU300),IF(D300="B",11-SUM(AR300:AU300),IF(D300="C",7-SUM(AR300:AU300))))
      )
      *AE300/C300, 0
    )
    *C300 = 0,
    0,
    ROUNDUP(
      IF(
        IF(D300="A",13-SUM(AR300:AU300),IF(D300="B",11-SUM(AR300:AU300),IF(D300="C",7-SUM(AR300:AU300))))
        &lt;0,
        0,
        IF(D300="A",13-SUM(AR300:AU300),IF(D300="B",11-SUM(AR300:AU300),IF(D300="C",7-SUM(AR300:AU300))))
      )
      *AE300/C300, 0
    ) *C300
  )
)</f>
        <v>2400</v>
      </c>
      <c r="AZ300" s="26">
        <f>IF(OR(COUNTIF(AB300,"&gt;="&amp;1.5)+COUNTIF(AA300,"&gt;="&amp;1.5)+COUNTIF(Z300,"&gt;="&amp;1.5)+COUNTIF(Y300,"&gt;="&amp;1.5)+COUNTIF(X300,"&gt;="&amp;1.5)&gt;=2,COUNTIF(AB300,"&gt;="&amp;2)&gt;=1,AND(AA300&gt;=1.5,AB300&lt;=0.3,AI300=0)),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+IFERROR(BA300*C300,0),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+IFERROR(BA300*C300,0),
IFERROR(AVERAGEIF(Tabela1[[#This Row],[COMPRA PADRÃO]:[COMPRA &gt;30%]],"&gt;"&amp;0,Tabela1[[#This Row],[COMPRA PADRÃO]:[COMPRA &gt;30%]]),
0))/Tabela1[[#This Row],[U/CX]],0)*Tabela1[[#This Row],[U/CX]])</f>
        <v>1660</v>
      </c>
      <c r="BA300" s="19"/>
      <c r="BB300" s="19"/>
      <c r="BC300" s="41"/>
      <c r="BD300" s="43">
        <f t="shared" si="129"/>
        <v>69.588679245283018</v>
      </c>
      <c r="BE300" s="44">
        <f>Tabela1[[#This Row],[MÉDIA DIÁRIA]]*180</f>
        <v>12525.962264150943</v>
      </c>
      <c r="BF300" s="44">
        <f>Tabela1[[#This Row],[MÉDIA DIÁRIA]]*IF(Tabela1[[#This Row],[ABC FAT]]="A",(13*22),IF(Tabela1[[#This Row],[ABC FAT]]="B",(9*22),IF(Tabela1[[#This Row],[ABC FAT]]="C",(3*22),0)))</f>
        <v>19902.362264150943</v>
      </c>
      <c r="BG300" s="44">
        <f>SUM(Tabela1[[#This Row],[ESTOQUE TOTAL]],Tabela1[[#This Row],[TRÂNSITO TOTAL]])</f>
        <v>19082</v>
      </c>
      <c r="BH3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13340</v>
      </c>
      <c r="BI3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1.1513686290813345</v>
      </c>
    </row>
    <row r="301" spans="1:61" s="3" customFormat="1" x14ac:dyDescent="0.2">
      <c r="A301" s="4" t="s">
        <v>17</v>
      </c>
      <c r="B301" s="4" t="s">
        <v>830</v>
      </c>
      <c r="C301" s="4">
        <v>50</v>
      </c>
      <c r="D301" s="4" t="s">
        <v>16</v>
      </c>
      <c r="E301" s="5">
        <v>375</v>
      </c>
      <c r="F301" s="4">
        <v>675</v>
      </c>
      <c r="G301" s="4">
        <v>625</v>
      </c>
      <c r="H301" s="4">
        <v>900</v>
      </c>
      <c r="I301" s="4">
        <v>1900</v>
      </c>
      <c r="J301" s="4">
        <v>100</v>
      </c>
      <c r="K301" s="4">
        <v>1300</v>
      </c>
      <c r="L301" s="4">
        <v>475</v>
      </c>
      <c r="M301" s="4">
        <v>500</v>
      </c>
      <c r="N301" s="4">
        <v>400</v>
      </c>
      <c r="O301" s="4">
        <v>750</v>
      </c>
      <c r="P301" s="4">
        <v>450</v>
      </c>
      <c r="Q301" s="13">
        <f t="shared" si="104"/>
        <v>0.53254437869822491</v>
      </c>
      <c r="R301" s="16">
        <f t="shared" si="105"/>
        <v>0.95857988165680474</v>
      </c>
      <c r="S301" s="16">
        <f t="shared" si="106"/>
        <v>0.88757396449704151</v>
      </c>
      <c r="T301" s="16">
        <f t="shared" si="107"/>
        <v>1.2781065088757397</v>
      </c>
      <c r="U301" s="16">
        <f t="shared" si="108"/>
        <v>2.6982248520710059</v>
      </c>
      <c r="V301" s="16">
        <f t="shared" si="109"/>
        <v>0.14201183431952663</v>
      </c>
      <c r="W301" s="16">
        <f t="shared" si="110"/>
        <v>1.8461538461538463</v>
      </c>
      <c r="X301" s="16">
        <f t="shared" si="111"/>
        <v>0.67455621301775148</v>
      </c>
      <c r="Y301" s="16">
        <f t="shared" si="112"/>
        <v>0.71005917159763321</v>
      </c>
      <c r="Z301" s="16">
        <f t="shared" si="113"/>
        <v>0.56804733727810652</v>
      </c>
      <c r="AA301" s="16">
        <f t="shared" si="114"/>
        <v>1.0650887573964498</v>
      </c>
      <c r="AB301" s="17">
        <f t="shared" si="115"/>
        <v>0.63905325443786987</v>
      </c>
      <c r="AC301" s="15">
        <v>66885.75</v>
      </c>
      <c r="AD301" s="14">
        <f>AVERAGE(Tabela1[[#This Row],[202407-JUL]:[202506-JUN]])</f>
        <v>704.16666666666663</v>
      </c>
      <c r="AE301" s="14">
        <f t="shared" si="116"/>
        <v>759.09090909090912</v>
      </c>
      <c r="AF301" s="5">
        <v>0</v>
      </c>
      <c r="AG301" s="6">
        <v>1729</v>
      </c>
      <c r="AH301" s="4">
        <v>4900</v>
      </c>
      <c r="AI301" s="23">
        <f>SUM(Tabela1[[#This Row],[ESTOQUE RJ]:[ESTOQUE SC]])</f>
        <v>6629</v>
      </c>
      <c r="AJ301" s="4">
        <v>0</v>
      </c>
      <c r="AK301" s="4">
        <v>0</v>
      </c>
      <c r="AL301" s="24">
        <f>SUM(Tabela1[[#This Row],[QTD CONTAINER]:[QTD FÁBRICA]])</f>
        <v>0</v>
      </c>
      <c r="AM301" s="7">
        <f t="shared" si="117"/>
        <v>2.4553846153846157</v>
      </c>
      <c r="AN301" s="7">
        <f t="shared" si="118"/>
        <v>6.9585798816568047</v>
      </c>
      <c r="AO301" s="8">
        <f t="shared" si="119"/>
        <v>0</v>
      </c>
      <c r="AP301" s="9">
        <f t="shared" si="120"/>
        <v>0</v>
      </c>
      <c r="AQ301" s="25">
        <f t="shared" si="121"/>
        <v>9.4139644970414196</v>
      </c>
      <c r="AR301" s="18">
        <f t="shared" si="122"/>
        <v>2.2777245508982036</v>
      </c>
      <c r="AS301" s="7">
        <f t="shared" si="123"/>
        <v>6.455089820359281</v>
      </c>
      <c r="AT301" s="8">
        <f t="shared" si="124"/>
        <v>0</v>
      </c>
      <c r="AU301" s="9">
        <f t="shared" si="125"/>
        <v>0</v>
      </c>
      <c r="AV301" s="10">
        <f t="shared" si="126"/>
        <v>8.7328143712574846</v>
      </c>
      <c r="AW301" s="22">
        <f t="shared" si="127"/>
        <v>0</v>
      </c>
      <c r="AX301" s="5">
        <f t="shared" si="128"/>
        <v>0</v>
      </c>
      <c r="AY301" s="4">
        <f>IF(
  AND(Tabela1[[#This Row],[GRUPO | ITEM]]="PALHETAS",NOT(OR(MID(Tabela1[[#This Row],[ITEM]],1,5)="YN-PF",MID(Tabela1[[#This Row],[ITEM]],1,5)="YN-PC"))),
  0,
  IF(
    ROUNDUP(
      IF(
        IF(D301="A",13-SUM(AR301:AU301),IF(D301="B",11-SUM(AR301:AU301),IF(D301="C",7-SUM(AR301:AU301))))
        &lt;0,
        0,
        IF(D301="A",13-SUM(AR301:AU301),IF(D301="B",11-SUM(AR301:AU301),IF(D301="C",7-SUM(AR301:AU301))))
      )
      *AE301/C301, 0
    )
    *C301 = 0,
    0,
    ROUNDUP(
      IF(
        IF(D301="A",13-SUM(AR301:AU301),IF(D301="B",11-SUM(AR301:AU301),IF(D301="C",7-SUM(AR301:AU301))))
        &lt;0,
        0,
        IF(D301="A",13-SUM(AR301:AU301),IF(D301="B",11-SUM(AR301:AU301),IF(D301="C",7-SUM(AR301:AU301))))
      )
      *AE301/C301, 0
    ) *C301
  )
)</f>
        <v>0</v>
      </c>
      <c r="AZ301" s="26">
        <f>IF(OR(COUNTIF(AB301,"&gt;="&amp;1.5)+COUNTIF(AA301,"&gt;="&amp;1.5)+COUNTIF(Z301,"&gt;="&amp;1.5)+COUNTIF(Y301,"&gt;="&amp;1.5)+COUNTIF(X301,"&gt;="&amp;1.5)&gt;=2,COUNTIF(AB301,"&gt;="&amp;2)&gt;=1,AND(AA301&gt;=1.5,AB301&lt;=0.3,AI301=0)),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+IFERROR(BA301*C301,0),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+IFERROR(BA301*C301,0),
IFERROR(AVERAGEIF(Tabela1[[#This Row],[COMPRA PADRÃO]:[COMPRA &gt;30%]],"&gt;"&amp;0,Tabela1[[#This Row],[COMPRA PADRÃO]:[COMPRA &gt;30%]]),
0))/Tabela1[[#This Row],[U/CX]],0)*Tabela1[[#This Row],[U/CX]])</f>
        <v>0</v>
      </c>
      <c r="BA301" s="19"/>
      <c r="BB301" s="19"/>
      <c r="BC301" s="5"/>
      <c r="BD301" s="43">
        <f t="shared" si="129"/>
        <v>31.886792452830189</v>
      </c>
      <c r="BE301" s="44">
        <f>Tabela1[[#This Row],[MÉDIA DIÁRIA]]*180</f>
        <v>5739.6226415094343</v>
      </c>
      <c r="BF301" s="44">
        <f>Tabela1[[#This Row],[MÉDIA DIÁRIA]]*IF(Tabela1[[#This Row],[ABC FAT]]="A",(13*22),IF(Tabela1[[#This Row],[ABC FAT]]="B",(9*22),IF(Tabela1[[#This Row],[ABC FAT]]="C",(3*22),0)))</f>
        <v>6313.5849056603774</v>
      </c>
      <c r="BG301" s="44">
        <f>SUM(Tabela1[[#This Row],[ESTOQUE TOTAL]],Tabela1[[#This Row],[TRÂNSITO TOTAL]])</f>
        <v>6629</v>
      </c>
      <c r="BH3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5400</v>
      </c>
      <c r="BI3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1.1549539776462854</v>
      </c>
    </row>
    <row r="302" spans="1:61" s="3" customFormat="1" x14ac:dyDescent="0.2">
      <c r="A302" s="4" t="s">
        <v>17</v>
      </c>
      <c r="B302" s="4" t="s">
        <v>899</v>
      </c>
      <c r="C302" s="4">
        <v>100</v>
      </c>
      <c r="D302" s="4" t="s">
        <v>19</v>
      </c>
      <c r="E302" s="5">
        <v>32100</v>
      </c>
      <c r="F302" s="4">
        <v>43700</v>
      </c>
      <c r="G302" s="4">
        <v>19900</v>
      </c>
      <c r="H302" s="4">
        <v>60100</v>
      </c>
      <c r="I302" s="4">
        <v>63100</v>
      </c>
      <c r="J302" s="4">
        <v>18300</v>
      </c>
      <c r="K302" s="4">
        <v>49800</v>
      </c>
      <c r="L302" s="4">
        <v>24500</v>
      </c>
      <c r="M302" s="4">
        <v>27300</v>
      </c>
      <c r="N302" s="4">
        <v>31700</v>
      </c>
      <c r="O302" s="4">
        <v>30800</v>
      </c>
      <c r="P302" s="4">
        <v>33700</v>
      </c>
      <c r="Q302" s="13">
        <f t="shared" si="104"/>
        <v>0.88551724137931032</v>
      </c>
      <c r="R302" s="16">
        <f t="shared" si="105"/>
        <v>1.2055172413793103</v>
      </c>
      <c r="S302" s="16">
        <f t="shared" si="106"/>
        <v>0.54896551724137932</v>
      </c>
      <c r="T302" s="16">
        <f t="shared" si="107"/>
        <v>1.6579310344827587</v>
      </c>
      <c r="U302" s="16">
        <f t="shared" si="108"/>
        <v>1.7406896551724138</v>
      </c>
      <c r="V302" s="16">
        <f t="shared" si="109"/>
        <v>0.50482758620689661</v>
      </c>
      <c r="W302" s="16">
        <f t="shared" si="110"/>
        <v>1.3737931034482758</v>
      </c>
      <c r="X302" s="16">
        <f t="shared" si="111"/>
        <v>0.67586206896551726</v>
      </c>
      <c r="Y302" s="16">
        <f t="shared" si="112"/>
        <v>0.75310344827586206</v>
      </c>
      <c r="Z302" s="16">
        <f t="shared" si="113"/>
        <v>0.87448275862068969</v>
      </c>
      <c r="AA302" s="16">
        <f t="shared" si="114"/>
        <v>0.84965517241379307</v>
      </c>
      <c r="AB302" s="17">
        <f t="shared" si="115"/>
        <v>0.92965517241379314</v>
      </c>
      <c r="AC302" s="15">
        <v>1724935</v>
      </c>
      <c r="AD302" s="14">
        <f>AVERAGE(Tabela1[[#This Row],[202407-JUL]:[202506-JUN]])</f>
        <v>36250</v>
      </c>
      <c r="AE302" s="14">
        <f t="shared" si="116"/>
        <v>36250</v>
      </c>
      <c r="AF302" s="5">
        <v>6</v>
      </c>
      <c r="AG302" s="6">
        <v>127700</v>
      </c>
      <c r="AH302" s="4">
        <v>152000</v>
      </c>
      <c r="AI302" s="23">
        <f>SUM(Tabela1[[#This Row],[ESTOQUE RJ]:[ESTOQUE SC]])</f>
        <v>279700</v>
      </c>
      <c r="AJ302" s="4">
        <v>61800</v>
      </c>
      <c r="AK302" s="4">
        <v>285200</v>
      </c>
      <c r="AL302" s="24">
        <f>SUM(Tabela1[[#This Row],[QTD CONTAINER]:[QTD FÁBRICA]])</f>
        <v>347000</v>
      </c>
      <c r="AM302" s="7">
        <f t="shared" si="117"/>
        <v>3.5227586206896553</v>
      </c>
      <c r="AN302" s="7">
        <f t="shared" si="118"/>
        <v>4.1931034482758625</v>
      </c>
      <c r="AO302" s="8">
        <f t="shared" si="119"/>
        <v>1.7048275862068965</v>
      </c>
      <c r="AP302" s="9">
        <f t="shared" si="120"/>
        <v>7.8675862068965516</v>
      </c>
      <c r="AQ302" s="25">
        <f t="shared" si="121"/>
        <v>17.288275862068964</v>
      </c>
      <c r="AR302" s="18">
        <f t="shared" si="122"/>
        <v>3.5227586206896553</v>
      </c>
      <c r="AS302" s="7">
        <f t="shared" si="123"/>
        <v>4.1931034482758625</v>
      </c>
      <c r="AT302" s="8">
        <f t="shared" si="124"/>
        <v>1.7048275862068965</v>
      </c>
      <c r="AU302" s="9">
        <f t="shared" si="125"/>
        <v>7.8675862068965516</v>
      </c>
      <c r="AV302" s="10">
        <f t="shared" si="126"/>
        <v>17.288275862068964</v>
      </c>
      <c r="AW302" s="22">
        <f t="shared" si="127"/>
        <v>0</v>
      </c>
      <c r="AX302" s="5">
        <f t="shared" si="128"/>
        <v>0</v>
      </c>
      <c r="AY302" s="4">
        <f>IF(
  AND(Tabela1[[#This Row],[GRUPO | ITEM]]="PALHETAS",NOT(OR(MID(Tabela1[[#This Row],[ITEM]],1,5)="YN-PF",MID(Tabela1[[#This Row],[ITEM]],1,5)="YN-PC"))),
  0,
  IF(
    ROUNDUP(
      IF(
        IF(D302="A",13-SUM(AR302:AU302),IF(D302="B",11-SUM(AR302:AU302),IF(D302="C",7-SUM(AR302:AU302))))
        &lt;0,
        0,
        IF(D302="A",13-SUM(AR302:AU302),IF(D302="B",11-SUM(AR302:AU302),IF(D302="C",7-SUM(AR302:AU302))))
      )
      *AE302/C302, 0
    )
    *C302 = 0,
    0,
    ROUNDUP(
      IF(
        IF(D302="A",13-SUM(AR302:AU302),IF(D302="B",11-SUM(AR302:AU302),IF(D302="C",7-SUM(AR302:AU302))))
        &lt;0,
        0,
        IF(D302="A",13-SUM(AR302:AU302),IF(D302="B",11-SUM(AR302:AU302),IF(D302="C",7-SUM(AR302:AU302))))
      )
      *AE302/C302, 0
    ) *C302
  )
)</f>
        <v>0</v>
      </c>
      <c r="AZ302" s="26">
        <f>IF(OR(COUNTIF(AB302,"&gt;="&amp;1.5)+COUNTIF(AA302,"&gt;="&amp;1.5)+COUNTIF(Z302,"&gt;="&amp;1.5)+COUNTIF(Y302,"&gt;="&amp;1.5)+COUNTIF(X302,"&gt;="&amp;1.5)&gt;=2,COUNTIF(AB302,"&gt;="&amp;2)&gt;=1,AND(AA302&gt;=1.5,AB302&lt;=0.3,AI302=0)),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+IFERROR(BA302*C302,0),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+IFERROR(BA302*C302,0),
IFERROR(AVERAGEIF(Tabela1[[#This Row],[COMPRA PADRÃO]:[COMPRA &gt;30%]],"&gt;"&amp;0,Tabela1[[#This Row],[COMPRA PADRÃO]:[COMPRA &gt;30%]]),
0))/Tabela1[[#This Row],[U/CX]],0)*Tabela1[[#This Row],[U/CX]])</f>
        <v>0</v>
      </c>
      <c r="BA302" s="19"/>
      <c r="BB302" s="19"/>
      <c r="BC302" s="5"/>
      <c r="BD302" s="43">
        <f t="shared" si="129"/>
        <v>1641.5094339622642</v>
      </c>
      <c r="BE302" s="44">
        <f>Tabela1[[#This Row],[MÉDIA DIÁRIA]]*180</f>
        <v>295471.69811320753</v>
      </c>
      <c r="BF302" s="44">
        <f>Tabela1[[#This Row],[MÉDIA DIÁRIA]]*IF(Tabela1[[#This Row],[ABC FAT]]="A",(13*22),IF(Tabela1[[#This Row],[ABC FAT]]="B",(9*22),IF(Tabela1[[#This Row],[ABC FAT]]="C",(3*22),0)))</f>
        <v>469471.69811320759</v>
      </c>
      <c r="BG302" s="44">
        <f>SUM(Tabela1[[#This Row],[ESTOQUE TOTAL]],Tabela1[[#This Row],[TRÂNSITO TOTAL]])</f>
        <v>626700</v>
      </c>
      <c r="BH3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138200</v>
      </c>
      <c r="BI3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1.155779054916986</v>
      </c>
    </row>
    <row r="303" spans="1:61" s="3" customFormat="1" x14ac:dyDescent="0.2">
      <c r="A303" s="4" t="s">
        <v>202</v>
      </c>
      <c r="B303" s="4" t="s">
        <v>329</v>
      </c>
      <c r="C303" s="4">
        <v>15</v>
      </c>
      <c r="D303" s="4" t="s">
        <v>85</v>
      </c>
      <c r="E303" s="5">
        <v>165</v>
      </c>
      <c r="F303" s="4">
        <v>255</v>
      </c>
      <c r="G303" s="4">
        <v>45</v>
      </c>
      <c r="H303" s="4">
        <v>360</v>
      </c>
      <c r="I303" s="4">
        <v>135</v>
      </c>
      <c r="J303" s="4">
        <v>135</v>
      </c>
      <c r="K303" s="4">
        <v>150</v>
      </c>
      <c r="L303" s="4">
        <v>30</v>
      </c>
      <c r="M303" s="4">
        <v>90</v>
      </c>
      <c r="N303" s="4">
        <v>180</v>
      </c>
      <c r="O303" s="4">
        <v>30</v>
      </c>
      <c r="P303" s="4">
        <v>120</v>
      </c>
      <c r="Q303" s="13">
        <f t="shared" si="104"/>
        <v>1.168141592920354</v>
      </c>
      <c r="R303" s="16">
        <f t="shared" si="105"/>
        <v>1.8053097345132743</v>
      </c>
      <c r="S303" s="16">
        <f t="shared" si="106"/>
        <v>0.31858407079646017</v>
      </c>
      <c r="T303" s="16">
        <f t="shared" si="107"/>
        <v>2.5486725663716814</v>
      </c>
      <c r="U303" s="16">
        <f t="shared" si="108"/>
        <v>0.95575221238938057</v>
      </c>
      <c r="V303" s="16">
        <f t="shared" si="109"/>
        <v>0.95575221238938057</v>
      </c>
      <c r="W303" s="16">
        <f t="shared" si="110"/>
        <v>1.0619469026548674</v>
      </c>
      <c r="X303" s="16">
        <f t="shared" si="111"/>
        <v>0.21238938053097345</v>
      </c>
      <c r="Y303" s="16">
        <f t="shared" si="112"/>
        <v>0.63716814159292035</v>
      </c>
      <c r="Z303" s="16">
        <f t="shared" si="113"/>
        <v>1.2743362831858407</v>
      </c>
      <c r="AA303" s="16">
        <f t="shared" si="114"/>
        <v>0.21238938053097345</v>
      </c>
      <c r="AB303" s="17">
        <f t="shared" si="115"/>
        <v>0.84955752212389379</v>
      </c>
      <c r="AC303" s="15">
        <v>24310.2</v>
      </c>
      <c r="AD303" s="14">
        <f>AVERAGE(Tabela1[[#This Row],[202407-JUL]:[202506-JUN]])</f>
        <v>141.25</v>
      </c>
      <c r="AE303" s="14">
        <f t="shared" si="116"/>
        <v>163.5</v>
      </c>
      <c r="AF303" s="5">
        <v>0</v>
      </c>
      <c r="AG303" s="6">
        <v>1170</v>
      </c>
      <c r="AH303" s="4">
        <v>165</v>
      </c>
      <c r="AI303" s="23">
        <f>SUM(Tabela1[[#This Row],[ESTOQUE RJ]:[ESTOQUE SC]])</f>
        <v>1335</v>
      </c>
      <c r="AJ303" s="4">
        <v>0</v>
      </c>
      <c r="AK303" s="4">
        <v>975</v>
      </c>
      <c r="AL303" s="24">
        <f>SUM(Tabela1[[#This Row],[QTD CONTAINER]:[QTD FÁBRICA]])</f>
        <v>975</v>
      </c>
      <c r="AM303" s="7">
        <f t="shared" si="117"/>
        <v>8.283185840707965</v>
      </c>
      <c r="AN303" s="7">
        <f t="shared" si="118"/>
        <v>1.168141592920354</v>
      </c>
      <c r="AO303" s="8">
        <f t="shared" si="119"/>
        <v>0</v>
      </c>
      <c r="AP303" s="9">
        <f t="shared" si="120"/>
        <v>6.9026548672566372</v>
      </c>
      <c r="AQ303" s="25">
        <f t="shared" si="121"/>
        <v>16.353982300884955</v>
      </c>
      <c r="AR303" s="18">
        <f t="shared" si="122"/>
        <v>7.1559633027522933</v>
      </c>
      <c r="AS303" s="7">
        <f t="shared" si="123"/>
        <v>1.0091743119266054</v>
      </c>
      <c r="AT303" s="8">
        <f t="shared" si="124"/>
        <v>0</v>
      </c>
      <c r="AU303" s="9">
        <f t="shared" si="125"/>
        <v>5.9633027522935782</v>
      </c>
      <c r="AV303" s="10">
        <f t="shared" si="126"/>
        <v>14.128440366972477</v>
      </c>
      <c r="AW303" s="22">
        <f t="shared" si="127"/>
        <v>0</v>
      </c>
      <c r="AX303" s="5">
        <f t="shared" si="128"/>
        <v>0</v>
      </c>
      <c r="AY303" s="4">
        <f>IF(
  AND(Tabela1[[#This Row],[GRUPO | ITEM]]="PALHETAS",NOT(OR(MID(Tabela1[[#This Row],[ITEM]],1,5)="YN-PF",MID(Tabela1[[#This Row],[ITEM]],1,5)="YN-PC"))),
  0,
  IF(
    ROUNDUP(
      IF(
        IF(D303="A",13-SUM(AR303:AU303),IF(D303="B",11-SUM(AR303:AU303),IF(D303="C",7-SUM(AR303:AU303))))
        &lt;0,
        0,
        IF(D303="A",13-SUM(AR303:AU303),IF(D303="B",11-SUM(AR303:AU303),IF(D303="C",7-SUM(AR303:AU303))))
      )
      *AE303/C303, 0
    )
    *C303 = 0,
    0,
    ROUNDUP(
      IF(
        IF(D303="A",13-SUM(AR303:AU303),IF(D303="B",11-SUM(AR303:AU303),IF(D303="C",7-SUM(AR303:AU303))))
        &lt;0,
        0,
        IF(D303="A",13-SUM(AR303:AU303),IF(D303="B",11-SUM(AR303:AU303),IF(D303="C",7-SUM(AR303:AU303))))
      )
      *AE303/C303, 0
    ) *C303
  )
)</f>
        <v>0</v>
      </c>
      <c r="AZ303" s="26">
        <f>IF(OR(COUNTIF(AB303,"&gt;="&amp;1.5)+COUNTIF(AA303,"&gt;="&amp;1.5)+COUNTIF(Z303,"&gt;="&amp;1.5)+COUNTIF(Y303,"&gt;="&amp;1.5)+COUNTIF(X303,"&gt;="&amp;1.5)&gt;=2,COUNTIF(AB303,"&gt;="&amp;2)&gt;=1,AND(AA303&gt;=1.5,AB303&lt;=0.3,AI303=0)),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+IFERROR(BA303*C303,0),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+IFERROR(BA303*C303,0),
IFERROR(AVERAGEIF(Tabela1[[#This Row],[COMPRA PADRÃO]:[COMPRA &gt;30%]],"&gt;"&amp;0,Tabela1[[#This Row],[COMPRA PADRÃO]:[COMPRA &gt;30%]]),
0))/Tabela1[[#This Row],[U/CX]],0)*Tabela1[[#This Row],[U/CX]])</f>
        <v>0</v>
      </c>
      <c r="BA303" s="33"/>
      <c r="BB303" s="33"/>
      <c r="BC303" s="42"/>
      <c r="BD303" s="43">
        <f t="shared" si="129"/>
        <v>6.3962264150943398</v>
      </c>
      <c r="BE303" s="44">
        <f>Tabela1[[#This Row],[MÉDIA DIÁRIA]]*180</f>
        <v>1151.3207547169811</v>
      </c>
      <c r="BF303" s="44">
        <f>Tabela1[[#This Row],[MÉDIA DIÁRIA]]*IF(Tabela1[[#This Row],[ABC FAT]]="A",(13*22),IF(Tabela1[[#This Row],[ABC FAT]]="B",(9*22),IF(Tabela1[[#This Row],[ABC FAT]]="C",(3*22),0)))</f>
        <v>422.15094339622641</v>
      </c>
      <c r="BG303" s="44">
        <f>SUM(Tabela1[[#This Row],[ESTOQUE TOTAL]],Tabela1[[#This Row],[TRÂNSITO TOTAL]])</f>
        <v>2310</v>
      </c>
      <c r="BH3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1.1595378564405112</v>
      </c>
    </row>
    <row r="304" spans="1:61" s="3" customFormat="1" x14ac:dyDescent="0.2">
      <c r="A304" s="4" t="s">
        <v>202</v>
      </c>
      <c r="B304" s="4" t="s">
        <v>374</v>
      </c>
      <c r="C304" s="4">
        <v>15</v>
      </c>
      <c r="D304" s="4" t="s">
        <v>16</v>
      </c>
      <c r="E304" s="5">
        <v>750</v>
      </c>
      <c r="F304" s="4">
        <v>705</v>
      </c>
      <c r="G304" s="4">
        <v>615</v>
      </c>
      <c r="H304" s="4">
        <v>540</v>
      </c>
      <c r="I304" s="4">
        <v>450</v>
      </c>
      <c r="J304" s="4">
        <v>120</v>
      </c>
      <c r="K304" s="4">
        <v>585</v>
      </c>
      <c r="L304" s="4">
        <v>585</v>
      </c>
      <c r="M304" s="4">
        <v>315</v>
      </c>
      <c r="N304" s="4">
        <v>630</v>
      </c>
      <c r="O304" s="4">
        <v>480</v>
      </c>
      <c r="P304" s="4">
        <v>690</v>
      </c>
      <c r="Q304" s="13">
        <f t="shared" si="104"/>
        <v>1.3921113689095128</v>
      </c>
      <c r="R304" s="16">
        <f t="shared" si="105"/>
        <v>1.308584686774942</v>
      </c>
      <c r="S304" s="16">
        <f t="shared" si="106"/>
        <v>1.1415313225058004</v>
      </c>
      <c r="T304" s="16">
        <f t="shared" si="107"/>
        <v>1.0023201856148491</v>
      </c>
      <c r="U304" s="16">
        <f t="shared" si="108"/>
        <v>0.83526682134570762</v>
      </c>
      <c r="V304" s="16">
        <f t="shared" si="109"/>
        <v>0.22273781902552203</v>
      </c>
      <c r="W304" s="16">
        <f t="shared" si="110"/>
        <v>1.08584686774942</v>
      </c>
      <c r="X304" s="16">
        <f t="shared" si="111"/>
        <v>1.08584686774942</v>
      </c>
      <c r="Y304" s="16">
        <f t="shared" si="112"/>
        <v>0.58468677494199539</v>
      </c>
      <c r="Z304" s="16">
        <f t="shared" si="113"/>
        <v>1.1693735498839908</v>
      </c>
      <c r="AA304" s="16">
        <f t="shared" si="114"/>
        <v>0.89095127610208813</v>
      </c>
      <c r="AB304" s="17">
        <f t="shared" si="115"/>
        <v>1.2807424593967518</v>
      </c>
      <c r="AC304" s="15">
        <v>94677.45</v>
      </c>
      <c r="AD304" s="14">
        <f>AVERAGE(Tabela1[[#This Row],[202407-JUL]:[202506-JUN]])</f>
        <v>538.75</v>
      </c>
      <c r="AE304" s="14">
        <f t="shared" si="116"/>
        <v>576.81818181818187</v>
      </c>
      <c r="AF304" s="5">
        <v>0</v>
      </c>
      <c r="AG304" s="6">
        <v>2220</v>
      </c>
      <c r="AH304" s="4">
        <v>285</v>
      </c>
      <c r="AI304" s="23">
        <f>SUM(Tabela1[[#This Row],[ESTOQUE RJ]:[ESTOQUE SC]])</f>
        <v>2505</v>
      </c>
      <c r="AJ304" s="4">
        <v>2640</v>
      </c>
      <c r="AK304" s="4">
        <v>1215</v>
      </c>
      <c r="AL304" s="24">
        <f>SUM(Tabela1[[#This Row],[QTD CONTAINER]:[QTD FÁBRICA]])</f>
        <v>3855</v>
      </c>
      <c r="AM304" s="7">
        <f t="shared" si="117"/>
        <v>4.1206496519721574</v>
      </c>
      <c r="AN304" s="7">
        <f t="shared" si="118"/>
        <v>0.52900232018561488</v>
      </c>
      <c r="AO304" s="8">
        <f t="shared" si="119"/>
        <v>4.9002320185614847</v>
      </c>
      <c r="AP304" s="9">
        <f t="shared" si="120"/>
        <v>2.2552204176334105</v>
      </c>
      <c r="AQ304" s="25">
        <f t="shared" si="121"/>
        <v>11.805104408352667</v>
      </c>
      <c r="AR304" s="18">
        <f t="shared" si="122"/>
        <v>3.8486997635933804</v>
      </c>
      <c r="AS304" s="7">
        <f t="shared" si="123"/>
        <v>0.49408983451536637</v>
      </c>
      <c r="AT304" s="8">
        <f t="shared" si="124"/>
        <v>4.5768321513002359</v>
      </c>
      <c r="AU304" s="9">
        <f t="shared" si="125"/>
        <v>2.1063829787234041</v>
      </c>
      <c r="AV304" s="10">
        <f t="shared" si="126"/>
        <v>11.026004728132387</v>
      </c>
      <c r="AW304" s="22">
        <f t="shared" si="127"/>
        <v>0</v>
      </c>
      <c r="AX304" s="5">
        <f t="shared" si="128"/>
        <v>0</v>
      </c>
      <c r="AY304" s="4">
        <f>IF(
  AND(Tabela1[[#This Row],[GRUPO | ITEM]]="PALHETAS",NOT(OR(MID(Tabela1[[#This Row],[ITEM]],1,5)="YN-PF",MID(Tabela1[[#This Row],[ITEM]],1,5)="YN-PC"))),
  0,
  IF(
    ROUNDUP(
      IF(
        IF(D304="A",13-SUM(AR304:AU304),IF(D304="B",11-SUM(AR304:AU304),IF(D304="C",7-SUM(AR304:AU304))))
        &lt;0,
        0,
        IF(D304="A",13-SUM(AR304:AU304),IF(D304="B",11-SUM(AR304:AU304),IF(D304="C",7-SUM(AR304:AU304))))
      )
      *AE304/C304, 0
    )
    *C304 = 0,
    0,
    ROUNDUP(
      IF(
        IF(D304="A",13-SUM(AR304:AU304),IF(D304="B",11-SUM(AR304:AU304),IF(D304="C",7-SUM(AR304:AU304))))
        &lt;0,
        0,
        IF(D304="A",13-SUM(AR304:AU304),IF(D304="B",11-SUM(AR304:AU304),IF(D304="C",7-SUM(AR304:AU304))))
      )
      *AE304/C304, 0
    ) *C304
  )
)</f>
        <v>0</v>
      </c>
      <c r="AZ304" s="26">
        <f>IF(OR(COUNTIF(AB304,"&gt;="&amp;1.5)+COUNTIF(AA304,"&gt;="&amp;1.5)+COUNTIF(Z304,"&gt;="&amp;1.5)+COUNTIF(Y304,"&gt;="&amp;1.5)+COUNTIF(X304,"&gt;="&amp;1.5)&gt;=2,COUNTIF(AB304,"&gt;="&amp;2)&gt;=1,AND(AA304&gt;=1.5,AB304&lt;=0.3,AI304=0)),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+IFERROR(BA304*C304,0),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+IFERROR(BA304*C304,0),
IFERROR(AVERAGEIF(Tabela1[[#This Row],[COMPRA PADRÃO]:[COMPRA &gt;30%]],"&gt;"&amp;0,Tabela1[[#This Row],[COMPRA PADRÃO]:[COMPRA &gt;30%]]),
0))/Tabela1[[#This Row],[U/CX]],0)*Tabela1[[#This Row],[U/CX]])</f>
        <v>0</v>
      </c>
      <c r="BA304" s="19"/>
      <c r="BB304" s="19"/>
      <c r="BC304" s="5"/>
      <c r="BD304" s="43">
        <f t="shared" si="129"/>
        <v>24.39622641509434</v>
      </c>
      <c r="BE304" s="44">
        <f>Tabela1[[#This Row],[MÉDIA DIÁRIA]]*180</f>
        <v>4391.3207547169814</v>
      </c>
      <c r="BF304" s="44">
        <f>Tabela1[[#This Row],[MÉDIA DIÁRIA]]*IF(Tabela1[[#This Row],[ABC FAT]]="A",(13*22),IF(Tabela1[[#This Row],[ABC FAT]]="B",(9*22),IF(Tabela1[[#This Row],[ABC FAT]]="C",(3*22),0)))</f>
        <v>4830.4528301886794</v>
      </c>
      <c r="BG304" s="44">
        <f>SUM(Tabela1[[#This Row],[ESTOQUE TOTAL]],Tabela1[[#This Row],[TRÂNSITO TOTAL]])</f>
        <v>6360</v>
      </c>
      <c r="BH3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2865</v>
      </c>
      <c r="BI3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1.1716292858984274</v>
      </c>
    </row>
    <row r="305" spans="1:61" s="3" customFormat="1" x14ac:dyDescent="0.2">
      <c r="A305" s="4" t="s">
        <v>39</v>
      </c>
      <c r="B305" s="4" t="s">
        <v>243</v>
      </c>
      <c r="C305" s="4">
        <v>200</v>
      </c>
      <c r="D305" s="4" t="s">
        <v>16</v>
      </c>
      <c r="E305" s="5">
        <v>2200</v>
      </c>
      <c r="F305" s="4">
        <v>1600</v>
      </c>
      <c r="G305" s="4">
        <v>3150</v>
      </c>
      <c r="H305" s="4">
        <v>1200</v>
      </c>
      <c r="I305" s="4">
        <v>2660</v>
      </c>
      <c r="J305" s="4">
        <v>800</v>
      </c>
      <c r="K305" s="4">
        <v>2550</v>
      </c>
      <c r="L305" s="4">
        <v>700</v>
      </c>
      <c r="M305" s="4">
        <v>2000</v>
      </c>
      <c r="N305" s="4">
        <v>1200</v>
      </c>
      <c r="O305" s="4">
        <v>2600</v>
      </c>
      <c r="P305" s="4">
        <v>1450</v>
      </c>
      <c r="Q305" s="13">
        <f t="shared" si="104"/>
        <v>1.1940298507462686</v>
      </c>
      <c r="R305" s="16">
        <f t="shared" si="105"/>
        <v>0.86838534599728634</v>
      </c>
      <c r="S305" s="16">
        <f t="shared" si="106"/>
        <v>1.7096336499321574</v>
      </c>
      <c r="T305" s="16">
        <f t="shared" si="107"/>
        <v>0.65128900949796475</v>
      </c>
      <c r="U305" s="16">
        <f t="shared" si="108"/>
        <v>1.4436906377204886</v>
      </c>
      <c r="V305" s="16">
        <f t="shared" si="109"/>
        <v>0.43419267299864317</v>
      </c>
      <c r="W305" s="16">
        <f t="shared" si="110"/>
        <v>1.383989145183175</v>
      </c>
      <c r="X305" s="16">
        <f t="shared" si="111"/>
        <v>0.37991858887381275</v>
      </c>
      <c r="Y305" s="16">
        <f t="shared" si="112"/>
        <v>1.0854816824966078</v>
      </c>
      <c r="Z305" s="16">
        <f t="shared" si="113"/>
        <v>0.65128900949796475</v>
      </c>
      <c r="AA305" s="16">
        <f t="shared" si="114"/>
        <v>1.4111261872455902</v>
      </c>
      <c r="AB305" s="17">
        <f t="shared" si="115"/>
        <v>0.78697421981004068</v>
      </c>
      <c r="AC305" s="15">
        <v>71281.5</v>
      </c>
      <c r="AD305" s="14">
        <f>AVERAGE(Tabela1[[#This Row],[202407-JUL]:[202506-JUN]])</f>
        <v>1842.5</v>
      </c>
      <c r="AE305" s="14">
        <f t="shared" si="116"/>
        <v>1842.5</v>
      </c>
      <c r="AF305" s="5">
        <v>4</v>
      </c>
      <c r="AG305" s="6">
        <v>13040</v>
      </c>
      <c r="AH305" s="4">
        <v>0</v>
      </c>
      <c r="AI305" s="23">
        <f>SUM(Tabela1[[#This Row],[ESTOQUE RJ]:[ESTOQUE SC]])</f>
        <v>13040</v>
      </c>
      <c r="AJ305" s="4">
        <v>4600</v>
      </c>
      <c r="AK305" s="4">
        <v>23400</v>
      </c>
      <c r="AL305" s="24">
        <f>SUM(Tabela1[[#This Row],[QTD CONTAINER]:[QTD FÁBRICA]])</f>
        <v>28000</v>
      </c>
      <c r="AM305" s="7">
        <f t="shared" si="117"/>
        <v>7.0773405698778831</v>
      </c>
      <c r="AN305" s="7">
        <f t="shared" si="118"/>
        <v>0</v>
      </c>
      <c r="AO305" s="8">
        <f t="shared" si="119"/>
        <v>2.4966078697421983</v>
      </c>
      <c r="AP305" s="9">
        <f t="shared" si="120"/>
        <v>12.700135685210313</v>
      </c>
      <c r="AQ305" s="25">
        <f t="shared" si="121"/>
        <v>22.274084124830395</v>
      </c>
      <c r="AR305" s="18">
        <f t="shared" si="122"/>
        <v>7.0773405698778831</v>
      </c>
      <c r="AS305" s="7">
        <f t="shared" si="123"/>
        <v>0</v>
      </c>
      <c r="AT305" s="8">
        <f t="shared" si="124"/>
        <v>2.4966078697421983</v>
      </c>
      <c r="AU305" s="9">
        <f t="shared" si="125"/>
        <v>12.700135685210313</v>
      </c>
      <c r="AV305" s="10">
        <f t="shared" si="126"/>
        <v>22.274084124830395</v>
      </c>
      <c r="AW305" s="22">
        <f t="shared" si="127"/>
        <v>0</v>
      </c>
      <c r="AX305" s="5">
        <f t="shared" si="128"/>
        <v>0</v>
      </c>
      <c r="AY305" s="4">
        <f>IF(
  AND(Tabela1[[#This Row],[GRUPO | ITEM]]="PALHETAS",NOT(OR(MID(Tabela1[[#This Row],[ITEM]],1,5)="YN-PF",MID(Tabela1[[#This Row],[ITEM]],1,5)="YN-PC"))),
  0,
  IF(
    ROUNDUP(
      IF(
        IF(D305="A",13-SUM(AR305:AU305),IF(D305="B",11-SUM(AR305:AU305),IF(D305="C",7-SUM(AR305:AU305))))
        &lt;0,
        0,
        IF(D305="A",13-SUM(AR305:AU305),IF(D305="B",11-SUM(AR305:AU305),IF(D305="C",7-SUM(AR305:AU305))))
      )
      *AE305/C305, 0
    )
    *C305 = 0,
    0,
    ROUNDUP(
      IF(
        IF(D305="A",13-SUM(AR305:AU305),IF(D305="B",11-SUM(AR305:AU305),IF(D305="C",7-SUM(AR305:AU305))))
        &lt;0,
        0,
        IF(D305="A",13-SUM(AR305:AU305),IF(D305="B",11-SUM(AR305:AU305),IF(D305="C",7-SUM(AR305:AU305))))
      )
      *AE305/C305, 0
    ) *C305
  )
)</f>
        <v>0</v>
      </c>
      <c r="AZ305" s="26">
        <f>IF(OR(COUNTIF(AB305,"&gt;="&amp;1.5)+COUNTIF(AA305,"&gt;="&amp;1.5)+COUNTIF(Z305,"&gt;="&amp;1.5)+COUNTIF(Y305,"&gt;="&amp;1.5)+COUNTIF(X305,"&gt;="&amp;1.5)&gt;=2,COUNTIF(AB305,"&gt;="&amp;2)&gt;=1,AND(AA305&gt;=1.5,AB305&lt;=0.3,AI305=0)),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+IFERROR(BA305*C305,0),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+IFERROR(BA305*C305,0),
IFERROR(AVERAGEIF(Tabela1[[#This Row],[COMPRA PADRÃO]:[COMPRA &gt;30%]],"&gt;"&amp;0,Tabela1[[#This Row],[COMPRA PADRÃO]:[COMPRA &gt;30%]]),
0))/Tabela1[[#This Row],[U/CX]],0)*Tabela1[[#This Row],[U/CX]])</f>
        <v>0</v>
      </c>
      <c r="BA305" s="19"/>
      <c r="BB305" s="19"/>
      <c r="BC305" s="5"/>
      <c r="BD305" s="43">
        <f t="shared" si="129"/>
        <v>83.433962264150949</v>
      </c>
      <c r="BE305" s="44">
        <f>Tabela1[[#This Row],[MÉDIA DIÁRIA]]*180</f>
        <v>15018.113207547171</v>
      </c>
      <c r="BF305" s="44">
        <f>Tabela1[[#This Row],[MÉDIA DIÁRIA]]*IF(Tabela1[[#This Row],[ABC FAT]]="A",(13*22),IF(Tabela1[[#This Row],[ABC FAT]]="B",(9*22),IF(Tabela1[[#This Row],[ABC FAT]]="C",(3*22),0)))</f>
        <v>16519.924528301886</v>
      </c>
      <c r="BG305" s="44">
        <f>SUM(Tabela1[[#This Row],[ESTOQUE TOTAL]],Tabela1[[#This Row],[TRÂNSITO TOTAL]])</f>
        <v>41040</v>
      </c>
      <c r="BH3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1.1745816372682043</v>
      </c>
    </row>
    <row r="306" spans="1:61" s="3" customFormat="1" x14ac:dyDescent="0.2">
      <c r="A306" s="4" t="s">
        <v>202</v>
      </c>
      <c r="B306" s="4" t="s">
        <v>328</v>
      </c>
      <c r="C306" s="4">
        <v>15</v>
      </c>
      <c r="D306" s="4" t="s">
        <v>16</v>
      </c>
      <c r="E306" s="5">
        <v>435</v>
      </c>
      <c r="F306" s="4">
        <v>405</v>
      </c>
      <c r="G306" s="4">
        <v>180</v>
      </c>
      <c r="H306" s="4">
        <v>330</v>
      </c>
      <c r="I306" s="4">
        <v>315</v>
      </c>
      <c r="J306" s="4">
        <v>195</v>
      </c>
      <c r="K306" s="4">
        <v>240</v>
      </c>
      <c r="L306" s="4">
        <v>315</v>
      </c>
      <c r="M306" s="4">
        <v>240</v>
      </c>
      <c r="N306" s="4">
        <v>525</v>
      </c>
      <c r="O306" s="4">
        <v>255</v>
      </c>
      <c r="P306" s="4">
        <v>435</v>
      </c>
      <c r="Q306" s="13">
        <f t="shared" si="104"/>
        <v>1.3488372093023255</v>
      </c>
      <c r="R306" s="16">
        <f t="shared" si="105"/>
        <v>1.2558139534883721</v>
      </c>
      <c r="S306" s="16">
        <f t="shared" si="106"/>
        <v>0.55813953488372092</v>
      </c>
      <c r="T306" s="16">
        <f t="shared" si="107"/>
        <v>1.0232558139534884</v>
      </c>
      <c r="U306" s="16">
        <f t="shared" si="108"/>
        <v>0.97674418604651159</v>
      </c>
      <c r="V306" s="16">
        <f t="shared" si="109"/>
        <v>0.60465116279069764</v>
      </c>
      <c r="W306" s="16">
        <f t="shared" si="110"/>
        <v>0.7441860465116279</v>
      </c>
      <c r="X306" s="16">
        <f t="shared" si="111"/>
        <v>0.97674418604651159</v>
      </c>
      <c r="Y306" s="16">
        <f t="shared" si="112"/>
        <v>0.7441860465116279</v>
      </c>
      <c r="Z306" s="16">
        <f t="shared" si="113"/>
        <v>1.6279069767441861</v>
      </c>
      <c r="AA306" s="16">
        <f t="shared" si="114"/>
        <v>0.79069767441860461</v>
      </c>
      <c r="AB306" s="17">
        <f t="shared" si="115"/>
        <v>1.3488372093023255</v>
      </c>
      <c r="AC306" s="15">
        <v>56729.4</v>
      </c>
      <c r="AD306" s="14">
        <f>AVERAGE(Tabela1[[#This Row],[202407-JUL]:[202506-JUN]])</f>
        <v>322.5</v>
      </c>
      <c r="AE306" s="14">
        <f t="shared" si="116"/>
        <v>322.5</v>
      </c>
      <c r="AF306" s="5">
        <v>20</v>
      </c>
      <c r="AG306" s="6">
        <v>525</v>
      </c>
      <c r="AH306" s="4">
        <v>690</v>
      </c>
      <c r="AI306" s="23">
        <f>SUM(Tabela1[[#This Row],[ESTOQUE RJ]:[ESTOQUE SC]])</f>
        <v>1215</v>
      </c>
      <c r="AJ306" s="4">
        <v>1875</v>
      </c>
      <c r="AK306" s="4">
        <v>330</v>
      </c>
      <c r="AL306" s="24">
        <f>SUM(Tabela1[[#This Row],[QTD CONTAINER]:[QTD FÁBRICA]])</f>
        <v>2205</v>
      </c>
      <c r="AM306" s="7">
        <f t="shared" si="117"/>
        <v>1.6279069767441861</v>
      </c>
      <c r="AN306" s="7">
        <f t="shared" si="118"/>
        <v>2.13953488372093</v>
      </c>
      <c r="AO306" s="8">
        <f t="shared" si="119"/>
        <v>5.8139534883720927</v>
      </c>
      <c r="AP306" s="9">
        <f t="shared" si="120"/>
        <v>1.0232558139534884</v>
      </c>
      <c r="AQ306" s="25">
        <f t="shared" si="121"/>
        <v>10.604651162790697</v>
      </c>
      <c r="AR306" s="18">
        <f t="shared" si="122"/>
        <v>1.6279069767441861</v>
      </c>
      <c r="AS306" s="7">
        <f t="shared" si="123"/>
        <v>2.13953488372093</v>
      </c>
      <c r="AT306" s="8">
        <f t="shared" si="124"/>
        <v>5.8139534883720927</v>
      </c>
      <c r="AU306" s="9">
        <f t="shared" si="125"/>
        <v>1.0232558139534884</v>
      </c>
      <c r="AV306" s="10">
        <f t="shared" si="126"/>
        <v>10.604651162790697</v>
      </c>
      <c r="AW306" s="22">
        <f t="shared" si="127"/>
        <v>0.41860465116279072</v>
      </c>
      <c r="AX306" s="5">
        <f t="shared" si="128"/>
        <v>135</v>
      </c>
      <c r="AY306" s="4">
        <f>IF(
  AND(Tabela1[[#This Row],[GRUPO | ITEM]]="PALHETAS",NOT(OR(MID(Tabela1[[#This Row],[ITEM]],1,5)="YN-PF",MID(Tabela1[[#This Row],[ITEM]],1,5)="YN-PC"))),
  0,
  IF(
    ROUNDUP(
      IF(
        IF(D306="A",13-SUM(AR306:AU306),IF(D306="B",11-SUM(AR306:AU306),IF(D306="C",7-SUM(AR306:AU306))))
        &lt;0,
        0,
        IF(D306="A",13-SUM(AR306:AU306),IF(D306="B",11-SUM(AR306:AU306),IF(D306="C",7-SUM(AR306:AU306))))
      )
      *AE306/C306, 0
    )
    *C306 = 0,
    0,
    ROUNDUP(
      IF(
        IF(D306="A",13-SUM(AR306:AU306),IF(D306="B",11-SUM(AR306:AU306),IF(D306="C",7-SUM(AR306:AU306))))
        &lt;0,
        0,
        IF(D306="A",13-SUM(AR306:AU306),IF(D306="B",11-SUM(AR306:AU306),IF(D306="C",7-SUM(AR306:AU306))))
      )
      *AE306/C306, 0
    ) *C306
  )
)</f>
        <v>135</v>
      </c>
      <c r="AZ306" s="26">
        <f>IF(OR(COUNTIF(AB306,"&gt;="&amp;1.5)+COUNTIF(AA306,"&gt;="&amp;1.5)+COUNTIF(Z306,"&gt;="&amp;1.5)+COUNTIF(Y306,"&gt;="&amp;1.5)+COUNTIF(X306,"&gt;="&amp;1.5)&gt;=2,COUNTIF(AB306,"&gt;="&amp;2)&gt;=1,AND(AA306&gt;=1.5,AB306&lt;=0.3,AI306=0)),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+IFERROR(BA306*C306,0),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+IFERROR(BA306*C306,0),
IFERROR(AVERAGEIF(Tabela1[[#This Row],[COMPRA PADRÃO]:[COMPRA &gt;30%]],"&gt;"&amp;0,Tabela1[[#This Row],[COMPRA PADRÃO]:[COMPRA &gt;30%]]),
0))/Tabela1[[#This Row],[U/CX]],0)*Tabela1[[#This Row],[U/CX]])</f>
        <v>135</v>
      </c>
      <c r="BA306" s="19"/>
      <c r="BB306" s="19"/>
      <c r="BC306" s="5"/>
      <c r="BD306" s="43">
        <f t="shared" si="129"/>
        <v>14.60377358490566</v>
      </c>
      <c r="BE306" s="44">
        <f>Tabela1[[#This Row],[MÉDIA DIÁRIA]]*180</f>
        <v>2628.6792452830186</v>
      </c>
      <c r="BF306" s="44">
        <f>Tabela1[[#This Row],[MÉDIA DIÁRIA]]*IF(Tabela1[[#This Row],[ABC FAT]]="A",(13*22),IF(Tabela1[[#This Row],[ABC FAT]]="B",(9*22),IF(Tabela1[[#This Row],[ABC FAT]]="C",(3*22),0)))</f>
        <v>2891.5471698113206</v>
      </c>
      <c r="BG306" s="44">
        <f>SUM(Tabela1[[#This Row],[ESTOQUE TOTAL]],Tabela1[[#This Row],[TRÂNSITO TOTAL]])</f>
        <v>3420</v>
      </c>
      <c r="BH3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2100</v>
      </c>
      <c r="BI3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1.1754952627045652</v>
      </c>
    </row>
    <row r="307" spans="1:61" s="3" customFormat="1" x14ac:dyDescent="0.2">
      <c r="A307" s="4" t="s">
        <v>202</v>
      </c>
      <c r="B307" s="4" t="s">
        <v>250</v>
      </c>
      <c r="C307" s="4">
        <v>15</v>
      </c>
      <c r="D307" s="4" t="s">
        <v>16</v>
      </c>
      <c r="E307" s="5">
        <v>225</v>
      </c>
      <c r="F307" s="4">
        <v>105</v>
      </c>
      <c r="G307" s="4">
        <v>180</v>
      </c>
      <c r="H307" s="4">
        <v>195</v>
      </c>
      <c r="I307" s="4">
        <v>180</v>
      </c>
      <c r="J307" s="4">
        <v>120</v>
      </c>
      <c r="K307" s="4">
        <v>300</v>
      </c>
      <c r="L307" s="4">
        <v>135</v>
      </c>
      <c r="M307" s="4">
        <v>195</v>
      </c>
      <c r="N307" s="4">
        <v>60</v>
      </c>
      <c r="O307" s="4">
        <v>330</v>
      </c>
      <c r="P307" s="4">
        <v>210</v>
      </c>
      <c r="Q307" s="13">
        <f t="shared" si="104"/>
        <v>1.2080536912751678</v>
      </c>
      <c r="R307" s="16">
        <f t="shared" si="105"/>
        <v>0.56375838926174493</v>
      </c>
      <c r="S307" s="16">
        <f t="shared" si="106"/>
        <v>0.96644295302013428</v>
      </c>
      <c r="T307" s="16">
        <f t="shared" si="107"/>
        <v>1.0469798657718121</v>
      </c>
      <c r="U307" s="16">
        <f t="shared" si="108"/>
        <v>0.96644295302013428</v>
      </c>
      <c r="V307" s="16">
        <f t="shared" si="109"/>
        <v>0.64429530201342278</v>
      </c>
      <c r="W307" s="16">
        <f t="shared" si="110"/>
        <v>1.6107382550335569</v>
      </c>
      <c r="X307" s="16">
        <f t="shared" si="111"/>
        <v>0.72483221476510062</v>
      </c>
      <c r="Y307" s="16">
        <f t="shared" si="112"/>
        <v>1.0469798657718121</v>
      </c>
      <c r="Z307" s="16">
        <f t="shared" si="113"/>
        <v>0.32214765100671139</v>
      </c>
      <c r="AA307" s="16">
        <f t="shared" si="114"/>
        <v>1.7718120805369129</v>
      </c>
      <c r="AB307" s="17">
        <f t="shared" si="115"/>
        <v>1.1275167785234899</v>
      </c>
      <c r="AC307" s="15">
        <v>33125.550000000003</v>
      </c>
      <c r="AD307" s="14">
        <f>AVERAGE(Tabela1[[#This Row],[202407-JUL]:[202506-JUN]])</f>
        <v>186.25</v>
      </c>
      <c r="AE307" s="14">
        <f t="shared" si="116"/>
        <v>186.25</v>
      </c>
      <c r="AF307" s="5">
        <v>0</v>
      </c>
      <c r="AG307" s="6">
        <v>630</v>
      </c>
      <c r="AH307" s="4">
        <v>0</v>
      </c>
      <c r="AI307" s="23">
        <f>SUM(Tabela1[[#This Row],[ESTOQUE RJ]:[ESTOQUE SC]])</f>
        <v>630</v>
      </c>
      <c r="AJ307" s="4">
        <v>1155</v>
      </c>
      <c r="AK307" s="4">
        <v>150</v>
      </c>
      <c r="AL307" s="24">
        <f>SUM(Tabela1[[#This Row],[QTD CONTAINER]:[QTD FÁBRICA]])</f>
        <v>1305</v>
      </c>
      <c r="AM307" s="7">
        <f t="shared" si="117"/>
        <v>3.3825503355704698</v>
      </c>
      <c r="AN307" s="7">
        <f t="shared" si="118"/>
        <v>0</v>
      </c>
      <c r="AO307" s="8">
        <f t="shared" si="119"/>
        <v>6.201342281879195</v>
      </c>
      <c r="AP307" s="9">
        <f t="shared" si="120"/>
        <v>0.80536912751677847</v>
      </c>
      <c r="AQ307" s="25">
        <f t="shared" si="121"/>
        <v>10.389261744966444</v>
      </c>
      <c r="AR307" s="18">
        <f t="shared" si="122"/>
        <v>3.3825503355704698</v>
      </c>
      <c r="AS307" s="7">
        <f t="shared" si="123"/>
        <v>0</v>
      </c>
      <c r="AT307" s="8">
        <f t="shared" si="124"/>
        <v>6.201342281879195</v>
      </c>
      <c r="AU307" s="9">
        <f t="shared" si="125"/>
        <v>0.80536912751677847</v>
      </c>
      <c r="AV307" s="10">
        <f t="shared" si="126"/>
        <v>10.389261744966444</v>
      </c>
      <c r="AW307" s="22">
        <f t="shared" si="127"/>
        <v>0.64429530201342278</v>
      </c>
      <c r="AX307" s="5">
        <f t="shared" si="128"/>
        <v>120</v>
      </c>
      <c r="AY307" s="4">
        <f>IF(
  AND(Tabela1[[#This Row],[GRUPO | ITEM]]="PALHETAS",NOT(OR(MID(Tabela1[[#This Row],[ITEM]],1,5)="YN-PF",MID(Tabela1[[#This Row],[ITEM]],1,5)="YN-PC"))),
  0,
  IF(
    ROUNDUP(
      IF(
        IF(D307="A",13-SUM(AR307:AU307),IF(D307="B",11-SUM(AR307:AU307),IF(D307="C",7-SUM(AR307:AU307))))
        &lt;0,
        0,
        IF(D307="A",13-SUM(AR307:AU307),IF(D307="B",11-SUM(AR307:AU307),IF(D307="C",7-SUM(AR307:AU307))))
      )
      *AE307/C307, 0
    )
    *C307 = 0,
    0,
    ROUNDUP(
      IF(
        IF(D307="A",13-SUM(AR307:AU307),IF(D307="B",11-SUM(AR307:AU307),IF(D307="C",7-SUM(AR307:AU307))))
        &lt;0,
        0,
        IF(D307="A",13-SUM(AR307:AU307),IF(D307="B",11-SUM(AR307:AU307),IF(D307="C",7-SUM(AR307:AU307))))
      )
      *AE307/C307, 0
    ) *C307
  )
)</f>
        <v>120</v>
      </c>
      <c r="AZ307" s="26">
        <f>IF(OR(COUNTIF(AB307,"&gt;="&amp;1.5)+COUNTIF(AA307,"&gt;="&amp;1.5)+COUNTIF(Z307,"&gt;="&amp;1.5)+COUNTIF(Y307,"&gt;="&amp;1.5)+COUNTIF(X307,"&gt;="&amp;1.5)&gt;=2,COUNTIF(AB307,"&gt;="&amp;2)&gt;=1,AND(AA307&gt;=1.5,AB307&lt;=0.3,AI307=0)),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+IFERROR(BA307*C307,0),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+IFERROR(BA307*C307,0),
IFERROR(AVERAGEIF(Tabela1[[#This Row],[COMPRA PADRÃO]:[COMPRA &gt;30%]],"&gt;"&amp;0,Tabela1[[#This Row],[COMPRA PADRÃO]:[COMPRA &gt;30%]]),
0))/Tabela1[[#This Row],[U/CX]],0)*Tabela1[[#This Row],[U/CX]])</f>
        <v>120</v>
      </c>
      <c r="BA307" s="19"/>
      <c r="BB307" s="19"/>
      <c r="BC307" s="41"/>
      <c r="BD307" s="43">
        <f t="shared" si="129"/>
        <v>8.433962264150944</v>
      </c>
      <c r="BE307" s="44">
        <f>Tabela1[[#This Row],[MÉDIA DIÁRIA]]*180</f>
        <v>1518.1132075471698</v>
      </c>
      <c r="BF307" s="44">
        <f>Tabela1[[#This Row],[MÉDIA DIÁRIA]]*IF(Tabela1[[#This Row],[ABC FAT]]="A",(13*22),IF(Tabela1[[#This Row],[ABC FAT]]="B",(9*22),IF(Tabela1[[#This Row],[ABC FAT]]="C",(3*22),0)))</f>
        <v>1669.924528301887</v>
      </c>
      <c r="BG307" s="44">
        <f>SUM(Tabela1[[#This Row],[ESTOQUE TOTAL]],Tabela1[[#This Row],[TRÂNSITO TOTAL]])</f>
        <v>1935</v>
      </c>
      <c r="BH3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1260</v>
      </c>
      <c r="BI3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1.1758016405667413</v>
      </c>
    </row>
    <row r="308" spans="1:61" s="3" customFormat="1" x14ac:dyDescent="0.2">
      <c r="A308" s="4" t="s">
        <v>17</v>
      </c>
      <c r="B308" s="4" t="s">
        <v>90</v>
      </c>
      <c r="C308" s="4">
        <v>20</v>
      </c>
      <c r="D308" s="4" t="s">
        <v>19</v>
      </c>
      <c r="E308" s="5">
        <v>1280</v>
      </c>
      <c r="F308" s="4">
        <v>1120</v>
      </c>
      <c r="G308" s="4">
        <v>760</v>
      </c>
      <c r="H308" s="4">
        <v>1440</v>
      </c>
      <c r="I308" s="4">
        <v>2240</v>
      </c>
      <c r="J308" s="4">
        <v>480</v>
      </c>
      <c r="K308" s="4">
        <v>1100</v>
      </c>
      <c r="L308" s="4">
        <v>1200</v>
      </c>
      <c r="M308" s="4">
        <v>860</v>
      </c>
      <c r="N308" s="4">
        <v>760</v>
      </c>
      <c r="O308" s="4">
        <v>980</v>
      </c>
      <c r="P308" s="4">
        <v>1920</v>
      </c>
      <c r="Q308" s="13">
        <f t="shared" si="104"/>
        <v>1.0862800565770863</v>
      </c>
      <c r="R308" s="16">
        <f t="shared" si="105"/>
        <v>0.95049504950495056</v>
      </c>
      <c r="S308" s="16">
        <f t="shared" si="106"/>
        <v>0.64497878359264504</v>
      </c>
      <c r="T308" s="16">
        <f t="shared" si="107"/>
        <v>1.2220650636492221</v>
      </c>
      <c r="U308" s="16">
        <f t="shared" si="108"/>
        <v>1.9009900990099011</v>
      </c>
      <c r="V308" s="16">
        <f t="shared" si="109"/>
        <v>0.40735502121640738</v>
      </c>
      <c r="W308" s="16">
        <f t="shared" si="110"/>
        <v>0.93352192362093356</v>
      </c>
      <c r="X308" s="16">
        <f t="shared" si="111"/>
        <v>1.0183875530410185</v>
      </c>
      <c r="Y308" s="16">
        <f t="shared" si="112"/>
        <v>0.72984441301272984</v>
      </c>
      <c r="Z308" s="16">
        <f t="shared" si="113"/>
        <v>0.64497878359264504</v>
      </c>
      <c r="AA308" s="16">
        <f t="shared" si="114"/>
        <v>0.83168316831683176</v>
      </c>
      <c r="AB308" s="17">
        <f t="shared" si="115"/>
        <v>1.6294200848656295</v>
      </c>
      <c r="AC308" s="15">
        <v>175992.2</v>
      </c>
      <c r="AD308" s="14">
        <f>AVERAGE(Tabela1[[#This Row],[202407-JUL]:[202506-JUN]])</f>
        <v>1178.3333333333333</v>
      </c>
      <c r="AE308" s="14">
        <f t="shared" si="116"/>
        <v>1178.3333333333333</v>
      </c>
      <c r="AF308" s="5">
        <v>0</v>
      </c>
      <c r="AG308" s="6">
        <v>8960</v>
      </c>
      <c r="AH308" s="4">
        <v>2400</v>
      </c>
      <c r="AI308" s="23">
        <f>SUM(Tabela1[[#This Row],[ESTOQUE RJ]:[ESTOQUE SC]])</f>
        <v>11360</v>
      </c>
      <c r="AJ308" s="4">
        <v>0</v>
      </c>
      <c r="AK308" s="4">
        <v>5000</v>
      </c>
      <c r="AL308" s="24">
        <f>SUM(Tabela1[[#This Row],[QTD CONTAINER]:[QTD FÁBRICA]])</f>
        <v>5000</v>
      </c>
      <c r="AM308" s="7">
        <f t="shared" si="117"/>
        <v>7.6039603960396045</v>
      </c>
      <c r="AN308" s="7">
        <f t="shared" si="118"/>
        <v>2.0367751060820369</v>
      </c>
      <c r="AO308" s="8">
        <f t="shared" si="119"/>
        <v>0</v>
      </c>
      <c r="AP308" s="9">
        <f t="shared" si="120"/>
        <v>4.2432814710042432</v>
      </c>
      <c r="AQ308" s="25">
        <f t="shared" si="121"/>
        <v>13.884016973125885</v>
      </c>
      <c r="AR308" s="18">
        <f t="shared" si="122"/>
        <v>7.6039603960396045</v>
      </c>
      <c r="AS308" s="7">
        <f t="shared" si="123"/>
        <v>2.0367751060820369</v>
      </c>
      <c r="AT308" s="8">
        <f t="shared" si="124"/>
        <v>0</v>
      </c>
      <c r="AU308" s="9">
        <f t="shared" si="125"/>
        <v>4.2432814710042432</v>
      </c>
      <c r="AV308" s="10">
        <f t="shared" si="126"/>
        <v>13.884016973125885</v>
      </c>
      <c r="AW308" s="22">
        <f t="shared" si="127"/>
        <v>0</v>
      </c>
      <c r="AX308" s="5">
        <f t="shared" si="128"/>
        <v>0</v>
      </c>
      <c r="AY308" s="4">
        <f>IF(
  AND(Tabela1[[#This Row],[GRUPO | ITEM]]="PALHETAS",NOT(OR(MID(Tabela1[[#This Row],[ITEM]],1,5)="YN-PF",MID(Tabela1[[#This Row],[ITEM]],1,5)="YN-PC"))),
  0,
  IF(
    ROUNDUP(
      IF(
        IF(D308="A",13-SUM(AR308:AU308),IF(D308="B",11-SUM(AR308:AU308),IF(D308="C",7-SUM(AR308:AU308))))
        &lt;0,
        0,
        IF(D308="A",13-SUM(AR308:AU308),IF(D308="B",11-SUM(AR308:AU308),IF(D308="C",7-SUM(AR308:AU308))))
      )
      *AE308/C308, 0
    )
    *C308 = 0,
    0,
    ROUNDUP(
      IF(
        IF(D308="A",13-SUM(AR308:AU308),IF(D308="B",11-SUM(AR308:AU308),IF(D308="C",7-SUM(AR308:AU308))))
        &lt;0,
        0,
        IF(D308="A",13-SUM(AR308:AU308),IF(D308="B",11-SUM(AR308:AU308),IF(D308="C",7-SUM(AR308:AU308))))
      )
      *AE308/C308, 0
    ) *C308
  )
)</f>
        <v>0</v>
      </c>
      <c r="AZ308" s="26">
        <f>IF(OR(COUNTIF(AB308,"&gt;="&amp;1.5)+COUNTIF(AA308,"&gt;="&amp;1.5)+COUNTIF(Z308,"&gt;="&amp;1.5)+COUNTIF(Y308,"&gt;="&amp;1.5)+COUNTIF(X308,"&gt;="&amp;1.5)&gt;=2,COUNTIF(AB308,"&gt;="&amp;2)&gt;=1,AND(AA308&gt;=1.5,AB308&lt;=0.3,AI308=0)),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+IFERROR(BA308*C308,0),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+IFERROR(BA308*C308,0),
IFERROR(AVERAGEIF(Tabela1[[#This Row],[COMPRA PADRÃO]:[COMPRA &gt;30%]],"&gt;"&amp;0,Tabela1[[#This Row],[COMPRA PADRÃO]:[COMPRA &gt;30%]]),
0))/Tabela1[[#This Row],[U/CX]],0)*Tabela1[[#This Row],[U/CX]])</f>
        <v>0</v>
      </c>
      <c r="BA308" s="19"/>
      <c r="BB308" s="19"/>
      <c r="BC308" s="5"/>
      <c r="BD308" s="43">
        <f t="shared" si="129"/>
        <v>53.358490566037737</v>
      </c>
      <c r="BE308" s="44">
        <f>Tabela1[[#This Row],[MÉDIA DIÁRIA]]*180</f>
        <v>9604.5283018867922</v>
      </c>
      <c r="BF308" s="44">
        <f>Tabela1[[#This Row],[MÉDIA DIÁRIA]]*IF(Tabela1[[#This Row],[ABC FAT]]="A",(13*22),IF(Tabela1[[#This Row],[ABC FAT]]="B",(9*22),IF(Tabela1[[#This Row],[ABC FAT]]="C",(3*22),0)))</f>
        <v>15260.528301886792</v>
      </c>
      <c r="BG308" s="44">
        <f>SUM(Tabela1[[#This Row],[ESTOQUE TOTAL]],Tabela1[[#This Row],[TRÂNSITO TOTAL]])</f>
        <v>16360</v>
      </c>
      <c r="BH3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8500</v>
      </c>
      <c r="BI3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1.1827754203991827</v>
      </c>
    </row>
    <row r="309" spans="1:61" s="3" customFormat="1" x14ac:dyDescent="0.2">
      <c r="A309" s="4" t="s">
        <v>17</v>
      </c>
      <c r="B309" s="4" t="s">
        <v>916</v>
      </c>
      <c r="C309" s="4">
        <v>20</v>
      </c>
      <c r="D309" s="4" t="s">
        <v>85</v>
      </c>
      <c r="E309" s="5"/>
      <c r="F309" s="4">
        <v>40</v>
      </c>
      <c r="G309" s="4">
        <v>40</v>
      </c>
      <c r="H309" s="4">
        <v>100</v>
      </c>
      <c r="I309" s="4">
        <v>20</v>
      </c>
      <c r="J309" s="4">
        <v>20</v>
      </c>
      <c r="K309" s="4">
        <v>20</v>
      </c>
      <c r="L309" s="4">
        <v>20</v>
      </c>
      <c r="M309" s="4">
        <v>40</v>
      </c>
      <c r="N309" s="4">
        <v>20</v>
      </c>
      <c r="O309" s="4"/>
      <c r="P309" s="4">
        <v>20</v>
      </c>
      <c r="Q309" s="13">
        <f t="shared" si="104"/>
        <v>0</v>
      </c>
      <c r="R309" s="16">
        <f t="shared" si="105"/>
        <v>1.1764705882352942</v>
      </c>
      <c r="S309" s="16">
        <f t="shared" si="106"/>
        <v>1.1764705882352942</v>
      </c>
      <c r="T309" s="16">
        <f t="shared" si="107"/>
        <v>2.9411764705882355</v>
      </c>
      <c r="U309" s="16">
        <f t="shared" si="108"/>
        <v>0.58823529411764708</v>
      </c>
      <c r="V309" s="16">
        <f t="shared" si="109"/>
        <v>0.58823529411764708</v>
      </c>
      <c r="W309" s="16">
        <f t="shared" si="110"/>
        <v>0.58823529411764708</v>
      </c>
      <c r="X309" s="16">
        <f t="shared" si="111"/>
        <v>0.58823529411764708</v>
      </c>
      <c r="Y309" s="16">
        <f t="shared" si="112"/>
        <v>1.1764705882352942</v>
      </c>
      <c r="Z309" s="16">
        <f t="shared" si="113"/>
        <v>0.58823529411764708</v>
      </c>
      <c r="AA309" s="16">
        <f t="shared" si="114"/>
        <v>0</v>
      </c>
      <c r="AB309" s="17">
        <f t="shared" si="115"/>
        <v>0.58823529411764708</v>
      </c>
      <c r="AC309" s="15">
        <v>5277.4</v>
      </c>
      <c r="AD309" s="14">
        <f>AVERAGE(Tabela1[[#This Row],[202407-JUL]:[202506-JUN]])</f>
        <v>34</v>
      </c>
      <c r="AE309" s="14">
        <f t="shared" si="116"/>
        <v>34</v>
      </c>
      <c r="AF309" s="5">
        <v>0</v>
      </c>
      <c r="AG309" s="6">
        <v>194</v>
      </c>
      <c r="AH309" s="4">
        <v>80</v>
      </c>
      <c r="AI309" s="23">
        <f>SUM(Tabela1[[#This Row],[ESTOQUE RJ]:[ESTOQUE SC]])</f>
        <v>274</v>
      </c>
      <c r="AJ309" s="4">
        <v>0</v>
      </c>
      <c r="AK309" s="4">
        <v>1000</v>
      </c>
      <c r="AL309" s="24">
        <f>SUM(Tabela1[[#This Row],[QTD CONTAINER]:[QTD FÁBRICA]])</f>
        <v>1000</v>
      </c>
      <c r="AM309" s="7">
        <f t="shared" si="117"/>
        <v>5.7058823529411766</v>
      </c>
      <c r="AN309" s="7">
        <f t="shared" si="118"/>
        <v>2.3529411764705883</v>
      </c>
      <c r="AO309" s="8">
        <f t="shared" si="119"/>
        <v>0</v>
      </c>
      <c r="AP309" s="9">
        <f t="shared" si="120"/>
        <v>29.411764705882351</v>
      </c>
      <c r="AQ309" s="25">
        <f t="shared" si="121"/>
        <v>37.470588235294116</v>
      </c>
      <c r="AR309" s="18">
        <f t="shared" si="122"/>
        <v>5.7058823529411766</v>
      </c>
      <c r="AS309" s="7">
        <f t="shared" si="123"/>
        <v>2.3529411764705883</v>
      </c>
      <c r="AT309" s="8">
        <f t="shared" si="124"/>
        <v>0</v>
      </c>
      <c r="AU309" s="9">
        <f t="shared" si="125"/>
        <v>29.411764705882351</v>
      </c>
      <c r="AV309" s="10">
        <f t="shared" si="126"/>
        <v>37.470588235294116</v>
      </c>
      <c r="AW309" s="22">
        <f t="shared" si="127"/>
        <v>0</v>
      </c>
      <c r="AX309" s="5">
        <f t="shared" si="128"/>
        <v>0</v>
      </c>
      <c r="AY309" s="4">
        <f>IF(
  AND(Tabela1[[#This Row],[GRUPO | ITEM]]="PALHETAS",NOT(OR(MID(Tabela1[[#This Row],[ITEM]],1,5)="YN-PF",MID(Tabela1[[#This Row],[ITEM]],1,5)="YN-PC"))),
  0,
  IF(
    ROUNDUP(
      IF(
        IF(D309="A",13-SUM(AR309:AU309),IF(D309="B",11-SUM(AR309:AU309),IF(D309="C",7-SUM(AR309:AU309))))
        &lt;0,
        0,
        IF(D309="A",13-SUM(AR309:AU309),IF(D309="B",11-SUM(AR309:AU309),IF(D309="C",7-SUM(AR309:AU309))))
      )
      *AE309/C309, 0
    )
    *C309 = 0,
    0,
    ROUNDUP(
      IF(
        IF(D309="A",13-SUM(AR309:AU309),IF(D309="B",11-SUM(AR309:AU309),IF(D309="C",7-SUM(AR309:AU309))))
        &lt;0,
        0,
        IF(D309="A",13-SUM(AR309:AU309),IF(D309="B",11-SUM(AR309:AU309),IF(D309="C",7-SUM(AR309:AU309))))
      )
      *AE309/C309, 0
    ) *C309
  )
)</f>
        <v>0</v>
      </c>
      <c r="AZ309" s="26">
        <f>IF(OR(COUNTIF(AB309,"&gt;="&amp;1.5)+COUNTIF(AA309,"&gt;="&amp;1.5)+COUNTIF(Z309,"&gt;="&amp;1.5)+COUNTIF(Y309,"&gt;="&amp;1.5)+COUNTIF(X309,"&gt;="&amp;1.5)&gt;=2,COUNTIF(AB309,"&gt;="&amp;2)&gt;=1,AND(AA309&gt;=1.5,AB309&lt;=0.3,AI309=0)),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+IFERROR(BA309*C309,0),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+IFERROR(BA309*C309,0),
IFERROR(AVERAGEIF(Tabela1[[#This Row],[COMPRA PADRÃO]:[COMPRA &gt;30%]],"&gt;"&amp;0,Tabela1[[#This Row],[COMPRA PADRÃO]:[COMPRA &gt;30%]]),
0))/Tabela1[[#This Row],[U/CX]],0)*Tabela1[[#This Row],[U/CX]])</f>
        <v>0</v>
      </c>
      <c r="BA309" s="19"/>
      <c r="BB309" s="19"/>
      <c r="BC309" s="5"/>
      <c r="BD309" s="43">
        <f t="shared" si="129"/>
        <v>1.2830188679245282</v>
      </c>
      <c r="BE309" s="44">
        <f>Tabela1[[#This Row],[MÉDIA DIÁRIA]]*180</f>
        <v>230.94339622641508</v>
      </c>
      <c r="BF309" s="44">
        <f>Tabela1[[#This Row],[MÉDIA DIÁRIA]]*IF(Tabela1[[#This Row],[ABC FAT]]="A",(13*22),IF(Tabela1[[#This Row],[ABC FAT]]="B",(9*22),IF(Tabela1[[#This Row],[ABC FAT]]="C",(3*22),0)))</f>
        <v>84.679245283018858</v>
      </c>
      <c r="BG309" s="44">
        <f>SUM(Tabela1[[#This Row],[ESTOQUE TOTAL]],Tabela1[[#This Row],[TRÂNSITO TOTAL]])</f>
        <v>1274</v>
      </c>
      <c r="BH3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1.186437908496732</v>
      </c>
    </row>
    <row r="310" spans="1:61" s="3" customFormat="1" x14ac:dyDescent="0.2">
      <c r="A310" s="4" t="s">
        <v>17</v>
      </c>
      <c r="B310" s="4" t="s">
        <v>821</v>
      </c>
      <c r="C310" s="4">
        <v>20</v>
      </c>
      <c r="D310" s="4" t="s">
        <v>85</v>
      </c>
      <c r="E310" s="5">
        <v>40</v>
      </c>
      <c r="F310" s="4">
        <v>20</v>
      </c>
      <c r="G310" s="4">
        <v>60</v>
      </c>
      <c r="H310" s="4">
        <v>200</v>
      </c>
      <c r="I310" s="4">
        <v>120</v>
      </c>
      <c r="J310" s="4"/>
      <c r="K310" s="4">
        <v>60</v>
      </c>
      <c r="L310" s="4">
        <v>100</v>
      </c>
      <c r="M310" s="4"/>
      <c r="N310" s="4">
        <v>260</v>
      </c>
      <c r="O310" s="4">
        <v>40</v>
      </c>
      <c r="P310" s="4">
        <v>140</v>
      </c>
      <c r="Q310" s="13">
        <f t="shared" si="104"/>
        <v>0.38461538461538464</v>
      </c>
      <c r="R310" s="16">
        <f t="shared" si="105"/>
        <v>0.19230769230769232</v>
      </c>
      <c r="S310" s="16">
        <f t="shared" si="106"/>
        <v>0.57692307692307687</v>
      </c>
      <c r="T310" s="16">
        <f t="shared" si="107"/>
        <v>1.9230769230769231</v>
      </c>
      <c r="U310" s="16">
        <f t="shared" si="108"/>
        <v>1.1538461538461537</v>
      </c>
      <c r="V310" s="16">
        <f t="shared" si="109"/>
        <v>0</v>
      </c>
      <c r="W310" s="16">
        <f t="shared" si="110"/>
        <v>0.57692307692307687</v>
      </c>
      <c r="X310" s="16">
        <f t="shared" si="111"/>
        <v>0.96153846153846156</v>
      </c>
      <c r="Y310" s="16">
        <f t="shared" si="112"/>
        <v>0</v>
      </c>
      <c r="Z310" s="16">
        <f t="shared" si="113"/>
        <v>2.5</v>
      </c>
      <c r="AA310" s="16">
        <f t="shared" si="114"/>
        <v>0.38461538461538464</v>
      </c>
      <c r="AB310" s="17">
        <f t="shared" si="115"/>
        <v>1.3461538461538463</v>
      </c>
      <c r="AC310" s="15">
        <v>12767.8</v>
      </c>
      <c r="AD310" s="14">
        <f>AVERAGE(Tabela1[[#This Row],[202407-JUL]:[202506-JUN]])</f>
        <v>104</v>
      </c>
      <c r="AE310" s="14">
        <f t="shared" si="116"/>
        <v>113.33333333333333</v>
      </c>
      <c r="AF310" s="5">
        <v>0</v>
      </c>
      <c r="AG310" s="6">
        <v>400</v>
      </c>
      <c r="AH310" s="4">
        <v>440</v>
      </c>
      <c r="AI310" s="23">
        <f>SUM(Tabela1[[#This Row],[ESTOQUE RJ]:[ESTOQUE SC]])</f>
        <v>840</v>
      </c>
      <c r="AJ310" s="4">
        <v>0</v>
      </c>
      <c r="AK310" s="4">
        <v>0</v>
      </c>
      <c r="AL310" s="24">
        <f>SUM(Tabela1[[#This Row],[QTD CONTAINER]:[QTD FÁBRICA]])</f>
        <v>0</v>
      </c>
      <c r="AM310" s="7">
        <f t="shared" si="117"/>
        <v>3.8461538461538463</v>
      </c>
      <c r="AN310" s="7">
        <f t="shared" si="118"/>
        <v>4.2307692307692308</v>
      </c>
      <c r="AO310" s="8">
        <f t="shared" si="119"/>
        <v>0</v>
      </c>
      <c r="AP310" s="9">
        <f t="shared" si="120"/>
        <v>0</v>
      </c>
      <c r="AQ310" s="25">
        <f t="shared" si="121"/>
        <v>8.0769230769230766</v>
      </c>
      <c r="AR310" s="18">
        <f t="shared" si="122"/>
        <v>3.5294117647058827</v>
      </c>
      <c r="AS310" s="7">
        <f t="shared" si="123"/>
        <v>3.8823529411764706</v>
      </c>
      <c r="AT310" s="8">
        <f t="shared" si="124"/>
        <v>0</v>
      </c>
      <c r="AU310" s="9">
        <f t="shared" si="125"/>
        <v>0</v>
      </c>
      <c r="AV310" s="10">
        <f t="shared" si="126"/>
        <v>7.4117647058823533</v>
      </c>
      <c r="AW310" s="22">
        <f t="shared" si="127"/>
        <v>0</v>
      </c>
      <c r="AX310" s="5">
        <f t="shared" si="128"/>
        <v>0</v>
      </c>
      <c r="AY310" s="4">
        <f>IF(
  AND(Tabela1[[#This Row],[GRUPO | ITEM]]="PALHETAS",NOT(OR(MID(Tabela1[[#This Row],[ITEM]],1,5)="YN-PF",MID(Tabela1[[#This Row],[ITEM]],1,5)="YN-PC"))),
  0,
  IF(
    ROUNDUP(
      IF(
        IF(D310="A",13-SUM(AR310:AU310),IF(D310="B",11-SUM(AR310:AU310),IF(D310="C",7-SUM(AR310:AU310))))
        &lt;0,
        0,
        IF(D310="A",13-SUM(AR310:AU310),IF(D310="B",11-SUM(AR310:AU310),IF(D310="C",7-SUM(AR310:AU310))))
      )
      *AE310/C310, 0
    )
    *C310 = 0,
    0,
    ROUNDUP(
      IF(
        IF(D310="A",13-SUM(AR310:AU310),IF(D310="B",11-SUM(AR310:AU310),IF(D310="C",7-SUM(AR310:AU310))))
        &lt;0,
        0,
        IF(D310="A",13-SUM(AR310:AU310),IF(D310="B",11-SUM(AR310:AU310),IF(D310="C",7-SUM(AR310:AU310))))
      )
      *AE310/C310, 0
    ) *C310
  )
)</f>
        <v>0</v>
      </c>
      <c r="AZ310" s="26">
        <f>IF(OR(COUNTIF(AB310,"&gt;="&amp;1.5)+COUNTIF(AA310,"&gt;="&amp;1.5)+COUNTIF(Z310,"&gt;="&amp;1.5)+COUNTIF(Y310,"&gt;="&amp;1.5)+COUNTIF(X310,"&gt;="&amp;1.5)&gt;=2,COUNTIF(AB310,"&gt;="&amp;2)&gt;=1,AND(AA310&gt;=1.5,AB310&lt;=0.3,AI310=0)),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+IFERROR(BA310*C310,0),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+IFERROR(BA310*C310,0),
IFERROR(AVERAGEIF(Tabela1[[#This Row],[COMPRA PADRÃO]:[COMPRA &gt;30%]],"&gt;"&amp;0,Tabela1[[#This Row],[COMPRA PADRÃO]:[COMPRA &gt;30%]]),
0))/Tabela1[[#This Row],[U/CX]],0)*Tabela1[[#This Row],[U/CX]])</f>
        <v>0</v>
      </c>
      <c r="BA310" s="19"/>
      <c r="BB310" s="19"/>
      <c r="BC310" s="5"/>
      <c r="BD310" s="43">
        <f t="shared" si="129"/>
        <v>3.9245283018867925</v>
      </c>
      <c r="BE310" s="44">
        <f>Tabela1[[#This Row],[MÉDIA DIÁRIA]]*180</f>
        <v>706.41509433962267</v>
      </c>
      <c r="BF310" s="44">
        <f>Tabela1[[#This Row],[MÉDIA DIÁRIA]]*IF(Tabela1[[#This Row],[ABC FAT]]="A",(13*22),IF(Tabela1[[#This Row],[ABC FAT]]="B",(9*22),IF(Tabela1[[#This Row],[ABC FAT]]="C",(3*22),0)))</f>
        <v>259.01886792452831</v>
      </c>
      <c r="BG310" s="44">
        <f>SUM(Tabela1[[#This Row],[ESTOQUE TOTAL]],Tabela1[[#This Row],[TRÂNSITO TOTAL]])</f>
        <v>840</v>
      </c>
      <c r="BH3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</v>
      </c>
      <c r="BI3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1.1891025641025641</v>
      </c>
    </row>
    <row r="311" spans="1:61" s="3" customFormat="1" x14ac:dyDescent="0.2">
      <c r="A311" s="4" t="s">
        <v>202</v>
      </c>
      <c r="B311" s="4" t="s">
        <v>324</v>
      </c>
      <c r="C311" s="4">
        <v>15</v>
      </c>
      <c r="D311" s="4" t="s">
        <v>85</v>
      </c>
      <c r="E311" s="5">
        <v>165</v>
      </c>
      <c r="F311" s="4">
        <v>135</v>
      </c>
      <c r="G311" s="4">
        <v>75</v>
      </c>
      <c r="H311" s="4">
        <v>300</v>
      </c>
      <c r="I311" s="4">
        <v>135</v>
      </c>
      <c r="J311" s="4">
        <v>105</v>
      </c>
      <c r="K311" s="4">
        <v>30</v>
      </c>
      <c r="L311" s="4">
        <v>60</v>
      </c>
      <c r="M311" s="4">
        <v>120</v>
      </c>
      <c r="N311" s="4">
        <v>75</v>
      </c>
      <c r="O311" s="4">
        <v>135</v>
      </c>
      <c r="P311" s="4">
        <v>225</v>
      </c>
      <c r="Q311" s="13">
        <f t="shared" si="104"/>
        <v>1.2692307692307692</v>
      </c>
      <c r="R311" s="16">
        <f t="shared" si="105"/>
        <v>1.0384615384615385</v>
      </c>
      <c r="S311" s="16">
        <f t="shared" si="106"/>
        <v>0.57692307692307687</v>
      </c>
      <c r="T311" s="16">
        <f t="shared" si="107"/>
        <v>2.3076923076923075</v>
      </c>
      <c r="U311" s="16">
        <f t="shared" si="108"/>
        <v>1.0384615384615385</v>
      </c>
      <c r="V311" s="16">
        <f t="shared" si="109"/>
        <v>0.80769230769230771</v>
      </c>
      <c r="W311" s="16">
        <f t="shared" si="110"/>
        <v>0.23076923076923078</v>
      </c>
      <c r="X311" s="16">
        <f t="shared" si="111"/>
        <v>0.46153846153846156</v>
      </c>
      <c r="Y311" s="16">
        <f t="shared" si="112"/>
        <v>0.92307692307692313</v>
      </c>
      <c r="Z311" s="16">
        <f t="shared" si="113"/>
        <v>0.57692307692307687</v>
      </c>
      <c r="AA311" s="16">
        <f t="shared" si="114"/>
        <v>1.0384615384615385</v>
      </c>
      <c r="AB311" s="17">
        <f t="shared" si="115"/>
        <v>1.7307692307692308</v>
      </c>
      <c r="AC311" s="15">
        <v>21741.9</v>
      </c>
      <c r="AD311" s="14">
        <f>AVERAGE(Tabela1[[#This Row],[202407-JUL]:[202506-JUN]])</f>
        <v>130</v>
      </c>
      <c r="AE311" s="14">
        <f t="shared" si="116"/>
        <v>139.09090909090909</v>
      </c>
      <c r="AF311" s="5">
        <v>0</v>
      </c>
      <c r="AG311" s="6">
        <v>165</v>
      </c>
      <c r="AH311" s="4">
        <v>540</v>
      </c>
      <c r="AI311" s="23">
        <f>SUM(Tabela1[[#This Row],[ESTOQUE RJ]:[ESTOQUE SC]])</f>
        <v>705</v>
      </c>
      <c r="AJ311" s="4">
        <v>555</v>
      </c>
      <c r="AK311" s="4">
        <v>60</v>
      </c>
      <c r="AL311" s="24">
        <f>SUM(Tabela1[[#This Row],[QTD CONTAINER]:[QTD FÁBRICA]])</f>
        <v>615</v>
      </c>
      <c r="AM311" s="7">
        <f t="shared" si="117"/>
        <v>1.2692307692307692</v>
      </c>
      <c r="AN311" s="7">
        <f t="shared" si="118"/>
        <v>4.1538461538461542</v>
      </c>
      <c r="AO311" s="8">
        <f t="shared" si="119"/>
        <v>4.2692307692307692</v>
      </c>
      <c r="AP311" s="9">
        <f t="shared" si="120"/>
        <v>0.46153846153846156</v>
      </c>
      <c r="AQ311" s="25">
        <f t="shared" si="121"/>
        <v>10.153846153846155</v>
      </c>
      <c r="AR311" s="18">
        <f t="shared" si="122"/>
        <v>1.1862745098039216</v>
      </c>
      <c r="AS311" s="7">
        <f t="shared" si="123"/>
        <v>3.8823529411764706</v>
      </c>
      <c r="AT311" s="8">
        <f t="shared" si="124"/>
        <v>3.9901960784313726</v>
      </c>
      <c r="AU311" s="9">
        <f t="shared" si="125"/>
        <v>0.43137254901960781</v>
      </c>
      <c r="AV311" s="10">
        <f t="shared" si="126"/>
        <v>9.4901960784313726</v>
      </c>
      <c r="AW311" s="22">
        <f t="shared" si="127"/>
        <v>0</v>
      </c>
      <c r="AX311" s="5">
        <f t="shared" si="128"/>
        <v>0</v>
      </c>
      <c r="AY311" s="4">
        <f>IF(
  AND(Tabela1[[#This Row],[GRUPO | ITEM]]="PALHETAS",NOT(OR(MID(Tabela1[[#This Row],[ITEM]],1,5)="YN-PF",MID(Tabela1[[#This Row],[ITEM]],1,5)="YN-PC"))),
  0,
  IF(
    ROUNDUP(
      IF(
        IF(D311="A",13-SUM(AR311:AU311),IF(D311="B",11-SUM(AR311:AU311),IF(D311="C",7-SUM(AR311:AU311))))
        &lt;0,
        0,
        IF(D311="A",13-SUM(AR311:AU311),IF(D311="B",11-SUM(AR311:AU311),IF(D311="C",7-SUM(AR311:AU311))))
      )
      *AE311/C311, 0
    )
    *C311 = 0,
    0,
    ROUNDUP(
      IF(
        IF(D311="A",13-SUM(AR311:AU311),IF(D311="B",11-SUM(AR311:AU311),IF(D311="C",7-SUM(AR311:AU311))))
        &lt;0,
        0,
        IF(D311="A",13-SUM(AR311:AU311),IF(D311="B",11-SUM(AR311:AU311),IF(D311="C",7-SUM(AR311:AU311))))
      )
      *AE311/C311, 0
    ) *C311
  )
)</f>
        <v>0</v>
      </c>
      <c r="AZ311" s="26">
        <f>IF(OR(COUNTIF(AB311,"&gt;="&amp;1.5)+COUNTIF(AA311,"&gt;="&amp;1.5)+COUNTIF(Z311,"&gt;="&amp;1.5)+COUNTIF(Y311,"&gt;="&amp;1.5)+COUNTIF(X311,"&gt;="&amp;1.5)&gt;=2,COUNTIF(AB311,"&gt;="&amp;2)&gt;=1,AND(AA311&gt;=1.5,AB311&lt;=0.3,AI311=0)),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+IFERROR(BA311*C311,0),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+IFERROR(BA311*C311,0),
IFERROR(AVERAGEIF(Tabela1[[#This Row],[COMPRA PADRÃO]:[COMPRA &gt;30%]],"&gt;"&amp;0,Tabela1[[#This Row],[COMPRA PADRÃO]:[COMPRA &gt;30%]]),
0))/Tabela1[[#This Row],[U/CX]],0)*Tabela1[[#This Row],[U/CX]])</f>
        <v>0</v>
      </c>
      <c r="BA311" s="33"/>
      <c r="BB311" s="33"/>
      <c r="BC311" s="42"/>
      <c r="BD311" s="43">
        <f t="shared" si="129"/>
        <v>5.8867924528301883</v>
      </c>
      <c r="BE311" s="44">
        <f>Tabela1[[#This Row],[MÉDIA DIÁRIA]]*180</f>
        <v>1059.6226415094338</v>
      </c>
      <c r="BF311" s="44">
        <f>Tabela1[[#This Row],[MÉDIA DIÁRIA]]*IF(Tabela1[[#This Row],[ABC FAT]]="A",(13*22),IF(Tabela1[[#This Row],[ABC FAT]]="B",(9*22),IF(Tabela1[[#This Row],[ABC FAT]]="C",(3*22),0)))</f>
        <v>388.52830188679241</v>
      </c>
      <c r="BG311" s="44">
        <f>SUM(Tabela1[[#This Row],[ESTOQUE TOTAL]],Tabela1[[#This Row],[TRÂNSITO TOTAL]])</f>
        <v>1320</v>
      </c>
      <c r="BH3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135</v>
      </c>
      <c r="BI3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1.1891025641025643</v>
      </c>
    </row>
    <row r="312" spans="1:61" s="3" customFormat="1" x14ac:dyDescent="0.2">
      <c r="A312" s="4" t="s">
        <v>17</v>
      </c>
      <c r="B312" s="4" t="s">
        <v>174</v>
      </c>
      <c r="C312" s="4">
        <v>20</v>
      </c>
      <c r="D312" s="4" t="s">
        <v>19</v>
      </c>
      <c r="E312" s="5">
        <v>1320</v>
      </c>
      <c r="F312" s="4">
        <v>1060</v>
      </c>
      <c r="G312" s="4">
        <v>880</v>
      </c>
      <c r="H312" s="4">
        <v>2560</v>
      </c>
      <c r="I312" s="4">
        <v>3280</v>
      </c>
      <c r="J312" s="4">
        <v>440</v>
      </c>
      <c r="K312" s="4">
        <v>1960</v>
      </c>
      <c r="L312" s="4">
        <v>920</v>
      </c>
      <c r="M312" s="4">
        <v>1100</v>
      </c>
      <c r="N312" s="4">
        <v>720</v>
      </c>
      <c r="O312" s="4">
        <v>840</v>
      </c>
      <c r="P312" s="4">
        <v>940</v>
      </c>
      <c r="Q312" s="13">
        <f t="shared" si="104"/>
        <v>0.9887640449438202</v>
      </c>
      <c r="R312" s="16">
        <f t="shared" si="105"/>
        <v>0.79400749063670417</v>
      </c>
      <c r="S312" s="16">
        <f t="shared" si="106"/>
        <v>0.65917602996254676</v>
      </c>
      <c r="T312" s="16">
        <f t="shared" si="107"/>
        <v>1.9176029962546817</v>
      </c>
      <c r="U312" s="16">
        <f t="shared" si="108"/>
        <v>2.4569288389513106</v>
      </c>
      <c r="V312" s="16">
        <f t="shared" si="109"/>
        <v>0.32958801498127338</v>
      </c>
      <c r="W312" s="16">
        <f t="shared" si="110"/>
        <v>1.4681647940074907</v>
      </c>
      <c r="X312" s="16">
        <f t="shared" si="111"/>
        <v>0.68913857677902624</v>
      </c>
      <c r="Y312" s="16">
        <f t="shared" si="112"/>
        <v>0.82397003745318353</v>
      </c>
      <c r="Z312" s="16">
        <f t="shared" si="113"/>
        <v>0.5393258426966292</v>
      </c>
      <c r="AA312" s="16">
        <f t="shared" si="114"/>
        <v>0.6292134831460674</v>
      </c>
      <c r="AB312" s="17">
        <f t="shared" si="115"/>
        <v>0.70411985018726597</v>
      </c>
      <c r="AC312" s="15">
        <v>246239.6</v>
      </c>
      <c r="AD312" s="14">
        <f>AVERAGE(Tabela1[[#This Row],[202407-JUL]:[202506-JUN]])</f>
        <v>1335</v>
      </c>
      <c r="AE312" s="14">
        <f t="shared" si="116"/>
        <v>1335</v>
      </c>
      <c r="AF312" s="5">
        <v>0</v>
      </c>
      <c r="AG312" s="6">
        <v>3360</v>
      </c>
      <c r="AH312" s="4">
        <v>5580</v>
      </c>
      <c r="AI312" s="23">
        <f>SUM(Tabela1[[#This Row],[ESTOQUE RJ]:[ESTOQUE SC]])</f>
        <v>8940</v>
      </c>
      <c r="AJ312" s="4">
        <v>4000</v>
      </c>
      <c r="AK312" s="4">
        <v>8000</v>
      </c>
      <c r="AL312" s="24">
        <f>SUM(Tabela1[[#This Row],[QTD CONTAINER]:[QTD FÁBRICA]])</f>
        <v>12000</v>
      </c>
      <c r="AM312" s="7">
        <f t="shared" si="117"/>
        <v>2.5168539325842696</v>
      </c>
      <c r="AN312" s="7">
        <f t="shared" si="118"/>
        <v>4.1797752808988768</v>
      </c>
      <c r="AO312" s="8">
        <f t="shared" si="119"/>
        <v>2.9962546816479403</v>
      </c>
      <c r="AP312" s="9">
        <f t="shared" si="120"/>
        <v>5.9925093632958806</v>
      </c>
      <c r="AQ312" s="25">
        <f t="shared" si="121"/>
        <v>15.685393258426966</v>
      </c>
      <c r="AR312" s="18">
        <f t="shared" si="122"/>
        <v>2.5168539325842696</v>
      </c>
      <c r="AS312" s="7">
        <f t="shared" si="123"/>
        <v>4.1797752808988768</v>
      </c>
      <c r="AT312" s="8">
        <f t="shared" si="124"/>
        <v>2.9962546816479403</v>
      </c>
      <c r="AU312" s="9">
        <f t="shared" si="125"/>
        <v>5.9925093632958806</v>
      </c>
      <c r="AV312" s="10">
        <f t="shared" si="126"/>
        <v>15.685393258426966</v>
      </c>
      <c r="AW312" s="22">
        <f t="shared" si="127"/>
        <v>0</v>
      </c>
      <c r="AX312" s="5">
        <f t="shared" si="128"/>
        <v>0</v>
      </c>
      <c r="AY312" s="4">
        <f>IF(
  AND(Tabela1[[#This Row],[GRUPO | ITEM]]="PALHETAS",NOT(OR(MID(Tabela1[[#This Row],[ITEM]],1,5)="YN-PF",MID(Tabela1[[#This Row],[ITEM]],1,5)="YN-PC"))),
  0,
  IF(
    ROUNDUP(
      IF(
        IF(D312="A",13-SUM(AR312:AU312),IF(D312="B",11-SUM(AR312:AU312),IF(D312="C",7-SUM(AR312:AU312))))
        &lt;0,
        0,
        IF(D312="A",13-SUM(AR312:AU312),IF(D312="B",11-SUM(AR312:AU312),IF(D312="C",7-SUM(AR312:AU312))))
      )
      *AE312/C312, 0
    )
    *C312 = 0,
    0,
    ROUNDUP(
      IF(
        IF(D312="A",13-SUM(AR312:AU312),IF(D312="B",11-SUM(AR312:AU312),IF(D312="C",7-SUM(AR312:AU312))))
        &lt;0,
        0,
        IF(D312="A",13-SUM(AR312:AU312),IF(D312="B",11-SUM(AR312:AU312),IF(D312="C",7-SUM(AR312:AU312))))
      )
      *AE312/C312, 0
    ) *C312
  )
)</f>
        <v>0</v>
      </c>
      <c r="AZ312" s="26">
        <f>IF(OR(COUNTIF(AB312,"&gt;="&amp;1.5)+COUNTIF(AA312,"&gt;="&amp;1.5)+COUNTIF(Z312,"&gt;="&amp;1.5)+COUNTIF(Y312,"&gt;="&amp;1.5)+COUNTIF(X312,"&gt;="&amp;1.5)&gt;=2,COUNTIF(AB312,"&gt;="&amp;2)&gt;=1,AND(AA312&gt;=1.5,AB312&lt;=0.3,AI312=0)),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+IFERROR(BA312*C312,0),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+IFERROR(BA312*C312,0),
IFERROR(AVERAGEIF(Tabela1[[#This Row],[COMPRA PADRÃO]:[COMPRA &gt;30%]],"&gt;"&amp;0,Tabela1[[#This Row],[COMPRA PADRÃO]:[COMPRA &gt;30%]]),
0))/Tabela1[[#This Row],[U/CX]],0)*Tabela1[[#This Row],[U/CX]])</f>
        <v>0</v>
      </c>
      <c r="BA312" s="19"/>
      <c r="BB312" s="19"/>
      <c r="BC312" s="5"/>
      <c r="BD312" s="43">
        <f t="shared" si="129"/>
        <v>60.452830188679243</v>
      </c>
      <c r="BE312" s="44">
        <f>Tabela1[[#This Row],[MÉDIA DIÁRIA]]*180</f>
        <v>10881.509433962265</v>
      </c>
      <c r="BF312" s="44">
        <f>Tabela1[[#This Row],[MÉDIA DIÁRIA]]*IF(Tabela1[[#This Row],[ABC FAT]]="A",(13*22),IF(Tabela1[[#This Row],[ABC FAT]]="B",(9*22),IF(Tabela1[[#This Row],[ABC FAT]]="C",(3*22),0)))</f>
        <v>17289.509433962263</v>
      </c>
      <c r="BG312" s="44">
        <f>SUM(Tabela1[[#This Row],[ESTOQUE TOTAL]],Tabela1[[#This Row],[TRÂNSITO TOTAL]])</f>
        <v>20940</v>
      </c>
      <c r="BH3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7240</v>
      </c>
      <c r="BI3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1.1891732556526564</v>
      </c>
    </row>
    <row r="313" spans="1:61" s="3" customFormat="1" x14ac:dyDescent="0.2">
      <c r="A313" s="4" t="s">
        <v>17</v>
      </c>
      <c r="B313" s="4" t="s">
        <v>136</v>
      </c>
      <c r="C313" s="4">
        <v>20</v>
      </c>
      <c r="D313" s="4" t="s">
        <v>16</v>
      </c>
      <c r="E313" s="5">
        <v>580</v>
      </c>
      <c r="F313" s="4">
        <v>380</v>
      </c>
      <c r="G313" s="4">
        <v>520</v>
      </c>
      <c r="H313" s="4">
        <v>900</v>
      </c>
      <c r="I313" s="4">
        <v>780</v>
      </c>
      <c r="J313" s="4">
        <v>180</v>
      </c>
      <c r="K313" s="4">
        <v>420</v>
      </c>
      <c r="L313" s="4">
        <v>520</v>
      </c>
      <c r="M313" s="4">
        <v>520</v>
      </c>
      <c r="N313" s="4">
        <v>300</v>
      </c>
      <c r="O313" s="4">
        <v>440</v>
      </c>
      <c r="P313" s="4">
        <v>440</v>
      </c>
      <c r="Q313" s="13">
        <f t="shared" si="104"/>
        <v>1.1638795986622075</v>
      </c>
      <c r="R313" s="16">
        <f t="shared" si="105"/>
        <v>0.76254180602006694</v>
      </c>
      <c r="S313" s="16">
        <f t="shared" si="106"/>
        <v>1.0434782608695652</v>
      </c>
      <c r="T313" s="16">
        <f t="shared" si="107"/>
        <v>1.8060200668896322</v>
      </c>
      <c r="U313" s="16">
        <f t="shared" si="108"/>
        <v>1.5652173913043479</v>
      </c>
      <c r="V313" s="16">
        <f t="shared" si="109"/>
        <v>0.36120401337792646</v>
      </c>
      <c r="W313" s="16">
        <f t="shared" si="110"/>
        <v>0.84280936454849498</v>
      </c>
      <c r="X313" s="16">
        <f t="shared" si="111"/>
        <v>1.0434782608695652</v>
      </c>
      <c r="Y313" s="16">
        <f t="shared" si="112"/>
        <v>1.0434782608695652</v>
      </c>
      <c r="Z313" s="16">
        <f t="shared" si="113"/>
        <v>0.60200668896321075</v>
      </c>
      <c r="AA313" s="16">
        <f t="shared" si="114"/>
        <v>0.88294314381270911</v>
      </c>
      <c r="AB313" s="17">
        <f t="shared" si="115"/>
        <v>0.88294314381270911</v>
      </c>
      <c r="AC313" s="15">
        <v>90478</v>
      </c>
      <c r="AD313" s="14">
        <f>AVERAGE(Tabela1[[#This Row],[202407-JUL]:[202506-JUN]])</f>
        <v>498.33333333333331</v>
      </c>
      <c r="AE313" s="14">
        <f t="shared" si="116"/>
        <v>498.33333333333331</v>
      </c>
      <c r="AF313" s="5">
        <v>2</v>
      </c>
      <c r="AG313" s="6">
        <v>520</v>
      </c>
      <c r="AH313" s="4">
        <v>320</v>
      </c>
      <c r="AI313" s="23">
        <f>SUM(Tabela1[[#This Row],[ESTOQUE RJ]:[ESTOQUE SC]])</f>
        <v>840</v>
      </c>
      <c r="AJ313" s="4">
        <v>4000</v>
      </c>
      <c r="AK313" s="4">
        <v>4000</v>
      </c>
      <c r="AL313" s="24">
        <f>SUM(Tabela1[[#This Row],[QTD CONTAINER]:[QTD FÁBRICA]])</f>
        <v>8000</v>
      </c>
      <c r="AM313" s="7">
        <f t="shared" si="117"/>
        <v>1.0434782608695652</v>
      </c>
      <c r="AN313" s="7">
        <f t="shared" si="118"/>
        <v>0.64214046822742477</v>
      </c>
      <c r="AO313" s="8">
        <f t="shared" si="119"/>
        <v>8.0267558528428093</v>
      </c>
      <c r="AP313" s="9">
        <f t="shared" si="120"/>
        <v>8.0267558528428093</v>
      </c>
      <c r="AQ313" s="25">
        <f t="shared" si="121"/>
        <v>17.739130434782609</v>
      </c>
      <c r="AR313" s="18">
        <f t="shared" si="122"/>
        <v>1.0434782608695652</v>
      </c>
      <c r="AS313" s="7">
        <f t="shared" si="123"/>
        <v>0.64214046822742477</v>
      </c>
      <c r="AT313" s="8">
        <f t="shared" si="124"/>
        <v>8.0267558528428093</v>
      </c>
      <c r="AU313" s="9">
        <f t="shared" si="125"/>
        <v>8.0267558528428093</v>
      </c>
      <c r="AV313" s="10">
        <f t="shared" si="126"/>
        <v>17.739130434782609</v>
      </c>
      <c r="AW313" s="22">
        <f t="shared" si="127"/>
        <v>0</v>
      </c>
      <c r="AX313" s="5">
        <f t="shared" si="128"/>
        <v>0</v>
      </c>
      <c r="AY313" s="4">
        <f>IF(
  AND(Tabela1[[#This Row],[GRUPO | ITEM]]="PALHETAS",NOT(OR(MID(Tabela1[[#This Row],[ITEM]],1,5)="YN-PF",MID(Tabela1[[#This Row],[ITEM]],1,5)="YN-PC"))),
  0,
  IF(
    ROUNDUP(
      IF(
        IF(D313="A",13-SUM(AR313:AU313),IF(D313="B",11-SUM(AR313:AU313),IF(D313="C",7-SUM(AR313:AU313))))
        &lt;0,
        0,
        IF(D313="A",13-SUM(AR313:AU313),IF(D313="B",11-SUM(AR313:AU313),IF(D313="C",7-SUM(AR313:AU313))))
      )
      *AE313/C313, 0
    )
    *C313 = 0,
    0,
    ROUNDUP(
      IF(
        IF(D313="A",13-SUM(AR313:AU313),IF(D313="B",11-SUM(AR313:AU313),IF(D313="C",7-SUM(AR313:AU313))))
        &lt;0,
        0,
        IF(D313="A",13-SUM(AR313:AU313),IF(D313="B",11-SUM(AR313:AU313),IF(D313="C",7-SUM(AR313:AU313))))
      )
      *AE313/C313, 0
    ) *C313
  )
)</f>
        <v>0</v>
      </c>
      <c r="AZ313" s="26">
        <f>IF(OR(COUNTIF(AB313,"&gt;="&amp;1.5)+COUNTIF(AA313,"&gt;="&amp;1.5)+COUNTIF(Z313,"&gt;="&amp;1.5)+COUNTIF(Y313,"&gt;="&amp;1.5)+COUNTIF(X313,"&gt;="&amp;1.5)&gt;=2,COUNTIF(AB313,"&gt;="&amp;2)&gt;=1,AND(AA313&gt;=1.5,AB313&lt;=0.3,AI313=0)),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+IFERROR(BA313*C313,0),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+IFERROR(BA313*C313,0),
IFERROR(AVERAGEIF(Tabela1[[#This Row],[COMPRA PADRÃO]:[COMPRA &gt;30%]],"&gt;"&amp;0,Tabela1[[#This Row],[COMPRA PADRÃO]:[COMPRA &gt;30%]]),
0))/Tabela1[[#This Row],[U/CX]],0)*Tabela1[[#This Row],[U/CX]])</f>
        <v>0</v>
      </c>
      <c r="BA313" s="19"/>
      <c r="BB313" s="19"/>
      <c r="BC313" s="5"/>
      <c r="BD313" s="43">
        <f t="shared" si="129"/>
        <v>22.566037735849058</v>
      </c>
      <c r="BE313" s="44">
        <f>Tabela1[[#This Row],[MÉDIA DIÁRIA]]*180</f>
        <v>4061.8867924528304</v>
      </c>
      <c r="BF313" s="44">
        <f>Tabela1[[#This Row],[MÉDIA DIÁRIA]]*IF(Tabela1[[#This Row],[ABC FAT]]="A",(13*22),IF(Tabela1[[#This Row],[ABC FAT]]="B",(9*22),IF(Tabela1[[#This Row],[ABC FAT]]="C",(3*22),0)))</f>
        <v>4468.0754716981137</v>
      </c>
      <c r="BG313" s="44">
        <f>SUM(Tabela1[[#This Row],[ESTOQUE TOTAL]],Tabela1[[#This Row],[TRÂNSITO TOTAL]])</f>
        <v>8840</v>
      </c>
      <c r="BH3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1.1915644741731697</v>
      </c>
    </row>
    <row r="314" spans="1:61" s="3" customFormat="1" x14ac:dyDescent="0.2">
      <c r="A314" s="4" t="s">
        <v>14</v>
      </c>
      <c r="B314" s="4" t="s">
        <v>648</v>
      </c>
      <c r="C314" s="4">
        <v>500</v>
      </c>
      <c r="D314" s="4" t="s">
        <v>19</v>
      </c>
      <c r="E314" s="5">
        <v>41380</v>
      </c>
      <c r="F314" s="4">
        <v>33430</v>
      </c>
      <c r="G314" s="4">
        <v>29000</v>
      </c>
      <c r="H314" s="4">
        <v>42720</v>
      </c>
      <c r="I314" s="4">
        <v>37600</v>
      </c>
      <c r="J314" s="4">
        <v>19500</v>
      </c>
      <c r="K314" s="4">
        <v>30550</v>
      </c>
      <c r="L314" s="4">
        <v>27500</v>
      </c>
      <c r="M314" s="4">
        <v>34210</v>
      </c>
      <c r="N314" s="4">
        <v>28650</v>
      </c>
      <c r="O314" s="4">
        <v>39300</v>
      </c>
      <c r="P314" s="4">
        <v>35560</v>
      </c>
      <c r="Q314" s="13">
        <f t="shared" si="104"/>
        <v>1.243264897346019</v>
      </c>
      <c r="R314" s="16">
        <f t="shared" si="105"/>
        <v>1.0044066099148723</v>
      </c>
      <c r="S314" s="16">
        <f t="shared" si="106"/>
        <v>0.87130696044066092</v>
      </c>
      <c r="T314" s="16">
        <f t="shared" si="107"/>
        <v>1.2835252879318977</v>
      </c>
      <c r="U314" s="16">
        <f t="shared" si="108"/>
        <v>1.1296945418127189</v>
      </c>
      <c r="V314" s="16">
        <f t="shared" si="109"/>
        <v>0.585878818227341</v>
      </c>
      <c r="W314" s="16">
        <f t="shared" si="110"/>
        <v>0.91787681522283415</v>
      </c>
      <c r="X314" s="16">
        <f t="shared" si="111"/>
        <v>0.82623935903855783</v>
      </c>
      <c r="Y314" s="16">
        <f t="shared" si="112"/>
        <v>1.027841762643966</v>
      </c>
      <c r="Z314" s="16">
        <f t="shared" si="113"/>
        <v>0.86079118678017019</v>
      </c>
      <c r="AA314" s="16">
        <f t="shared" si="114"/>
        <v>1.1807711567351025</v>
      </c>
      <c r="AB314" s="17">
        <f t="shared" si="115"/>
        <v>1.0684026039058587</v>
      </c>
      <c r="AC314" s="15">
        <v>1541613.6</v>
      </c>
      <c r="AD314" s="14">
        <f>AVERAGE(Tabela1[[#This Row],[202407-JUL]:[202506-JUN]])</f>
        <v>33283.333333333336</v>
      </c>
      <c r="AE314" s="14">
        <f t="shared" si="116"/>
        <v>33283.333333333336</v>
      </c>
      <c r="AF314" s="5">
        <v>19</v>
      </c>
      <c r="AG314" s="6">
        <v>83584</v>
      </c>
      <c r="AH314" s="4">
        <v>158500</v>
      </c>
      <c r="AI314" s="23">
        <f>SUM(Tabela1[[#This Row],[ESTOQUE RJ]:[ESTOQUE SC]])</f>
        <v>242084</v>
      </c>
      <c r="AJ314" s="4">
        <v>81500</v>
      </c>
      <c r="AK314" s="4">
        <v>40000</v>
      </c>
      <c r="AL314" s="24">
        <f>SUM(Tabela1[[#This Row],[QTD CONTAINER]:[QTD FÁBRICA]])</f>
        <v>121500</v>
      </c>
      <c r="AM314" s="7">
        <f t="shared" si="117"/>
        <v>2.5112869303955931</v>
      </c>
      <c r="AN314" s="7">
        <f t="shared" si="118"/>
        <v>4.7621432148222329</v>
      </c>
      <c r="AO314" s="8">
        <f t="shared" si="119"/>
        <v>2.448673009514271</v>
      </c>
      <c r="AP314" s="9">
        <f t="shared" si="120"/>
        <v>1.2018027040560841</v>
      </c>
      <c r="AQ314" s="25">
        <f t="shared" si="121"/>
        <v>10.923905858788181</v>
      </c>
      <c r="AR314" s="18">
        <f t="shared" si="122"/>
        <v>2.5112869303955931</v>
      </c>
      <c r="AS314" s="7">
        <f t="shared" si="123"/>
        <v>4.7621432148222329</v>
      </c>
      <c r="AT314" s="8">
        <f t="shared" si="124"/>
        <v>2.448673009514271</v>
      </c>
      <c r="AU314" s="9">
        <f t="shared" si="125"/>
        <v>1.2018027040560841</v>
      </c>
      <c r="AV314" s="10">
        <f t="shared" si="126"/>
        <v>10.923905858788181</v>
      </c>
      <c r="AW314" s="22">
        <f t="shared" si="127"/>
        <v>2.0881321982974459</v>
      </c>
      <c r="AX314" s="5">
        <f t="shared" si="128"/>
        <v>69500</v>
      </c>
      <c r="AY314" s="4">
        <f>IF(
  AND(Tabela1[[#This Row],[GRUPO | ITEM]]="PALHETAS",NOT(OR(MID(Tabela1[[#This Row],[ITEM]],1,5)="YN-PF",MID(Tabela1[[#This Row],[ITEM]],1,5)="YN-PC"))),
  0,
  IF(
    ROUNDUP(
      IF(
        IF(D314="A",13-SUM(AR314:AU314),IF(D314="B",11-SUM(AR314:AU314),IF(D314="C",7-SUM(AR314:AU314))))
        &lt;0,
        0,
        IF(D314="A",13-SUM(AR314:AU314),IF(D314="B",11-SUM(AR314:AU314),IF(D314="C",7-SUM(AR314:AU314))))
      )
      *AE314/C314, 0
    )
    *C314 = 0,
    0,
    ROUNDUP(
      IF(
        IF(D314="A",13-SUM(AR314:AU314),IF(D314="B",11-SUM(AR314:AU314),IF(D314="C",7-SUM(AR314:AU314))))
        &lt;0,
        0,
        IF(D314="A",13-SUM(AR314:AU314),IF(D314="B",11-SUM(AR314:AU314),IF(D314="C",7-SUM(AR314:AU314))))
      )
      *AE314/C314, 0
    ) *C314
  )
)</f>
        <v>69500</v>
      </c>
      <c r="AZ314" s="26">
        <f>IF(OR(COUNTIF(AB314,"&gt;="&amp;1.5)+COUNTIF(AA314,"&gt;="&amp;1.5)+COUNTIF(Z314,"&gt;="&amp;1.5)+COUNTIF(Y314,"&gt;="&amp;1.5)+COUNTIF(X314,"&gt;="&amp;1.5)&gt;=2,COUNTIF(AB314,"&gt;="&amp;2)&gt;=1,AND(AA314&gt;=1.5,AB314&lt;=0.3,AI314=0)),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+IFERROR(BA314*C314,0),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+IFERROR(BA314*C314,0),
IFERROR(AVERAGEIF(Tabela1[[#This Row],[COMPRA PADRÃO]:[COMPRA &gt;30%]],"&gt;"&amp;0,Tabela1[[#This Row],[COMPRA PADRÃO]:[COMPRA &gt;30%]]),
0))/Tabela1[[#This Row],[U/CX]],0)*Tabela1[[#This Row],[U/CX]])</f>
        <v>69500</v>
      </c>
      <c r="BA314" s="19"/>
      <c r="BB314" s="19"/>
      <c r="BC314" s="41"/>
      <c r="BD314" s="43">
        <f t="shared" si="129"/>
        <v>1507.1698113207547</v>
      </c>
      <c r="BE314" s="44">
        <f>Tabela1[[#This Row],[MÉDIA DIÁRIA]]*180</f>
        <v>271290.56603773584</v>
      </c>
      <c r="BF314" s="44">
        <f>Tabela1[[#This Row],[MÉDIA DIÁRIA]]*IF(Tabela1[[#This Row],[ABC FAT]]="A",(13*22),IF(Tabela1[[#This Row],[ABC FAT]]="B",(9*22),IF(Tabela1[[#This Row],[ABC FAT]]="C",(3*22),0)))</f>
        <v>431050.56603773584</v>
      </c>
      <c r="BG314" s="44">
        <f>SUM(Tabela1[[#This Row],[ESTOQUE TOTAL]],Tabela1[[#This Row],[TRÂNSITO TOTAL]])</f>
        <v>363584</v>
      </c>
      <c r="BH3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339000</v>
      </c>
      <c r="BI3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1.1927580259277806</v>
      </c>
    </row>
    <row r="315" spans="1:61" s="3" customFormat="1" x14ac:dyDescent="0.2">
      <c r="A315" s="4" t="s">
        <v>202</v>
      </c>
      <c r="B315" s="4" t="s">
        <v>362</v>
      </c>
      <c r="C315" s="4">
        <v>15</v>
      </c>
      <c r="D315" s="4" t="s">
        <v>85</v>
      </c>
      <c r="E315" s="5">
        <v>180</v>
      </c>
      <c r="F315" s="4">
        <v>210</v>
      </c>
      <c r="G315" s="4">
        <v>60</v>
      </c>
      <c r="H315" s="4">
        <v>195</v>
      </c>
      <c r="I315" s="4">
        <v>30</v>
      </c>
      <c r="J315" s="4">
        <v>75</v>
      </c>
      <c r="K315" s="4">
        <v>120</v>
      </c>
      <c r="L315" s="4">
        <v>195</v>
      </c>
      <c r="M315" s="4">
        <v>105</v>
      </c>
      <c r="N315" s="4">
        <v>105</v>
      </c>
      <c r="O315" s="4">
        <v>150</v>
      </c>
      <c r="P315" s="4">
        <v>165</v>
      </c>
      <c r="Q315" s="13">
        <f t="shared" si="104"/>
        <v>1.3584905660377358</v>
      </c>
      <c r="R315" s="16">
        <f t="shared" si="105"/>
        <v>1.5849056603773586</v>
      </c>
      <c r="S315" s="16">
        <f t="shared" si="106"/>
        <v>0.45283018867924529</v>
      </c>
      <c r="T315" s="16">
        <f t="shared" si="107"/>
        <v>1.4716981132075471</v>
      </c>
      <c r="U315" s="16">
        <f t="shared" si="108"/>
        <v>0.22641509433962265</v>
      </c>
      <c r="V315" s="16">
        <f t="shared" si="109"/>
        <v>0.56603773584905659</v>
      </c>
      <c r="W315" s="16">
        <f t="shared" si="110"/>
        <v>0.90566037735849059</v>
      </c>
      <c r="X315" s="16">
        <f t="shared" si="111"/>
        <v>1.4716981132075471</v>
      </c>
      <c r="Y315" s="16">
        <f t="shared" si="112"/>
        <v>0.79245283018867929</v>
      </c>
      <c r="Z315" s="16">
        <f t="shared" si="113"/>
        <v>0.79245283018867929</v>
      </c>
      <c r="AA315" s="16">
        <f t="shared" si="114"/>
        <v>1.1320754716981132</v>
      </c>
      <c r="AB315" s="17">
        <f t="shared" si="115"/>
        <v>1.2452830188679245</v>
      </c>
      <c r="AC315" s="15">
        <v>23347.5</v>
      </c>
      <c r="AD315" s="14">
        <f>AVERAGE(Tabela1[[#This Row],[202407-JUL]:[202506-JUN]])</f>
        <v>132.5</v>
      </c>
      <c r="AE315" s="14">
        <f t="shared" si="116"/>
        <v>141.81818181818181</v>
      </c>
      <c r="AF315" s="5">
        <v>2</v>
      </c>
      <c r="AG315" s="6">
        <v>435</v>
      </c>
      <c r="AH315" s="4">
        <v>90</v>
      </c>
      <c r="AI315" s="23">
        <f>SUM(Tabela1[[#This Row],[ESTOQUE RJ]:[ESTOQUE SC]])</f>
        <v>525</v>
      </c>
      <c r="AJ315" s="4">
        <v>765</v>
      </c>
      <c r="AK315" s="4">
        <v>15</v>
      </c>
      <c r="AL315" s="24">
        <f>SUM(Tabela1[[#This Row],[QTD CONTAINER]:[QTD FÁBRICA]])</f>
        <v>780</v>
      </c>
      <c r="AM315" s="7">
        <f t="shared" si="117"/>
        <v>3.2830188679245285</v>
      </c>
      <c r="AN315" s="7">
        <f t="shared" si="118"/>
        <v>0.67924528301886788</v>
      </c>
      <c r="AO315" s="8">
        <f t="shared" si="119"/>
        <v>5.7735849056603774</v>
      </c>
      <c r="AP315" s="9">
        <f t="shared" si="120"/>
        <v>0.11320754716981132</v>
      </c>
      <c r="AQ315" s="25">
        <f t="shared" si="121"/>
        <v>9.8490566037735849</v>
      </c>
      <c r="AR315" s="18">
        <f t="shared" si="122"/>
        <v>3.0673076923076925</v>
      </c>
      <c r="AS315" s="7">
        <f t="shared" si="123"/>
        <v>0.63461538461538469</v>
      </c>
      <c r="AT315" s="8">
        <f t="shared" si="124"/>
        <v>5.3942307692307692</v>
      </c>
      <c r="AU315" s="9">
        <f t="shared" si="125"/>
        <v>0.10576923076923077</v>
      </c>
      <c r="AV315" s="10">
        <f t="shared" si="126"/>
        <v>9.2019230769230766</v>
      </c>
      <c r="AW315" s="22">
        <f t="shared" si="127"/>
        <v>0</v>
      </c>
      <c r="AX315" s="5">
        <f t="shared" si="128"/>
        <v>0</v>
      </c>
      <c r="AY315" s="4">
        <f>IF(
  AND(Tabela1[[#This Row],[GRUPO | ITEM]]="PALHETAS",NOT(OR(MID(Tabela1[[#This Row],[ITEM]],1,5)="YN-PF",MID(Tabela1[[#This Row],[ITEM]],1,5)="YN-PC"))),
  0,
  IF(
    ROUNDUP(
      IF(
        IF(D315="A",13-SUM(AR315:AU315),IF(D315="B",11-SUM(AR315:AU315),IF(D315="C",7-SUM(AR315:AU315))))
        &lt;0,
        0,
        IF(D315="A",13-SUM(AR315:AU315),IF(D315="B",11-SUM(AR315:AU315),IF(D315="C",7-SUM(AR315:AU315))))
      )
      *AE315/C315, 0
    )
    *C315 = 0,
    0,
    ROUNDUP(
      IF(
        IF(D315="A",13-SUM(AR315:AU315),IF(D315="B",11-SUM(AR315:AU315),IF(D315="C",7-SUM(AR315:AU315))))
        &lt;0,
        0,
        IF(D315="A",13-SUM(AR315:AU315),IF(D315="B",11-SUM(AR315:AU315),IF(D315="C",7-SUM(AR315:AU315))))
      )
      *AE315/C315, 0
    ) *C315
  )
)</f>
        <v>0</v>
      </c>
      <c r="AZ315" s="26">
        <f>IF(OR(COUNTIF(AB315,"&gt;="&amp;1.5)+COUNTIF(AA315,"&gt;="&amp;1.5)+COUNTIF(Z315,"&gt;="&amp;1.5)+COUNTIF(Y315,"&gt;="&amp;1.5)+COUNTIF(X315,"&gt;="&amp;1.5)&gt;=2,COUNTIF(AB315,"&gt;="&amp;2)&gt;=1,AND(AA315&gt;=1.5,AB315&lt;=0.3,AI315=0)),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+IFERROR(BA315*C315,0),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+IFERROR(BA315*C315,0),
IFERROR(AVERAGEIF(Tabela1[[#This Row],[COMPRA PADRÃO]:[COMPRA &gt;30%]],"&gt;"&amp;0,Tabela1[[#This Row],[COMPRA PADRÃO]:[COMPRA &gt;30%]]),
0))/Tabela1[[#This Row],[U/CX]],0)*Tabela1[[#This Row],[U/CX]])</f>
        <v>0</v>
      </c>
      <c r="BA315" s="19"/>
      <c r="BB315" s="19"/>
      <c r="BC315" s="5"/>
      <c r="BD315" s="43">
        <f t="shared" si="129"/>
        <v>6</v>
      </c>
      <c r="BE315" s="44">
        <f>Tabela1[[#This Row],[MÉDIA DIÁRIA]]*180</f>
        <v>1080</v>
      </c>
      <c r="BF315" s="44">
        <f>Tabela1[[#This Row],[MÉDIA DIÁRIA]]*IF(Tabela1[[#This Row],[ABC FAT]]="A",(13*22),IF(Tabela1[[#This Row],[ABC FAT]]="B",(9*22),IF(Tabela1[[#This Row],[ABC FAT]]="C",(3*22),0)))</f>
        <v>396</v>
      </c>
      <c r="BG315" s="44">
        <f>SUM(Tabela1[[#This Row],[ESTOQUE TOTAL]],Tabela1[[#This Row],[TRÂNSITO TOTAL]])</f>
        <v>1305</v>
      </c>
      <c r="BH3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165</v>
      </c>
      <c r="BI3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1.1944444444444444</v>
      </c>
    </row>
    <row r="316" spans="1:61" s="3" customFormat="1" x14ac:dyDescent="0.2">
      <c r="A316" s="4" t="s">
        <v>17</v>
      </c>
      <c r="B316" s="4" t="s">
        <v>220</v>
      </c>
      <c r="C316" s="4">
        <v>20</v>
      </c>
      <c r="D316" s="4" t="s">
        <v>19</v>
      </c>
      <c r="E316" s="5">
        <v>620</v>
      </c>
      <c r="F316" s="4">
        <v>680</v>
      </c>
      <c r="G316" s="4">
        <v>500</v>
      </c>
      <c r="H316" s="4">
        <v>1220</v>
      </c>
      <c r="I316" s="4">
        <v>1320</v>
      </c>
      <c r="J316" s="4">
        <v>480</v>
      </c>
      <c r="K316" s="4">
        <v>1120</v>
      </c>
      <c r="L316" s="4">
        <v>380</v>
      </c>
      <c r="M316" s="4">
        <v>400</v>
      </c>
      <c r="N316" s="4">
        <v>200</v>
      </c>
      <c r="O316" s="4">
        <v>340</v>
      </c>
      <c r="P316" s="4">
        <v>500</v>
      </c>
      <c r="Q316" s="13">
        <f t="shared" si="104"/>
        <v>0.95876288659793818</v>
      </c>
      <c r="R316" s="16">
        <f t="shared" si="105"/>
        <v>1.0515463917525774</v>
      </c>
      <c r="S316" s="16">
        <f t="shared" si="106"/>
        <v>0.77319587628865982</v>
      </c>
      <c r="T316" s="16">
        <f t="shared" si="107"/>
        <v>1.8865979381443301</v>
      </c>
      <c r="U316" s="16">
        <f t="shared" si="108"/>
        <v>2.0412371134020622</v>
      </c>
      <c r="V316" s="16">
        <f t="shared" si="109"/>
        <v>0.74226804123711343</v>
      </c>
      <c r="W316" s="16">
        <f t="shared" si="110"/>
        <v>1.731958762886598</v>
      </c>
      <c r="X316" s="16">
        <f t="shared" si="111"/>
        <v>0.58762886597938147</v>
      </c>
      <c r="Y316" s="16">
        <f t="shared" si="112"/>
        <v>0.61855670103092786</v>
      </c>
      <c r="Z316" s="16">
        <f t="shared" si="113"/>
        <v>0.30927835051546393</v>
      </c>
      <c r="AA316" s="16">
        <f t="shared" si="114"/>
        <v>0.52577319587628868</v>
      </c>
      <c r="AB316" s="17">
        <f t="shared" si="115"/>
        <v>0.77319587628865982</v>
      </c>
      <c r="AC316" s="15">
        <v>118285.2</v>
      </c>
      <c r="AD316" s="14">
        <f>AVERAGE(Tabela1[[#This Row],[202407-JUL]:[202506-JUN]])</f>
        <v>646.66666666666663</v>
      </c>
      <c r="AE316" s="14">
        <f t="shared" si="116"/>
        <v>646.66666666666663</v>
      </c>
      <c r="AF316" s="5">
        <v>2</v>
      </c>
      <c r="AG316" s="6">
        <v>1100</v>
      </c>
      <c r="AH316" s="4">
        <v>4200</v>
      </c>
      <c r="AI316" s="23">
        <f>SUM(Tabela1[[#This Row],[ESTOQUE RJ]:[ESTOQUE SC]])</f>
        <v>5300</v>
      </c>
      <c r="AJ316" s="4">
        <v>1020</v>
      </c>
      <c r="AK316" s="4">
        <v>6000</v>
      </c>
      <c r="AL316" s="24">
        <f>SUM(Tabela1[[#This Row],[QTD CONTAINER]:[QTD FÁBRICA]])</f>
        <v>7020</v>
      </c>
      <c r="AM316" s="7">
        <f t="shared" si="117"/>
        <v>1.7010309278350517</v>
      </c>
      <c r="AN316" s="7">
        <f t="shared" si="118"/>
        <v>6.4948453608247423</v>
      </c>
      <c r="AO316" s="8">
        <f t="shared" si="119"/>
        <v>1.5773195876288661</v>
      </c>
      <c r="AP316" s="9">
        <f t="shared" si="120"/>
        <v>9.2783505154639183</v>
      </c>
      <c r="AQ316" s="25">
        <f t="shared" si="121"/>
        <v>19.051546391752577</v>
      </c>
      <c r="AR316" s="18">
        <f t="shared" si="122"/>
        <v>1.7010309278350517</v>
      </c>
      <c r="AS316" s="7">
        <f t="shared" si="123"/>
        <v>6.4948453608247423</v>
      </c>
      <c r="AT316" s="8">
        <f t="shared" si="124"/>
        <v>1.5773195876288661</v>
      </c>
      <c r="AU316" s="9">
        <f t="shared" si="125"/>
        <v>9.2783505154639183</v>
      </c>
      <c r="AV316" s="10">
        <f t="shared" si="126"/>
        <v>19.051546391752577</v>
      </c>
      <c r="AW316" s="22">
        <f t="shared" si="127"/>
        <v>0</v>
      </c>
      <c r="AX316" s="5">
        <f t="shared" si="128"/>
        <v>0</v>
      </c>
      <c r="AY316" s="4">
        <f>IF(
  AND(Tabela1[[#This Row],[GRUPO | ITEM]]="PALHETAS",NOT(OR(MID(Tabela1[[#This Row],[ITEM]],1,5)="YN-PF",MID(Tabela1[[#This Row],[ITEM]],1,5)="YN-PC"))),
  0,
  IF(
    ROUNDUP(
      IF(
        IF(D316="A",13-SUM(AR316:AU316),IF(D316="B",11-SUM(AR316:AU316),IF(D316="C",7-SUM(AR316:AU316))))
        &lt;0,
        0,
        IF(D316="A",13-SUM(AR316:AU316),IF(D316="B",11-SUM(AR316:AU316),IF(D316="C",7-SUM(AR316:AU316))))
      )
      *AE316/C316, 0
    )
    *C316 = 0,
    0,
    ROUNDUP(
      IF(
        IF(D316="A",13-SUM(AR316:AU316),IF(D316="B",11-SUM(AR316:AU316),IF(D316="C",7-SUM(AR316:AU316))))
        &lt;0,
        0,
        IF(D316="A",13-SUM(AR316:AU316),IF(D316="B",11-SUM(AR316:AU316),IF(D316="C",7-SUM(AR316:AU316))))
      )
      *AE316/C316, 0
    ) *C316
  )
)</f>
        <v>0</v>
      </c>
      <c r="AZ316" s="26">
        <f>IF(OR(COUNTIF(AB316,"&gt;="&amp;1.5)+COUNTIF(AA316,"&gt;="&amp;1.5)+COUNTIF(Z316,"&gt;="&amp;1.5)+COUNTIF(Y316,"&gt;="&amp;1.5)+COUNTIF(X316,"&gt;="&amp;1.5)&gt;=2,COUNTIF(AB316,"&gt;="&amp;2)&gt;=1,AND(AA316&gt;=1.5,AB316&lt;=0.3,AI316=0)),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+IFERROR(BA316*C316,0),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+IFERROR(BA316*C316,0),
IFERROR(AVERAGEIF(Tabela1[[#This Row],[COMPRA PADRÃO]:[COMPRA &gt;30%]],"&gt;"&amp;0,Tabela1[[#This Row],[COMPRA PADRÃO]:[COMPRA &gt;30%]]),
0))/Tabela1[[#This Row],[U/CX]],0)*Tabela1[[#This Row],[U/CX]])</f>
        <v>0</v>
      </c>
      <c r="BA316" s="19"/>
      <c r="BB316" s="19"/>
      <c r="BC316" s="5"/>
      <c r="BD316" s="43">
        <f t="shared" si="129"/>
        <v>29.283018867924529</v>
      </c>
      <c r="BE316" s="44">
        <f>Tabela1[[#This Row],[MÉDIA DIÁRIA]]*180</f>
        <v>5270.9433962264156</v>
      </c>
      <c r="BF316" s="44">
        <f>Tabela1[[#This Row],[MÉDIA DIÁRIA]]*IF(Tabela1[[#This Row],[ABC FAT]]="A",(13*22),IF(Tabela1[[#This Row],[ABC FAT]]="B",(9*22),IF(Tabela1[[#This Row],[ABC FAT]]="C",(3*22),0)))</f>
        <v>8374.9433962264156</v>
      </c>
      <c r="BG316" s="44">
        <f>SUM(Tabela1[[#This Row],[ESTOQUE TOTAL]],Tabela1[[#This Row],[TRÂNSITO TOTAL]])</f>
        <v>12320</v>
      </c>
      <c r="BH3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1320</v>
      </c>
      <c r="BI3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1.1990263459335624</v>
      </c>
    </row>
    <row r="317" spans="1:61" s="3" customFormat="1" x14ac:dyDescent="0.2">
      <c r="A317" s="4" t="s">
        <v>122</v>
      </c>
      <c r="B317" s="4" t="s">
        <v>493</v>
      </c>
      <c r="C317" s="4">
        <v>20</v>
      </c>
      <c r="D317" s="4" t="s">
        <v>16</v>
      </c>
      <c r="E317" s="5">
        <v>120</v>
      </c>
      <c r="F317" s="4">
        <v>300</v>
      </c>
      <c r="G317" s="4">
        <v>201</v>
      </c>
      <c r="H317" s="4">
        <v>420</v>
      </c>
      <c r="I317" s="4">
        <v>200</v>
      </c>
      <c r="J317" s="4">
        <v>60</v>
      </c>
      <c r="K317" s="4">
        <v>420</v>
      </c>
      <c r="L317" s="4">
        <v>100</v>
      </c>
      <c r="M317" s="4">
        <v>102</v>
      </c>
      <c r="N317" s="4">
        <v>60</v>
      </c>
      <c r="O317" s="4">
        <v>320</v>
      </c>
      <c r="P317" s="4">
        <v>120</v>
      </c>
      <c r="Q317" s="13">
        <f t="shared" si="104"/>
        <v>0.5943045810978127</v>
      </c>
      <c r="R317" s="16">
        <f t="shared" si="105"/>
        <v>1.4857614527445318</v>
      </c>
      <c r="S317" s="16">
        <f t="shared" si="106"/>
        <v>0.99546017333883619</v>
      </c>
      <c r="T317" s="16">
        <f t="shared" si="107"/>
        <v>2.0800660338423445</v>
      </c>
      <c r="U317" s="16">
        <f t="shared" si="108"/>
        <v>0.99050763516302109</v>
      </c>
      <c r="V317" s="16">
        <f t="shared" si="109"/>
        <v>0.29715229054890635</v>
      </c>
      <c r="W317" s="16">
        <f t="shared" si="110"/>
        <v>2.0800660338423445</v>
      </c>
      <c r="X317" s="16">
        <f t="shared" si="111"/>
        <v>0.49525381758151055</v>
      </c>
      <c r="Y317" s="16">
        <f t="shared" si="112"/>
        <v>0.50515889393314073</v>
      </c>
      <c r="Z317" s="16">
        <f t="shared" si="113"/>
        <v>0.29715229054890635</v>
      </c>
      <c r="AA317" s="16">
        <f t="shared" si="114"/>
        <v>1.5848122162608338</v>
      </c>
      <c r="AB317" s="17">
        <f t="shared" si="115"/>
        <v>0.5943045810978127</v>
      </c>
      <c r="AC317" s="15">
        <v>87473.24</v>
      </c>
      <c r="AD317" s="14">
        <f>AVERAGE(Tabela1[[#This Row],[202407-JUL]:[202506-JUN]])</f>
        <v>201.91666666666666</v>
      </c>
      <c r="AE317" s="14">
        <f t="shared" si="116"/>
        <v>230.3</v>
      </c>
      <c r="AF317" s="5">
        <v>11</v>
      </c>
      <c r="AG317" s="6">
        <v>1017</v>
      </c>
      <c r="AH317" s="4">
        <v>960</v>
      </c>
      <c r="AI317" s="23">
        <f>SUM(Tabela1[[#This Row],[ESTOQUE RJ]:[ESTOQUE SC]])</f>
        <v>1977</v>
      </c>
      <c r="AJ317" s="4">
        <v>0</v>
      </c>
      <c r="AK317" s="4">
        <v>360</v>
      </c>
      <c r="AL317" s="24">
        <f>SUM(Tabela1[[#This Row],[QTD CONTAINER]:[QTD FÁBRICA]])</f>
        <v>360</v>
      </c>
      <c r="AM317" s="7">
        <f t="shared" si="117"/>
        <v>5.036731324803962</v>
      </c>
      <c r="AN317" s="7">
        <f t="shared" si="118"/>
        <v>4.7544366487825016</v>
      </c>
      <c r="AO317" s="8">
        <f t="shared" si="119"/>
        <v>0</v>
      </c>
      <c r="AP317" s="9">
        <f t="shared" si="120"/>
        <v>1.7829137432934379</v>
      </c>
      <c r="AQ317" s="25">
        <f t="shared" si="121"/>
        <v>11.574081716879903</v>
      </c>
      <c r="AR317" s="18">
        <f t="shared" si="122"/>
        <v>4.4159791576204945</v>
      </c>
      <c r="AS317" s="7">
        <f t="shared" si="123"/>
        <v>4.1684759009986969</v>
      </c>
      <c r="AT317" s="8">
        <f t="shared" si="124"/>
        <v>0</v>
      </c>
      <c r="AU317" s="9">
        <f t="shared" si="125"/>
        <v>1.5631784628745113</v>
      </c>
      <c r="AV317" s="10">
        <f t="shared" si="126"/>
        <v>10.147633521493702</v>
      </c>
      <c r="AW317" s="22">
        <f t="shared" si="127"/>
        <v>0.92546176686075654</v>
      </c>
      <c r="AX317" s="5">
        <f t="shared" si="128"/>
        <v>0</v>
      </c>
      <c r="AY317" s="4">
        <f>IF(
  AND(Tabela1[[#This Row],[GRUPO | ITEM]]="PALHETAS",NOT(OR(MID(Tabela1[[#This Row],[ITEM]],1,5)="YN-PF",MID(Tabela1[[#This Row],[ITEM]],1,5)="YN-PC"))),
  0,
  IF(
    ROUNDUP(
      IF(
        IF(D317="A",13-SUM(AR317:AU317),IF(D317="B",11-SUM(AR317:AU317),IF(D317="C",7-SUM(AR317:AU317))))
        &lt;0,
        0,
        IF(D317="A",13-SUM(AR317:AU317),IF(D317="B",11-SUM(AR317:AU317),IF(D317="C",7-SUM(AR317:AU317))))
      )
      *AE317/C317, 0
    )
    *C317 = 0,
    0,
    ROUNDUP(
      IF(
        IF(D317="A",13-SUM(AR317:AU317),IF(D317="B",11-SUM(AR317:AU317),IF(D317="C",7-SUM(AR317:AU317))))
        &lt;0,
        0,
        IF(D317="A",13-SUM(AR317:AU317),IF(D317="B",11-SUM(AR317:AU317),IF(D317="C",7-SUM(AR317:AU317))))
      )
      *AE317/C317, 0
    ) *C317
  )
)</f>
        <v>200</v>
      </c>
      <c r="AZ317" s="26">
        <f>IF(OR(COUNTIF(AB317,"&gt;="&amp;1.5)+COUNTIF(AA317,"&gt;="&amp;1.5)+COUNTIF(Z317,"&gt;="&amp;1.5)+COUNTIF(Y317,"&gt;="&amp;1.5)+COUNTIF(X317,"&gt;="&amp;1.5)&gt;=2,COUNTIF(AB317,"&gt;="&amp;2)&gt;=1,AND(AA317&gt;=1.5,AB317&lt;=0.3,AI317=0)),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+IFERROR(BA317*C317,0),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+IFERROR(BA317*C317,0),
IFERROR(AVERAGEIF(Tabela1[[#This Row],[COMPRA PADRÃO]:[COMPRA &gt;30%]],"&gt;"&amp;0,Tabela1[[#This Row],[COMPRA PADRÃO]:[COMPRA &gt;30%]]),
0))/Tabela1[[#This Row],[U/CX]],0)*Tabela1[[#This Row],[U/CX]])</f>
        <v>200</v>
      </c>
      <c r="BA317" s="33"/>
      <c r="BB317" s="33"/>
      <c r="BC317" s="42"/>
      <c r="BD317" s="43">
        <f t="shared" si="129"/>
        <v>9.1433962264150939</v>
      </c>
      <c r="BE317" s="44">
        <f>Tabela1[[#This Row],[MÉDIA DIÁRIA]]*180</f>
        <v>1645.8113207547169</v>
      </c>
      <c r="BF317" s="44">
        <f>Tabela1[[#This Row],[MÉDIA DIÁRIA]]*IF(Tabela1[[#This Row],[ABC FAT]]="A",(13*22),IF(Tabela1[[#This Row],[ABC FAT]]="B",(9*22),IF(Tabela1[[#This Row],[ABC FAT]]="C",(3*22),0)))</f>
        <v>1810.3924528301886</v>
      </c>
      <c r="BG317" s="44">
        <f>SUM(Tabela1[[#This Row],[ESTOQUE TOTAL]],Tabela1[[#This Row],[TRÂNSITO TOTAL]])</f>
        <v>2337</v>
      </c>
      <c r="BH3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1120</v>
      </c>
      <c r="BI3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1.2012312560187097</v>
      </c>
    </row>
    <row r="318" spans="1:61" s="3" customFormat="1" x14ac:dyDescent="0.2">
      <c r="A318" s="4" t="s">
        <v>17</v>
      </c>
      <c r="B318" s="4" t="s">
        <v>835</v>
      </c>
      <c r="C318" s="4">
        <v>50</v>
      </c>
      <c r="D318" s="4" t="s">
        <v>85</v>
      </c>
      <c r="E318" s="5">
        <v>75</v>
      </c>
      <c r="F318" s="4">
        <v>125</v>
      </c>
      <c r="G318" s="4">
        <v>75</v>
      </c>
      <c r="H318" s="4">
        <v>100</v>
      </c>
      <c r="I318" s="4">
        <v>400</v>
      </c>
      <c r="J318" s="4"/>
      <c r="K318" s="4">
        <v>100</v>
      </c>
      <c r="L318" s="4">
        <v>150</v>
      </c>
      <c r="M318" s="4"/>
      <c r="N318" s="4"/>
      <c r="O318" s="4">
        <v>100</v>
      </c>
      <c r="P318" s="4">
        <v>100</v>
      </c>
      <c r="Q318" s="13">
        <f t="shared" si="104"/>
        <v>0.55102040816326525</v>
      </c>
      <c r="R318" s="16">
        <f t="shared" si="105"/>
        <v>0.91836734693877553</v>
      </c>
      <c r="S318" s="16">
        <f t="shared" si="106"/>
        <v>0.55102040816326525</v>
      </c>
      <c r="T318" s="16">
        <f t="shared" si="107"/>
        <v>0.73469387755102034</v>
      </c>
      <c r="U318" s="16">
        <f t="shared" si="108"/>
        <v>2.9387755102040813</v>
      </c>
      <c r="V318" s="16">
        <f t="shared" si="109"/>
        <v>0</v>
      </c>
      <c r="W318" s="16">
        <f t="shared" si="110"/>
        <v>0.73469387755102034</v>
      </c>
      <c r="X318" s="16">
        <f t="shared" si="111"/>
        <v>1.1020408163265305</v>
      </c>
      <c r="Y318" s="16">
        <f t="shared" si="112"/>
        <v>0</v>
      </c>
      <c r="Z318" s="16">
        <f t="shared" si="113"/>
        <v>0</v>
      </c>
      <c r="AA318" s="16">
        <f t="shared" si="114"/>
        <v>0.73469387755102034</v>
      </c>
      <c r="AB318" s="17">
        <f t="shared" si="115"/>
        <v>0.73469387755102034</v>
      </c>
      <c r="AC318" s="15">
        <v>9510.5</v>
      </c>
      <c r="AD318" s="14">
        <f>AVERAGE(Tabela1[[#This Row],[202407-JUL]:[202506-JUN]])</f>
        <v>136.11111111111111</v>
      </c>
      <c r="AE318" s="14">
        <f t="shared" si="116"/>
        <v>136.11111111111111</v>
      </c>
      <c r="AF318" s="5">
        <v>0</v>
      </c>
      <c r="AG318" s="6">
        <v>750</v>
      </c>
      <c r="AH318" s="4">
        <v>250</v>
      </c>
      <c r="AI318" s="23">
        <f>SUM(Tabela1[[#This Row],[ESTOQUE RJ]:[ESTOQUE SC]])</f>
        <v>1000</v>
      </c>
      <c r="AJ318" s="4">
        <v>0</v>
      </c>
      <c r="AK318" s="4">
        <v>0</v>
      </c>
      <c r="AL318" s="24">
        <f>SUM(Tabela1[[#This Row],[QTD CONTAINER]:[QTD FÁBRICA]])</f>
        <v>0</v>
      </c>
      <c r="AM318" s="7">
        <f t="shared" si="117"/>
        <v>5.5102040816326525</v>
      </c>
      <c r="AN318" s="7">
        <f t="shared" si="118"/>
        <v>1.8367346938775511</v>
      </c>
      <c r="AO318" s="8">
        <f t="shared" si="119"/>
        <v>0</v>
      </c>
      <c r="AP318" s="9">
        <f t="shared" si="120"/>
        <v>0</v>
      </c>
      <c r="AQ318" s="25">
        <f t="shared" si="121"/>
        <v>7.3469387755102034</v>
      </c>
      <c r="AR318" s="18">
        <f t="shared" si="122"/>
        <v>5.5102040816326525</v>
      </c>
      <c r="AS318" s="7">
        <f t="shared" si="123"/>
        <v>1.8367346938775511</v>
      </c>
      <c r="AT318" s="8">
        <f t="shared" si="124"/>
        <v>0</v>
      </c>
      <c r="AU318" s="9">
        <f t="shared" si="125"/>
        <v>0</v>
      </c>
      <c r="AV318" s="10">
        <f t="shared" si="126"/>
        <v>7.3469387755102034</v>
      </c>
      <c r="AW318" s="22">
        <f t="shared" si="127"/>
        <v>0</v>
      </c>
      <c r="AX318" s="5">
        <f t="shared" si="128"/>
        <v>0</v>
      </c>
      <c r="AY318" s="4">
        <f>IF(
  AND(Tabela1[[#This Row],[GRUPO | ITEM]]="PALHETAS",NOT(OR(MID(Tabela1[[#This Row],[ITEM]],1,5)="YN-PF",MID(Tabela1[[#This Row],[ITEM]],1,5)="YN-PC"))),
  0,
  IF(
    ROUNDUP(
      IF(
        IF(D318="A",13-SUM(AR318:AU318),IF(D318="B",11-SUM(AR318:AU318),IF(D318="C",7-SUM(AR318:AU318))))
        &lt;0,
        0,
        IF(D318="A",13-SUM(AR318:AU318),IF(D318="B",11-SUM(AR318:AU318),IF(D318="C",7-SUM(AR318:AU318))))
      )
      *AE318/C318, 0
    )
    *C318 = 0,
    0,
    ROUNDUP(
      IF(
        IF(D318="A",13-SUM(AR318:AU318),IF(D318="B",11-SUM(AR318:AU318),IF(D318="C",7-SUM(AR318:AU318))))
        &lt;0,
        0,
        IF(D318="A",13-SUM(AR318:AU318),IF(D318="B",11-SUM(AR318:AU318),IF(D318="C",7-SUM(AR318:AU318))))
      )
      *AE318/C318, 0
    ) *C318
  )
)</f>
        <v>0</v>
      </c>
      <c r="AZ318" s="26">
        <f>IF(OR(COUNTIF(AB318,"&gt;="&amp;1.5)+COUNTIF(AA318,"&gt;="&amp;1.5)+COUNTIF(Z318,"&gt;="&amp;1.5)+COUNTIF(Y318,"&gt;="&amp;1.5)+COUNTIF(X318,"&gt;="&amp;1.5)&gt;=2,COUNTIF(AB318,"&gt;="&amp;2)&gt;=1,AND(AA318&gt;=1.5,AB318&lt;=0.3,AI318=0)),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+IFERROR(BA318*C318,0),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+IFERROR(BA318*C318,0),
IFERROR(AVERAGEIF(Tabela1[[#This Row],[COMPRA PADRÃO]:[COMPRA &gt;30%]],"&gt;"&amp;0,Tabela1[[#This Row],[COMPRA PADRÃO]:[COMPRA &gt;30%]]),
0))/Tabela1[[#This Row],[U/CX]],0)*Tabela1[[#This Row],[U/CX]])</f>
        <v>0</v>
      </c>
      <c r="BA318" s="19"/>
      <c r="BB318" s="19"/>
      <c r="BC318" s="5"/>
      <c r="BD318" s="43">
        <f t="shared" si="129"/>
        <v>4.6226415094339623</v>
      </c>
      <c r="BE318" s="44">
        <f>Tabela1[[#This Row],[MÉDIA DIÁRIA]]*180</f>
        <v>832.07547169811323</v>
      </c>
      <c r="BF318" s="44">
        <f>Tabela1[[#This Row],[MÉDIA DIÁRIA]]*IF(Tabela1[[#This Row],[ABC FAT]]="A",(13*22),IF(Tabela1[[#This Row],[ABC FAT]]="B",(9*22),IF(Tabela1[[#This Row],[ABC FAT]]="C",(3*22),0)))</f>
        <v>305.09433962264154</v>
      </c>
      <c r="BG318" s="44">
        <f>SUM(Tabela1[[#This Row],[ESTOQUE TOTAL]],Tabela1[[#This Row],[TRÂNSITO TOTAL]])</f>
        <v>1000</v>
      </c>
      <c r="BH3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</v>
      </c>
      <c r="BI3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1.201814058956916</v>
      </c>
    </row>
    <row r="319" spans="1:61" s="3" customFormat="1" x14ac:dyDescent="0.2">
      <c r="A319" s="4" t="s">
        <v>39</v>
      </c>
      <c r="B319" s="4" t="s">
        <v>717</v>
      </c>
      <c r="C319" s="4">
        <v>200</v>
      </c>
      <c r="D319" s="4" t="s">
        <v>16</v>
      </c>
      <c r="E319" s="5">
        <v>2000</v>
      </c>
      <c r="F319" s="4">
        <v>800</v>
      </c>
      <c r="G319" s="4">
        <v>2750</v>
      </c>
      <c r="H319" s="4">
        <v>1700</v>
      </c>
      <c r="I319" s="4">
        <v>1700</v>
      </c>
      <c r="J319" s="4">
        <v>300</v>
      </c>
      <c r="K319" s="4">
        <v>1850</v>
      </c>
      <c r="L319" s="4">
        <v>600</v>
      </c>
      <c r="M319" s="4">
        <v>400</v>
      </c>
      <c r="N319" s="4">
        <v>850</v>
      </c>
      <c r="O319" s="4">
        <v>1900</v>
      </c>
      <c r="P319" s="4">
        <v>1700</v>
      </c>
      <c r="Q319" s="13">
        <f t="shared" si="104"/>
        <v>1.4501510574018126</v>
      </c>
      <c r="R319" s="16">
        <f t="shared" si="105"/>
        <v>0.58006042296072502</v>
      </c>
      <c r="S319" s="16">
        <f t="shared" si="106"/>
        <v>1.9939577039274923</v>
      </c>
      <c r="T319" s="16">
        <f t="shared" si="107"/>
        <v>1.2326283987915407</v>
      </c>
      <c r="U319" s="16">
        <f t="shared" si="108"/>
        <v>1.2326283987915407</v>
      </c>
      <c r="V319" s="16">
        <f t="shared" si="109"/>
        <v>0.2175226586102719</v>
      </c>
      <c r="W319" s="16">
        <f t="shared" si="110"/>
        <v>1.3413897280966767</v>
      </c>
      <c r="X319" s="16">
        <f t="shared" si="111"/>
        <v>0.43504531722054379</v>
      </c>
      <c r="Y319" s="16">
        <f t="shared" si="112"/>
        <v>0.29003021148036251</v>
      </c>
      <c r="Z319" s="16">
        <f t="shared" si="113"/>
        <v>0.61631419939577037</v>
      </c>
      <c r="AA319" s="16">
        <f t="shared" si="114"/>
        <v>1.3776435045317219</v>
      </c>
      <c r="AB319" s="17">
        <f t="shared" si="115"/>
        <v>1.2326283987915407</v>
      </c>
      <c r="AC319" s="15">
        <v>49888.5</v>
      </c>
      <c r="AD319" s="14">
        <f>AVERAGE(Tabela1[[#This Row],[202407-JUL]:[202506-JUN]])</f>
        <v>1379.1666666666667</v>
      </c>
      <c r="AE319" s="14">
        <f t="shared" si="116"/>
        <v>1585</v>
      </c>
      <c r="AF319" s="5">
        <v>0</v>
      </c>
      <c r="AG319" s="6">
        <v>11322</v>
      </c>
      <c r="AH319" s="4">
        <v>0</v>
      </c>
      <c r="AI319" s="23">
        <f>SUM(Tabela1[[#This Row],[ESTOQUE RJ]:[ESTOQUE SC]])</f>
        <v>11322</v>
      </c>
      <c r="AJ319" s="4">
        <v>2200</v>
      </c>
      <c r="AK319" s="4">
        <v>19800</v>
      </c>
      <c r="AL319" s="24">
        <f>SUM(Tabela1[[#This Row],[QTD CONTAINER]:[QTD FÁBRICA]])</f>
        <v>22000</v>
      </c>
      <c r="AM319" s="7">
        <f t="shared" si="117"/>
        <v>8.2093051359516611</v>
      </c>
      <c r="AN319" s="7">
        <f t="shared" si="118"/>
        <v>0</v>
      </c>
      <c r="AO319" s="8">
        <f t="shared" si="119"/>
        <v>1.5951661631419938</v>
      </c>
      <c r="AP319" s="9">
        <f t="shared" si="120"/>
        <v>14.356495468277945</v>
      </c>
      <c r="AQ319" s="25">
        <f t="shared" si="121"/>
        <v>24.160966767371598</v>
      </c>
      <c r="AR319" s="18">
        <f t="shared" si="122"/>
        <v>7.1432176656151416</v>
      </c>
      <c r="AS319" s="7">
        <f t="shared" si="123"/>
        <v>0</v>
      </c>
      <c r="AT319" s="8">
        <f t="shared" si="124"/>
        <v>1.38801261829653</v>
      </c>
      <c r="AU319" s="9">
        <f t="shared" si="125"/>
        <v>12.49211356466877</v>
      </c>
      <c r="AV319" s="10">
        <f t="shared" si="126"/>
        <v>21.023343848580442</v>
      </c>
      <c r="AW319" s="22">
        <f t="shared" si="127"/>
        <v>0</v>
      </c>
      <c r="AX319" s="5">
        <f t="shared" si="128"/>
        <v>0</v>
      </c>
      <c r="AY319" s="4">
        <f>IF(
  AND(Tabela1[[#This Row],[GRUPO | ITEM]]="PALHETAS",NOT(OR(MID(Tabela1[[#This Row],[ITEM]],1,5)="YN-PF",MID(Tabela1[[#This Row],[ITEM]],1,5)="YN-PC"))),
  0,
  IF(
    ROUNDUP(
      IF(
        IF(D319="A",13-SUM(AR319:AU319),IF(D319="B",11-SUM(AR319:AU319),IF(D319="C",7-SUM(AR319:AU319))))
        &lt;0,
        0,
        IF(D319="A",13-SUM(AR319:AU319),IF(D319="B",11-SUM(AR319:AU319),IF(D319="C",7-SUM(AR319:AU319))))
      )
      *AE319/C319, 0
    )
    *C319 = 0,
    0,
    ROUNDUP(
      IF(
        IF(D319="A",13-SUM(AR319:AU319),IF(D319="B",11-SUM(AR319:AU319),IF(D319="C",7-SUM(AR319:AU319))))
        &lt;0,
        0,
        IF(D319="A",13-SUM(AR319:AU319),IF(D319="B",11-SUM(AR319:AU319),IF(D319="C",7-SUM(AR319:AU319))))
      )
      *AE319/C319, 0
    ) *C319
  )
)</f>
        <v>0</v>
      </c>
      <c r="AZ319" s="26">
        <f>IF(OR(COUNTIF(AB319,"&gt;="&amp;1.5)+COUNTIF(AA319,"&gt;="&amp;1.5)+COUNTIF(Z319,"&gt;="&amp;1.5)+COUNTIF(Y319,"&gt;="&amp;1.5)+COUNTIF(X319,"&gt;="&amp;1.5)&gt;=2,COUNTIF(AB319,"&gt;="&amp;2)&gt;=1,AND(AA319&gt;=1.5,AB319&lt;=0.3,AI319=0)),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+IFERROR(BA319*C319,0),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+IFERROR(BA319*C319,0),
IFERROR(AVERAGEIF(Tabela1[[#This Row],[COMPRA PADRÃO]:[COMPRA &gt;30%]],"&gt;"&amp;0,Tabela1[[#This Row],[COMPRA PADRÃO]:[COMPRA &gt;30%]]),
0))/Tabela1[[#This Row],[U/CX]],0)*Tabela1[[#This Row],[U/CX]])</f>
        <v>0</v>
      </c>
      <c r="BA319" s="19"/>
      <c r="BB319" s="19"/>
      <c r="BC319" s="5"/>
      <c r="BD319" s="43">
        <f t="shared" si="129"/>
        <v>62.452830188679243</v>
      </c>
      <c r="BE319" s="44">
        <f>Tabela1[[#This Row],[MÉDIA DIÁRIA]]*180</f>
        <v>11241.509433962265</v>
      </c>
      <c r="BF319" s="44">
        <f>Tabela1[[#This Row],[MÉDIA DIÁRIA]]*IF(Tabela1[[#This Row],[ABC FAT]]="A",(13*22),IF(Tabela1[[#This Row],[ABC FAT]]="B",(9*22),IF(Tabela1[[#This Row],[ABC FAT]]="C",(3*22),0)))</f>
        <v>12365.66037735849</v>
      </c>
      <c r="BG319" s="44">
        <f>SUM(Tabela1[[#This Row],[ESTOQUE TOTAL]],Tabela1[[#This Row],[TRÂNSITO TOTAL]])</f>
        <v>33322</v>
      </c>
      <c r="BH3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1.2028633769721382</v>
      </c>
    </row>
    <row r="320" spans="1:61" s="3" customFormat="1" x14ac:dyDescent="0.2">
      <c r="A320" s="4" t="s">
        <v>17</v>
      </c>
      <c r="B320" s="4" t="s">
        <v>991</v>
      </c>
      <c r="C320" s="4">
        <v>50</v>
      </c>
      <c r="D320" s="4" t="s">
        <v>16</v>
      </c>
      <c r="E320" s="5">
        <v>1000</v>
      </c>
      <c r="F320" s="4">
        <v>1400</v>
      </c>
      <c r="G320" s="4">
        <v>1350</v>
      </c>
      <c r="H320" s="4">
        <v>3250</v>
      </c>
      <c r="I320" s="4">
        <v>4600</v>
      </c>
      <c r="J320" s="4">
        <v>600</v>
      </c>
      <c r="K320" s="4">
        <v>1400</v>
      </c>
      <c r="L320" s="4">
        <v>600</v>
      </c>
      <c r="M320" s="4">
        <v>350</v>
      </c>
      <c r="N320" s="4">
        <v>200</v>
      </c>
      <c r="O320" s="4">
        <v>600</v>
      </c>
      <c r="P320" s="4">
        <v>1200</v>
      </c>
      <c r="Q320" s="13">
        <f t="shared" si="104"/>
        <v>0.7250755287009063</v>
      </c>
      <c r="R320" s="16">
        <f t="shared" si="105"/>
        <v>1.0151057401812689</v>
      </c>
      <c r="S320" s="16">
        <f t="shared" si="106"/>
        <v>0.97885196374622352</v>
      </c>
      <c r="T320" s="16">
        <f t="shared" si="107"/>
        <v>2.3564954682779455</v>
      </c>
      <c r="U320" s="16">
        <f t="shared" si="108"/>
        <v>3.3353474320241689</v>
      </c>
      <c r="V320" s="16">
        <f t="shared" si="109"/>
        <v>0.43504531722054379</v>
      </c>
      <c r="W320" s="16">
        <f t="shared" si="110"/>
        <v>1.0151057401812689</v>
      </c>
      <c r="X320" s="16">
        <f t="shared" si="111"/>
        <v>0.43504531722054379</v>
      </c>
      <c r="Y320" s="16">
        <f t="shared" si="112"/>
        <v>0.25377643504531722</v>
      </c>
      <c r="Z320" s="16">
        <f t="shared" si="113"/>
        <v>0.14501510574018125</v>
      </c>
      <c r="AA320" s="16">
        <f t="shared" si="114"/>
        <v>0.43504531722054379</v>
      </c>
      <c r="AB320" s="17">
        <f t="shared" si="115"/>
        <v>0.87009063444108758</v>
      </c>
      <c r="AC320" s="15">
        <v>92358.5</v>
      </c>
      <c r="AD320" s="14">
        <f>AVERAGE(Tabela1[[#This Row],[202407-JUL]:[202506-JUN]])</f>
        <v>1379.1666666666667</v>
      </c>
      <c r="AE320" s="14">
        <f t="shared" si="116"/>
        <v>1600</v>
      </c>
      <c r="AF320" s="5">
        <v>0</v>
      </c>
      <c r="AG320" s="6">
        <v>3750</v>
      </c>
      <c r="AH320" s="4">
        <v>9800</v>
      </c>
      <c r="AI320" s="23">
        <f>SUM(Tabela1[[#This Row],[ESTOQUE RJ]:[ESTOQUE SC]])</f>
        <v>13550</v>
      </c>
      <c r="AJ320" s="4">
        <v>0</v>
      </c>
      <c r="AK320" s="4">
        <v>0</v>
      </c>
      <c r="AL320" s="24">
        <f>SUM(Tabela1[[#This Row],[QTD CONTAINER]:[QTD FÁBRICA]])</f>
        <v>0</v>
      </c>
      <c r="AM320" s="7">
        <f t="shared" si="117"/>
        <v>2.7190332326283988</v>
      </c>
      <c r="AN320" s="7">
        <f t="shared" si="118"/>
        <v>7.1057401812688816</v>
      </c>
      <c r="AO320" s="8">
        <f t="shared" si="119"/>
        <v>0</v>
      </c>
      <c r="AP320" s="9">
        <f t="shared" si="120"/>
        <v>0</v>
      </c>
      <c r="AQ320" s="25">
        <f t="shared" si="121"/>
        <v>9.8247734138972795</v>
      </c>
      <c r="AR320" s="18">
        <f t="shared" si="122"/>
        <v>2.34375</v>
      </c>
      <c r="AS320" s="7">
        <f t="shared" si="123"/>
        <v>6.125</v>
      </c>
      <c r="AT320" s="8">
        <f t="shared" si="124"/>
        <v>0</v>
      </c>
      <c r="AU320" s="9">
        <f t="shared" si="125"/>
        <v>0</v>
      </c>
      <c r="AV320" s="10">
        <f t="shared" si="126"/>
        <v>8.46875</v>
      </c>
      <c r="AW320" s="22">
        <f t="shared" si="127"/>
        <v>0</v>
      </c>
      <c r="AX320" s="5">
        <f t="shared" si="128"/>
        <v>0</v>
      </c>
      <c r="AY320" s="4">
        <f>IF(
  AND(Tabela1[[#This Row],[GRUPO | ITEM]]="PALHETAS",NOT(OR(MID(Tabela1[[#This Row],[ITEM]],1,5)="YN-PF",MID(Tabela1[[#This Row],[ITEM]],1,5)="YN-PC"))),
  0,
  IF(
    ROUNDUP(
      IF(
        IF(D320="A",13-SUM(AR320:AU320),IF(D320="B",11-SUM(AR320:AU320),IF(D320="C",7-SUM(AR320:AU320))))
        &lt;0,
        0,
        IF(D320="A",13-SUM(AR320:AU320),IF(D320="B",11-SUM(AR320:AU320),IF(D320="C",7-SUM(AR320:AU320))))
      )
      *AE320/C320, 0
    )
    *C320 = 0,
    0,
    ROUNDUP(
      IF(
        IF(D320="A",13-SUM(AR320:AU320),IF(D320="B",11-SUM(AR320:AU320),IF(D320="C",7-SUM(AR320:AU320))))
        &lt;0,
        0,
        IF(D320="A",13-SUM(AR320:AU320),IF(D320="B",11-SUM(AR320:AU320),IF(D320="C",7-SUM(AR320:AU320))))
      )
      *AE320/C320, 0
    ) *C320
  )
)</f>
        <v>0</v>
      </c>
      <c r="AZ320" s="26">
        <f>IF(OR(COUNTIF(AB320,"&gt;="&amp;1.5)+COUNTIF(AA320,"&gt;="&amp;1.5)+COUNTIF(Z320,"&gt;="&amp;1.5)+COUNTIF(Y320,"&gt;="&amp;1.5)+COUNTIF(X320,"&gt;="&amp;1.5)&gt;=2,COUNTIF(AB320,"&gt;="&amp;2)&gt;=1,AND(AA320&gt;=1.5,AB320&lt;=0.3,AI320=0)),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+IFERROR(BA320*C320,0),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+IFERROR(BA320*C320,0),
IFERROR(AVERAGEIF(Tabela1[[#This Row],[COMPRA PADRÃO]:[COMPRA &gt;30%]],"&gt;"&amp;0,Tabela1[[#This Row],[COMPRA PADRÃO]:[COMPRA &gt;30%]]),
0))/Tabela1[[#This Row],[U/CX]],0)*Tabela1[[#This Row],[U/CX]])</f>
        <v>0</v>
      </c>
      <c r="BA320" s="19"/>
      <c r="BB320" s="19"/>
      <c r="BC320" s="5"/>
      <c r="BD320" s="43">
        <f t="shared" si="129"/>
        <v>62.452830188679243</v>
      </c>
      <c r="BE320" s="44">
        <f>Tabela1[[#This Row],[MÉDIA DIÁRIA]]*180</f>
        <v>11241.509433962265</v>
      </c>
      <c r="BF320" s="44">
        <f>Tabela1[[#This Row],[MÉDIA DIÁRIA]]*IF(Tabela1[[#This Row],[ABC FAT]]="A",(13*22),IF(Tabela1[[#This Row],[ABC FAT]]="B",(9*22),IF(Tabela1[[#This Row],[ABC FAT]]="C",(3*22),0)))</f>
        <v>12365.66037735849</v>
      </c>
      <c r="BG320" s="44">
        <f>SUM(Tabela1[[#This Row],[ESTOQUE TOTAL]],Tabela1[[#This Row],[TRÂNSITO TOTAL]])</f>
        <v>13550</v>
      </c>
      <c r="BH3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10050</v>
      </c>
      <c r="BI3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1.2053541456864718</v>
      </c>
    </row>
    <row r="321" spans="1:61" s="3" customFormat="1" x14ac:dyDescent="0.2">
      <c r="A321" s="4" t="s">
        <v>14</v>
      </c>
      <c r="B321" s="4" t="s">
        <v>73</v>
      </c>
      <c r="C321" s="4">
        <v>250</v>
      </c>
      <c r="D321" s="4" t="s">
        <v>16</v>
      </c>
      <c r="E321" s="5">
        <v>1250</v>
      </c>
      <c r="F321" s="4">
        <v>1250</v>
      </c>
      <c r="G321" s="4">
        <v>370</v>
      </c>
      <c r="H321" s="4">
        <v>780</v>
      </c>
      <c r="I321" s="4">
        <v>1150</v>
      </c>
      <c r="J321" s="4">
        <v>550</v>
      </c>
      <c r="K321" s="4">
        <v>1300</v>
      </c>
      <c r="L321" s="4">
        <v>980</v>
      </c>
      <c r="M321" s="4">
        <v>1290</v>
      </c>
      <c r="N321" s="4">
        <v>650</v>
      </c>
      <c r="O321" s="4">
        <v>1290</v>
      </c>
      <c r="P321" s="4">
        <v>650</v>
      </c>
      <c r="Q321" s="13">
        <f t="shared" si="104"/>
        <v>1.3032145960034753</v>
      </c>
      <c r="R321" s="16">
        <f t="shared" si="105"/>
        <v>1.3032145960034753</v>
      </c>
      <c r="S321" s="16">
        <f t="shared" si="106"/>
        <v>0.3857515204170287</v>
      </c>
      <c r="T321" s="16">
        <f t="shared" si="107"/>
        <v>0.81320590790616853</v>
      </c>
      <c r="U321" s="16">
        <f t="shared" si="108"/>
        <v>1.1989574283231972</v>
      </c>
      <c r="V321" s="16">
        <f t="shared" si="109"/>
        <v>0.57341442224152916</v>
      </c>
      <c r="W321" s="16">
        <f t="shared" si="110"/>
        <v>1.3553431798436144</v>
      </c>
      <c r="X321" s="16">
        <f t="shared" si="111"/>
        <v>1.0217202432667247</v>
      </c>
      <c r="Y321" s="16">
        <f t="shared" si="112"/>
        <v>1.3449174630755865</v>
      </c>
      <c r="Z321" s="16">
        <f t="shared" si="113"/>
        <v>0.6776715899218072</v>
      </c>
      <c r="AA321" s="16">
        <f t="shared" si="114"/>
        <v>1.3449174630755865</v>
      </c>
      <c r="AB321" s="17">
        <f t="shared" si="115"/>
        <v>0.6776715899218072</v>
      </c>
      <c r="AC321" s="15">
        <v>64775.5</v>
      </c>
      <c r="AD321" s="14">
        <f>AVERAGE(Tabela1[[#This Row],[202407-JUL]:[202506-JUN]])</f>
        <v>959.16666666666663</v>
      </c>
      <c r="AE321" s="14">
        <f t="shared" si="116"/>
        <v>959.16666666666663</v>
      </c>
      <c r="AF321" s="5">
        <v>1</v>
      </c>
      <c r="AG321" s="6">
        <v>6448</v>
      </c>
      <c r="AH321" s="4">
        <v>0</v>
      </c>
      <c r="AI321" s="23">
        <f>SUM(Tabela1[[#This Row],[ESTOQUE RJ]:[ESTOQUE SC]])</f>
        <v>6448</v>
      </c>
      <c r="AJ321" s="4">
        <v>3000</v>
      </c>
      <c r="AK321" s="4">
        <v>5000</v>
      </c>
      <c r="AL321" s="24">
        <f>SUM(Tabela1[[#This Row],[QTD CONTAINER]:[QTD FÁBRICA]])</f>
        <v>8000</v>
      </c>
      <c r="AM321" s="7">
        <f t="shared" si="117"/>
        <v>6.7225021720243268</v>
      </c>
      <c r="AN321" s="7">
        <f t="shared" si="118"/>
        <v>0</v>
      </c>
      <c r="AO321" s="8">
        <f t="shared" si="119"/>
        <v>3.1277150304083405</v>
      </c>
      <c r="AP321" s="9">
        <f t="shared" si="120"/>
        <v>5.2128583840139013</v>
      </c>
      <c r="AQ321" s="25">
        <f t="shared" si="121"/>
        <v>15.063075586446569</v>
      </c>
      <c r="AR321" s="18">
        <f t="shared" si="122"/>
        <v>6.7225021720243268</v>
      </c>
      <c r="AS321" s="7">
        <f t="shared" si="123"/>
        <v>0</v>
      </c>
      <c r="AT321" s="8">
        <f t="shared" si="124"/>
        <v>3.1277150304083405</v>
      </c>
      <c r="AU321" s="9">
        <f t="shared" si="125"/>
        <v>5.2128583840139013</v>
      </c>
      <c r="AV321" s="10">
        <f t="shared" si="126"/>
        <v>15.063075586446569</v>
      </c>
      <c r="AW321" s="22">
        <f t="shared" si="127"/>
        <v>0</v>
      </c>
      <c r="AX321" s="5">
        <f t="shared" si="128"/>
        <v>0</v>
      </c>
      <c r="AY321" s="4">
        <f>IF(
  AND(Tabela1[[#This Row],[GRUPO | ITEM]]="PALHETAS",NOT(OR(MID(Tabela1[[#This Row],[ITEM]],1,5)="YN-PF",MID(Tabela1[[#This Row],[ITEM]],1,5)="YN-PC"))),
  0,
  IF(
    ROUNDUP(
      IF(
        IF(D321="A",13-SUM(AR321:AU321),IF(D321="B",11-SUM(AR321:AU321),IF(D321="C",7-SUM(AR321:AU321))))
        &lt;0,
        0,
        IF(D321="A",13-SUM(AR321:AU321),IF(D321="B",11-SUM(AR321:AU321),IF(D321="C",7-SUM(AR321:AU321))))
      )
      *AE321/C321, 0
    )
    *C321 = 0,
    0,
    ROUNDUP(
      IF(
        IF(D321="A",13-SUM(AR321:AU321),IF(D321="B",11-SUM(AR321:AU321),IF(D321="C",7-SUM(AR321:AU321))))
        &lt;0,
        0,
        IF(D321="A",13-SUM(AR321:AU321),IF(D321="B",11-SUM(AR321:AU321),IF(D321="C",7-SUM(AR321:AU321))))
      )
      *AE321/C321, 0
    ) *C321
  )
)</f>
        <v>0</v>
      </c>
      <c r="AZ321" s="26">
        <f>IF(OR(COUNTIF(AB321,"&gt;="&amp;1.5)+COUNTIF(AA321,"&gt;="&amp;1.5)+COUNTIF(Z321,"&gt;="&amp;1.5)+COUNTIF(Y321,"&gt;="&amp;1.5)+COUNTIF(X321,"&gt;="&amp;1.5)&gt;=2,COUNTIF(AB321,"&gt;="&amp;2)&gt;=1,AND(AA321&gt;=1.5,AB321&lt;=0.3,AI321=0)),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+IFERROR(BA321*C321,0),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+IFERROR(BA321*C321,0),
IFERROR(AVERAGEIF(Tabela1[[#This Row],[COMPRA PADRÃO]:[COMPRA &gt;30%]],"&gt;"&amp;0,Tabela1[[#This Row],[COMPRA PADRÃO]:[COMPRA &gt;30%]]),
0))/Tabela1[[#This Row],[U/CX]],0)*Tabela1[[#This Row],[U/CX]])</f>
        <v>0</v>
      </c>
      <c r="BA321" s="19"/>
      <c r="BB321" s="19"/>
      <c r="BC321" s="5"/>
      <c r="BD321" s="43">
        <f t="shared" si="129"/>
        <v>43.433962264150942</v>
      </c>
      <c r="BE321" s="44">
        <f>Tabela1[[#This Row],[MÉDIA DIÁRIA]]*180</f>
        <v>7818.1132075471696</v>
      </c>
      <c r="BF321" s="44">
        <f>Tabela1[[#This Row],[MÉDIA DIÁRIA]]*IF(Tabela1[[#This Row],[ABC FAT]]="A",(13*22),IF(Tabela1[[#This Row],[ABC FAT]]="B",(9*22),IF(Tabela1[[#This Row],[ABC FAT]]="C",(3*22),0)))</f>
        <v>8599.9245283018863</v>
      </c>
      <c r="BG321" s="44">
        <f>SUM(Tabela1[[#This Row],[ESTOQUE TOTAL]],Tabela1[[#This Row],[TRÂNSITO TOTAL]])</f>
        <v>14448</v>
      </c>
      <c r="BH3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2000</v>
      </c>
      <c r="BI3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1.2084757215947486</v>
      </c>
    </row>
    <row r="322" spans="1:61" s="3" customFormat="1" x14ac:dyDescent="0.2">
      <c r="A322" s="4" t="s">
        <v>39</v>
      </c>
      <c r="B322" s="4" t="s">
        <v>668</v>
      </c>
      <c r="C322" s="4">
        <v>20</v>
      </c>
      <c r="D322" s="4" t="s">
        <v>19</v>
      </c>
      <c r="E322" s="5">
        <v>3740</v>
      </c>
      <c r="F322" s="4">
        <v>2600</v>
      </c>
      <c r="G322" s="4">
        <v>2560</v>
      </c>
      <c r="H322" s="4">
        <v>2616</v>
      </c>
      <c r="I322" s="4">
        <v>2938</v>
      </c>
      <c r="J322" s="4">
        <v>320</v>
      </c>
      <c r="K322" s="4">
        <v>3420</v>
      </c>
      <c r="L322" s="4">
        <v>1740</v>
      </c>
      <c r="M322" s="4">
        <v>1760</v>
      </c>
      <c r="N322" s="4">
        <v>2300</v>
      </c>
      <c r="O322" s="4">
        <v>3460</v>
      </c>
      <c r="P322" s="4">
        <v>2300</v>
      </c>
      <c r="Q322" s="13">
        <f t="shared" ref="Q322:Q385" si="130">IFERROR(E322/AVERAGE($E322:$P322),"")</f>
        <v>1.5083686227061908</v>
      </c>
      <c r="R322" s="16">
        <f t="shared" ref="R322:R385" si="131">IFERROR(F322/AVERAGE($E322:$P322),"")</f>
        <v>1.0485985077636619</v>
      </c>
      <c r="S322" s="16">
        <f t="shared" ref="S322:S385" si="132">IFERROR(G322/AVERAGE($E322:$P322),"")</f>
        <v>1.0324662230288364</v>
      </c>
      <c r="T322" s="16">
        <f t="shared" ref="T322:T385" si="133">IFERROR(H322/AVERAGE($E322:$P322),"")</f>
        <v>1.0550514216575924</v>
      </c>
      <c r="U322" s="16">
        <f t="shared" ref="U322:U385" si="134">IFERROR(I322/AVERAGE($E322:$P322),"")</f>
        <v>1.1849163137729382</v>
      </c>
      <c r="V322" s="16">
        <f t="shared" ref="V322:V385" si="135">IFERROR(J322/AVERAGE($E322:$P322),"")</f>
        <v>0.12905827787860455</v>
      </c>
      <c r="W322" s="16">
        <f t="shared" ref="W322:W385" si="136">IFERROR(K322/AVERAGE($E322:$P322),"")</f>
        <v>1.3793103448275863</v>
      </c>
      <c r="X322" s="16">
        <f t="shared" ref="X322:X385" si="137">IFERROR(L322/AVERAGE($E322:$P322),"")</f>
        <v>0.70175438596491224</v>
      </c>
      <c r="Y322" s="16">
        <f t="shared" ref="Y322:Y385" si="138">IFERROR(M322/AVERAGE($E322:$P322),"")</f>
        <v>0.70982052833232512</v>
      </c>
      <c r="Z322" s="16">
        <f t="shared" ref="Z322:Z385" si="139">IFERROR(N322/AVERAGE($E322:$P322),"")</f>
        <v>0.92760637225247022</v>
      </c>
      <c r="AA322" s="16">
        <f t="shared" ref="AA322:AA385" si="140">IFERROR(O322/AVERAGE($E322:$P322),"")</f>
        <v>1.3954426295624118</v>
      </c>
      <c r="AB322" s="17">
        <f t="shared" ref="AB322:AB385" si="141">IFERROR(P322/AVERAGE($E322:$P322),"")</f>
        <v>0.92760637225247022</v>
      </c>
      <c r="AC322" s="15">
        <v>1058887.07</v>
      </c>
      <c r="AD322" s="14">
        <f>AVERAGE(Tabela1[[#This Row],[202407-JUL]:[202506-JUN]])</f>
        <v>2479.5</v>
      </c>
      <c r="AE322" s="14">
        <f t="shared" ref="AE322:AE385" si="142">IFERROR(AVERAGEIF(Q322:AB322,"&gt;"&amp;0.3,E322:P322),0)</f>
        <v>2675.818181818182</v>
      </c>
      <c r="AF322" s="5">
        <v>36</v>
      </c>
      <c r="AG322" s="6">
        <v>5803</v>
      </c>
      <c r="AH322" s="4">
        <v>10580</v>
      </c>
      <c r="AI322" s="23">
        <f>SUM(Tabela1[[#This Row],[ESTOQUE RJ]:[ESTOQUE SC]])</f>
        <v>16383</v>
      </c>
      <c r="AJ322" s="4">
        <v>8200</v>
      </c>
      <c r="AK322" s="4">
        <v>6720</v>
      </c>
      <c r="AL322" s="24">
        <f>SUM(Tabela1[[#This Row],[QTD CONTAINER]:[QTD FÁBRICA]])</f>
        <v>14920</v>
      </c>
      <c r="AM322" s="7">
        <f t="shared" ref="AM322:AM385" si="143">AG322/AD322</f>
        <v>2.3403912079048195</v>
      </c>
      <c r="AN322" s="7">
        <f t="shared" ref="AN322:AN385" si="144">AH322/AD322</f>
        <v>4.2669893123613631</v>
      </c>
      <c r="AO322" s="8">
        <f t="shared" ref="AO322:AO385" si="145">AJ322/AD322</f>
        <v>3.307118370639242</v>
      </c>
      <c r="AP322" s="9">
        <f t="shared" ref="AP322:AP385" si="146">AK322/AD322</f>
        <v>2.7102238354506958</v>
      </c>
      <c r="AQ322" s="25">
        <f t="shared" ref="AQ322:AQ385" si="147">SUM(AM322:AP322)</f>
        <v>12.62472272635612</v>
      </c>
      <c r="AR322" s="18">
        <f t="shared" ref="AR322:AR385" si="148">AG322/AE322</f>
        <v>2.1686824760481076</v>
      </c>
      <c r="AS322" s="7">
        <f t="shared" ref="AS322:AS385" si="149">AH322/AE322</f>
        <v>3.9539308282938097</v>
      </c>
      <c r="AT322" s="8">
        <f t="shared" ref="AT322:AT385" si="150">AJ322/AE322</f>
        <v>3.0644832506624988</v>
      </c>
      <c r="AU322" s="9">
        <f t="shared" ref="AU322:AU385" si="151">AK322/AE322</f>
        <v>2.5113813956648774</v>
      </c>
      <c r="AV322" s="10">
        <f t="shared" ref="AV322:AV385" si="152">SUM(AR322:AU322)</f>
        <v>11.698477950669293</v>
      </c>
      <c r="AW322" s="22">
        <f t="shared" ref="AW322:AW385" si="153">IFERROR(AZ322/AVERAGE(AD322:AE322),0)</f>
        <v>0.86124655034077779</v>
      </c>
      <c r="AX322" s="5">
        <f t="shared" ref="AX322:AX385" si="154">IF(
  AND(A322="PALHETAS",NOT(OR(MID(B322,1,5)="YN-PF",MID(B322,1,5)="YN-PC"))),
  0,
  IF(
    ROUNDUP(
      IF(
        IF(D322="A",13-SUM(AM322:AP322),IF(D322="B",11-SUM(AM322:AP322),IF(D322="C",7-SUM(AM322:AP322))))
        &lt;0,
        0,
        IF(D322="A",13-SUM(AM322:AP322),IF(D322="B",11-SUM(AM322:AP322),IF(D322="C",7-SUM(AM322:AP322))))
      )
      *AD322/C322,
      0
    )*C322 = 0,
    0,
    ROUNDUP(
      IF(
        IF(D322="A",13-SUM(AM322:AP322),IF(D322="B",11-SUM(AM322:AP322),IF(D322="C",7-SUM(AM322:AP322))))
        &lt;0,
        0,
        IF(D322="A",13-SUM(AM322:AP322),IF(D322="B",11-SUM(AM322:AP322),IF(D322="C",7-SUM(AM322:AP322))))
      )
      *AD322/C322,
      0
    )*C322
  )
)</f>
        <v>940</v>
      </c>
      <c r="AY322" s="4">
        <f>IF(
  AND(Tabela1[[#This Row],[GRUPO | ITEM]]="PALHETAS",NOT(OR(MID(Tabela1[[#This Row],[ITEM]],1,5)="YN-PF",MID(Tabela1[[#This Row],[ITEM]],1,5)="YN-PC"))),
  0,
  IF(
    ROUNDUP(
      IF(
        IF(D322="A",13-SUM(AR322:AU322),IF(D322="B",11-SUM(AR322:AU322),IF(D322="C",7-SUM(AR322:AU322))))
        &lt;0,
        0,
        IF(D322="A",13-SUM(AR322:AU322),IF(D322="B",11-SUM(AR322:AU322),IF(D322="C",7-SUM(AR322:AU322))))
      )
      *AE322/C322, 0
    )
    *C322 = 0,
    0,
    ROUNDUP(
      IF(
        IF(D322="A",13-SUM(AR322:AU322),IF(D322="B",11-SUM(AR322:AU322),IF(D322="C",7-SUM(AR322:AU322))))
        &lt;0,
        0,
        IF(D322="A",13-SUM(AR322:AU322),IF(D322="B",11-SUM(AR322:AU322),IF(D322="C",7-SUM(AR322:AU322))))
      )
      *AE322/C322, 0
    ) *C322
  )
)</f>
        <v>3500</v>
      </c>
      <c r="AZ322" s="26">
        <f>IF(OR(COUNTIF(AB322,"&gt;="&amp;1.5)+COUNTIF(AA322,"&gt;="&amp;1.5)+COUNTIF(Z322,"&gt;="&amp;1.5)+COUNTIF(Y322,"&gt;="&amp;1.5)+COUNTIF(X322,"&gt;="&amp;1.5)&gt;=2,COUNTIF(AB322,"&gt;="&amp;2)&gt;=1,AND(AA322&gt;=1.5,AB322&lt;=0.3,AI322=0)),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+IFERROR(BA322*C322,0),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+IFERROR(BA322*C322,0),
IFERROR(AVERAGEIF(Tabela1[[#This Row],[COMPRA PADRÃO]:[COMPRA &gt;30%]],"&gt;"&amp;0,Tabela1[[#This Row],[COMPRA PADRÃO]:[COMPRA &gt;30%]]),
0))/Tabela1[[#This Row],[U/CX]],0)*Tabela1[[#This Row],[U/CX]])</f>
        <v>2220</v>
      </c>
      <c r="BA322" s="19"/>
      <c r="BB322" s="19"/>
      <c r="BC322" s="5"/>
      <c r="BD322" s="43">
        <f t="shared" ref="BD322:BD385" si="155">SUM(E322,F322,G322,H322,I322,J322,K322,L322,M322,N322,O322,P322)/265</f>
        <v>112.27924528301887</v>
      </c>
      <c r="BE322" s="44">
        <f>Tabela1[[#This Row],[MÉDIA DIÁRIA]]*180</f>
        <v>20210.264150943396</v>
      </c>
      <c r="BF322" s="44">
        <f>Tabela1[[#This Row],[MÉDIA DIÁRIA]]*IF(Tabela1[[#This Row],[ABC FAT]]="A",(13*22),IF(Tabela1[[#This Row],[ABC FAT]]="B",(9*22),IF(Tabela1[[#This Row],[ABC FAT]]="C",(3*22),0)))</f>
        <v>32111.864150943395</v>
      </c>
      <c r="BG322" s="44">
        <f>SUM(Tabela1[[#This Row],[ESTOQUE TOTAL]],Tabela1[[#This Row],[TRÂNSITO TOTAL]])</f>
        <v>31303</v>
      </c>
      <c r="BH3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21020</v>
      </c>
      <c r="BI3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1.2163621324490452</v>
      </c>
    </row>
    <row r="323" spans="1:61" s="3" customFormat="1" x14ac:dyDescent="0.2">
      <c r="A323" s="4" t="s">
        <v>17</v>
      </c>
      <c r="B323" s="4" t="s">
        <v>807</v>
      </c>
      <c r="C323" s="4">
        <v>20</v>
      </c>
      <c r="D323" s="4" t="s">
        <v>85</v>
      </c>
      <c r="E323" s="5">
        <v>80</v>
      </c>
      <c r="F323" s="4">
        <v>80</v>
      </c>
      <c r="G323" s="4"/>
      <c r="H323" s="4">
        <v>220</v>
      </c>
      <c r="I323" s="4">
        <v>160</v>
      </c>
      <c r="J323" s="4"/>
      <c r="K323" s="4">
        <v>80</v>
      </c>
      <c r="L323" s="4">
        <v>100</v>
      </c>
      <c r="M323" s="4">
        <v>20</v>
      </c>
      <c r="N323" s="4">
        <v>100</v>
      </c>
      <c r="O323" s="4">
        <v>20</v>
      </c>
      <c r="P323" s="4">
        <v>180</v>
      </c>
      <c r="Q323" s="13">
        <f t="shared" si="130"/>
        <v>0.76923076923076927</v>
      </c>
      <c r="R323" s="16">
        <f t="shared" si="131"/>
        <v>0.76923076923076927</v>
      </c>
      <c r="S323" s="16">
        <f t="shared" si="132"/>
        <v>0</v>
      </c>
      <c r="T323" s="16">
        <f t="shared" si="133"/>
        <v>2.1153846153846154</v>
      </c>
      <c r="U323" s="16">
        <f t="shared" si="134"/>
        <v>1.5384615384615385</v>
      </c>
      <c r="V323" s="16">
        <f t="shared" si="135"/>
        <v>0</v>
      </c>
      <c r="W323" s="16">
        <f t="shared" si="136"/>
        <v>0.76923076923076927</v>
      </c>
      <c r="X323" s="16">
        <f t="shared" si="137"/>
        <v>0.96153846153846156</v>
      </c>
      <c r="Y323" s="16">
        <f t="shared" si="138"/>
        <v>0.19230769230769232</v>
      </c>
      <c r="Z323" s="16">
        <f t="shared" si="139"/>
        <v>0.96153846153846156</v>
      </c>
      <c r="AA323" s="16">
        <f t="shared" si="140"/>
        <v>0.19230769230769232</v>
      </c>
      <c r="AB323" s="17">
        <f t="shared" si="141"/>
        <v>1.7307692307692308</v>
      </c>
      <c r="AC323" s="15">
        <v>12543.4</v>
      </c>
      <c r="AD323" s="14">
        <f>AVERAGE(Tabela1[[#This Row],[202407-JUL]:[202506-JUN]])</f>
        <v>104</v>
      </c>
      <c r="AE323" s="14">
        <f t="shared" si="142"/>
        <v>125</v>
      </c>
      <c r="AF323" s="5">
        <v>0</v>
      </c>
      <c r="AG323" s="6">
        <v>400</v>
      </c>
      <c r="AH323" s="4">
        <v>460</v>
      </c>
      <c r="AI323" s="23">
        <f>SUM(Tabela1[[#This Row],[ESTOQUE RJ]:[ESTOQUE SC]])</f>
        <v>860</v>
      </c>
      <c r="AJ323" s="4">
        <v>0</v>
      </c>
      <c r="AK323" s="4">
        <v>0</v>
      </c>
      <c r="AL323" s="24">
        <f>SUM(Tabela1[[#This Row],[QTD CONTAINER]:[QTD FÁBRICA]])</f>
        <v>0</v>
      </c>
      <c r="AM323" s="7">
        <f t="shared" si="143"/>
        <v>3.8461538461538463</v>
      </c>
      <c r="AN323" s="7">
        <f t="shared" si="144"/>
        <v>4.4230769230769234</v>
      </c>
      <c r="AO323" s="8">
        <f t="shared" si="145"/>
        <v>0</v>
      </c>
      <c r="AP323" s="9">
        <f t="shared" si="146"/>
        <v>0</v>
      </c>
      <c r="AQ323" s="25">
        <f t="shared" si="147"/>
        <v>8.2692307692307701</v>
      </c>
      <c r="AR323" s="18">
        <f t="shared" si="148"/>
        <v>3.2</v>
      </c>
      <c r="AS323" s="7">
        <f t="shared" si="149"/>
        <v>3.68</v>
      </c>
      <c r="AT323" s="8">
        <f t="shared" si="150"/>
        <v>0</v>
      </c>
      <c r="AU323" s="9">
        <f t="shared" si="151"/>
        <v>0</v>
      </c>
      <c r="AV323" s="10">
        <f t="shared" si="152"/>
        <v>6.8800000000000008</v>
      </c>
      <c r="AW323" s="22">
        <f t="shared" si="153"/>
        <v>0</v>
      </c>
      <c r="AX323" s="5">
        <f t="shared" si="154"/>
        <v>0</v>
      </c>
      <c r="AY323" s="4">
        <f>IF(
  AND(Tabela1[[#This Row],[GRUPO | ITEM]]="PALHETAS",NOT(OR(MID(Tabela1[[#This Row],[ITEM]],1,5)="YN-PF",MID(Tabela1[[#This Row],[ITEM]],1,5)="YN-PC"))),
  0,
  IF(
    ROUNDUP(
      IF(
        IF(D323="A",13-SUM(AR323:AU323),IF(D323="B",11-SUM(AR323:AU323),IF(D323="C",7-SUM(AR323:AU323))))
        &lt;0,
        0,
        IF(D323="A",13-SUM(AR323:AU323),IF(D323="B",11-SUM(AR323:AU323),IF(D323="C",7-SUM(AR323:AU323))))
      )
      *AE323/C323, 0
    )
    *C323 = 0,
    0,
    ROUNDUP(
      IF(
        IF(D323="A",13-SUM(AR323:AU323),IF(D323="B",11-SUM(AR323:AU323),IF(D323="C",7-SUM(AR323:AU323))))
        &lt;0,
        0,
        IF(D323="A",13-SUM(AR323:AU323),IF(D323="B",11-SUM(AR323:AU323),IF(D323="C",7-SUM(AR323:AU323))))
      )
      *AE323/C323, 0
    ) *C323
  )
)</f>
        <v>0</v>
      </c>
      <c r="AZ323" s="26">
        <f>IF(OR(COUNTIF(AB323,"&gt;="&amp;1.5)+COUNTIF(AA323,"&gt;="&amp;1.5)+COUNTIF(Z323,"&gt;="&amp;1.5)+COUNTIF(Y323,"&gt;="&amp;1.5)+COUNTIF(X323,"&gt;="&amp;1.5)&gt;=2,COUNTIF(AB323,"&gt;="&amp;2)&gt;=1,AND(AA323&gt;=1.5,AB323&lt;=0.3,AI323=0)),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+IFERROR(BA323*C323,0),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+IFERROR(BA323*C323,0),
IFERROR(AVERAGEIF(Tabela1[[#This Row],[COMPRA PADRÃO]:[COMPRA &gt;30%]],"&gt;"&amp;0,Tabela1[[#This Row],[COMPRA PADRÃO]:[COMPRA &gt;30%]]),
0))/Tabela1[[#This Row],[U/CX]],0)*Tabela1[[#This Row],[U/CX]])</f>
        <v>0</v>
      </c>
      <c r="BA323" s="19"/>
      <c r="BB323" s="19"/>
      <c r="BC323" s="5"/>
      <c r="BD323" s="43">
        <f t="shared" si="155"/>
        <v>3.9245283018867925</v>
      </c>
      <c r="BE323" s="44">
        <f>Tabela1[[#This Row],[MÉDIA DIÁRIA]]*180</f>
        <v>706.41509433962267</v>
      </c>
      <c r="BF323" s="44">
        <f>Tabela1[[#This Row],[MÉDIA DIÁRIA]]*IF(Tabela1[[#This Row],[ABC FAT]]="A",(13*22),IF(Tabela1[[#This Row],[ABC FAT]]="B",(9*22),IF(Tabela1[[#This Row],[ABC FAT]]="C",(3*22),0)))</f>
        <v>259.01886792452831</v>
      </c>
      <c r="BG323" s="44">
        <f>SUM(Tabela1[[#This Row],[ESTOQUE TOTAL]],Tabela1[[#This Row],[TRÂNSITO TOTAL]])</f>
        <v>860</v>
      </c>
      <c r="BH3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3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1.2174145299145298</v>
      </c>
    </row>
    <row r="324" spans="1:61" s="3" customFormat="1" x14ac:dyDescent="0.2">
      <c r="A324" s="4" t="s">
        <v>202</v>
      </c>
      <c r="B324" s="4" t="s">
        <v>392</v>
      </c>
      <c r="C324" s="4">
        <v>15</v>
      </c>
      <c r="D324" s="4" t="s">
        <v>16</v>
      </c>
      <c r="E324" s="5">
        <v>495</v>
      </c>
      <c r="F324" s="4">
        <v>1065</v>
      </c>
      <c r="G324" s="4"/>
      <c r="H324" s="4">
        <v>1875</v>
      </c>
      <c r="I324" s="4">
        <v>225</v>
      </c>
      <c r="J324" s="4">
        <v>90</v>
      </c>
      <c r="K324" s="4">
        <v>105</v>
      </c>
      <c r="L324" s="4">
        <v>180</v>
      </c>
      <c r="M324" s="4">
        <v>1110</v>
      </c>
      <c r="N324" s="4">
        <v>120</v>
      </c>
      <c r="O324" s="4">
        <v>1170</v>
      </c>
      <c r="P324" s="4">
        <v>150</v>
      </c>
      <c r="Q324" s="13">
        <f t="shared" si="130"/>
        <v>0.8268792710706151</v>
      </c>
      <c r="R324" s="16">
        <f t="shared" si="131"/>
        <v>1.7790432801822325</v>
      </c>
      <c r="S324" s="16">
        <f t="shared" si="132"/>
        <v>0</v>
      </c>
      <c r="T324" s="16">
        <f t="shared" si="133"/>
        <v>3.132118451025057</v>
      </c>
      <c r="U324" s="16">
        <f t="shared" si="134"/>
        <v>0.37585421412300685</v>
      </c>
      <c r="V324" s="16">
        <f t="shared" si="135"/>
        <v>0.15034168564920275</v>
      </c>
      <c r="W324" s="16">
        <f t="shared" si="136"/>
        <v>0.17539863325740318</v>
      </c>
      <c r="X324" s="16">
        <f t="shared" si="137"/>
        <v>0.3006833712984055</v>
      </c>
      <c r="Y324" s="16">
        <f t="shared" si="138"/>
        <v>1.8542141230068336</v>
      </c>
      <c r="Z324" s="16">
        <f t="shared" si="139"/>
        <v>0.20045558086560364</v>
      </c>
      <c r="AA324" s="16">
        <f t="shared" si="140"/>
        <v>1.9544419134396356</v>
      </c>
      <c r="AB324" s="17">
        <f t="shared" si="141"/>
        <v>0.25056947608200458</v>
      </c>
      <c r="AC324" s="15">
        <v>92423.85</v>
      </c>
      <c r="AD324" s="14">
        <f>AVERAGE(Tabela1[[#This Row],[202407-JUL]:[202506-JUN]])</f>
        <v>598.63636363636363</v>
      </c>
      <c r="AE324" s="14">
        <f t="shared" si="142"/>
        <v>874.28571428571433</v>
      </c>
      <c r="AF324" s="5">
        <v>0</v>
      </c>
      <c r="AG324" s="6">
        <v>1770</v>
      </c>
      <c r="AH324" s="4">
        <v>3690</v>
      </c>
      <c r="AI324" s="23">
        <f>SUM(Tabela1[[#This Row],[ESTOQUE RJ]:[ESTOQUE SC]])</f>
        <v>5460</v>
      </c>
      <c r="AJ324" s="4">
        <v>0</v>
      </c>
      <c r="AK324" s="4">
        <v>5030</v>
      </c>
      <c r="AL324" s="24">
        <f>SUM(Tabela1[[#This Row],[QTD CONTAINER]:[QTD FÁBRICA]])</f>
        <v>5030</v>
      </c>
      <c r="AM324" s="7">
        <f t="shared" si="143"/>
        <v>2.9567198177676537</v>
      </c>
      <c r="AN324" s="7">
        <f t="shared" si="144"/>
        <v>6.1640091116173119</v>
      </c>
      <c r="AO324" s="8">
        <f t="shared" si="145"/>
        <v>0</v>
      </c>
      <c r="AP324" s="9">
        <f t="shared" si="146"/>
        <v>8.4024297646165529</v>
      </c>
      <c r="AQ324" s="25">
        <f t="shared" si="147"/>
        <v>17.523158694001516</v>
      </c>
      <c r="AR324" s="18">
        <f t="shared" si="148"/>
        <v>2.0245098039215685</v>
      </c>
      <c r="AS324" s="7">
        <f t="shared" si="149"/>
        <v>4.2205882352941178</v>
      </c>
      <c r="AT324" s="8">
        <f t="shared" si="150"/>
        <v>0</v>
      </c>
      <c r="AU324" s="9">
        <f t="shared" si="151"/>
        <v>5.7532679738562091</v>
      </c>
      <c r="AV324" s="10">
        <f t="shared" si="152"/>
        <v>11.998366013071895</v>
      </c>
      <c r="AW324" s="22">
        <f t="shared" si="153"/>
        <v>6.5380240708900939</v>
      </c>
      <c r="AX324" s="5">
        <f t="shared" si="154"/>
        <v>0</v>
      </c>
      <c r="AY324" s="4">
        <f>IF(
  AND(Tabela1[[#This Row],[GRUPO | ITEM]]="PALHETAS",NOT(OR(MID(Tabela1[[#This Row],[ITEM]],1,5)="YN-PF",MID(Tabela1[[#This Row],[ITEM]],1,5)="YN-PC"))),
  0,
  IF(
    ROUNDUP(
      IF(
        IF(D324="A",13-SUM(AR324:AU324),IF(D324="B",11-SUM(AR324:AU324),IF(D324="C",7-SUM(AR324:AU324))))
        &lt;0,
        0,
        IF(D324="A",13-SUM(AR324:AU324),IF(D324="B",11-SUM(AR324:AU324),IF(D324="C",7-SUM(AR324:AU324))))
      )
      *AE324/C324, 0
    )
    *C324 = 0,
    0,
    ROUNDUP(
      IF(
        IF(D324="A",13-SUM(AR324:AU324),IF(D324="B",11-SUM(AR324:AU324),IF(D324="C",7-SUM(AR324:AU324))))
        &lt;0,
        0,
        IF(D324="A",13-SUM(AR324:AU324),IF(D324="B",11-SUM(AR324:AU324),IF(D324="C",7-SUM(AR324:AU324))))
      )
      *AE324/C324, 0
    ) *C324
  )
)</f>
        <v>0</v>
      </c>
      <c r="AZ324" s="26">
        <f>IF(OR(COUNTIF(AB324,"&gt;="&amp;1.5)+COUNTIF(AA324,"&gt;="&amp;1.5)+COUNTIF(Z324,"&gt;="&amp;1.5)+COUNTIF(Y324,"&gt;="&amp;1.5)+COUNTIF(X324,"&gt;="&amp;1.5)&gt;=2,COUNTIF(AB324,"&gt;="&amp;2)&gt;=1,AND(AA324&gt;=1.5,AB324&lt;=0.3,AI324=0)),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+IFERROR(BA324*C324,0),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+IFERROR(BA324*C324,0),
IFERROR(AVERAGEIF(Tabela1[[#This Row],[COMPRA PADRÃO]:[COMPRA &gt;30%]],"&gt;"&amp;0,Tabela1[[#This Row],[COMPRA PADRÃO]:[COMPRA &gt;30%]]),
0))/Tabela1[[#This Row],[U/CX]],0)*Tabela1[[#This Row],[U/CX]])</f>
        <v>4815</v>
      </c>
      <c r="BA324" s="33"/>
      <c r="BB324" s="33"/>
      <c r="BC324" s="41"/>
      <c r="BD324" s="43">
        <f t="shared" si="155"/>
        <v>24.849056603773583</v>
      </c>
      <c r="BE324" s="44">
        <f>Tabela1[[#This Row],[MÉDIA DIÁRIA]]*180</f>
        <v>4472.8301886792451</v>
      </c>
      <c r="BF324" s="44">
        <f>Tabela1[[#This Row],[MÉDIA DIÁRIA]]*IF(Tabela1[[#This Row],[ABC FAT]]="A",(13*22),IF(Tabela1[[#This Row],[ABC FAT]]="B",(9*22),IF(Tabela1[[#This Row],[ABC FAT]]="C",(3*22),0)))</f>
        <v>4920.1132075471696</v>
      </c>
      <c r="BG324" s="44">
        <f>SUM(Tabela1[[#This Row],[ESTOQUE TOTAL]],Tabela1[[#This Row],[TRÂNSITO TOTAL]])</f>
        <v>10490</v>
      </c>
      <c r="BH3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1.2207036193368768</v>
      </c>
    </row>
    <row r="325" spans="1:61" s="3" customFormat="1" x14ac:dyDescent="0.2">
      <c r="A325" s="4" t="s">
        <v>17</v>
      </c>
      <c r="B325" s="4" t="s">
        <v>871</v>
      </c>
      <c r="C325" s="4">
        <v>25</v>
      </c>
      <c r="D325" s="4" t="s">
        <v>85</v>
      </c>
      <c r="E325" s="5">
        <v>150</v>
      </c>
      <c r="F325" s="4">
        <v>100</v>
      </c>
      <c r="G325" s="4">
        <v>175</v>
      </c>
      <c r="H325" s="4">
        <v>100</v>
      </c>
      <c r="I325" s="4">
        <v>175</v>
      </c>
      <c r="J325" s="4">
        <v>75</v>
      </c>
      <c r="K325" s="4">
        <v>75</v>
      </c>
      <c r="L325" s="4">
        <v>175</v>
      </c>
      <c r="M325" s="4"/>
      <c r="N325" s="4">
        <v>50</v>
      </c>
      <c r="O325" s="4"/>
      <c r="P325" s="4">
        <v>100</v>
      </c>
      <c r="Q325" s="13">
        <f t="shared" si="130"/>
        <v>1.2765957446808511</v>
      </c>
      <c r="R325" s="16">
        <f t="shared" si="131"/>
        <v>0.85106382978723405</v>
      </c>
      <c r="S325" s="16">
        <f t="shared" si="132"/>
        <v>1.4893617021276595</v>
      </c>
      <c r="T325" s="16">
        <f t="shared" si="133"/>
        <v>0.85106382978723405</v>
      </c>
      <c r="U325" s="16">
        <f t="shared" si="134"/>
        <v>1.4893617021276595</v>
      </c>
      <c r="V325" s="16">
        <f t="shared" si="135"/>
        <v>0.63829787234042556</v>
      </c>
      <c r="W325" s="16">
        <f t="shared" si="136"/>
        <v>0.63829787234042556</v>
      </c>
      <c r="X325" s="16">
        <f t="shared" si="137"/>
        <v>1.4893617021276595</v>
      </c>
      <c r="Y325" s="16">
        <f t="shared" si="138"/>
        <v>0</v>
      </c>
      <c r="Z325" s="16">
        <f t="shared" si="139"/>
        <v>0.42553191489361702</v>
      </c>
      <c r="AA325" s="16">
        <f t="shared" si="140"/>
        <v>0</v>
      </c>
      <c r="AB325" s="17">
        <f t="shared" si="141"/>
        <v>0.85106382978723405</v>
      </c>
      <c r="AC325" s="15">
        <v>13347</v>
      </c>
      <c r="AD325" s="14">
        <f>AVERAGE(Tabela1[[#This Row],[202407-JUL]:[202506-JUN]])</f>
        <v>117.5</v>
      </c>
      <c r="AE325" s="14">
        <f t="shared" si="142"/>
        <v>117.5</v>
      </c>
      <c r="AF325" s="5">
        <v>0</v>
      </c>
      <c r="AG325" s="6">
        <v>350</v>
      </c>
      <c r="AH325" s="4">
        <v>625</v>
      </c>
      <c r="AI325" s="23">
        <f>SUM(Tabela1[[#This Row],[ESTOQUE RJ]:[ESTOQUE SC]])</f>
        <v>975</v>
      </c>
      <c r="AJ325" s="4">
        <v>0</v>
      </c>
      <c r="AK325" s="4">
        <v>0</v>
      </c>
      <c r="AL325" s="24">
        <f>SUM(Tabela1[[#This Row],[QTD CONTAINER]:[QTD FÁBRICA]])</f>
        <v>0</v>
      </c>
      <c r="AM325" s="7">
        <f t="shared" si="143"/>
        <v>2.978723404255319</v>
      </c>
      <c r="AN325" s="7">
        <f t="shared" si="144"/>
        <v>5.3191489361702127</v>
      </c>
      <c r="AO325" s="8">
        <f t="shared" si="145"/>
        <v>0</v>
      </c>
      <c r="AP325" s="9">
        <f t="shared" si="146"/>
        <v>0</v>
      </c>
      <c r="AQ325" s="25">
        <f t="shared" si="147"/>
        <v>8.2978723404255312</v>
      </c>
      <c r="AR325" s="18">
        <f t="shared" si="148"/>
        <v>2.978723404255319</v>
      </c>
      <c r="AS325" s="7">
        <f t="shared" si="149"/>
        <v>5.3191489361702127</v>
      </c>
      <c r="AT325" s="8">
        <f t="shared" si="150"/>
        <v>0</v>
      </c>
      <c r="AU325" s="9">
        <f t="shared" si="151"/>
        <v>0</v>
      </c>
      <c r="AV325" s="10">
        <f t="shared" si="152"/>
        <v>8.2978723404255312</v>
      </c>
      <c r="AW325" s="22">
        <f t="shared" si="153"/>
        <v>0</v>
      </c>
      <c r="AX325" s="5">
        <f t="shared" si="154"/>
        <v>0</v>
      </c>
      <c r="AY325" s="4">
        <f>IF(
  AND(Tabela1[[#This Row],[GRUPO | ITEM]]="PALHETAS",NOT(OR(MID(Tabela1[[#This Row],[ITEM]],1,5)="YN-PF",MID(Tabela1[[#This Row],[ITEM]],1,5)="YN-PC"))),
  0,
  IF(
    ROUNDUP(
      IF(
        IF(D325="A",13-SUM(AR325:AU325),IF(D325="B",11-SUM(AR325:AU325),IF(D325="C",7-SUM(AR325:AU325))))
        &lt;0,
        0,
        IF(D325="A",13-SUM(AR325:AU325),IF(D325="B",11-SUM(AR325:AU325),IF(D325="C",7-SUM(AR325:AU325))))
      )
      *AE325/C325, 0
    )
    *C325 = 0,
    0,
    ROUNDUP(
      IF(
        IF(D325="A",13-SUM(AR325:AU325),IF(D325="B",11-SUM(AR325:AU325),IF(D325="C",7-SUM(AR325:AU325))))
        &lt;0,
        0,
        IF(D325="A",13-SUM(AR325:AU325),IF(D325="B",11-SUM(AR325:AU325),IF(D325="C",7-SUM(AR325:AU325))))
      )
      *AE325/C325, 0
    ) *C325
  )
)</f>
        <v>0</v>
      </c>
      <c r="AZ325" s="26">
        <f>IF(OR(COUNTIF(AB325,"&gt;="&amp;1.5)+COUNTIF(AA325,"&gt;="&amp;1.5)+COUNTIF(Z325,"&gt;="&amp;1.5)+COUNTIF(Y325,"&gt;="&amp;1.5)+COUNTIF(X325,"&gt;="&amp;1.5)&gt;=2,COUNTIF(AB325,"&gt;="&amp;2)&gt;=1,AND(AA325&gt;=1.5,AB325&lt;=0.3,AI325=0)),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+IFERROR(BA325*C325,0),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+IFERROR(BA325*C325,0),
IFERROR(AVERAGEIF(Tabela1[[#This Row],[COMPRA PADRÃO]:[COMPRA &gt;30%]],"&gt;"&amp;0,Tabela1[[#This Row],[COMPRA PADRÃO]:[COMPRA &gt;30%]]),
0))/Tabela1[[#This Row],[U/CX]],0)*Tabela1[[#This Row],[U/CX]])</f>
        <v>0</v>
      </c>
      <c r="BA325" s="33"/>
      <c r="BB325" s="33"/>
      <c r="BC325" s="42"/>
      <c r="BD325" s="43">
        <f t="shared" si="155"/>
        <v>4.4339622641509431</v>
      </c>
      <c r="BE325" s="44">
        <f>Tabela1[[#This Row],[MÉDIA DIÁRIA]]*180</f>
        <v>798.11320754716974</v>
      </c>
      <c r="BF325" s="44">
        <f>Tabela1[[#This Row],[MÉDIA DIÁRIA]]*IF(Tabela1[[#This Row],[ABC FAT]]="A",(13*22),IF(Tabela1[[#This Row],[ABC FAT]]="B",(9*22),IF(Tabela1[[#This Row],[ABC FAT]]="C",(3*22),0)))</f>
        <v>292.64150943396226</v>
      </c>
      <c r="BG325" s="44">
        <f>SUM(Tabela1[[#This Row],[ESTOQUE TOTAL]],Tabela1[[#This Row],[TRÂNSITO TOTAL]])</f>
        <v>975</v>
      </c>
      <c r="BH3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125</v>
      </c>
      <c r="BI3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1.221631205673759</v>
      </c>
    </row>
    <row r="326" spans="1:61" s="3" customFormat="1" x14ac:dyDescent="0.2">
      <c r="A326" s="4" t="s">
        <v>39</v>
      </c>
      <c r="B326" s="4" t="s">
        <v>662</v>
      </c>
      <c r="C326" s="4">
        <v>20</v>
      </c>
      <c r="D326" s="4" t="s">
        <v>19</v>
      </c>
      <c r="E326" s="5">
        <v>980</v>
      </c>
      <c r="F326" s="4">
        <v>1320</v>
      </c>
      <c r="G326" s="4">
        <v>720</v>
      </c>
      <c r="H326" s="4">
        <v>760</v>
      </c>
      <c r="I326" s="4">
        <v>1040</v>
      </c>
      <c r="J326" s="4">
        <v>260</v>
      </c>
      <c r="K326" s="4">
        <v>940</v>
      </c>
      <c r="L326" s="4">
        <v>660</v>
      </c>
      <c r="M326" s="4">
        <v>480</v>
      </c>
      <c r="N326" s="4">
        <v>720</v>
      </c>
      <c r="O326" s="4">
        <v>920</v>
      </c>
      <c r="P326" s="4">
        <v>720</v>
      </c>
      <c r="Q326" s="13">
        <f t="shared" si="130"/>
        <v>1.2352941176470587</v>
      </c>
      <c r="R326" s="16">
        <f t="shared" si="131"/>
        <v>1.6638655462184873</v>
      </c>
      <c r="S326" s="16">
        <f t="shared" si="132"/>
        <v>0.90756302521008403</v>
      </c>
      <c r="T326" s="16">
        <f t="shared" si="133"/>
        <v>0.95798319327731085</v>
      </c>
      <c r="U326" s="16">
        <f t="shared" si="134"/>
        <v>1.3109243697478992</v>
      </c>
      <c r="V326" s="16">
        <f t="shared" si="135"/>
        <v>0.32773109243697479</v>
      </c>
      <c r="W326" s="16">
        <f t="shared" si="136"/>
        <v>1.1848739495798319</v>
      </c>
      <c r="X326" s="16">
        <f t="shared" si="137"/>
        <v>0.83193277310924363</v>
      </c>
      <c r="Y326" s="16">
        <f t="shared" si="138"/>
        <v>0.60504201680672265</v>
      </c>
      <c r="Z326" s="16">
        <f t="shared" si="139"/>
        <v>0.90756302521008403</v>
      </c>
      <c r="AA326" s="16">
        <f t="shared" si="140"/>
        <v>1.1596638655462184</v>
      </c>
      <c r="AB326" s="17">
        <f t="shared" si="141"/>
        <v>0.90756302521008403</v>
      </c>
      <c r="AC326" s="15">
        <v>232660.6</v>
      </c>
      <c r="AD326" s="14">
        <f>AVERAGE(Tabela1[[#This Row],[202407-JUL]:[202506-JUN]])</f>
        <v>793.33333333333337</v>
      </c>
      <c r="AE326" s="14">
        <f t="shared" si="142"/>
        <v>793.33333333333337</v>
      </c>
      <c r="AF326" s="5">
        <v>2</v>
      </c>
      <c r="AG326" s="6">
        <v>2363</v>
      </c>
      <c r="AH326" s="4">
        <v>3520</v>
      </c>
      <c r="AI326" s="23">
        <f>SUM(Tabela1[[#This Row],[ESTOQUE RJ]:[ESTOQUE SC]])</f>
        <v>5883</v>
      </c>
      <c r="AJ326" s="4">
        <v>2020</v>
      </c>
      <c r="AK326" s="4">
        <v>1720</v>
      </c>
      <c r="AL326" s="24">
        <f>SUM(Tabela1[[#This Row],[QTD CONTAINER]:[QTD FÁBRICA]])</f>
        <v>3740</v>
      </c>
      <c r="AM326" s="7">
        <f t="shared" si="143"/>
        <v>2.9785714285714286</v>
      </c>
      <c r="AN326" s="7">
        <f t="shared" si="144"/>
        <v>4.4369747899159666</v>
      </c>
      <c r="AO326" s="8">
        <f t="shared" si="145"/>
        <v>2.5462184873949578</v>
      </c>
      <c r="AP326" s="9">
        <f t="shared" si="146"/>
        <v>2.1680672268907561</v>
      </c>
      <c r="AQ326" s="25">
        <f t="shared" si="147"/>
        <v>12.129831932773108</v>
      </c>
      <c r="AR326" s="18">
        <f t="shared" si="148"/>
        <v>2.9785714285714286</v>
      </c>
      <c r="AS326" s="7">
        <f t="shared" si="149"/>
        <v>4.4369747899159666</v>
      </c>
      <c r="AT326" s="8">
        <f t="shared" si="150"/>
        <v>2.5462184873949578</v>
      </c>
      <c r="AU326" s="9">
        <f t="shared" si="151"/>
        <v>2.1680672268907561</v>
      </c>
      <c r="AV326" s="10">
        <f t="shared" si="152"/>
        <v>12.129831932773108</v>
      </c>
      <c r="AW326" s="22">
        <f t="shared" si="153"/>
        <v>0.88235294117647056</v>
      </c>
      <c r="AX326" s="5">
        <f t="shared" si="154"/>
        <v>700</v>
      </c>
      <c r="AY326" s="4">
        <f>IF(
  AND(Tabela1[[#This Row],[GRUPO | ITEM]]="PALHETAS",NOT(OR(MID(Tabela1[[#This Row],[ITEM]],1,5)="YN-PF",MID(Tabela1[[#This Row],[ITEM]],1,5)="YN-PC"))),
  0,
  IF(
    ROUNDUP(
      IF(
        IF(D326="A",13-SUM(AR326:AU326),IF(D326="B",11-SUM(AR326:AU326),IF(D326="C",7-SUM(AR326:AU326))))
        &lt;0,
        0,
        IF(D326="A",13-SUM(AR326:AU326),IF(D326="B",11-SUM(AR326:AU326),IF(D326="C",7-SUM(AR326:AU326))))
      )
      *AE326/C326, 0
    )
    *C326 = 0,
    0,
    ROUNDUP(
      IF(
        IF(D326="A",13-SUM(AR326:AU326),IF(D326="B",11-SUM(AR326:AU326),IF(D326="C",7-SUM(AR326:AU326))))
        &lt;0,
        0,
        IF(D326="A",13-SUM(AR326:AU326),IF(D326="B",11-SUM(AR326:AU326),IF(D326="C",7-SUM(AR326:AU326))))
      )
      *AE326/C326, 0
    ) *C326
  )
)</f>
        <v>700</v>
      </c>
      <c r="AZ326" s="26">
        <f>IF(OR(COUNTIF(AB326,"&gt;="&amp;1.5)+COUNTIF(AA326,"&gt;="&amp;1.5)+COUNTIF(Z326,"&gt;="&amp;1.5)+COUNTIF(Y326,"&gt;="&amp;1.5)+COUNTIF(X326,"&gt;="&amp;1.5)&gt;=2,COUNTIF(AB326,"&gt;="&amp;2)&gt;=1,AND(AA326&gt;=1.5,AB326&lt;=0.3,AI326=0)),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+IFERROR(BA326*C326,0),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+IFERROR(BA326*C326,0),
IFERROR(AVERAGEIF(Tabela1[[#This Row],[COMPRA PADRÃO]:[COMPRA &gt;30%]],"&gt;"&amp;0,Tabela1[[#This Row],[COMPRA PADRÃO]:[COMPRA &gt;30%]]),
0))/Tabela1[[#This Row],[U/CX]],0)*Tabela1[[#This Row],[U/CX]])</f>
        <v>700</v>
      </c>
      <c r="BA326" s="33"/>
      <c r="BB326" s="33"/>
      <c r="BC326" s="42"/>
      <c r="BD326" s="43">
        <f t="shared" si="155"/>
        <v>35.924528301886795</v>
      </c>
      <c r="BE326" s="44">
        <f>Tabela1[[#This Row],[MÉDIA DIÁRIA]]*180</f>
        <v>6466.4150943396235</v>
      </c>
      <c r="BF326" s="44">
        <f>Tabela1[[#This Row],[MÉDIA DIÁRIA]]*IF(Tabela1[[#This Row],[ABC FAT]]="A",(13*22),IF(Tabela1[[#This Row],[ABC FAT]]="B",(9*22),IF(Tabela1[[#This Row],[ABC FAT]]="C",(3*22),0)))</f>
        <v>10274.415094339623</v>
      </c>
      <c r="BG326" s="44">
        <f>SUM(Tabela1[[#This Row],[ESTOQUE TOTAL]],Tabela1[[#This Row],[TRÂNSITO TOTAL]])</f>
        <v>9623</v>
      </c>
      <c r="BH3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7120</v>
      </c>
      <c r="BI3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1.2221609477124182</v>
      </c>
    </row>
    <row r="327" spans="1:61" s="3" customFormat="1" x14ac:dyDescent="0.2">
      <c r="A327" s="4" t="s">
        <v>17</v>
      </c>
      <c r="B327" s="4" t="s">
        <v>852</v>
      </c>
      <c r="C327" s="4">
        <v>40</v>
      </c>
      <c r="D327" s="4" t="s">
        <v>16</v>
      </c>
      <c r="E327" s="5">
        <v>760</v>
      </c>
      <c r="F327" s="4">
        <v>530</v>
      </c>
      <c r="G327" s="4">
        <v>760</v>
      </c>
      <c r="H327" s="4">
        <v>705</v>
      </c>
      <c r="I327" s="4">
        <v>570</v>
      </c>
      <c r="J327" s="4">
        <v>110</v>
      </c>
      <c r="K327" s="4">
        <v>655</v>
      </c>
      <c r="L327" s="4">
        <v>640</v>
      </c>
      <c r="M327" s="4">
        <v>710</v>
      </c>
      <c r="N327" s="4">
        <v>260</v>
      </c>
      <c r="O327" s="4">
        <v>730</v>
      </c>
      <c r="P327" s="4">
        <v>180</v>
      </c>
      <c r="Q327" s="13">
        <f t="shared" si="130"/>
        <v>1.3797276853252647</v>
      </c>
      <c r="R327" s="16">
        <f t="shared" si="131"/>
        <v>0.96217851739788196</v>
      </c>
      <c r="S327" s="16">
        <f t="shared" si="132"/>
        <v>1.3797276853252647</v>
      </c>
      <c r="T327" s="16">
        <f t="shared" si="133"/>
        <v>1.2798789712556731</v>
      </c>
      <c r="U327" s="16">
        <f t="shared" si="134"/>
        <v>1.0347957639939485</v>
      </c>
      <c r="V327" s="16">
        <f t="shared" si="135"/>
        <v>0.19969742813918304</v>
      </c>
      <c r="W327" s="16">
        <f t="shared" si="136"/>
        <v>1.1891074130105899</v>
      </c>
      <c r="X327" s="16">
        <f t="shared" si="137"/>
        <v>1.1618759455370651</v>
      </c>
      <c r="Y327" s="16">
        <f t="shared" si="138"/>
        <v>1.2889561270801815</v>
      </c>
      <c r="Z327" s="16">
        <f t="shared" si="139"/>
        <v>0.47201210287443263</v>
      </c>
      <c r="AA327" s="16">
        <f t="shared" si="140"/>
        <v>1.3252647503782147</v>
      </c>
      <c r="AB327" s="17">
        <f t="shared" si="141"/>
        <v>0.32677760968229952</v>
      </c>
      <c r="AC327" s="15">
        <v>47315.55</v>
      </c>
      <c r="AD327" s="14">
        <f>AVERAGE(Tabela1[[#This Row],[202407-JUL]:[202506-JUN]])</f>
        <v>550.83333333333337</v>
      </c>
      <c r="AE327" s="14">
        <f t="shared" si="142"/>
        <v>590.90909090909088</v>
      </c>
      <c r="AF327" s="5">
        <v>0</v>
      </c>
      <c r="AG327" s="6">
        <v>4048</v>
      </c>
      <c r="AH327" s="4">
        <v>1440</v>
      </c>
      <c r="AI327" s="23">
        <f>SUM(Tabela1[[#This Row],[ESTOQUE RJ]:[ESTOQUE SC]])</f>
        <v>5488</v>
      </c>
      <c r="AJ327" s="4">
        <v>0</v>
      </c>
      <c r="AK327" s="4">
        <v>0</v>
      </c>
      <c r="AL327" s="24">
        <f>SUM(Tabela1[[#This Row],[QTD CONTAINER]:[QTD FÁBRICA]])</f>
        <v>0</v>
      </c>
      <c r="AM327" s="7">
        <f t="shared" si="143"/>
        <v>7.3488653555219363</v>
      </c>
      <c r="AN327" s="7">
        <f t="shared" si="144"/>
        <v>2.6142208774583962</v>
      </c>
      <c r="AO327" s="8">
        <f t="shared" si="145"/>
        <v>0</v>
      </c>
      <c r="AP327" s="9">
        <f t="shared" si="146"/>
        <v>0</v>
      </c>
      <c r="AQ327" s="25">
        <f t="shared" si="147"/>
        <v>9.9630862329803325</v>
      </c>
      <c r="AR327" s="18">
        <f t="shared" si="148"/>
        <v>6.8504615384615386</v>
      </c>
      <c r="AS327" s="7">
        <f t="shared" si="149"/>
        <v>2.436923076923077</v>
      </c>
      <c r="AT327" s="8">
        <f t="shared" si="150"/>
        <v>0</v>
      </c>
      <c r="AU327" s="9">
        <f t="shared" si="151"/>
        <v>0</v>
      </c>
      <c r="AV327" s="10">
        <f t="shared" si="152"/>
        <v>9.2873846153846156</v>
      </c>
      <c r="AW327" s="22">
        <f t="shared" si="153"/>
        <v>0</v>
      </c>
      <c r="AX327" s="5">
        <f t="shared" si="154"/>
        <v>0</v>
      </c>
      <c r="AY327" s="4">
        <f>IF(
  AND(Tabela1[[#This Row],[GRUPO | ITEM]]="PALHETAS",NOT(OR(MID(Tabela1[[#This Row],[ITEM]],1,5)="YN-PF",MID(Tabela1[[#This Row],[ITEM]],1,5)="YN-PC"))),
  0,
  IF(
    ROUNDUP(
      IF(
        IF(D327="A",13-SUM(AR327:AU327),IF(D327="B",11-SUM(AR327:AU327),IF(D327="C",7-SUM(AR327:AU327))))
        &lt;0,
        0,
        IF(D327="A",13-SUM(AR327:AU327),IF(D327="B",11-SUM(AR327:AU327),IF(D327="C",7-SUM(AR327:AU327))))
      )
      *AE327/C327, 0
    )
    *C327 = 0,
    0,
    ROUNDUP(
      IF(
        IF(D327="A",13-SUM(AR327:AU327),IF(D327="B",11-SUM(AR327:AU327),IF(D327="C",7-SUM(AR327:AU327))))
        &lt;0,
        0,
        IF(D327="A",13-SUM(AR327:AU327),IF(D327="B",11-SUM(AR327:AU327),IF(D327="C",7-SUM(AR327:AU327))))
      )
      *AE327/C327, 0
    ) *C327
  )
)</f>
        <v>0</v>
      </c>
      <c r="AZ327" s="26">
        <f>IF(OR(COUNTIF(AB327,"&gt;="&amp;1.5)+COUNTIF(AA327,"&gt;="&amp;1.5)+COUNTIF(Z327,"&gt;="&amp;1.5)+COUNTIF(Y327,"&gt;="&amp;1.5)+COUNTIF(X327,"&gt;="&amp;1.5)&gt;=2,COUNTIF(AB327,"&gt;="&amp;2)&gt;=1,AND(AA327&gt;=1.5,AB327&lt;=0.3,AI327=0)),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+IFERROR(BA327*C327,0),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+IFERROR(BA327*C327,0),
IFERROR(AVERAGEIF(Tabela1[[#This Row],[COMPRA PADRÃO]:[COMPRA &gt;30%]],"&gt;"&amp;0,Tabela1[[#This Row],[COMPRA PADRÃO]:[COMPRA &gt;30%]]),
0))/Tabela1[[#This Row],[U/CX]],0)*Tabela1[[#This Row],[U/CX]])</f>
        <v>0</v>
      </c>
      <c r="BA327" s="19"/>
      <c r="BB327" s="19"/>
      <c r="BC327" s="5"/>
      <c r="BD327" s="43">
        <f t="shared" si="155"/>
        <v>24.943396226415093</v>
      </c>
      <c r="BE327" s="44">
        <f>Tabela1[[#This Row],[MÉDIA DIÁRIA]]*180</f>
        <v>4489.8113207547167</v>
      </c>
      <c r="BF327" s="44">
        <f>Tabela1[[#This Row],[MÉDIA DIÁRIA]]*IF(Tabela1[[#This Row],[ABC FAT]]="A",(13*22),IF(Tabela1[[#This Row],[ABC FAT]]="B",(9*22),IF(Tabela1[[#This Row],[ABC FAT]]="C",(3*22),0)))</f>
        <v>4938.7924528301883</v>
      </c>
      <c r="BG327" s="44">
        <f>SUM(Tabela1[[#This Row],[ESTOQUE TOTAL]],Tabela1[[#This Row],[TRÂNSITO TOTAL]])</f>
        <v>5488</v>
      </c>
      <c r="BH3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3960</v>
      </c>
      <c r="BI3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1.2223230795091613</v>
      </c>
    </row>
    <row r="328" spans="1:61" s="3" customFormat="1" x14ac:dyDescent="0.2">
      <c r="A328" s="4" t="s">
        <v>17</v>
      </c>
      <c r="B328" s="4" t="s">
        <v>948</v>
      </c>
      <c r="C328" s="4">
        <v>25</v>
      </c>
      <c r="D328" s="4" t="s">
        <v>85</v>
      </c>
      <c r="E328" s="5">
        <v>50</v>
      </c>
      <c r="F328" s="4">
        <v>50</v>
      </c>
      <c r="G328" s="4"/>
      <c r="H328" s="4">
        <v>80</v>
      </c>
      <c r="I328" s="4">
        <v>50</v>
      </c>
      <c r="J328" s="4">
        <v>25</v>
      </c>
      <c r="K328" s="4">
        <v>50</v>
      </c>
      <c r="L328" s="4">
        <v>25</v>
      </c>
      <c r="M328" s="4">
        <v>55</v>
      </c>
      <c r="N328" s="4">
        <v>50</v>
      </c>
      <c r="O328" s="4">
        <v>75</v>
      </c>
      <c r="P328" s="4">
        <v>50</v>
      </c>
      <c r="Q328" s="13">
        <f t="shared" si="130"/>
        <v>0.98214285714285721</v>
      </c>
      <c r="R328" s="16">
        <f t="shared" si="131"/>
        <v>0.98214285714285721</v>
      </c>
      <c r="S328" s="16">
        <f t="shared" si="132"/>
        <v>0</v>
      </c>
      <c r="T328" s="16">
        <f t="shared" si="133"/>
        <v>1.5714285714285716</v>
      </c>
      <c r="U328" s="16">
        <f t="shared" si="134"/>
        <v>0.98214285714285721</v>
      </c>
      <c r="V328" s="16">
        <f t="shared" si="135"/>
        <v>0.4910714285714286</v>
      </c>
      <c r="W328" s="16">
        <f t="shared" si="136"/>
        <v>0.98214285714285721</v>
      </c>
      <c r="X328" s="16">
        <f t="shared" si="137"/>
        <v>0.4910714285714286</v>
      </c>
      <c r="Y328" s="16">
        <f t="shared" si="138"/>
        <v>1.080357142857143</v>
      </c>
      <c r="Z328" s="16">
        <f t="shared" si="139"/>
        <v>0.98214285714285721</v>
      </c>
      <c r="AA328" s="16">
        <f t="shared" si="140"/>
        <v>1.4732142857142858</v>
      </c>
      <c r="AB328" s="17">
        <f t="shared" si="141"/>
        <v>0.98214285714285721</v>
      </c>
      <c r="AC328" s="15">
        <v>11413.65</v>
      </c>
      <c r="AD328" s="14">
        <f>AVERAGE(Tabela1[[#This Row],[202407-JUL]:[202506-JUN]])</f>
        <v>50.909090909090907</v>
      </c>
      <c r="AE328" s="14">
        <f t="shared" si="142"/>
        <v>50.909090909090907</v>
      </c>
      <c r="AF328" s="5">
        <v>1</v>
      </c>
      <c r="AG328" s="6">
        <v>16</v>
      </c>
      <c r="AH328" s="4">
        <v>450</v>
      </c>
      <c r="AI328" s="23">
        <f>SUM(Tabela1[[#This Row],[ESTOQUE RJ]:[ESTOQUE SC]])</f>
        <v>466</v>
      </c>
      <c r="AJ328" s="4">
        <v>0</v>
      </c>
      <c r="AK328" s="4">
        <v>0</v>
      </c>
      <c r="AL328" s="24">
        <f>SUM(Tabela1[[#This Row],[QTD CONTAINER]:[QTD FÁBRICA]])</f>
        <v>0</v>
      </c>
      <c r="AM328" s="7">
        <f t="shared" si="143"/>
        <v>0.31428571428571428</v>
      </c>
      <c r="AN328" s="7">
        <f t="shared" si="144"/>
        <v>8.8392857142857153</v>
      </c>
      <c r="AO328" s="8">
        <f t="shared" si="145"/>
        <v>0</v>
      </c>
      <c r="AP328" s="9">
        <f t="shared" si="146"/>
        <v>0</v>
      </c>
      <c r="AQ328" s="25">
        <f t="shared" si="147"/>
        <v>9.1535714285714302</v>
      </c>
      <c r="AR328" s="18">
        <f t="shared" si="148"/>
        <v>0.31428571428571428</v>
      </c>
      <c r="AS328" s="7">
        <f t="shared" si="149"/>
        <v>8.8392857142857153</v>
      </c>
      <c r="AT328" s="8">
        <f t="shared" si="150"/>
        <v>0</v>
      </c>
      <c r="AU328" s="9">
        <f t="shared" si="151"/>
        <v>0</v>
      </c>
      <c r="AV328" s="10">
        <f t="shared" si="152"/>
        <v>9.1535714285714302</v>
      </c>
      <c r="AW328" s="22">
        <f t="shared" si="153"/>
        <v>0</v>
      </c>
      <c r="AX328" s="5">
        <f t="shared" si="154"/>
        <v>0</v>
      </c>
      <c r="AY328" s="4">
        <f>IF(
  AND(Tabela1[[#This Row],[GRUPO | ITEM]]="PALHETAS",NOT(OR(MID(Tabela1[[#This Row],[ITEM]],1,5)="YN-PF",MID(Tabela1[[#This Row],[ITEM]],1,5)="YN-PC"))),
  0,
  IF(
    ROUNDUP(
      IF(
        IF(D328="A",13-SUM(AR328:AU328),IF(D328="B",11-SUM(AR328:AU328),IF(D328="C",7-SUM(AR328:AU328))))
        &lt;0,
        0,
        IF(D328="A",13-SUM(AR328:AU328),IF(D328="B",11-SUM(AR328:AU328),IF(D328="C",7-SUM(AR328:AU328))))
      )
      *AE328/C328, 0
    )
    *C328 = 0,
    0,
    ROUNDUP(
      IF(
        IF(D328="A",13-SUM(AR328:AU328),IF(D328="B",11-SUM(AR328:AU328),IF(D328="C",7-SUM(AR328:AU328))))
        &lt;0,
        0,
        IF(D328="A",13-SUM(AR328:AU328),IF(D328="B",11-SUM(AR328:AU328),IF(D328="C",7-SUM(AR328:AU328))))
      )
      *AE328/C328, 0
    ) *C328
  )
)</f>
        <v>0</v>
      </c>
      <c r="AZ328" s="26">
        <f>IF(OR(COUNTIF(AB328,"&gt;="&amp;1.5)+COUNTIF(AA328,"&gt;="&amp;1.5)+COUNTIF(Z328,"&gt;="&amp;1.5)+COUNTIF(Y328,"&gt;="&amp;1.5)+COUNTIF(X328,"&gt;="&amp;1.5)&gt;=2,COUNTIF(AB328,"&gt;="&amp;2)&gt;=1,AND(AA328&gt;=1.5,AB328&lt;=0.3,AI328=0)),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+IFERROR(BA328*C328,0),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+IFERROR(BA328*C328,0),
IFERROR(AVERAGEIF(Tabela1[[#This Row],[COMPRA PADRÃO]:[COMPRA &gt;30%]],"&gt;"&amp;0,Tabela1[[#This Row],[COMPRA PADRÃO]:[COMPRA &gt;30%]]),
0))/Tabela1[[#This Row],[U/CX]],0)*Tabela1[[#This Row],[U/CX]])</f>
        <v>0</v>
      </c>
      <c r="BA328" s="19"/>
      <c r="BB328" s="19"/>
      <c r="BC328" s="5"/>
      <c r="BD328" s="43">
        <f t="shared" si="155"/>
        <v>2.1132075471698113</v>
      </c>
      <c r="BE328" s="44">
        <f>Tabela1[[#This Row],[MÉDIA DIÁRIA]]*180</f>
        <v>380.37735849056605</v>
      </c>
      <c r="BF328" s="44">
        <f>Tabela1[[#This Row],[MÉDIA DIÁRIA]]*IF(Tabela1[[#This Row],[ABC FAT]]="A",(13*22),IF(Tabela1[[#This Row],[ABC FAT]]="B",(9*22),IF(Tabela1[[#This Row],[ABC FAT]]="C",(3*22),0)))</f>
        <v>139.47169811320754</v>
      </c>
      <c r="BG328" s="44">
        <f>SUM(Tabela1[[#This Row],[ESTOQUE TOTAL]],Tabela1[[#This Row],[TRÂNSITO TOTAL]])</f>
        <v>466</v>
      </c>
      <c r="BH3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3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1.2250992063492063</v>
      </c>
    </row>
    <row r="329" spans="1:61" s="3" customFormat="1" x14ac:dyDescent="0.2">
      <c r="A329" s="4" t="s">
        <v>17</v>
      </c>
      <c r="B329" s="4" t="s">
        <v>894</v>
      </c>
      <c r="C329" s="4">
        <v>50</v>
      </c>
      <c r="D329" s="4" t="s">
        <v>16</v>
      </c>
      <c r="E329" s="5">
        <v>1750</v>
      </c>
      <c r="F329" s="4">
        <v>2950</v>
      </c>
      <c r="G329" s="4">
        <v>1750</v>
      </c>
      <c r="H329" s="4">
        <v>3300</v>
      </c>
      <c r="I329" s="4">
        <v>3950</v>
      </c>
      <c r="J329" s="4">
        <v>1000</v>
      </c>
      <c r="K329" s="4">
        <v>2950</v>
      </c>
      <c r="L329" s="4">
        <v>1000</v>
      </c>
      <c r="M329" s="4">
        <v>900</v>
      </c>
      <c r="N329" s="4">
        <v>1650</v>
      </c>
      <c r="O329" s="4">
        <v>1699</v>
      </c>
      <c r="P329" s="4">
        <v>1850</v>
      </c>
      <c r="Q329" s="13">
        <f t="shared" si="130"/>
        <v>0.84851913208614493</v>
      </c>
      <c r="R329" s="16">
        <f t="shared" si="131"/>
        <v>1.4303608226595015</v>
      </c>
      <c r="S329" s="16">
        <f t="shared" si="132"/>
        <v>0.84851913208614493</v>
      </c>
      <c r="T329" s="16">
        <f t="shared" si="133"/>
        <v>1.6000646490767305</v>
      </c>
      <c r="U329" s="16">
        <f t="shared" si="134"/>
        <v>1.9152288981372987</v>
      </c>
      <c r="V329" s="16">
        <f t="shared" si="135"/>
        <v>0.48486807547779714</v>
      </c>
      <c r="W329" s="16">
        <f t="shared" si="136"/>
        <v>1.4303608226595015</v>
      </c>
      <c r="X329" s="16">
        <f t="shared" si="137"/>
        <v>0.48486807547779714</v>
      </c>
      <c r="Y329" s="16">
        <f t="shared" si="138"/>
        <v>0.43638126793001741</v>
      </c>
      <c r="Z329" s="16">
        <f t="shared" si="139"/>
        <v>0.80003232453836526</v>
      </c>
      <c r="AA329" s="16">
        <f t="shared" si="140"/>
        <v>0.82379086023677728</v>
      </c>
      <c r="AB329" s="17">
        <f t="shared" si="141"/>
        <v>0.89700593963392472</v>
      </c>
      <c r="AC329" s="15">
        <v>98106.49</v>
      </c>
      <c r="AD329" s="14">
        <f>AVERAGE(Tabela1[[#This Row],[202407-JUL]:[202506-JUN]])</f>
        <v>2062.4166666666665</v>
      </c>
      <c r="AE329" s="14">
        <f t="shared" si="142"/>
        <v>2062.4166666666665</v>
      </c>
      <c r="AF329" s="5">
        <v>0</v>
      </c>
      <c r="AG329" s="6">
        <v>10300</v>
      </c>
      <c r="AH329" s="4">
        <v>10300</v>
      </c>
      <c r="AI329" s="23">
        <f>SUM(Tabela1[[#This Row],[ESTOQUE RJ]:[ESTOQUE SC]])</f>
        <v>20600</v>
      </c>
      <c r="AJ329" s="4">
        <v>0</v>
      </c>
      <c r="AK329" s="4">
        <v>0</v>
      </c>
      <c r="AL329" s="24">
        <f>SUM(Tabela1[[#This Row],[QTD CONTAINER]:[QTD FÁBRICA]])</f>
        <v>0</v>
      </c>
      <c r="AM329" s="7">
        <f t="shared" si="143"/>
        <v>4.9941411774213105</v>
      </c>
      <c r="AN329" s="7">
        <f t="shared" si="144"/>
        <v>4.9941411774213105</v>
      </c>
      <c r="AO329" s="8">
        <f t="shared" si="145"/>
        <v>0</v>
      </c>
      <c r="AP329" s="9">
        <f t="shared" si="146"/>
        <v>0</v>
      </c>
      <c r="AQ329" s="25">
        <f t="shared" si="147"/>
        <v>9.9882823548426209</v>
      </c>
      <c r="AR329" s="18">
        <f t="shared" si="148"/>
        <v>4.9941411774213105</v>
      </c>
      <c r="AS329" s="7">
        <f t="shared" si="149"/>
        <v>4.9941411774213105</v>
      </c>
      <c r="AT329" s="8">
        <f t="shared" si="150"/>
        <v>0</v>
      </c>
      <c r="AU329" s="9">
        <f t="shared" si="151"/>
        <v>0</v>
      </c>
      <c r="AV329" s="10">
        <f t="shared" si="152"/>
        <v>9.9882823548426209</v>
      </c>
      <c r="AW329" s="22">
        <f t="shared" si="153"/>
        <v>0</v>
      </c>
      <c r="AX329" s="5">
        <f t="shared" si="154"/>
        <v>0</v>
      </c>
      <c r="AY329" s="4">
        <f>IF(
  AND(Tabela1[[#This Row],[GRUPO | ITEM]]="PALHETAS",NOT(OR(MID(Tabela1[[#This Row],[ITEM]],1,5)="YN-PF",MID(Tabela1[[#This Row],[ITEM]],1,5)="YN-PC"))),
  0,
  IF(
    ROUNDUP(
      IF(
        IF(D329="A",13-SUM(AR329:AU329),IF(D329="B",11-SUM(AR329:AU329),IF(D329="C",7-SUM(AR329:AU329))))
        &lt;0,
        0,
        IF(D329="A",13-SUM(AR329:AU329),IF(D329="B",11-SUM(AR329:AU329),IF(D329="C",7-SUM(AR329:AU329))))
      )
      *AE329/C329, 0
    )
    *C329 = 0,
    0,
    ROUNDUP(
      IF(
        IF(D329="A",13-SUM(AR329:AU329),IF(D329="B",11-SUM(AR329:AU329),IF(D329="C",7-SUM(AR329:AU329))))
        &lt;0,
        0,
        IF(D329="A",13-SUM(AR329:AU329),IF(D329="B",11-SUM(AR329:AU329),IF(D329="C",7-SUM(AR329:AU329))))
      )
      *AE329/C329, 0
    ) *C329
  )
)</f>
        <v>0</v>
      </c>
      <c r="AZ329" s="26">
        <f>IF(OR(COUNTIF(AB329,"&gt;="&amp;1.5)+COUNTIF(AA329,"&gt;="&amp;1.5)+COUNTIF(Z329,"&gt;="&amp;1.5)+COUNTIF(Y329,"&gt;="&amp;1.5)+COUNTIF(X329,"&gt;="&amp;1.5)&gt;=2,COUNTIF(AB329,"&gt;="&amp;2)&gt;=1,AND(AA329&gt;=1.5,AB329&lt;=0.3,AI329=0)),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+IFERROR(BA329*C329,0),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+IFERROR(BA329*C329,0),
IFERROR(AVERAGEIF(Tabela1[[#This Row],[COMPRA PADRÃO]:[COMPRA &gt;30%]],"&gt;"&amp;0,Tabela1[[#This Row],[COMPRA PADRÃO]:[COMPRA &gt;30%]]),
0))/Tabela1[[#This Row],[U/CX]],0)*Tabela1[[#This Row],[U/CX]])</f>
        <v>0</v>
      </c>
      <c r="BA329" s="19"/>
      <c r="BB329" s="19"/>
      <c r="BC329" s="5"/>
      <c r="BD329" s="43">
        <f t="shared" si="155"/>
        <v>93.392452830188674</v>
      </c>
      <c r="BE329" s="44">
        <f>Tabela1[[#This Row],[MÉDIA DIÁRIA]]*180</f>
        <v>16810.641509433961</v>
      </c>
      <c r="BF329" s="44">
        <f>Tabela1[[#This Row],[MÉDIA DIÁRIA]]*IF(Tabela1[[#This Row],[ABC FAT]]="A",(13*22),IF(Tabela1[[#This Row],[ABC FAT]]="B",(9*22),IF(Tabela1[[#This Row],[ABC FAT]]="C",(3*22),0)))</f>
        <v>18491.705660377356</v>
      </c>
      <c r="BG329" s="44">
        <f>SUM(Tabela1[[#This Row],[ESTOQUE TOTAL]],Tabela1[[#This Row],[TRÂNSITO TOTAL]])</f>
        <v>20600</v>
      </c>
      <c r="BH3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14700</v>
      </c>
      <c r="BI3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1.2254142703857844</v>
      </c>
    </row>
    <row r="330" spans="1:61" s="3" customFormat="1" x14ac:dyDescent="0.2">
      <c r="A330" s="4" t="s">
        <v>17</v>
      </c>
      <c r="B330" s="4" t="s">
        <v>44</v>
      </c>
      <c r="C330" s="4">
        <v>25</v>
      </c>
      <c r="D330" s="4" t="s">
        <v>19</v>
      </c>
      <c r="E330" s="5">
        <v>1275</v>
      </c>
      <c r="F330" s="4">
        <v>2060</v>
      </c>
      <c r="G330" s="4">
        <v>975</v>
      </c>
      <c r="H330" s="4">
        <v>3125</v>
      </c>
      <c r="I330" s="4">
        <v>2510</v>
      </c>
      <c r="J330" s="4">
        <v>1000</v>
      </c>
      <c r="K330" s="4">
        <v>4210</v>
      </c>
      <c r="L330" s="4">
        <v>2000</v>
      </c>
      <c r="M330" s="4">
        <v>900</v>
      </c>
      <c r="N330" s="4">
        <v>1850</v>
      </c>
      <c r="O330" s="4">
        <v>3875</v>
      </c>
      <c r="P330" s="4">
        <v>2450</v>
      </c>
      <c r="Q330" s="13">
        <f t="shared" si="130"/>
        <v>0.58330156309569192</v>
      </c>
      <c r="R330" s="16">
        <f t="shared" si="131"/>
        <v>0.94243232939382382</v>
      </c>
      <c r="S330" s="16">
        <f t="shared" si="132"/>
        <v>0.44605413648494086</v>
      </c>
      <c r="T330" s="16">
        <f t="shared" si="133"/>
        <v>1.42966069386199</v>
      </c>
      <c r="U330" s="16">
        <f t="shared" si="134"/>
        <v>1.1483034693099503</v>
      </c>
      <c r="V330" s="16">
        <f t="shared" si="135"/>
        <v>0.45749142203583681</v>
      </c>
      <c r="W330" s="16">
        <f t="shared" si="136"/>
        <v>1.9260388867708729</v>
      </c>
      <c r="X330" s="16">
        <f t="shared" si="137"/>
        <v>0.91498284407167363</v>
      </c>
      <c r="Y330" s="16">
        <f t="shared" si="138"/>
        <v>0.41174227983225314</v>
      </c>
      <c r="Z330" s="16">
        <f t="shared" si="139"/>
        <v>0.8463591307662981</v>
      </c>
      <c r="AA330" s="16">
        <f t="shared" si="140"/>
        <v>1.7727792603888677</v>
      </c>
      <c r="AB330" s="17">
        <f t="shared" si="141"/>
        <v>1.1208539839878002</v>
      </c>
      <c r="AC330" s="15">
        <v>300485.75</v>
      </c>
      <c r="AD330" s="14">
        <f>AVERAGE(Tabela1[[#This Row],[202407-JUL]:[202506-JUN]])</f>
        <v>2185.8333333333335</v>
      </c>
      <c r="AE330" s="14">
        <f t="shared" si="142"/>
        <v>2185.8333333333335</v>
      </c>
      <c r="AF330" s="5">
        <v>0</v>
      </c>
      <c r="AG330" s="6">
        <v>9327</v>
      </c>
      <c r="AH330" s="4">
        <v>12700</v>
      </c>
      <c r="AI330" s="23">
        <f>SUM(Tabela1[[#This Row],[ESTOQUE RJ]:[ESTOQUE SC]])</f>
        <v>22027</v>
      </c>
      <c r="AJ330" s="4">
        <v>0</v>
      </c>
      <c r="AK330" s="4">
        <v>7750</v>
      </c>
      <c r="AL330" s="24">
        <f>SUM(Tabela1[[#This Row],[QTD CONTAINER]:[QTD FÁBRICA]])</f>
        <v>7750</v>
      </c>
      <c r="AM330" s="7">
        <f t="shared" si="143"/>
        <v>4.2670224933282501</v>
      </c>
      <c r="AN330" s="7">
        <f t="shared" si="144"/>
        <v>5.8101410598551277</v>
      </c>
      <c r="AO330" s="8">
        <f t="shared" si="145"/>
        <v>0</v>
      </c>
      <c r="AP330" s="9">
        <f t="shared" si="146"/>
        <v>3.5455585207777354</v>
      </c>
      <c r="AQ330" s="25">
        <f t="shared" si="147"/>
        <v>13.622722073961114</v>
      </c>
      <c r="AR330" s="18">
        <f t="shared" si="148"/>
        <v>4.2670224933282501</v>
      </c>
      <c r="AS330" s="7">
        <f t="shared" si="149"/>
        <v>5.8101410598551277</v>
      </c>
      <c r="AT330" s="8">
        <f t="shared" si="150"/>
        <v>0</v>
      </c>
      <c r="AU330" s="9">
        <f t="shared" si="151"/>
        <v>3.5455585207777354</v>
      </c>
      <c r="AV330" s="10">
        <f t="shared" si="152"/>
        <v>13.622722073961114</v>
      </c>
      <c r="AW330" s="22">
        <f t="shared" si="153"/>
        <v>0</v>
      </c>
      <c r="AX330" s="5">
        <f t="shared" si="154"/>
        <v>0</v>
      </c>
      <c r="AY330" s="4">
        <f>IF(
  AND(Tabela1[[#This Row],[GRUPO | ITEM]]="PALHETAS",NOT(OR(MID(Tabela1[[#This Row],[ITEM]],1,5)="YN-PF",MID(Tabela1[[#This Row],[ITEM]],1,5)="YN-PC"))),
  0,
  IF(
    ROUNDUP(
      IF(
        IF(D330="A",13-SUM(AR330:AU330),IF(D330="B",11-SUM(AR330:AU330),IF(D330="C",7-SUM(AR330:AU330))))
        &lt;0,
        0,
        IF(D330="A",13-SUM(AR330:AU330),IF(D330="B",11-SUM(AR330:AU330),IF(D330="C",7-SUM(AR330:AU330))))
      )
      *AE330/C330, 0
    )
    *C330 = 0,
    0,
    ROUNDUP(
      IF(
        IF(D330="A",13-SUM(AR330:AU330),IF(D330="B",11-SUM(AR330:AU330),IF(D330="C",7-SUM(AR330:AU330))))
        &lt;0,
        0,
        IF(D330="A",13-SUM(AR330:AU330),IF(D330="B",11-SUM(AR330:AU330),IF(D330="C",7-SUM(AR330:AU330))))
      )
      *AE330/C330, 0
    ) *C330
  )
)</f>
        <v>0</v>
      </c>
      <c r="AZ330" s="26">
        <f>IF(OR(COUNTIF(AB330,"&gt;="&amp;1.5)+COUNTIF(AA330,"&gt;="&amp;1.5)+COUNTIF(Z330,"&gt;="&amp;1.5)+COUNTIF(Y330,"&gt;="&amp;1.5)+COUNTIF(X330,"&gt;="&amp;1.5)&gt;=2,COUNTIF(AB330,"&gt;="&amp;2)&gt;=1,AND(AA330&gt;=1.5,AB330&lt;=0.3,AI330=0)),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+IFERROR(BA330*C330,0),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+IFERROR(BA330*C330,0),
IFERROR(AVERAGEIF(Tabela1[[#This Row],[COMPRA PADRÃO]:[COMPRA &gt;30%]],"&gt;"&amp;0,Tabela1[[#This Row],[COMPRA PADRÃO]:[COMPRA &gt;30%]]),
0))/Tabela1[[#This Row],[U/CX]],0)*Tabela1[[#This Row],[U/CX]])</f>
        <v>0</v>
      </c>
      <c r="BA330" s="19"/>
      <c r="BB330" s="19"/>
      <c r="BC330" s="41"/>
      <c r="BD330" s="43">
        <f t="shared" si="155"/>
        <v>98.981132075471692</v>
      </c>
      <c r="BE330" s="44">
        <f>Tabela1[[#This Row],[MÉDIA DIÁRIA]]*180</f>
        <v>17816.603773584906</v>
      </c>
      <c r="BF330" s="44">
        <f>Tabela1[[#This Row],[MÉDIA DIÁRIA]]*IF(Tabela1[[#This Row],[ABC FAT]]="A",(13*22),IF(Tabela1[[#This Row],[ABC FAT]]="B",(9*22),IF(Tabela1[[#This Row],[ABC FAT]]="C",(3*22),0)))</f>
        <v>28308.603773584902</v>
      </c>
      <c r="BG330" s="44">
        <f>SUM(Tabela1[[#This Row],[ESTOQUE TOTAL]],Tabela1[[#This Row],[TRÂNSITO TOTAL]])</f>
        <v>29777</v>
      </c>
      <c r="BH3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16350</v>
      </c>
      <c r="BI3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1.2363186766637013</v>
      </c>
    </row>
    <row r="331" spans="1:61" s="3" customFormat="1" x14ac:dyDescent="0.2">
      <c r="A331" s="4" t="s">
        <v>17</v>
      </c>
      <c r="B331" s="4" t="s">
        <v>62</v>
      </c>
      <c r="C331" s="4">
        <v>20</v>
      </c>
      <c r="D331" s="4" t="s">
        <v>19</v>
      </c>
      <c r="E331" s="5">
        <v>1760</v>
      </c>
      <c r="F331" s="4">
        <v>2400</v>
      </c>
      <c r="G331" s="4">
        <v>920</v>
      </c>
      <c r="H331" s="4">
        <v>3460</v>
      </c>
      <c r="I331" s="4">
        <v>2780</v>
      </c>
      <c r="J331" s="4">
        <v>480</v>
      </c>
      <c r="K331" s="4">
        <v>2320</v>
      </c>
      <c r="L331" s="4">
        <v>1580</v>
      </c>
      <c r="M331" s="4">
        <v>1560</v>
      </c>
      <c r="N331" s="4">
        <v>1040</v>
      </c>
      <c r="O331" s="4">
        <v>1280</v>
      </c>
      <c r="P331" s="4">
        <v>1280</v>
      </c>
      <c r="Q331" s="13">
        <f t="shared" si="130"/>
        <v>1.012464046021093</v>
      </c>
      <c r="R331" s="16">
        <f t="shared" si="131"/>
        <v>1.3806327900287632</v>
      </c>
      <c r="S331" s="16">
        <f t="shared" si="132"/>
        <v>0.52924256951102588</v>
      </c>
      <c r="T331" s="16">
        <f t="shared" si="133"/>
        <v>1.990412272291467</v>
      </c>
      <c r="U331" s="16">
        <f t="shared" si="134"/>
        <v>1.5992329817833175</v>
      </c>
      <c r="V331" s="16">
        <f t="shared" si="135"/>
        <v>0.27612655800575264</v>
      </c>
      <c r="W331" s="16">
        <f t="shared" si="136"/>
        <v>1.3346116970278046</v>
      </c>
      <c r="X331" s="16">
        <f t="shared" si="137"/>
        <v>0.90891658676893583</v>
      </c>
      <c r="Y331" s="16">
        <f t="shared" si="138"/>
        <v>0.89741131351869607</v>
      </c>
      <c r="Z331" s="16">
        <f t="shared" si="139"/>
        <v>0.59827420901246409</v>
      </c>
      <c r="AA331" s="16">
        <f t="shared" si="140"/>
        <v>0.73633748801534038</v>
      </c>
      <c r="AB331" s="17">
        <f t="shared" si="141"/>
        <v>0.73633748801534038</v>
      </c>
      <c r="AC331" s="15">
        <v>319482.8</v>
      </c>
      <c r="AD331" s="14">
        <f>AVERAGE(Tabela1[[#This Row],[202407-JUL]:[202506-JUN]])</f>
        <v>1738.3333333333333</v>
      </c>
      <c r="AE331" s="14">
        <f t="shared" si="142"/>
        <v>1852.7272727272727</v>
      </c>
      <c r="AF331" s="5">
        <v>3</v>
      </c>
      <c r="AG331" s="6">
        <v>4240</v>
      </c>
      <c r="AH331" s="4">
        <v>6580</v>
      </c>
      <c r="AI331" s="23">
        <f>SUM(Tabela1[[#This Row],[ESTOQUE RJ]:[ESTOQUE SC]])</f>
        <v>10820</v>
      </c>
      <c r="AJ331" s="4">
        <v>6700</v>
      </c>
      <c r="AK331" s="4">
        <v>11000</v>
      </c>
      <c r="AL331" s="24">
        <f>SUM(Tabela1[[#This Row],[QTD CONTAINER]:[QTD FÁBRICA]])</f>
        <v>17700</v>
      </c>
      <c r="AM331" s="7">
        <f t="shared" si="143"/>
        <v>2.4391179290508149</v>
      </c>
      <c r="AN331" s="7">
        <f t="shared" si="144"/>
        <v>3.7852348993288594</v>
      </c>
      <c r="AO331" s="8">
        <f t="shared" si="145"/>
        <v>3.8542665388302972</v>
      </c>
      <c r="AP331" s="9">
        <f t="shared" si="146"/>
        <v>6.3279002876318318</v>
      </c>
      <c r="AQ331" s="25">
        <f t="shared" si="147"/>
        <v>16.406519654841802</v>
      </c>
      <c r="AR331" s="18">
        <f t="shared" si="148"/>
        <v>2.2885181550539744</v>
      </c>
      <c r="AS331" s="7">
        <f t="shared" si="149"/>
        <v>3.5515210991167812</v>
      </c>
      <c r="AT331" s="8">
        <f t="shared" si="150"/>
        <v>3.6162904808635918</v>
      </c>
      <c r="AU331" s="9">
        <f t="shared" si="151"/>
        <v>5.9371933267909718</v>
      </c>
      <c r="AV331" s="10">
        <f t="shared" si="152"/>
        <v>15.39352306182532</v>
      </c>
      <c r="AW331" s="22">
        <f t="shared" si="153"/>
        <v>0</v>
      </c>
      <c r="AX331" s="5">
        <f t="shared" si="154"/>
        <v>0</v>
      </c>
      <c r="AY331" s="4">
        <f>IF(
  AND(Tabela1[[#This Row],[GRUPO | ITEM]]="PALHETAS",NOT(OR(MID(Tabela1[[#This Row],[ITEM]],1,5)="YN-PF",MID(Tabela1[[#This Row],[ITEM]],1,5)="YN-PC"))),
  0,
  IF(
    ROUNDUP(
      IF(
        IF(D331="A",13-SUM(AR331:AU331),IF(D331="B",11-SUM(AR331:AU331),IF(D331="C",7-SUM(AR331:AU331))))
        &lt;0,
        0,
        IF(D331="A",13-SUM(AR331:AU331),IF(D331="B",11-SUM(AR331:AU331),IF(D331="C",7-SUM(AR331:AU331))))
      )
      *AE331/C331, 0
    )
    *C331 = 0,
    0,
    ROUNDUP(
      IF(
        IF(D331="A",13-SUM(AR331:AU331),IF(D331="B",11-SUM(AR331:AU331),IF(D331="C",7-SUM(AR331:AU331))))
        &lt;0,
        0,
        IF(D331="A",13-SUM(AR331:AU331),IF(D331="B",11-SUM(AR331:AU331),IF(D331="C",7-SUM(AR331:AU331))))
      )
      *AE331/C331, 0
    ) *C331
  )
)</f>
        <v>0</v>
      </c>
      <c r="AZ331" s="26">
        <f>IF(OR(COUNTIF(AB331,"&gt;="&amp;1.5)+COUNTIF(AA331,"&gt;="&amp;1.5)+COUNTIF(Z331,"&gt;="&amp;1.5)+COUNTIF(Y331,"&gt;="&amp;1.5)+COUNTIF(X331,"&gt;="&amp;1.5)&gt;=2,COUNTIF(AB331,"&gt;="&amp;2)&gt;=1,AND(AA331&gt;=1.5,AB331&lt;=0.3,AI331=0)),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+IFERROR(BA331*C331,0),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+IFERROR(BA331*C331,0),
IFERROR(AVERAGEIF(Tabela1[[#This Row],[COMPRA PADRÃO]:[COMPRA &gt;30%]],"&gt;"&amp;0,Tabela1[[#This Row],[COMPRA PADRÃO]:[COMPRA &gt;30%]]),
0))/Tabela1[[#This Row],[U/CX]],0)*Tabela1[[#This Row],[U/CX]])</f>
        <v>0</v>
      </c>
      <c r="BA331" s="19"/>
      <c r="BB331" s="19"/>
      <c r="BC331" s="5"/>
      <c r="BD331" s="43">
        <f t="shared" si="155"/>
        <v>78.716981132075475</v>
      </c>
      <c r="BE331" s="44">
        <f>Tabela1[[#This Row],[MÉDIA DIÁRIA]]*180</f>
        <v>14169.056603773586</v>
      </c>
      <c r="BF331" s="44">
        <f>Tabela1[[#This Row],[MÉDIA DIÁRIA]]*IF(Tabela1[[#This Row],[ABC FAT]]="A",(13*22),IF(Tabela1[[#This Row],[ABC FAT]]="B",(9*22),IF(Tabela1[[#This Row],[ABC FAT]]="C",(3*22),0)))</f>
        <v>22513.056603773584</v>
      </c>
      <c r="BG331" s="44">
        <f>SUM(Tabela1[[#This Row],[ESTOQUE TOTAL]],Tabela1[[#This Row],[TRÂNSITO TOTAL]])</f>
        <v>28520</v>
      </c>
      <c r="BH3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8160</v>
      </c>
      <c r="BI3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1.236497283477149</v>
      </c>
    </row>
    <row r="332" spans="1:61" s="3" customFormat="1" x14ac:dyDescent="0.2">
      <c r="A332" s="4" t="s">
        <v>14</v>
      </c>
      <c r="B332" s="4" t="s">
        <v>649</v>
      </c>
      <c r="C332" s="4">
        <v>50</v>
      </c>
      <c r="D332" s="4" t="s">
        <v>16</v>
      </c>
      <c r="E332" s="5">
        <v>300</v>
      </c>
      <c r="F332" s="4">
        <v>250</v>
      </c>
      <c r="G332" s="4">
        <v>250</v>
      </c>
      <c r="H332" s="4">
        <v>300</v>
      </c>
      <c r="I332" s="4">
        <v>230</v>
      </c>
      <c r="J332" s="4">
        <v>50</v>
      </c>
      <c r="K332" s="4">
        <v>268</v>
      </c>
      <c r="L332" s="4">
        <v>200</v>
      </c>
      <c r="M332" s="4">
        <v>100</v>
      </c>
      <c r="N332" s="4">
        <v>100</v>
      </c>
      <c r="O332" s="4">
        <v>150</v>
      </c>
      <c r="P332" s="4">
        <v>300</v>
      </c>
      <c r="Q332" s="13">
        <f t="shared" si="130"/>
        <v>1.4411529223378703</v>
      </c>
      <c r="R332" s="16">
        <f t="shared" si="131"/>
        <v>1.200960768614892</v>
      </c>
      <c r="S332" s="16">
        <f t="shared" si="132"/>
        <v>1.200960768614892</v>
      </c>
      <c r="T332" s="16">
        <f t="shared" si="133"/>
        <v>1.4411529223378703</v>
      </c>
      <c r="U332" s="16">
        <f t="shared" si="134"/>
        <v>1.1048839071257006</v>
      </c>
      <c r="V332" s="16">
        <f t="shared" si="135"/>
        <v>0.24019215372297839</v>
      </c>
      <c r="W332" s="16">
        <f t="shared" si="136"/>
        <v>1.2874299439551642</v>
      </c>
      <c r="X332" s="16">
        <f t="shared" si="137"/>
        <v>0.96076861489191356</v>
      </c>
      <c r="Y332" s="16">
        <f t="shared" si="138"/>
        <v>0.48038430744595678</v>
      </c>
      <c r="Z332" s="16">
        <f t="shared" si="139"/>
        <v>0.48038430744595678</v>
      </c>
      <c r="AA332" s="16">
        <f t="shared" si="140"/>
        <v>0.72057646116893515</v>
      </c>
      <c r="AB332" s="17">
        <f t="shared" si="141"/>
        <v>1.4411529223378703</v>
      </c>
      <c r="AC332" s="15">
        <v>46831.82</v>
      </c>
      <c r="AD332" s="14">
        <f>AVERAGE(Tabela1[[#This Row],[202407-JUL]:[202506-JUN]])</f>
        <v>208.16666666666666</v>
      </c>
      <c r="AE332" s="14">
        <f t="shared" si="142"/>
        <v>222.54545454545453</v>
      </c>
      <c r="AF332" s="5">
        <v>1</v>
      </c>
      <c r="AG332" s="6">
        <v>1100</v>
      </c>
      <c r="AH332" s="4">
        <v>1000</v>
      </c>
      <c r="AI332" s="23">
        <f>SUM(Tabela1[[#This Row],[ESTOQUE RJ]:[ESTOQUE SC]])</f>
        <v>2100</v>
      </c>
      <c r="AJ332" s="4">
        <v>0</v>
      </c>
      <c r="AK332" s="4">
        <v>50</v>
      </c>
      <c r="AL332" s="24">
        <f>SUM(Tabela1[[#This Row],[QTD CONTAINER]:[QTD FÁBRICA]])</f>
        <v>50</v>
      </c>
      <c r="AM332" s="7">
        <f t="shared" si="143"/>
        <v>5.2842273819055245</v>
      </c>
      <c r="AN332" s="7">
        <f t="shared" si="144"/>
        <v>4.8038430744595679</v>
      </c>
      <c r="AO332" s="8">
        <f t="shared" si="145"/>
        <v>0</v>
      </c>
      <c r="AP332" s="9">
        <f t="shared" si="146"/>
        <v>0.24019215372297839</v>
      </c>
      <c r="AQ332" s="25">
        <f t="shared" si="147"/>
        <v>10.328262610088069</v>
      </c>
      <c r="AR332" s="18">
        <f t="shared" si="148"/>
        <v>4.9428104575163401</v>
      </c>
      <c r="AS332" s="7">
        <f t="shared" si="149"/>
        <v>4.4934640522875817</v>
      </c>
      <c r="AT332" s="8">
        <f t="shared" si="150"/>
        <v>0</v>
      </c>
      <c r="AU332" s="9">
        <f t="shared" si="151"/>
        <v>0.22467320261437909</v>
      </c>
      <c r="AV332" s="10">
        <f t="shared" si="152"/>
        <v>9.6609477124183023</v>
      </c>
      <c r="AW332" s="22">
        <f t="shared" si="153"/>
        <v>1.1608681886938474</v>
      </c>
      <c r="AX332" s="5">
        <f t="shared" si="154"/>
        <v>150</v>
      </c>
      <c r="AY332" s="4">
        <f>IF(
  AND(Tabela1[[#This Row],[GRUPO | ITEM]]="PALHETAS",NOT(OR(MID(Tabela1[[#This Row],[ITEM]],1,5)="YN-PF",MID(Tabela1[[#This Row],[ITEM]],1,5)="YN-PC"))),
  0,
  IF(
    ROUNDUP(
      IF(
        IF(D332="A",13-SUM(AR332:AU332),IF(D332="B",11-SUM(AR332:AU332),IF(D332="C",7-SUM(AR332:AU332))))
        &lt;0,
        0,
        IF(D332="A",13-SUM(AR332:AU332),IF(D332="B",11-SUM(AR332:AU332),IF(D332="C",7-SUM(AR332:AU332))))
      )
      *AE332/C332, 0
    )
    *C332 = 0,
    0,
    ROUNDUP(
      IF(
        IF(D332="A",13-SUM(AR332:AU332),IF(D332="B",11-SUM(AR332:AU332),IF(D332="C",7-SUM(AR332:AU332))))
        &lt;0,
        0,
        IF(D332="A",13-SUM(AR332:AU332),IF(D332="B",11-SUM(AR332:AU332),IF(D332="C",7-SUM(AR332:AU332))))
      )
      *AE332/C332, 0
    ) *C332
  )
)</f>
        <v>300</v>
      </c>
      <c r="AZ332" s="26">
        <f>IF(OR(COUNTIF(AB332,"&gt;="&amp;1.5)+COUNTIF(AA332,"&gt;="&amp;1.5)+COUNTIF(Z332,"&gt;="&amp;1.5)+COUNTIF(Y332,"&gt;="&amp;1.5)+COUNTIF(X332,"&gt;="&amp;1.5)&gt;=2,COUNTIF(AB332,"&gt;="&amp;2)&gt;=1,AND(AA332&gt;=1.5,AB332&lt;=0.3,AI332=0)),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+IFERROR(BA332*C332,0),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+IFERROR(BA332*C332,0),
IFERROR(AVERAGEIF(Tabela1[[#This Row],[COMPRA PADRÃO]:[COMPRA &gt;30%]],"&gt;"&amp;0,Tabela1[[#This Row],[COMPRA PADRÃO]:[COMPRA &gt;30%]]),
0))/Tabela1[[#This Row],[U/CX]],0)*Tabela1[[#This Row],[U/CX]])</f>
        <v>250</v>
      </c>
      <c r="BA332" s="19"/>
      <c r="BB332" s="19"/>
      <c r="BC332" s="41"/>
      <c r="BD332" s="43">
        <f t="shared" si="155"/>
        <v>9.4264150943396228</v>
      </c>
      <c r="BE332" s="44">
        <f>Tabela1[[#This Row],[MÉDIA DIÁRIA]]*180</f>
        <v>1696.7547169811321</v>
      </c>
      <c r="BF332" s="44">
        <f>Tabela1[[#This Row],[MÉDIA DIÁRIA]]*IF(Tabela1[[#This Row],[ABC FAT]]="A",(13*22),IF(Tabela1[[#This Row],[ABC FAT]]="B",(9*22),IF(Tabela1[[#This Row],[ABC FAT]]="C",(3*22),0)))</f>
        <v>1866.4301886792452</v>
      </c>
      <c r="BG332" s="44">
        <f>SUM(Tabela1[[#This Row],[ESTOQUE TOTAL]],Tabela1[[#This Row],[TRÂNSITO TOTAL]])</f>
        <v>2150</v>
      </c>
      <c r="BH3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1400</v>
      </c>
      <c r="BI3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1.237656792100347</v>
      </c>
    </row>
    <row r="333" spans="1:61" s="3" customFormat="1" x14ac:dyDescent="0.2">
      <c r="A333" s="4" t="s">
        <v>17</v>
      </c>
      <c r="B333" s="4" t="s">
        <v>818</v>
      </c>
      <c r="C333" s="4">
        <v>20</v>
      </c>
      <c r="D333" s="4" t="s">
        <v>85</v>
      </c>
      <c r="E333" s="5">
        <v>140</v>
      </c>
      <c r="F333" s="4">
        <v>20</v>
      </c>
      <c r="G333" s="4">
        <v>60</v>
      </c>
      <c r="H333" s="4">
        <v>280</v>
      </c>
      <c r="I333" s="4">
        <v>180</v>
      </c>
      <c r="J333" s="4">
        <v>220</v>
      </c>
      <c r="K333" s="4">
        <v>120</v>
      </c>
      <c r="L333" s="4">
        <v>120</v>
      </c>
      <c r="M333" s="4">
        <v>100</v>
      </c>
      <c r="N333" s="4">
        <v>40</v>
      </c>
      <c r="O333" s="4">
        <v>20</v>
      </c>
      <c r="P333" s="4">
        <v>140</v>
      </c>
      <c r="Q333" s="13">
        <f t="shared" si="130"/>
        <v>1.1666666666666667</v>
      </c>
      <c r="R333" s="16">
        <f t="shared" si="131"/>
        <v>0.16666666666666666</v>
      </c>
      <c r="S333" s="16">
        <f t="shared" si="132"/>
        <v>0.5</v>
      </c>
      <c r="T333" s="16">
        <f t="shared" si="133"/>
        <v>2.3333333333333335</v>
      </c>
      <c r="U333" s="16">
        <f t="shared" si="134"/>
        <v>1.5</v>
      </c>
      <c r="V333" s="16">
        <f t="shared" si="135"/>
        <v>1.8333333333333333</v>
      </c>
      <c r="W333" s="16">
        <f t="shared" si="136"/>
        <v>1</v>
      </c>
      <c r="X333" s="16">
        <f t="shared" si="137"/>
        <v>1</v>
      </c>
      <c r="Y333" s="16">
        <f t="shared" si="138"/>
        <v>0.83333333333333337</v>
      </c>
      <c r="Z333" s="16">
        <f t="shared" si="139"/>
        <v>0.33333333333333331</v>
      </c>
      <c r="AA333" s="16">
        <f t="shared" si="140"/>
        <v>0.16666666666666666</v>
      </c>
      <c r="AB333" s="17">
        <f t="shared" si="141"/>
        <v>1.1666666666666667</v>
      </c>
      <c r="AC333" s="15">
        <v>17650.8</v>
      </c>
      <c r="AD333" s="14">
        <f>AVERAGE(Tabela1[[#This Row],[202407-JUL]:[202506-JUN]])</f>
        <v>120</v>
      </c>
      <c r="AE333" s="14">
        <f t="shared" si="142"/>
        <v>140</v>
      </c>
      <c r="AF333" s="5">
        <v>0</v>
      </c>
      <c r="AG333" s="6">
        <v>51</v>
      </c>
      <c r="AH333" s="4">
        <v>1160</v>
      </c>
      <c r="AI333" s="23">
        <f>SUM(Tabela1[[#This Row],[ESTOQUE RJ]:[ESTOQUE SC]])</f>
        <v>1211</v>
      </c>
      <c r="AJ333" s="4">
        <v>0</v>
      </c>
      <c r="AK333" s="4">
        <v>0</v>
      </c>
      <c r="AL333" s="24">
        <f>SUM(Tabela1[[#This Row],[QTD CONTAINER]:[QTD FÁBRICA]])</f>
        <v>0</v>
      </c>
      <c r="AM333" s="7">
        <f t="shared" si="143"/>
        <v>0.42499999999999999</v>
      </c>
      <c r="AN333" s="7">
        <f t="shared" si="144"/>
        <v>9.6666666666666661</v>
      </c>
      <c r="AO333" s="8">
        <f t="shared" si="145"/>
        <v>0</v>
      </c>
      <c r="AP333" s="9">
        <f t="shared" si="146"/>
        <v>0</v>
      </c>
      <c r="AQ333" s="25">
        <f t="shared" si="147"/>
        <v>10.091666666666667</v>
      </c>
      <c r="AR333" s="18">
        <f t="shared" si="148"/>
        <v>0.36428571428571427</v>
      </c>
      <c r="AS333" s="7">
        <f t="shared" si="149"/>
        <v>8.2857142857142865</v>
      </c>
      <c r="AT333" s="8">
        <f t="shared" si="150"/>
        <v>0</v>
      </c>
      <c r="AU333" s="9">
        <f t="shared" si="151"/>
        <v>0</v>
      </c>
      <c r="AV333" s="10">
        <f t="shared" si="152"/>
        <v>8.65</v>
      </c>
      <c r="AW333" s="22">
        <f t="shared" si="153"/>
        <v>0</v>
      </c>
      <c r="AX333" s="5">
        <f t="shared" si="154"/>
        <v>0</v>
      </c>
      <c r="AY333" s="4">
        <f>IF(
  AND(Tabela1[[#This Row],[GRUPO | ITEM]]="PALHETAS",NOT(OR(MID(Tabela1[[#This Row],[ITEM]],1,5)="YN-PF",MID(Tabela1[[#This Row],[ITEM]],1,5)="YN-PC"))),
  0,
  IF(
    ROUNDUP(
      IF(
        IF(D333="A",13-SUM(AR333:AU333),IF(D333="B",11-SUM(AR333:AU333),IF(D333="C",7-SUM(AR333:AU333))))
        &lt;0,
        0,
        IF(D333="A",13-SUM(AR333:AU333),IF(D333="B",11-SUM(AR333:AU333),IF(D333="C",7-SUM(AR333:AU333))))
      )
      *AE333/C333, 0
    )
    *C333 = 0,
    0,
    ROUNDUP(
      IF(
        IF(D333="A",13-SUM(AR333:AU333),IF(D333="B",11-SUM(AR333:AU333),IF(D333="C",7-SUM(AR333:AU333))))
        &lt;0,
        0,
        IF(D333="A",13-SUM(AR333:AU333),IF(D333="B",11-SUM(AR333:AU333),IF(D333="C",7-SUM(AR333:AU333))))
      )
      *AE333/C333, 0
    ) *C333
  )
)</f>
        <v>0</v>
      </c>
      <c r="AZ333" s="26">
        <f>IF(OR(COUNTIF(AB333,"&gt;="&amp;1.5)+COUNTIF(AA333,"&gt;="&amp;1.5)+COUNTIF(Z333,"&gt;="&amp;1.5)+COUNTIF(Y333,"&gt;="&amp;1.5)+COUNTIF(X333,"&gt;="&amp;1.5)&gt;=2,COUNTIF(AB333,"&gt;="&amp;2)&gt;=1,AND(AA333&gt;=1.5,AB333&lt;=0.3,AI333=0)),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+IFERROR(BA333*C333,0),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+IFERROR(BA333*C333,0),
IFERROR(AVERAGEIF(Tabela1[[#This Row],[COMPRA PADRÃO]:[COMPRA &gt;30%]],"&gt;"&amp;0,Tabela1[[#This Row],[COMPRA PADRÃO]:[COMPRA &gt;30%]]),
0))/Tabela1[[#This Row],[U/CX]],0)*Tabela1[[#This Row],[U/CX]])</f>
        <v>0</v>
      </c>
      <c r="BA333" s="19"/>
      <c r="BB333" s="19"/>
      <c r="BC333" s="5"/>
      <c r="BD333" s="43">
        <f t="shared" si="155"/>
        <v>5.4339622641509431</v>
      </c>
      <c r="BE333" s="44">
        <f>Tabela1[[#This Row],[MÉDIA DIÁRIA]]*180</f>
        <v>978.11320754716974</v>
      </c>
      <c r="BF333" s="44">
        <f>Tabela1[[#This Row],[MÉDIA DIÁRIA]]*IF(Tabela1[[#This Row],[ABC FAT]]="A",(13*22),IF(Tabela1[[#This Row],[ABC FAT]]="B",(9*22),IF(Tabela1[[#This Row],[ABC FAT]]="C",(3*22),0)))</f>
        <v>358.64150943396226</v>
      </c>
      <c r="BG333" s="44">
        <f>SUM(Tabela1[[#This Row],[ESTOQUE TOTAL]],Tabela1[[#This Row],[TRÂNSITO TOTAL]])</f>
        <v>1211</v>
      </c>
      <c r="BH3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</v>
      </c>
      <c r="BI3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1.2380979938271606</v>
      </c>
    </row>
    <row r="334" spans="1:61" s="3" customFormat="1" x14ac:dyDescent="0.2">
      <c r="A334" s="4" t="s">
        <v>17</v>
      </c>
      <c r="B334" s="4" t="s">
        <v>110</v>
      </c>
      <c r="C334" s="4">
        <v>25</v>
      </c>
      <c r="D334" s="4" t="s">
        <v>16</v>
      </c>
      <c r="E334" s="5">
        <v>375</v>
      </c>
      <c r="F334" s="4">
        <v>450</v>
      </c>
      <c r="G334" s="4">
        <v>750</v>
      </c>
      <c r="H334" s="4">
        <v>250</v>
      </c>
      <c r="I334" s="4">
        <v>1575</v>
      </c>
      <c r="J334" s="4">
        <v>300</v>
      </c>
      <c r="K334" s="4">
        <v>1850</v>
      </c>
      <c r="L334" s="4">
        <v>625</v>
      </c>
      <c r="M334" s="4">
        <v>250</v>
      </c>
      <c r="N334" s="4">
        <v>525</v>
      </c>
      <c r="O334" s="4">
        <v>675</v>
      </c>
      <c r="P334" s="4">
        <v>300</v>
      </c>
      <c r="Q334" s="13">
        <f t="shared" si="130"/>
        <v>0.56782334384858046</v>
      </c>
      <c r="R334" s="16">
        <f t="shared" si="131"/>
        <v>0.68138801261829662</v>
      </c>
      <c r="S334" s="16">
        <f t="shared" si="132"/>
        <v>1.1356466876971609</v>
      </c>
      <c r="T334" s="16">
        <f t="shared" si="133"/>
        <v>0.37854889589905366</v>
      </c>
      <c r="U334" s="16">
        <f t="shared" si="134"/>
        <v>2.3848580441640381</v>
      </c>
      <c r="V334" s="16">
        <f t="shared" si="135"/>
        <v>0.45425867507886436</v>
      </c>
      <c r="W334" s="16">
        <f t="shared" si="136"/>
        <v>2.8012618296529972</v>
      </c>
      <c r="X334" s="16">
        <f t="shared" si="137"/>
        <v>0.94637223974763407</v>
      </c>
      <c r="Y334" s="16">
        <f t="shared" si="138"/>
        <v>0.37854889589905366</v>
      </c>
      <c r="Z334" s="16">
        <f t="shared" si="139"/>
        <v>0.79495268138801267</v>
      </c>
      <c r="AA334" s="16">
        <f t="shared" si="140"/>
        <v>1.0220820189274449</v>
      </c>
      <c r="AB334" s="17">
        <f t="shared" si="141"/>
        <v>0.45425867507886436</v>
      </c>
      <c r="AC334" s="15">
        <v>91322.75</v>
      </c>
      <c r="AD334" s="14">
        <f>AVERAGE(Tabela1[[#This Row],[202407-JUL]:[202506-JUN]])</f>
        <v>660.41666666666663</v>
      </c>
      <c r="AE334" s="14">
        <f t="shared" si="142"/>
        <v>660.41666666666663</v>
      </c>
      <c r="AF334" s="5">
        <v>0</v>
      </c>
      <c r="AG334" s="6">
        <v>2650</v>
      </c>
      <c r="AH334" s="4">
        <v>4025</v>
      </c>
      <c r="AI334" s="23">
        <f>SUM(Tabela1[[#This Row],[ESTOQUE RJ]:[ESTOQUE SC]])</f>
        <v>6675</v>
      </c>
      <c r="AJ334" s="4">
        <v>0</v>
      </c>
      <c r="AK334" s="4">
        <v>7000</v>
      </c>
      <c r="AL334" s="24">
        <f>SUM(Tabela1[[#This Row],[QTD CONTAINER]:[QTD FÁBRICA]])</f>
        <v>7000</v>
      </c>
      <c r="AM334" s="7">
        <f t="shared" si="143"/>
        <v>4.0126182965299684</v>
      </c>
      <c r="AN334" s="7">
        <f t="shared" si="144"/>
        <v>6.0946372239747637</v>
      </c>
      <c r="AO334" s="8">
        <f t="shared" si="145"/>
        <v>0</v>
      </c>
      <c r="AP334" s="9">
        <f t="shared" si="146"/>
        <v>10.599369085173501</v>
      </c>
      <c r="AQ334" s="25">
        <f t="shared" si="147"/>
        <v>20.706624605678236</v>
      </c>
      <c r="AR334" s="18">
        <f t="shared" si="148"/>
        <v>4.0126182965299684</v>
      </c>
      <c r="AS334" s="7">
        <f t="shared" si="149"/>
        <v>6.0946372239747637</v>
      </c>
      <c r="AT334" s="8">
        <f t="shared" si="150"/>
        <v>0</v>
      </c>
      <c r="AU334" s="9">
        <f t="shared" si="151"/>
        <v>10.599369085173501</v>
      </c>
      <c r="AV334" s="10">
        <f t="shared" si="152"/>
        <v>20.706624605678236</v>
      </c>
      <c r="AW334" s="22">
        <f t="shared" si="153"/>
        <v>0</v>
      </c>
      <c r="AX334" s="5">
        <f t="shared" si="154"/>
        <v>0</v>
      </c>
      <c r="AY334" s="4">
        <f>IF(
  AND(Tabela1[[#This Row],[GRUPO | ITEM]]="PALHETAS",NOT(OR(MID(Tabela1[[#This Row],[ITEM]],1,5)="YN-PF",MID(Tabela1[[#This Row],[ITEM]],1,5)="YN-PC"))),
  0,
  IF(
    ROUNDUP(
      IF(
        IF(D334="A",13-SUM(AR334:AU334),IF(D334="B",11-SUM(AR334:AU334),IF(D334="C",7-SUM(AR334:AU334))))
        &lt;0,
        0,
        IF(D334="A",13-SUM(AR334:AU334),IF(D334="B",11-SUM(AR334:AU334),IF(D334="C",7-SUM(AR334:AU334))))
      )
      *AE334/C334, 0
    )
    *C334 = 0,
    0,
    ROUNDUP(
      IF(
        IF(D334="A",13-SUM(AR334:AU334),IF(D334="B",11-SUM(AR334:AU334),IF(D334="C",7-SUM(AR334:AU334))))
        &lt;0,
        0,
        IF(D334="A",13-SUM(AR334:AU334),IF(D334="B",11-SUM(AR334:AU334),IF(D334="C",7-SUM(AR334:AU334))))
      )
      *AE334/C334, 0
    ) *C334
  )
)</f>
        <v>0</v>
      </c>
      <c r="AZ334" s="26">
        <f>IF(OR(COUNTIF(AB334,"&gt;="&amp;1.5)+COUNTIF(AA334,"&gt;="&amp;1.5)+COUNTIF(Z334,"&gt;="&amp;1.5)+COUNTIF(Y334,"&gt;="&amp;1.5)+COUNTIF(X334,"&gt;="&amp;1.5)&gt;=2,COUNTIF(AB334,"&gt;="&amp;2)&gt;=1,AND(AA334&gt;=1.5,AB334&lt;=0.3,AI334=0)),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+IFERROR(BA334*C334,0),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+IFERROR(BA334*C334,0),
IFERROR(AVERAGEIF(Tabela1[[#This Row],[COMPRA PADRÃO]:[COMPRA &gt;30%]],"&gt;"&amp;0,Tabela1[[#This Row],[COMPRA PADRÃO]:[COMPRA &gt;30%]]),
0))/Tabela1[[#This Row],[U/CX]],0)*Tabela1[[#This Row],[U/CX]])</f>
        <v>0</v>
      </c>
      <c r="BA334" s="19"/>
      <c r="BB334" s="19"/>
      <c r="BC334" s="5"/>
      <c r="BD334" s="43">
        <f t="shared" si="155"/>
        <v>29.90566037735849</v>
      </c>
      <c r="BE334" s="44">
        <f>Tabela1[[#This Row],[MÉDIA DIÁRIA]]*180</f>
        <v>5383.0188679245284</v>
      </c>
      <c r="BF334" s="44">
        <f>Tabela1[[#This Row],[MÉDIA DIÁRIA]]*IF(Tabela1[[#This Row],[ABC FAT]]="A",(13*22),IF(Tabela1[[#This Row],[ABC FAT]]="B",(9*22),IF(Tabela1[[#This Row],[ABC FAT]]="C",(3*22),0)))</f>
        <v>5921.3207547169814</v>
      </c>
      <c r="BG334" s="44">
        <f>SUM(Tabela1[[#This Row],[ESTOQUE TOTAL]],Tabela1[[#This Row],[TRÂNSITO TOTAL]])</f>
        <v>13675</v>
      </c>
      <c r="BH3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1.2400105152471084</v>
      </c>
    </row>
    <row r="335" spans="1:61" s="3" customFormat="1" x14ac:dyDescent="0.2">
      <c r="A335" s="4" t="s">
        <v>39</v>
      </c>
      <c r="B335" s="4" t="s">
        <v>732</v>
      </c>
      <c r="C335" s="4">
        <v>100</v>
      </c>
      <c r="D335" s="4" t="s">
        <v>16</v>
      </c>
      <c r="E335" s="5">
        <v>150</v>
      </c>
      <c r="F335" s="4">
        <v>200</v>
      </c>
      <c r="G335" s="4">
        <v>150</v>
      </c>
      <c r="H335" s="4">
        <v>50</v>
      </c>
      <c r="I335" s="4">
        <v>130</v>
      </c>
      <c r="J335" s="4">
        <v>100</v>
      </c>
      <c r="K335" s="4">
        <v>150</v>
      </c>
      <c r="L335" s="4">
        <v>250</v>
      </c>
      <c r="M335" s="4"/>
      <c r="N335" s="4">
        <v>500</v>
      </c>
      <c r="O335" s="4">
        <v>310</v>
      </c>
      <c r="P335" s="4">
        <v>300</v>
      </c>
      <c r="Q335" s="13">
        <f t="shared" si="130"/>
        <v>0.72052401746724892</v>
      </c>
      <c r="R335" s="16">
        <f t="shared" si="131"/>
        <v>0.9606986899563319</v>
      </c>
      <c r="S335" s="16">
        <f t="shared" si="132"/>
        <v>0.72052401746724892</v>
      </c>
      <c r="T335" s="16">
        <f t="shared" si="133"/>
        <v>0.24017467248908297</v>
      </c>
      <c r="U335" s="16">
        <f t="shared" si="134"/>
        <v>0.62445414847161573</v>
      </c>
      <c r="V335" s="16">
        <f t="shared" si="135"/>
        <v>0.48034934497816595</v>
      </c>
      <c r="W335" s="16">
        <f t="shared" si="136"/>
        <v>0.72052401746724892</v>
      </c>
      <c r="X335" s="16">
        <f t="shared" si="137"/>
        <v>1.2008733624454149</v>
      </c>
      <c r="Y335" s="16">
        <f t="shared" si="138"/>
        <v>0</v>
      </c>
      <c r="Z335" s="16">
        <f t="shared" si="139"/>
        <v>2.4017467248908297</v>
      </c>
      <c r="AA335" s="16">
        <f t="shared" si="140"/>
        <v>1.4890829694323144</v>
      </c>
      <c r="AB335" s="17">
        <f t="shared" si="141"/>
        <v>1.4410480349344978</v>
      </c>
      <c r="AC335" s="15">
        <v>26850.2</v>
      </c>
      <c r="AD335" s="14">
        <f>AVERAGE(Tabela1[[#This Row],[202407-JUL]:[202506-JUN]])</f>
        <v>208.18181818181819</v>
      </c>
      <c r="AE335" s="14">
        <f t="shared" si="142"/>
        <v>224</v>
      </c>
      <c r="AF335" s="5">
        <v>0</v>
      </c>
      <c r="AG335" s="6">
        <v>1935</v>
      </c>
      <c r="AH335" s="4">
        <v>0</v>
      </c>
      <c r="AI335" s="23">
        <f>SUM(Tabela1[[#This Row],[ESTOQUE RJ]:[ESTOQUE SC]])</f>
        <v>1935</v>
      </c>
      <c r="AJ335" s="4">
        <v>0</v>
      </c>
      <c r="AK335" s="4">
        <v>100</v>
      </c>
      <c r="AL335" s="24">
        <f>SUM(Tabela1[[#This Row],[QTD CONTAINER]:[QTD FÁBRICA]])</f>
        <v>100</v>
      </c>
      <c r="AM335" s="7">
        <f t="shared" si="143"/>
        <v>9.2947598253275103</v>
      </c>
      <c r="AN335" s="7">
        <f t="shared" si="144"/>
        <v>0</v>
      </c>
      <c r="AO335" s="8">
        <f t="shared" si="145"/>
        <v>0</v>
      </c>
      <c r="AP335" s="9">
        <f t="shared" si="146"/>
        <v>0.48034934497816595</v>
      </c>
      <c r="AQ335" s="25">
        <f t="shared" si="147"/>
        <v>9.7751091703056758</v>
      </c>
      <c r="AR335" s="18">
        <f t="shared" si="148"/>
        <v>8.6383928571428577</v>
      </c>
      <c r="AS335" s="7">
        <f t="shared" si="149"/>
        <v>0</v>
      </c>
      <c r="AT335" s="8">
        <f t="shared" si="150"/>
        <v>0</v>
      </c>
      <c r="AU335" s="9">
        <f t="shared" si="151"/>
        <v>0.44642857142857145</v>
      </c>
      <c r="AV335" s="10">
        <f t="shared" si="152"/>
        <v>9.0848214285714288</v>
      </c>
      <c r="AW335" s="22">
        <f t="shared" si="153"/>
        <v>1.8510727808161549</v>
      </c>
      <c r="AX335" s="5">
        <f t="shared" si="154"/>
        <v>300</v>
      </c>
      <c r="AY335" s="4">
        <f>IF(
  AND(Tabela1[[#This Row],[GRUPO | ITEM]]="PALHETAS",NOT(OR(MID(Tabela1[[#This Row],[ITEM]],1,5)="YN-PF",MID(Tabela1[[#This Row],[ITEM]],1,5)="YN-PC"))),
  0,
  IF(
    ROUNDUP(
      IF(
        IF(D335="A",13-SUM(AR335:AU335),IF(D335="B",11-SUM(AR335:AU335),IF(D335="C",7-SUM(AR335:AU335))))
        &lt;0,
        0,
        IF(D335="A",13-SUM(AR335:AU335),IF(D335="B",11-SUM(AR335:AU335),IF(D335="C",7-SUM(AR335:AU335))))
      )
      *AE335/C335, 0
    )
    *C335 = 0,
    0,
    ROUNDUP(
      IF(
        IF(D335="A",13-SUM(AR335:AU335),IF(D335="B",11-SUM(AR335:AU335),IF(D335="C",7-SUM(AR335:AU335))))
        &lt;0,
        0,
        IF(D335="A",13-SUM(AR335:AU335),IF(D335="B",11-SUM(AR335:AU335),IF(D335="C",7-SUM(AR335:AU335))))
      )
      *AE335/C335, 0
    ) *C335
  )
)</f>
        <v>500</v>
      </c>
      <c r="AZ335" s="26">
        <f>IF(OR(COUNTIF(AB335,"&gt;="&amp;1.5)+COUNTIF(AA335,"&gt;="&amp;1.5)+COUNTIF(Z335,"&gt;="&amp;1.5)+COUNTIF(Y335,"&gt;="&amp;1.5)+COUNTIF(X335,"&gt;="&amp;1.5)&gt;=2,COUNTIF(AB335,"&gt;="&amp;2)&gt;=1,AND(AA335&gt;=1.5,AB335&lt;=0.3,AI335=0)),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+IFERROR(BA335*C335,0),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+IFERROR(BA335*C335,0),
IFERROR(AVERAGEIF(Tabela1[[#This Row],[COMPRA PADRÃO]:[COMPRA &gt;30%]],"&gt;"&amp;0,Tabela1[[#This Row],[COMPRA PADRÃO]:[COMPRA &gt;30%]]),
0))/Tabela1[[#This Row],[U/CX]],0)*Tabela1[[#This Row],[U/CX]])</f>
        <v>400</v>
      </c>
      <c r="BA335" s="19"/>
      <c r="BB335" s="19"/>
      <c r="BC335" s="5"/>
      <c r="BD335" s="43">
        <f t="shared" si="155"/>
        <v>8.6415094339622645</v>
      </c>
      <c r="BE335" s="44">
        <f>Tabela1[[#This Row],[MÉDIA DIÁRIA]]*180</f>
        <v>1555.4716981132076</v>
      </c>
      <c r="BF335" s="44">
        <f>Tabela1[[#This Row],[MÉDIA DIÁRIA]]*IF(Tabela1[[#This Row],[ABC FAT]]="A",(13*22),IF(Tabela1[[#This Row],[ABC FAT]]="B",(9*22),IF(Tabela1[[#This Row],[ABC FAT]]="C",(3*22),0)))</f>
        <v>1711.0188679245284</v>
      </c>
      <c r="BG335" s="44">
        <f>SUM(Tabela1[[#This Row],[ESTOQUE TOTAL]],Tabela1[[#This Row],[TRÂNSITO TOTAL]])</f>
        <v>2035</v>
      </c>
      <c r="BH3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1200</v>
      </c>
      <c r="BI3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1.2439956331877728</v>
      </c>
    </row>
    <row r="336" spans="1:61" s="3" customFormat="1" x14ac:dyDescent="0.2">
      <c r="A336" s="4" t="s">
        <v>414</v>
      </c>
      <c r="B336" s="4" t="s">
        <v>419</v>
      </c>
      <c r="C336" s="4">
        <v>100</v>
      </c>
      <c r="D336" s="4" t="s">
        <v>19</v>
      </c>
      <c r="E336" s="5">
        <v>2280</v>
      </c>
      <c r="F336" s="4">
        <v>1320</v>
      </c>
      <c r="G336" s="4">
        <v>1520</v>
      </c>
      <c r="H336" s="4">
        <v>1123</v>
      </c>
      <c r="I336" s="4">
        <v>2300</v>
      </c>
      <c r="J336" s="4">
        <v>100</v>
      </c>
      <c r="K336" s="4">
        <v>1349</v>
      </c>
      <c r="L336" s="4">
        <v>1400</v>
      </c>
      <c r="M336" s="4">
        <v>1150</v>
      </c>
      <c r="N336" s="4">
        <v>1150</v>
      </c>
      <c r="O336" s="4">
        <v>1350</v>
      </c>
      <c r="P336" s="4">
        <v>1525</v>
      </c>
      <c r="Q336" s="13">
        <f t="shared" si="130"/>
        <v>1.6514758254361079</v>
      </c>
      <c r="R336" s="16">
        <f t="shared" si="131"/>
        <v>0.9561175831472204</v>
      </c>
      <c r="S336" s="16">
        <f t="shared" si="132"/>
        <v>1.100983883624072</v>
      </c>
      <c r="T336" s="16">
        <f t="shared" si="133"/>
        <v>0.81342427717752164</v>
      </c>
      <c r="U336" s="16">
        <f t="shared" si="134"/>
        <v>1.6659624554837931</v>
      </c>
      <c r="V336" s="16">
        <f t="shared" si="135"/>
        <v>7.2433150238425795E-2</v>
      </c>
      <c r="W336" s="16">
        <f t="shared" si="136"/>
        <v>0.97712319671636394</v>
      </c>
      <c r="X336" s="16">
        <f t="shared" si="137"/>
        <v>1.0140641033379612</v>
      </c>
      <c r="Y336" s="16">
        <f t="shared" si="138"/>
        <v>0.83298122774189653</v>
      </c>
      <c r="Z336" s="16">
        <f t="shared" si="139"/>
        <v>0.83298122774189653</v>
      </c>
      <c r="AA336" s="16">
        <f t="shared" si="140"/>
        <v>0.97784752821874821</v>
      </c>
      <c r="AB336" s="17">
        <f t="shared" si="141"/>
        <v>1.1046055411359934</v>
      </c>
      <c r="AC336" s="15">
        <v>195729.21</v>
      </c>
      <c r="AD336" s="14">
        <f>AVERAGE(Tabela1[[#This Row],[202407-JUL]:[202506-JUN]])</f>
        <v>1380.5833333333333</v>
      </c>
      <c r="AE336" s="14">
        <f t="shared" si="142"/>
        <v>1497</v>
      </c>
      <c r="AF336" s="5">
        <v>29</v>
      </c>
      <c r="AG336" s="6">
        <v>7125</v>
      </c>
      <c r="AH336" s="4">
        <v>2000</v>
      </c>
      <c r="AI336" s="23">
        <f>SUM(Tabela1[[#This Row],[ESTOQUE RJ]:[ESTOQUE SC]])</f>
        <v>9125</v>
      </c>
      <c r="AJ336" s="4">
        <v>4900</v>
      </c>
      <c r="AK336" s="4">
        <v>1800</v>
      </c>
      <c r="AL336" s="24">
        <f>SUM(Tabela1[[#This Row],[QTD CONTAINER]:[QTD FÁBRICA]])</f>
        <v>6700</v>
      </c>
      <c r="AM336" s="7">
        <f t="shared" si="143"/>
        <v>5.1608619544878378</v>
      </c>
      <c r="AN336" s="7">
        <f t="shared" si="144"/>
        <v>1.4486630047685158</v>
      </c>
      <c r="AO336" s="8">
        <f t="shared" si="145"/>
        <v>3.5492243616828638</v>
      </c>
      <c r="AP336" s="9">
        <f t="shared" si="146"/>
        <v>1.3037967042916643</v>
      </c>
      <c r="AQ336" s="25">
        <f t="shared" si="147"/>
        <v>11.462546025230882</v>
      </c>
      <c r="AR336" s="18">
        <f t="shared" si="148"/>
        <v>4.7595190380761521</v>
      </c>
      <c r="AS336" s="7">
        <f t="shared" si="149"/>
        <v>1.3360053440213762</v>
      </c>
      <c r="AT336" s="8">
        <f t="shared" si="150"/>
        <v>3.2732130928523713</v>
      </c>
      <c r="AU336" s="9">
        <f t="shared" si="151"/>
        <v>1.2024048096192386</v>
      </c>
      <c r="AV336" s="10">
        <f t="shared" si="152"/>
        <v>10.571142284569138</v>
      </c>
      <c r="AW336" s="22">
        <f t="shared" si="153"/>
        <v>2.0850829689264723</v>
      </c>
      <c r="AX336" s="5">
        <f t="shared" si="154"/>
        <v>2200</v>
      </c>
      <c r="AY336" s="4">
        <f>IF(
  AND(Tabela1[[#This Row],[GRUPO | ITEM]]="PALHETAS",NOT(OR(MID(Tabela1[[#This Row],[ITEM]],1,5)="YN-PF",MID(Tabela1[[#This Row],[ITEM]],1,5)="YN-PC"))),
  0,
  IF(
    ROUNDUP(
      IF(
        IF(D336="A",13-SUM(AR336:AU336),IF(D336="B",11-SUM(AR336:AU336),IF(D336="C",7-SUM(AR336:AU336))))
        &lt;0,
        0,
        IF(D336="A",13-SUM(AR336:AU336),IF(D336="B",11-SUM(AR336:AU336),IF(D336="C",7-SUM(AR336:AU336))))
      )
      *AE336/C336, 0
    )
    *C336 = 0,
    0,
    ROUNDUP(
      IF(
        IF(D336="A",13-SUM(AR336:AU336),IF(D336="B",11-SUM(AR336:AU336),IF(D336="C",7-SUM(AR336:AU336))))
        &lt;0,
        0,
        IF(D336="A",13-SUM(AR336:AU336),IF(D336="B",11-SUM(AR336:AU336),IF(D336="C",7-SUM(AR336:AU336))))
      )
      *AE336/C336, 0
    ) *C336
  )
)</f>
        <v>3700</v>
      </c>
      <c r="AZ336" s="26">
        <f>IF(OR(COUNTIF(AB336,"&gt;="&amp;1.5)+COUNTIF(AA336,"&gt;="&amp;1.5)+COUNTIF(Z336,"&gt;="&amp;1.5)+COUNTIF(Y336,"&gt;="&amp;1.5)+COUNTIF(X336,"&gt;="&amp;1.5)&gt;=2,COUNTIF(AB336,"&gt;="&amp;2)&gt;=1,AND(AA336&gt;=1.5,AB336&lt;=0.3,AI336=0)),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+IFERROR(BA336*C336,0),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+IFERROR(BA336*C336,0),
IFERROR(AVERAGEIF(Tabela1[[#This Row],[COMPRA PADRÃO]:[COMPRA &gt;30%]],"&gt;"&amp;0,Tabela1[[#This Row],[COMPRA PADRÃO]:[COMPRA &gt;30%]]),
0))/Tabela1[[#This Row],[U/CX]],0)*Tabela1[[#This Row],[U/CX]])</f>
        <v>3000</v>
      </c>
      <c r="BA336" s="19"/>
      <c r="BB336" s="19"/>
      <c r="BC336" s="5"/>
      <c r="BD336" s="43">
        <f t="shared" si="155"/>
        <v>62.516981132075472</v>
      </c>
      <c r="BE336" s="44">
        <f>Tabela1[[#This Row],[MÉDIA DIÁRIA]]*180</f>
        <v>11253.056603773584</v>
      </c>
      <c r="BF336" s="44">
        <f>Tabela1[[#This Row],[MÉDIA DIÁRIA]]*IF(Tabela1[[#This Row],[ABC FAT]]="A",(13*22),IF(Tabela1[[#This Row],[ABC FAT]]="B",(9*22),IF(Tabela1[[#This Row],[ABC FAT]]="C",(3*22),0)))</f>
        <v>17879.856603773584</v>
      </c>
      <c r="BG336" s="44">
        <f>SUM(Tabela1[[#This Row],[ESTOQUE TOTAL]],Tabela1[[#This Row],[TRÂNSITO TOTAL]])</f>
        <v>15825</v>
      </c>
      <c r="BH3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13300</v>
      </c>
      <c r="BI3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1.2463280416893021</v>
      </c>
    </row>
    <row r="337" spans="1:61" s="3" customFormat="1" x14ac:dyDescent="0.2">
      <c r="A337" s="4" t="s">
        <v>775</v>
      </c>
      <c r="B337" s="4" t="s">
        <v>780</v>
      </c>
      <c r="C337" s="4">
        <v>30</v>
      </c>
      <c r="D337" s="4" t="s">
        <v>19</v>
      </c>
      <c r="E337" s="5">
        <v>8220</v>
      </c>
      <c r="F337" s="4">
        <v>8430</v>
      </c>
      <c r="G337" s="4">
        <v>6240</v>
      </c>
      <c r="H337" s="4">
        <v>8095</v>
      </c>
      <c r="I337" s="4">
        <v>7590</v>
      </c>
      <c r="J337" s="4">
        <v>1565</v>
      </c>
      <c r="K337" s="4">
        <v>6990</v>
      </c>
      <c r="L337" s="4">
        <v>6300</v>
      </c>
      <c r="M337" s="4">
        <v>6180</v>
      </c>
      <c r="N337" s="4">
        <v>13530</v>
      </c>
      <c r="O337" s="4">
        <v>5760</v>
      </c>
      <c r="P337" s="4">
        <v>4530</v>
      </c>
      <c r="Q337" s="13">
        <f t="shared" si="130"/>
        <v>1.1823085221143474</v>
      </c>
      <c r="R337" s="16">
        <f t="shared" si="131"/>
        <v>1.2125134843581447</v>
      </c>
      <c r="S337" s="16">
        <f t="shared" si="132"/>
        <v>0.89751887810140241</v>
      </c>
      <c r="T337" s="16">
        <f t="shared" si="133"/>
        <v>1.1643293779216108</v>
      </c>
      <c r="U337" s="16">
        <f t="shared" si="134"/>
        <v>1.0916936353829558</v>
      </c>
      <c r="V337" s="16">
        <f t="shared" si="135"/>
        <v>0.22509888529306005</v>
      </c>
      <c r="W337" s="16">
        <f t="shared" si="136"/>
        <v>1.0053937432578208</v>
      </c>
      <c r="X337" s="16">
        <f t="shared" si="137"/>
        <v>0.90614886731391586</v>
      </c>
      <c r="Y337" s="16">
        <f t="shared" si="138"/>
        <v>0.88888888888888884</v>
      </c>
      <c r="Z337" s="16">
        <f t="shared" si="139"/>
        <v>1.9460625674217906</v>
      </c>
      <c r="AA337" s="16">
        <f t="shared" si="140"/>
        <v>0.82847896440129454</v>
      </c>
      <c r="AB337" s="17">
        <f t="shared" si="141"/>
        <v>0.65156418554476803</v>
      </c>
      <c r="AC337" s="15">
        <v>2612086</v>
      </c>
      <c r="AD337" s="14">
        <f>AVERAGE(Tabela1[[#This Row],[202407-JUL]:[202506-JUN]])</f>
        <v>6952.5</v>
      </c>
      <c r="AE337" s="14">
        <f t="shared" si="142"/>
        <v>7442.272727272727</v>
      </c>
      <c r="AF337" s="5">
        <v>39</v>
      </c>
      <c r="AG337" s="6">
        <v>22049</v>
      </c>
      <c r="AH337" s="4">
        <v>34740</v>
      </c>
      <c r="AI337" s="23">
        <f>SUM(Tabela1[[#This Row],[ESTOQUE RJ]:[ESTOQUE SC]])</f>
        <v>56789</v>
      </c>
      <c r="AJ337" s="4">
        <v>14010</v>
      </c>
      <c r="AK337" s="4">
        <v>22710</v>
      </c>
      <c r="AL337" s="24">
        <f>SUM(Tabela1[[#This Row],[QTD CONTAINER]:[QTD FÁBRICA]])</f>
        <v>36720</v>
      </c>
      <c r="AM337" s="7">
        <f t="shared" si="143"/>
        <v>3.1713772024451634</v>
      </c>
      <c r="AN337" s="7">
        <f t="shared" si="144"/>
        <v>4.9967637540453076</v>
      </c>
      <c r="AO337" s="8">
        <f t="shared" si="145"/>
        <v>2.0151024811218985</v>
      </c>
      <c r="AP337" s="9">
        <f t="shared" si="146"/>
        <v>3.2664509169363538</v>
      </c>
      <c r="AQ337" s="25">
        <f t="shared" si="147"/>
        <v>13.449694354548724</v>
      </c>
      <c r="AR337" s="18">
        <f t="shared" si="148"/>
        <v>2.9626702498015027</v>
      </c>
      <c r="AS337" s="7">
        <f t="shared" si="149"/>
        <v>4.6679289073474628</v>
      </c>
      <c r="AT337" s="8">
        <f t="shared" si="150"/>
        <v>1.8824894643620596</v>
      </c>
      <c r="AU337" s="9">
        <f t="shared" si="151"/>
        <v>3.0514872045440664</v>
      </c>
      <c r="AV337" s="10">
        <f t="shared" si="152"/>
        <v>12.564575826055092</v>
      </c>
      <c r="AW337" s="22">
        <f t="shared" si="153"/>
        <v>0.45433159132892303</v>
      </c>
      <c r="AX337" s="5">
        <f t="shared" si="154"/>
        <v>0</v>
      </c>
      <c r="AY337" s="4">
        <f>IF(
  AND(Tabela1[[#This Row],[GRUPO | ITEM]]="PALHETAS",NOT(OR(MID(Tabela1[[#This Row],[ITEM]],1,5)="YN-PF",MID(Tabela1[[#This Row],[ITEM]],1,5)="YN-PC"))),
  0,
  IF(
    ROUNDUP(
      IF(
        IF(D337="A",13-SUM(AR337:AU337),IF(D337="B",11-SUM(AR337:AU337),IF(D337="C",7-SUM(AR337:AU337))))
        &lt;0,
        0,
        IF(D337="A",13-SUM(AR337:AU337),IF(D337="B",11-SUM(AR337:AU337),IF(D337="C",7-SUM(AR337:AU337))))
      )
      *AE337/C337, 0
    )
    *C337 = 0,
    0,
    ROUNDUP(
      IF(
        IF(D337="A",13-SUM(AR337:AU337),IF(D337="B",11-SUM(AR337:AU337),IF(D337="C",7-SUM(AR337:AU337))))
        &lt;0,
        0,
        IF(D337="A",13-SUM(AR337:AU337),IF(D337="B",11-SUM(AR337:AU337),IF(D337="C",7-SUM(AR337:AU337))))
      )
      *AE337/C337, 0
    ) *C337
  )
)</f>
        <v>3270</v>
      </c>
      <c r="AZ337" s="26">
        <f>IF(OR(COUNTIF(AB337,"&gt;="&amp;1.5)+COUNTIF(AA337,"&gt;="&amp;1.5)+COUNTIF(Z337,"&gt;="&amp;1.5)+COUNTIF(Y337,"&gt;="&amp;1.5)+COUNTIF(X337,"&gt;="&amp;1.5)&gt;=2,COUNTIF(AB337,"&gt;="&amp;2)&gt;=1,AND(AA337&gt;=1.5,AB337&lt;=0.3,AI337=0)),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+IFERROR(BA337*C337,0),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+IFERROR(BA337*C337,0),
IFERROR(AVERAGEIF(Tabela1[[#This Row],[COMPRA PADRÃO]:[COMPRA &gt;30%]],"&gt;"&amp;0,Tabela1[[#This Row],[COMPRA PADRÃO]:[COMPRA &gt;30%]]),
0))/Tabela1[[#This Row],[U/CX]],0)*Tabela1[[#This Row],[U/CX]])</f>
        <v>3270</v>
      </c>
      <c r="BA337" s="19"/>
      <c r="BB337" s="19"/>
      <c r="BC337" s="5"/>
      <c r="BD337" s="43">
        <f t="shared" si="155"/>
        <v>314.83018867924528</v>
      </c>
      <c r="BE337" s="44">
        <f>Tabela1[[#This Row],[MÉDIA DIÁRIA]]*180</f>
        <v>56669.433962264149</v>
      </c>
      <c r="BF337" s="44">
        <f>Tabela1[[#This Row],[MÉDIA DIÁRIA]]*IF(Tabela1[[#This Row],[ABC FAT]]="A",(13*22),IF(Tabela1[[#This Row],[ABC FAT]]="B",(9*22),IF(Tabela1[[#This Row],[ABC FAT]]="C",(3*22),0)))</f>
        <v>90041.433962264156</v>
      </c>
      <c r="BG337" s="44">
        <f>SUM(Tabela1[[#This Row],[ESTOQUE TOTAL]],Tabela1[[#This Row],[TRÂNSITO TOTAL]])</f>
        <v>93509</v>
      </c>
      <c r="BH3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53190</v>
      </c>
      <c r="BI3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1.2493331069292954</v>
      </c>
    </row>
    <row r="338" spans="1:61" s="3" customFormat="1" x14ac:dyDescent="0.2">
      <c r="A338" s="4" t="s">
        <v>117</v>
      </c>
      <c r="B338" s="4" t="s">
        <v>476</v>
      </c>
      <c r="C338" s="4">
        <v>50</v>
      </c>
      <c r="D338" s="4" t="s">
        <v>19</v>
      </c>
      <c r="E338" s="5">
        <v>2150</v>
      </c>
      <c r="F338" s="4">
        <v>2280</v>
      </c>
      <c r="G338" s="4">
        <v>1330</v>
      </c>
      <c r="H338" s="4">
        <v>1850</v>
      </c>
      <c r="I338" s="4">
        <v>2600</v>
      </c>
      <c r="J338" s="4">
        <v>550</v>
      </c>
      <c r="K338" s="4">
        <v>2000</v>
      </c>
      <c r="L338" s="4">
        <v>1200</v>
      </c>
      <c r="M338" s="4">
        <v>1800</v>
      </c>
      <c r="N338" s="4">
        <v>1600</v>
      </c>
      <c r="O338" s="4">
        <v>1750</v>
      </c>
      <c r="P338" s="4">
        <v>1550</v>
      </c>
      <c r="Q338" s="13">
        <f t="shared" si="130"/>
        <v>1.2487899322362053</v>
      </c>
      <c r="R338" s="16">
        <f t="shared" si="131"/>
        <v>1.324298160696999</v>
      </c>
      <c r="S338" s="16">
        <f t="shared" si="132"/>
        <v>0.77250726040658269</v>
      </c>
      <c r="T338" s="16">
        <f t="shared" si="133"/>
        <v>1.074540174249758</v>
      </c>
      <c r="U338" s="16">
        <f t="shared" si="134"/>
        <v>1.5101645692158761</v>
      </c>
      <c r="V338" s="16">
        <f t="shared" si="135"/>
        <v>0.31945788964181993</v>
      </c>
      <c r="W338" s="16">
        <f t="shared" si="136"/>
        <v>1.1616650532429815</v>
      </c>
      <c r="X338" s="16">
        <f t="shared" si="137"/>
        <v>0.69699903194578894</v>
      </c>
      <c r="Y338" s="16">
        <f t="shared" si="138"/>
        <v>1.0454985479186834</v>
      </c>
      <c r="Z338" s="16">
        <f t="shared" si="139"/>
        <v>0.92933204259438529</v>
      </c>
      <c r="AA338" s="16">
        <f t="shared" si="140"/>
        <v>1.0164569215876089</v>
      </c>
      <c r="AB338" s="17">
        <f t="shared" si="141"/>
        <v>0.90029041626331074</v>
      </c>
      <c r="AC338" s="15">
        <v>306453.59999999998</v>
      </c>
      <c r="AD338" s="14">
        <f>AVERAGE(Tabela1[[#This Row],[202407-JUL]:[202506-JUN]])</f>
        <v>1721.6666666666667</v>
      </c>
      <c r="AE338" s="14">
        <f t="shared" si="142"/>
        <v>1721.6666666666667</v>
      </c>
      <c r="AF338" s="5">
        <v>2</v>
      </c>
      <c r="AG338" s="6">
        <v>3750</v>
      </c>
      <c r="AH338" s="4">
        <v>10850</v>
      </c>
      <c r="AI338" s="23">
        <f>SUM(Tabela1[[#This Row],[ESTOQUE RJ]:[ESTOQUE SC]])</f>
        <v>14600</v>
      </c>
      <c r="AJ338" s="4">
        <v>2950</v>
      </c>
      <c r="AK338" s="4">
        <v>1650</v>
      </c>
      <c r="AL338" s="24">
        <f>SUM(Tabela1[[#This Row],[QTD CONTAINER]:[QTD FÁBRICA]])</f>
        <v>4600</v>
      </c>
      <c r="AM338" s="7">
        <f t="shared" si="143"/>
        <v>2.1781219748305904</v>
      </c>
      <c r="AN338" s="7">
        <f t="shared" si="144"/>
        <v>6.302032913843175</v>
      </c>
      <c r="AO338" s="8">
        <f t="shared" si="145"/>
        <v>1.7134559535333977</v>
      </c>
      <c r="AP338" s="9">
        <f t="shared" si="146"/>
        <v>0.95837366892545983</v>
      </c>
      <c r="AQ338" s="25">
        <f t="shared" si="147"/>
        <v>11.151984511132625</v>
      </c>
      <c r="AR338" s="18">
        <f t="shared" si="148"/>
        <v>2.1781219748305904</v>
      </c>
      <c r="AS338" s="7">
        <f t="shared" si="149"/>
        <v>6.302032913843175</v>
      </c>
      <c r="AT338" s="8">
        <f t="shared" si="150"/>
        <v>1.7134559535333977</v>
      </c>
      <c r="AU338" s="9">
        <f t="shared" si="151"/>
        <v>0.95837366892545983</v>
      </c>
      <c r="AV338" s="10">
        <f t="shared" si="152"/>
        <v>11.151984511132625</v>
      </c>
      <c r="AW338" s="22">
        <f t="shared" si="153"/>
        <v>1.8586640851887706</v>
      </c>
      <c r="AX338" s="5">
        <f t="shared" si="154"/>
        <v>3200</v>
      </c>
      <c r="AY338" s="4">
        <f>IF(
  AND(Tabela1[[#This Row],[GRUPO | ITEM]]="PALHETAS",NOT(OR(MID(Tabela1[[#This Row],[ITEM]],1,5)="YN-PF",MID(Tabela1[[#This Row],[ITEM]],1,5)="YN-PC"))),
  0,
  IF(
    ROUNDUP(
      IF(
        IF(D338="A",13-SUM(AR338:AU338),IF(D338="B",11-SUM(AR338:AU338),IF(D338="C",7-SUM(AR338:AU338))))
        &lt;0,
        0,
        IF(D338="A",13-SUM(AR338:AU338),IF(D338="B",11-SUM(AR338:AU338),IF(D338="C",7-SUM(AR338:AU338))))
      )
      *AE338/C338, 0
    )
    *C338 = 0,
    0,
    ROUNDUP(
      IF(
        IF(D338="A",13-SUM(AR338:AU338),IF(D338="B",11-SUM(AR338:AU338),IF(D338="C",7-SUM(AR338:AU338))))
        &lt;0,
        0,
        IF(D338="A",13-SUM(AR338:AU338),IF(D338="B",11-SUM(AR338:AU338),IF(D338="C",7-SUM(AR338:AU338))))
      )
      *AE338/C338, 0
    ) *C338
  )
)</f>
        <v>3200</v>
      </c>
      <c r="AZ338" s="26">
        <f>IF(OR(COUNTIF(AB338,"&gt;="&amp;1.5)+COUNTIF(AA338,"&gt;="&amp;1.5)+COUNTIF(Z338,"&gt;="&amp;1.5)+COUNTIF(Y338,"&gt;="&amp;1.5)+COUNTIF(X338,"&gt;="&amp;1.5)&gt;=2,COUNTIF(AB338,"&gt;="&amp;2)&gt;=1,AND(AA338&gt;=1.5,AB338&lt;=0.3,AI338=0)),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+IFERROR(BA338*C338,0),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+IFERROR(BA338*C338,0),
IFERROR(AVERAGEIF(Tabela1[[#This Row],[COMPRA PADRÃO]:[COMPRA &gt;30%]],"&gt;"&amp;0,Tabela1[[#This Row],[COMPRA PADRÃO]:[COMPRA &gt;30%]]),
0))/Tabela1[[#This Row],[U/CX]],0)*Tabela1[[#This Row],[U/CX]])</f>
        <v>3200</v>
      </c>
      <c r="BA338" s="19"/>
      <c r="BB338" s="19"/>
      <c r="BC338" s="5"/>
      <c r="BD338" s="43">
        <f t="shared" si="155"/>
        <v>77.962264150943398</v>
      </c>
      <c r="BE338" s="44">
        <f>Tabela1[[#This Row],[MÉDIA DIÁRIA]]*180</f>
        <v>14033.207547169812</v>
      </c>
      <c r="BF338" s="44">
        <f>Tabela1[[#This Row],[MÉDIA DIÁRIA]]*IF(Tabela1[[#This Row],[ABC FAT]]="A",(13*22),IF(Tabela1[[#This Row],[ABC FAT]]="B",(9*22),IF(Tabela1[[#This Row],[ABC FAT]]="C",(3*22),0)))</f>
        <v>22297.207547169812</v>
      </c>
      <c r="BG338" s="44">
        <f>SUM(Tabela1[[#This Row],[ESTOQUE TOTAL]],Tabela1[[#This Row],[TRÂNSITO TOTAL]])</f>
        <v>19200</v>
      </c>
      <c r="BH3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17150</v>
      </c>
      <c r="BI3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1.2506050338818973</v>
      </c>
    </row>
    <row r="339" spans="1:61" s="3" customFormat="1" x14ac:dyDescent="0.2">
      <c r="A339" s="4" t="s">
        <v>1149</v>
      </c>
      <c r="B339" s="4" t="s">
        <v>1345</v>
      </c>
      <c r="C339" s="4">
        <v>50</v>
      </c>
      <c r="D339" s="4" t="s">
        <v>85</v>
      </c>
      <c r="E339" s="5"/>
      <c r="F339" s="4"/>
      <c r="G339" s="4"/>
      <c r="H339" s="4"/>
      <c r="I339" s="4"/>
      <c r="J339" s="4"/>
      <c r="K339" s="4"/>
      <c r="L339" s="4"/>
      <c r="M339" s="4"/>
      <c r="N339" s="4">
        <v>15</v>
      </c>
      <c r="O339" s="4">
        <v>5</v>
      </c>
      <c r="P339" s="4">
        <v>7</v>
      </c>
      <c r="Q339" s="13">
        <f t="shared" si="130"/>
        <v>0</v>
      </c>
      <c r="R339" s="16">
        <f t="shared" si="131"/>
        <v>0</v>
      </c>
      <c r="S339" s="16">
        <f t="shared" si="132"/>
        <v>0</v>
      </c>
      <c r="T339" s="16">
        <f t="shared" si="133"/>
        <v>0</v>
      </c>
      <c r="U339" s="16">
        <f t="shared" si="134"/>
        <v>0</v>
      </c>
      <c r="V339" s="16">
        <f t="shared" si="135"/>
        <v>0</v>
      </c>
      <c r="W339" s="16">
        <f t="shared" si="136"/>
        <v>0</v>
      </c>
      <c r="X339" s="16">
        <f t="shared" si="137"/>
        <v>0</v>
      </c>
      <c r="Y339" s="16">
        <f t="shared" si="138"/>
        <v>0</v>
      </c>
      <c r="Z339" s="16">
        <f t="shared" si="139"/>
        <v>1.6666666666666667</v>
      </c>
      <c r="AA339" s="16">
        <f t="shared" si="140"/>
        <v>0.55555555555555558</v>
      </c>
      <c r="AB339" s="17">
        <f t="shared" si="141"/>
        <v>0.77777777777777779</v>
      </c>
      <c r="AC339" s="15">
        <v>874.76</v>
      </c>
      <c r="AD339" s="14">
        <f>AVERAGE(Tabela1[[#This Row],[202407-JUL]:[202506-JUN]])</f>
        <v>9</v>
      </c>
      <c r="AE339" s="14">
        <f t="shared" si="142"/>
        <v>9</v>
      </c>
      <c r="AF339" s="5">
        <v>0</v>
      </c>
      <c r="AG339" s="6">
        <v>23</v>
      </c>
      <c r="AH339" s="4">
        <v>0</v>
      </c>
      <c r="AI339" s="23">
        <f>SUM(Tabela1[[#This Row],[ESTOQUE RJ]:[ESTOQUE SC]])</f>
        <v>23</v>
      </c>
      <c r="AJ339" s="4">
        <v>0</v>
      </c>
      <c r="AK339" s="4">
        <v>200</v>
      </c>
      <c r="AL339" s="24">
        <f>SUM(Tabela1[[#This Row],[QTD CONTAINER]:[QTD FÁBRICA]])</f>
        <v>200</v>
      </c>
      <c r="AM339" s="7">
        <f t="shared" si="143"/>
        <v>2.5555555555555554</v>
      </c>
      <c r="AN339" s="7">
        <f t="shared" si="144"/>
        <v>0</v>
      </c>
      <c r="AO339" s="8">
        <f t="shared" si="145"/>
        <v>0</v>
      </c>
      <c r="AP339" s="9">
        <f t="shared" si="146"/>
        <v>22.222222222222221</v>
      </c>
      <c r="AQ339" s="25">
        <f t="shared" si="147"/>
        <v>24.777777777777779</v>
      </c>
      <c r="AR339" s="18">
        <f t="shared" si="148"/>
        <v>2.5555555555555554</v>
      </c>
      <c r="AS339" s="7">
        <f t="shared" si="149"/>
        <v>0</v>
      </c>
      <c r="AT339" s="8">
        <f t="shared" si="150"/>
        <v>0</v>
      </c>
      <c r="AU339" s="9">
        <f t="shared" si="151"/>
        <v>22.222222222222221</v>
      </c>
      <c r="AV339" s="10">
        <f t="shared" si="152"/>
        <v>24.777777777777779</v>
      </c>
      <c r="AW339" s="22">
        <f t="shared" si="153"/>
        <v>0</v>
      </c>
      <c r="AX339" s="5">
        <f t="shared" si="154"/>
        <v>0</v>
      </c>
      <c r="AY339" s="4">
        <f>IF(
  AND(Tabela1[[#This Row],[GRUPO | ITEM]]="PALHETAS",NOT(OR(MID(Tabela1[[#This Row],[ITEM]],1,5)="YN-PF",MID(Tabela1[[#This Row],[ITEM]],1,5)="YN-PC"))),
  0,
  IF(
    ROUNDUP(
      IF(
        IF(D339="A",13-SUM(AR339:AU339),IF(D339="B",11-SUM(AR339:AU339),IF(D339="C",7-SUM(AR339:AU339))))
        &lt;0,
        0,
        IF(D339="A",13-SUM(AR339:AU339),IF(D339="B",11-SUM(AR339:AU339),IF(D339="C",7-SUM(AR339:AU339))))
      )
      *AE339/C339, 0
    )
    *C339 = 0,
    0,
    ROUNDUP(
      IF(
        IF(D339="A",13-SUM(AR339:AU339),IF(D339="B",11-SUM(AR339:AU339),IF(D339="C",7-SUM(AR339:AU339))))
        &lt;0,
        0,
        IF(D339="A",13-SUM(AR339:AU339),IF(D339="B",11-SUM(AR339:AU339),IF(D339="C",7-SUM(AR339:AU339))))
      )
      *AE339/C339, 0
    ) *C339
  )
)</f>
        <v>0</v>
      </c>
      <c r="AZ339" s="26">
        <f>IF(OR(COUNTIF(AB339,"&gt;="&amp;1.5)+COUNTIF(AA339,"&gt;="&amp;1.5)+COUNTIF(Z339,"&gt;="&amp;1.5)+COUNTIF(Y339,"&gt;="&amp;1.5)+COUNTIF(X339,"&gt;="&amp;1.5)&gt;=2,COUNTIF(AB339,"&gt;="&amp;2)&gt;=1,AND(AA339&gt;=1.5,AB339&lt;=0.3,AI339=0)),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+IFERROR(BA339*C339,0),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+IFERROR(BA339*C339,0),
IFERROR(AVERAGEIF(Tabela1[[#This Row],[COMPRA PADRÃO]:[COMPRA &gt;30%]],"&gt;"&amp;0,Tabela1[[#This Row],[COMPRA PADRÃO]:[COMPRA &gt;30%]]),
0))/Tabela1[[#This Row],[U/CX]],0)*Tabela1[[#This Row],[U/CX]])</f>
        <v>0</v>
      </c>
      <c r="BA339" s="33"/>
      <c r="BB339" s="33"/>
      <c r="BC339" s="42"/>
      <c r="BD339" s="43">
        <f t="shared" si="155"/>
        <v>0.10188679245283019</v>
      </c>
      <c r="BE339" s="44">
        <f>Tabela1[[#This Row],[MÉDIA DIÁRIA]]*180</f>
        <v>18.339622641509436</v>
      </c>
      <c r="BF339" s="44">
        <f>Tabela1[[#This Row],[MÉDIA DIÁRIA]]*IF(Tabela1[[#This Row],[ABC FAT]]="A",(13*22),IF(Tabela1[[#This Row],[ABC FAT]]="B",(9*22),IF(Tabela1[[#This Row],[ABC FAT]]="C",(3*22),0)))</f>
        <v>6.7245283018867932</v>
      </c>
      <c r="BG339" s="44">
        <f>SUM(Tabela1[[#This Row],[ESTOQUE TOTAL]],Tabela1[[#This Row],[TRÂNSITO TOTAL]])</f>
        <v>223</v>
      </c>
      <c r="BH3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1.2541152263374484</v>
      </c>
    </row>
    <row r="340" spans="1:61" s="3" customFormat="1" x14ac:dyDescent="0.2">
      <c r="A340" s="4" t="s">
        <v>34</v>
      </c>
      <c r="B340" s="4" t="s">
        <v>511</v>
      </c>
      <c r="C340" s="4">
        <v>300</v>
      </c>
      <c r="D340" s="4" t="s">
        <v>16</v>
      </c>
      <c r="E340" s="5">
        <v>205</v>
      </c>
      <c r="F340" s="4">
        <v>135</v>
      </c>
      <c r="G340" s="4">
        <v>90</v>
      </c>
      <c r="H340" s="4">
        <v>180</v>
      </c>
      <c r="I340" s="4">
        <v>260</v>
      </c>
      <c r="J340" s="4">
        <v>80</v>
      </c>
      <c r="K340" s="4">
        <v>165</v>
      </c>
      <c r="L340" s="4">
        <v>280</v>
      </c>
      <c r="M340" s="4">
        <v>100</v>
      </c>
      <c r="N340" s="4">
        <v>80</v>
      </c>
      <c r="O340" s="4">
        <v>70</v>
      </c>
      <c r="P340" s="4">
        <v>110</v>
      </c>
      <c r="Q340" s="13">
        <f t="shared" si="130"/>
        <v>1.4017094017094016</v>
      </c>
      <c r="R340" s="16">
        <f t="shared" si="131"/>
        <v>0.92307692307692313</v>
      </c>
      <c r="S340" s="16">
        <f t="shared" si="132"/>
        <v>0.61538461538461542</v>
      </c>
      <c r="T340" s="16">
        <f t="shared" si="133"/>
        <v>1.2307692307692308</v>
      </c>
      <c r="U340" s="16">
        <f t="shared" si="134"/>
        <v>1.7777777777777777</v>
      </c>
      <c r="V340" s="16">
        <f t="shared" si="135"/>
        <v>0.54700854700854706</v>
      </c>
      <c r="W340" s="16">
        <f t="shared" si="136"/>
        <v>1.1282051282051282</v>
      </c>
      <c r="X340" s="16">
        <f t="shared" si="137"/>
        <v>1.9145299145299146</v>
      </c>
      <c r="Y340" s="16">
        <f t="shared" si="138"/>
        <v>0.68376068376068377</v>
      </c>
      <c r="Z340" s="16">
        <f t="shared" si="139"/>
        <v>0.54700854700854706</v>
      </c>
      <c r="AA340" s="16">
        <f t="shared" si="140"/>
        <v>0.47863247863247865</v>
      </c>
      <c r="AB340" s="17">
        <f t="shared" si="141"/>
        <v>0.75213675213675213</v>
      </c>
      <c r="AC340" s="15">
        <v>35898.75</v>
      </c>
      <c r="AD340" s="14">
        <f>AVERAGE(Tabela1[[#This Row],[202407-JUL]:[202506-JUN]])</f>
        <v>146.25</v>
      </c>
      <c r="AE340" s="14">
        <f t="shared" si="142"/>
        <v>146.25</v>
      </c>
      <c r="AF340" s="5">
        <v>0</v>
      </c>
      <c r="AG340" s="6">
        <v>0</v>
      </c>
      <c r="AH340" s="4">
        <v>0</v>
      </c>
      <c r="AI340" s="23">
        <f>SUM(Tabela1[[#This Row],[ESTOQUE RJ]:[ESTOQUE SC]])</f>
        <v>0</v>
      </c>
      <c r="AJ340" s="4">
        <v>1500</v>
      </c>
      <c r="AK340" s="4">
        <v>300</v>
      </c>
      <c r="AL340" s="24">
        <f>SUM(Tabela1[[#This Row],[QTD CONTAINER]:[QTD FÁBRICA]])</f>
        <v>1800</v>
      </c>
      <c r="AM340" s="7">
        <f t="shared" si="143"/>
        <v>0</v>
      </c>
      <c r="AN340" s="7">
        <f t="shared" si="144"/>
        <v>0</v>
      </c>
      <c r="AO340" s="8">
        <f t="shared" si="145"/>
        <v>10.256410256410257</v>
      </c>
      <c r="AP340" s="9">
        <f t="shared" si="146"/>
        <v>2.0512820512820511</v>
      </c>
      <c r="AQ340" s="25">
        <f t="shared" si="147"/>
        <v>12.307692307692308</v>
      </c>
      <c r="AR340" s="18">
        <f t="shared" si="148"/>
        <v>0</v>
      </c>
      <c r="AS340" s="7">
        <f t="shared" si="149"/>
        <v>0</v>
      </c>
      <c r="AT340" s="8">
        <f t="shared" si="150"/>
        <v>10.256410256410257</v>
      </c>
      <c r="AU340" s="9">
        <f t="shared" si="151"/>
        <v>2.0512820512820511</v>
      </c>
      <c r="AV340" s="10">
        <f t="shared" si="152"/>
        <v>12.307692307692308</v>
      </c>
      <c r="AW340" s="22">
        <f t="shared" si="153"/>
        <v>0</v>
      </c>
      <c r="AX340" s="5">
        <f t="shared" si="154"/>
        <v>0</v>
      </c>
      <c r="AY340" s="4">
        <f>IF(
  AND(Tabela1[[#This Row],[GRUPO | ITEM]]="PALHETAS",NOT(OR(MID(Tabela1[[#This Row],[ITEM]],1,5)="YN-PF",MID(Tabela1[[#This Row],[ITEM]],1,5)="YN-PC"))),
  0,
  IF(
    ROUNDUP(
      IF(
        IF(D340="A",13-SUM(AR340:AU340),IF(D340="B",11-SUM(AR340:AU340),IF(D340="C",7-SUM(AR340:AU340))))
        &lt;0,
        0,
        IF(D340="A",13-SUM(AR340:AU340),IF(D340="B",11-SUM(AR340:AU340),IF(D340="C",7-SUM(AR340:AU340))))
      )
      *AE340/C340, 0
    )
    *C340 = 0,
    0,
    ROUNDUP(
      IF(
        IF(D340="A",13-SUM(AR340:AU340),IF(D340="B",11-SUM(AR340:AU340),IF(D340="C",7-SUM(AR340:AU340))))
        &lt;0,
        0,
        IF(D340="A",13-SUM(AR340:AU340),IF(D340="B",11-SUM(AR340:AU340),IF(D340="C",7-SUM(AR340:AU340))))
      )
      *AE340/C340, 0
    ) *C340
  )
)</f>
        <v>0</v>
      </c>
      <c r="AZ340" s="26">
        <f>IF(OR(COUNTIF(AB340,"&gt;="&amp;1.5)+COUNTIF(AA340,"&gt;="&amp;1.5)+COUNTIF(Z340,"&gt;="&amp;1.5)+COUNTIF(Y340,"&gt;="&amp;1.5)+COUNTIF(X340,"&gt;="&amp;1.5)&gt;=2,COUNTIF(AB340,"&gt;="&amp;2)&gt;=1,AND(AA340&gt;=1.5,AB340&lt;=0.3,AI340=0)),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+IFERROR(BA340*C340,0),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+IFERROR(BA340*C340,0),
IFERROR(AVERAGEIF(Tabela1[[#This Row],[COMPRA PADRÃO]:[COMPRA &gt;30%]],"&gt;"&amp;0,Tabela1[[#This Row],[COMPRA PADRÃO]:[COMPRA &gt;30%]]),
0))/Tabela1[[#This Row],[U/CX]],0)*Tabela1[[#This Row],[U/CX]])</f>
        <v>0</v>
      </c>
      <c r="BA340" s="19"/>
      <c r="BB340" s="19"/>
      <c r="BC340" s="5"/>
      <c r="BD340" s="43">
        <f t="shared" si="155"/>
        <v>6.6226415094339623</v>
      </c>
      <c r="BE340" s="44">
        <f>Tabela1[[#This Row],[MÉDIA DIÁRIA]]*180</f>
        <v>1192.0754716981132</v>
      </c>
      <c r="BF340" s="44">
        <f>Tabela1[[#This Row],[MÉDIA DIÁRIA]]*IF(Tabela1[[#This Row],[ABC FAT]]="A",(13*22),IF(Tabela1[[#This Row],[ABC FAT]]="B",(9*22),IF(Tabela1[[#This Row],[ABC FAT]]="C",(3*22),0)))</f>
        <v>1311.2830188679245</v>
      </c>
      <c r="BG340" s="44">
        <f>SUM(Tabela1[[#This Row],[ESTOQUE TOTAL]],Tabela1[[#This Row],[TRÂNSITO TOTAL]])</f>
        <v>1800</v>
      </c>
      <c r="BH3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3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1.258309591642925</v>
      </c>
    </row>
    <row r="341" spans="1:61" s="3" customFormat="1" x14ac:dyDescent="0.2">
      <c r="A341" s="4" t="s">
        <v>14</v>
      </c>
      <c r="B341" s="4" t="s">
        <v>646</v>
      </c>
      <c r="C341" s="4">
        <v>50</v>
      </c>
      <c r="D341" s="4" t="s">
        <v>19</v>
      </c>
      <c r="E341" s="5">
        <v>4850</v>
      </c>
      <c r="F341" s="4">
        <v>3000</v>
      </c>
      <c r="G341" s="4">
        <v>1491</v>
      </c>
      <c r="H341" s="4">
        <v>3700</v>
      </c>
      <c r="I341" s="4">
        <v>3450</v>
      </c>
      <c r="J341" s="4">
        <v>1050</v>
      </c>
      <c r="K341" s="4">
        <v>3102</v>
      </c>
      <c r="L341" s="4">
        <v>1200</v>
      </c>
      <c r="M341" s="4">
        <v>2530</v>
      </c>
      <c r="N341" s="4">
        <v>2700</v>
      </c>
      <c r="O341" s="4">
        <v>1850</v>
      </c>
      <c r="P341" s="4">
        <v>3600</v>
      </c>
      <c r="Q341" s="13">
        <f t="shared" si="130"/>
        <v>1.7895028133935984</v>
      </c>
      <c r="R341" s="16">
        <f t="shared" si="131"/>
        <v>1.1069089567383084</v>
      </c>
      <c r="S341" s="16">
        <f t="shared" si="132"/>
        <v>0.55013375149893917</v>
      </c>
      <c r="T341" s="16">
        <f t="shared" si="133"/>
        <v>1.3651877133105803</v>
      </c>
      <c r="U341" s="16">
        <f t="shared" si="134"/>
        <v>1.2729453002490545</v>
      </c>
      <c r="V341" s="16">
        <f t="shared" si="135"/>
        <v>0.38741813485840787</v>
      </c>
      <c r="W341" s="16">
        <f t="shared" si="136"/>
        <v>1.1445438612674108</v>
      </c>
      <c r="X341" s="16">
        <f t="shared" si="137"/>
        <v>0.44276358269532329</v>
      </c>
      <c r="Y341" s="16">
        <f t="shared" si="138"/>
        <v>0.93349322018264003</v>
      </c>
      <c r="Z341" s="16">
        <f t="shared" si="139"/>
        <v>0.99621806106447741</v>
      </c>
      <c r="AA341" s="16">
        <f t="shared" si="140"/>
        <v>0.68259385665529015</v>
      </c>
      <c r="AB341" s="17">
        <f t="shared" si="141"/>
        <v>1.32829074808597</v>
      </c>
      <c r="AC341" s="15">
        <v>442459.52</v>
      </c>
      <c r="AD341" s="14">
        <f>AVERAGE(Tabela1[[#This Row],[202407-JUL]:[202506-JUN]])</f>
        <v>2710.25</v>
      </c>
      <c r="AE341" s="14">
        <f t="shared" si="142"/>
        <v>2710.25</v>
      </c>
      <c r="AF341" s="5">
        <v>2</v>
      </c>
      <c r="AG341" s="6">
        <v>15070</v>
      </c>
      <c r="AH341" s="4">
        <v>9450</v>
      </c>
      <c r="AI341" s="23">
        <f>SUM(Tabela1[[#This Row],[ESTOQUE RJ]:[ESTOQUE SC]])</f>
        <v>24520</v>
      </c>
      <c r="AJ341" s="4">
        <v>3300</v>
      </c>
      <c r="AK341" s="4">
        <v>1300</v>
      </c>
      <c r="AL341" s="24">
        <f>SUM(Tabela1[[#This Row],[QTD CONTAINER]:[QTD FÁBRICA]])</f>
        <v>4600</v>
      </c>
      <c r="AM341" s="7">
        <f t="shared" si="143"/>
        <v>5.5603726593487686</v>
      </c>
      <c r="AN341" s="7">
        <f t="shared" si="144"/>
        <v>3.4867632137256712</v>
      </c>
      <c r="AO341" s="8">
        <f t="shared" si="145"/>
        <v>1.2175998524121392</v>
      </c>
      <c r="AP341" s="9">
        <f t="shared" si="146"/>
        <v>0.47966054791993357</v>
      </c>
      <c r="AQ341" s="25">
        <f t="shared" si="147"/>
        <v>10.744396273406513</v>
      </c>
      <c r="AR341" s="18">
        <f t="shared" si="148"/>
        <v>5.5603726593487686</v>
      </c>
      <c r="AS341" s="7">
        <f t="shared" si="149"/>
        <v>3.4867632137256712</v>
      </c>
      <c r="AT341" s="8">
        <f t="shared" si="150"/>
        <v>1.2175998524121392</v>
      </c>
      <c r="AU341" s="9">
        <f t="shared" si="151"/>
        <v>0.47966054791993357</v>
      </c>
      <c r="AV341" s="10">
        <f t="shared" si="152"/>
        <v>10.744396273406513</v>
      </c>
      <c r="AW341" s="22">
        <f t="shared" si="153"/>
        <v>2.2691633613135318</v>
      </c>
      <c r="AX341" s="5">
        <f t="shared" si="154"/>
        <v>6150</v>
      </c>
      <c r="AY341" s="4">
        <f>IF(
  AND(Tabela1[[#This Row],[GRUPO | ITEM]]="PALHETAS",NOT(OR(MID(Tabela1[[#This Row],[ITEM]],1,5)="YN-PF",MID(Tabela1[[#This Row],[ITEM]],1,5)="YN-PC"))),
  0,
  IF(
    ROUNDUP(
      IF(
        IF(D341="A",13-SUM(AR341:AU341),IF(D341="B",11-SUM(AR341:AU341),IF(D341="C",7-SUM(AR341:AU341))))
        &lt;0,
        0,
        IF(D341="A",13-SUM(AR341:AU341),IF(D341="B",11-SUM(AR341:AU341),IF(D341="C",7-SUM(AR341:AU341))))
      )
      *AE341/C341, 0
    )
    *C341 = 0,
    0,
    ROUNDUP(
      IF(
        IF(D341="A",13-SUM(AR341:AU341),IF(D341="B",11-SUM(AR341:AU341),IF(D341="C",7-SUM(AR341:AU341))))
        &lt;0,
        0,
        IF(D341="A",13-SUM(AR341:AU341),IF(D341="B",11-SUM(AR341:AU341),IF(D341="C",7-SUM(AR341:AU341))))
      )
      *AE341/C341, 0
    ) *C341
  )
)</f>
        <v>6150</v>
      </c>
      <c r="AZ341" s="26">
        <f>IF(OR(COUNTIF(AB341,"&gt;="&amp;1.5)+COUNTIF(AA341,"&gt;="&amp;1.5)+COUNTIF(Z341,"&gt;="&amp;1.5)+COUNTIF(Y341,"&gt;="&amp;1.5)+COUNTIF(X341,"&gt;="&amp;1.5)&gt;=2,COUNTIF(AB341,"&gt;="&amp;2)&gt;=1,AND(AA341&gt;=1.5,AB341&lt;=0.3,AI341=0)),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+IFERROR(BA341*C341,0),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+IFERROR(BA341*C341,0),
IFERROR(AVERAGEIF(Tabela1[[#This Row],[COMPRA PADRÃO]:[COMPRA &gt;30%]],"&gt;"&amp;0,Tabela1[[#This Row],[COMPRA PADRÃO]:[COMPRA &gt;30%]]),
0))/Tabela1[[#This Row],[U/CX]],0)*Tabela1[[#This Row],[U/CX]])</f>
        <v>6150</v>
      </c>
      <c r="BA341" s="19"/>
      <c r="BB341" s="19"/>
      <c r="BC341" s="5"/>
      <c r="BD341" s="43">
        <f t="shared" si="155"/>
        <v>122.72830188679245</v>
      </c>
      <c r="BE341" s="44">
        <f>Tabela1[[#This Row],[MÉDIA DIÁRIA]]*180</f>
        <v>22091.094339622643</v>
      </c>
      <c r="BF341" s="44">
        <f>Tabela1[[#This Row],[MÉDIA DIÁRIA]]*IF(Tabela1[[#This Row],[ABC FAT]]="A",(13*22),IF(Tabela1[[#This Row],[ABC FAT]]="B",(9*22),IF(Tabela1[[#This Row],[ABC FAT]]="C",(3*22),0)))</f>
        <v>35100.29433962264</v>
      </c>
      <c r="BG341" s="44">
        <f>SUM(Tabela1[[#This Row],[ESTOQUE TOTAL]],Tabela1[[#This Row],[TRÂNSITO TOTAL]])</f>
        <v>29120</v>
      </c>
      <c r="BH3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28050</v>
      </c>
      <c r="BI3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1.2593310033583069</v>
      </c>
    </row>
    <row r="342" spans="1:61" s="3" customFormat="1" x14ac:dyDescent="0.2">
      <c r="A342" s="4" t="s">
        <v>17</v>
      </c>
      <c r="B342" s="4" t="s">
        <v>949</v>
      </c>
      <c r="C342" s="4">
        <v>25</v>
      </c>
      <c r="D342" s="4" t="s">
        <v>85</v>
      </c>
      <c r="E342" s="5">
        <v>125</v>
      </c>
      <c r="F342" s="4">
        <v>50</v>
      </c>
      <c r="G342" s="4">
        <v>30</v>
      </c>
      <c r="H342" s="4">
        <v>85</v>
      </c>
      <c r="I342" s="4">
        <v>25</v>
      </c>
      <c r="J342" s="4"/>
      <c r="K342" s="4">
        <v>150</v>
      </c>
      <c r="L342" s="4">
        <v>55</v>
      </c>
      <c r="M342" s="4">
        <v>125</v>
      </c>
      <c r="N342" s="4">
        <v>75</v>
      </c>
      <c r="O342" s="4"/>
      <c r="P342" s="4">
        <v>75</v>
      </c>
      <c r="Q342" s="13">
        <f t="shared" si="130"/>
        <v>1.5723270440251573</v>
      </c>
      <c r="R342" s="16">
        <f t="shared" si="131"/>
        <v>0.62893081761006286</v>
      </c>
      <c r="S342" s="16">
        <f t="shared" si="132"/>
        <v>0.37735849056603776</v>
      </c>
      <c r="T342" s="16">
        <f t="shared" si="133"/>
        <v>1.0691823899371069</v>
      </c>
      <c r="U342" s="16">
        <f t="shared" si="134"/>
        <v>0.31446540880503143</v>
      </c>
      <c r="V342" s="16">
        <f t="shared" si="135"/>
        <v>0</v>
      </c>
      <c r="W342" s="16">
        <f t="shared" si="136"/>
        <v>1.8867924528301887</v>
      </c>
      <c r="X342" s="16">
        <f t="shared" si="137"/>
        <v>0.69182389937106914</v>
      </c>
      <c r="Y342" s="16">
        <f t="shared" si="138"/>
        <v>1.5723270440251573</v>
      </c>
      <c r="Z342" s="16">
        <f t="shared" si="139"/>
        <v>0.94339622641509435</v>
      </c>
      <c r="AA342" s="16">
        <f t="shared" si="140"/>
        <v>0</v>
      </c>
      <c r="AB342" s="17">
        <f t="shared" si="141"/>
        <v>0.94339622641509435</v>
      </c>
      <c r="AC342" s="15">
        <v>16516.349999999999</v>
      </c>
      <c r="AD342" s="14">
        <f>AVERAGE(Tabela1[[#This Row],[202407-JUL]:[202506-JUN]])</f>
        <v>79.5</v>
      </c>
      <c r="AE342" s="14">
        <f t="shared" si="142"/>
        <v>79.5</v>
      </c>
      <c r="AF342" s="5">
        <v>0</v>
      </c>
      <c r="AG342" s="6">
        <v>331</v>
      </c>
      <c r="AH342" s="4">
        <v>350</v>
      </c>
      <c r="AI342" s="23">
        <f>SUM(Tabela1[[#This Row],[ESTOQUE RJ]:[ESTOQUE SC]])</f>
        <v>681</v>
      </c>
      <c r="AJ342" s="4">
        <v>0</v>
      </c>
      <c r="AK342" s="4">
        <v>0</v>
      </c>
      <c r="AL342" s="24">
        <f>SUM(Tabela1[[#This Row],[QTD CONTAINER]:[QTD FÁBRICA]])</f>
        <v>0</v>
      </c>
      <c r="AM342" s="7">
        <f t="shared" si="143"/>
        <v>4.1635220125786168</v>
      </c>
      <c r="AN342" s="7">
        <f t="shared" si="144"/>
        <v>4.4025157232704402</v>
      </c>
      <c r="AO342" s="8">
        <f t="shared" si="145"/>
        <v>0</v>
      </c>
      <c r="AP342" s="9">
        <f t="shared" si="146"/>
        <v>0</v>
      </c>
      <c r="AQ342" s="25">
        <f t="shared" si="147"/>
        <v>8.5660377358490578</v>
      </c>
      <c r="AR342" s="18">
        <f t="shared" si="148"/>
        <v>4.1635220125786168</v>
      </c>
      <c r="AS342" s="7">
        <f t="shared" si="149"/>
        <v>4.4025157232704402</v>
      </c>
      <c r="AT342" s="8">
        <f t="shared" si="150"/>
        <v>0</v>
      </c>
      <c r="AU342" s="9">
        <f t="shared" si="151"/>
        <v>0</v>
      </c>
      <c r="AV342" s="10">
        <f t="shared" si="152"/>
        <v>8.5660377358490578</v>
      </c>
      <c r="AW342" s="22">
        <f t="shared" si="153"/>
        <v>0</v>
      </c>
      <c r="AX342" s="5">
        <f t="shared" si="154"/>
        <v>0</v>
      </c>
      <c r="AY342" s="4">
        <f>IF(
  AND(Tabela1[[#This Row],[GRUPO | ITEM]]="PALHETAS",NOT(OR(MID(Tabela1[[#This Row],[ITEM]],1,5)="YN-PF",MID(Tabela1[[#This Row],[ITEM]],1,5)="YN-PC"))),
  0,
  IF(
    ROUNDUP(
      IF(
        IF(D342="A",13-SUM(AR342:AU342),IF(D342="B",11-SUM(AR342:AU342),IF(D342="C",7-SUM(AR342:AU342))))
        &lt;0,
        0,
        IF(D342="A",13-SUM(AR342:AU342),IF(D342="B",11-SUM(AR342:AU342),IF(D342="C",7-SUM(AR342:AU342))))
      )
      *AE342/C342, 0
    )
    *C342 = 0,
    0,
    ROUNDUP(
      IF(
        IF(D342="A",13-SUM(AR342:AU342),IF(D342="B",11-SUM(AR342:AU342),IF(D342="C",7-SUM(AR342:AU342))))
        &lt;0,
        0,
        IF(D342="A",13-SUM(AR342:AU342),IF(D342="B",11-SUM(AR342:AU342),IF(D342="C",7-SUM(AR342:AU342))))
      )
      *AE342/C342, 0
    ) *C342
  )
)</f>
        <v>0</v>
      </c>
      <c r="AZ342" s="26">
        <f>IF(OR(COUNTIF(AB342,"&gt;="&amp;1.5)+COUNTIF(AA342,"&gt;="&amp;1.5)+COUNTIF(Z342,"&gt;="&amp;1.5)+COUNTIF(Y342,"&gt;="&amp;1.5)+COUNTIF(X342,"&gt;="&amp;1.5)&gt;=2,COUNTIF(AB342,"&gt;="&amp;2)&gt;=1,AND(AA342&gt;=1.5,AB342&lt;=0.3,AI342=0)),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+IFERROR(BA342*C342,0),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+IFERROR(BA342*C342,0),
IFERROR(AVERAGEIF(Tabela1[[#This Row],[COMPRA PADRÃO]:[COMPRA &gt;30%]],"&gt;"&amp;0,Tabela1[[#This Row],[COMPRA PADRÃO]:[COMPRA &gt;30%]]),
0))/Tabela1[[#This Row],[U/CX]],0)*Tabela1[[#This Row],[U/CX]])</f>
        <v>0</v>
      </c>
      <c r="BA342" s="19"/>
      <c r="BB342" s="19"/>
      <c r="BC342" s="5"/>
      <c r="BD342" s="43">
        <f t="shared" si="155"/>
        <v>3</v>
      </c>
      <c r="BE342" s="44">
        <f>Tabela1[[#This Row],[MÉDIA DIÁRIA]]*180</f>
        <v>540</v>
      </c>
      <c r="BF342" s="44">
        <f>Tabela1[[#This Row],[MÉDIA DIÁRIA]]*IF(Tabela1[[#This Row],[ABC FAT]]="A",(13*22),IF(Tabela1[[#This Row],[ABC FAT]]="B",(9*22),IF(Tabela1[[#This Row],[ABC FAT]]="C",(3*22),0)))</f>
        <v>198</v>
      </c>
      <c r="BG342" s="44">
        <f>SUM(Tabela1[[#This Row],[ESTOQUE TOTAL]],Tabela1[[#This Row],[TRÂNSITO TOTAL]])</f>
        <v>681</v>
      </c>
      <c r="BH3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3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1.2611111111111111</v>
      </c>
    </row>
    <row r="343" spans="1:61" s="3" customFormat="1" x14ac:dyDescent="0.2">
      <c r="A343" s="4" t="s">
        <v>17</v>
      </c>
      <c r="B343" s="4" t="s">
        <v>788</v>
      </c>
      <c r="C343" s="4">
        <v>100</v>
      </c>
      <c r="D343" s="4" t="s">
        <v>19</v>
      </c>
      <c r="E343" s="5">
        <v>2800</v>
      </c>
      <c r="F343" s="4">
        <v>2700</v>
      </c>
      <c r="G343" s="4">
        <v>2100</v>
      </c>
      <c r="H343" s="4">
        <v>6400</v>
      </c>
      <c r="I343" s="4">
        <v>10000</v>
      </c>
      <c r="J343" s="4">
        <v>4800</v>
      </c>
      <c r="K343" s="4">
        <v>6600</v>
      </c>
      <c r="L343" s="4">
        <v>5300</v>
      </c>
      <c r="M343" s="4">
        <v>4900</v>
      </c>
      <c r="N343" s="4">
        <v>3800</v>
      </c>
      <c r="O343" s="4">
        <v>6600</v>
      </c>
      <c r="P343" s="4">
        <v>3700</v>
      </c>
      <c r="Q343" s="13">
        <f t="shared" si="130"/>
        <v>0.56281407035175879</v>
      </c>
      <c r="R343" s="16">
        <f t="shared" si="131"/>
        <v>0.542713567839196</v>
      </c>
      <c r="S343" s="16">
        <f t="shared" si="132"/>
        <v>0.42211055276381909</v>
      </c>
      <c r="T343" s="16">
        <f t="shared" si="133"/>
        <v>1.2864321608040201</v>
      </c>
      <c r="U343" s="16">
        <f t="shared" si="134"/>
        <v>2.0100502512562812</v>
      </c>
      <c r="V343" s="16">
        <f t="shared" si="135"/>
        <v>0.96482412060301503</v>
      </c>
      <c r="W343" s="16">
        <f t="shared" si="136"/>
        <v>1.3266331658291457</v>
      </c>
      <c r="X343" s="16">
        <f t="shared" si="137"/>
        <v>1.0653266331658291</v>
      </c>
      <c r="Y343" s="16">
        <f t="shared" si="138"/>
        <v>0.98492462311557794</v>
      </c>
      <c r="Z343" s="16">
        <f t="shared" si="139"/>
        <v>0.76381909547738691</v>
      </c>
      <c r="AA343" s="16">
        <f t="shared" si="140"/>
        <v>1.3266331658291457</v>
      </c>
      <c r="AB343" s="17">
        <f t="shared" si="141"/>
        <v>0.74371859296482412</v>
      </c>
      <c r="AC343" s="15">
        <v>226441</v>
      </c>
      <c r="AD343" s="14">
        <f>AVERAGE(Tabela1[[#This Row],[202407-JUL]:[202506-JUN]])</f>
        <v>4975</v>
      </c>
      <c r="AE343" s="14">
        <f t="shared" si="142"/>
        <v>4975</v>
      </c>
      <c r="AF343" s="5">
        <v>0</v>
      </c>
      <c r="AG343" s="6">
        <v>10300</v>
      </c>
      <c r="AH343" s="4">
        <v>41000</v>
      </c>
      <c r="AI343" s="23">
        <f>SUM(Tabela1[[#This Row],[ESTOQUE RJ]:[ESTOQUE SC]])</f>
        <v>51300</v>
      </c>
      <c r="AJ343" s="4">
        <v>0</v>
      </c>
      <c r="AK343" s="4">
        <v>30000</v>
      </c>
      <c r="AL343" s="24">
        <f>SUM(Tabela1[[#This Row],[QTD CONTAINER]:[QTD FÁBRICA]])</f>
        <v>30000</v>
      </c>
      <c r="AM343" s="7">
        <f t="shared" si="143"/>
        <v>2.0703517587939699</v>
      </c>
      <c r="AN343" s="7">
        <f t="shared" si="144"/>
        <v>8.241206030150753</v>
      </c>
      <c r="AO343" s="8">
        <f t="shared" si="145"/>
        <v>0</v>
      </c>
      <c r="AP343" s="9">
        <f t="shared" si="146"/>
        <v>6.0301507537688446</v>
      </c>
      <c r="AQ343" s="25">
        <f t="shared" si="147"/>
        <v>16.341708542713569</v>
      </c>
      <c r="AR343" s="18">
        <f t="shared" si="148"/>
        <v>2.0703517587939699</v>
      </c>
      <c r="AS343" s="7">
        <f t="shared" si="149"/>
        <v>8.241206030150753</v>
      </c>
      <c r="AT343" s="8">
        <f t="shared" si="150"/>
        <v>0</v>
      </c>
      <c r="AU343" s="9">
        <f t="shared" si="151"/>
        <v>6.0301507537688446</v>
      </c>
      <c r="AV343" s="10">
        <f t="shared" si="152"/>
        <v>16.341708542713569</v>
      </c>
      <c r="AW343" s="22">
        <f t="shared" si="153"/>
        <v>0</v>
      </c>
      <c r="AX343" s="5">
        <f t="shared" si="154"/>
        <v>0</v>
      </c>
      <c r="AY343" s="4">
        <f>IF(
  AND(Tabela1[[#This Row],[GRUPO | ITEM]]="PALHETAS",NOT(OR(MID(Tabela1[[#This Row],[ITEM]],1,5)="YN-PF",MID(Tabela1[[#This Row],[ITEM]],1,5)="YN-PC"))),
  0,
  IF(
    ROUNDUP(
      IF(
        IF(D343="A",13-SUM(AR343:AU343),IF(D343="B",11-SUM(AR343:AU343),IF(D343="C",7-SUM(AR343:AU343))))
        &lt;0,
        0,
        IF(D343="A",13-SUM(AR343:AU343),IF(D343="B",11-SUM(AR343:AU343),IF(D343="C",7-SUM(AR343:AU343))))
      )
      *AE343/C343, 0
    )
    *C343 = 0,
    0,
    ROUNDUP(
      IF(
        IF(D343="A",13-SUM(AR343:AU343),IF(D343="B",11-SUM(AR343:AU343),IF(D343="C",7-SUM(AR343:AU343))))
        &lt;0,
        0,
        IF(D343="A",13-SUM(AR343:AU343),IF(D343="B",11-SUM(AR343:AU343),IF(D343="C",7-SUM(AR343:AU343))))
      )
      *AE343/C343, 0
    ) *C343
  )
)</f>
        <v>0</v>
      </c>
      <c r="AZ343" s="26">
        <f>IF(OR(COUNTIF(AB343,"&gt;="&amp;1.5)+COUNTIF(AA343,"&gt;="&amp;1.5)+COUNTIF(Z343,"&gt;="&amp;1.5)+COUNTIF(Y343,"&gt;="&amp;1.5)+COUNTIF(X343,"&gt;="&amp;1.5)&gt;=2,COUNTIF(AB343,"&gt;="&amp;2)&gt;=1,AND(AA343&gt;=1.5,AB343&lt;=0.3,AI343=0)),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+IFERROR(BA343*C343,0),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+IFERROR(BA343*C343,0),
IFERROR(AVERAGEIF(Tabela1[[#This Row],[COMPRA PADRÃO]:[COMPRA &gt;30%]],"&gt;"&amp;0,Tabela1[[#This Row],[COMPRA PADRÃO]:[COMPRA &gt;30%]]),
0))/Tabela1[[#This Row],[U/CX]],0)*Tabela1[[#This Row],[U/CX]])</f>
        <v>0</v>
      </c>
      <c r="BA343" s="19"/>
      <c r="BB343" s="19"/>
      <c r="BC343" s="5"/>
      <c r="BD343" s="43">
        <f t="shared" si="155"/>
        <v>225.28301886792454</v>
      </c>
      <c r="BE343" s="44">
        <f>Tabela1[[#This Row],[MÉDIA DIÁRIA]]*180</f>
        <v>40550.943396226416</v>
      </c>
      <c r="BF343" s="44">
        <f>Tabela1[[#This Row],[MÉDIA DIÁRIA]]*IF(Tabela1[[#This Row],[ABC FAT]]="A",(13*22),IF(Tabela1[[#This Row],[ABC FAT]]="B",(9*22),IF(Tabela1[[#This Row],[ABC FAT]]="C",(3*22),0)))</f>
        <v>64430.943396226416</v>
      </c>
      <c r="BG343" s="44">
        <f>SUM(Tabela1[[#This Row],[ESTOQUE TOTAL]],Tabela1[[#This Row],[TRÂNSITO TOTAL]])</f>
        <v>81300</v>
      </c>
      <c r="BH3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23700</v>
      </c>
      <c r="BI3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1.2650753768844221</v>
      </c>
    </row>
    <row r="344" spans="1:61" s="3" customFormat="1" x14ac:dyDescent="0.2">
      <c r="A344" s="4" t="s">
        <v>39</v>
      </c>
      <c r="B344" s="4" t="s">
        <v>714</v>
      </c>
      <c r="C344" s="4">
        <v>200</v>
      </c>
      <c r="D344" s="4" t="s">
        <v>16</v>
      </c>
      <c r="E344" s="5">
        <v>1750</v>
      </c>
      <c r="F344" s="4">
        <v>650</v>
      </c>
      <c r="G344" s="4">
        <v>2050</v>
      </c>
      <c r="H344" s="4">
        <v>1550</v>
      </c>
      <c r="I344" s="4">
        <v>1950</v>
      </c>
      <c r="J344" s="4">
        <v>700</v>
      </c>
      <c r="K344" s="4">
        <v>950</v>
      </c>
      <c r="L344" s="4">
        <v>500</v>
      </c>
      <c r="M344" s="4">
        <v>300</v>
      </c>
      <c r="N344" s="4">
        <v>1450</v>
      </c>
      <c r="O344" s="4">
        <v>2400</v>
      </c>
      <c r="P344" s="4">
        <v>1100</v>
      </c>
      <c r="Q344" s="13">
        <f t="shared" si="130"/>
        <v>1.3680781758957654</v>
      </c>
      <c r="R344" s="16">
        <f t="shared" si="131"/>
        <v>0.50814332247557004</v>
      </c>
      <c r="S344" s="16">
        <f t="shared" si="132"/>
        <v>1.6026058631921822</v>
      </c>
      <c r="T344" s="16">
        <f t="shared" si="133"/>
        <v>1.2117263843648207</v>
      </c>
      <c r="U344" s="16">
        <f t="shared" si="134"/>
        <v>1.5244299674267101</v>
      </c>
      <c r="V344" s="16">
        <f t="shared" si="135"/>
        <v>0.54723127035830621</v>
      </c>
      <c r="W344" s="16">
        <f t="shared" si="136"/>
        <v>0.74267100977198697</v>
      </c>
      <c r="X344" s="16">
        <f t="shared" si="137"/>
        <v>0.39087947882736152</v>
      </c>
      <c r="Y344" s="16">
        <f t="shared" si="138"/>
        <v>0.23452768729641693</v>
      </c>
      <c r="Z344" s="16">
        <f t="shared" si="139"/>
        <v>1.1335504885993484</v>
      </c>
      <c r="AA344" s="16">
        <f t="shared" si="140"/>
        <v>1.8762214983713354</v>
      </c>
      <c r="AB344" s="17">
        <f t="shared" si="141"/>
        <v>0.85993485342019538</v>
      </c>
      <c r="AC344" s="15">
        <v>49273</v>
      </c>
      <c r="AD344" s="14">
        <f>AVERAGE(Tabela1[[#This Row],[202407-JUL]:[202506-JUN]])</f>
        <v>1279.1666666666667</v>
      </c>
      <c r="AE344" s="14">
        <f t="shared" si="142"/>
        <v>1368.1818181818182</v>
      </c>
      <c r="AF344" s="5">
        <v>4</v>
      </c>
      <c r="AG344" s="6">
        <v>10433</v>
      </c>
      <c r="AH344" s="4">
        <v>0</v>
      </c>
      <c r="AI344" s="23">
        <f>SUM(Tabela1[[#This Row],[ESTOQUE RJ]:[ESTOQUE SC]])</f>
        <v>10433</v>
      </c>
      <c r="AJ344" s="4">
        <v>2800</v>
      </c>
      <c r="AK344" s="4">
        <v>19800</v>
      </c>
      <c r="AL344" s="24">
        <f>SUM(Tabela1[[#This Row],[QTD CONTAINER]:[QTD FÁBRICA]])</f>
        <v>22600</v>
      </c>
      <c r="AM344" s="7">
        <f t="shared" si="143"/>
        <v>8.1560912052117267</v>
      </c>
      <c r="AN344" s="7">
        <f t="shared" si="144"/>
        <v>0</v>
      </c>
      <c r="AO344" s="8">
        <f t="shared" si="145"/>
        <v>2.1889250814332248</v>
      </c>
      <c r="AP344" s="9">
        <f t="shared" si="146"/>
        <v>15.478827361563518</v>
      </c>
      <c r="AQ344" s="25">
        <f t="shared" si="147"/>
        <v>25.82384364820847</v>
      </c>
      <c r="AR344" s="18">
        <f t="shared" si="148"/>
        <v>7.625448504983388</v>
      </c>
      <c r="AS344" s="7">
        <f t="shared" si="149"/>
        <v>0</v>
      </c>
      <c r="AT344" s="8">
        <f t="shared" si="150"/>
        <v>2.0465116279069768</v>
      </c>
      <c r="AU344" s="9">
        <f t="shared" si="151"/>
        <v>14.471760797342192</v>
      </c>
      <c r="AV344" s="10">
        <f t="shared" si="152"/>
        <v>24.143720930232558</v>
      </c>
      <c r="AW344" s="22">
        <f t="shared" si="153"/>
        <v>0</v>
      </c>
      <c r="AX344" s="5">
        <f t="shared" si="154"/>
        <v>0</v>
      </c>
      <c r="AY344" s="4">
        <f>IF(
  AND(Tabela1[[#This Row],[GRUPO | ITEM]]="PALHETAS",NOT(OR(MID(Tabela1[[#This Row],[ITEM]],1,5)="YN-PF",MID(Tabela1[[#This Row],[ITEM]],1,5)="YN-PC"))),
  0,
  IF(
    ROUNDUP(
      IF(
        IF(D344="A",13-SUM(AR344:AU344),IF(D344="B",11-SUM(AR344:AU344),IF(D344="C",7-SUM(AR344:AU344))))
        &lt;0,
        0,
        IF(D344="A",13-SUM(AR344:AU344),IF(D344="B",11-SUM(AR344:AU344),IF(D344="C",7-SUM(AR344:AU344))))
      )
      *AE344/C344, 0
    )
    *C344 = 0,
    0,
    ROUNDUP(
      IF(
        IF(D344="A",13-SUM(AR344:AU344),IF(D344="B",11-SUM(AR344:AU344),IF(D344="C",7-SUM(AR344:AU344))))
        &lt;0,
        0,
        IF(D344="A",13-SUM(AR344:AU344),IF(D344="B",11-SUM(AR344:AU344),IF(D344="C",7-SUM(AR344:AU344))))
      )
      *AE344/C344, 0
    ) *C344
  )
)</f>
        <v>0</v>
      </c>
      <c r="AZ344" s="26">
        <f>IF(OR(COUNTIF(AB344,"&gt;="&amp;1.5)+COUNTIF(AA344,"&gt;="&amp;1.5)+COUNTIF(Z344,"&gt;="&amp;1.5)+COUNTIF(Y344,"&gt;="&amp;1.5)+COUNTIF(X344,"&gt;="&amp;1.5)&gt;=2,COUNTIF(AB344,"&gt;="&amp;2)&gt;=1,AND(AA344&gt;=1.5,AB344&lt;=0.3,AI344=0)),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+IFERROR(BA344*C344,0),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+IFERROR(BA344*C344,0),
IFERROR(AVERAGEIF(Tabela1[[#This Row],[COMPRA PADRÃO]:[COMPRA &gt;30%]],"&gt;"&amp;0,Tabela1[[#This Row],[COMPRA PADRÃO]:[COMPRA &gt;30%]]),
0))/Tabela1[[#This Row],[U/CX]],0)*Tabela1[[#This Row],[U/CX]])</f>
        <v>0</v>
      </c>
      <c r="BA344" s="19"/>
      <c r="BB344" s="19"/>
      <c r="BC344" s="41"/>
      <c r="BD344" s="43">
        <f t="shared" si="155"/>
        <v>57.924528301886795</v>
      </c>
      <c r="BE344" s="44">
        <f>Tabela1[[#This Row],[MÉDIA DIÁRIA]]*180</f>
        <v>10426.415094339623</v>
      </c>
      <c r="BF344" s="44">
        <f>Tabela1[[#This Row],[MÉDIA DIÁRIA]]*IF(Tabela1[[#This Row],[ABC FAT]]="A",(13*22),IF(Tabela1[[#This Row],[ABC FAT]]="B",(9*22),IF(Tabela1[[#This Row],[ABC FAT]]="C",(3*22),0)))</f>
        <v>11469.056603773586</v>
      </c>
      <c r="BG344" s="44">
        <f>SUM(Tabela1[[#This Row],[ESTOQUE TOTAL]],Tabela1[[#This Row],[TRÂNSITO TOTAL]])</f>
        <v>33033</v>
      </c>
      <c r="BH3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1.2691802388707925</v>
      </c>
    </row>
    <row r="345" spans="1:61" s="3" customFormat="1" x14ac:dyDescent="0.2">
      <c r="A345" s="4" t="s">
        <v>17</v>
      </c>
      <c r="B345" s="4" t="s">
        <v>920</v>
      </c>
      <c r="C345" s="4">
        <v>20</v>
      </c>
      <c r="D345" s="4" t="s">
        <v>16</v>
      </c>
      <c r="E345" s="5">
        <v>180</v>
      </c>
      <c r="F345" s="4">
        <v>580</v>
      </c>
      <c r="G345" s="4">
        <v>240</v>
      </c>
      <c r="H345" s="4">
        <v>940</v>
      </c>
      <c r="I345" s="4">
        <v>900</v>
      </c>
      <c r="J345" s="4">
        <v>220</v>
      </c>
      <c r="K345" s="4">
        <v>700</v>
      </c>
      <c r="L345" s="4">
        <v>560</v>
      </c>
      <c r="M345" s="4">
        <v>680</v>
      </c>
      <c r="N345" s="4">
        <v>240</v>
      </c>
      <c r="O345" s="4">
        <v>340</v>
      </c>
      <c r="P345" s="4">
        <v>520</v>
      </c>
      <c r="Q345" s="13">
        <f t="shared" si="130"/>
        <v>0.35409836065573774</v>
      </c>
      <c r="R345" s="16">
        <f t="shared" si="131"/>
        <v>1.1409836065573771</v>
      </c>
      <c r="S345" s="16">
        <f t="shared" si="132"/>
        <v>0.47213114754098362</v>
      </c>
      <c r="T345" s="16">
        <f t="shared" si="133"/>
        <v>1.8491803278688526</v>
      </c>
      <c r="U345" s="16">
        <f t="shared" si="134"/>
        <v>1.7704918032786885</v>
      </c>
      <c r="V345" s="16">
        <f t="shared" si="135"/>
        <v>0.43278688524590164</v>
      </c>
      <c r="W345" s="16">
        <f t="shared" si="136"/>
        <v>1.3770491803278688</v>
      </c>
      <c r="X345" s="16">
        <f t="shared" si="137"/>
        <v>1.1016393442622952</v>
      </c>
      <c r="Y345" s="16">
        <f t="shared" si="138"/>
        <v>1.3377049180327869</v>
      </c>
      <c r="Z345" s="16">
        <f t="shared" si="139"/>
        <v>0.47213114754098362</v>
      </c>
      <c r="AA345" s="16">
        <f t="shared" si="140"/>
        <v>0.66885245901639345</v>
      </c>
      <c r="AB345" s="17">
        <f t="shared" si="141"/>
        <v>1.0229508196721311</v>
      </c>
      <c r="AC345" s="15">
        <v>93469.8</v>
      </c>
      <c r="AD345" s="14">
        <f>AVERAGE(Tabela1[[#This Row],[202407-JUL]:[202506-JUN]])</f>
        <v>508.33333333333331</v>
      </c>
      <c r="AE345" s="14">
        <f t="shared" si="142"/>
        <v>508.33333333333331</v>
      </c>
      <c r="AF345" s="5">
        <v>2</v>
      </c>
      <c r="AG345" s="6">
        <v>1280</v>
      </c>
      <c r="AH345" s="4">
        <v>2980</v>
      </c>
      <c r="AI345" s="23">
        <f>SUM(Tabela1[[#This Row],[ESTOQUE RJ]:[ESTOQUE SC]])</f>
        <v>4260</v>
      </c>
      <c r="AJ345" s="4">
        <v>1000</v>
      </c>
      <c r="AK345" s="4">
        <v>2000</v>
      </c>
      <c r="AL345" s="24">
        <f>SUM(Tabela1[[#This Row],[QTD CONTAINER]:[QTD FÁBRICA]])</f>
        <v>3000</v>
      </c>
      <c r="AM345" s="7">
        <f t="shared" si="143"/>
        <v>2.5180327868852461</v>
      </c>
      <c r="AN345" s="7">
        <f t="shared" si="144"/>
        <v>5.8622950819672131</v>
      </c>
      <c r="AO345" s="8">
        <f t="shared" si="145"/>
        <v>1.9672131147540983</v>
      </c>
      <c r="AP345" s="9">
        <f t="shared" si="146"/>
        <v>3.9344262295081966</v>
      </c>
      <c r="AQ345" s="25">
        <f t="shared" si="147"/>
        <v>14.281967213114754</v>
      </c>
      <c r="AR345" s="18">
        <f t="shared" si="148"/>
        <v>2.5180327868852461</v>
      </c>
      <c r="AS345" s="7">
        <f t="shared" si="149"/>
        <v>5.8622950819672131</v>
      </c>
      <c r="AT345" s="8">
        <f t="shared" si="150"/>
        <v>1.9672131147540983</v>
      </c>
      <c r="AU345" s="9">
        <f t="shared" si="151"/>
        <v>3.9344262295081966</v>
      </c>
      <c r="AV345" s="10">
        <f t="shared" si="152"/>
        <v>14.281967213114754</v>
      </c>
      <c r="AW345" s="22">
        <f t="shared" si="153"/>
        <v>0</v>
      </c>
      <c r="AX345" s="5">
        <f t="shared" si="154"/>
        <v>0</v>
      </c>
      <c r="AY345" s="4">
        <f>IF(
  AND(Tabela1[[#This Row],[GRUPO | ITEM]]="PALHETAS",NOT(OR(MID(Tabela1[[#This Row],[ITEM]],1,5)="YN-PF",MID(Tabela1[[#This Row],[ITEM]],1,5)="YN-PC"))),
  0,
  IF(
    ROUNDUP(
      IF(
        IF(D345="A",13-SUM(AR345:AU345),IF(D345="B",11-SUM(AR345:AU345),IF(D345="C",7-SUM(AR345:AU345))))
        &lt;0,
        0,
        IF(D345="A",13-SUM(AR345:AU345),IF(D345="B",11-SUM(AR345:AU345),IF(D345="C",7-SUM(AR345:AU345))))
      )
      *AE345/C345, 0
    )
    *C345 = 0,
    0,
    ROUNDUP(
      IF(
        IF(D345="A",13-SUM(AR345:AU345),IF(D345="B",11-SUM(AR345:AU345),IF(D345="C",7-SUM(AR345:AU345))))
        &lt;0,
        0,
        IF(D345="A",13-SUM(AR345:AU345),IF(D345="B",11-SUM(AR345:AU345),IF(D345="C",7-SUM(AR345:AU345))))
      )
      *AE345/C345, 0
    ) *C345
  )
)</f>
        <v>0</v>
      </c>
      <c r="AZ345" s="26">
        <f>IF(OR(COUNTIF(AB345,"&gt;="&amp;1.5)+COUNTIF(AA345,"&gt;="&amp;1.5)+COUNTIF(Z345,"&gt;="&amp;1.5)+COUNTIF(Y345,"&gt;="&amp;1.5)+COUNTIF(X345,"&gt;="&amp;1.5)&gt;=2,COUNTIF(AB345,"&gt;="&amp;2)&gt;=1,AND(AA345&gt;=1.5,AB345&lt;=0.3,AI345=0)),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+IFERROR(BA345*C345,0),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+IFERROR(BA345*C345,0),
IFERROR(AVERAGEIF(Tabela1[[#This Row],[COMPRA PADRÃO]:[COMPRA &gt;30%]],"&gt;"&amp;0,Tabela1[[#This Row],[COMPRA PADRÃO]:[COMPRA &gt;30%]]),
0))/Tabela1[[#This Row],[U/CX]],0)*Tabela1[[#This Row],[U/CX]])</f>
        <v>0</v>
      </c>
      <c r="BA345" s="33"/>
      <c r="BB345" s="33"/>
      <c r="BC345" s="42"/>
      <c r="BD345" s="43">
        <f t="shared" si="155"/>
        <v>23.018867924528301</v>
      </c>
      <c r="BE345" s="44">
        <f>Tabela1[[#This Row],[MÉDIA DIÁRIA]]*180</f>
        <v>4143.3962264150941</v>
      </c>
      <c r="BF345" s="44">
        <f>Tabela1[[#This Row],[MÉDIA DIÁRIA]]*IF(Tabela1[[#This Row],[ABC FAT]]="A",(13*22),IF(Tabela1[[#This Row],[ABC FAT]]="B",(9*22),IF(Tabela1[[#This Row],[ABC FAT]]="C",(3*22),0)))</f>
        <v>4557.7358490566039</v>
      </c>
      <c r="BG345" s="44">
        <f>SUM(Tabela1[[#This Row],[ESTOQUE TOTAL]],Tabela1[[#This Row],[TRÂNSITO TOTAL]])</f>
        <v>7260</v>
      </c>
      <c r="BH3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1440</v>
      </c>
      <c r="BI3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1.2694899817850638</v>
      </c>
    </row>
    <row r="346" spans="1:61" s="3" customFormat="1" x14ac:dyDescent="0.2">
      <c r="A346" s="4" t="s">
        <v>14</v>
      </c>
      <c r="B346" s="4" t="s">
        <v>640</v>
      </c>
      <c r="C346" s="4">
        <v>50</v>
      </c>
      <c r="D346" s="4" t="s">
        <v>16</v>
      </c>
      <c r="E346" s="5">
        <v>1550</v>
      </c>
      <c r="F346" s="4">
        <v>650</v>
      </c>
      <c r="G346" s="4">
        <v>750</v>
      </c>
      <c r="H346" s="4">
        <v>850</v>
      </c>
      <c r="I346" s="4">
        <v>550</v>
      </c>
      <c r="J346" s="4">
        <v>150</v>
      </c>
      <c r="K346" s="4">
        <v>1150</v>
      </c>
      <c r="L346" s="4">
        <v>250</v>
      </c>
      <c r="M346" s="4">
        <v>450</v>
      </c>
      <c r="N346" s="4">
        <v>500</v>
      </c>
      <c r="O346" s="4">
        <v>650</v>
      </c>
      <c r="P346" s="4">
        <v>400</v>
      </c>
      <c r="Q346" s="13">
        <f t="shared" si="130"/>
        <v>2.3544303797468351</v>
      </c>
      <c r="R346" s="16">
        <f t="shared" si="131"/>
        <v>0.98734177215189867</v>
      </c>
      <c r="S346" s="16">
        <f t="shared" si="132"/>
        <v>1.1392405063291138</v>
      </c>
      <c r="T346" s="16">
        <f t="shared" si="133"/>
        <v>1.2911392405063291</v>
      </c>
      <c r="U346" s="16">
        <f t="shared" si="134"/>
        <v>0.83544303797468344</v>
      </c>
      <c r="V346" s="16">
        <f t="shared" si="135"/>
        <v>0.22784810126582278</v>
      </c>
      <c r="W346" s="16">
        <f t="shared" si="136"/>
        <v>1.7468354430379747</v>
      </c>
      <c r="X346" s="16">
        <f t="shared" si="137"/>
        <v>0.37974683544303794</v>
      </c>
      <c r="Y346" s="16">
        <f t="shared" si="138"/>
        <v>0.68354430379746833</v>
      </c>
      <c r="Z346" s="16">
        <f t="shared" si="139"/>
        <v>0.75949367088607589</v>
      </c>
      <c r="AA346" s="16">
        <f t="shared" si="140"/>
        <v>0.98734177215189867</v>
      </c>
      <c r="AB346" s="17">
        <f t="shared" si="141"/>
        <v>0.60759493670886078</v>
      </c>
      <c r="AC346" s="15">
        <v>75350.5</v>
      </c>
      <c r="AD346" s="14">
        <f>AVERAGE(Tabela1[[#This Row],[202407-JUL]:[202506-JUN]])</f>
        <v>658.33333333333337</v>
      </c>
      <c r="AE346" s="14">
        <f t="shared" si="142"/>
        <v>704.5454545454545</v>
      </c>
      <c r="AF346" s="5">
        <v>2</v>
      </c>
      <c r="AG346" s="6">
        <v>3366</v>
      </c>
      <c r="AH346" s="4">
        <v>3250</v>
      </c>
      <c r="AI346" s="23">
        <f>SUM(Tabela1[[#This Row],[ESTOQUE RJ]:[ESTOQUE SC]])</f>
        <v>6616</v>
      </c>
      <c r="AJ346" s="4">
        <v>200</v>
      </c>
      <c r="AK346" s="4">
        <v>400</v>
      </c>
      <c r="AL346" s="24">
        <f>SUM(Tabela1[[#This Row],[QTD CONTAINER]:[QTD FÁBRICA]])</f>
        <v>600</v>
      </c>
      <c r="AM346" s="7">
        <f t="shared" si="143"/>
        <v>5.1129113924050626</v>
      </c>
      <c r="AN346" s="7">
        <f t="shared" si="144"/>
        <v>4.9367088607594933</v>
      </c>
      <c r="AO346" s="8">
        <f t="shared" si="145"/>
        <v>0.30379746835443039</v>
      </c>
      <c r="AP346" s="9">
        <f t="shared" si="146"/>
        <v>0.60759493670886078</v>
      </c>
      <c r="AQ346" s="25">
        <f t="shared" si="147"/>
        <v>10.961012658227846</v>
      </c>
      <c r="AR346" s="18">
        <f t="shared" si="148"/>
        <v>4.7775483870967745</v>
      </c>
      <c r="AS346" s="7">
        <f t="shared" si="149"/>
        <v>4.612903225806452</v>
      </c>
      <c r="AT346" s="8">
        <f t="shared" si="150"/>
        <v>0.28387096774193549</v>
      </c>
      <c r="AU346" s="9">
        <f t="shared" si="151"/>
        <v>0.56774193548387097</v>
      </c>
      <c r="AV346" s="10">
        <f t="shared" si="152"/>
        <v>10.242064516129034</v>
      </c>
      <c r="AW346" s="22">
        <f t="shared" si="153"/>
        <v>0.44024458032240132</v>
      </c>
      <c r="AX346" s="5">
        <f t="shared" si="154"/>
        <v>50</v>
      </c>
      <c r="AY346" s="4">
        <f>IF(
  AND(Tabela1[[#This Row],[GRUPO | ITEM]]="PALHETAS",NOT(OR(MID(Tabela1[[#This Row],[ITEM]],1,5)="YN-PF",MID(Tabela1[[#This Row],[ITEM]],1,5)="YN-PC"))),
  0,
  IF(
    ROUNDUP(
      IF(
        IF(D346="A",13-SUM(AR346:AU346),IF(D346="B",11-SUM(AR346:AU346),IF(D346="C",7-SUM(AR346:AU346))))
        &lt;0,
        0,
        IF(D346="A",13-SUM(AR346:AU346),IF(D346="B",11-SUM(AR346:AU346),IF(D346="C",7-SUM(AR346:AU346))))
      )
      *AE346/C346, 0
    )
    *C346 = 0,
    0,
    ROUNDUP(
      IF(
        IF(D346="A",13-SUM(AR346:AU346),IF(D346="B",11-SUM(AR346:AU346),IF(D346="C",7-SUM(AR346:AU346))))
        &lt;0,
        0,
        IF(D346="A",13-SUM(AR346:AU346),IF(D346="B",11-SUM(AR346:AU346),IF(D346="C",7-SUM(AR346:AU346))))
      )
      *AE346/C346, 0
    ) *C346
  )
)</f>
        <v>550</v>
      </c>
      <c r="AZ346" s="26">
        <f>IF(OR(COUNTIF(AB346,"&gt;="&amp;1.5)+COUNTIF(AA346,"&gt;="&amp;1.5)+COUNTIF(Z346,"&gt;="&amp;1.5)+COUNTIF(Y346,"&gt;="&amp;1.5)+COUNTIF(X346,"&gt;="&amp;1.5)&gt;=2,COUNTIF(AB346,"&gt;="&amp;2)&gt;=1,AND(AA346&gt;=1.5,AB346&lt;=0.3,AI346=0)),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+IFERROR(BA346*C346,0),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+IFERROR(BA346*C346,0),
IFERROR(AVERAGEIF(Tabela1[[#This Row],[COMPRA PADRÃO]:[COMPRA &gt;30%]],"&gt;"&amp;0,Tabela1[[#This Row],[COMPRA PADRÃO]:[COMPRA &gt;30%]]),
0))/Tabela1[[#This Row],[U/CX]],0)*Tabela1[[#This Row],[U/CX]])</f>
        <v>300</v>
      </c>
      <c r="BA346" s="19"/>
      <c r="BB346" s="19"/>
      <c r="BC346" s="5"/>
      <c r="BD346" s="43">
        <f t="shared" si="155"/>
        <v>29.811320754716981</v>
      </c>
      <c r="BE346" s="44">
        <f>Tabela1[[#This Row],[MÉDIA DIÁRIA]]*180</f>
        <v>5366.0377358490568</v>
      </c>
      <c r="BF346" s="44">
        <f>Tabela1[[#This Row],[MÉDIA DIÁRIA]]*IF(Tabela1[[#This Row],[ABC FAT]]="A",(13*22),IF(Tabela1[[#This Row],[ABC FAT]]="B",(9*22),IF(Tabela1[[#This Row],[ABC FAT]]="C",(3*22),0)))</f>
        <v>5902.6415094339618</v>
      </c>
      <c r="BG346" s="44">
        <f>SUM(Tabela1[[#This Row],[ESTOQUE TOTAL]],Tabela1[[#This Row],[TRÂNSITO TOTAL]])</f>
        <v>7216</v>
      </c>
      <c r="BH3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4050</v>
      </c>
      <c r="BI3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1.2702109704641349</v>
      </c>
    </row>
    <row r="347" spans="1:61" s="3" customFormat="1" x14ac:dyDescent="0.2">
      <c r="A347" s="4" t="s">
        <v>17</v>
      </c>
      <c r="B347" s="4" t="s">
        <v>913</v>
      </c>
      <c r="C347" s="4">
        <v>20</v>
      </c>
      <c r="D347" s="4" t="s">
        <v>16</v>
      </c>
      <c r="E347" s="5">
        <v>520</v>
      </c>
      <c r="F347" s="4">
        <v>540</v>
      </c>
      <c r="G347" s="4">
        <v>280</v>
      </c>
      <c r="H347" s="4">
        <v>1160</v>
      </c>
      <c r="I347" s="4">
        <v>620</v>
      </c>
      <c r="J347" s="4">
        <v>140</v>
      </c>
      <c r="K347" s="4">
        <v>680</v>
      </c>
      <c r="L347" s="4">
        <v>420</v>
      </c>
      <c r="M347" s="4">
        <v>240</v>
      </c>
      <c r="N347" s="4">
        <v>120</v>
      </c>
      <c r="O347" s="4">
        <v>400</v>
      </c>
      <c r="P347" s="4">
        <v>260</v>
      </c>
      <c r="Q347" s="13">
        <f t="shared" si="130"/>
        <v>1.1598513011152416</v>
      </c>
      <c r="R347" s="16">
        <f t="shared" si="131"/>
        <v>1.204460966542751</v>
      </c>
      <c r="S347" s="16">
        <f t="shared" si="132"/>
        <v>0.62453531598513012</v>
      </c>
      <c r="T347" s="16">
        <f t="shared" si="133"/>
        <v>2.5873605947955389</v>
      </c>
      <c r="U347" s="16">
        <f t="shared" si="134"/>
        <v>1.3828996282527881</v>
      </c>
      <c r="V347" s="16">
        <f t="shared" si="135"/>
        <v>0.31226765799256506</v>
      </c>
      <c r="W347" s="16">
        <f t="shared" si="136"/>
        <v>1.516728624535316</v>
      </c>
      <c r="X347" s="16">
        <f t="shared" si="137"/>
        <v>0.93680297397769519</v>
      </c>
      <c r="Y347" s="16">
        <f t="shared" si="138"/>
        <v>0.53531598513011158</v>
      </c>
      <c r="Z347" s="16">
        <f t="shared" si="139"/>
        <v>0.26765799256505579</v>
      </c>
      <c r="AA347" s="16">
        <f t="shared" si="140"/>
        <v>0.89219330855018586</v>
      </c>
      <c r="AB347" s="17">
        <f t="shared" si="141"/>
        <v>0.5799256505576208</v>
      </c>
      <c r="AC347" s="15">
        <v>83271.8</v>
      </c>
      <c r="AD347" s="14">
        <f>AVERAGE(Tabela1[[#This Row],[202407-JUL]:[202506-JUN]])</f>
        <v>448.33333333333331</v>
      </c>
      <c r="AE347" s="14">
        <f t="shared" si="142"/>
        <v>478.18181818181819</v>
      </c>
      <c r="AF347" s="5">
        <v>1</v>
      </c>
      <c r="AG347" s="6">
        <v>1380</v>
      </c>
      <c r="AH347" s="4">
        <v>3280</v>
      </c>
      <c r="AI347" s="23">
        <f>SUM(Tabela1[[#This Row],[ESTOQUE RJ]:[ESTOQUE SC]])</f>
        <v>4660</v>
      </c>
      <c r="AJ347" s="4">
        <v>0</v>
      </c>
      <c r="AK347" s="4">
        <v>3000</v>
      </c>
      <c r="AL347" s="24">
        <f>SUM(Tabela1[[#This Row],[QTD CONTAINER]:[QTD FÁBRICA]])</f>
        <v>3000</v>
      </c>
      <c r="AM347" s="7">
        <f t="shared" si="143"/>
        <v>3.0780669144981414</v>
      </c>
      <c r="AN347" s="7">
        <f t="shared" si="144"/>
        <v>7.3159851301115246</v>
      </c>
      <c r="AO347" s="8">
        <f t="shared" si="145"/>
        <v>0</v>
      </c>
      <c r="AP347" s="9">
        <f t="shared" si="146"/>
        <v>6.6914498141263943</v>
      </c>
      <c r="AQ347" s="25">
        <f t="shared" si="147"/>
        <v>17.085501858736059</v>
      </c>
      <c r="AR347" s="18">
        <f t="shared" si="148"/>
        <v>2.8859315589353614</v>
      </c>
      <c r="AS347" s="7">
        <f t="shared" si="149"/>
        <v>6.8593155893536117</v>
      </c>
      <c r="AT347" s="8">
        <f t="shared" si="150"/>
        <v>0</v>
      </c>
      <c r="AU347" s="9">
        <f t="shared" si="151"/>
        <v>6.2737642585551328</v>
      </c>
      <c r="AV347" s="10">
        <f t="shared" si="152"/>
        <v>16.019011406844108</v>
      </c>
      <c r="AW347" s="22">
        <f t="shared" si="153"/>
        <v>0</v>
      </c>
      <c r="AX347" s="5">
        <f t="shared" si="154"/>
        <v>0</v>
      </c>
      <c r="AY347" s="4">
        <f>IF(
  AND(Tabela1[[#This Row],[GRUPO | ITEM]]="PALHETAS",NOT(OR(MID(Tabela1[[#This Row],[ITEM]],1,5)="YN-PF",MID(Tabela1[[#This Row],[ITEM]],1,5)="YN-PC"))),
  0,
  IF(
    ROUNDUP(
      IF(
        IF(D347="A",13-SUM(AR347:AU347),IF(D347="B",11-SUM(AR347:AU347),IF(D347="C",7-SUM(AR347:AU347))))
        &lt;0,
        0,
        IF(D347="A",13-SUM(AR347:AU347),IF(D347="B",11-SUM(AR347:AU347),IF(D347="C",7-SUM(AR347:AU347))))
      )
      *AE347/C347, 0
    )
    *C347 = 0,
    0,
    ROUNDUP(
      IF(
        IF(D347="A",13-SUM(AR347:AU347),IF(D347="B",11-SUM(AR347:AU347),IF(D347="C",7-SUM(AR347:AU347))))
        &lt;0,
        0,
        IF(D347="A",13-SUM(AR347:AU347),IF(D347="B",11-SUM(AR347:AU347),IF(D347="C",7-SUM(AR347:AU347))))
      )
      *AE347/C347, 0
    ) *C347
  )
)</f>
        <v>0</v>
      </c>
      <c r="AZ347" s="26">
        <f>IF(OR(COUNTIF(AB347,"&gt;="&amp;1.5)+COUNTIF(AA347,"&gt;="&amp;1.5)+COUNTIF(Z347,"&gt;="&amp;1.5)+COUNTIF(Y347,"&gt;="&amp;1.5)+COUNTIF(X347,"&gt;="&amp;1.5)&gt;=2,COUNTIF(AB347,"&gt;="&amp;2)&gt;=1,AND(AA347&gt;=1.5,AB347&lt;=0.3,AI347=0)),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+IFERROR(BA347*C347,0),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+IFERROR(BA347*C347,0),
IFERROR(AVERAGEIF(Tabela1[[#This Row],[COMPRA PADRÃO]:[COMPRA &gt;30%]],"&gt;"&amp;0,Tabela1[[#This Row],[COMPRA PADRÃO]:[COMPRA &gt;30%]]),
0))/Tabela1[[#This Row],[U/CX]],0)*Tabela1[[#This Row],[U/CX]])</f>
        <v>0</v>
      </c>
      <c r="BA347" s="33"/>
      <c r="BB347" s="33"/>
      <c r="BC347" s="42"/>
      <c r="BD347" s="43">
        <f t="shared" si="155"/>
        <v>20.30188679245283</v>
      </c>
      <c r="BE347" s="44">
        <f>Tabela1[[#This Row],[MÉDIA DIÁRIA]]*180</f>
        <v>3654.3396226415093</v>
      </c>
      <c r="BF347" s="44">
        <f>Tabela1[[#This Row],[MÉDIA DIÁRIA]]*IF(Tabela1[[#This Row],[ABC FAT]]="A",(13*22),IF(Tabela1[[#This Row],[ABC FAT]]="B",(9*22),IF(Tabela1[[#This Row],[ABC FAT]]="C",(3*22),0)))</f>
        <v>4019.7735849056603</v>
      </c>
      <c r="BG347" s="44">
        <f>SUM(Tabela1[[#This Row],[ESTOQUE TOTAL]],Tabela1[[#This Row],[TRÂNSITO TOTAL]])</f>
        <v>7660</v>
      </c>
      <c r="BH3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</v>
      </c>
      <c r="BI3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1.2751961999173895</v>
      </c>
    </row>
    <row r="348" spans="1:61" s="3" customFormat="1" x14ac:dyDescent="0.2">
      <c r="A348" s="4" t="s">
        <v>202</v>
      </c>
      <c r="B348" s="4" t="s">
        <v>203</v>
      </c>
      <c r="C348" s="4">
        <v>15</v>
      </c>
      <c r="D348" s="4" t="s">
        <v>16</v>
      </c>
      <c r="E348" s="5">
        <v>645</v>
      </c>
      <c r="F348" s="4">
        <v>615</v>
      </c>
      <c r="G348" s="4">
        <v>555</v>
      </c>
      <c r="H348" s="4">
        <v>870</v>
      </c>
      <c r="I348" s="4">
        <v>660</v>
      </c>
      <c r="J348" s="4">
        <v>270</v>
      </c>
      <c r="K348" s="4">
        <v>285</v>
      </c>
      <c r="L348" s="4">
        <v>390</v>
      </c>
      <c r="M348" s="4">
        <v>330</v>
      </c>
      <c r="N348" s="4">
        <v>240</v>
      </c>
      <c r="O348" s="4">
        <v>330</v>
      </c>
      <c r="P348" s="4">
        <v>420</v>
      </c>
      <c r="Q348" s="13">
        <f t="shared" si="130"/>
        <v>1.3796791443850267</v>
      </c>
      <c r="R348" s="16">
        <f t="shared" si="131"/>
        <v>1.3155080213903743</v>
      </c>
      <c r="S348" s="16">
        <f t="shared" si="132"/>
        <v>1.1871657754010696</v>
      </c>
      <c r="T348" s="16">
        <f t="shared" si="133"/>
        <v>1.8609625668449199</v>
      </c>
      <c r="U348" s="16">
        <f t="shared" si="134"/>
        <v>1.411764705882353</v>
      </c>
      <c r="V348" s="16">
        <f t="shared" si="135"/>
        <v>0.57754010695187163</v>
      </c>
      <c r="W348" s="16">
        <f t="shared" si="136"/>
        <v>0.60962566844919786</v>
      </c>
      <c r="X348" s="16">
        <f t="shared" si="137"/>
        <v>0.83422459893048129</v>
      </c>
      <c r="Y348" s="16">
        <f t="shared" si="138"/>
        <v>0.70588235294117652</v>
      </c>
      <c r="Z348" s="16">
        <f t="shared" si="139"/>
        <v>0.5133689839572193</v>
      </c>
      <c r="AA348" s="16">
        <f t="shared" si="140"/>
        <v>0.70588235294117652</v>
      </c>
      <c r="AB348" s="17">
        <f t="shared" si="141"/>
        <v>0.89839572192513373</v>
      </c>
      <c r="AC348" s="15">
        <v>81991.95</v>
      </c>
      <c r="AD348" s="14">
        <f>AVERAGE(Tabela1[[#This Row],[202407-JUL]:[202506-JUN]])</f>
        <v>467.5</v>
      </c>
      <c r="AE348" s="14">
        <f t="shared" si="142"/>
        <v>467.5</v>
      </c>
      <c r="AF348" s="5">
        <v>1</v>
      </c>
      <c r="AG348" s="6">
        <v>3000</v>
      </c>
      <c r="AH348" s="4">
        <v>1845</v>
      </c>
      <c r="AI348" s="23">
        <f>SUM(Tabela1[[#This Row],[ESTOQUE RJ]:[ESTOQUE SC]])</f>
        <v>4845</v>
      </c>
      <c r="AJ348" s="4">
        <v>15</v>
      </c>
      <c r="AK348" s="4">
        <v>20</v>
      </c>
      <c r="AL348" s="24">
        <f>SUM(Tabela1[[#This Row],[QTD CONTAINER]:[QTD FÁBRICA]])</f>
        <v>35</v>
      </c>
      <c r="AM348" s="7">
        <f t="shared" si="143"/>
        <v>6.4171122994652405</v>
      </c>
      <c r="AN348" s="7">
        <f t="shared" si="144"/>
        <v>3.9465240641711228</v>
      </c>
      <c r="AO348" s="8">
        <f t="shared" si="145"/>
        <v>3.2085561497326207E-2</v>
      </c>
      <c r="AP348" s="9">
        <f t="shared" si="146"/>
        <v>4.2780748663101602E-2</v>
      </c>
      <c r="AQ348" s="25">
        <f t="shared" si="147"/>
        <v>10.438502673796791</v>
      </c>
      <c r="AR348" s="18">
        <f t="shared" si="148"/>
        <v>6.4171122994652405</v>
      </c>
      <c r="AS348" s="7">
        <f t="shared" si="149"/>
        <v>3.9465240641711228</v>
      </c>
      <c r="AT348" s="8">
        <f t="shared" si="150"/>
        <v>3.2085561497326207E-2</v>
      </c>
      <c r="AU348" s="9">
        <f t="shared" si="151"/>
        <v>4.2780748663101602E-2</v>
      </c>
      <c r="AV348" s="10">
        <f t="shared" si="152"/>
        <v>10.438502673796791</v>
      </c>
      <c r="AW348" s="22">
        <f t="shared" si="153"/>
        <v>0.57754010695187163</v>
      </c>
      <c r="AX348" s="5">
        <f t="shared" si="154"/>
        <v>270</v>
      </c>
      <c r="AY348" s="4">
        <f>IF(
  AND(Tabela1[[#This Row],[GRUPO | ITEM]]="PALHETAS",NOT(OR(MID(Tabela1[[#This Row],[ITEM]],1,5)="YN-PF",MID(Tabela1[[#This Row],[ITEM]],1,5)="YN-PC"))),
  0,
  IF(
    ROUNDUP(
      IF(
        IF(D348="A",13-SUM(AR348:AU348),IF(D348="B",11-SUM(AR348:AU348),IF(D348="C",7-SUM(AR348:AU348))))
        &lt;0,
        0,
        IF(D348="A",13-SUM(AR348:AU348),IF(D348="B",11-SUM(AR348:AU348),IF(D348="C",7-SUM(AR348:AU348))))
      )
      *AE348/C348, 0
    )
    *C348 = 0,
    0,
    ROUNDUP(
      IF(
        IF(D348="A",13-SUM(AR348:AU348),IF(D348="B",11-SUM(AR348:AU348),IF(D348="C",7-SUM(AR348:AU348))))
        &lt;0,
        0,
        IF(D348="A",13-SUM(AR348:AU348),IF(D348="B",11-SUM(AR348:AU348),IF(D348="C",7-SUM(AR348:AU348))))
      )
      *AE348/C348, 0
    ) *C348
  )
)</f>
        <v>270</v>
      </c>
      <c r="AZ348" s="26">
        <f>IF(OR(COUNTIF(AB348,"&gt;="&amp;1.5)+COUNTIF(AA348,"&gt;="&amp;1.5)+COUNTIF(Z348,"&gt;="&amp;1.5)+COUNTIF(Y348,"&gt;="&amp;1.5)+COUNTIF(X348,"&gt;="&amp;1.5)&gt;=2,COUNTIF(AB348,"&gt;="&amp;2)&gt;=1,AND(AA348&gt;=1.5,AB348&lt;=0.3,AI348=0)),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+IFERROR(BA348*C348,0),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+IFERROR(BA348*C348,0),
IFERROR(AVERAGEIF(Tabela1[[#This Row],[COMPRA PADRÃO]:[COMPRA &gt;30%]],"&gt;"&amp;0,Tabela1[[#This Row],[COMPRA PADRÃO]:[COMPRA &gt;30%]]),
0))/Tabela1[[#This Row],[U/CX]],0)*Tabela1[[#This Row],[U/CX]])</f>
        <v>270</v>
      </c>
      <c r="BA348" s="19"/>
      <c r="BB348" s="19"/>
      <c r="BC348" s="5"/>
      <c r="BD348" s="43">
        <f t="shared" si="155"/>
        <v>21.169811320754718</v>
      </c>
      <c r="BE348" s="44">
        <f>Tabela1[[#This Row],[MÉDIA DIÁRIA]]*180</f>
        <v>3810.566037735849</v>
      </c>
      <c r="BF348" s="44">
        <f>Tabela1[[#This Row],[MÉDIA DIÁRIA]]*IF(Tabela1[[#This Row],[ABC FAT]]="A",(13*22),IF(Tabela1[[#This Row],[ABC FAT]]="B",(9*22),IF(Tabela1[[#This Row],[ABC FAT]]="C",(3*22),0)))</f>
        <v>4191.6226415094343</v>
      </c>
      <c r="BG348" s="44">
        <f>SUM(Tabela1[[#This Row],[ESTOQUE TOTAL]],Tabela1[[#This Row],[TRÂNSITO TOTAL]])</f>
        <v>4880</v>
      </c>
      <c r="BH3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3120</v>
      </c>
      <c r="BI3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1.2754010695187166</v>
      </c>
    </row>
    <row r="349" spans="1:61" s="3" customFormat="1" x14ac:dyDescent="0.2">
      <c r="A349" s="4" t="s">
        <v>254</v>
      </c>
      <c r="B349" s="4" t="s">
        <v>435</v>
      </c>
      <c r="C349" s="4">
        <v>30</v>
      </c>
      <c r="D349" s="4" t="s">
        <v>19</v>
      </c>
      <c r="E349" s="5">
        <v>1110</v>
      </c>
      <c r="F349" s="4">
        <v>900</v>
      </c>
      <c r="G349" s="4">
        <v>420</v>
      </c>
      <c r="H349" s="4">
        <v>830</v>
      </c>
      <c r="I349" s="4">
        <v>810</v>
      </c>
      <c r="J349" s="4">
        <v>210</v>
      </c>
      <c r="K349" s="4">
        <v>750</v>
      </c>
      <c r="L349" s="4">
        <v>540</v>
      </c>
      <c r="M349" s="4">
        <v>750</v>
      </c>
      <c r="N349" s="4">
        <v>390</v>
      </c>
      <c r="O349" s="4">
        <v>510</v>
      </c>
      <c r="P349" s="4">
        <v>570</v>
      </c>
      <c r="Q349" s="13">
        <f t="shared" si="130"/>
        <v>1.7098844672657254</v>
      </c>
      <c r="R349" s="16">
        <f t="shared" si="131"/>
        <v>1.386392811296534</v>
      </c>
      <c r="S349" s="16">
        <f t="shared" si="132"/>
        <v>0.64698331193838254</v>
      </c>
      <c r="T349" s="16">
        <f t="shared" si="133"/>
        <v>1.2785622593068036</v>
      </c>
      <c r="U349" s="16">
        <f t="shared" si="134"/>
        <v>1.2477535301668807</v>
      </c>
      <c r="V349" s="16">
        <f t="shared" si="135"/>
        <v>0.32349165596919127</v>
      </c>
      <c r="W349" s="16">
        <f t="shared" si="136"/>
        <v>1.1553273427471118</v>
      </c>
      <c r="X349" s="16">
        <f t="shared" si="137"/>
        <v>0.83183568677792041</v>
      </c>
      <c r="Y349" s="16">
        <f t="shared" si="138"/>
        <v>1.1553273427471118</v>
      </c>
      <c r="Z349" s="16">
        <f t="shared" si="139"/>
        <v>0.60077021822849808</v>
      </c>
      <c r="AA349" s="16">
        <f t="shared" si="140"/>
        <v>0.78562259306803595</v>
      </c>
      <c r="AB349" s="17">
        <f t="shared" si="141"/>
        <v>0.87804878048780488</v>
      </c>
      <c r="AC349" s="15">
        <v>201410.2</v>
      </c>
      <c r="AD349" s="14">
        <f>AVERAGE(Tabela1[[#This Row],[202407-JUL]:[202506-JUN]])</f>
        <v>649.16666666666663</v>
      </c>
      <c r="AE349" s="14">
        <f t="shared" si="142"/>
        <v>649.16666666666663</v>
      </c>
      <c r="AF349" s="5">
        <v>9</v>
      </c>
      <c r="AG349" s="6">
        <v>2740</v>
      </c>
      <c r="AH349" s="4">
        <v>2760</v>
      </c>
      <c r="AI349" s="23">
        <f>SUM(Tabela1[[#This Row],[ESTOQUE RJ]:[ESTOQUE SC]])</f>
        <v>5500</v>
      </c>
      <c r="AJ349" s="4">
        <v>1260</v>
      </c>
      <c r="AK349" s="4">
        <v>2040</v>
      </c>
      <c r="AL349" s="24">
        <f>SUM(Tabela1[[#This Row],[QTD CONTAINER]:[QTD FÁBRICA]])</f>
        <v>3300</v>
      </c>
      <c r="AM349" s="7">
        <f t="shared" si="143"/>
        <v>4.2207958921694484</v>
      </c>
      <c r="AN349" s="7">
        <f t="shared" si="144"/>
        <v>4.2516046213093714</v>
      </c>
      <c r="AO349" s="8">
        <f t="shared" si="145"/>
        <v>1.9409499358151476</v>
      </c>
      <c r="AP349" s="9">
        <f t="shared" si="146"/>
        <v>3.1424903722721438</v>
      </c>
      <c r="AQ349" s="25">
        <f t="shared" si="147"/>
        <v>13.555840821566113</v>
      </c>
      <c r="AR349" s="18">
        <f t="shared" si="148"/>
        <v>4.2207958921694484</v>
      </c>
      <c r="AS349" s="7">
        <f t="shared" si="149"/>
        <v>4.2516046213093714</v>
      </c>
      <c r="AT349" s="8">
        <f t="shared" si="150"/>
        <v>1.9409499358151476</v>
      </c>
      <c r="AU349" s="9">
        <f t="shared" si="151"/>
        <v>3.1424903722721438</v>
      </c>
      <c r="AV349" s="10">
        <f t="shared" si="152"/>
        <v>13.555840821566113</v>
      </c>
      <c r="AW349" s="22">
        <f t="shared" si="153"/>
        <v>0</v>
      </c>
      <c r="AX349" s="5">
        <f t="shared" si="154"/>
        <v>0</v>
      </c>
      <c r="AY349" s="4">
        <f>IF(
  AND(Tabela1[[#This Row],[GRUPO | ITEM]]="PALHETAS",NOT(OR(MID(Tabela1[[#This Row],[ITEM]],1,5)="YN-PF",MID(Tabela1[[#This Row],[ITEM]],1,5)="YN-PC"))),
  0,
  IF(
    ROUNDUP(
      IF(
        IF(D349="A",13-SUM(AR349:AU349),IF(D349="B",11-SUM(AR349:AU349),IF(D349="C",7-SUM(AR349:AU349))))
        &lt;0,
        0,
        IF(D349="A",13-SUM(AR349:AU349),IF(D349="B",11-SUM(AR349:AU349),IF(D349="C",7-SUM(AR349:AU349))))
      )
      *AE349/C349, 0
    )
    *C349 = 0,
    0,
    ROUNDUP(
      IF(
        IF(D349="A",13-SUM(AR349:AU349),IF(D349="B",11-SUM(AR349:AU349),IF(D349="C",7-SUM(AR349:AU349))))
        &lt;0,
        0,
        IF(D349="A",13-SUM(AR349:AU349),IF(D349="B",11-SUM(AR349:AU349),IF(D349="C",7-SUM(AR349:AU349))))
      )
      *AE349/C349, 0
    ) *C349
  )
)</f>
        <v>0</v>
      </c>
      <c r="AZ349" s="26">
        <f>IF(OR(COUNTIF(AB349,"&gt;="&amp;1.5)+COUNTIF(AA349,"&gt;="&amp;1.5)+COUNTIF(Z349,"&gt;="&amp;1.5)+COUNTIF(Y349,"&gt;="&amp;1.5)+COUNTIF(X349,"&gt;="&amp;1.5)&gt;=2,COUNTIF(AB349,"&gt;="&amp;2)&gt;=1,AND(AA349&gt;=1.5,AB349&lt;=0.3,AI349=0)),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+IFERROR(BA349*C349,0),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+IFERROR(BA349*C349,0),
IFERROR(AVERAGEIF(Tabela1[[#This Row],[COMPRA PADRÃO]:[COMPRA &gt;30%]],"&gt;"&amp;0,Tabela1[[#This Row],[COMPRA PADRÃO]:[COMPRA &gt;30%]]),
0))/Tabela1[[#This Row],[U/CX]],0)*Tabela1[[#This Row],[U/CX]])</f>
        <v>0</v>
      </c>
      <c r="BA349" s="19"/>
      <c r="BB349" s="19"/>
      <c r="BC349" s="5"/>
      <c r="BD349" s="43">
        <f t="shared" si="155"/>
        <v>29.39622641509434</v>
      </c>
      <c r="BE349" s="44">
        <f>Tabela1[[#This Row],[MÉDIA DIÁRIA]]*180</f>
        <v>5291.3207547169814</v>
      </c>
      <c r="BF349" s="44">
        <f>Tabela1[[#This Row],[MÉDIA DIÁRIA]]*IF(Tabela1[[#This Row],[ABC FAT]]="A",(13*22),IF(Tabela1[[#This Row],[ABC FAT]]="B",(9*22),IF(Tabela1[[#This Row],[ABC FAT]]="C",(3*22),0)))</f>
        <v>8407.3207547169804</v>
      </c>
      <c r="BG349" s="44">
        <f>SUM(Tabela1[[#This Row],[ESTOQUE TOTAL]],Tabela1[[#This Row],[TRÂNSITO TOTAL]])</f>
        <v>8800</v>
      </c>
      <c r="BH3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4890</v>
      </c>
      <c r="BI3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1.2775638282698616</v>
      </c>
    </row>
    <row r="350" spans="1:61" s="3" customFormat="1" x14ac:dyDescent="0.2">
      <c r="A350" s="4" t="s">
        <v>39</v>
      </c>
      <c r="B350" s="4" t="s">
        <v>669</v>
      </c>
      <c r="C350" s="4">
        <v>20</v>
      </c>
      <c r="D350" s="4" t="s">
        <v>19</v>
      </c>
      <c r="E350" s="5">
        <v>2340</v>
      </c>
      <c r="F350" s="4">
        <v>3000</v>
      </c>
      <c r="G350" s="4">
        <v>1841</v>
      </c>
      <c r="H350" s="4">
        <v>2020</v>
      </c>
      <c r="I350" s="4">
        <v>2500</v>
      </c>
      <c r="J350" s="4">
        <v>340</v>
      </c>
      <c r="K350" s="4">
        <v>2131</v>
      </c>
      <c r="L350" s="4">
        <v>1440</v>
      </c>
      <c r="M350" s="4">
        <v>800</v>
      </c>
      <c r="N350" s="4">
        <v>1940</v>
      </c>
      <c r="O350" s="4">
        <v>2180</v>
      </c>
      <c r="P350" s="4">
        <v>1480</v>
      </c>
      <c r="Q350" s="13">
        <f t="shared" si="130"/>
        <v>1.2756678175540614</v>
      </c>
      <c r="R350" s="16">
        <f t="shared" si="131"/>
        <v>1.6354715609667454</v>
      </c>
      <c r="S350" s="16">
        <f t="shared" si="132"/>
        <v>1.0036343812465929</v>
      </c>
      <c r="T350" s="16">
        <f t="shared" si="133"/>
        <v>1.1012175177176087</v>
      </c>
      <c r="U350" s="16">
        <f t="shared" si="134"/>
        <v>1.3628929674722878</v>
      </c>
      <c r="V350" s="16">
        <f t="shared" si="135"/>
        <v>0.18535344357623115</v>
      </c>
      <c r="W350" s="16">
        <f t="shared" si="136"/>
        <v>1.1617299654733781</v>
      </c>
      <c r="X350" s="16">
        <f t="shared" si="137"/>
        <v>0.7850263492640378</v>
      </c>
      <c r="Y350" s="16">
        <f t="shared" si="138"/>
        <v>0.43612574959113215</v>
      </c>
      <c r="Z350" s="16">
        <f t="shared" si="139"/>
        <v>1.0576049427584955</v>
      </c>
      <c r="AA350" s="16">
        <f t="shared" si="140"/>
        <v>1.1884426676358351</v>
      </c>
      <c r="AB350" s="17">
        <f t="shared" si="141"/>
        <v>0.8068326367435944</v>
      </c>
      <c r="AC350" s="15">
        <v>536309.18000000005</v>
      </c>
      <c r="AD350" s="14">
        <f>AVERAGE(Tabela1[[#This Row],[202407-JUL]:[202506-JUN]])</f>
        <v>1834.3333333333333</v>
      </c>
      <c r="AE350" s="14">
        <f t="shared" si="142"/>
        <v>1970.1818181818182</v>
      </c>
      <c r="AF350" s="5">
        <v>16</v>
      </c>
      <c r="AG350" s="6">
        <v>6040</v>
      </c>
      <c r="AH350" s="4">
        <v>8660</v>
      </c>
      <c r="AI350" s="23">
        <f>SUM(Tabela1[[#This Row],[ESTOQUE RJ]:[ESTOQUE SC]])</f>
        <v>14700</v>
      </c>
      <c r="AJ350" s="4">
        <v>4480</v>
      </c>
      <c r="AK350" s="4">
        <v>3800</v>
      </c>
      <c r="AL350" s="24">
        <f>SUM(Tabela1[[#This Row],[QTD CONTAINER]:[QTD FÁBRICA]])</f>
        <v>8280</v>
      </c>
      <c r="AM350" s="7">
        <f t="shared" si="143"/>
        <v>3.2927494094130476</v>
      </c>
      <c r="AN350" s="7">
        <f t="shared" si="144"/>
        <v>4.7210612393240057</v>
      </c>
      <c r="AO350" s="8">
        <f t="shared" si="145"/>
        <v>2.4423041977103401</v>
      </c>
      <c r="AP350" s="9">
        <f t="shared" si="146"/>
        <v>2.0715973105578778</v>
      </c>
      <c r="AQ350" s="25">
        <f t="shared" si="147"/>
        <v>12.527712157005272</v>
      </c>
      <c r="AR350" s="18">
        <f t="shared" si="148"/>
        <v>3.065706902916205</v>
      </c>
      <c r="AS350" s="7">
        <f t="shared" si="149"/>
        <v>4.3955334071613139</v>
      </c>
      <c r="AT350" s="8">
        <f t="shared" si="150"/>
        <v>2.2739018087855296</v>
      </c>
      <c r="AU350" s="9">
        <f t="shared" si="151"/>
        <v>1.9287559985234404</v>
      </c>
      <c r="AV350" s="10">
        <f t="shared" si="152"/>
        <v>11.66389811738649</v>
      </c>
      <c r="AW350" s="22">
        <f t="shared" si="153"/>
        <v>0.92521644935443537</v>
      </c>
      <c r="AX350" s="5">
        <f t="shared" si="154"/>
        <v>880</v>
      </c>
      <c r="AY350" s="4">
        <f>IF(
  AND(Tabela1[[#This Row],[GRUPO | ITEM]]="PALHETAS",NOT(OR(MID(Tabela1[[#This Row],[ITEM]],1,5)="YN-PF",MID(Tabela1[[#This Row],[ITEM]],1,5)="YN-PC"))),
  0,
  IF(
    ROUNDUP(
      IF(
        IF(D350="A",13-SUM(AR350:AU350),IF(D350="B",11-SUM(AR350:AU350),IF(D350="C",7-SUM(AR350:AU350))))
        &lt;0,
        0,
        IF(D350="A",13-SUM(AR350:AU350),IF(D350="B",11-SUM(AR350:AU350),IF(D350="C",7-SUM(AR350:AU350))))
      )
      *AE350/C350, 0
    )
    *C350 = 0,
    0,
    ROUNDUP(
      IF(
        IF(D350="A",13-SUM(AR350:AU350),IF(D350="B",11-SUM(AR350:AU350),IF(D350="C",7-SUM(AR350:AU350))))
        &lt;0,
        0,
        IF(D350="A",13-SUM(AR350:AU350),IF(D350="B",11-SUM(AR350:AU350),IF(D350="C",7-SUM(AR350:AU350))))
      )
      *AE350/C350, 0
    ) *C350
  )
)</f>
        <v>2640</v>
      </c>
      <c r="AZ350" s="26">
        <f>IF(OR(COUNTIF(AB350,"&gt;="&amp;1.5)+COUNTIF(AA350,"&gt;="&amp;1.5)+COUNTIF(Z350,"&gt;="&amp;1.5)+COUNTIF(Y350,"&gt;="&amp;1.5)+COUNTIF(X350,"&gt;="&amp;1.5)&gt;=2,COUNTIF(AB350,"&gt;="&amp;2)&gt;=1,AND(AA350&gt;=1.5,AB350&lt;=0.3,AI350=0)),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+IFERROR(BA350*C350,0),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+IFERROR(BA350*C350,0),
IFERROR(AVERAGEIF(Tabela1[[#This Row],[COMPRA PADRÃO]:[COMPRA &gt;30%]],"&gt;"&amp;0,Tabela1[[#This Row],[COMPRA PADRÃO]:[COMPRA &gt;30%]]),
0))/Tabela1[[#This Row],[U/CX]],0)*Tabela1[[#This Row],[U/CX]])</f>
        <v>1760</v>
      </c>
      <c r="BA350" s="19"/>
      <c r="BB350" s="19"/>
      <c r="BC350" s="5"/>
      <c r="BD350" s="43">
        <f t="shared" si="155"/>
        <v>83.064150943396228</v>
      </c>
      <c r="BE350" s="44">
        <f>Tabela1[[#This Row],[MÉDIA DIÁRIA]]*180</f>
        <v>14951.547169811322</v>
      </c>
      <c r="BF350" s="44">
        <f>Tabela1[[#This Row],[MÉDIA DIÁRIA]]*IF(Tabela1[[#This Row],[ABC FAT]]="A",(13*22),IF(Tabela1[[#This Row],[ABC FAT]]="B",(9*22),IF(Tabela1[[#This Row],[ABC FAT]]="C",(3*22),0)))</f>
        <v>23756.347169811321</v>
      </c>
      <c r="BG350" s="44">
        <f>SUM(Tabela1[[#This Row],[ESTOQUE TOTAL]],Tabela1[[#This Row],[TRÂNSITO TOTAL]])</f>
        <v>22980</v>
      </c>
      <c r="BH3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15720</v>
      </c>
      <c r="BI3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1.2828103862539624</v>
      </c>
    </row>
    <row r="351" spans="1:61" s="3" customFormat="1" x14ac:dyDescent="0.2">
      <c r="A351" s="4" t="s">
        <v>14</v>
      </c>
      <c r="B351" s="4" t="s">
        <v>607</v>
      </c>
      <c r="C351" s="4">
        <v>1000</v>
      </c>
      <c r="D351" s="4" t="s">
        <v>19</v>
      </c>
      <c r="E351" s="5">
        <v>23300</v>
      </c>
      <c r="F351" s="4">
        <v>8200</v>
      </c>
      <c r="G351" s="4">
        <v>7620</v>
      </c>
      <c r="H351" s="4">
        <v>14550</v>
      </c>
      <c r="I351" s="4">
        <v>11350</v>
      </c>
      <c r="J351" s="4">
        <v>4100</v>
      </c>
      <c r="K351" s="4">
        <v>9000</v>
      </c>
      <c r="L351" s="4">
        <v>15800</v>
      </c>
      <c r="M351" s="4">
        <v>12600</v>
      </c>
      <c r="N351" s="4">
        <v>5200</v>
      </c>
      <c r="O351" s="4">
        <v>15300</v>
      </c>
      <c r="P351" s="4">
        <v>14100</v>
      </c>
      <c r="Q351" s="13">
        <f t="shared" si="130"/>
        <v>1.9812925170068028</v>
      </c>
      <c r="R351" s="16">
        <f t="shared" si="131"/>
        <v>0.69727891156462585</v>
      </c>
      <c r="S351" s="16">
        <f t="shared" si="132"/>
        <v>0.64795918367346939</v>
      </c>
      <c r="T351" s="16">
        <f t="shared" si="133"/>
        <v>1.2372448979591837</v>
      </c>
      <c r="U351" s="16">
        <f t="shared" si="134"/>
        <v>0.96513605442176875</v>
      </c>
      <c r="V351" s="16">
        <f t="shared" si="135"/>
        <v>0.34863945578231292</v>
      </c>
      <c r="W351" s="16">
        <f t="shared" si="136"/>
        <v>0.76530612244897955</v>
      </c>
      <c r="X351" s="16">
        <f t="shared" si="137"/>
        <v>1.3435374149659864</v>
      </c>
      <c r="Y351" s="16">
        <f t="shared" si="138"/>
        <v>1.0714285714285714</v>
      </c>
      <c r="Z351" s="16">
        <f t="shared" si="139"/>
        <v>0.44217687074829931</v>
      </c>
      <c r="AA351" s="16">
        <f t="shared" si="140"/>
        <v>1.3010204081632653</v>
      </c>
      <c r="AB351" s="17">
        <f t="shared" si="141"/>
        <v>1.1989795918367347</v>
      </c>
      <c r="AC351" s="15">
        <v>120355.7</v>
      </c>
      <c r="AD351" s="14">
        <f>AVERAGE(Tabela1[[#This Row],[202407-JUL]:[202506-JUN]])</f>
        <v>11760</v>
      </c>
      <c r="AE351" s="14">
        <f t="shared" si="142"/>
        <v>11760</v>
      </c>
      <c r="AF351" s="5">
        <v>5</v>
      </c>
      <c r="AG351" s="6">
        <v>123090</v>
      </c>
      <c r="AH351" s="4">
        <v>0</v>
      </c>
      <c r="AI351" s="23">
        <f>SUM(Tabela1[[#This Row],[ESTOQUE RJ]:[ESTOQUE SC]])</f>
        <v>123090</v>
      </c>
      <c r="AJ351" s="4">
        <v>0</v>
      </c>
      <c r="AK351" s="4">
        <v>3000</v>
      </c>
      <c r="AL351" s="24">
        <f>SUM(Tabela1[[#This Row],[QTD CONTAINER]:[QTD FÁBRICA]])</f>
        <v>3000</v>
      </c>
      <c r="AM351" s="7">
        <f t="shared" si="143"/>
        <v>10.466836734693878</v>
      </c>
      <c r="AN351" s="7">
        <f t="shared" si="144"/>
        <v>0</v>
      </c>
      <c r="AO351" s="8">
        <f t="shared" si="145"/>
        <v>0</v>
      </c>
      <c r="AP351" s="9">
        <f t="shared" si="146"/>
        <v>0.25510204081632654</v>
      </c>
      <c r="AQ351" s="25">
        <f t="shared" si="147"/>
        <v>10.721938775510205</v>
      </c>
      <c r="AR351" s="18">
        <f t="shared" si="148"/>
        <v>10.466836734693878</v>
      </c>
      <c r="AS351" s="7">
        <f t="shared" si="149"/>
        <v>0</v>
      </c>
      <c r="AT351" s="8">
        <f t="shared" si="150"/>
        <v>0</v>
      </c>
      <c r="AU351" s="9">
        <f t="shared" si="151"/>
        <v>0.25510204081632654</v>
      </c>
      <c r="AV351" s="10">
        <f t="shared" si="152"/>
        <v>10.721938775510205</v>
      </c>
      <c r="AW351" s="22">
        <f t="shared" si="153"/>
        <v>2.295918367346939</v>
      </c>
      <c r="AX351" s="5">
        <f t="shared" si="154"/>
        <v>27000</v>
      </c>
      <c r="AY351" s="4">
        <f>IF(
  AND(Tabela1[[#This Row],[GRUPO | ITEM]]="PALHETAS",NOT(OR(MID(Tabela1[[#This Row],[ITEM]],1,5)="YN-PF",MID(Tabela1[[#This Row],[ITEM]],1,5)="YN-PC"))),
  0,
  IF(
    ROUNDUP(
      IF(
        IF(D351="A",13-SUM(AR351:AU351),IF(D351="B",11-SUM(AR351:AU351),IF(D351="C",7-SUM(AR351:AU351))))
        &lt;0,
        0,
        IF(D351="A",13-SUM(AR351:AU351),IF(D351="B",11-SUM(AR351:AU351),IF(D351="C",7-SUM(AR351:AU351))))
      )
      *AE351/C351, 0
    )
    *C351 = 0,
    0,
    ROUNDUP(
      IF(
        IF(D351="A",13-SUM(AR351:AU351),IF(D351="B",11-SUM(AR351:AU351),IF(D351="C",7-SUM(AR351:AU351))))
        &lt;0,
        0,
        IF(D351="A",13-SUM(AR351:AU351),IF(D351="B",11-SUM(AR351:AU351),IF(D351="C",7-SUM(AR351:AU351))))
      )
      *AE351/C351, 0
    ) *C351
  )
)</f>
        <v>27000</v>
      </c>
      <c r="AZ351" s="26">
        <f>IF(OR(COUNTIF(AB351,"&gt;="&amp;1.5)+COUNTIF(AA351,"&gt;="&amp;1.5)+COUNTIF(Z351,"&gt;="&amp;1.5)+COUNTIF(Y351,"&gt;="&amp;1.5)+COUNTIF(X351,"&gt;="&amp;1.5)&gt;=2,COUNTIF(AB351,"&gt;="&amp;2)&gt;=1,AND(AA351&gt;=1.5,AB351&lt;=0.3,AI351=0)),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+IFERROR(BA351*C351,0),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+IFERROR(BA351*C351,0),
IFERROR(AVERAGEIF(Tabela1[[#This Row],[COMPRA PADRÃO]:[COMPRA &gt;30%]],"&gt;"&amp;0,Tabela1[[#This Row],[COMPRA PADRÃO]:[COMPRA &gt;30%]]),
0))/Tabela1[[#This Row],[U/CX]],0)*Tabela1[[#This Row],[U/CX]])</f>
        <v>27000</v>
      </c>
      <c r="BA351" s="19"/>
      <c r="BB351" s="19"/>
      <c r="BC351" s="5"/>
      <c r="BD351" s="43">
        <f t="shared" si="155"/>
        <v>532.52830188679241</v>
      </c>
      <c r="BE351" s="44">
        <f>Tabela1[[#This Row],[MÉDIA DIÁRIA]]*180</f>
        <v>95855.094339622636</v>
      </c>
      <c r="BF351" s="44">
        <f>Tabela1[[#This Row],[MÉDIA DIÁRIA]]*IF(Tabela1[[#This Row],[ABC FAT]]="A",(13*22),IF(Tabela1[[#This Row],[ABC FAT]]="B",(9*22),IF(Tabela1[[#This Row],[ABC FAT]]="C",(3*22),0)))</f>
        <v>152303.09433962262</v>
      </c>
      <c r="BG351" s="44">
        <f>SUM(Tabela1[[#This Row],[ESTOQUE TOTAL]],Tabela1[[#This Row],[TRÂNSITO TOTAL]])</f>
        <v>126090</v>
      </c>
      <c r="BH3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122000</v>
      </c>
      <c r="BI3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1.2841258030990175</v>
      </c>
    </row>
    <row r="352" spans="1:61" s="3" customFormat="1" x14ac:dyDescent="0.2">
      <c r="A352" s="4" t="s">
        <v>254</v>
      </c>
      <c r="B352" s="4" t="s">
        <v>433</v>
      </c>
      <c r="C352" s="4">
        <v>30</v>
      </c>
      <c r="D352" s="4" t="s">
        <v>19</v>
      </c>
      <c r="E352" s="5">
        <v>3150</v>
      </c>
      <c r="F352" s="4">
        <v>1678</v>
      </c>
      <c r="G352" s="4">
        <v>2371</v>
      </c>
      <c r="H352" s="4">
        <v>2640</v>
      </c>
      <c r="I352" s="4">
        <v>2700</v>
      </c>
      <c r="J352" s="4">
        <v>1290</v>
      </c>
      <c r="K352" s="4">
        <v>2670</v>
      </c>
      <c r="L352" s="4">
        <v>1620</v>
      </c>
      <c r="M352" s="4">
        <v>2700</v>
      </c>
      <c r="N352" s="4">
        <v>2310</v>
      </c>
      <c r="O352" s="4">
        <v>2490</v>
      </c>
      <c r="P352" s="4">
        <v>1560</v>
      </c>
      <c r="Q352" s="13">
        <f t="shared" si="130"/>
        <v>1.3907796460502595</v>
      </c>
      <c r="R352" s="16">
        <f t="shared" si="131"/>
        <v>0.74086610986423351</v>
      </c>
      <c r="S352" s="16">
        <f t="shared" si="132"/>
        <v>1.0468376319952906</v>
      </c>
      <c r="T352" s="16">
        <f t="shared" si="133"/>
        <v>1.1656057985945032</v>
      </c>
      <c r="U352" s="16">
        <f t="shared" si="134"/>
        <v>1.1920968394716509</v>
      </c>
      <c r="V352" s="16">
        <f t="shared" si="135"/>
        <v>0.56955737885867774</v>
      </c>
      <c r="W352" s="16">
        <f t="shared" si="136"/>
        <v>1.1788513190330772</v>
      </c>
      <c r="X352" s="16">
        <f t="shared" si="137"/>
        <v>0.71525810368299059</v>
      </c>
      <c r="Y352" s="16">
        <f t="shared" si="138"/>
        <v>1.1920968394716509</v>
      </c>
      <c r="Z352" s="16">
        <f t="shared" si="139"/>
        <v>1.0199050737701902</v>
      </c>
      <c r="AA352" s="16">
        <f t="shared" si="140"/>
        <v>1.0993781964016336</v>
      </c>
      <c r="AB352" s="17">
        <f t="shared" si="141"/>
        <v>0.68876706280584277</v>
      </c>
      <c r="AC352" s="15">
        <v>379549.27</v>
      </c>
      <c r="AD352" s="14">
        <f>AVERAGE(Tabela1[[#This Row],[202407-JUL]:[202506-JUN]])</f>
        <v>2264.9166666666665</v>
      </c>
      <c r="AE352" s="14">
        <f t="shared" si="142"/>
        <v>2264.9166666666665</v>
      </c>
      <c r="AF352" s="5">
        <v>43</v>
      </c>
      <c r="AG352" s="6">
        <v>7230</v>
      </c>
      <c r="AH352" s="4">
        <v>11310</v>
      </c>
      <c r="AI352" s="23">
        <f>SUM(Tabela1[[#This Row],[ESTOQUE RJ]:[ESTOQUE SC]])</f>
        <v>18540</v>
      </c>
      <c r="AJ352" s="4">
        <v>5190</v>
      </c>
      <c r="AK352" s="4">
        <v>4290</v>
      </c>
      <c r="AL352" s="24">
        <f>SUM(Tabela1[[#This Row],[QTD CONTAINER]:[QTD FÁBRICA]])</f>
        <v>9480</v>
      </c>
      <c r="AM352" s="7">
        <f t="shared" si="143"/>
        <v>3.1921704256963097</v>
      </c>
      <c r="AN352" s="7">
        <f t="shared" si="144"/>
        <v>4.9935612053423606</v>
      </c>
      <c r="AO352" s="8">
        <f t="shared" si="145"/>
        <v>2.2914750358732845</v>
      </c>
      <c r="AP352" s="9">
        <f t="shared" si="146"/>
        <v>1.8941094227160677</v>
      </c>
      <c r="AQ352" s="25">
        <f t="shared" si="147"/>
        <v>12.371316089628024</v>
      </c>
      <c r="AR352" s="18">
        <f t="shared" si="148"/>
        <v>3.1921704256963097</v>
      </c>
      <c r="AS352" s="7">
        <f t="shared" si="149"/>
        <v>4.9935612053423606</v>
      </c>
      <c r="AT352" s="8">
        <f t="shared" si="150"/>
        <v>2.2914750358732845</v>
      </c>
      <c r="AU352" s="9">
        <f t="shared" si="151"/>
        <v>1.8941094227160677</v>
      </c>
      <c r="AV352" s="10">
        <f t="shared" si="152"/>
        <v>12.371316089628024</v>
      </c>
      <c r="AW352" s="22">
        <f t="shared" si="153"/>
        <v>0.63578498105154724</v>
      </c>
      <c r="AX352" s="5">
        <f t="shared" si="154"/>
        <v>1440</v>
      </c>
      <c r="AY352" s="4">
        <f>IF(
  AND(Tabela1[[#This Row],[GRUPO | ITEM]]="PALHETAS",NOT(OR(MID(Tabela1[[#This Row],[ITEM]],1,5)="YN-PF",MID(Tabela1[[#This Row],[ITEM]],1,5)="YN-PC"))),
  0,
  IF(
    ROUNDUP(
      IF(
        IF(D352="A",13-SUM(AR352:AU352),IF(D352="B",11-SUM(AR352:AU352),IF(D352="C",7-SUM(AR352:AU352))))
        &lt;0,
        0,
        IF(D352="A",13-SUM(AR352:AU352),IF(D352="B",11-SUM(AR352:AU352),IF(D352="C",7-SUM(AR352:AU352))))
      )
      *AE352/C352, 0
    )
    *C352 = 0,
    0,
    ROUNDUP(
      IF(
        IF(D352="A",13-SUM(AR352:AU352),IF(D352="B",11-SUM(AR352:AU352),IF(D352="C",7-SUM(AR352:AU352))))
        &lt;0,
        0,
        IF(D352="A",13-SUM(AR352:AU352),IF(D352="B",11-SUM(AR352:AU352),IF(D352="C",7-SUM(AR352:AU352))))
      )
      *AE352/C352, 0
    ) *C352
  )
)</f>
        <v>1440</v>
      </c>
      <c r="AZ352" s="26">
        <f>IF(OR(COUNTIF(AB352,"&gt;="&amp;1.5)+COUNTIF(AA352,"&gt;="&amp;1.5)+COUNTIF(Z352,"&gt;="&amp;1.5)+COUNTIF(Y352,"&gt;="&amp;1.5)+COUNTIF(X352,"&gt;="&amp;1.5)&gt;=2,COUNTIF(AB352,"&gt;="&amp;2)&gt;=1,AND(AA352&gt;=1.5,AB352&lt;=0.3,AI352=0)),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+IFERROR(BA352*C352,0),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+IFERROR(BA352*C352,0),
IFERROR(AVERAGEIF(Tabela1[[#This Row],[COMPRA PADRÃO]:[COMPRA &gt;30%]],"&gt;"&amp;0,Tabela1[[#This Row],[COMPRA PADRÃO]:[COMPRA &gt;30%]]),
0))/Tabela1[[#This Row],[U/CX]],0)*Tabela1[[#This Row],[U/CX]])</f>
        <v>1440</v>
      </c>
      <c r="BA352" s="19"/>
      <c r="BB352" s="19"/>
      <c r="BC352" s="5"/>
      <c r="BD352" s="43">
        <f t="shared" si="155"/>
        <v>102.56226415094339</v>
      </c>
      <c r="BE352" s="44">
        <f>Tabela1[[#This Row],[MÉDIA DIÁRIA]]*180</f>
        <v>18461.207547169812</v>
      </c>
      <c r="BF352" s="44">
        <f>Tabela1[[#This Row],[MÉDIA DIÁRIA]]*IF(Tabela1[[#This Row],[ABC FAT]]="A",(13*22),IF(Tabela1[[#This Row],[ABC FAT]]="B",(9*22),IF(Tabela1[[#This Row],[ABC FAT]]="C",(3*22),0)))</f>
        <v>29332.80754716981</v>
      </c>
      <c r="BG352" s="44">
        <f>SUM(Tabela1[[#This Row],[ESTOQUE TOTAL]],Tabela1[[#This Row],[TRÂNSITO TOTAL]])</f>
        <v>28020</v>
      </c>
      <c r="BH3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19770</v>
      </c>
      <c r="BI3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1.2853980401535499</v>
      </c>
    </row>
    <row r="353" spans="1:61" s="3" customFormat="1" x14ac:dyDescent="0.2">
      <c r="A353" s="4" t="s">
        <v>117</v>
      </c>
      <c r="B353" s="4" t="s">
        <v>475</v>
      </c>
      <c r="C353" s="4">
        <v>50</v>
      </c>
      <c r="D353" s="4" t="s">
        <v>19</v>
      </c>
      <c r="E353" s="5">
        <v>2250</v>
      </c>
      <c r="F353" s="4">
        <v>2310</v>
      </c>
      <c r="G353" s="4">
        <v>1100</v>
      </c>
      <c r="H353" s="4">
        <v>1400</v>
      </c>
      <c r="I353" s="4">
        <v>2700</v>
      </c>
      <c r="J353" s="4">
        <v>320</v>
      </c>
      <c r="K353" s="4">
        <v>2200</v>
      </c>
      <c r="L353" s="4">
        <v>1150</v>
      </c>
      <c r="M353" s="4">
        <v>1450</v>
      </c>
      <c r="N353" s="4">
        <v>1550</v>
      </c>
      <c r="O353" s="4">
        <v>1800</v>
      </c>
      <c r="P353" s="4">
        <v>1500</v>
      </c>
      <c r="Q353" s="13">
        <f t="shared" si="130"/>
        <v>1.3684744044602128</v>
      </c>
      <c r="R353" s="16">
        <f t="shared" si="131"/>
        <v>1.4049670552458184</v>
      </c>
      <c r="S353" s="16">
        <f t="shared" si="132"/>
        <v>0.66903193106943737</v>
      </c>
      <c r="T353" s="16">
        <f t="shared" si="133"/>
        <v>0.85149518499746579</v>
      </c>
      <c r="U353" s="16">
        <f t="shared" si="134"/>
        <v>1.6421692853522554</v>
      </c>
      <c r="V353" s="16">
        <f t="shared" si="135"/>
        <v>0.19462747085656359</v>
      </c>
      <c r="W353" s="16">
        <f t="shared" si="136"/>
        <v>1.3380638621388747</v>
      </c>
      <c r="X353" s="16">
        <f t="shared" si="137"/>
        <v>0.69944247339077548</v>
      </c>
      <c r="Y353" s="16">
        <f t="shared" si="138"/>
        <v>0.88190572731880379</v>
      </c>
      <c r="Z353" s="16">
        <f t="shared" si="139"/>
        <v>0.94272681196147989</v>
      </c>
      <c r="AA353" s="16">
        <f t="shared" si="140"/>
        <v>1.0947795235681703</v>
      </c>
      <c r="AB353" s="17">
        <f t="shared" si="141"/>
        <v>0.9123162696401419</v>
      </c>
      <c r="AC353" s="15">
        <v>259070</v>
      </c>
      <c r="AD353" s="14">
        <f>AVERAGE(Tabela1[[#This Row],[202407-JUL]:[202506-JUN]])</f>
        <v>1644.1666666666667</v>
      </c>
      <c r="AE353" s="14">
        <f t="shared" si="142"/>
        <v>1764.5454545454545</v>
      </c>
      <c r="AF353" s="5">
        <v>6</v>
      </c>
      <c r="AG353" s="6">
        <v>3400</v>
      </c>
      <c r="AH353" s="4">
        <v>10750</v>
      </c>
      <c r="AI353" s="23">
        <f>SUM(Tabela1[[#This Row],[ESTOQUE RJ]:[ESTOQUE SC]])</f>
        <v>14150</v>
      </c>
      <c r="AJ353" s="4">
        <v>3100</v>
      </c>
      <c r="AK353" s="4">
        <v>2050</v>
      </c>
      <c r="AL353" s="24">
        <f>SUM(Tabela1[[#This Row],[QTD CONTAINER]:[QTD FÁBRICA]])</f>
        <v>5150</v>
      </c>
      <c r="AM353" s="7">
        <f t="shared" si="143"/>
        <v>2.0679168778509882</v>
      </c>
      <c r="AN353" s="7">
        <f t="shared" si="144"/>
        <v>6.5382665990876836</v>
      </c>
      <c r="AO353" s="8">
        <f t="shared" si="145"/>
        <v>1.8854536239229598</v>
      </c>
      <c r="AP353" s="9">
        <f t="shared" si="146"/>
        <v>1.2468322351748606</v>
      </c>
      <c r="AQ353" s="25">
        <f t="shared" si="147"/>
        <v>11.738469336036491</v>
      </c>
      <c r="AR353" s="18">
        <f t="shared" si="148"/>
        <v>1.9268418341061309</v>
      </c>
      <c r="AS353" s="7">
        <f t="shared" si="149"/>
        <v>6.0922205048943843</v>
      </c>
      <c r="AT353" s="8">
        <f t="shared" si="150"/>
        <v>1.75682637815559</v>
      </c>
      <c r="AU353" s="9">
        <f t="shared" si="151"/>
        <v>1.1617722823286967</v>
      </c>
      <c r="AV353" s="10">
        <f t="shared" si="152"/>
        <v>10.937660999484802</v>
      </c>
      <c r="AW353" s="22">
        <f t="shared" si="153"/>
        <v>1.7015223913768198</v>
      </c>
      <c r="AX353" s="5">
        <f t="shared" si="154"/>
        <v>2100</v>
      </c>
      <c r="AY353" s="4">
        <f>IF(
  AND(Tabela1[[#This Row],[GRUPO | ITEM]]="PALHETAS",NOT(OR(MID(Tabela1[[#This Row],[ITEM]],1,5)="YN-PF",MID(Tabela1[[#This Row],[ITEM]],1,5)="YN-PC"))),
  0,
  IF(
    ROUNDUP(
      IF(
        IF(D353="A",13-SUM(AR353:AU353),IF(D353="B",11-SUM(AR353:AU353),IF(D353="C",7-SUM(AR353:AU353))))
        &lt;0,
        0,
        IF(D353="A",13-SUM(AR353:AU353),IF(D353="B",11-SUM(AR353:AU353),IF(D353="C",7-SUM(AR353:AU353))))
      )
      *AE353/C353, 0
    )
    *C353 = 0,
    0,
    ROUNDUP(
      IF(
        IF(D353="A",13-SUM(AR353:AU353),IF(D353="B",11-SUM(AR353:AU353),IF(D353="C",7-SUM(AR353:AU353))))
        &lt;0,
        0,
        IF(D353="A",13-SUM(AR353:AU353),IF(D353="B",11-SUM(AR353:AU353),IF(D353="C",7-SUM(AR353:AU353))))
      )
      *AE353/C353, 0
    ) *C353
  )
)</f>
        <v>3650</v>
      </c>
      <c r="AZ353" s="26">
        <f>IF(OR(COUNTIF(AB353,"&gt;="&amp;1.5)+COUNTIF(AA353,"&gt;="&amp;1.5)+COUNTIF(Z353,"&gt;="&amp;1.5)+COUNTIF(Y353,"&gt;="&amp;1.5)+COUNTIF(X353,"&gt;="&amp;1.5)&gt;=2,COUNTIF(AB353,"&gt;="&amp;2)&gt;=1,AND(AA353&gt;=1.5,AB353&lt;=0.3,AI353=0)),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+IFERROR(BA353*C353,0),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+IFERROR(BA353*C353,0),
IFERROR(AVERAGEIF(Tabela1[[#This Row],[COMPRA PADRÃO]:[COMPRA &gt;30%]],"&gt;"&amp;0,Tabela1[[#This Row],[COMPRA PADRÃO]:[COMPRA &gt;30%]]),
0))/Tabela1[[#This Row],[U/CX]],0)*Tabela1[[#This Row],[U/CX]])</f>
        <v>2900</v>
      </c>
      <c r="BA353" s="19"/>
      <c r="BB353" s="19"/>
      <c r="BC353" s="5"/>
      <c r="BD353" s="43">
        <f t="shared" si="155"/>
        <v>74.452830188679243</v>
      </c>
      <c r="BE353" s="44">
        <f>Tabela1[[#This Row],[MÉDIA DIÁRIA]]*180</f>
        <v>13401.509433962265</v>
      </c>
      <c r="BF353" s="44">
        <f>Tabela1[[#This Row],[MÉDIA DIÁRIA]]*IF(Tabela1[[#This Row],[ABC FAT]]="A",(13*22),IF(Tabela1[[#This Row],[ABC FAT]]="B",(9*22),IF(Tabela1[[#This Row],[ABC FAT]]="C",(3*22),0)))</f>
        <v>21293.509433962263</v>
      </c>
      <c r="BG353" s="44">
        <f>SUM(Tabela1[[#This Row],[ESTOQUE TOTAL]],Tabela1[[#This Row],[TRÂNSITO TOTAL]])</f>
        <v>19300</v>
      </c>
      <c r="BH3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15400</v>
      </c>
      <c r="BI3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1.2871684406149686</v>
      </c>
    </row>
    <row r="354" spans="1:61" s="3" customFormat="1" x14ac:dyDescent="0.2">
      <c r="A354" s="4" t="s">
        <v>17</v>
      </c>
      <c r="B354" s="4" t="s">
        <v>128</v>
      </c>
      <c r="C354" s="4">
        <v>20</v>
      </c>
      <c r="D354" s="4" t="s">
        <v>19</v>
      </c>
      <c r="E354" s="5">
        <v>1220</v>
      </c>
      <c r="F354" s="4">
        <v>1220</v>
      </c>
      <c r="G354" s="4">
        <v>680</v>
      </c>
      <c r="H354" s="4">
        <v>1040</v>
      </c>
      <c r="I354" s="4">
        <v>2080</v>
      </c>
      <c r="J354" s="4">
        <v>880</v>
      </c>
      <c r="K354" s="4">
        <v>1380</v>
      </c>
      <c r="L354" s="4">
        <v>1140</v>
      </c>
      <c r="M354" s="4">
        <v>740</v>
      </c>
      <c r="N354" s="4">
        <v>1180</v>
      </c>
      <c r="O354" s="4">
        <v>1080</v>
      </c>
      <c r="P354" s="4">
        <v>1760</v>
      </c>
      <c r="Q354" s="13">
        <f t="shared" si="130"/>
        <v>1.0166666666666666</v>
      </c>
      <c r="R354" s="16">
        <f t="shared" si="131"/>
        <v>1.0166666666666666</v>
      </c>
      <c r="S354" s="16">
        <f t="shared" si="132"/>
        <v>0.56666666666666665</v>
      </c>
      <c r="T354" s="16">
        <f t="shared" si="133"/>
        <v>0.8666666666666667</v>
      </c>
      <c r="U354" s="16">
        <f t="shared" si="134"/>
        <v>1.7333333333333334</v>
      </c>
      <c r="V354" s="16">
        <f t="shared" si="135"/>
        <v>0.73333333333333328</v>
      </c>
      <c r="W354" s="16">
        <f t="shared" si="136"/>
        <v>1.1499999999999999</v>
      </c>
      <c r="X354" s="16">
        <f t="shared" si="137"/>
        <v>0.95</v>
      </c>
      <c r="Y354" s="16">
        <f t="shared" si="138"/>
        <v>0.6166666666666667</v>
      </c>
      <c r="Z354" s="16">
        <f t="shared" si="139"/>
        <v>0.98333333333333328</v>
      </c>
      <c r="AA354" s="16">
        <f t="shared" si="140"/>
        <v>0.9</v>
      </c>
      <c r="AB354" s="17">
        <f t="shared" si="141"/>
        <v>1.4666666666666666</v>
      </c>
      <c r="AC354" s="15">
        <v>179608.2</v>
      </c>
      <c r="AD354" s="14">
        <f>AVERAGE(Tabela1[[#This Row],[202407-JUL]:[202506-JUN]])</f>
        <v>1200</v>
      </c>
      <c r="AE354" s="14">
        <f t="shared" si="142"/>
        <v>1200</v>
      </c>
      <c r="AF354" s="5">
        <v>0</v>
      </c>
      <c r="AG354" s="6">
        <v>7820</v>
      </c>
      <c r="AH354" s="4">
        <v>4820</v>
      </c>
      <c r="AI354" s="23">
        <f>SUM(Tabela1[[#This Row],[ESTOQUE RJ]:[ESTOQUE SC]])</f>
        <v>12640</v>
      </c>
      <c r="AJ354" s="4">
        <v>0</v>
      </c>
      <c r="AK354" s="4">
        <v>3000</v>
      </c>
      <c r="AL354" s="24">
        <f>SUM(Tabela1[[#This Row],[QTD CONTAINER]:[QTD FÁBRICA]])</f>
        <v>3000</v>
      </c>
      <c r="AM354" s="7">
        <f t="shared" si="143"/>
        <v>6.5166666666666666</v>
      </c>
      <c r="AN354" s="7">
        <f t="shared" si="144"/>
        <v>4.0166666666666666</v>
      </c>
      <c r="AO354" s="8">
        <f t="shared" si="145"/>
        <v>0</v>
      </c>
      <c r="AP354" s="9">
        <f t="shared" si="146"/>
        <v>2.5</v>
      </c>
      <c r="AQ354" s="25">
        <f t="shared" si="147"/>
        <v>13.033333333333333</v>
      </c>
      <c r="AR354" s="18">
        <f t="shared" si="148"/>
        <v>6.5166666666666666</v>
      </c>
      <c r="AS354" s="7">
        <f t="shared" si="149"/>
        <v>4.0166666666666666</v>
      </c>
      <c r="AT354" s="8">
        <f t="shared" si="150"/>
        <v>0</v>
      </c>
      <c r="AU354" s="9">
        <f t="shared" si="151"/>
        <v>2.5</v>
      </c>
      <c r="AV354" s="10">
        <f t="shared" si="152"/>
        <v>13.033333333333333</v>
      </c>
      <c r="AW354" s="22">
        <f t="shared" si="153"/>
        <v>0</v>
      </c>
      <c r="AX354" s="5">
        <f t="shared" si="154"/>
        <v>0</v>
      </c>
      <c r="AY354" s="4">
        <f>IF(
  AND(Tabela1[[#This Row],[GRUPO | ITEM]]="PALHETAS",NOT(OR(MID(Tabela1[[#This Row],[ITEM]],1,5)="YN-PF",MID(Tabela1[[#This Row],[ITEM]],1,5)="YN-PC"))),
  0,
  IF(
    ROUNDUP(
      IF(
        IF(D354="A",13-SUM(AR354:AU354),IF(D354="B",11-SUM(AR354:AU354),IF(D354="C",7-SUM(AR354:AU354))))
        &lt;0,
        0,
        IF(D354="A",13-SUM(AR354:AU354),IF(D354="B",11-SUM(AR354:AU354),IF(D354="C",7-SUM(AR354:AU354))))
      )
      *AE354/C354, 0
    )
    *C354 = 0,
    0,
    ROUNDUP(
      IF(
        IF(D354="A",13-SUM(AR354:AU354),IF(D354="B",11-SUM(AR354:AU354),IF(D354="C",7-SUM(AR354:AU354))))
        &lt;0,
        0,
        IF(D354="A",13-SUM(AR354:AU354),IF(D354="B",11-SUM(AR354:AU354),IF(D354="C",7-SUM(AR354:AU354))))
      )
      *AE354/C354, 0
    ) *C354
  )
)</f>
        <v>0</v>
      </c>
      <c r="AZ354" s="26">
        <f>IF(OR(COUNTIF(AB354,"&gt;="&amp;1.5)+COUNTIF(AA354,"&gt;="&amp;1.5)+COUNTIF(Z354,"&gt;="&amp;1.5)+COUNTIF(Y354,"&gt;="&amp;1.5)+COUNTIF(X354,"&gt;="&amp;1.5)&gt;=2,COUNTIF(AB354,"&gt;="&amp;2)&gt;=1,AND(AA354&gt;=1.5,AB354&lt;=0.3,AI354=0)),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+IFERROR(BA354*C354,0),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+IFERROR(BA354*C354,0),
IFERROR(AVERAGEIF(Tabela1[[#This Row],[COMPRA PADRÃO]:[COMPRA &gt;30%]],"&gt;"&amp;0,Tabela1[[#This Row],[COMPRA PADRÃO]:[COMPRA &gt;30%]]),
0))/Tabela1[[#This Row],[U/CX]],0)*Tabela1[[#This Row],[U/CX]])</f>
        <v>0</v>
      </c>
      <c r="BA354" s="33"/>
      <c r="BB354" s="33"/>
      <c r="BC354" s="42"/>
      <c r="BD354" s="43">
        <f t="shared" si="155"/>
        <v>54.339622641509436</v>
      </c>
      <c r="BE354" s="44">
        <f>Tabela1[[#This Row],[MÉDIA DIÁRIA]]*180</f>
        <v>9781.132075471698</v>
      </c>
      <c r="BF354" s="44">
        <f>Tabela1[[#This Row],[MÉDIA DIÁRIA]]*IF(Tabela1[[#This Row],[ABC FAT]]="A",(13*22),IF(Tabela1[[#This Row],[ABC FAT]]="B",(9*22),IF(Tabela1[[#This Row],[ABC FAT]]="C",(3*22),0)))</f>
        <v>15541.132075471698</v>
      </c>
      <c r="BG354" s="44">
        <f>SUM(Tabela1[[#This Row],[ESTOQUE TOTAL]],Tabela1[[#This Row],[TRÂNSITO TOTAL]])</f>
        <v>15640</v>
      </c>
      <c r="BH3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9680</v>
      </c>
      <c r="BI3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1.2922839506172838</v>
      </c>
    </row>
    <row r="355" spans="1:61" s="3" customFormat="1" x14ac:dyDescent="0.2">
      <c r="A355" s="4" t="s">
        <v>17</v>
      </c>
      <c r="B355" s="4" t="s">
        <v>928</v>
      </c>
      <c r="C355" s="4">
        <v>20</v>
      </c>
      <c r="D355" s="4" t="s">
        <v>85</v>
      </c>
      <c r="E355" s="5">
        <v>180</v>
      </c>
      <c r="F355" s="4">
        <v>240</v>
      </c>
      <c r="G355" s="4">
        <v>100</v>
      </c>
      <c r="H355" s="4">
        <v>200</v>
      </c>
      <c r="I355" s="4">
        <v>160</v>
      </c>
      <c r="J355" s="4">
        <v>20</v>
      </c>
      <c r="K355" s="4">
        <v>100</v>
      </c>
      <c r="L355" s="4">
        <v>220</v>
      </c>
      <c r="M355" s="4">
        <v>160</v>
      </c>
      <c r="N355" s="4">
        <v>60</v>
      </c>
      <c r="O355" s="4">
        <v>100</v>
      </c>
      <c r="P355" s="4">
        <v>100</v>
      </c>
      <c r="Q355" s="13">
        <f t="shared" si="130"/>
        <v>1.3170731707317074</v>
      </c>
      <c r="R355" s="16">
        <f t="shared" si="131"/>
        <v>1.75609756097561</v>
      </c>
      <c r="S355" s="16">
        <f t="shared" si="132"/>
        <v>0.73170731707317083</v>
      </c>
      <c r="T355" s="16">
        <f t="shared" si="133"/>
        <v>1.4634146341463417</v>
      </c>
      <c r="U355" s="16">
        <f t="shared" si="134"/>
        <v>1.1707317073170733</v>
      </c>
      <c r="V355" s="16">
        <f t="shared" si="135"/>
        <v>0.14634146341463417</v>
      </c>
      <c r="W355" s="16">
        <f t="shared" si="136"/>
        <v>0.73170731707317083</v>
      </c>
      <c r="X355" s="16">
        <f t="shared" si="137"/>
        <v>1.6097560975609757</v>
      </c>
      <c r="Y355" s="16">
        <f t="shared" si="138"/>
        <v>1.1707317073170733</v>
      </c>
      <c r="Z355" s="16">
        <f t="shared" si="139"/>
        <v>0.4390243902439025</v>
      </c>
      <c r="AA355" s="16">
        <f t="shared" si="140"/>
        <v>0.73170731707317083</v>
      </c>
      <c r="AB355" s="17">
        <f t="shared" si="141"/>
        <v>0.73170731707317083</v>
      </c>
      <c r="AC355" s="15">
        <v>25556.400000000001</v>
      </c>
      <c r="AD355" s="14">
        <f>AVERAGE(Tabela1[[#This Row],[202407-JUL]:[202506-JUN]])</f>
        <v>136.66666666666666</v>
      </c>
      <c r="AE355" s="14">
        <f t="shared" si="142"/>
        <v>147.27272727272728</v>
      </c>
      <c r="AF355" s="5">
        <v>0</v>
      </c>
      <c r="AG355" s="6">
        <v>560</v>
      </c>
      <c r="AH355" s="4">
        <v>880</v>
      </c>
      <c r="AI355" s="23">
        <f>SUM(Tabela1[[#This Row],[ESTOQUE RJ]:[ESTOQUE SC]])</f>
        <v>1440</v>
      </c>
      <c r="AJ355" s="4">
        <v>0</v>
      </c>
      <c r="AK355" s="4">
        <v>0</v>
      </c>
      <c r="AL355" s="24">
        <f>SUM(Tabela1[[#This Row],[QTD CONTAINER]:[QTD FÁBRICA]])</f>
        <v>0</v>
      </c>
      <c r="AM355" s="7">
        <f t="shared" si="143"/>
        <v>4.0975609756097562</v>
      </c>
      <c r="AN355" s="7">
        <f t="shared" si="144"/>
        <v>6.4390243902439028</v>
      </c>
      <c r="AO355" s="8">
        <f t="shared" si="145"/>
        <v>0</v>
      </c>
      <c r="AP355" s="9">
        <f t="shared" si="146"/>
        <v>0</v>
      </c>
      <c r="AQ355" s="25">
        <f t="shared" si="147"/>
        <v>10.536585365853659</v>
      </c>
      <c r="AR355" s="18">
        <f t="shared" si="148"/>
        <v>3.8024691358024691</v>
      </c>
      <c r="AS355" s="7">
        <f t="shared" si="149"/>
        <v>5.9753086419753085</v>
      </c>
      <c r="AT355" s="8">
        <f t="shared" si="150"/>
        <v>0</v>
      </c>
      <c r="AU355" s="9">
        <f t="shared" si="151"/>
        <v>0</v>
      </c>
      <c r="AV355" s="10">
        <f t="shared" si="152"/>
        <v>9.7777777777777786</v>
      </c>
      <c r="AW355" s="22">
        <f t="shared" si="153"/>
        <v>0</v>
      </c>
      <c r="AX355" s="5">
        <f t="shared" si="154"/>
        <v>0</v>
      </c>
      <c r="AY355" s="4">
        <f>IF(
  AND(Tabela1[[#This Row],[GRUPO | ITEM]]="PALHETAS",NOT(OR(MID(Tabela1[[#This Row],[ITEM]],1,5)="YN-PF",MID(Tabela1[[#This Row],[ITEM]],1,5)="YN-PC"))),
  0,
  IF(
    ROUNDUP(
      IF(
        IF(D355="A",13-SUM(AR355:AU355),IF(D355="B",11-SUM(AR355:AU355),IF(D355="C",7-SUM(AR355:AU355))))
        &lt;0,
        0,
        IF(D355="A",13-SUM(AR355:AU355),IF(D355="B",11-SUM(AR355:AU355),IF(D355="C",7-SUM(AR355:AU355))))
      )
      *AE355/C355, 0
    )
    *C355 = 0,
    0,
    ROUNDUP(
      IF(
        IF(D355="A",13-SUM(AR355:AU355),IF(D355="B",11-SUM(AR355:AU355),IF(D355="C",7-SUM(AR355:AU355))))
        &lt;0,
        0,
        IF(D355="A",13-SUM(AR355:AU355),IF(D355="B",11-SUM(AR355:AU355),IF(D355="C",7-SUM(AR355:AU355))))
      )
      *AE355/C355, 0
    ) *C355
  )
)</f>
        <v>0</v>
      </c>
      <c r="AZ355" s="26">
        <f>IF(OR(COUNTIF(AB355,"&gt;="&amp;1.5)+COUNTIF(AA355,"&gt;="&amp;1.5)+COUNTIF(Z355,"&gt;="&amp;1.5)+COUNTIF(Y355,"&gt;="&amp;1.5)+COUNTIF(X355,"&gt;="&amp;1.5)&gt;=2,COUNTIF(AB355,"&gt;="&amp;2)&gt;=1,AND(AA355&gt;=1.5,AB355&lt;=0.3,AI355=0)),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+IFERROR(BA355*C355,0),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+IFERROR(BA355*C355,0),
IFERROR(AVERAGEIF(Tabela1[[#This Row],[COMPRA PADRÃO]:[COMPRA &gt;30%]],"&gt;"&amp;0,Tabela1[[#This Row],[COMPRA PADRÃO]:[COMPRA &gt;30%]]),
0))/Tabela1[[#This Row],[U/CX]],0)*Tabela1[[#This Row],[U/CX]])</f>
        <v>0</v>
      </c>
      <c r="BA355" s="19"/>
      <c r="BB355" s="19"/>
      <c r="BC355" s="5"/>
      <c r="BD355" s="43">
        <f t="shared" si="155"/>
        <v>6.1886792452830193</v>
      </c>
      <c r="BE355" s="44">
        <f>Tabela1[[#This Row],[MÉDIA DIÁRIA]]*180</f>
        <v>1113.9622641509434</v>
      </c>
      <c r="BF355" s="44">
        <f>Tabela1[[#This Row],[MÉDIA DIÁRIA]]*IF(Tabela1[[#This Row],[ABC FAT]]="A",(13*22),IF(Tabela1[[#This Row],[ABC FAT]]="B",(9*22),IF(Tabela1[[#This Row],[ABC FAT]]="C",(3*22),0)))</f>
        <v>408.45283018867929</v>
      </c>
      <c r="BG355" s="44">
        <f>SUM(Tabela1[[#This Row],[ESTOQUE TOTAL]],Tabela1[[#This Row],[TRÂNSITO TOTAL]])</f>
        <v>1440</v>
      </c>
      <c r="BH3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</v>
      </c>
      <c r="BI3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1.2926829268292683</v>
      </c>
    </row>
    <row r="356" spans="1:61" s="3" customFormat="1" x14ac:dyDescent="0.2">
      <c r="A356" s="4" t="s">
        <v>39</v>
      </c>
      <c r="B356" s="4" t="s">
        <v>685</v>
      </c>
      <c r="C356" s="4">
        <v>40</v>
      </c>
      <c r="D356" s="4" t="s">
        <v>19</v>
      </c>
      <c r="E356" s="5">
        <v>595</v>
      </c>
      <c r="F356" s="4">
        <v>380</v>
      </c>
      <c r="G356" s="4">
        <v>641</v>
      </c>
      <c r="H356" s="4">
        <v>740</v>
      </c>
      <c r="I356" s="4">
        <v>735</v>
      </c>
      <c r="J356" s="4">
        <v>40</v>
      </c>
      <c r="K356" s="4">
        <v>602</v>
      </c>
      <c r="L356" s="4">
        <v>460</v>
      </c>
      <c r="M356" s="4">
        <v>500</v>
      </c>
      <c r="N356" s="4">
        <v>550</v>
      </c>
      <c r="O356" s="4">
        <v>810</v>
      </c>
      <c r="P356" s="4">
        <v>140</v>
      </c>
      <c r="Q356" s="13">
        <f t="shared" si="130"/>
        <v>1.152914580978524</v>
      </c>
      <c r="R356" s="16">
        <f t="shared" si="131"/>
        <v>0.73631519457451955</v>
      </c>
      <c r="S356" s="16">
        <f t="shared" si="132"/>
        <v>1.2420474729533344</v>
      </c>
      <c r="T356" s="16">
        <f t="shared" si="133"/>
        <v>1.4338769578556434</v>
      </c>
      <c r="U356" s="16">
        <f t="shared" si="134"/>
        <v>1.4241886000322945</v>
      </c>
      <c r="V356" s="16">
        <f t="shared" si="135"/>
        <v>7.7506862586791528E-2</v>
      </c>
      <c r="W356" s="16">
        <f t="shared" si="136"/>
        <v>1.1664782819312125</v>
      </c>
      <c r="X356" s="16">
        <f t="shared" si="137"/>
        <v>0.89132891974810258</v>
      </c>
      <c r="Y356" s="16">
        <f t="shared" si="138"/>
        <v>0.9688357823348942</v>
      </c>
      <c r="Z356" s="16">
        <f t="shared" si="139"/>
        <v>1.0657193605683837</v>
      </c>
      <c r="AA356" s="16">
        <f t="shared" si="140"/>
        <v>1.5695139673825285</v>
      </c>
      <c r="AB356" s="17">
        <f t="shared" si="141"/>
        <v>0.27127401905377035</v>
      </c>
      <c r="AC356" s="15">
        <v>356506.79</v>
      </c>
      <c r="AD356" s="14">
        <f>AVERAGE(Tabela1[[#This Row],[202407-JUL]:[202506-JUN]])</f>
        <v>516.08333333333337</v>
      </c>
      <c r="AE356" s="14">
        <f t="shared" si="142"/>
        <v>601.29999999999995</v>
      </c>
      <c r="AF356" s="5">
        <v>6</v>
      </c>
      <c r="AG356" s="6">
        <v>1119</v>
      </c>
      <c r="AH356" s="4">
        <v>3400</v>
      </c>
      <c r="AI356" s="23">
        <f>SUM(Tabela1[[#This Row],[ESTOQUE RJ]:[ESTOQUE SC]])</f>
        <v>4519</v>
      </c>
      <c r="AJ356" s="4">
        <v>920</v>
      </c>
      <c r="AK356" s="4">
        <v>400</v>
      </c>
      <c r="AL356" s="24">
        <f>SUM(Tabela1[[#This Row],[QTD CONTAINER]:[QTD FÁBRICA]])</f>
        <v>1320</v>
      </c>
      <c r="AM356" s="7">
        <f t="shared" si="143"/>
        <v>2.1682544808654933</v>
      </c>
      <c r="AN356" s="7">
        <f t="shared" si="144"/>
        <v>6.5880833198772804</v>
      </c>
      <c r="AO356" s="8">
        <f t="shared" si="145"/>
        <v>1.7826578394962052</v>
      </c>
      <c r="AP356" s="9">
        <f t="shared" si="146"/>
        <v>0.77506862586791536</v>
      </c>
      <c r="AQ356" s="25">
        <f t="shared" si="147"/>
        <v>11.314064266106893</v>
      </c>
      <c r="AR356" s="18">
        <f t="shared" si="148"/>
        <v>1.8609679028770998</v>
      </c>
      <c r="AS356" s="7">
        <f t="shared" si="149"/>
        <v>5.6544154332280065</v>
      </c>
      <c r="AT356" s="8">
        <f t="shared" si="150"/>
        <v>1.5300182936969899</v>
      </c>
      <c r="AU356" s="9">
        <f t="shared" si="151"/>
        <v>0.66522534508564779</v>
      </c>
      <c r="AV356" s="10">
        <f t="shared" si="152"/>
        <v>9.7106269748877452</v>
      </c>
      <c r="AW356" s="22">
        <f t="shared" si="153"/>
        <v>2.5774502930954761</v>
      </c>
      <c r="AX356" s="5">
        <f t="shared" si="154"/>
        <v>880</v>
      </c>
      <c r="AY356" s="4">
        <f>IF(
  AND(Tabela1[[#This Row],[GRUPO | ITEM]]="PALHETAS",NOT(OR(MID(Tabela1[[#This Row],[ITEM]],1,5)="YN-PF",MID(Tabela1[[#This Row],[ITEM]],1,5)="YN-PC"))),
  0,
  IF(
    ROUNDUP(
      IF(
        IF(D356="A",13-SUM(AR356:AU356),IF(D356="B",11-SUM(AR356:AU356),IF(D356="C",7-SUM(AR356:AU356))))
        &lt;0,
        0,
        IF(D356="A",13-SUM(AR356:AU356),IF(D356="B",11-SUM(AR356:AU356),IF(D356="C",7-SUM(AR356:AU356))))
      )
      *AE356/C356, 0
    )
    *C356 = 0,
    0,
    ROUNDUP(
      IF(
        IF(D356="A",13-SUM(AR356:AU356),IF(D356="B",11-SUM(AR356:AU356),IF(D356="C",7-SUM(AR356:AU356))))
        &lt;0,
        0,
        IF(D356="A",13-SUM(AR356:AU356),IF(D356="B",11-SUM(AR356:AU356),IF(D356="C",7-SUM(AR356:AU356))))
      )
      *AE356/C356, 0
    ) *C356
  )
)</f>
        <v>2000</v>
      </c>
      <c r="AZ356" s="26">
        <f>IF(OR(COUNTIF(AB356,"&gt;="&amp;1.5)+COUNTIF(AA356,"&gt;="&amp;1.5)+COUNTIF(Z356,"&gt;="&amp;1.5)+COUNTIF(Y356,"&gt;="&amp;1.5)+COUNTIF(X356,"&gt;="&amp;1.5)&gt;=2,COUNTIF(AB356,"&gt;="&amp;2)&gt;=1,AND(AA356&gt;=1.5,AB356&lt;=0.3,AI356=0)),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+IFERROR(BA356*C356,0),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+IFERROR(BA356*C356,0),
IFERROR(AVERAGEIF(Tabela1[[#This Row],[COMPRA PADRÃO]:[COMPRA &gt;30%]],"&gt;"&amp;0,Tabela1[[#This Row],[COMPRA PADRÃO]:[COMPRA &gt;30%]]),
0))/Tabela1[[#This Row],[U/CX]],0)*Tabela1[[#This Row],[U/CX]])</f>
        <v>1440</v>
      </c>
      <c r="BA356" s="19"/>
      <c r="BB356" s="19"/>
      <c r="BC356" s="5"/>
      <c r="BD356" s="43">
        <f t="shared" si="155"/>
        <v>23.369811320754717</v>
      </c>
      <c r="BE356" s="44">
        <f>Tabela1[[#This Row],[MÉDIA DIÁRIA]]*180</f>
        <v>4206.566037735849</v>
      </c>
      <c r="BF356" s="44">
        <f>Tabela1[[#This Row],[MÉDIA DIÁRIA]]*IF(Tabela1[[#This Row],[ABC FAT]]="A",(13*22),IF(Tabela1[[#This Row],[ABC FAT]]="B",(9*22),IF(Tabela1[[#This Row],[ABC FAT]]="C",(3*22),0)))</f>
        <v>6683.7660377358488</v>
      </c>
      <c r="BG356" s="44">
        <f>SUM(Tabela1[[#This Row],[ESTOQUE TOTAL]],Tabela1[[#This Row],[TRÂNSITO TOTAL]])</f>
        <v>5839</v>
      </c>
      <c r="BH3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5040</v>
      </c>
      <c r="BI3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1.2929786317885785</v>
      </c>
    </row>
    <row r="357" spans="1:61" s="3" customFormat="1" x14ac:dyDescent="0.2">
      <c r="A357" s="4" t="s">
        <v>104</v>
      </c>
      <c r="B357" s="4" t="s">
        <v>212</v>
      </c>
      <c r="C357" s="4">
        <v>200</v>
      </c>
      <c r="D357" s="4" t="s">
        <v>19</v>
      </c>
      <c r="E357" s="5">
        <v>2420</v>
      </c>
      <c r="F357" s="4">
        <v>1300</v>
      </c>
      <c r="G357" s="4">
        <v>1470</v>
      </c>
      <c r="H357" s="4">
        <v>650</v>
      </c>
      <c r="I357" s="4">
        <v>1750</v>
      </c>
      <c r="J357" s="4">
        <v>850</v>
      </c>
      <c r="K357" s="4">
        <v>2920</v>
      </c>
      <c r="L357" s="4">
        <v>1760</v>
      </c>
      <c r="M357" s="4">
        <v>1088</v>
      </c>
      <c r="N357" s="4">
        <v>1200</v>
      </c>
      <c r="O357" s="4">
        <v>1400</v>
      </c>
      <c r="P357" s="4">
        <v>1570</v>
      </c>
      <c r="Q357" s="13">
        <f t="shared" si="130"/>
        <v>1.5801501795625204</v>
      </c>
      <c r="R357" s="16">
        <f t="shared" si="131"/>
        <v>0.84884100555011421</v>
      </c>
      <c r="S357" s="16">
        <f t="shared" si="132"/>
        <v>0.95984329089128306</v>
      </c>
      <c r="T357" s="16">
        <f t="shared" si="133"/>
        <v>0.42442050277505711</v>
      </c>
      <c r="U357" s="16">
        <f t="shared" si="134"/>
        <v>1.1426705843943845</v>
      </c>
      <c r="V357" s="16">
        <f t="shared" si="135"/>
        <v>0.55501142670584391</v>
      </c>
      <c r="W357" s="16">
        <f t="shared" si="136"/>
        <v>1.9066274893894875</v>
      </c>
      <c r="X357" s="16">
        <f t="shared" si="137"/>
        <v>1.1492001305909239</v>
      </c>
      <c r="Y357" s="16">
        <f t="shared" si="138"/>
        <v>0.71041462618348028</v>
      </c>
      <c r="Z357" s="16">
        <f t="shared" si="139"/>
        <v>0.78354554358472084</v>
      </c>
      <c r="AA357" s="16">
        <f t="shared" si="140"/>
        <v>0.9141364675155077</v>
      </c>
      <c r="AB357" s="17">
        <f t="shared" si="141"/>
        <v>1.0251387528566764</v>
      </c>
      <c r="AC357" s="15">
        <v>175672.26</v>
      </c>
      <c r="AD357" s="14">
        <f>AVERAGE(Tabela1[[#This Row],[202407-JUL]:[202506-JUN]])</f>
        <v>1531.5</v>
      </c>
      <c r="AE357" s="14">
        <f t="shared" si="142"/>
        <v>1531.5</v>
      </c>
      <c r="AF357" s="5">
        <v>38</v>
      </c>
      <c r="AG357" s="6">
        <v>15380</v>
      </c>
      <c r="AH357" s="4">
        <v>0</v>
      </c>
      <c r="AI357" s="23">
        <f>SUM(Tabela1[[#This Row],[ESTOQUE RJ]:[ESTOQUE SC]])</f>
        <v>15380</v>
      </c>
      <c r="AJ357" s="4">
        <v>800</v>
      </c>
      <c r="AK357" s="4">
        <v>4200</v>
      </c>
      <c r="AL357" s="24">
        <f>SUM(Tabela1[[#This Row],[QTD CONTAINER]:[QTD FÁBRICA]])</f>
        <v>5000</v>
      </c>
      <c r="AM357" s="7">
        <f t="shared" si="143"/>
        <v>10.042442050277506</v>
      </c>
      <c r="AN357" s="7">
        <f t="shared" si="144"/>
        <v>0</v>
      </c>
      <c r="AO357" s="8">
        <f t="shared" si="145"/>
        <v>0.52236369572314723</v>
      </c>
      <c r="AP357" s="9">
        <f t="shared" si="146"/>
        <v>2.7424094025465231</v>
      </c>
      <c r="AQ357" s="25">
        <f t="shared" si="147"/>
        <v>13.307215148547176</v>
      </c>
      <c r="AR357" s="18">
        <f t="shared" si="148"/>
        <v>10.042442050277506</v>
      </c>
      <c r="AS357" s="7">
        <f t="shared" si="149"/>
        <v>0</v>
      </c>
      <c r="AT357" s="8">
        <f t="shared" si="150"/>
        <v>0.52236369572314723</v>
      </c>
      <c r="AU357" s="9">
        <f t="shared" si="151"/>
        <v>2.7424094025465231</v>
      </c>
      <c r="AV357" s="10">
        <f t="shared" si="152"/>
        <v>13.307215148547176</v>
      </c>
      <c r="AW357" s="22">
        <f t="shared" si="153"/>
        <v>0</v>
      </c>
      <c r="AX357" s="5">
        <f t="shared" si="154"/>
        <v>0</v>
      </c>
      <c r="AY357" s="4">
        <f>IF(
  AND(Tabela1[[#This Row],[GRUPO | ITEM]]="PALHETAS",NOT(OR(MID(Tabela1[[#This Row],[ITEM]],1,5)="YN-PF",MID(Tabela1[[#This Row],[ITEM]],1,5)="YN-PC"))),
  0,
  IF(
    ROUNDUP(
      IF(
        IF(D357="A",13-SUM(AR357:AU357),IF(D357="B",11-SUM(AR357:AU357),IF(D357="C",7-SUM(AR357:AU357))))
        &lt;0,
        0,
        IF(D357="A",13-SUM(AR357:AU357),IF(D357="B",11-SUM(AR357:AU357),IF(D357="C",7-SUM(AR357:AU357))))
      )
      *AE357/C357, 0
    )
    *C357 = 0,
    0,
    ROUNDUP(
      IF(
        IF(D357="A",13-SUM(AR357:AU357),IF(D357="B",11-SUM(AR357:AU357),IF(D357="C",7-SUM(AR357:AU357))))
        &lt;0,
        0,
        IF(D357="A",13-SUM(AR357:AU357),IF(D357="B",11-SUM(AR357:AU357),IF(D357="C",7-SUM(AR357:AU357))))
      )
      *AE357/C357, 0
    ) *C357
  )
)</f>
        <v>0</v>
      </c>
      <c r="AZ357" s="26">
        <f>IF(OR(COUNTIF(AB357,"&gt;="&amp;1.5)+COUNTIF(AA357,"&gt;="&amp;1.5)+COUNTIF(Z357,"&gt;="&amp;1.5)+COUNTIF(Y357,"&gt;="&amp;1.5)+COUNTIF(X357,"&gt;="&amp;1.5)&gt;=2,COUNTIF(AB357,"&gt;="&amp;2)&gt;=1,AND(AA357&gt;=1.5,AB357&lt;=0.3,AI357=0)),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+IFERROR(BA357*C357,0),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+IFERROR(BA357*C357,0),
IFERROR(AVERAGEIF(Tabela1[[#This Row],[COMPRA PADRÃO]:[COMPRA &gt;30%]],"&gt;"&amp;0,Tabela1[[#This Row],[COMPRA PADRÃO]:[COMPRA &gt;30%]]),
0))/Tabela1[[#This Row],[U/CX]],0)*Tabela1[[#This Row],[U/CX]])</f>
        <v>0</v>
      </c>
      <c r="BA357" s="19"/>
      <c r="BB357" s="19"/>
      <c r="BC357" s="5"/>
      <c r="BD357" s="43">
        <f t="shared" si="155"/>
        <v>69.350943396226413</v>
      </c>
      <c r="BE357" s="44">
        <f>Tabela1[[#This Row],[MÉDIA DIÁRIA]]*180</f>
        <v>12483.169811320755</v>
      </c>
      <c r="BF357" s="44">
        <f>Tabela1[[#This Row],[MÉDIA DIÁRIA]]*IF(Tabela1[[#This Row],[ABC FAT]]="A",(13*22),IF(Tabela1[[#This Row],[ABC FAT]]="B",(9*22),IF(Tabela1[[#This Row],[ABC FAT]]="C",(3*22),0)))</f>
        <v>19834.369811320754</v>
      </c>
      <c r="BG357" s="44">
        <f>SUM(Tabela1[[#This Row],[ESTOQUE TOTAL]],Tabela1[[#This Row],[TRÂNSITO TOTAL]])</f>
        <v>20380</v>
      </c>
      <c r="BH3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12000</v>
      </c>
      <c r="BI3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1.2961451493935987</v>
      </c>
    </row>
    <row r="358" spans="1:61" s="3" customFormat="1" x14ac:dyDescent="0.2">
      <c r="A358" s="4" t="s">
        <v>122</v>
      </c>
      <c r="B358" s="4" t="s">
        <v>295</v>
      </c>
      <c r="C358" s="4">
        <v>10</v>
      </c>
      <c r="D358" s="4" t="s">
        <v>16</v>
      </c>
      <c r="E358" s="5">
        <v>25</v>
      </c>
      <c r="F358" s="4"/>
      <c r="G358" s="4">
        <v>25</v>
      </c>
      <c r="H358" s="4">
        <v>30</v>
      </c>
      <c r="I358" s="4">
        <v>20</v>
      </c>
      <c r="J358" s="4">
        <v>10</v>
      </c>
      <c r="K358" s="4"/>
      <c r="L358" s="4"/>
      <c r="M358" s="4">
        <v>20</v>
      </c>
      <c r="N358" s="4">
        <v>40</v>
      </c>
      <c r="O358" s="4"/>
      <c r="P358" s="4">
        <v>10</v>
      </c>
      <c r="Q358" s="13">
        <f t="shared" si="130"/>
        <v>1.1111111111111112</v>
      </c>
      <c r="R358" s="16">
        <f t="shared" si="131"/>
        <v>0</v>
      </c>
      <c r="S358" s="16">
        <f t="shared" si="132"/>
        <v>1.1111111111111112</v>
      </c>
      <c r="T358" s="16">
        <f t="shared" si="133"/>
        <v>1.3333333333333333</v>
      </c>
      <c r="U358" s="16">
        <f t="shared" si="134"/>
        <v>0.88888888888888884</v>
      </c>
      <c r="V358" s="16">
        <f t="shared" si="135"/>
        <v>0.44444444444444442</v>
      </c>
      <c r="W358" s="16">
        <f t="shared" si="136"/>
        <v>0</v>
      </c>
      <c r="X358" s="16">
        <f t="shared" si="137"/>
        <v>0</v>
      </c>
      <c r="Y358" s="16">
        <f t="shared" si="138"/>
        <v>0.88888888888888884</v>
      </c>
      <c r="Z358" s="16">
        <f t="shared" si="139"/>
        <v>1.7777777777777777</v>
      </c>
      <c r="AA358" s="16">
        <f t="shared" si="140"/>
        <v>0</v>
      </c>
      <c r="AB358" s="17">
        <f t="shared" si="141"/>
        <v>0.44444444444444442</v>
      </c>
      <c r="AC358" s="15">
        <v>32866.9</v>
      </c>
      <c r="AD358" s="14">
        <f>AVERAGE(Tabela1[[#This Row],[202407-JUL]:[202506-JUN]])</f>
        <v>22.5</v>
      </c>
      <c r="AE358" s="14">
        <f t="shared" si="142"/>
        <v>22.5</v>
      </c>
      <c r="AF358" s="5">
        <v>0</v>
      </c>
      <c r="AG358" s="6">
        <v>159</v>
      </c>
      <c r="AH358" s="4">
        <v>0</v>
      </c>
      <c r="AI358" s="23">
        <f>SUM(Tabela1[[#This Row],[ESTOQUE RJ]:[ESTOQUE SC]])</f>
        <v>159</v>
      </c>
      <c r="AJ358" s="4">
        <v>0</v>
      </c>
      <c r="AK358" s="4">
        <v>100</v>
      </c>
      <c r="AL358" s="24">
        <f>SUM(Tabela1[[#This Row],[QTD CONTAINER]:[QTD FÁBRICA]])</f>
        <v>100</v>
      </c>
      <c r="AM358" s="7">
        <f t="shared" si="143"/>
        <v>7.0666666666666664</v>
      </c>
      <c r="AN358" s="7">
        <f t="shared" si="144"/>
        <v>0</v>
      </c>
      <c r="AO358" s="8">
        <f t="shared" si="145"/>
        <v>0</v>
      </c>
      <c r="AP358" s="9">
        <f t="shared" si="146"/>
        <v>4.4444444444444446</v>
      </c>
      <c r="AQ358" s="25">
        <f t="shared" si="147"/>
        <v>11.511111111111111</v>
      </c>
      <c r="AR358" s="18">
        <f t="shared" si="148"/>
        <v>7.0666666666666664</v>
      </c>
      <c r="AS358" s="7">
        <f t="shared" si="149"/>
        <v>0</v>
      </c>
      <c r="AT358" s="8">
        <f t="shared" si="150"/>
        <v>0</v>
      </c>
      <c r="AU358" s="9">
        <f t="shared" si="151"/>
        <v>4.4444444444444446</v>
      </c>
      <c r="AV358" s="10">
        <f t="shared" si="152"/>
        <v>11.511111111111111</v>
      </c>
      <c r="AW358" s="22">
        <f t="shared" si="153"/>
        <v>0</v>
      </c>
      <c r="AX358" s="5">
        <f t="shared" si="154"/>
        <v>0</v>
      </c>
      <c r="AY358" s="4">
        <f>IF(
  AND(Tabela1[[#This Row],[GRUPO | ITEM]]="PALHETAS",NOT(OR(MID(Tabela1[[#This Row],[ITEM]],1,5)="YN-PF",MID(Tabela1[[#This Row],[ITEM]],1,5)="YN-PC"))),
  0,
  IF(
    ROUNDUP(
      IF(
        IF(D358="A",13-SUM(AR358:AU358),IF(D358="B",11-SUM(AR358:AU358),IF(D358="C",7-SUM(AR358:AU358))))
        &lt;0,
        0,
        IF(D358="A",13-SUM(AR358:AU358),IF(D358="B",11-SUM(AR358:AU358),IF(D358="C",7-SUM(AR358:AU358))))
      )
      *AE358/C358, 0
    )
    *C358 = 0,
    0,
    ROUNDUP(
      IF(
        IF(D358="A",13-SUM(AR358:AU358),IF(D358="B",11-SUM(AR358:AU358),IF(D358="C",7-SUM(AR358:AU358))))
        &lt;0,
        0,
        IF(D358="A",13-SUM(AR358:AU358),IF(D358="B",11-SUM(AR358:AU358),IF(D358="C",7-SUM(AR358:AU358))))
      )
      *AE358/C358, 0
    ) *C358
  )
)</f>
        <v>0</v>
      </c>
      <c r="AZ358" s="26">
        <f>IF(OR(COUNTIF(AB358,"&gt;="&amp;1.5)+COUNTIF(AA358,"&gt;="&amp;1.5)+COUNTIF(Z358,"&gt;="&amp;1.5)+COUNTIF(Y358,"&gt;="&amp;1.5)+COUNTIF(X358,"&gt;="&amp;1.5)&gt;=2,COUNTIF(AB358,"&gt;="&amp;2)&gt;=1,AND(AA358&gt;=1.5,AB358&lt;=0.3,AI358=0)),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+IFERROR(BA358*C358,0),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+IFERROR(BA358*C358,0),
IFERROR(AVERAGEIF(Tabela1[[#This Row],[COMPRA PADRÃO]:[COMPRA &gt;30%]],"&gt;"&amp;0,Tabela1[[#This Row],[COMPRA PADRÃO]:[COMPRA &gt;30%]]),
0))/Tabela1[[#This Row],[U/CX]],0)*Tabela1[[#This Row],[U/CX]])</f>
        <v>0</v>
      </c>
      <c r="BA358" s="19"/>
      <c r="BB358" s="19"/>
      <c r="BC358" s="5"/>
      <c r="BD358" s="43">
        <f t="shared" si="155"/>
        <v>0.67924528301886788</v>
      </c>
      <c r="BE358" s="44">
        <f>Tabela1[[#This Row],[MÉDIA DIÁRIA]]*180</f>
        <v>122.26415094339622</v>
      </c>
      <c r="BF358" s="44">
        <f>Tabela1[[#This Row],[MÉDIA DIÁRIA]]*IF(Tabela1[[#This Row],[ABC FAT]]="A",(13*22),IF(Tabela1[[#This Row],[ABC FAT]]="B",(9*22),IF(Tabela1[[#This Row],[ABC FAT]]="C",(3*22),0)))</f>
        <v>134.49056603773585</v>
      </c>
      <c r="BG358" s="44">
        <f>SUM(Tabela1[[#This Row],[ESTOQUE TOTAL]],Tabela1[[#This Row],[TRÂNSITO TOTAL]])</f>
        <v>259</v>
      </c>
      <c r="BH3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1.3004629629629632</v>
      </c>
    </row>
    <row r="359" spans="1:61" s="3" customFormat="1" x14ac:dyDescent="0.2">
      <c r="A359" s="4" t="s">
        <v>14</v>
      </c>
      <c r="B359" s="4" t="s">
        <v>645</v>
      </c>
      <c r="C359" s="4">
        <v>200</v>
      </c>
      <c r="D359" s="4" t="s">
        <v>19</v>
      </c>
      <c r="E359" s="5">
        <v>35030</v>
      </c>
      <c r="F359" s="4">
        <v>25940</v>
      </c>
      <c r="G359" s="4">
        <v>24100</v>
      </c>
      <c r="H359" s="4">
        <v>39870</v>
      </c>
      <c r="I359" s="4">
        <v>35401</v>
      </c>
      <c r="J359" s="4">
        <v>8600</v>
      </c>
      <c r="K359" s="4">
        <v>30147</v>
      </c>
      <c r="L359" s="4">
        <v>21700</v>
      </c>
      <c r="M359" s="4">
        <v>37610</v>
      </c>
      <c r="N359" s="4">
        <v>24200</v>
      </c>
      <c r="O359" s="4">
        <v>29745</v>
      </c>
      <c r="P359" s="4">
        <v>23040</v>
      </c>
      <c r="Q359" s="13">
        <f t="shared" si="130"/>
        <v>1.2533730093654121</v>
      </c>
      <c r="R359" s="16">
        <f t="shared" si="131"/>
        <v>0.92813291073190951</v>
      </c>
      <c r="S359" s="16">
        <f t="shared" si="132"/>
        <v>0.86229773125054043</v>
      </c>
      <c r="T359" s="16">
        <f t="shared" si="133"/>
        <v>1.4265481553924917</v>
      </c>
      <c r="U359" s="16">
        <f t="shared" si="134"/>
        <v>1.2666473852282316</v>
      </c>
      <c r="V359" s="16">
        <f t="shared" si="135"/>
        <v>0.30770790409770321</v>
      </c>
      <c r="W359" s="16">
        <f t="shared" si="136"/>
        <v>1.0786593238178441</v>
      </c>
      <c r="X359" s="16">
        <f t="shared" si="137"/>
        <v>0.77642575801397207</v>
      </c>
      <c r="Y359" s="16">
        <f t="shared" si="138"/>
        <v>1.3456853805947231</v>
      </c>
      <c r="Z359" s="16">
        <f t="shared" si="139"/>
        <v>0.86587573013539743</v>
      </c>
      <c r="AA359" s="16">
        <f t="shared" si="140"/>
        <v>1.0642757683007189</v>
      </c>
      <c r="AB359" s="17">
        <f t="shared" si="141"/>
        <v>0.82437094307105607</v>
      </c>
      <c r="AC359" s="15">
        <v>1817972.04</v>
      </c>
      <c r="AD359" s="14">
        <f>AVERAGE(Tabela1[[#This Row],[202407-JUL]:[202506-JUN]])</f>
        <v>27948.583333333332</v>
      </c>
      <c r="AE359" s="14">
        <f t="shared" si="142"/>
        <v>27948.583333333332</v>
      </c>
      <c r="AF359" s="5">
        <v>30</v>
      </c>
      <c r="AG359" s="6">
        <v>118310</v>
      </c>
      <c r="AH359" s="4">
        <v>106400</v>
      </c>
      <c r="AI359" s="23">
        <f>SUM(Tabela1[[#This Row],[ESTOQUE RJ]:[ESTOQUE SC]])</f>
        <v>224710</v>
      </c>
      <c r="AJ359" s="4">
        <v>73600</v>
      </c>
      <c r="AK359" s="4">
        <v>20000</v>
      </c>
      <c r="AL359" s="24">
        <f>SUM(Tabela1[[#This Row],[QTD CONTAINER]:[QTD FÁBRICA]])</f>
        <v>93600</v>
      </c>
      <c r="AM359" s="7">
        <f t="shared" si="143"/>
        <v>4.2331304806743333</v>
      </c>
      <c r="AN359" s="7">
        <f t="shared" si="144"/>
        <v>3.8069908134878632</v>
      </c>
      <c r="AO359" s="8">
        <f t="shared" si="145"/>
        <v>2.6334071792547626</v>
      </c>
      <c r="AP359" s="9">
        <f t="shared" si="146"/>
        <v>0.71559977697140287</v>
      </c>
      <c r="AQ359" s="25">
        <f t="shared" si="147"/>
        <v>11.38912825038836</v>
      </c>
      <c r="AR359" s="18">
        <f t="shared" si="148"/>
        <v>4.2331304806743333</v>
      </c>
      <c r="AS359" s="7">
        <f t="shared" si="149"/>
        <v>3.8069908134878632</v>
      </c>
      <c r="AT359" s="8">
        <f t="shared" si="150"/>
        <v>2.6334071792547626</v>
      </c>
      <c r="AU359" s="9">
        <f t="shared" si="151"/>
        <v>0.71559977697140287</v>
      </c>
      <c r="AV359" s="10">
        <f t="shared" si="152"/>
        <v>11.38912825038836</v>
      </c>
      <c r="AW359" s="22">
        <f t="shared" si="153"/>
        <v>1.6172554959553704</v>
      </c>
      <c r="AX359" s="5">
        <f t="shared" si="154"/>
        <v>45200</v>
      </c>
      <c r="AY359" s="4">
        <f>IF(
  AND(Tabela1[[#This Row],[GRUPO | ITEM]]="PALHETAS",NOT(OR(MID(Tabela1[[#This Row],[ITEM]],1,5)="YN-PF",MID(Tabela1[[#This Row],[ITEM]],1,5)="YN-PC"))),
  0,
  IF(
    ROUNDUP(
      IF(
        IF(D359="A",13-SUM(AR359:AU359),IF(D359="B",11-SUM(AR359:AU359),IF(D359="C",7-SUM(AR359:AU359))))
        &lt;0,
        0,
        IF(D359="A",13-SUM(AR359:AU359),IF(D359="B",11-SUM(AR359:AU359),IF(D359="C",7-SUM(AR359:AU359))))
      )
      *AE359/C359, 0
    )
    *C359 = 0,
    0,
    ROUNDUP(
      IF(
        IF(D359="A",13-SUM(AR359:AU359),IF(D359="B",11-SUM(AR359:AU359),IF(D359="C",7-SUM(AR359:AU359))))
        &lt;0,
        0,
        IF(D359="A",13-SUM(AR359:AU359),IF(D359="B",11-SUM(AR359:AU359),IF(D359="C",7-SUM(AR359:AU359))))
      )
      *AE359/C359, 0
    ) *C359
  )
)</f>
        <v>45200</v>
      </c>
      <c r="AZ359" s="26">
        <f>IF(OR(COUNTIF(AB359,"&gt;="&amp;1.5)+COUNTIF(AA359,"&gt;="&amp;1.5)+COUNTIF(Z359,"&gt;="&amp;1.5)+COUNTIF(Y359,"&gt;="&amp;1.5)+COUNTIF(X359,"&gt;="&amp;1.5)&gt;=2,COUNTIF(AB359,"&gt;="&amp;2)&gt;=1,AND(AA359&gt;=1.5,AB359&lt;=0.3,AI359=0)),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+IFERROR(BA359*C359,0),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+IFERROR(BA359*C359,0),
IFERROR(AVERAGEIF(Tabela1[[#This Row],[COMPRA PADRÃO]:[COMPRA &gt;30%]],"&gt;"&amp;0,Tabela1[[#This Row],[COMPRA PADRÃO]:[COMPRA &gt;30%]]),
0))/Tabela1[[#This Row],[U/CX]],0)*Tabela1[[#This Row],[U/CX]])</f>
        <v>45200</v>
      </c>
      <c r="BA359" s="19"/>
      <c r="BB359" s="19"/>
      <c r="BC359" s="5"/>
      <c r="BD359" s="43">
        <f t="shared" si="155"/>
        <v>1265.5962264150944</v>
      </c>
      <c r="BE359" s="44">
        <f>Tabela1[[#This Row],[MÉDIA DIÁRIA]]*180</f>
        <v>227807.32075471699</v>
      </c>
      <c r="BF359" s="44">
        <f>Tabela1[[#This Row],[MÉDIA DIÁRIA]]*IF(Tabela1[[#This Row],[ABC FAT]]="A",(13*22),IF(Tabela1[[#This Row],[ABC FAT]]="B",(9*22),IF(Tabela1[[#This Row],[ABC FAT]]="C",(3*22),0)))</f>
        <v>361960.520754717</v>
      </c>
      <c r="BG359" s="44">
        <f>SUM(Tabela1[[#This Row],[ESTOQUE TOTAL]],Tabela1[[#This Row],[TRÂNSITO TOTAL]])</f>
        <v>318310</v>
      </c>
      <c r="BH3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271400</v>
      </c>
      <c r="BI3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1.3094838173405066</v>
      </c>
    </row>
    <row r="360" spans="1:61" s="3" customFormat="1" x14ac:dyDescent="0.2">
      <c r="A360" s="4" t="s">
        <v>17</v>
      </c>
      <c r="B360" s="4" t="s">
        <v>902</v>
      </c>
      <c r="C360" s="4">
        <v>100</v>
      </c>
      <c r="D360" s="4" t="s">
        <v>19</v>
      </c>
      <c r="E360" s="5">
        <v>9100</v>
      </c>
      <c r="F360" s="4">
        <v>8500</v>
      </c>
      <c r="G360" s="4">
        <v>5200</v>
      </c>
      <c r="H360" s="4">
        <v>15000</v>
      </c>
      <c r="I360" s="4">
        <v>17200</v>
      </c>
      <c r="J360" s="4">
        <v>4400</v>
      </c>
      <c r="K360" s="4">
        <v>13600</v>
      </c>
      <c r="L360" s="4">
        <v>7100</v>
      </c>
      <c r="M360" s="4">
        <v>4100</v>
      </c>
      <c r="N360" s="4">
        <v>6300</v>
      </c>
      <c r="O360" s="4">
        <v>6900</v>
      </c>
      <c r="P360" s="4">
        <v>8300</v>
      </c>
      <c r="Q360" s="13">
        <f t="shared" si="130"/>
        <v>1.0331125827814569</v>
      </c>
      <c r="R360" s="16">
        <f t="shared" si="131"/>
        <v>0.96499526963103111</v>
      </c>
      <c r="S360" s="16">
        <f t="shared" si="132"/>
        <v>0.59035004730368967</v>
      </c>
      <c r="T360" s="16">
        <f t="shared" si="133"/>
        <v>1.7029328287606431</v>
      </c>
      <c r="U360" s="16">
        <f t="shared" si="134"/>
        <v>1.9526963103122041</v>
      </c>
      <c r="V360" s="16">
        <f t="shared" si="135"/>
        <v>0.499526963103122</v>
      </c>
      <c r="W360" s="16">
        <f t="shared" si="136"/>
        <v>1.5439924314096498</v>
      </c>
      <c r="X360" s="16">
        <f t="shared" si="137"/>
        <v>0.8060548722800378</v>
      </c>
      <c r="Y360" s="16">
        <f t="shared" si="138"/>
        <v>0.46546830652790916</v>
      </c>
      <c r="Z360" s="16">
        <f t="shared" si="139"/>
        <v>0.71523178807947019</v>
      </c>
      <c r="AA360" s="16">
        <f t="shared" si="140"/>
        <v>0.78334910122989587</v>
      </c>
      <c r="AB360" s="17">
        <f t="shared" si="141"/>
        <v>0.94228949858088928</v>
      </c>
      <c r="AC360" s="15">
        <v>458378</v>
      </c>
      <c r="AD360" s="14">
        <f>AVERAGE(Tabela1[[#This Row],[202407-JUL]:[202506-JUN]])</f>
        <v>8808.3333333333339</v>
      </c>
      <c r="AE360" s="14">
        <f t="shared" si="142"/>
        <v>8808.3333333333339</v>
      </c>
      <c r="AF360" s="5">
        <v>5</v>
      </c>
      <c r="AG360" s="6">
        <v>32000</v>
      </c>
      <c r="AH360" s="4">
        <v>38100</v>
      </c>
      <c r="AI360" s="23">
        <f>SUM(Tabela1[[#This Row],[ESTOQUE RJ]:[ESTOQUE SC]])</f>
        <v>70100</v>
      </c>
      <c r="AJ360" s="4">
        <v>24000</v>
      </c>
      <c r="AK360" s="4">
        <v>50000</v>
      </c>
      <c r="AL360" s="24">
        <f>SUM(Tabela1[[#This Row],[QTD CONTAINER]:[QTD FÁBRICA]])</f>
        <v>74000</v>
      </c>
      <c r="AM360" s="7">
        <f t="shared" si="143"/>
        <v>3.6329233680227055</v>
      </c>
      <c r="AN360" s="7">
        <f t="shared" si="144"/>
        <v>4.3254493850520337</v>
      </c>
      <c r="AO360" s="8">
        <f t="shared" si="145"/>
        <v>2.7246925260170292</v>
      </c>
      <c r="AP360" s="9">
        <f t="shared" si="146"/>
        <v>5.6764427625354772</v>
      </c>
      <c r="AQ360" s="25">
        <f t="shared" si="147"/>
        <v>16.359508041627244</v>
      </c>
      <c r="AR360" s="18">
        <f t="shared" si="148"/>
        <v>3.6329233680227055</v>
      </c>
      <c r="AS360" s="7">
        <f t="shared" si="149"/>
        <v>4.3254493850520337</v>
      </c>
      <c r="AT360" s="8">
        <f t="shared" si="150"/>
        <v>2.7246925260170292</v>
      </c>
      <c r="AU360" s="9">
        <f t="shared" si="151"/>
        <v>5.6764427625354772</v>
      </c>
      <c r="AV360" s="10">
        <f t="shared" si="152"/>
        <v>16.359508041627244</v>
      </c>
      <c r="AW360" s="22">
        <f t="shared" si="153"/>
        <v>0</v>
      </c>
      <c r="AX360" s="5">
        <f t="shared" si="154"/>
        <v>0</v>
      </c>
      <c r="AY360" s="4">
        <f>IF(
  AND(Tabela1[[#This Row],[GRUPO | ITEM]]="PALHETAS",NOT(OR(MID(Tabela1[[#This Row],[ITEM]],1,5)="YN-PF",MID(Tabela1[[#This Row],[ITEM]],1,5)="YN-PC"))),
  0,
  IF(
    ROUNDUP(
      IF(
        IF(D360="A",13-SUM(AR360:AU360),IF(D360="B",11-SUM(AR360:AU360),IF(D360="C",7-SUM(AR360:AU360))))
        &lt;0,
        0,
        IF(D360="A",13-SUM(AR360:AU360),IF(D360="B",11-SUM(AR360:AU360),IF(D360="C",7-SUM(AR360:AU360))))
      )
      *AE360/C360, 0
    )
    *C360 = 0,
    0,
    ROUNDUP(
      IF(
        IF(D360="A",13-SUM(AR360:AU360),IF(D360="B",11-SUM(AR360:AU360),IF(D360="C",7-SUM(AR360:AU360))))
        &lt;0,
        0,
        IF(D360="A",13-SUM(AR360:AU360),IF(D360="B",11-SUM(AR360:AU360),IF(D360="C",7-SUM(AR360:AU360))))
      )
      *AE360/C360, 0
    ) *C360
  )
)</f>
        <v>0</v>
      </c>
      <c r="AZ360" s="26">
        <f>IF(OR(COUNTIF(AB360,"&gt;="&amp;1.5)+COUNTIF(AA360,"&gt;="&amp;1.5)+COUNTIF(Z360,"&gt;="&amp;1.5)+COUNTIF(Y360,"&gt;="&amp;1.5)+COUNTIF(X360,"&gt;="&amp;1.5)&gt;=2,COUNTIF(AB360,"&gt;="&amp;2)&gt;=1,AND(AA360&gt;=1.5,AB360&lt;=0.3,AI360=0)),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+IFERROR(BA360*C360,0),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+IFERROR(BA360*C360,0),
IFERROR(AVERAGEIF(Tabela1[[#This Row],[COMPRA PADRÃO]:[COMPRA &gt;30%]],"&gt;"&amp;0,Tabela1[[#This Row],[COMPRA PADRÃO]:[COMPRA &gt;30%]]),
0))/Tabela1[[#This Row],[U/CX]],0)*Tabela1[[#This Row],[U/CX]])</f>
        <v>0</v>
      </c>
      <c r="BA360" s="19"/>
      <c r="BB360" s="19"/>
      <c r="BC360" s="5"/>
      <c r="BD360" s="43">
        <f t="shared" si="155"/>
        <v>398.8679245283019</v>
      </c>
      <c r="BE360" s="44">
        <f>Tabela1[[#This Row],[MÉDIA DIÁRIA]]*180</f>
        <v>71796.226415094337</v>
      </c>
      <c r="BF360" s="44">
        <f>Tabela1[[#This Row],[MÉDIA DIÁRIA]]*IF(Tabela1[[#This Row],[ABC FAT]]="A",(13*22),IF(Tabela1[[#This Row],[ABC FAT]]="B",(9*22),IF(Tabela1[[#This Row],[ABC FAT]]="C",(3*22),0)))</f>
        <v>114076.22641509434</v>
      </c>
      <c r="BG360" s="44">
        <f>SUM(Tabela1[[#This Row],[ESTOQUE TOTAL]],Tabela1[[#This Row],[TRÂNSITO TOTAL]])</f>
        <v>144100</v>
      </c>
      <c r="BH3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41800</v>
      </c>
      <c r="BI3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1.3106538421107958</v>
      </c>
    </row>
    <row r="361" spans="1:61" s="3" customFormat="1" x14ac:dyDescent="0.2">
      <c r="A361" s="4" t="s">
        <v>39</v>
      </c>
      <c r="B361" s="4" t="s">
        <v>134</v>
      </c>
      <c r="C361" s="4">
        <v>200</v>
      </c>
      <c r="D361" s="4" t="s">
        <v>19</v>
      </c>
      <c r="E361" s="5">
        <v>10000</v>
      </c>
      <c r="F361" s="4">
        <v>6300</v>
      </c>
      <c r="G361" s="4">
        <v>7350</v>
      </c>
      <c r="H361" s="4">
        <v>9050</v>
      </c>
      <c r="I361" s="4">
        <v>8350</v>
      </c>
      <c r="J361" s="4">
        <v>1950</v>
      </c>
      <c r="K361" s="4">
        <v>8100</v>
      </c>
      <c r="L361" s="4">
        <v>8950</v>
      </c>
      <c r="M361" s="4">
        <v>7400</v>
      </c>
      <c r="N361" s="4">
        <v>4300</v>
      </c>
      <c r="O361" s="4">
        <v>5600</v>
      </c>
      <c r="P361" s="4">
        <v>9800</v>
      </c>
      <c r="Q361" s="13">
        <f t="shared" si="130"/>
        <v>1.3769363166953528</v>
      </c>
      <c r="R361" s="16">
        <f t="shared" si="131"/>
        <v>0.86746987951807231</v>
      </c>
      <c r="S361" s="16">
        <f t="shared" si="132"/>
        <v>1.0120481927710843</v>
      </c>
      <c r="T361" s="16">
        <f t="shared" si="133"/>
        <v>1.2461273666092942</v>
      </c>
      <c r="U361" s="16">
        <f t="shared" si="134"/>
        <v>1.1497418244406197</v>
      </c>
      <c r="V361" s="16">
        <f t="shared" si="135"/>
        <v>0.26850258175559383</v>
      </c>
      <c r="W361" s="16">
        <f t="shared" si="136"/>
        <v>1.1153184165232357</v>
      </c>
      <c r="X361" s="16">
        <f t="shared" si="137"/>
        <v>1.2323580034423407</v>
      </c>
      <c r="Y361" s="16">
        <f t="shared" si="138"/>
        <v>1.0189328743545611</v>
      </c>
      <c r="Z361" s="16">
        <f t="shared" si="139"/>
        <v>0.59208261617900171</v>
      </c>
      <c r="AA361" s="16">
        <f t="shared" si="140"/>
        <v>0.77108433734939763</v>
      </c>
      <c r="AB361" s="17">
        <f t="shared" si="141"/>
        <v>1.3493975903614457</v>
      </c>
      <c r="AC361" s="15">
        <v>136748</v>
      </c>
      <c r="AD361" s="14">
        <f>AVERAGE(Tabela1[[#This Row],[202407-JUL]:[202506-JUN]])</f>
        <v>7262.5</v>
      </c>
      <c r="AE361" s="14">
        <f t="shared" si="142"/>
        <v>7745.454545454545</v>
      </c>
      <c r="AF361" s="5">
        <v>3</v>
      </c>
      <c r="AG361" s="6">
        <v>77601</v>
      </c>
      <c r="AH361" s="4">
        <v>0</v>
      </c>
      <c r="AI361" s="23">
        <f>SUM(Tabela1[[#This Row],[ESTOQUE RJ]:[ESTOQUE SC]])</f>
        <v>77601</v>
      </c>
      <c r="AJ361" s="4">
        <v>400</v>
      </c>
      <c r="AK361" s="4">
        <v>8800</v>
      </c>
      <c r="AL361" s="24">
        <f>SUM(Tabela1[[#This Row],[QTD CONTAINER]:[QTD FÁBRICA]])</f>
        <v>9200</v>
      </c>
      <c r="AM361" s="7">
        <f t="shared" si="143"/>
        <v>10.685163511187607</v>
      </c>
      <c r="AN361" s="7">
        <f t="shared" si="144"/>
        <v>0</v>
      </c>
      <c r="AO361" s="8">
        <f t="shared" si="145"/>
        <v>5.5077452667814115E-2</v>
      </c>
      <c r="AP361" s="9">
        <f t="shared" si="146"/>
        <v>1.2117039586919105</v>
      </c>
      <c r="AQ361" s="25">
        <f t="shared" si="147"/>
        <v>11.95194492254733</v>
      </c>
      <c r="AR361" s="18">
        <f t="shared" si="148"/>
        <v>10.018908450704226</v>
      </c>
      <c r="AS361" s="7">
        <f t="shared" si="149"/>
        <v>0</v>
      </c>
      <c r="AT361" s="8">
        <f t="shared" si="150"/>
        <v>5.1643192488262914E-2</v>
      </c>
      <c r="AU361" s="9">
        <f t="shared" si="151"/>
        <v>1.136150234741784</v>
      </c>
      <c r="AV361" s="10">
        <f t="shared" si="152"/>
        <v>11.206701877934272</v>
      </c>
      <c r="AW361" s="22">
        <f t="shared" si="153"/>
        <v>1.4658893011281897</v>
      </c>
      <c r="AX361" s="5">
        <f t="shared" si="154"/>
        <v>7800</v>
      </c>
      <c r="AY361" s="4">
        <f>IF(
  AND(Tabela1[[#This Row],[GRUPO | ITEM]]="PALHETAS",NOT(OR(MID(Tabela1[[#This Row],[ITEM]],1,5)="YN-PF",MID(Tabela1[[#This Row],[ITEM]],1,5)="YN-PC"))),
  0,
  IF(
    ROUNDUP(
      IF(
        IF(D361="A",13-SUM(AR361:AU361),IF(D361="B",11-SUM(AR361:AU361),IF(D361="C",7-SUM(AR361:AU361))))
        &lt;0,
        0,
        IF(D361="A",13-SUM(AR361:AU361),IF(D361="B",11-SUM(AR361:AU361),IF(D361="C",7-SUM(AR361:AU361))))
      )
      *AE361/C361, 0
    )
    *C361 = 0,
    0,
    ROUNDUP(
      IF(
        IF(D361="A",13-SUM(AR361:AU361),IF(D361="B",11-SUM(AR361:AU361),IF(D361="C",7-SUM(AR361:AU361))))
        &lt;0,
        0,
        IF(D361="A",13-SUM(AR361:AU361),IF(D361="B",11-SUM(AR361:AU361),IF(D361="C",7-SUM(AR361:AU361))))
      )
      *AE361/C361, 0
    ) *C361
  )
)</f>
        <v>14000</v>
      </c>
      <c r="AZ361" s="26">
        <f>IF(OR(COUNTIF(AB361,"&gt;="&amp;1.5)+COUNTIF(AA361,"&gt;="&amp;1.5)+COUNTIF(Z361,"&gt;="&amp;1.5)+COUNTIF(Y361,"&gt;="&amp;1.5)+COUNTIF(X361,"&gt;="&amp;1.5)&gt;=2,COUNTIF(AB361,"&gt;="&amp;2)&gt;=1,AND(AA361&gt;=1.5,AB361&lt;=0.3,AI361=0)),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+IFERROR(BA361*C361,0),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+IFERROR(BA361*C361,0),
IFERROR(AVERAGEIF(Tabela1[[#This Row],[COMPRA PADRÃO]:[COMPRA &gt;30%]],"&gt;"&amp;0,Tabela1[[#This Row],[COMPRA PADRÃO]:[COMPRA &gt;30%]]),
0))/Tabela1[[#This Row],[U/CX]],0)*Tabela1[[#This Row],[U/CX]])</f>
        <v>11000</v>
      </c>
      <c r="BA361" s="19"/>
      <c r="BB361" s="19"/>
      <c r="BC361" s="5"/>
      <c r="BD361" s="43">
        <f t="shared" si="155"/>
        <v>328.8679245283019</v>
      </c>
      <c r="BE361" s="44">
        <f>Tabela1[[#This Row],[MÉDIA DIÁRIA]]*180</f>
        <v>59196.226415094345</v>
      </c>
      <c r="BF361" s="44">
        <f>Tabela1[[#This Row],[MÉDIA DIÁRIA]]*IF(Tabela1[[#This Row],[ABC FAT]]="A",(13*22),IF(Tabela1[[#This Row],[ABC FAT]]="B",(9*22),IF(Tabela1[[#This Row],[ABC FAT]]="C",(3*22),0)))</f>
        <v>94056.226415094337</v>
      </c>
      <c r="BG361" s="44">
        <f>SUM(Tabela1[[#This Row],[ESTOQUE TOTAL]],Tabela1[[#This Row],[TRÂNSITO TOTAL]])</f>
        <v>86801</v>
      </c>
      <c r="BH3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66400</v>
      </c>
      <c r="BI3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1.3176684515841142</v>
      </c>
    </row>
    <row r="362" spans="1:61" s="3" customFormat="1" x14ac:dyDescent="0.2">
      <c r="A362" s="4" t="s">
        <v>34</v>
      </c>
      <c r="B362" s="4" t="s">
        <v>159</v>
      </c>
      <c r="C362" s="4">
        <v>500</v>
      </c>
      <c r="D362" s="4" t="s">
        <v>16</v>
      </c>
      <c r="E362" s="5">
        <v>429</v>
      </c>
      <c r="F362" s="4">
        <v>90</v>
      </c>
      <c r="G362" s="4">
        <v>420</v>
      </c>
      <c r="H362" s="4"/>
      <c r="I362" s="4">
        <v>470</v>
      </c>
      <c r="J362" s="4">
        <v>30</v>
      </c>
      <c r="K362" s="4">
        <v>400</v>
      </c>
      <c r="L362" s="4">
        <v>360</v>
      </c>
      <c r="M362" s="4">
        <v>270</v>
      </c>
      <c r="N362" s="4">
        <v>220</v>
      </c>
      <c r="O362" s="4">
        <v>240</v>
      </c>
      <c r="P362" s="4">
        <v>370</v>
      </c>
      <c r="Q362" s="13">
        <f t="shared" si="130"/>
        <v>1.4304334646862684</v>
      </c>
      <c r="R362" s="16">
        <f t="shared" si="131"/>
        <v>0.30009093664746889</v>
      </c>
      <c r="S362" s="16">
        <f t="shared" si="132"/>
        <v>1.4004243710215216</v>
      </c>
      <c r="T362" s="16">
        <f t="shared" si="133"/>
        <v>0</v>
      </c>
      <c r="U362" s="16">
        <f t="shared" si="134"/>
        <v>1.5671415580478931</v>
      </c>
      <c r="V362" s="16">
        <f t="shared" si="135"/>
        <v>0.10003031221582297</v>
      </c>
      <c r="W362" s="16">
        <f t="shared" si="136"/>
        <v>1.3337374962109729</v>
      </c>
      <c r="X362" s="16">
        <f t="shared" si="137"/>
        <v>1.2003637465898755</v>
      </c>
      <c r="Y362" s="16">
        <f t="shared" si="138"/>
        <v>0.90027280994240666</v>
      </c>
      <c r="Z362" s="16">
        <f t="shared" si="139"/>
        <v>0.73355562291603504</v>
      </c>
      <c r="AA362" s="16">
        <f t="shared" si="140"/>
        <v>0.80024249772658373</v>
      </c>
      <c r="AB362" s="17">
        <f t="shared" si="141"/>
        <v>1.2337071839951499</v>
      </c>
      <c r="AC362" s="15">
        <v>28925.97</v>
      </c>
      <c r="AD362" s="14">
        <f>AVERAGE(Tabela1[[#This Row],[202407-JUL]:[202506-JUN]])</f>
        <v>299.90909090909093</v>
      </c>
      <c r="AE362" s="14">
        <f t="shared" si="142"/>
        <v>326.89999999999998</v>
      </c>
      <c r="AF362" s="5">
        <v>0</v>
      </c>
      <c r="AG362" s="6">
        <v>1480</v>
      </c>
      <c r="AH362" s="4">
        <v>0</v>
      </c>
      <c r="AI362" s="23">
        <f>SUM(Tabela1[[#This Row],[ESTOQUE RJ]:[ESTOQUE SC]])</f>
        <v>1480</v>
      </c>
      <c r="AJ362" s="4">
        <v>1500</v>
      </c>
      <c r="AK362" s="4">
        <v>500</v>
      </c>
      <c r="AL362" s="24">
        <f>SUM(Tabela1[[#This Row],[QTD CONTAINER]:[QTD FÁBRICA]])</f>
        <v>2000</v>
      </c>
      <c r="AM362" s="7">
        <f t="shared" si="143"/>
        <v>4.9348287359805996</v>
      </c>
      <c r="AN362" s="7">
        <f t="shared" si="144"/>
        <v>0</v>
      </c>
      <c r="AO362" s="8">
        <f t="shared" si="145"/>
        <v>5.0015156107911487</v>
      </c>
      <c r="AP362" s="9">
        <f t="shared" si="146"/>
        <v>1.6671718702637162</v>
      </c>
      <c r="AQ362" s="25">
        <f t="shared" si="147"/>
        <v>11.603516217035464</v>
      </c>
      <c r="AR362" s="18">
        <f t="shared" si="148"/>
        <v>4.5273784031814017</v>
      </c>
      <c r="AS362" s="7">
        <f t="shared" si="149"/>
        <v>0</v>
      </c>
      <c r="AT362" s="8">
        <f t="shared" si="150"/>
        <v>4.588559192413582</v>
      </c>
      <c r="AU362" s="9">
        <f t="shared" si="151"/>
        <v>1.5295197308045274</v>
      </c>
      <c r="AV362" s="10">
        <f t="shared" si="152"/>
        <v>10.64545732639951</v>
      </c>
      <c r="AW362" s="22">
        <f t="shared" si="153"/>
        <v>1.595382094011516</v>
      </c>
      <c r="AX362" s="5">
        <f t="shared" si="154"/>
        <v>0</v>
      </c>
      <c r="AY362" s="4">
        <f>IF(
  AND(Tabela1[[#This Row],[GRUPO | ITEM]]="PALHETAS",NOT(OR(MID(Tabela1[[#This Row],[ITEM]],1,5)="YN-PF",MID(Tabela1[[#This Row],[ITEM]],1,5)="YN-PC"))),
  0,
  IF(
    ROUNDUP(
      IF(
        IF(D362="A",13-SUM(AR362:AU362),IF(D362="B",11-SUM(AR362:AU362),IF(D362="C",7-SUM(AR362:AU362))))
        &lt;0,
        0,
        IF(D362="A",13-SUM(AR362:AU362),IF(D362="B",11-SUM(AR362:AU362),IF(D362="C",7-SUM(AR362:AU362))))
      )
      *AE362/C362, 0
    )
    *C362 = 0,
    0,
    ROUNDUP(
      IF(
        IF(D362="A",13-SUM(AR362:AU362),IF(D362="B",11-SUM(AR362:AU362),IF(D362="C",7-SUM(AR362:AU362))))
        &lt;0,
        0,
        IF(D362="A",13-SUM(AR362:AU362),IF(D362="B",11-SUM(AR362:AU362),IF(D362="C",7-SUM(AR362:AU362))))
      )
      *AE362/C362, 0
    ) *C362
  )
)</f>
        <v>500</v>
      </c>
      <c r="AZ362" s="26">
        <f>IF(OR(COUNTIF(AB362,"&gt;="&amp;1.5)+COUNTIF(AA362,"&gt;="&amp;1.5)+COUNTIF(Z362,"&gt;="&amp;1.5)+COUNTIF(Y362,"&gt;="&amp;1.5)+COUNTIF(X362,"&gt;="&amp;1.5)&gt;=2,COUNTIF(AB362,"&gt;="&amp;2)&gt;=1,AND(AA362&gt;=1.5,AB362&lt;=0.3,AI362=0)),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+IFERROR(BA362*C362,0),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+IFERROR(BA362*C362,0),
IFERROR(AVERAGEIF(Tabela1[[#This Row],[COMPRA PADRÃO]:[COMPRA &gt;30%]],"&gt;"&amp;0,Tabela1[[#This Row],[COMPRA PADRÃO]:[COMPRA &gt;30%]]),
0))/Tabela1[[#This Row],[U/CX]],0)*Tabela1[[#This Row],[U/CX]])</f>
        <v>500</v>
      </c>
      <c r="BA362" s="19"/>
      <c r="BB362" s="19"/>
      <c r="BC362" s="5"/>
      <c r="BD362" s="43">
        <f t="shared" si="155"/>
        <v>12.449056603773585</v>
      </c>
      <c r="BE362" s="44">
        <f>Tabela1[[#This Row],[MÉDIA DIÁRIA]]*180</f>
        <v>2240.8301886792451</v>
      </c>
      <c r="BF362" s="44">
        <f>Tabela1[[#This Row],[MÉDIA DIÁRIA]]*IF(Tabela1[[#This Row],[ABC FAT]]="A",(13*22),IF(Tabela1[[#This Row],[ABC FAT]]="B",(9*22),IF(Tabela1[[#This Row],[ABC FAT]]="C",(3*22),0)))</f>
        <v>2464.9132075471698</v>
      </c>
      <c r="BG362" s="44">
        <f>SUM(Tabela1[[#This Row],[ESTOQUE TOTAL]],Tabela1[[#This Row],[TRÂNSITO TOTAL]])</f>
        <v>3480</v>
      </c>
      <c r="BH3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3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1.3298642686335929</v>
      </c>
    </row>
    <row r="363" spans="1:61" s="3" customFormat="1" x14ac:dyDescent="0.2">
      <c r="A363" s="4" t="s">
        <v>34</v>
      </c>
      <c r="B363" s="4" t="s">
        <v>192</v>
      </c>
      <c r="C363" s="4">
        <v>100</v>
      </c>
      <c r="D363" s="4" t="s">
        <v>16</v>
      </c>
      <c r="E363" s="5">
        <v>105</v>
      </c>
      <c r="F363" s="4">
        <v>45</v>
      </c>
      <c r="G363" s="4">
        <v>139</v>
      </c>
      <c r="H363" s="4">
        <v>127</v>
      </c>
      <c r="I363" s="4">
        <v>176</v>
      </c>
      <c r="J363" s="4">
        <v>45</v>
      </c>
      <c r="K363" s="4">
        <v>117</v>
      </c>
      <c r="L363" s="4"/>
      <c r="M363" s="4">
        <v>160</v>
      </c>
      <c r="N363" s="4">
        <v>110</v>
      </c>
      <c r="O363" s="4">
        <v>120</v>
      </c>
      <c r="P363" s="4">
        <v>160</v>
      </c>
      <c r="Q363" s="13">
        <f t="shared" si="130"/>
        <v>0.88573619631901834</v>
      </c>
      <c r="R363" s="16">
        <f t="shared" si="131"/>
        <v>0.379601226993865</v>
      </c>
      <c r="S363" s="16">
        <f t="shared" si="132"/>
        <v>1.1725460122699387</v>
      </c>
      <c r="T363" s="16">
        <f t="shared" si="133"/>
        <v>1.071319018404908</v>
      </c>
      <c r="U363" s="16">
        <f t="shared" si="134"/>
        <v>1.4846625766871167</v>
      </c>
      <c r="V363" s="16">
        <f t="shared" si="135"/>
        <v>0.379601226993865</v>
      </c>
      <c r="W363" s="16">
        <f t="shared" si="136"/>
        <v>0.9869631901840491</v>
      </c>
      <c r="X363" s="16">
        <f t="shared" si="137"/>
        <v>0</v>
      </c>
      <c r="Y363" s="16">
        <f t="shared" si="138"/>
        <v>1.3496932515337423</v>
      </c>
      <c r="Z363" s="16">
        <f t="shared" si="139"/>
        <v>0.92791411042944782</v>
      </c>
      <c r="AA363" s="16">
        <f t="shared" si="140"/>
        <v>1.0122699386503067</v>
      </c>
      <c r="AB363" s="17">
        <f t="shared" si="141"/>
        <v>1.3496932515337423</v>
      </c>
      <c r="AC363" s="15">
        <v>80183.28</v>
      </c>
      <c r="AD363" s="14">
        <f>AVERAGE(Tabela1[[#This Row],[202407-JUL]:[202506-JUN]])</f>
        <v>118.54545454545455</v>
      </c>
      <c r="AE363" s="14">
        <f t="shared" si="142"/>
        <v>118.54545454545455</v>
      </c>
      <c r="AF363" s="5">
        <v>1</v>
      </c>
      <c r="AG363" s="6">
        <v>280</v>
      </c>
      <c r="AH363" s="4">
        <v>0</v>
      </c>
      <c r="AI363" s="23">
        <f>SUM(Tabela1[[#This Row],[ESTOQUE RJ]:[ESTOQUE SC]])</f>
        <v>280</v>
      </c>
      <c r="AJ363" s="4">
        <v>900</v>
      </c>
      <c r="AK363" s="4">
        <v>100</v>
      </c>
      <c r="AL363" s="24">
        <f>SUM(Tabela1[[#This Row],[QTD CONTAINER]:[QTD FÁBRICA]])</f>
        <v>1000</v>
      </c>
      <c r="AM363" s="7">
        <f t="shared" si="143"/>
        <v>2.3619631901840492</v>
      </c>
      <c r="AN363" s="7">
        <f t="shared" si="144"/>
        <v>0</v>
      </c>
      <c r="AO363" s="8">
        <f t="shared" si="145"/>
        <v>7.5920245398773005</v>
      </c>
      <c r="AP363" s="9">
        <f t="shared" si="146"/>
        <v>0.84355828220858897</v>
      </c>
      <c r="AQ363" s="25">
        <f t="shared" si="147"/>
        <v>10.797546012269938</v>
      </c>
      <c r="AR363" s="18">
        <f t="shared" si="148"/>
        <v>2.3619631901840492</v>
      </c>
      <c r="AS363" s="7">
        <f t="shared" si="149"/>
        <v>0</v>
      </c>
      <c r="AT363" s="8">
        <f t="shared" si="150"/>
        <v>7.5920245398773005</v>
      </c>
      <c r="AU363" s="9">
        <f t="shared" si="151"/>
        <v>0.84355828220858897</v>
      </c>
      <c r="AV363" s="10">
        <f t="shared" si="152"/>
        <v>10.797546012269938</v>
      </c>
      <c r="AW363" s="22">
        <f t="shared" si="153"/>
        <v>0.84355828220858897</v>
      </c>
      <c r="AX363" s="5">
        <f t="shared" si="154"/>
        <v>100</v>
      </c>
      <c r="AY363" s="4">
        <f>IF(
  AND(Tabela1[[#This Row],[GRUPO | ITEM]]="PALHETAS",NOT(OR(MID(Tabela1[[#This Row],[ITEM]],1,5)="YN-PF",MID(Tabela1[[#This Row],[ITEM]],1,5)="YN-PC"))),
  0,
  IF(
    ROUNDUP(
      IF(
        IF(D363="A",13-SUM(AR363:AU363),IF(D363="B",11-SUM(AR363:AU363),IF(D363="C",7-SUM(AR363:AU363))))
        &lt;0,
        0,
        IF(D363="A",13-SUM(AR363:AU363),IF(D363="B",11-SUM(AR363:AU363),IF(D363="C",7-SUM(AR363:AU363))))
      )
      *AE363/C363, 0
    )
    *C363 = 0,
    0,
    ROUNDUP(
      IF(
        IF(D363="A",13-SUM(AR363:AU363),IF(D363="B",11-SUM(AR363:AU363),IF(D363="C",7-SUM(AR363:AU363))))
        &lt;0,
        0,
        IF(D363="A",13-SUM(AR363:AU363),IF(D363="B",11-SUM(AR363:AU363),IF(D363="C",7-SUM(AR363:AU363))))
      )
      *AE363/C363, 0
    ) *C363
  )
)</f>
        <v>100</v>
      </c>
      <c r="AZ363" s="26">
        <f>IF(OR(COUNTIF(AB363,"&gt;="&amp;1.5)+COUNTIF(AA363,"&gt;="&amp;1.5)+COUNTIF(Z363,"&gt;="&amp;1.5)+COUNTIF(Y363,"&gt;="&amp;1.5)+COUNTIF(X363,"&gt;="&amp;1.5)&gt;=2,COUNTIF(AB363,"&gt;="&amp;2)&gt;=1,AND(AA363&gt;=1.5,AB363&lt;=0.3,AI363=0)),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+IFERROR(BA363*C363,0),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+IFERROR(BA363*C363,0),
IFERROR(AVERAGEIF(Tabela1[[#This Row],[COMPRA PADRÃO]:[COMPRA &gt;30%]],"&gt;"&amp;0,Tabela1[[#This Row],[COMPRA PADRÃO]:[COMPRA &gt;30%]]),
0))/Tabela1[[#This Row],[U/CX]],0)*Tabela1[[#This Row],[U/CX]])</f>
        <v>100</v>
      </c>
      <c r="BA363" s="19"/>
      <c r="BB363" s="19"/>
      <c r="BC363" s="5"/>
      <c r="BD363" s="43">
        <f t="shared" si="155"/>
        <v>4.9207547169811319</v>
      </c>
      <c r="BE363" s="44">
        <f>Tabela1[[#This Row],[MÉDIA DIÁRIA]]*180</f>
        <v>885.73584905660368</v>
      </c>
      <c r="BF363" s="44">
        <f>Tabela1[[#This Row],[MÉDIA DIÁRIA]]*IF(Tabela1[[#This Row],[ABC FAT]]="A",(13*22),IF(Tabela1[[#This Row],[ABC FAT]]="B",(9*22),IF(Tabela1[[#This Row],[ABC FAT]]="C",(3*22),0)))</f>
        <v>974.30943396226417</v>
      </c>
      <c r="BG363" s="44">
        <f>SUM(Tabela1[[#This Row],[ESTOQUE TOTAL]],Tabela1[[#This Row],[TRÂNSITO TOTAL]])</f>
        <v>1280</v>
      </c>
      <c r="BH3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3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1.3322256305385141</v>
      </c>
    </row>
    <row r="364" spans="1:61" s="3" customFormat="1" x14ac:dyDescent="0.2">
      <c r="A364" s="4" t="s">
        <v>269</v>
      </c>
      <c r="B364" s="4" t="s">
        <v>1333</v>
      </c>
      <c r="C364" s="4">
        <v>50</v>
      </c>
      <c r="D364" s="4" t="s">
        <v>85</v>
      </c>
      <c r="E364" s="5"/>
      <c r="F364" s="4"/>
      <c r="G364" s="4"/>
      <c r="H364" s="4"/>
      <c r="I364" s="4"/>
      <c r="J364" s="4"/>
      <c r="K364" s="4"/>
      <c r="L364" s="4"/>
      <c r="M364" s="4"/>
      <c r="N364" s="4">
        <v>10</v>
      </c>
      <c r="O364" s="4">
        <v>24</v>
      </c>
      <c r="P364" s="4">
        <v>20</v>
      </c>
      <c r="Q364" s="13">
        <f t="shared" si="130"/>
        <v>0</v>
      </c>
      <c r="R364" s="16">
        <f t="shared" si="131"/>
        <v>0</v>
      </c>
      <c r="S364" s="16">
        <f t="shared" si="132"/>
        <v>0</v>
      </c>
      <c r="T364" s="16">
        <f t="shared" si="133"/>
        <v>0</v>
      </c>
      <c r="U364" s="16">
        <f t="shared" si="134"/>
        <v>0</v>
      </c>
      <c r="V364" s="16">
        <f t="shared" si="135"/>
        <v>0</v>
      </c>
      <c r="W364" s="16">
        <f t="shared" si="136"/>
        <v>0</v>
      </c>
      <c r="X364" s="16">
        <f t="shared" si="137"/>
        <v>0</v>
      </c>
      <c r="Y364" s="16">
        <f t="shared" si="138"/>
        <v>0</v>
      </c>
      <c r="Z364" s="16">
        <f t="shared" si="139"/>
        <v>0.55555555555555558</v>
      </c>
      <c r="AA364" s="16">
        <f t="shared" si="140"/>
        <v>1.3333333333333333</v>
      </c>
      <c r="AB364" s="17">
        <f t="shared" si="141"/>
        <v>1.1111111111111112</v>
      </c>
      <c r="AC364" s="15">
        <v>2182.1</v>
      </c>
      <c r="AD364" s="14">
        <f>AVERAGE(Tabela1[[#This Row],[202407-JUL]:[202506-JUN]])</f>
        <v>18</v>
      </c>
      <c r="AE364" s="14">
        <f t="shared" si="142"/>
        <v>18</v>
      </c>
      <c r="AF364" s="5">
        <v>0</v>
      </c>
      <c r="AG364" s="6">
        <v>49</v>
      </c>
      <c r="AH364" s="4">
        <v>0</v>
      </c>
      <c r="AI364" s="23">
        <f>SUM(Tabela1[[#This Row],[ESTOQUE RJ]:[ESTOQUE SC]])</f>
        <v>49</v>
      </c>
      <c r="AJ364" s="4">
        <v>0</v>
      </c>
      <c r="AK364" s="4">
        <v>1250</v>
      </c>
      <c r="AL364" s="24">
        <f>SUM(Tabela1[[#This Row],[QTD CONTAINER]:[QTD FÁBRICA]])</f>
        <v>1250</v>
      </c>
      <c r="AM364" s="7">
        <f t="shared" si="143"/>
        <v>2.7222222222222223</v>
      </c>
      <c r="AN364" s="7">
        <f t="shared" si="144"/>
        <v>0</v>
      </c>
      <c r="AO364" s="8">
        <f t="shared" si="145"/>
        <v>0</v>
      </c>
      <c r="AP364" s="9">
        <f t="shared" si="146"/>
        <v>69.444444444444443</v>
      </c>
      <c r="AQ364" s="25">
        <f t="shared" si="147"/>
        <v>72.166666666666671</v>
      </c>
      <c r="AR364" s="18">
        <f t="shared" si="148"/>
        <v>2.7222222222222223</v>
      </c>
      <c r="AS364" s="7">
        <f t="shared" si="149"/>
        <v>0</v>
      </c>
      <c r="AT364" s="8">
        <f t="shared" si="150"/>
        <v>0</v>
      </c>
      <c r="AU364" s="9">
        <f t="shared" si="151"/>
        <v>69.444444444444443</v>
      </c>
      <c r="AV364" s="10">
        <f t="shared" si="152"/>
        <v>72.166666666666671</v>
      </c>
      <c r="AW364" s="22">
        <f t="shared" si="153"/>
        <v>0</v>
      </c>
      <c r="AX364" s="5">
        <f t="shared" si="154"/>
        <v>0</v>
      </c>
      <c r="AY364" s="4">
        <f>IF(
  AND(Tabela1[[#This Row],[GRUPO | ITEM]]="PALHETAS",NOT(OR(MID(Tabela1[[#This Row],[ITEM]],1,5)="YN-PF",MID(Tabela1[[#This Row],[ITEM]],1,5)="YN-PC"))),
  0,
  IF(
    ROUNDUP(
      IF(
        IF(D364="A",13-SUM(AR364:AU364),IF(D364="B",11-SUM(AR364:AU364),IF(D364="C",7-SUM(AR364:AU364))))
        &lt;0,
        0,
        IF(D364="A",13-SUM(AR364:AU364),IF(D364="B",11-SUM(AR364:AU364),IF(D364="C",7-SUM(AR364:AU364))))
      )
      *AE364/C364, 0
    )
    *C364 = 0,
    0,
    ROUNDUP(
      IF(
        IF(D364="A",13-SUM(AR364:AU364),IF(D364="B",11-SUM(AR364:AU364),IF(D364="C",7-SUM(AR364:AU364))))
        &lt;0,
        0,
        IF(D364="A",13-SUM(AR364:AU364),IF(D364="B",11-SUM(AR364:AU364),IF(D364="C",7-SUM(AR364:AU364))))
      )
      *AE364/C364, 0
    ) *C364
  )
)</f>
        <v>0</v>
      </c>
      <c r="AZ364" s="26">
        <f>IF(OR(COUNTIF(AB364,"&gt;="&amp;1.5)+COUNTIF(AA364,"&gt;="&amp;1.5)+COUNTIF(Z364,"&gt;="&amp;1.5)+COUNTIF(Y364,"&gt;="&amp;1.5)+COUNTIF(X364,"&gt;="&amp;1.5)&gt;=2,COUNTIF(AB364,"&gt;="&amp;2)&gt;=1,AND(AA364&gt;=1.5,AB364&lt;=0.3,AI364=0)),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+IFERROR(BA364*C364,0),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+IFERROR(BA364*C364,0),
IFERROR(AVERAGEIF(Tabela1[[#This Row],[COMPRA PADRÃO]:[COMPRA &gt;30%]],"&gt;"&amp;0,Tabela1[[#This Row],[COMPRA PADRÃO]:[COMPRA &gt;30%]]),
0))/Tabela1[[#This Row],[U/CX]],0)*Tabela1[[#This Row],[U/CX]])</f>
        <v>0</v>
      </c>
      <c r="BA364" s="19"/>
      <c r="BB364" s="19"/>
      <c r="BC364" s="5"/>
      <c r="BD364" s="43">
        <f t="shared" si="155"/>
        <v>0.20377358490566039</v>
      </c>
      <c r="BE364" s="44">
        <f>Tabela1[[#This Row],[MÉDIA DIÁRIA]]*180</f>
        <v>36.679245283018872</v>
      </c>
      <c r="BF364" s="44">
        <f>Tabela1[[#This Row],[MÉDIA DIÁRIA]]*IF(Tabela1[[#This Row],[ABC FAT]]="A",(13*22),IF(Tabela1[[#This Row],[ABC FAT]]="B",(9*22),IF(Tabela1[[#This Row],[ABC FAT]]="C",(3*22),0)))</f>
        <v>13.449056603773586</v>
      </c>
      <c r="BG364" s="44">
        <f>SUM(Tabela1[[#This Row],[ESTOQUE TOTAL]],Tabela1[[#This Row],[TRÂNSITO TOTAL]])</f>
        <v>1299</v>
      </c>
      <c r="BH3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1.3359053497942386</v>
      </c>
    </row>
    <row r="365" spans="1:61" s="3" customFormat="1" x14ac:dyDescent="0.2">
      <c r="A365" s="4" t="s">
        <v>254</v>
      </c>
      <c r="B365" s="4" t="s">
        <v>436</v>
      </c>
      <c r="C365" s="4">
        <v>30</v>
      </c>
      <c r="D365" s="4" t="s">
        <v>19</v>
      </c>
      <c r="E365" s="5">
        <v>1020</v>
      </c>
      <c r="F365" s="4">
        <v>570</v>
      </c>
      <c r="G365" s="4">
        <v>270</v>
      </c>
      <c r="H365" s="4">
        <v>1500</v>
      </c>
      <c r="I365" s="4">
        <v>960</v>
      </c>
      <c r="J365" s="4">
        <v>270</v>
      </c>
      <c r="K365" s="4">
        <v>690</v>
      </c>
      <c r="L365" s="4">
        <v>1050</v>
      </c>
      <c r="M365" s="4">
        <v>1320</v>
      </c>
      <c r="N365" s="4">
        <v>630</v>
      </c>
      <c r="O365" s="4">
        <v>1260</v>
      </c>
      <c r="P365" s="4">
        <v>840</v>
      </c>
      <c r="Q365" s="13">
        <f t="shared" si="130"/>
        <v>1.1791907514450868</v>
      </c>
      <c r="R365" s="16">
        <f t="shared" si="131"/>
        <v>0.65895953757225434</v>
      </c>
      <c r="S365" s="16">
        <f t="shared" si="132"/>
        <v>0.31213872832369943</v>
      </c>
      <c r="T365" s="16">
        <f t="shared" si="133"/>
        <v>1.7341040462427746</v>
      </c>
      <c r="U365" s="16">
        <f t="shared" si="134"/>
        <v>1.1098265895953756</v>
      </c>
      <c r="V365" s="16">
        <f t="shared" si="135"/>
        <v>0.31213872832369943</v>
      </c>
      <c r="W365" s="16">
        <f t="shared" si="136"/>
        <v>0.79768786127167635</v>
      </c>
      <c r="X365" s="16">
        <f t="shared" si="137"/>
        <v>1.2138728323699421</v>
      </c>
      <c r="Y365" s="16">
        <f t="shared" si="138"/>
        <v>1.5260115606936415</v>
      </c>
      <c r="Z365" s="16">
        <f t="shared" si="139"/>
        <v>0.72832369942196529</v>
      </c>
      <c r="AA365" s="16">
        <f t="shared" si="140"/>
        <v>1.4566473988439306</v>
      </c>
      <c r="AB365" s="17">
        <f t="shared" si="141"/>
        <v>0.97109826589595372</v>
      </c>
      <c r="AC365" s="15">
        <v>180733.77</v>
      </c>
      <c r="AD365" s="14">
        <f>AVERAGE(Tabela1[[#This Row],[202407-JUL]:[202506-JUN]])</f>
        <v>865</v>
      </c>
      <c r="AE365" s="14">
        <f t="shared" si="142"/>
        <v>865</v>
      </c>
      <c r="AF365" s="5">
        <v>24</v>
      </c>
      <c r="AG365" s="6">
        <v>4020</v>
      </c>
      <c r="AH365" s="4">
        <v>1410</v>
      </c>
      <c r="AI365" s="23">
        <f>SUM(Tabela1[[#This Row],[ESTOQUE RJ]:[ESTOQUE SC]])</f>
        <v>5430</v>
      </c>
      <c r="AJ365" s="4">
        <v>3990</v>
      </c>
      <c r="AK365" s="4">
        <v>2040</v>
      </c>
      <c r="AL365" s="24">
        <f>SUM(Tabela1[[#This Row],[QTD CONTAINER]:[QTD FÁBRICA]])</f>
        <v>6030</v>
      </c>
      <c r="AM365" s="7">
        <f t="shared" si="143"/>
        <v>4.6473988439306355</v>
      </c>
      <c r="AN365" s="7">
        <f t="shared" si="144"/>
        <v>1.6300578034682081</v>
      </c>
      <c r="AO365" s="8">
        <f t="shared" si="145"/>
        <v>4.6127167630057802</v>
      </c>
      <c r="AP365" s="9">
        <f t="shared" si="146"/>
        <v>2.3583815028901736</v>
      </c>
      <c r="AQ365" s="25">
        <f t="shared" si="147"/>
        <v>13.248554913294798</v>
      </c>
      <c r="AR365" s="18">
        <f t="shared" si="148"/>
        <v>4.6473988439306355</v>
      </c>
      <c r="AS365" s="7">
        <f t="shared" si="149"/>
        <v>1.6300578034682081</v>
      </c>
      <c r="AT365" s="8">
        <f t="shared" si="150"/>
        <v>4.6127167630057802</v>
      </c>
      <c r="AU365" s="9">
        <f t="shared" si="151"/>
        <v>2.3583815028901736</v>
      </c>
      <c r="AV365" s="10">
        <f t="shared" si="152"/>
        <v>13.248554913294798</v>
      </c>
      <c r="AW365" s="22">
        <f t="shared" si="153"/>
        <v>0</v>
      </c>
      <c r="AX365" s="5">
        <f t="shared" si="154"/>
        <v>0</v>
      </c>
      <c r="AY365" s="4">
        <f>IF(
  AND(Tabela1[[#This Row],[GRUPO | ITEM]]="PALHETAS",NOT(OR(MID(Tabela1[[#This Row],[ITEM]],1,5)="YN-PF",MID(Tabela1[[#This Row],[ITEM]],1,5)="YN-PC"))),
  0,
  IF(
    ROUNDUP(
      IF(
        IF(D365="A",13-SUM(AR365:AU365),IF(D365="B",11-SUM(AR365:AU365),IF(D365="C",7-SUM(AR365:AU365))))
        &lt;0,
        0,
        IF(D365="A",13-SUM(AR365:AU365),IF(D365="B",11-SUM(AR365:AU365),IF(D365="C",7-SUM(AR365:AU365))))
      )
      *AE365/C365, 0
    )
    *C365 = 0,
    0,
    ROUNDUP(
      IF(
        IF(D365="A",13-SUM(AR365:AU365),IF(D365="B",11-SUM(AR365:AU365),IF(D365="C",7-SUM(AR365:AU365))))
        &lt;0,
        0,
        IF(D365="A",13-SUM(AR365:AU365),IF(D365="B",11-SUM(AR365:AU365),IF(D365="C",7-SUM(AR365:AU365))))
      )
      *AE365/C365, 0
    ) *C365
  )
)</f>
        <v>0</v>
      </c>
      <c r="AZ365" s="26">
        <f>IF(OR(COUNTIF(AB365,"&gt;="&amp;1.5)+COUNTIF(AA365,"&gt;="&amp;1.5)+COUNTIF(Z365,"&gt;="&amp;1.5)+COUNTIF(Y365,"&gt;="&amp;1.5)+COUNTIF(X365,"&gt;="&amp;1.5)&gt;=2,COUNTIF(AB365,"&gt;="&amp;2)&gt;=1,AND(AA365&gt;=1.5,AB365&lt;=0.3,AI365=0)),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+IFERROR(BA365*C365,0),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+IFERROR(BA365*C365,0),
IFERROR(AVERAGEIF(Tabela1[[#This Row],[COMPRA PADRÃO]:[COMPRA &gt;30%]],"&gt;"&amp;0,Tabela1[[#This Row],[COMPRA PADRÃO]:[COMPRA &gt;30%]]),
0))/Tabela1[[#This Row],[U/CX]],0)*Tabela1[[#This Row],[U/CX]])</f>
        <v>0</v>
      </c>
      <c r="BA365" s="19"/>
      <c r="BB365" s="19"/>
      <c r="BC365" s="5"/>
      <c r="BD365" s="43">
        <f t="shared" si="155"/>
        <v>39.169811320754718</v>
      </c>
      <c r="BE365" s="44">
        <f>Tabela1[[#This Row],[MÉDIA DIÁRIA]]*180</f>
        <v>7050.566037735849</v>
      </c>
      <c r="BF365" s="44">
        <f>Tabela1[[#This Row],[MÉDIA DIÁRIA]]*IF(Tabela1[[#This Row],[ABC FAT]]="A",(13*22),IF(Tabela1[[#This Row],[ABC FAT]]="B",(9*22),IF(Tabela1[[#This Row],[ABC FAT]]="C",(3*22),0)))</f>
        <v>11202.566037735849</v>
      </c>
      <c r="BG365" s="44">
        <f>SUM(Tabela1[[#This Row],[ESTOQUE TOTAL]],Tabela1[[#This Row],[TRÂNSITO TOTAL]])</f>
        <v>11460</v>
      </c>
      <c r="BH3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6780</v>
      </c>
      <c r="BI3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1.3360629415542711</v>
      </c>
    </row>
    <row r="366" spans="1:61" s="3" customFormat="1" x14ac:dyDescent="0.2">
      <c r="A366" s="4" t="s">
        <v>39</v>
      </c>
      <c r="B366" s="4" t="s">
        <v>666</v>
      </c>
      <c r="C366" s="4">
        <v>20</v>
      </c>
      <c r="D366" s="4" t="s">
        <v>16</v>
      </c>
      <c r="E366" s="5">
        <v>640</v>
      </c>
      <c r="F366" s="4">
        <v>520</v>
      </c>
      <c r="G366" s="4">
        <v>440</v>
      </c>
      <c r="H366" s="4">
        <v>147</v>
      </c>
      <c r="I366" s="4">
        <v>420</v>
      </c>
      <c r="J366" s="4">
        <v>100</v>
      </c>
      <c r="K366" s="4">
        <v>340</v>
      </c>
      <c r="L366" s="4">
        <v>300</v>
      </c>
      <c r="M366" s="4">
        <v>220</v>
      </c>
      <c r="N366" s="4">
        <v>140</v>
      </c>
      <c r="O366" s="4">
        <v>520</v>
      </c>
      <c r="P366" s="4">
        <v>500</v>
      </c>
      <c r="Q366" s="13">
        <f t="shared" si="130"/>
        <v>1.7914625612316306</v>
      </c>
      <c r="R366" s="16">
        <f t="shared" si="131"/>
        <v>1.4555633310006999</v>
      </c>
      <c r="S366" s="16">
        <f t="shared" si="132"/>
        <v>1.231630510846746</v>
      </c>
      <c r="T366" s="16">
        <f t="shared" si="133"/>
        <v>0.41147655703289016</v>
      </c>
      <c r="U366" s="16">
        <f t="shared" si="134"/>
        <v>1.1756473058082575</v>
      </c>
      <c r="V366" s="16">
        <f t="shared" si="135"/>
        <v>0.27991602519244224</v>
      </c>
      <c r="W366" s="16">
        <f t="shared" si="136"/>
        <v>0.95171448565430372</v>
      </c>
      <c r="X366" s="16">
        <f t="shared" si="137"/>
        <v>0.83974807557732678</v>
      </c>
      <c r="Y366" s="16">
        <f t="shared" si="138"/>
        <v>0.61581525542337301</v>
      </c>
      <c r="Z366" s="16">
        <f t="shared" si="139"/>
        <v>0.39188243526941918</v>
      </c>
      <c r="AA366" s="16">
        <f t="shared" si="140"/>
        <v>1.4555633310006999</v>
      </c>
      <c r="AB366" s="17">
        <f t="shared" si="141"/>
        <v>1.3995801259622114</v>
      </c>
      <c r="AC366" s="15">
        <v>105877.51</v>
      </c>
      <c r="AD366" s="14">
        <f>AVERAGE(Tabela1[[#This Row],[202407-JUL]:[202506-JUN]])</f>
        <v>357.25</v>
      </c>
      <c r="AE366" s="14">
        <f t="shared" si="142"/>
        <v>380.63636363636363</v>
      </c>
      <c r="AF366" s="5">
        <v>7</v>
      </c>
      <c r="AG366" s="6">
        <v>1819</v>
      </c>
      <c r="AH366" s="4">
        <v>2080</v>
      </c>
      <c r="AI366" s="23">
        <f>SUM(Tabela1[[#This Row],[ESTOQUE RJ]:[ESTOQUE SC]])</f>
        <v>3899</v>
      </c>
      <c r="AJ366" s="4">
        <v>0</v>
      </c>
      <c r="AK366" s="4">
        <v>940</v>
      </c>
      <c r="AL366" s="24">
        <f>SUM(Tabela1[[#This Row],[QTD CONTAINER]:[QTD FÁBRICA]])</f>
        <v>940</v>
      </c>
      <c r="AM366" s="7">
        <f t="shared" si="143"/>
        <v>5.0916724982505253</v>
      </c>
      <c r="AN366" s="7">
        <f t="shared" si="144"/>
        <v>5.8222533240027996</v>
      </c>
      <c r="AO366" s="8">
        <f t="shared" si="145"/>
        <v>0</v>
      </c>
      <c r="AP366" s="9">
        <f t="shared" si="146"/>
        <v>2.6312106368089574</v>
      </c>
      <c r="AQ366" s="25">
        <f t="shared" si="147"/>
        <v>13.545136459062283</v>
      </c>
      <c r="AR366" s="18">
        <f t="shared" si="148"/>
        <v>4.7788392643897781</v>
      </c>
      <c r="AS366" s="7">
        <f t="shared" si="149"/>
        <v>5.4645330785765465</v>
      </c>
      <c r="AT366" s="8">
        <f t="shared" si="150"/>
        <v>0</v>
      </c>
      <c r="AU366" s="9">
        <f t="shared" si="151"/>
        <v>2.469548602818247</v>
      </c>
      <c r="AV366" s="10">
        <f t="shared" si="152"/>
        <v>12.712920945784571</v>
      </c>
      <c r="AW366" s="22">
        <f t="shared" si="153"/>
        <v>0</v>
      </c>
      <c r="AX366" s="5">
        <f t="shared" si="154"/>
        <v>0</v>
      </c>
      <c r="AY366" s="4">
        <f>IF(
  AND(Tabela1[[#This Row],[GRUPO | ITEM]]="PALHETAS",NOT(OR(MID(Tabela1[[#This Row],[ITEM]],1,5)="YN-PF",MID(Tabela1[[#This Row],[ITEM]],1,5)="YN-PC"))),
  0,
  IF(
    ROUNDUP(
      IF(
        IF(D366="A",13-SUM(AR366:AU366),IF(D366="B",11-SUM(AR366:AU366),IF(D366="C",7-SUM(AR366:AU366))))
        &lt;0,
        0,
        IF(D366="A",13-SUM(AR366:AU366),IF(D366="B",11-SUM(AR366:AU366),IF(D366="C",7-SUM(AR366:AU366))))
      )
      *AE366/C366, 0
    )
    *C366 = 0,
    0,
    ROUNDUP(
      IF(
        IF(D366="A",13-SUM(AR366:AU366),IF(D366="B",11-SUM(AR366:AU366),IF(D366="C",7-SUM(AR366:AU366))))
        &lt;0,
        0,
        IF(D366="A",13-SUM(AR366:AU366),IF(D366="B",11-SUM(AR366:AU366),IF(D366="C",7-SUM(AR366:AU366))))
      )
      *AE366/C366, 0
    ) *C366
  )
)</f>
        <v>0</v>
      </c>
      <c r="AZ366" s="26">
        <f>IF(OR(COUNTIF(AB366,"&gt;="&amp;1.5)+COUNTIF(AA366,"&gt;="&amp;1.5)+COUNTIF(Z366,"&gt;="&amp;1.5)+COUNTIF(Y366,"&gt;="&amp;1.5)+COUNTIF(X366,"&gt;="&amp;1.5)&gt;=2,COUNTIF(AB366,"&gt;="&amp;2)&gt;=1,AND(AA366&gt;=1.5,AB366&lt;=0.3,AI366=0)),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+IFERROR(BA366*C366,0),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+IFERROR(BA366*C366,0),
IFERROR(AVERAGEIF(Tabela1[[#This Row],[COMPRA PADRÃO]:[COMPRA &gt;30%]],"&gt;"&amp;0,Tabela1[[#This Row],[COMPRA PADRÃO]:[COMPRA &gt;30%]]),
0))/Tabela1[[#This Row],[U/CX]],0)*Tabela1[[#This Row],[U/CX]])</f>
        <v>0</v>
      </c>
      <c r="BA366" s="33"/>
      <c r="BB366" s="33"/>
      <c r="BC366" s="42"/>
      <c r="BD366" s="43">
        <f t="shared" si="155"/>
        <v>16.177358490566039</v>
      </c>
      <c r="BE366" s="44">
        <f>Tabela1[[#This Row],[MÉDIA DIÁRIA]]*180</f>
        <v>2911.9245283018872</v>
      </c>
      <c r="BF366" s="44">
        <f>Tabela1[[#This Row],[MÉDIA DIÁRIA]]*IF(Tabela1[[#This Row],[ABC FAT]]="A",(13*22),IF(Tabela1[[#This Row],[ABC FAT]]="B",(9*22),IF(Tabela1[[#This Row],[ABC FAT]]="C",(3*22),0)))</f>
        <v>3203.1169811320756</v>
      </c>
      <c r="BG366" s="44">
        <f>SUM(Tabela1[[#This Row],[ESTOQUE TOTAL]],Tabela1[[#This Row],[TRÂNSITO TOTAL]])</f>
        <v>4839</v>
      </c>
      <c r="BH3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1280</v>
      </c>
      <c r="BI3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1.3389770106005234</v>
      </c>
    </row>
    <row r="367" spans="1:61" s="3" customFormat="1" x14ac:dyDescent="0.2">
      <c r="A367" s="4" t="s">
        <v>17</v>
      </c>
      <c r="B367" s="4" t="s">
        <v>898</v>
      </c>
      <c r="C367" s="4">
        <v>50</v>
      </c>
      <c r="D367" s="4" t="s">
        <v>19</v>
      </c>
      <c r="E367" s="5">
        <v>4150</v>
      </c>
      <c r="F367" s="4">
        <v>4300</v>
      </c>
      <c r="G367" s="4">
        <v>2900</v>
      </c>
      <c r="H367" s="4">
        <v>8600</v>
      </c>
      <c r="I367" s="4">
        <v>9550</v>
      </c>
      <c r="J367" s="4">
        <v>2800</v>
      </c>
      <c r="K367" s="4">
        <v>9150</v>
      </c>
      <c r="L367" s="4">
        <v>2350</v>
      </c>
      <c r="M367" s="4">
        <v>3200</v>
      </c>
      <c r="N367" s="4">
        <v>3150</v>
      </c>
      <c r="O367" s="4">
        <v>3300</v>
      </c>
      <c r="P367" s="4">
        <v>4650</v>
      </c>
      <c r="Q367" s="13">
        <f t="shared" si="130"/>
        <v>0.8571428571428571</v>
      </c>
      <c r="R367" s="16">
        <f t="shared" si="131"/>
        <v>0.88812392426850251</v>
      </c>
      <c r="S367" s="16">
        <f t="shared" si="132"/>
        <v>0.59896729776247848</v>
      </c>
      <c r="T367" s="16">
        <f t="shared" si="133"/>
        <v>1.776247848537005</v>
      </c>
      <c r="U367" s="16">
        <f t="shared" si="134"/>
        <v>1.9724612736660929</v>
      </c>
      <c r="V367" s="16">
        <f t="shared" si="135"/>
        <v>0.57831325301204817</v>
      </c>
      <c r="W367" s="16">
        <f t="shared" si="136"/>
        <v>1.8898450946643717</v>
      </c>
      <c r="X367" s="16">
        <f t="shared" si="137"/>
        <v>0.48537005163511182</v>
      </c>
      <c r="Y367" s="16">
        <f t="shared" si="138"/>
        <v>0.6609294320137693</v>
      </c>
      <c r="Z367" s="16">
        <f t="shared" si="139"/>
        <v>0.6506024096385542</v>
      </c>
      <c r="AA367" s="16">
        <f t="shared" si="140"/>
        <v>0.68158347676419961</v>
      </c>
      <c r="AB367" s="17">
        <f t="shared" si="141"/>
        <v>0.96041308089500854</v>
      </c>
      <c r="AC367" s="15">
        <v>230821.5</v>
      </c>
      <c r="AD367" s="14">
        <f>AVERAGE(Tabela1[[#This Row],[202407-JUL]:[202506-JUN]])</f>
        <v>4841.666666666667</v>
      </c>
      <c r="AE367" s="14">
        <f t="shared" si="142"/>
        <v>4841.666666666667</v>
      </c>
      <c r="AF367" s="5">
        <v>0</v>
      </c>
      <c r="AG367" s="6">
        <v>14800</v>
      </c>
      <c r="AH367" s="4">
        <v>18100</v>
      </c>
      <c r="AI367" s="23">
        <f>SUM(Tabela1[[#This Row],[ESTOQUE RJ]:[ESTOQUE SC]])</f>
        <v>32900</v>
      </c>
      <c r="AJ367" s="4">
        <v>20000</v>
      </c>
      <c r="AK367" s="4">
        <v>15000</v>
      </c>
      <c r="AL367" s="24">
        <f>SUM(Tabela1[[#This Row],[QTD CONTAINER]:[QTD FÁBRICA]])</f>
        <v>35000</v>
      </c>
      <c r="AM367" s="7">
        <f t="shared" si="143"/>
        <v>3.056798623063683</v>
      </c>
      <c r="AN367" s="7">
        <f t="shared" si="144"/>
        <v>3.7383820998278829</v>
      </c>
      <c r="AO367" s="8">
        <f t="shared" si="145"/>
        <v>4.1308089500860579</v>
      </c>
      <c r="AP367" s="9">
        <f t="shared" si="146"/>
        <v>3.0981067125645438</v>
      </c>
      <c r="AQ367" s="25">
        <f t="shared" si="147"/>
        <v>14.024096385542167</v>
      </c>
      <c r="AR367" s="18">
        <f t="shared" si="148"/>
        <v>3.056798623063683</v>
      </c>
      <c r="AS367" s="7">
        <f t="shared" si="149"/>
        <v>3.7383820998278829</v>
      </c>
      <c r="AT367" s="8">
        <f t="shared" si="150"/>
        <v>4.1308089500860579</v>
      </c>
      <c r="AU367" s="9">
        <f t="shared" si="151"/>
        <v>3.0981067125645438</v>
      </c>
      <c r="AV367" s="10">
        <f t="shared" si="152"/>
        <v>14.024096385542167</v>
      </c>
      <c r="AW367" s="22">
        <f t="shared" si="153"/>
        <v>0</v>
      </c>
      <c r="AX367" s="5">
        <f t="shared" si="154"/>
        <v>0</v>
      </c>
      <c r="AY367" s="4">
        <f>IF(
  AND(Tabela1[[#This Row],[GRUPO | ITEM]]="PALHETAS",NOT(OR(MID(Tabela1[[#This Row],[ITEM]],1,5)="YN-PF",MID(Tabela1[[#This Row],[ITEM]],1,5)="YN-PC"))),
  0,
  IF(
    ROUNDUP(
      IF(
        IF(D367="A",13-SUM(AR367:AU367),IF(D367="B",11-SUM(AR367:AU367),IF(D367="C",7-SUM(AR367:AU367))))
        &lt;0,
        0,
        IF(D367="A",13-SUM(AR367:AU367),IF(D367="B",11-SUM(AR367:AU367),IF(D367="C",7-SUM(AR367:AU367))))
      )
      *AE367/C367, 0
    )
    *C367 = 0,
    0,
    ROUNDUP(
      IF(
        IF(D367="A",13-SUM(AR367:AU367),IF(D367="B",11-SUM(AR367:AU367),IF(D367="C",7-SUM(AR367:AU367))))
        &lt;0,
        0,
        IF(D367="A",13-SUM(AR367:AU367),IF(D367="B",11-SUM(AR367:AU367),IF(D367="C",7-SUM(AR367:AU367))))
      )
      *AE367/C367, 0
    ) *C367
  )
)</f>
        <v>0</v>
      </c>
      <c r="AZ367" s="26">
        <f>IF(OR(COUNTIF(AB367,"&gt;="&amp;1.5)+COUNTIF(AA367,"&gt;="&amp;1.5)+COUNTIF(Z367,"&gt;="&amp;1.5)+COUNTIF(Y367,"&gt;="&amp;1.5)+COUNTIF(X367,"&gt;="&amp;1.5)&gt;=2,COUNTIF(AB367,"&gt;="&amp;2)&gt;=1,AND(AA367&gt;=1.5,AB367&lt;=0.3,AI367=0)),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+IFERROR(BA367*C367,0),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+IFERROR(BA367*C367,0),
IFERROR(AVERAGEIF(Tabela1[[#This Row],[COMPRA PADRÃO]:[COMPRA &gt;30%]],"&gt;"&amp;0,Tabela1[[#This Row],[COMPRA PADRÃO]:[COMPRA &gt;30%]]),
0))/Tabela1[[#This Row],[U/CX]],0)*Tabela1[[#This Row],[U/CX]])</f>
        <v>0</v>
      </c>
      <c r="BA367" s="19"/>
      <c r="BB367" s="19"/>
      <c r="BC367" s="5"/>
      <c r="BD367" s="43">
        <f t="shared" si="155"/>
        <v>219.24528301886792</v>
      </c>
      <c r="BE367" s="44">
        <f>Tabela1[[#This Row],[MÉDIA DIÁRIA]]*180</f>
        <v>39464.150943396227</v>
      </c>
      <c r="BF367" s="44">
        <f>Tabela1[[#This Row],[MÉDIA DIÁRIA]]*IF(Tabela1[[#This Row],[ABC FAT]]="A",(13*22),IF(Tabela1[[#This Row],[ABC FAT]]="B",(9*22),IF(Tabela1[[#This Row],[ABC FAT]]="C",(3*22),0)))</f>
        <v>62704.150943396227</v>
      </c>
      <c r="BG367" s="44">
        <f>SUM(Tabela1[[#This Row],[ESTOQUE TOTAL]],Tabela1[[#This Row],[TRÂNSITO TOTAL]])</f>
        <v>67900</v>
      </c>
      <c r="BH3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34250</v>
      </c>
      <c r="BI3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1.3404570663606807</v>
      </c>
    </row>
    <row r="368" spans="1:61" s="3" customFormat="1" x14ac:dyDescent="0.2">
      <c r="A368" s="4" t="s">
        <v>17</v>
      </c>
      <c r="B368" s="4" t="s">
        <v>837</v>
      </c>
      <c r="C368" s="4">
        <v>20</v>
      </c>
      <c r="D368" s="4" t="s">
        <v>16</v>
      </c>
      <c r="E368" s="5">
        <v>660</v>
      </c>
      <c r="F368" s="4">
        <v>600</v>
      </c>
      <c r="G368" s="4">
        <v>340</v>
      </c>
      <c r="H368" s="4">
        <v>1020</v>
      </c>
      <c r="I368" s="4">
        <v>580</v>
      </c>
      <c r="J368" s="4">
        <v>280</v>
      </c>
      <c r="K368" s="4">
        <v>760</v>
      </c>
      <c r="L368" s="4">
        <v>340</v>
      </c>
      <c r="M368" s="4">
        <v>440</v>
      </c>
      <c r="N368" s="4">
        <v>360</v>
      </c>
      <c r="O368" s="4">
        <v>280</v>
      </c>
      <c r="P368" s="4">
        <v>160</v>
      </c>
      <c r="Q368" s="13">
        <f t="shared" si="130"/>
        <v>1.3608247422680413</v>
      </c>
      <c r="R368" s="16">
        <f t="shared" si="131"/>
        <v>1.2371134020618557</v>
      </c>
      <c r="S368" s="16">
        <f t="shared" si="132"/>
        <v>0.7010309278350515</v>
      </c>
      <c r="T368" s="16">
        <f t="shared" si="133"/>
        <v>2.1030927835051547</v>
      </c>
      <c r="U368" s="16">
        <f t="shared" si="134"/>
        <v>1.1958762886597938</v>
      </c>
      <c r="V368" s="16">
        <f t="shared" si="135"/>
        <v>0.57731958762886593</v>
      </c>
      <c r="W368" s="16">
        <f t="shared" si="136"/>
        <v>1.5670103092783505</v>
      </c>
      <c r="X368" s="16">
        <f t="shared" si="137"/>
        <v>0.7010309278350515</v>
      </c>
      <c r="Y368" s="16">
        <f t="shared" si="138"/>
        <v>0.90721649484536082</v>
      </c>
      <c r="Z368" s="16">
        <f t="shared" si="139"/>
        <v>0.74226804123711343</v>
      </c>
      <c r="AA368" s="16">
        <f t="shared" si="140"/>
        <v>0.57731958762886593</v>
      </c>
      <c r="AB368" s="17">
        <f t="shared" si="141"/>
        <v>0.32989690721649484</v>
      </c>
      <c r="AC368" s="15">
        <v>88753.8</v>
      </c>
      <c r="AD368" s="14">
        <f>AVERAGE(Tabela1[[#This Row],[202407-JUL]:[202506-JUN]])</f>
        <v>485</v>
      </c>
      <c r="AE368" s="14">
        <f t="shared" si="142"/>
        <v>485</v>
      </c>
      <c r="AF368" s="5">
        <v>2</v>
      </c>
      <c r="AG368" s="6">
        <v>1320</v>
      </c>
      <c r="AH368" s="4">
        <v>3980</v>
      </c>
      <c r="AI368" s="23">
        <f>SUM(Tabela1[[#This Row],[ESTOQUE RJ]:[ESTOQUE SC]])</f>
        <v>5300</v>
      </c>
      <c r="AJ368" s="4">
        <v>20</v>
      </c>
      <c r="AK368" s="4">
        <v>2000</v>
      </c>
      <c r="AL368" s="24">
        <f>SUM(Tabela1[[#This Row],[QTD CONTAINER]:[QTD FÁBRICA]])</f>
        <v>2020</v>
      </c>
      <c r="AM368" s="7">
        <f t="shared" si="143"/>
        <v>2.7216494845360826</v>
      </c>
      <c r="AN368" s="7">
        <f t="shared" si="144"/>
        <v>8.2061855670103085</v>
      </c>
      <c r="AO368" s="8">
        <f t="shared" si="145"/>
        <v>4.1237113402061855E-2</v>
      </c>
      <c r="AP368" s="9">
        <f t="shared" si="146"/>
        <v>4.1237113402061851</v>
      </c>
      <c r="AQ368" s="25">
        <f t="shared" si="147"/>
        <v>15.092783505154639</v>
      </c>
      <c r="AR368" s="18">
        <f t="shared" si="148"/>
        <v>2.7216494845360826</v>
      </c>
      <c r="AS368" s="7">
        <f t="shared" si="149"/>
        <v>8.2061855670103085</v>
      </c>
      <c r="AT368" s="8">
        <f t="shared" si="150"/>
        <v>4.1237113402061855E-2</v>
      </c>
      <c r="AU368" s="9">
        <f t="shared" si="151"/>
        <v>4.1237113402061851</v>
      </c>
      <c r="AV368" s="10">
        <f t="shared" si="152"/>
        <v>15.092783505154639</v>
      </c>
      <c r="AW368" s="22">
        <f t="shared" si="153"/>
        <v>0</v>
      </c>
      <c r="AX368" s="5">
        <f t="shared" si="154"/>
        <v>0</v>
      </c>
      <c r="AY368" s="4">
        <f>IF(
  AND(Tabela1[[#This Row],[GRUPO | ITEM]]="PALHETAS",NOT(OR(MID(Tabela1[[#This Row],[ITEM]],1,5)="YN-PF",MID(Tabela1[[#This Row],[ITEM]],1,5)="YN-PC"))),
  0,
  IF(
    ROUNDUP(
      IF(
        IF(D368="A",13-SUM(AR368:AU368),IF(D368="B",11-SUM(AR368:AU368),IF(D368="C",7-SUM(AR368:AU368))))
        &lt;0,
        0,
        IF(D368="A",13-SUM(AR368:AU368),IF(D368="B",11-SUM(AR368:AU368),IF(D368="C",7-SUM(AR368:AU368))))
      )
      *AE368/C368, 0
    )
    *C368 = 0,
    0,
    ROUNDUP(
      IF(
        IF(D368="A",13-SUM(AR368:AU368),IF(D368="B",11-SUM(AR368:AU368),IF(D368="C",7-SUM(AR368:AU368))))
        &lt;0,
        0,
        IF(D368="A",13-SUM(AR368:AU368),IF(D368="B",11-SUM(AR368:AU368),IF(D368="C",7-SUM(AR368:AU368))))
      )
      *AE368/C368, 0
    ) *C368
  )
)</f>
        <v>0</v>
      </c>
      <c r="AZ368" s="26">
        <f>IF(OR(COUNTIF(AB368,"&gt;="&amp;1.5)+COUNTIF(AA368,"&gt;="&amp;1.5)+COUNTIF(Z368,"&gt;="&amp;1.5)+COUNTIF(Y368,"&gt;="&amp;1.5)+COUNTIF(X368,"&gt;="&amp;1.5)&gt;=2,COUNTIF(AB368,"&gt;="&amp;2)&gt;=1,AND(AA368&gt;=1.5,AB368&lt;=0.3,AI368=0)),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+IFERROR(BA368*C368,0),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+IFERROR(BA368*C368,0),
IFERROR(AVERAGEIF(Tabela1[[#This Row],[COMPRA PADRÃO]:[COMPRA &gt;30%]],"&gt;"&amp;0,Tabela1[[#This Row],[COMPRA PADRÃO]:[COMPRA &gt;30%]]),
0))/Tabela1[[#This Row],[U/CX]],0)*Tabela1[[#This Row],[U/CX]])</f>
        <v>0</v>
      </c>
      <c r="BA368" s="19"/>
      <c r="BB368" s="19"/>
      <c r="BC368" s="5"/>
      <c r="BD368" s="43">
        <f t="shared" si="155"/>
        <v>21.962264150943398</v>
      </c>
      <c r="BE368" s="44">
        <f>Tabela1[[#This Row],[MÉDIA DIÁRIA]]*180</f>
        <v>3953.2075471698117</v>
      </c>
      <c r="BF368" s="44">
        <f>Tabela1[[#This Row],[MÉDIA DIÁRIA]]*IF(Tabela1[[#This Row],[ABC FAT]]="A",(13*22),IF(Tabela1[[#This Row],[ABC FAT]]="B",(9*22),IF(Tabela1[[#This Row],[ABC FAT]]="C",(3*22),0)))</f>
        <v>4348.5283018867931</v>
      </c>
      <c r="BG368" s="44">
        <f>SUM(Tabela1[[#This Row],[ESTOQUE TOTAL]],Tabela1[[#This Row],[TRÂNSITO TOTAL]])</f>
        <v>7320</v>
      </c>
      <c r="BH3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980</v>
      </c>
      <c r="BI3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1.3457426498663612</v>
      </c>
    </row>
    <row r="369" spans="1:61" s="3" customFormat="1" x14ac:dyDescent="0.2">
      <c r="A369" s="4" t="s">
        <v>443</v>
      </c>
      <c r="B369" s="4" t="s">
        <v>445</v>
      </c>
      <c r="C369" s="4">
        <v>10</v>
      </c>
      <c r="D369" s="4" t="s">
        <v>19</v>
      </c>
      <c r="E369" s="5">
        <v>1100</v>
      </c>
      <c r="F369" s="4">
        <v>880</v>
      </c>
      <c r="G369" s="4">
        <v>580</v>
      </c>
      <c r="H369" s="4">
        <v>790</v>
      </c>
      <c r="I369" s="4">
        <v>820</v>
      </c>
      <c r="J369" s="4">
        <v>240</v>
      </c>
      <c r="K369" s="4">
        <v>480</v>
      </c>
      <c r="L369" s="4">
        <v>680</v>
      </c>
      <c r="M369" s="4">
        <v>810</v>
      </c>
      <c r="N369" s="4">
        <v>690</v>
      </c>
      <c r="O369" s="4">
        <v>800</v>
      </c>
      <c r="P369" s="4">
        <v>840</v>
      </c>
      <c r="Q369" s="13">
        <f t="shared" si="130"/>
        <v>1.515499425947187</v>
      </c>
      <c r="R369" s="16">
        <f t="shared" si="131"/>
        <v>1.2123995407577497</v>
      </c>
      <c r="S369" s="16">
        <f t="shared" si="132"/>
        <v>0.79908151549942585</v>
      </c>
      <c r="T369" s="16">
        <f t="shared" si="133"/>
        <v>1.0884041331802525</v>
      </c>
      <c r="U369" s="16">
        <f t="shared" si="134"/>
        <v>1.129735935706085</v>
      </c>
      <c r="V369" s="16">
        <f t="shared" si="135"/>
        <v>0.33065442020665897</v>
      </c>
      <c r="W369" s="16">
        <f t="shared" si="136"/>
        <v>0.66130884041331794</v>
      </c>
      <c r="X369" s="16">
        <f t="shared" si="137"/>
        <v>0.93685419058553387</v>
      </c>
      <c r="Y369" s="16">
        <f t="shared" si="138"/>
        <v>1.115958668197474</v>
      </c>
      <c r="Z369" s="16">
        <f t="shared" si="139"/>
        <v>0.95063145809414462</v>
      </c>
      <c r="AA369" s="16">
        <f t="shared" si="140"/>
        <v>1.1021814006888633</v>
      </c>
      <c r="AB369" s="17">
        <f t="shared" si="141"/>
        <v>1.1572904707233065</v>
      </c>
      <c r="AC369" s="15">
        <v>450180.6</v>
      </c>
      <c r="AD369" s="14">
        <f>AVERAGE(Tabela1[[#This Row],[202407-JUL]:[202506-JUN]])</f>
        <v>725.83333333333337</v>
      </c>
      <c r="AE369" s="14">
        <f t="shared" si="142"/>
        <v>725.83333333333337</v>
      </c>
      <c r="AF369" s="5">
        <v>1</v>
      </c>
      <c r="AG369" s="6">
        <v>929</v>
      </c>
      <c r="AH369" s="4">
        <v>4410</v>
      </c>
      <c r="AI369" s="23">
        <f>SUM(Tabela1[[#This Row],[ESTOQUE RJ]:[ESTOQUE SC]])</f>
        <v>5339</v>
      </c>
      <c r="AJ369" s="4">
        <v>2630</v>
      </c>
      <c r="AK369" s="4">
        <v>1000</v>
      </c>
      <c r="AL369" s="24">
        <f>SUM(Tabela1[[#This Row],[QTD CONTAINER]:[QTD FÁBRICA]])</f>
        <v>3630</v>
      </c>
      <c r="AM369" s="7">
        <f t="shared" si="143"/>
        <v>1.2799081515499424</v>
      </c>
      <c r="AN369" s="7">
        <f t="shared" si="144"/>
        <v>6.075774971297359</v>
      </c>
      <c r="AO369" s="8">
        <f t="shared" si="145"/>
        <v>3.6234213547646381</v>
      </c>
      <c r="AP369" s="9">
        <f t="shared" si="146"/>
        <v>1.3777267508610791</v>
      </c>
      <c r="AQ369" s="25">
        <f t="shared" si="147"/>
        <v>12.356831228473018</v>
      </c>
      <c r="AR369" s="18">
        <f t="shared" si="148"/>
        <v>1.2799081515499424</v>
      </c>
      <c r="AS369" s="7">
        <f t="shared" si="149"/>
        <v>6.075774971297359</v>
      </c>
      <c r="AT369" s="8">
        <f t="shared" si="150"/>
        <v>3.6234213547646381</v>
      </c>
      <c r="AU369" s="9">
        <f t="shared" si="151"/>
        <v>1.3777267508610791</v>
      </c>
      <c r="AV369" s="10">
        <f t="shared" si="152"/>
        <v>12.356831228473018</v>
      </c>
      <c r="AW369" s="22">
        <f t="shared" si="153"/>
        <v>0.6475315729047072</v>
      </c>
      <c r="AX369" s="5">
        <f t="shared" si="154"/>
        <v>470</v>
      </c>
      <c r="AY369" s="4">
        <f>IF(
  AND(Tabela1[[#This Row],[GRUPO | ITEM]]="PALHETAS",NOT(OR(MID(Tabela1[[#This Row],[ITEM]],1,5)="YN-PF",MID(Tabela1[[#This Row],[ITEM]],1,5)="YN-PC"))),
  0,
  IF(
    ROUNDUP(
      IF(
        IF(D369="A",13-SUM(AR369:AU369),IF(D369="B",11-SUM(AR369:AU369),IF(D369="C",7-SUM(AR369:AU369))))
        &lt;0,
        0,
        IF(D369="A",13-SUM(AR369:AU369),IF(D369="B",11-SUM(AR369:AU369),IF(D369="C",7-SUM(AR369:AU369))))
      )
      *AE369/C369, 0
    )
    *C369 = 0,
    0,
    ROUNDUP(
      IF(
        IF(D369="A",13-SUM(AR369:AU369),IF(D369="B",11-SUM(AR369:AU369),IF(D369="C",7-SUM(AR369:AU369))))
        &lt;0,
        0,
        IF(D369="A",13-SUM(AR369:AU369),IF(D369="B",11-SUM(AR369:AU369),IF(D369="C",7-SUM(AR369:AU369))))
      )
      *AE369/C369, 0
    ) *C369
  )
)</f>
        <v>470</v>
      </c>
      <c r="AZ369" s="26">
        <f>IF(OR(COUNTIF(AB369,"&gt;="&amp;1.5)+COUNTIF(AA369,"&gt;="&amp;1.5)+COUNTIF(Z369,"&gt;="&amp;1.5)+COUNTIF(Y369,"&gt;="&amp;1.5)+COUNTIF(X369,"&gt;="&amp;1.5)&gt;=2,COUNTIF(AB369,"&gt;="&amp;2)&gt;=1,AND(AA369&gt;=1.5,AB369&lt;=0.3,AI369=0)),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+IFERROR(BA369*C369,0),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+IFERROR(BA369*C369,0),
IFERROR(AVERAGEIF(Tabela1[[#This Row],[COMPRA PADRÃO]:[COMPRA &gt;30%]],"&gt;"&amp;0,Tabela1[[#This Row],[COMPRA PADRÃO]:[COMPRA &gt;30%]]),
0))/Tabela1[[#This Row],[U/CX]],0)*Tabela1[[#This Row],[U/CX]])</f>
        <v>470</v>
      </c>
      <c r="BA369" s="33"/>
      <c r="BB369" s="33"/>
      <c r="BC369" s="42"/>
      <c r="BD369" s="43">
        <f t="shared" si="155"/>
        <v>32.867924528301884</v>
      </c>
      <c r="BE369" s="44">
        <f>Tabela1[[#This Row],[MÉDIA DIÁRIA]]*180</f>
        <v>5916.2264150943392</v>
      </c>
      <c r="BF369" s="44">
        <f>Tabela1[[#This Row],[MÉDIA DIÁRIA]]*IF(Tabela1[[#This Row],[ABC FAT]]="A",(13*22),IF(Tabela1[[#This Row],[ABC FAT]]="B",(9*22),IF(Tabela1[[#This Row],[ABC FAT]]="C",(3*22),0)))</f>
        <v>9400.2264150943392</v>
      </c>
      <c r="BG369" s="44">
        <f>SUM(Tabela1[[#This Row],[ESTOQUE TOTAL]],Tabela1[[#This Row],[TRÂNSITO TOTAL]])</f>
        <v>8969</v>
      </c>
      <c r="BH3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6350</v>
      </c>
      <c r="BI3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1.3469734660033168</v>
      </c>
    </row>
    <row r="370" spans="1:61" s="3" customFormat="1" x14ac:dyDescent="0.2">
      <c r="A370" s="4" t="s">
        <v>17</v>
      </c>
      <c r="B370" s="4" t="s">
        <v>808</v>
      </c>
      <c r="C370" s="4">
        <v>20</v>
      </c>
      <c r="D370" s="4" t="s">
        <v>16</v>
      </c>
      <c r="E370" s="5">
        <v>220</v>
      </c>
      <c r="F370" s="4">
        <v>140</v>
      </c>
      <c r="G370" s="4">
        <v>120</v>
      </c>
      <c r="H370" s="4">
        <v>520</v>
      </c>
      <c r="I370" s="4">
        <v>360</v>
      </c>
      <c r="J370" s="4">
        <v>120</v>
      </c>
      <c r="K370" s="4">
        <v>340</v>
      </c>
      <c r="L370" s="4">
        <v>340</v>
      </c>
      <c r="M370" s="4">
        <v>100</v>
      </c>
      <c r="N370" s="4">
        <v>120</v>
      </c>
      <c r="O370" s="4">
        <v>80</v>
      </c>
      <c r="P370" s="4">
        <v>140</v>
      </c>
      <c r="Q370" s="13">
        <f t="shared" si="130"/>
        <v>1.0153846153846153</v>
      </c>
      <c r="R370" s="16">
        <f t="shared" si="131"/>
        <v>0.64615384615384619</v>
      </c>
      <c r="S370" s="16">
        <f t="shared" si="132"/>
        <v>0.55384615384615388</v>
      </c>
      <c r="T370" s="16">
        <f t="shared" si="133"/>
        <v>2.4</v>
      </c>
      <c r="U370" s="16">
        <f t="shared" si="134"/>
        <v>1.6615384615384616</v>
      </c>
      <c r="V370" s="16">
        <f t="shared" si="135"/>
        <v>0.55384615384615388</v>
      </c>
      <c r="W370" s="16">
        <f t="shared" si="136"/>
        <v>1.5692307692307692</v>
      </c>
      <c r="X370" s="16">
        <f t="shared" si="137"/>
        <v>1.5692307692307692</v>
      </c>
      <c r="Y370" s="16">
        <f t="shared" si="138"/>
        <v>0.46153846153846156</v>
      </c>
      <c r="Z370" s="16">
        <f t="shared" si="139"/>
        <v>0.55384615384615388</v>
      </c>
      <c r="AA370" s="16">
        <f t="shared" si="140"/>
        <v>0.36923076923076925</v>
      </c>
      <c r="AB370" s="17">
        <f t="shared" si="141"/>
        <v>0.64615384615384619</v>
      </c>
      <c r="AC370" s="15">
        <v>32436.799999999999</v>
      </c>
      <c r="AD370" s="14">
        <f>AVERAGE(Tabela1[[#This Row],[202407-JUL]:[202506-JUN]])</f>
        <v>216.66666666666666</v>
      </c>
      <c r="AE370" s="14">
        <f t="shared" si="142"/>
        <v>216.66666666666666</v>
      </c>
      <c r="AF370" s="5">
        <v>0</v>
      </c>
      <c r="AG370" s="6">
        <v>1000</v>
      </c>
      <c r="AH370" s="4">
        <v>1380</v>
      </c>
      <c r="AI370" s="23">
        <f>SUM(Tabela1[[#This Row],[ESTOQUE RJ]:[ESTOQUE SC]])</f>
        <v>2380</v>
      </c>
      <c r="AJ370" s="4">
        <v>0</v>
      </c>
      <c r="AK370" s="4">
        <v>0</v>
      </c>
      <c r="AL370" s="24">
        <f>SUM(Tabela1[[#This Row],[QTD CONTAINER]:[QTD FÁBRICA]])</f>
        <v>0</v>
      </c>
      <c r="AM370" s="7">
        <f t="shared" si="143"/>
        <v>4.6153846153846159</v>
      </c>
      <c r="AN370" s="7">
        <f t="shared" si="144"/>
        <v>6.3692307692307697</v>
      </c>
      <c r="AO370" s="8">
        <f t="shared" si="145"/>
        <v>0</v>
      </c>
      <c r="AP370" s="9">
        <f t="shared" si="146"/>
        <v>0</v>
      </c>
      <c r="AQ370" s="25">
        <f t="shared" si="147"/>
        <v>10.984615384615385</v>
      </c>
      <c r="AR370" s="18">
        <f t="shared" si="148"/>
        <v>4.6153846153846159</v>
      </c>
      <c r="AS370" s="7">
        <f t="shared" si="149"/>
        <v>6.3692307692307697</v>
      </c>
      <c r="AT370" s="8">
        <f t="shared" si="150"/>
        <v>0</v>
      </c>
      <c r="AU370" s="9">
        <f t="shared" si="151"/>
        <v>0</v>
      </c>
      <c r="AV370" s="10">
        <f t="shared" si="152"/>
        <v>10.984615384615385</v>
      </c>
      <c r="AW370" s="22">
        <f t="shared" si="153"/>
        <v>0</v>
      </c>
      <c r="AX370" s="5">
        <f t="shared" si="154"/>
        <v>0</v>
      </c>
      <c r="AY370" s="4">
        <f>IF(
  AND(Tabela1[[#This Row],[GRUPO | ITEM]]="PALHETAS",NOT(OR(MID(Tabela1[[#This Row],[ITEM]],1,5)="YN-PF",MID(Tabela1[[#This Row],[ITEM]],1,5)="YN-PC"))),
  0,
  IF(
    ROUNDUP(
      IF(
        IF(D370="A",13-SUM(AR370:AU370),IF(D370="B",11-SUM(AR370:AU370),IF(D370="C",7-SUM(AR370:AU370))))
        &lt;0,
        0,
        IF(D370="A",13-SUM(AR370:AU370),IF(D370="B",11-SUM(AR370:AU370),IF(D370="C",7-SUM(AR370:AU370))))
      )
      *AE370/C370, 0
    )
    *C370 = 0,
    0,
    ROUNDUP(
      IF(
        IF(D370="A",13-SUM(AR370:AU370),IF(D370="B",11-SUM(AR370:AU370),IF(D370="C",7-SUM(AR370:AU370))))
        &lt;0,
        0,
        IF(D370="A",13-SUM(AR370:AU370),IF(D370="B",11-SUM(AR370:AU370),IF(D370="C",7-SUM(AR370:AU370))))
      )
      *AE370/C370, 0
    ) *C370
  )
)</f>
        <v>0</v>
      </c>
      <c r="AZ370" s="26">
        <f>IF(OR(COUNTIF(AB370,"&gt;="&amp;1.5)+COUNTIF(AA370,"&gt;="&amp;1.5)+COUNTIF(Z370,"&gt;="&amp;1.5)+COUNTIF(Y370,"&gt;="&amp;1.5)+COUNTIF(X370,"&gt;="&amp;1.5)&gt;=2,COUNTIF(AB370,"&gt;="&amp;2)&gt;=1,AND(AA370&gt;=1.5,AB370&lt;=0.3,AI370=0)),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+IFERROR(BA370*C370,0),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+IFERROR(BA370*C370,0),
IFERROR(AVERAGEIF(Tabela1[[#This Row],[COMPRA PADRÃO]:[COMPRA &gt;30%]],"&gt;"&amp;0,Tabela1[[#This Row],[COMPRA PADRÃO]:[COMPRA &gt;30%]]),
0))/Tabela1[[#This Row],[U/CX]],0)*Tabela1[[#This Row],[U/CX]])</f>
        <v>0</v>
      </c>
      <c r="BA370" s="19"/>
      <c r="BB370" s="19"/>
      <c r="BC370" s="5"/>
      <c r="BD370" s="43">
        <f t="shared" si="155"/>
        <v>9.8113207547169807</v>
      </c>
      <c r="BE370" s="44">
        <f>Tabela1[[#This Row],[MÉDIA DIÁRIA]]*180</f>
        <v>1766.0377358490566</v>
      </c>
      <c r="BF370" s="44">
        <f>Tabela1[[#This Row],[MÉDIA DIÁRIA]]*IF(Tabela1[[#This Row],[ABC FAT]]="A",(13*22),IF(Tabela1[[#This Row],[ABC FAT]]="B",(9*22),IF(Tabela1[[#This Row],[ABC FAT]]="C",(3*22),0)))</f>
        <v>1942.6415094339623</v>
      </c>
      <c r="BG370" s="44">
        <f>SUM(Tabela1[[#This Row],[ESTOQUE TOTAL]],Tabela1[[#This Row],[TRÂNSITO TOTAL]])</f>
        <v>2380</v>
      </c>
      <c r="BH3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1320</v>
      </c>
      <c r="BI3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1.3476495726495727</v>
      </c>
    </row>
    <row r="371" spans="1:61" s="3" customFormat="1" x14ac:dyDescent="0.2">
      <c r="A371" s="4" t="s">
        <v>1010</v>
      </c>
      <c r="B371" s="4" t="s">
        <v>1013</v>
      </c>
      <c r="C371" s="4">
        <v>200</v>
      </c>
      <c r="D371" s="4" t="s">
        <v>16</v>
      </c>
      <c r="E371" s="5">
        <v>1600</v>
      </c>
      <c r="F371" s="4">
        <v>540</v>
      </c>
      <c r="G371" s="4">
        <v>2000</v>
      </c>
      <c r="H371" s="4">
        <v>1350</v>
      </c>
      <c r="I371" s="4">
        <v>2050</v>
      </c>
      <c r="J371" s="4">
        <v>250</v>
      </c>
      <c r="K371" s="4">
        <v>1250</v>
      </c>
      <c r="L371" s="4">
        <v>350</v>
      </c>
      <c r="M371" s="4">
        <v>950</v>
      </c>
      <c r="N371" s="4">
        <v>300</v>
      </c>
      <c r="O371" s="4">
        <v>1800</v>
      </c>
      <c r="P371" s="4">
        <v>1050</v>
      </c>
      <c r="Q371" s="13">
        <f t="shared" si="130"/>
        <v>1.4232765011119346</v>
      </c>
      <c r="R371" s="16">
        <f t="shared" si="131"/>
        <v>0.48035581912527797</v>
      </c>
      <c r="S371" s="16">
        <f t="shared" si="132"/>
        <v>1.7790956263899182</v>
      </c>
      <c r="T371" s="16">
        <f t="shared" si="133"/>
        <v>1.2008895478131949</v>
      </c>
      <c r="U371" s="16">
        <f t="shared" si="134"/>
        <v>1.8235730170496662</v>
      </c>
      <c r="V371" s="16">
        <f t="shared" si="135"/>
        <v>0.22238695329873978</v>
      </c>
      <c r="W371" s="16">
        <f t="shared" si="136"/>
        <v>1.1119347664936989</v>
      </c>
      <c r="X371" s="16">
        <f t="shared" si="137"/>
        <v>0.31134173461823572</v>
      </c>
      <c r="Y371" s="16">
        <f t="shared" si="138"/>
        <v>0.84507042253521125</v>
      </c>
      <c r="Z371" s="16">
        <f t="shared" si="139"/>
        <v>0.26686434395848774</v>
      </c>
      <c r="AA371" s="16">
        <f t="shared" si="140"/>
        <v>1.6011860637509265</v>
      </c>
      <c r="AB371" s="17">
        <f t="shared" si="141"/>
        <v>0.93402520385470711</v>
      </c>
      <c r="AC371" s="15">
        <v>59102.9</v>
      </c>
      <c r="AD371" s="14">
        <f>AVERAGE(Tabela1[[#This Row],[202407-JUL]:[202506-JUN]])</f>
        <v>1124.1666666666667</v>
      </c>
      <c r="AE371" s="14">
        <f t="shared" si="142"/>
        <v>1294</v>
      </c>
      <c r="AF371" s="5">
        <v>0</v>
      </c>
      <c r="AG371" s="6">
        <v>3208</v>
      </c>
      <c r="AH371" s="4">
        <v>9200</v>
      </c>
      <c r="AI371" s="23">
        <f>SUM(Tabela1[[#This Row],[ESTOQUE RJ]:[ESTOQUE SC]])</f>
        <v>12408</v>
      </c>
      <c r="AJ371" s="4">
        <v>0</v>
      </c>
      <c r="AK371" s="4">
        <v>4000</v>
      </c>
      <c r="AL371" s="24">
        <f>SUM(Tabela1[[#This Row],[QTD CONTAINER]:[QTD FÁBRICA]])</f>
        <v>4000</v>
      </c>
      <c r="AM371" s="7">
        <f t="shared" si="143"/>
        <v>2.8536693847294292</v>
      </c>
      <c r="AN371" s="7">
        <f t="shared" si="144"/>
        <v>8.1838398813936237</v>
      </c>
      <c r="AO371" s="8">
        <f t="shared" si="145"/>
        <v>0</v>
      </c>
      <c r="AP371" s="9">
        <f t="shared" si="146"/>
        <v>3.5581912527798365</v>
      </c>
      <c r="AQ371" s="25">
        <f t="shared" si="147"/>
        <v>14.595700518902889</v>
      </c>
      <c r="AR371" s="18">
        <f t="shared" si="148"/>
        <v>2.4791344667697062</v>
      </c>
      <c r="AS371" s="7">
        <f t="shared" si="149"/>
        <v>7.1097372488408039</v>
      </c>
      <c r="AT371" s="8">
        <f t="shared" si="150"/>
        <v>0</v>
      </c>
      <c r="AU371" s="9">
        <f t="shared" si="151"/>
        <v>3.091190108191654</v>
      </c>
      <c r="AV371" s="10">
        <f t="shared" si="152"/>
        <v>12.680061823802165</v>
      </c>
      <c r="AW371" s="22">
        <f t="shared" si="153"/>
        <v>0</v>
      </c>
      <c r="AX371" s="5">
        <f t="shared" si="154"/>
        <v>0</v>
      </c>
      <c r="AY371" s="4">
        <f>IF(
  AND(Tabela1[[#This Row],[GRUPO | ITEM]]="PALHETAS",NOT(OR(MID(Tabela1[[#This Row],[ITEM]],1,5)="YN-PF",MID(Tabela1[[#This Row],[ITEM]],1,5)="YN-PC"))),
  0,
  IF(
    ROUNDUP(
      IF(
        IF(D371="A",13-SUM(AR371:AU371),IF(D371="B",11-SUM(AR371:AU371),IF(D371="C",7-SUM(AR371:AU371))))
        &lt;0,
        0,
        IF(D371="A",13-SUM(AR371:AU371),IF(D371="B",11-SUM(AR371:AU371),IF(D371="C",7-SUM(AR371:AU371))))
      )
      *AE371/C371, 0
    )
    *C371 = 0,
    0,
    ROUNDUP(
      IF(
        IF(D371="A",13-SUM(AR371:AU371),IF(D371="B",11-SUM(AR371:AU371),IF(D371="C",7-SUM(AR371:AU371))))
        &lt;0,
        0,
        IF(D371="A",13-SUM(AR371:AU371),IF(D371="B",11-SUM(AR371:AU371),IF(D371="C",7-SUM(AR371:AU371))))
      )
      *AE371/C371, 0
    ) *C371
  )
)</f>
        <v>0</v>
      </c>
      <c r="AZ371" s="26">
        <f>IF(OR(COUNTIF(AB371,"&gt;="&amp;1.5)+COUNTIF(AA371,"&gt;="&amp;1.5)+COUNTIF(Z371,"&gt;="&amp;1.5)+COUNTIF(Y371,"&gt;="&amp;1.5)+COUNTIF(X371,"&gt;="&amp;1.5)&gt;=2,COUNTIF(AB371,"&gt;="&amp;2)&gt;=1,AND(AA371&gt;=1.5,AB371&lt;=0.3,AI371=0)),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+IFERROR(BA371*C371,0),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+IFERROR(BA371*C371,0),
IFERROR(AVERAGEIF(Tabela1[[#This Row],[COMPRA PADRÃO]:[COMPRA &gt;30%]],"&gt;"&amp;0,Tabela1[[#This Row],[COMPRA PADRÃO]:[COMPRA &gt;30%]]),
0))/Tabela1[[#This Row],[U/CX]],0)*Tabela1[[#This Row],[U/CX]])</f>
        <v>0</v>
      </c>
      <c r="BA371" s="19"/>
      <c r="BB371" s="19"/>
      <c r="BC371" s="5"/>
      <c r="BD371" s="43">
        <f t="shared" si="155"/>
        <v>50.905660377358494</v>
      </c>
      <c r="BE371" s="44">
        <f>Tabela1[[#This Row],[MÉDIA DIÁRIA]]*180</f>
        <v>9163.0188679245293</v>
      </c>
      <c r="BF371" s="44">
        <f>Tabela1[[#This Row],[MÉDIA DIÁRIA]]*IF(Tabela1[[#This Row],[ABC FAT]]="A",(13*22),IF(Tabela1[[#This Row],[ABC FAT]]="B",(9*22),IF(Tabela1[[#This Row],[ABC FAT]]="C",(3*22),0)))</f>
        <v>10079.320754716982</v>
      </c>
      <c r="BG371" s="44">
        <f>SUM(Tabela1[[#This Row],[ESTOQUE TOTAL]],Tabela1[[#This Row],[TRÂNSITO TOTAL]])</f>
        <v>16408</v>
      </c>
      <c r="BH3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2800</v>
      </c>
      <c r="BI3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1.3541388682975042</v>
      </c>
    </row>
    <row r="372" spans="1:61" s="3" customFormat="1" x14ac:dyDescent="0.2">
      <c r="A372" s="4" t="s">
        <v>14</v>
      </c>
      <c r="B372" s="4" t="s">
        <v>634</v>
      </c>
      <c r="C372" s="4">
        <v>600</v>
      </c>
      <c r="D372" s="4" t="s">
        <v>19</v>
      </c>
      <c r="E372" s="5">
        <v>17540</v>
      </c>
      <c r="F372" s="4">
        <v>15660</v>
      </c>
      <c r="G372" s="4">
        <v>13390</v>
      </c>
      <c r="H372" s="4">
        <v>18150</v>
      </c>
      <c r="I372" s="4">
        <v>8317</v>
      </c>
      <c r="J372" s="4">
        <v>2721</v>
      </c>
      <c r="K372" s="4">
        <v>12000</v>
      </c>
      <c r="L372" s="4">
        <v>12330</v>
      </c>
      <c r="M372" s="4">
        <v>16060</v>
      </c>
      <c r="N372" s="4">
        <v>9000</v>
      </c>
      <c r="O372" s="4">
        <v>14900</v>
      </c>
      <c r="P372" s="4">
        <v>10100</v>
      </c>
      <c r="Q372" s="13">
        <f t="shared" si="130"/>
        <v>1.4016301742048904</v>
      </c>
      <c r="R372" s="16">
        <f t="shared" si="131"/>
        <v>1.2513984337541952</v>
      </c>
      <c r="S372" s="16">
        <f t="shared" si="132"/>
        <v>1.0700015982100048</v>
      </c>
      <c r="T372" s="16">
        <f t="shared" si="133"/>
        <v>1.4503755793511268</v>
      </c>
      <c r="U372" s="16">
        <f t="shared" si="134"/>
        <v>0.66461563049384687</v>
      </c>
      <c r="V372" s="16">
        <f t="shared" si="135"/>
        <v>0.21743647115230941</v>
      </c>
      <c r="W372" s="16">
        <f t="shared" si="136"/>
        <v>0.95892600287677798</v>
      </c>
      <c r="X372" s="16">
        <f t="shared" si="137"/>
        <v>0.98529646795588943</v>
      </c>
      <c r="Y372" s="16">
        <f t="shared" si="138"/>
        <v>1.2833626338500879</v>
      </c>
      <c r="Z372" s="16">
        <f t="shared" si="139"/>
        <v>0.71919450215758352</v>
      </c>
      <c r="AA372" s="16">
        <f t="shared" si="140"/>
        <v>1.1906664535719993</v>
      </c>
      <c r="AB372" s="17">
        <f t="shared" si="141"/>
        <v>0.80709605242128812</v>
      </c>
      <c r="AC372" s="15">
        <v>371115.46</v>
      </c>
      <c r="AD372" s="14">
        <f>AVERAGE(Tabela1[[#This Row],[202407-JUL]:[202506-JUN]])</f>
        <v>12514</v>
      </c>
      <c r="AE372" s="14">
        <f t="shared" si="142"/>
        <v>13404.272727272728</v>
      </c>
      <c r="AF372" s="5">
        <v>6</v>
      </c>
      <c r="AG372" s="6">
        <v>91568</v>
      </c>
      <c r="AH372" s="4">
        <v>0</v>
      </c>
      <c r="AI372" s="23">
        <f>SUM(Tabela1[[#This Row],[ESTOQUE RJ]:[ESTOQUE SC]])</f>
        <v>91568</v>
      </c>
      <c r="AJ372" s="4">
        <v>46800</v>
      </c>
      <c r="AK372" s="4">
        <v>13800</v>
      </c>
      <c r="AL372" s="24">
        <f>SUM(Tabela1[[#This Row],[QTD CONTAINER]:[QTD FÁBRICA]])</f>
        <v>60600</v>
      </c>
      <c r="AM372" s="7">
        <f t="shared" si="143"/>
        <v>7.3172446859517342</v>
      </c>
      <c r="AN372" s="7">
        <f t="shared" si="144"/>
        <v>0</v>
      </c>
      <c r="AO372" s="8">
        <f t="shared" si="145"/>
        <v>3.7398114112194341</v>
      </c>
      <c r="AP372" s="9">
        <f t="shared" si="146"/>
        <v>1.1027649033082947</v>
      </c>
      <c r="AQ372" s="25">
        <f t="shared" si="147"/>
        <v>12.159821000479463</v>
      </c>
      <c r="AR372" s="18">
        <f t="shared" si="148"/>
        <v>6.8312546203042448</v>
      </c>
      <c r="AS372" s="7">
        <f t="shared" si="149"/>
        <v>0</v>
      </c>
      <c r="AT372" s="8">
        <f t="shared" si="150"/>
        <v>3.4914240371116398</v>
      </c>
      <c r="AU372" s="9">
        <f t="shared" si="151"/>
        <v>1.0295224724816374</v>
      </c>
      <c r="AV372" s="10">
        <f t="shared" si="152"/>
        <v>11.352201129897523</v>
      </c>
      <c r="AW372" s="22">
        <f t="shared" si="153"/>
        <v>1.2963826854342846</v>
      </c>
      <c r="AX372" s="5">
        <f t="shared" si="154"/>
        <v>10800</v>
      </c>
      <c r="AY372" s="4">
        <f>IF(
  AND(Tabela1[[#This Row],[GRUPO | ITEM]]="PALHETAS",NOT(OR(MID(Tabela1[[#This Row],[ITEM]],1,5)="YN-PF",MID(Tabela1[[#This Row],[ITEM]],1,5)="YN-PC"))),
  0,
  IF(
    ROUNDUP(
      IF(
        IF(D372="A",13-SUM(AR372:AU372),IF(D372="B",11-SUM(AR372:AU372),IF(D372="C",7-SUM(AR372:AU372))))
        &lt;0,
        0,
        IF(D372="A",13-SUM(AR372:AU372),IF(D372="B",11-SUM(AR372:AU372),IF(D372="C",7-SUM(AR372:AU372))))
      )
      *AE372/C372, 0
    )
    *C372 = 0,
    0,
    ROUNDUP(
      IF(
        IF(D372="A",13-SUM(AR372:AU372),IF(D372="B",11-SUM(AR372:AU372),IF(D372="C",7-SUM(AR372:AU372))))
        &lt;0,
        0,
        IF(D372="A",13-SUM(AR372:AU372),IF(D372="B",11-SUM(AR372:AU372),IF(D372="C",7-SUM(AR372:AU372))))
      )
      *AE372/C372, 0
    ) *C372
  )
)</f>
        <v>22200</v>
      </c>
      <c r="AZ372" s="26">
        <f>IF(OR(COUNTIF(AB372,"&gt;="&amp;1.5)+COUNTIF(AA372,"&gt;="&amp;1.5)+COUNTIF(Z372,"&gt;="&amp;1.5)+COUNTIF(Y372,"&gt;="&amp;1.5)+COUNTIF(X372,"&gt;="&amp;1.5)&gt;=2,COUNTIF(AB372,"&gt;="&amp;2)&gt;=1,AND(AA372&gt;=1.5,AB372&lt;=0.3,AI372=0)),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+IFERROR(BA372*C372,0),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+IFERROR(BA372*C372,0),
IFERROR(AVERAGEIF(Tabela1[[#This Row],[COMPRA PADRÃO]:[COMPRA &gt;30%]],"&gt;"&amp;0,Tabela1[[#This Row],[COMPRA PADRÃO]:[COMPRA &gt;30%]]),
0))/Tabela1[[#This Row],[U/CX]],0)*Tabela1[[#This Row],[U/CX]])</f>
        <v>16800</v>
      </c>
      <c r="BA372" s="19"/>
      <c r="BB372" s="19"/>
      <c r="BC372" s="41"/>
      <c r="BD372" s="43">
        <f t="shared" si="155"/>
        <v>566.67169811320753</v>
      </c>
      <c r="BE372" s="44">
        <f>Tabela1[[#This Row],[MÉDIA DIÁRIA]]*180</f>
        <v>102000.90566037735</v>
      </c>
      <c r="BF372" s="44">
        <f>Tabela1[[#This Row],[MÉDIA DIÁRIA]]*IF(Tabela1[[#This Row],[ABC FAT]]="A",(13*22),IF(Tabela1[[#This Row],[ABC FAT]]="B",(9*22),IF(Tabela1[[#This Row],[ABC FAT]]="C",(3*22),0)))</f>
        <v>162068.10566037736</v>
      </c>
      <c r="BG372" s="44">
        <f>SUM(Tabela1[[#This Row],[ESTOQUE TOTAL]],Tabela1[[#This Row],[TRÂNSITO TOTAL]])</f>
        <v>152168</v>
      </c>
      <c r="BH3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112200</v>
      </c>
      <c r="BI3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1.3565369748844258</v>
      </c>
    </row>
    <row r="373" spans="1:61" s="3" customFormat="1" x14ac:dyDescent="0.2">
      <c r="A373" s="4" t="s">
        <v>202</v>
      </c>
      <c r="B373" s="4" t="s">
        <v>405</v>
      </c>
      <c r="C373" s="4">
        <v>15</v>
      </c>
      <c r="D373" s="4" t="s">
        <v>19</v>
      </c>
      <c r="E373" s="5">
        <v>1005</v>
      </c>
      <c r="F373" s="4">
        <v>1020</v>
      </c>
      <c r="G373" s="4">
        <v>615</v>
      </c>
      <c r="H373" s="4">
        <v>1095</v>
      </c>
      <c r="I373" s="4">
        <v>1050</v>
      </c>
      <c r="J373" s="4">
        <v>330</v>
      </c>
      <c r="K373" s="4">
        <v>1290</v>
      </c>
      <c r="L373" s="4">
        <v>675</v>
      </c>
      <c r="M373" s="4">
        <v>480</v>
      </c>
      <c r="N373" s="4">
        <v>495</v>
      </c>
      <c r="O373" s="4">
        <v>495</v>
      </c>
      <c r="P373" s="4">
        <v>645</v>
      </c>
      <c r="Q373" s="13">
        <f t="shared" si="130"/>
        <v>1.3115823817292007</v>
      </c>
      <c r="R373" s="16">
        <f t="shared" si="131"/>
        <v>1.3311582381729201</v>
      </c>
      <c r="S373" s="16">
        <f t="shared" si="132"/>
        <v>0.80261011419249595</v>
      </c>
      <c r="T373" s="16">
        <f t="shared" si="133"/>
        <v>1.4290375203915171</v>
      </c>
      <c r="U373" s="16">
        <f t="shared" si="134"/>
        <v>1.3703099510603589</v>
      </c>
      <c r="V373" s="16">
        <f t="shared" si="135"/>
        <v>0.43066884176182707</v>
      </c>
      <c r="W373" s="16">
        <f t="shared" si="136"/>
        <v>1.6835236541598695</v>
      </c>
      <c r="X373" s="16">
        <f t="shared" si="137"/>
        <v>0.88091353996737354</v>
      </c>
      <c r="Y373" s="16">
        <f t="shared" si="138"/>
        <v>0.62642740619902115</v>
      </c>
      <c r="Z373" s="16">
        <f t="shared" si="139"/>
        <v>0.64600326264274066</v>
      </c>
      <c r="AA373" s="16">
        <f t="shared" si="140"/>
        <v>0.64600326264274066</v>
      </c>
      <c r="AB373" s="17">
        <f t="shared" si="141"/>
        <v>0.84176182707993474</v>
      </c>
      <c r="AC373" s="15">
        <v>133715.4</v>
      </c>
      <c r="AD373" s="14">
        <f>AVERAGE(Tabela1[[#This Row],[202407-JUL]:[202506-JUN]])</f>
        <v>766.25</v>
      </c>
      <c r="AE373" s="14">
        <f t="shared" si="142"/>
        <v>766.25</v>
      </c>
      <c r="AF373" s="5">
        <v>2</v>
      </c>
      <c r="AG373" s="6">
        <v>2580</v>
      </c>
      <c r="AH373" s="4">
        <v>5925</v>
      </c>
      <c r="AI373" s="23">
        <f>SUM(Tabela1[[#This Row],[ESTOQUE RJ]:[ESTOQUE SC]])</f>
        <v>8505</v>
      </c>
      <c r="AJ373" s="4">
        <v>0</v>
      </c>
      <c r="AK373" s="4">
        <v>3915</v>
      </c>
      <c r="AL373" s="24">
        <f>SUM(Tabela1[[#This Row],[QTD CONTAINER]:[QTD FÁBRICA]])</f>
        <v>3915</v>
      </c>
      <c r="AM373" s="7">
        <f t="shared" si="143"/>
        <v>3.367047308319739</v>
      </c>
      <c r="AN373" s="7">
        <f t="shared" si="144"/>
        <v>7.7324632952691683</v>
      </c>
      <c r="AO373" s="8">
        <f t="shared" si="145"/>
        <v>0</v>
      </c>
      <c r="AP373" s="9">
        <f t="shared" si="146"/>
        <v>5.1092985318107669</v>
      </c>
      <c r="AQ373" s="25">
        <f t="shared" si="147"/>
        <v>16.208809135399676</v>
      </c>
      <c r="AR373" s="18">
        <f t="shared" si="148"/>
        <v>3.367047308319739</v>
      </c>
      <c r="AS373" s="7">
        <f t="shared" si="149"/>
        <v>7.7324632952691683</v>
      </c>
      <c r="AT373" s="8">
        <f t="shared" si="150"/>
        <v>0</v>
      </c>
      <c r="AU373" s="9">
        <f t="shared" si="151"/>
        <v>5.1092985318107669</v>
      </c>
      <c r="AV373" s="10">
        <f t="shared" si="152"/>
        <v>16.208809135399676</v>
      </c>
      <c r="AW373" s="22">
        <f t="shared" si="153"/>
        <v>0</v>
      </c>
      <c r="AX373" s="5">
        <f t="shared" si="154"/>
        <v>0</v>
      </c>
      <c r="AY373" s="4">
        <f>IF(
  AND(Tabela1[[#This Row],[GRUPO | ITEM]]="PALHETAS",NOT(OR(MID(Tabela1[[#This Row],[ITEM]],1,5)="YN-PF",MID(Tabela1[[#This Row],[ITEM]],1,5)="YN-PC"))),
  0,
  IF(
    ROUNDUP(
      IF(
        IF(D373="A",13-SUM(AR373:AU373),IF(D373="B",11-SUM(AR373:AU373),IF(D373="C",7-SUM(AR373:AU373))))
        &lt;0,
        0,
        IF(D373="A",13-SUM(AR373:AU373),IF(D373="B",11-SUM(AR373:AU373),IF(D373="C",7-SUM(AR373:AU373))))
      )
      *AE373/C373, 0
    )
    *C373 = 0,
    0,
    ROUNDUP(
      IF(
        IF(D373="A",13-SUM(AR373:AU373),IF(D373="B",11-SUM(AR373:AU373),IF(D373="C",7-SUM(AR373:AU373))))
        &lt;0,
        0,
        IF(D373="A",13-SUM(AR373:AU373),IF(D373="B",11-SUM(AR373:AU373),IF(D373="C",7-SUM(AR373:AU373))))
      )
      *AE373/C373, 0
    ) *C373
  )
)</f>
        <v>0</v>
      </c>
      <c r="AZ373" s="26">
        <f>IF(OR(COUNTIF(AB373,"&gt;="&amp;1.5)+COUNTIF(AA373,"&gt;="&amp;1.5)+COUNTIF(Z373,"&gt;="&amp;1.5)+COUNTIF(Y373,"&gt;="&amp;1.5)+COUNTIF(X373,"&gt;="&amp;1.5)&gt;=2,COUNTIF(AB373,"&gt;="&amp;2)&gt;=1,AND(AA373&gt;=1.5,AB373&lt;=0.3,AI373=0)),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+IFERROR(BA373*C373,0),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+IFERROR(BA373*C373,0),
IFERROR(AVERAGEIF(Tabela1[[#This Row],[COMPRA PADRÃO]:[COMPRA &gt;30%]],"&gt;"&amp;0,Tabela1[[#This Row],[COMPRA PADRÃO]:[COMPRA &gt;30%]]),
0))/Tabela1[[#This Row],[U/CX]],0)*Tabela1[[#This Row],[U/CX]])</f>
        <v>0</v>
      </c>
      <c r="BA373" s="19"/>
      <c r="BB373" s="19"/>
      <c r="BC373" s="5"/>
      <c r="BD373" s="43">
        <f t="shared" si="155"/>
        <v>34.698113207547166</v>
      </c>
      <c r="BE373" s="44">
        <f>Tabela1[[#This Row],[MÉDIA DIÁRIA]]*180</f>
        <v>6245.6603773584902</v>
      </c>
      <c r="BF373" s="44">
        <f>Tabela1[[#This Row],[MÉDIA DIÁRIA]]*IF(Tabela1[[#This Row],[ABC FAT]]="A",(13*22),IF(Tabela1[[#This Row],[ABC FAT]]="B",(9*22),IF(Tabela1[[#This Row],[ABC FAT]]="C",(3*22),0)))</f>
        <v>9923.6603773584902</v>
      </c>
      <c r="BG373" s="44">
        <f>SUM(Tabela1[[#This Row],[ESTOQUE TOTAL]],Tabela1[[#This Row],[TRÂNSITO TOTAL]])</f>
        <v>12420</v>
      </c>
      <c r="BH3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3750</v>
      </c>
      <c r="BI3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1.3617455138662318</v>
      </c>
    </row>
    <row r="374" spans="1:61" s="3" customFormat="1" x14ac:dyDescent="0.2">
      <c r="A374" s="4" t="s">
        <v>410</v>
      </c>
      <c r="B374" s="4" t="s">
        <v>412</v>
      </c>
      <c r="C374" s="4">
        <v>250</v>
      </c>
      <c r="D374" s="4" t="s">
        <v>19</v>
      </c>
      <c r="E374" s="5">
        <v>2878</v>
      </c>
      <c r="F374" s="4">
        <v>550</v>
      </c>
      <c r="G374" s="4">
        <v>3500</v>
      </c>
      <c r="H374" s="4">
        <v>3450</v>
      </c>
      <c r="I374" s="4">
        <v>3450</v>
      </c>
      <c r="J374" s="4">
        <v>500</v>
      </c>
      <c r="K374" s="4">
        <v>5080</v>
      </c>
      <c r="L374" s="4">
        <v>2300</v>
      </c>
      <c r="M374" s="4">
        <v>1800</v>
      </c>
      <c r="N374" s="4">
        <v>2550</v>
      </c>
      <c r="O374" s="4">
        <v>2770</v>
      </c>
      <c r="P374" s="4">
        <v>2100</v>
      </c>
      <c r="Q374" s="13">
        <f t="shared" si="130"/>
        <v>1.1166580444904293</v>
      </c>
      <c r="R374" s="16">
        <f t="shared" si="131"/>
        <v>0.21339886187273666</v>
      </c>
      <c r="S374" s="16">
        <f t="shared" si="132"/>
        <v>1.3579927573719606</v>
      </c>
      <c r="T374" s="16">
        <f t="shared" si="133"/>
        <v>1.3385928608380755</v>
      </c>
      <c r="U374" s="16">
        <f t="shared" si="134"/>
        <v>1.3385928608380755</v>
      </c>
      <c r="V374" s="16">
        <f t="shared" si="135"/>
        <v>0.19399896533885153</v>
      </c>
      <c r="W374" s="16">
        <f t="shared" si="136"/>
        <v>1.9710294878427315</v>
      </c>
      <c r="X374" s="16">
        <f t="shared" si="137"/>
        <v>0.892395240558717</v>
      </c>
      <c r="Y374" s="16">
        <f t="shared" si="138"/>
        <v>0.69839627521986547</v>
      </c>
      <c r="Z374" s="16">
        <f t="shared" si="139"/>
        <v>0.9893947232281427</v>
      </c>
      <c r="AA374" s="16">
        <f t="shared" si="140"/>
        <v>1.0747542679772375</v>
      </c>
      <c r="AB374" s="17">
        <f t="shared" si="141"/>
        <v>0.81479565442317636</v>
      </c>
      <c r="AC374" s="15">
        <v>226838.36</v>
      </c>
      <c r="AD374" s="14">
        <f>AVERAGE(Tabela1[[#This Row],[202407-JUL]:[202506-JUN]])</f>
        <v>2577.3333333333335</v>
      </c>
      <c r="AE374" s="14">
        <f t="shared" si="142"/>
        <v>2987.8</v>
      </c>
      <c r="AF374" s="5">
        <v>5</v>
      </c>
      <c r="AG374" s="6">
        <v>19388</v>
      </c>
      <c r="AH374" s="4">
        <v>9250</v>
      </c>
      <c r="AI374" s="23">
        <f>SUM(Tabela1[[#This Row],[ESTOQUE RJ]:[ESTOQUE SC]])</f>
        <v>28638</v>
      </c>
      <c r="AJ374" s="4">
        <v>0</v>
      </c>
      <c r="AK374" s="4">
        <v>15250</v>
      </c>
      <c r="AL374" s="24">
        <f>SUM(Tabela1[[#This Row],[QTD CONTAINER]:[QTD FÁBRICA]])</f>
        <v>15250</v>
      </c>
      <c r="AM374" s="7">
        <f t="shared" si="143"/>
        <v>7.5225038799793067</v>
      </c>
      <c r="AN374" s="7">
        <f t="shared" si="144"/>
        <v>3.5889808587687528</v>
      </c>
      <c r="AO374" s="8">
        <f t="shared" si="145"/>
        <v>0</v>
      </c>
      <c r="AP374" s="9">
        <f t="shared" si="146"/>
        <v>5.9169684428349711</v>
      </c>
      <c r="AQ374" s="25">
        <f t="shared" si="147"/>
        <v>17.028453181583032</v>
      </c>
      <c r="AR374" s="18">
        <f t="shared" si="148"/>
        <v>6.4890554923354973</v>
      </c>
      <c r="AS374" s="7">
        <f t="shared" si="149"/>
        <v>3.0959234219157907</v>
      </c>
      <c r="AT374" s="8">
        <f t="shared" si="150"/>
        <v>0</v>
      </c>
      <c r="AU374" s="9">
        <f t="shared" si="151"/>
        <v>5.104089965861168</v>
      </c>
      <c r="AV374" s="10">
        <f t="shared" si="152"/>
        <v>14.689068880112455</v>
      </c>
      <c r="AW374" s="22">
        <f t="shared" si="153"/>
        <v>0</v>
      </c>
      <c r="AX374" s="5">
        <f t="shared" si="154"/>
        <v>0</v>
      </c>
      <c r="AY374" s="4">
        <f>IF(
  AND(Tabela1[[#This Row],[GRUPO | ITEM]]="PALHETAS",NOT(OR(MID(Tabela1[[#This Row],[ITEM]],1,5)="YN-PF",MID(Tabela1[[#This Row],[ITEM]],1,5)="YN-PC"))),
  0,
  IF(
    ROUNDUP(
      IF(
        IF(D374="A",13-SUM(AR374:AU374),IF(D374="B",11-SUM(AR374:AU374),IF(D374="C",7-SUM(AR374:AU374))))
        &lt;0,
        0,
        IF(D374="A",13-SUM(AR374:AU374),IF(D374="B",11-SUM(AR374:AU374),IF(D374="C",7-SUM(AR374:AU374))))
      )
      *AE374/C374, 0
    )
    *C374 = 0,
    0,
    ROUNDUP(
      IF(
        IF(D374="A",13-SUM(AR374:AU374),IF(D374="B",11-SUM(AR374:AU374),IF(D374="C",7-SUM(AR374:AU374))))
        &lt;0,
        0,
        IF(D374="A",13-SUM(AR374:AU374),IF(D374="B",11-SUM(AR374:AU374),IF(D374="C",7-SUM(AR374:AU374))))
      )
      *AE374/C374, 0
    ) *C374
  )
)</f>
        <v>0</v>
      </c>
      <c r="AZ374" s="26">
        <f>IF(OR(COUNTIF(AB374,"&gt;="&amp;1.5)+COUNTIF(AA374,"&gt;="&amp;1.5)+COUNTIF(Z374,"&gt;="&amp;1.5)+COUNTIF(Y374,"&gt;="&amp;1.5)+COUNTIF(X374,"&gt;="&amp;1.5)&gt;=2,COUNTIF(AB374,"&gt;="&amp;2)&gt;=1,AND(AA374&gt;=1.5,AB374&lt;=0.3,AI374=0)),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+IFERROR(BA374*C374,0),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+IFERROR(BA374*C374,0),
IFERROR(AVERAGEIF(Tabela1[[#This Row],[COMPRA PADRÃO]:[COMPRA &gt;30%]],"&gt;"&amp;0,Tabela1[[#This Row],[COMPRA PADRÃO]:[COMPRA &gt;30%]]),
0))/Tabela1[[#This Row],[U/CX]],0)*Tabela1[[#This Row],[U/CX]])</f>
        <v>0</v>
      </c>
      <c r="BA374" s="19"/>
      <c r="BB374" s="19"/>
      <c r="BC374" s="5"/>
      <c r="BD374" s="43">
        <f t="shared" si="155"/>
        <v>116.70943396226416</v>
      </c>
      <c r="BE374" s="44">
        <f>Tabela1[[#This Row],[MÉDIA DIÁRIA]]*180</f>
        <v>21007.698113207549</v>
      </c>
      <c r="BF374" s="44">
        <f>Tabela1[[#This Row],[MÉDIA DIÁRIA]]*IF(Tabela1[[#This Row],[ABC FAT]]="A",(13*22),IF(Tabela1[[#This Row],[ABC FAT]]="B",(9*22),IF(Tabela1[[#This Row],[ABC FAT]]="C",(3*22),0)))</f>
        <v>33378.89811320755</v>
      </c>
      <c r="BG374" s="44">
        <f>SUM(Tabela1[[#This Row],[ESTOQUE TOTAL]],Tabela1[[#This Row],[TRÂNSITO TOTAL]])</f>
        <v>43888</v>
      </c>
      <c r="BH3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10500</v>
      </c>
      <c r="BI3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1.3632145628556647</v>
      </c>
    </row>
    <row r="375" spans="1:61" s="3" customFormat="1" x14ac:dyDescent="0.2">
      <c r="A375" s="4" t="s">
        <v>17</v>
      </c>
      <c r="B375" s="4" t="s">
        <v>900</v>
      </c>
      <c r="C375" s="4">
        <v>100</v>
      </c>
      <c r="D375" s="4" t="s">
        <v>19</v>
      </c>
      <c r="E375" s="5">
        <v>10010</v>
      </c>
      <c r="F375" s="4">
        <v>12600</v>
      </c>
      <c r="G375" s="4">
        <v>7600</v>
      </c>
      <c r="H375" s="4">
        <v>15800</v>
      </c>
      <c r="I375" s="4">
        <v>18300</v>
      </c>
      <c r="J375" s="4">
        <v>5100</v>
      </c>
      <c r="K375" s="4">
        <v>17500</v>
      </c>
      <c r="L375" s="4">
        <v>6700</v>
      </c>
      <c r="M375" s="4">
        <v>5100</v>
      </c>
      <c r="N375" s="4">
        <v>11100</v>
      </c>
      <c r="O375" s="4">
        <v>9000</v>
      </c>
      <c r="P375" s="4">
        <v>7400</v>
      </c>
      <c r="Q375" s="13">
        <f t="shared" si="130"/>
        <v>0.95174708818635612</v>
      </c>
      <c r="R375" s="16">
        <f t="shared" si="131"/>
        <v>1.1980033277870217</v>
      </c>
      <c r="S375" s="16">
        <f t="shared" si="132"/>
        <v>0.72260518183979083</v>
      </c>
      <c r="T375" s="16">
        <f t="shared" si="133"/>
        <v>1.5022581411932494</v>
      </c>
      <c r="U375" s="16">
        <f t="shared" si="134"/>
        <v>1.7399572141668647</v>
      </c>
      <c r="V375" s="16">
        <f t="shared" si="135"/>
        <v>0.48490610886617541</v>
      </c>
      <c r="W375" s="16">
        <f t="shared" si="136"/>
        <v>1.6638935108153079</v>
      </c>
      <c r="X375" s="16">
        <f t="shared" si="137"/>
        <v>0.63703351556928933</v>
      </c>
      <c r="Y375" s="16">
        <f t="shared" si="138"/>
        <v>0.48490610886617541</v>
      </c>
      <c r="Z375" s="16">
        <f t="shared" si="139"/>
        <v>1.0553838840028524</v>
      </c>
      <c r="AA375" s="16">
        <f t="shared" si="140"/>
        <v>0.85571666270501545</v>
      </c>
      <c r="AB375" s="17">
        <f t="shared" si="141"/>
        <v>0.70358925600190159</v>
      </c>
      <c r="AC375" s="15">
        <v>546008.6</v>
      </c>
      <c r="AD375" s="14">
        <f>AVERAGE(Tabela1[[#This Row],[202407-JUL]:[202506-JUN]])</f>
        <v>10517.5</v>
      </c>
      <c r="AE375" s="14">
        <f t="shared" si="142"/>
        <v>10517.5</v>
      </c>
      <c r="AF375" s="5">
        <v>6</v>
      </c>
      <c r="AG375" s="6">
        <v>37700</v>
      </c>
      <c r="AH375" s="4">
        <v>49300</v>
      </c>
      <c r="AI375" s="23">
        <f>SUM(Tabela1[[#This Row],[ESTOQUE RJ]:[ESTOQUE SC]])</f>
        <v>87000</v>
      </c>
      <c r="AJ375" s="4">
        <v>30000</v>
      </c>
      <c r="AK375" s="4">
        <v>52100</v>
      </c>
      <c r="AL375" s="24">
        <f>SUM(Tabela1[[#This Row],[QTD CONTAINER]:[QTD FÁBRICA]])</f>
        <v>82100</v>
      </c>
      <c r="AM375" s="7">
        <f t="shared" si="143"/>
        <v>3.5845020204421201</v>
      </c>
      <c r="AN375" s="7">
        <f t="shared" si="144"/>
        <v>4.6874257190396955</v>
      </c>
      <c r="AO375" s="8">
        <f t="shared" si="145"/>
        <v>2.8523888756833848</v>
      </c>
      <c r="AP375" s="9">
        <f t="shared" si="146"/>
        <v>4.9536486807701454</v>
      </c>
      <c r="AQ375" s="25">
        <f t="shared" si="147"/>
        <v>16.077965295935346</v>
      </c>
      <c r="AR375" s="18">
        <f t="shared" si="148"/>
        <v>3.5845020204421201</v>
      </c>
      <c r="AS375" s="7">
        <f t="shared" si="149"/>
        <v>4.6874257190396955</v>
      </c>
      <c r="AT375" s="8">
        <f t="shared" si="150"/>
        <v>2.8523888756833848</v>
      </c>
      <c r="AU375" s="9">
        <f t="shared" si="151"/>
        <v>4.9536486807701454</v>
      </c>
      <c r="AV375" s="10">
        <f t="shared" si="152"/>
        <v>16.077965295935346</v>
      </c>
      <c r="AW375" s="22">
        <f t="shared" si="153"/>
        <v>0</v>
      </c>
      <c r="AX375" s="5">
        <f t="shared" si="154"/>
        <v>0</v>
      </c>
      <c r="AY375" s="4">
        <f>IF(
  AND(Tabela1[[#This Row],[GRUPO | ITEM]]="PALHETAS",NOT(OR(MID(Tabela1[[#This Row],[ITEM]],1,5)="YN-PF",MID(Tabela1[[#This Row],[ITEM]],1,5)="YN-PC"))),
  0,
  IF(
    ROUNDUP(
      IF(
        IF(D375="A",13-SUM(AR375:AU375),IF(D375="B",11-SUM(AR375:AU375),IF(D375="C",7-SUM(AR375:AU375))))
        &lt;0,
        0,
        IF(D375="A",13-SUM(AR375:AU375),IF(D375="B",11-SUM(AR375:AU375),IF(D375="C",7-SUM(AR375:AU375))))
      )
      *AE375/C375, 0
    )
    *C375 = 0,
    0,
    ROUNDUP(
      IF(
        IF(D375="A",13-SUM(AR375:AU375),IF(D375="B",11-SUM(AR375:AU375),IF(D375="C",7-SUM(AR375:AU375))))
        &lt;0,
        0,
        IF(D375="A",13-SUM(AR375:AU375),IF(D375="B",11-SUM(AR375:AU375),IF(D375="C",7-SUM(AR375:AU375))))
      )
      *AE375/C375, 0
    ) *C375
  )
)</f>
        <v>0</v>
      </c>
      <c r="AZ375" s="26">
        <f>IF(OR(COUNTIF(AB375,"&gt;="&amp;1.5)+COUNTIF(AA375,"&gt;="&amp;1.5)+COUNTIF(Z375,"&gt;="&amp;1.5)+COUNTIF(Y375,"&gt;="&amp;1.5)+COUNTIF(X375,"&gt;="&amp;1.5)&gt;=2,COUNTIF(AB375,"&gt;="&amp;2)&gt;=1,AND(AA375&gt;=1.5,AB375&lt;=0.3,AI375=0)),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+IFERROR(BA375*C375,0),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+IFERROR(BA375*C375,0),
IFERROR(AVERAGEIF(Tabela1[[#This Row],[COMPRA PADRÃO]:[COMPRA &gt;30%]],"&gt;"&amp;0,Tabela1[[#This Row],[COMPRA PADRÃO]:[COMPRA &gt;30%]]),
0))/Tabela1[[#This Row],[U/CX]],0)*Tabela1[[#This Row],[U/CX]])</f>
        <v>0</v>
      </c>
      <c r="BA375" s="33"/>
      <c r="BB375" s="33"/>
      <c r="BC375" s="42"/>
      <c r="BD375" s="43">
        <f t="shared" si="155"/>
        <v>476.2641509433962</v>
      </c>
      <c r="BE375" s="44">
        <f>Tabela1[[#This Row],[MÉDIA DIÁRIA]]*180</f>
        <v>85727.547169811311</v>
      </c>
      <c r="BF375" s="44">
        <f>Tabela1[[#This Row],[MÉDIA DIÁRIA]]*IF(Tabela1[[#This Row],[ABC FAT]]="A",(13*22),IF(Tabela1[[#This Row],[ABC FAT]]="B",(9*22),IF(Tabela1[[#This Row],[ABC FAT]]="C",(3*22),0)))</f>
        <v>136211.54716981133</v>
      </c>
      <c r="BG375" s="44">
        <f>SUM(Tabela1[[#This Row],[ESTOQUE TOTAL]],Tabela1[[#This Row],[TRÂNSITO TOTAL]])</f>
        <v>169100</v>
      </c>
      <c r="BH3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52800</v>
      </c>
      <c r="BI3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1.3647888439901752</v>
      </c>
    </row>
    <row r="376" spans="1:61" s="3" customFormat="1" x14ac:dyDescent="0.2">
      <c r="A376" s="4" t="s">
        <v>34</v>
      </c>
      <c r="B376" s="4" t="s">
        <v>145</v>
      </c>
      <c r="C376" s="4">
        <v>500</v>
      </c>
      <c r="D376" s="4" t="s">
        <v>16</v>
      </c>
      <c r="E376" s="5"/>
      <c r="F376" s="4">
        <v>120</v>
      </c>
      <c r="G376" s="4">
        <v>855</v>
      </c>
      <c r="H376" s="4">
        <v>15</v>
      </c>
      <c r="I376" s="4">
        <v>520</v>
      </c>
      <c r="J376" s="4">
        <v>90</v>
      </c>
      <c r="K376" s="4">
        <v>542</v>
      </c>
      <c r="L376" s="4">
        <v>328</v>
      </c>
      <c r="M376" s="4">
        <v>230</v>
      </c>
      <c r="N376" s="4">
        <v>240</v>
      </c>
      <c r="O376" s="4">
        <v>620</v>
      </c>
      <c r="P376" s="4">
        <v>460</v>
      </c>
      <c r="Q376" s="13">
        <f t="shared" si="130"/>
        <v>0</v>
      </c>
      <c r="R376" s="16">
        <f t="shared" si="131"/>
        <v>0.32835820895522388</v>
      </c>
      <c r="S376" s="16">
        <f t="shared" si="132"/>
        <v>2.3395522388059704</v>
      </c>
      <c r="T376" s="16">
        <f t="shared" si="133"/>
        <v>4.1044776119402986E-2</v>
      </c>
      <c r="U376" s="16">
        <f t="shared" si="134"/>
        <v>1.4228855721393034</v>
      </c>
      <c r="V376" s="16">
        <f t="shared" si="135"/>
        <v>0.24626865671641793</v>
      </c>
      <c r="W376" s="16">
        <f t="shared" si="136"/>
        <v>1.4830845771144279</v>
      </c>
      <c r="X376" s="16">
        <f t="shared" si="137"/>
        <v>0.89751243781094536</v>
      </c>
      <c r="Y376" s="16">
        <f t="shared" si="138"/>
        <v>0.62935323383084585</v>
      </c>
      <c r="Z376" s="16">
        <f t="shared" si="139"/>
        <v>0.65671641791044777</v>
      </c>
      <c r="AA376" s="16">
        <f t="shared" si="140"/>
        <v>1.6965174129353235</v>
      </c>
      <c r="AB376" s="17">
        <f t="shared" si="141"/>
        <v>1.2587064676616917</v>
      </c>
      <c r="AC376" s="15">
        <v>43019.71</v>
      </c>
      <c r="AD376" s="14">
        <f>AVERAGE(Tabela1[[#This Row],[202407-JUL]:[202506-JUN]])</f>
        <v>365.45454545454544</v>
      </c>
      <c r="AE376" s="14">
        <f t="shared" si="142"/>
        <v>435</v>
      </c>
      <c r="AF376" s="5">
        <v>0</v>
      </c>
      <c r="AG376" s="6">
        <v>740</v>
      </c>
      <c r="AH376" s="4">
        <v>0</v>
      </c>
      <c r="AI376" s="23">
        <f>SUM(Tabela1[[#This Row],[ESTOQUE RJ]:[ESTOQUE SC]])</f>
        <v>740</v>
      </c>
      <c r="AJ376" s="4">
        <v>3000</v>
      </c>
      <c r="AK376" s="4">
        <v>1000</v>
      </c>
      <c r="AL376" s="24">
        <f>SUM(Tabela1[[#This Row],[QTD CONTAINER]:[QTD FÁBRICA]])</f>
        <v>4000</v>
      </c>
      <c r="AM376" s="7">
        <f t="shared" si="143"/>
        <v>2.0248756218905473</v>
      </c>
      <c r="AN376" s="7">
        <f t="shared" si="144"/>
        <v>0</v>
      </c>
      <c r="AO376" s="8">
        <f t="shared" si="145"/>
        <v>8.2089552238805972</v>
      </c>
      <c r="AP376" s="9">
        <f t="shared" si="146"/>
        <v>2.7363184079601992</v>
      </c>
      <c r="AQ376" s="25">
        <f t="shared" si="147"/>
        <v>12.970149253731345</v>
      </c>
      <c r="AR376" s="18">
        <f t="shared" si="148"/>
        <v>1.7011494252873562</v>
      </c>
      <c r="AS376" s="7">
        <f t="shared" si="149"/>
        <v>0</v>
      </c>
      <c r="AT376" s="8">
        <f t="shared" si="150"/>
        <v>6.8965517241379306</v>
      </c>
      <c r="AU376" s="9">
        <f t="shared" si="151"/>
        <v>2.2988505747126435</v>
      </c>
      <c r="AV376" s="10">
        <f t="shared" si="152"/>
        <v>10.896551724137931</v>
      </c>
      <c r="AW376" s="22">
        <f t="shared" si="153"/>
        <v>1.2492901760363428</v>
      </c>
      <c r="AX376" s="5">
        <f t="shared" si="154"/>
        <v>0</v>
      </c>
      <c r="AY376" s="4">
        <f>IF(
  AND(Tabela1[[#This Row],[GRUPO | ITEM]]="PALHETAS",NOT(OR(MID(Tabela1[[#This Row],[ITEM]],1,5)="YN-PF",MID(Tabela1[[#This Row],[ITEM]],1,5)="YN-PC"))),
  0,
  IF(
    ROUNDUP(
      IF(
        IF(D376="A",13-SUM(AR376:AU376),IF(D376="B",11-SUM(AR376:AU376),IF(D376="C",7-SUM(AR376:AU376))))
        &lt;0,
        0,
        IF(D376="A",13-SUM(AR376:AU376),IF(D376="B",11-SUM(AR376:AU376),IF(D376="C",7-SUM(AR376:AU376))))
      )
      *AE376/C376, 0
    )
    *C376 = 0,
    0,
    ROUNDUP(
      IF(
        IF(D376="A",13-SUM(AR376:AU376),IF(D376="B",11-SUM(AR376:AU376),IF(D376="C",7-SUM(AR376:AU376))))
        &lt;0,
        0,
        IF(D376="A",13-SUM(AR376:AU376),IF(D376="B",11-SUM(AR376:AU376),IF(D376="C",7-SUM(AR376:AU376))))
      )
      *AE376/C376, 0
    ) *C376
  )
)</f>
        <v>500</v>
      </c>
      <c r="AZ376" s="26">
        <f>IF(OR(COUNTIF(AB376,"&gt;="&amp;1.5)+COUNTIF(AA376,"&gt;="&amp;1.5)+COUNTIF(Z376,"&gt;="&amp;1.5)+COUNTIF(Y376,"&gt;="&amp;1.5)+COUNTIF(X376,"&gt;="&amp;1.5)&gt;=2,COUNTIF(AB376,"&gt;="&amp;2)&gt;=1,AND(AA376&gt;=1.5,AB376&lt;=0.3,AI376=0)),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+IFERROR(BA376*C376,0),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+IFERROR(BA376*C376,0),
IFERROR(AVERAGEIF(Tabela1[[#This Row],[COMPRA PADRÃO]:[COMPRA &gt;30%]],"&gt;"&amp;0,Tabela1[[#This Row],[COMPRA PADRÃO]:[COMPRA &gt;30%]]),
0))/Tabela1[[#This Row],[U/CX]],0)*Tabela1[[#This Row],[U/CX]])</f>
        <v>500</v>
      </c>
      <c r="BA376" s="19"/>
      <c r="BB376" s="19"/>
      <c r="BC376" s="5"/>
      <c r="BD376" s="43">
        <f t="shared" si="155"/>
        <v>15.169811320754716</v>
      </c>
      <c r="BE376" s="44">
        <f>Tabela1[[#This Row],[MÉDIA DIÁRIA]]*180</f>
        <v>2730.566037735849</v>
      </c>
      <c r="BF376" s="44">
        <f>Tabela1[[#This Row],[MÉDIA DIÁRIA]]*IF(Tabela1[[#This Row],[ABC FAT]]="A",(13*22),IF(Tabela1[[#This Row],[ABC FAT]]="B",(9*22),IF(Tabela1[[#This Row],[ABC FAT]]="C",(3*22),0)))</f>
        <v>3003.6226415094338</v>
      </c>
      <c r="BG376" s="44">
        <f>SUM(Tabela1[[#This Row],[ESTOQUE TOTAL]],Tabela1[[#This Row],[TRÂNSITO TOTAL]])</f>
        <v>4740</v>
      </c>
      <c r="BH3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3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1.3696793808734107</v>
      </c>
    </row>
    <row r="377" spans="1:61" s="3" customFormat="1" x14ac:dyDescent="0.2">
      <c r="A377" s="4" t="s">
        <v>202</v>
      </c>
      <c r="B377" s="4" t="s">
        <v>326</v>
      </c>
      <c r="C377" s="4">
        <v>15</v>
      </c>
      <c r="D377" s="4" t="s">
        <v>16</v>
      </c>
      <c r="E377" s="5">
        <v>390</v>
      </c>
      <c r="F377" s="4">
        <v>405</v>
      </c>
      <c r="G377" s="4">
        <v>180</v>
      </c>
      <c r="H377" s="4">
        <v>600</v>
      </c>
      <c r="I377" s="4">
        <v>195</v>
      </c>
      <c r="J377" s="4">
        <v>165</v>
      </c>
      <c r="K377" s="4">
        <v>435</v>
      </c>
      <c r="L377" s="4">
        <v>375</v>
      </c>
      <c r="M377" s="4">
        <v>210</v>
      </c>
      <c r="N377" s="4">
        <v>270</v>
      </c>
      <c r="O377" s="4">
        <v>195</v>
      </c>
      <c r="P377" s="4">
        <v>510</v>
      </c>
      <c r="Q377" s="13">
        <f t="shared" si="130"/>
        <v>1.1908396946564885</v>
      </c>
      <c r="R377" s="16">
        <f t="shared" si="131"/>
        <v>1.2366412213740459</v>
      </c>
      <c r="S377" s="16">
        <f t="shared" si="132"/>
        <v>0.54961832061068705</v>
      </c>
      <c r="T377" s="16">
        <f t="shared" si="133"/>
        <v>1.83206106870229</v>
      </c>
      <c r="U377" s="16">
        <f t="shared" si="134"/>
        <v>0.59541984732824427</v>
      </c>
      <c r="V377" s="16">
        <f t="shared" si="135"/>
        <v>0.50381679389312972</v>
      </c>
      <c r="W377" s="16">
        <f t="shared" si="136"/>
        <v>1.3282442748091603</v>
      </c>
      <c r="X377" s="16">
        <f t="shared" si="137"/>
        <v>1.1450381679389312</v>
      </c>
      <c r="Y377" s="16">
        <f t="shared" si="138"/>
        <v>0.64122137404580148</v>
      </c>
      <c r="Z377" s="16">
        <f t="shared" si="139"/>
        <v>0.82442748091603058</v>
      </c>
      <c r="AA377" s="16">
        <f t="shared" si="140"/>
        <v>0.59541984732824427</v>
      </c>
      <c r="AB377" s="17">
        <f t="shared" si="141"/>
        <v>1.5572519083969465</v>
      </c>
      <c r="AC377" s="15">
        <v>57519.15</v>
      </c>
      <c r="AD377" s="14">
        <f>AVERAGE(Tabela1[[#This Row],[202407-JUL]:[202506-JUN]])</f>
        <v>327.5</v>
      </c>
      <c r="AE377" s="14">
        <f t="shared" si="142"/>
        <v>327.5</v>
      </c>
      <c r="AF377" s="5">
        <v>0</v>
      </c>
      <c r="AG377" s="6">
        <v>1155</v>
      </c>
      <c r="AH377" s="4">
        <v>930</v>
      </c>
      <c r="AI377" s="23">
        <f>SUM(Tabela1[[#This Row],[ESTOQUE RJ]:[ESTOQUE SC]])</f>
        <v>2085</v>
      </c>
      <c r="AJ377" s="4">
        <v>1575</v>
      </c>
      <c r="AK377" s="4">
        <v>15</v>
      </c>
      <c r="AL377" s="24">
        <f>SUM(Tabela1[[#This Row],[QTD CONTAINER]:[QTD FÁBRICA]])</f>
        <v>1590</v>
      </c>
      <c r="AM377" s="7">
        <f t="shared" si="143"/>
        <v>3.5267175572519083</v>
      </c>
      <c r="AN377" s="7">
        <f t="shared" si="144"/>
        <v>2.8396946564885495</v>
      </c>
      <c r="AO377" s="8">
        <f t="shared" si="145"/>
        <v>4.8091603053435117</v>
      </c>
      <c r="AP377" s="9">
        <f t="shared" si="146"/>
        <v>4.5801526717557252E-2</v>
      </c>
      <c r="AQ377" s="25">
        <f t="shared" si="147"/>
        <v>11.221374045801527</v>
      </c>
      <c r="AR377" s="18">
        <f t="shared" si="148"/>
        <v>3.5267175572519083</v>
      </c>
      <c r="AS377" s="7">
        <f t="shared" si="149"/>
        <v>2.8396946564885495</v>
      </c>
      <c r="AT377" s="8">
        <f t="shared" si="150"/>
        <v>4.8091603053435117</v>
      </c>
      <c r="AU377" s="9">
        <f t="shared" si="151"/>
        <v>4.5801526717557252E-2</v>
      </c>
      <c r="AV377" s="10">
        <f t="shared" si="152"/>
        <v>11.221374045801527</v>
      </c>
      <c r="AW377" s="22">
        <f t="shared" si="153"/>
        <v>0</v>
      </c>
      <c r="AX377" s="5">
        <f t="shared" si="154"/>
        <v>0</v>
      </c>
      <c r="AY377" s="4">
        <f>IF(
  AND(Tabela1[[#This Row],[GRUPO | ITEM]]="PALHETAS",NOT(OR(MID(Tabela1[[#This Row],[ITEM]],1,5)="YN-PF",MID(Tabela1[[#This Row],[ITEM]],1,5)="YN-PC"))),
  0,
  IF(
    ROUNDUP(
      IF(
        IF(D377="A",13-SUM(AR377:AU377),IF(D377="B",11-SUM(AR377:AU377),IF(D377="C",7-SUM(AR377:AU377))))
        &lt;0,
        0,
        IF(D377="A",13-SUM(AR377:AU377),IF(D377="B",11-SUM(AR377:AU377),IF(D377="C",7-SUM(AR377:AU377))))
      )
      *AE377/C377, 0
    )
    *C377 = 0,
    0,
    ROUNDUP(
      IF(
        IF(D377="A",13-SUM(AR377:AU377),IF(D377="B",11-SUM(AR377:AU377),IF(D377="C",7-SUM(AR377:AU377))))
        &lt;0,
        0,
        IF(D377="A",13-SUM(AR377:AU377),IF(D377="B",11-SUM(AR377:AU377),IF(D377="C",7-SUM(AR377:AU377))))
      )
      *AE377/C377, 0
    ) *C377
  )
)</f>
        <v>0</v>
      </c>
      <c r="AZ377" s="26">
        <f>IF(OR(COUNTIF(AB377,"&gt;="&amp;1.5)+COUNTIF(AA377,"&gt;="&amp;1.5)+COUNTIF(Z377,"&gt;="&amp;1.5)+COUNTIF(Y377,"&gt;="&amp;1.5)+COUNTIF(X377,"&gt;="&amp;1.5)&gt;=2,COUNTIF(AB377,"&gt;="&amp;2)&gt;=1,AND(AA377&gt;=1.5,AB377&lt;=0.3,AI377=0)),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+IFERROR(BA377*C377,0),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+IFERROR(BA377*C377,0),
IFERROR(AVERAGEIF(Tabela1[[#This Row],[COMPRA PADRÃO]:[COMPRA &gt;30%]],"&gt;"&amp;0,Tabela1[[#This Row],[COMPRA PADRÃO]:[COMPRA &gt;30%]]),
0))/Tabela1[[#This Row],[U/CX]],0)*Tabela1[[#This Row],[U/CX]])</f>
        <v>0</v>
      </c>
      <c r="BA377" s="19"/>
      <c r="BB377" s="19"/>
      <c r="BC377" s="5"/>
      <c r="BD377" s="43">
        <f t="shared" si="155"/>
        <v>14.830188679245284</v>
      </c>
      <c r="BE377" s="44">
        <f>Tabela1[[#This Row],[MÉDIA DIÁRIA]]*180</f>
        <v>2669.433962264151</v>
      </c>
      <c r="BF377" s="44">
        <f>Tabela1[[#This Row],[MÉDIA DIÁRIA]]*IF(Tabela1[[#This Row],[ABC FAT]]="A",(13*22),IF(Tabela1[[#This Row],[ABC FAT]]="B",(9*22),IF(Tabela1[[#This Row],[ABC FAT]]="C",(3*22),0)))</f>
        <v>2936.3773584905662</v>
      </c>
      <c r="BG377" s="44">
        <f>SUM(Tabela1[[#This Row],[ESTOQUE TOTAL]],Tabela1[[#This Row],[TRÂNSITO TOTAL]])</f>
        <v>3675</v>
      </c>
      <c r="BH3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1935</v>
      </c>
      <c r="BI3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1.3710771840542832</v>
      </c>
    </row>
    <row r="378" spans="1:61" s="3" customFormat="1" x14ac:dyDescent="0.2">
      <c r="A378" s="4" t="s">
        <v>17</v>
      </c>
      <c r="B378" s="4" t="s">
        <v>947</v>
      </c>
      <c r="C378" s="4">
        <v>25</v>
      </c>
      <c r="D378" s="4" t="s">
        <v>85</v>
      </c>
      <c r="E378" s="5">
        <v>50</v>
      </c>
      <c r="F378" s="4">
        <v>50</v>
      </c>
      <c r="G378" s="4">
        <v>100</v>
      </c>
      <c r="H378" s="4">
        <v>55</v>
      </c>
      <c r="I378" s="4">
        <v>25</v>
      </c>
      <c r="J378" s="4">
        <v>25</v>
      </c>
      <c r="K378" s="4">
        <v>80</v>
      </c>
      <c r="L378" s="4">
        <v>80</v>
      </c>
      <c r="M378" s="4">
        <v>55</v>
      </c>
      <c r="N378" s="4">
        <v>25</v>
      </c>
      <c r="O378" s="4">
        <v>50</v>
      </c>
      <c r="P378" s="4"/>
      <c r="Q378" s="13">
        <f t="shared" si="130"/>
        <v>0.9243697478991596</v>
      </c>
      <c r="R378" s="16">
        <f t="shared" si="131"/>
        <v>0.9243697478991596</v>
      </c>
      <c r="S378" s="16">
        <f t="shared" si="132"/>
        <v>1.8487394957983192</v>
      </c>
      <c r="T378" s="16">
        <f t="shared" si="133"/>
        <v>1.0168067226890756</v>
      </c>
      <c r="U378" s="16">
        <f t="shared" si="134"/>
        <v>0.4621848739495798</v>
      </c>
      <c r="V378" s="16">
        <f t="shared" si="135"/>
        <v>0.4621848739495798</v>
      </c>
      <c r="W378" s="16">
        <f t="shared" si="136"/>
        <v>1.4789915966386553</v>
      </c>
      <c r="X378" s="16">
        <f t="shared" si="137"/>
        <v>1.4789915966386553</v>
      </c>
      <c r="Y378" s="16">
        <f t="shared" si="138"/>
        <v>1.0168067226890756</v>
      </c>
      <c r="Z378" s="16">
        <f t="shared" si="139"/>
        <v>0.4621848739495798</v>
      </c>
      <c r="AA378" s="16">
        <f t="shared" si="140"/>
        <v>0.9243697478991596</v>
      </c>
      <c r="AB378" s="17">
        <f t="shared" si="141"/>
        <v>0</v>
      </c>
      <c r="AC378" s="15">
        <v>11709.15</v>
      </c>
      <c r="AD378" s="14">
        <f>AVERAGE(Tabela1[[#This Row],[202407-JUL]:[202506-JUN]])</f>
        <v>54.090909090909093</v>
      </c>
      <c r="AE378" s="14">
        <f t="shared" si="142"/>
        <v>54.090909090909093</v>
      </c>
      <c r="AF378" s="5">
        <v>0</v>
      </c>
      <c r="AG378" s="6">
        <v>5</v>
      </c>
      <c r="AH378" s="4">
        <v>550</v>
      </c>
      <c r="AI378" s="23">
        <f>SUM(Tabela1[[#This Row],[ESTOQUE RJ]:[ESTOQUE SC]])</f>
        <v>555</v>
      </c>
      <c r="AJ378" s="4">
        <v>0</v>
      </c>
      <c r="AK378" s="4">
        <v>0</v>
      </c>
      <c r="AL378" s="24">
        <f>SUM(Tabela1[[#This Row],[QTD CONTAINER]:[QTD FÁBRICA]])</f>
        <v>0</v>
      </c>
      <c r="AM378" s="7">
        <f t="shared" si="143"/>
        <v>9.2436974789915957E-2</v>
      </c>
      <c r="AN378" s="7">
        <f t="shared" si="144"/>
        <v>10.168067226890756</v>
      </c>
      <c r="AO378" s="8">
        <f t="shared" si="145"/>
        <v>0</v>
      </c>
      <c r="AP378" s="9">
        <f t="shared" si="146"/>
        <v>0</v>
      </c>
      <c r="AQ378" s="25">
        <f t="shared" si="147"/>
        <v>10.260504201680671</v>
      </c>
      <c r="AR378" s="18">
        <f t="shared" si="148"/>
        <v>9.2436974789915957E-2</v>
      </c>
      <c r="AS378" s="7">
        <f t="shared" si="149"/>
        <v>10.168067226890756</v>
      </c>
      <c r="AT378" s="8">
        <f t="shared" si="150"/>
        <v>0</v>
      </c>
      <c r="AU378" s="9">
        <f t="shared" si="151"/>
        <v>0</v>
      </c>
      <c r="AV378" s="10">
        <f t="shared" si="152"/>
        <v>10.260504201680671</v>
      </c>
      <c r="AW378" s="22">
        <f t="shared" si="153"/>
        <v>0</v>
      </c>
      <c r="AX378" s="5">
        <f t="shared" si="154"/>
        <v>0</v>
      </c>
      <c r="AY378" s="4">
        <f>IF(
  AND(Tabela1[[#This Row],[GRUPO | ITEM]]="PALHETAS",NOT(OR(MID(Tabela1[[#This Row],[ITEM]],1,5)="YN-PF",MID(Tabela1[[#This Row],[ITEM]],1,5)="YN-PC"))),
  0,
  IF(
    ROUNDUP(
      IF(
        IF(D378="A",13-SUM(AR378:AU378),IF(D378="B",11-SUM(AR378:AU378),IF(D378="C",7-SUM(AR378:AU378))))
        &lt;0,
        0,
        IF(D378="A",13-SUM(AR378:AU378),IF(D378="B",11-SUM(AR378:AU378),IF(D378="C",7-SUM(AR378:AU378))))
      )
      *AE378/C378, 0
    )
    *C378 = 0,
    0,
    ROUNDUP(
      IF(
        IF(D378="A",13-SUM(AR378:AU378),IF(D378="B",11-SUM(AR378:AU378),IF(D378="C",7-SUM(AR378:AU378))))
        &lt;0,
        0,
        IF(D378="A",13-SUM(AR378:AU378),IF(D378="B",11-SUM(AR378:AU378),IF(D378="C",7-SUM(AR378:AU378))))
      )
      *AE378/C378, 0
    ) *C378
  )
)</f>
        <v>0</v>
      </c>
      <c r="AZ378" s="26">
        <f>IF(OR(COUNTIF(AB378,"&gt;="&amp;1.5)+COUNTIF(AA378,"&gt;="&amp;1.5)+COUNTIF(Z378,"&gt;="&amp;1.5)+COUNTIF(Y378,"&gt;="&amp;1.5)+COUNTIF(X378,"&gt;="&amp;1.5)&gt;=2,COUNTIF(AB378,"&gt;="&amp;2)&gt;=1,AND(AA378&gt;=1.5,AB378&lt;=0.3,AI378=0)),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+IFERROR(BA378*C378,0),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+IFERROR(BA378*C378,0),
IFERROR(AVERAGEIF(Tabela1[[#This Row],[COMPRA PADRÃO]:[COMPRA &gt;30%]],"&gt;"&amp;0,Tabela1[[#This Row],[COMPRA PADRÃO]:[COMPRA &gt;30%]]),
0))/Tabela1[[#This Row],[U/CX]],0)*Tabela1[[#This Row],[U/CX]])</f>
        <v>0</v>
      </c>
      <c r="BA378" s="19"/>
      <c r="BB378" s="19"/>
      <c r="BC378" s="41"/>
      <c r="BD378" s="43">
        <f t="shared" si="155"/>
        <v>2.2452830188679247</v>
      </c>
      <c r="BE378" s="44">
        <f>Tabela1[[#This Row],[MÉDIA DIÁRIA]]*180</f>
        <v>404.15094339622647</v>
      </c>
      <c r="BF378" s="44">
        <f>Tabela1[[#This Row],[MÉDIA DIÁRIA]]*IF(Tabela1[[#This Row],[ABC FAT]]="A",(13*22),IF(Tabela1[[#This Row],[ABC FAT]]="B",(9*22),IF(Tabela1[[#This Row],[ABC FAT]]="C",(3*22),0)))</f>
        <v>148.18867924528303</v>
      </c>
      <c r="BG378" s="44">
        <f>SUM(Tabela1[[#This Row],[ESTOQUE TOTAL]],Tabela1[[#This Row],[TRÂNSITO TOTAL]])</f>
        <v>555</v>
      </c>
      <c r="BH3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1.3732492997198877</v>
      </c>
    </row>
    <row r="379" spans="1:61" s="3" customFormat="1" x14ac:dyDescent="0.2">
      <c r="A379" s="4" t="s">
        <v>17</v>
      </c>
      <c r="B379" s="4" t="s">
        <v>185</v>
      </c>
      <c r="C379" s="4">
        <v>25</v>
      </c>
      <c r="D379" s="4" t="s">
        <v>85</v>
      </c>
      <c r="E379" s="5">
        <v>100</v>
      </c>
      <c r="F379" s="4">
        <v>175</v>
      </c>
      <c r="G379" s="4">
        <v>200</v>
      </c>
      <c r="H379" s="4">
        <v>30</v>
      </c>
      <c r="I379" s="4">
        <v>275</v>
      </c>
      <c r="J379" s="4"/>
      <c r="K379" s="4">
        <v>45</v>
      </c>
      <c r="L379" s="4">
        <v>50</v>
      </c>
      <c r="M379" s="4"/>
      <c r="N379" s="4">
        <v>100</v>
      </c>
      <c r="O379" s="4">
        <v>125</v>
      </c>
      <c r="P379" s="4">
        <v>25</v>
      </c>
      <c r="Q379" s="13">
        <f t="shared" si="130"/>
        <v>0.88888888888888884</v>
      </c>
      <c r="R379" s="16">
        <f t="shared" si="131"/>
        <v>1.5555555555555556</v>
      </c>
      <c r="S379" s="16">
        <f t="shared" si="132"/>
        <v>1.7777777777777777</v>
      </c>
      <c r="T379" s="16">
        <f t="shared" si="133"/>
        <v>0.26666666666666666</v>
      </c>
      <c r="U379" s="16">
        <f t="shared" si="134"/>
        <v>2.4444444444444446</v>
      </c>
      <c r="V379" s="16">
        <f t="shared" si="135"/>
        <v>0</v>
      </c>
      <c r="W379" s="16">
        <f t="shared" si="136"/>
        <v>0.4</v>
      </c>
      <c r="X379" s="16">
        <f t="shared" si="137"/>
        <v>0.44444444444444442</v>
      </c>
      <c r="Y379" s="16">
        <f t="shared" si="138"/>
        <v>0</v>
      </c>
      <c r="Z379" s="16">
        <f t="shared" si="139"/>
        <v>0.88888888888888884</v>
      </c>
      <c r="AA379" s="16">
        <f t="shared" si="140"/>
        <v>1.1111111111111112</v>
      </c>
      <c r="AB379" s="17">
        <f t="shared" si="141"/>
        <v>0.22222222222222221</v>
      </c>
      <c r="AC379" s="15">
        <v>22263.75</v>
      </c>
      <c r="AD379" s="14">
        <f>AVERAGE(Tabela1[[#This Row],[202407-JUL]:[202506-JUN]])</f>
        <v>112.5</v>
      </c>
      <c r="AE379" s="14">
        <f t="shared" si="142"/>
        <v>133.75</v>
      </c>
      <c r="AF379" s="5">
        <v>0</v>
      </c>
      <c r="AG379" s="6">
        <v>0</v>
      </c>
      <c r="AH379" s="4">
        <v>50</v>
      </c>
      <c r="AI379" s="23">
        <f>SUM(Tabela1[[#This Row],[ESTOQUE RJ]:[ESTOQUE SC]])</f>
        <v>50</v>
      </c>
      <c r="AJ379" s="4">
        <v>1000</v>
      </c>
      <c r="AK379" s="4">
        <v>1000</v>
      </c>
      <c r="AL379" s="24">
        <f>SUM(Tabela1[[#This Row],[QTD CONTAINER]:[QTD FÁBRICA]])</f>
        <v>2000</v>
      </c>
      <c r="AM379" s="7">
        <f t="shared" si="143"/>
        <v>0</v>
      </c>
      <c r="AN379" s="7">
        <f t="shared" si="144"/>
        <v>0.44444444444444442</v>
      </c>
      <c r="AO379" s="8">
        <f t="shared" si="145"/>
        <v>8.8888888888888893</v>
      </c>
      <c r="AP379" s="9">
        <f t="shared" si="146"/>
        <v>8.8888888888888893</v>
      </c>
      <c r="AQ379" s="25">
        <f t="shared" si="147"/>
        <v>18.222222222222221</v>
      </c>
      <c r="AR379" s="18">
        <f t="shared" si="148"/>
        <v>0</v>
      </c>
      <c r="AS379" s="7">
        <f t="shared" si="149"/>
        <v>0.37383177570093457</v>
      </c>
      <c r="AT379" s="8">
        <f t="shared" si="150"/>
        <v>7.4766355140186915</v>
      </c>
      <c r="AU379" s="9">
        <f t="shared" si="151"/>
        <v>7.4766355140186915</v>
      </c>
      <c r="AV379" s="10">
        <f t="shared" si="152"/>
        <v>15.327102803738317</v>
      </c>
      <c r="AW379" s="22">
        <f t="shared" si="153"/>
        <v>0</v>
      </c>
      <c r="AX379" s="5">
        <f t="shared" si="154"/>
        <v>0</v>
      </c>
      <c r="AY379" s="4">
        <f>IF(
  AND(Tabela1[[#This Row],[GRUPO | ITEM]]="PALHETAS",NOT(OR(MID(Tabela1[[#This Row],[ITEM]],1,5)="YN-PF",MID(Tabela1[[#This Row],[ITEM]],1,5)="YN-PC"))),
  0,
  IF(
    ROUNDUP(
      IF(
        IF(D379="A",13-SUM(AR379:AU379),IF(D379="B",11-SUM(AR379:AU379),IF(D379="C",7-SUM(AR379:AU379))))
        &lt;0,
        0,
        IF(D379="A",13-SUM(AR379:AU379),IF(D379="B",11-SUM(AR379:AU379),IF(D379="C",7-SUM(AR379:AU379))))
      )
      *AE379/C379, 0
    )
    *C379 = 0,
    0,
    ROUNDUP(
      IF(
        IF(D379="A",13-SUM(AR379:AU379),IF(D379="B",11-SUM(AR379:AU379),IF(D379="C",7-SUM(AR379:AU379))))
        &lt;0,
        0,
        IF(D379="A",13-SUM(AR379:AU379),IF(D379="B",11-SUM(AR379:AU379),IF(D379="C",7-SUM(AR379:AU379))))
      )
      *AE379/C379, 0
    ) *C379
  )
)</f>
        <v>0</v>
      </c>
      <c r="AZ379" s="26">
        <f>IF(OR(COUNTIF(AB379,"&gt;="&amp;1.5)+COUNTIF(AA379,"&gt;="&amp;1.5)+COUNTIF(Z379,"&gt;="&amp;1.5)+COUNTIF(Y379,"&gt;="&amp;1.5)+COUNTIF(X379,"&gt;="&amp;1.5)&gt;=2,COUNTIF(AB379,"&gt;="&amp;2)&gt;=1,AND(AA379&gt;=1.5,AB379&lt;=0.3,AI379=0)),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+IFERROR(BA379*C379,0),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+IFERROR(BA379*C379,0),
IFERROR(AVERAGEIF(Tabela1[[#This Row],[COMPRA PADRÃO]:[COMPRA &gt;30%]],"&gt;"&amp;0,Tabela1[[#This Row],[COMPRA PADRÃO]:[COMPRA &gt;30%]]),
0))/Tabela1[[#This Row],[U/CX]],0)*Tabela1[[#This Row],[U/CX]])</f>
        <v>0</v>
      </c>
      <c r="BA379" s="19"/>
      <c r="BB379" s="19"/>
      <c r="BC379" s="5"/>
      <c r="BD379" s="43">
        <f t="shared" si="155"/>
        <v>4.2452830188679247</v>
      </c>
      <c r="BE379" s="44">
        <f>Tabela1[[#This Row],[MÉDIA DIÁRIA]]*180</f>
        <v>764.15094339622647</v>
      </c>
      <c r="BF379" s="44">
        <f>Tabela1[[#This Row],[MÉDIA DIÁRIA]]*IF(Tabela1[[#This Row],[ABC FAT]]="A",(13*22),IF(Tabela1[[#This Row],[ABC FAT]]="B",(9*22),IF(Tabela1[[#This Row],[ABC FAT]]="C",(3*22),0)))</f>
        <v>280.18867924528303</v>
      </c>
      <c r="BG379" s="44">
        <f>SUM(Tabela1[[#This Row],[ESTOQUE TOTAL]],Tabela1[[#This Row],[TRÂNSITO TOTAL]])</f>
        <v>2050</v>
      </c>
      <c r="BH3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1.374074074074074</v>
      </c>
    </row>
    <row r="380" spans="1:61" s="3" customFormat="1" x14ac:dyDescent="0.2">
      <c r="A380" s="4" t="s">
        <v>17</v>
      </c>
      <c r="B380" s="4" t="s">
        <v>851</v>
      </c>
      <c r="C380" s="4">
        <v>40</v>
      </c>
      <c r="D380" s="4" t="s">
        <v>85</v>
      </c>
      <c r="E380" s="5">
        <v>120</v>
      </c>
      <c r="F380" s="4">
        <v>90</v>
      </c>
      <c r="G380" s="4">
        <v>100</v>
      </c>
      <c r="H380" s="4">
        <v>234</v>
      </c>
      <c r="I380" s="4"/>
      <c r="J380" s="4"/>
      <c r="K380" s="4"/>
      <c r="L380" s="4">
        <v>180</v>
      </c>
      <c r="M380" s="4">
        <v>120</v>
      </c>
      <c r="N380" s="4">
        <v>240</v>
      </c>
      <c r="O380" s="4">
        <v>100</v>
      </c>
      <c r="P380" s="4">
        <v>100</v>
      </c>
      <c r="Q380" s="13">
        <f t="shared" si="130"/>
        <v>0.8411214953271029</v>
      </c>
      <c r="R380" s="16">
        <f t="shared" si="131"/>
        <v>0.63084112149532712</v>
      </c>
      <c r="S380" s="16">
        <f t="shared" si="132"/>
        <v>0.70093457943925241</v>
      </c>
      <c r="T380" s="16">
        <f t="shared" si="133"/>
        <v>1.6401869158878506</v>
      </c>
      <c r="U380" s="16">
        <f t="shared" si="134"/>
        <v>0</v>
      </c>
      <c r="V380" s="16">
        <f t="shared" si="135"/>
        <v>0</v>
      </c>
      <c r="W380" s="16">
        <f t="shared" si="136"/>
        <v>0</v>
      </c>
      <c r="X380" s="16">
        <f t="shared" si="137"/>
        <v>1.2616822429906542</v>
      </c>
      <c r="Y380" s="16">
        <f t="shared" si="138"/>
        <v>0.8411214953271029</v>
      </c>
      <c r="Z380" s="16">
        <f t="shared" si="139"/>
        <v>1.6822429906542058</v>
      </c>
      <c r="AA380" s="16">
        <f t="shared" si="140"/>
        <v>0.70093457943925241</v>
      </c>
      <c r="AB380" s="17">
        <f t="shared" si="141"/>
        <v>0.70093457943925241</v>
      </c>
      <c r="AC380" s="15">
        <v>9237.48</v>
      </c>
      <c r="AD380" s="14">
        <f>AVERAGE(Tabela1[[#This Row],[202407-JUL]:[202506-JUN]])</f>
        <v>142.66666666666666</v>
      </c>
      <c r="AE380" s="14">
        <f t="shared" si="142"/>
        <v>142.66666666666666</v>
      </c>
      <c r="AF380" s="5">
        <v>0</v>
      </c>
      <c r="AG380" s="6">
        <v>1200</v>
      </c>
      <c r="AH380" s="4">
        <v>0</v>
      </c>
      <c r="AI380" s="23">
        <f>SUM(Tabela1[[#This Row],[ESTOQUE RJ]:[ESTOQUE SC]])</f>
        <v>1200</v>
      </c>
      <c r="AJ380" s="4">
        <v>0</v>
      </c>
      <c r="AK380" s="4">
        <v>2000</v>
      </c>
      <c r="AL380" s="24">
        <f>SUM(Tabela1[[#This Row],[QTD CONTAINER]:[QTD FÁBRICA]])</f>
        <v>2000</v>
      </c>
      <c r="AM380" s="7">
        <f t="shared" si="143"/>
        <v>8.4112149532710294</v>
      </c>
      <c r="AN380" s="7">
        <f t="shared" si="144"/>
        <v>0</v>
      </c>
      <c r="AO380" s="8">
        <f t="shared" si="145"/>
        <v>0</v>
      </c>
      <c r="AP380" s="9">
        <f t="shared" si="146"/>
        <v>14.018691588785048</v>
      </c>
      <c r="AQ380" s="25">
        <f t="shared" si="147"/>
        <v>22.429906542056077</v>
      </c>
      <c r="AR380" s="18">
        <f t="shared" si="148"/>
        <v>8.4112149532710294</v>
      </c>
      <c r="AS380" s="7">
        <f t="shared" si="149"/>
        <v>0</v>
      </c>
      <c r="AT380" s="8">
        <f t="shared" si="150"/>
        <v>0</v>
      </c>
      <c r="AU380" s="9">
        <f t="shared" si="151"/>
        <v>14.018691588785048</v>
      </c>
      <c r="AV380" s="10">
        <f t="shared" si="152"/>
        <v>22.429906542056077</v>
      </c>
      <c r="AW380" s="22">
        <f t="shared" si="153"/>
        <v>0</v>
      </c>
      <c r="AX380" s="5">
        <f t="shared" si="154"/>
        <v>0</v>
      </c>
      <c r="AY380" s="4">
        <f>IF(
  AND(Tabela1[[#This Row],[GRUPO | ITEM]]="PALHETAS",NOT(OR(MID(Tabela1[[#This Row],[ITEM]],1,5)="YN-PF",MID(Tabela1[[#This Row],[ITEM]],1,5)="YN-PC"))),
  0,
  IF(
    ROUNDUP(
      IF(
        IF(D380="A",13-SUM(AR380:AU380),IF(D380="B",11-SUM(AR380:AU380),IF(D380="C",7-SUM(AR380:AU380))))
        &lt;0,
        0,
        IF(D380="A",13-SUM(AR380:AU380),IF(D380="B",11-SUM(AR380:AU380),IF(D380="C",7-SUM(AR380:AU380))))
      )
      *AE380/C380, 0
    )
    *C380 = 0,
    0,
    ROUNDUP(
      IF(
        IF(D380="A",13-SUM(AR380:AU380),IF(D380="B",11-SUM(AR380:AU380),IF(D380="C",7-SUM(AR380:AU380))))
        &lt;0,
        0,
        IF(D380="A",13-SUM(AR380:AU380),IF(D380="B",11-SUM(AR380:AU380),IF(D380="C",7-SUM(AR380:AU380))))
      )
      *AE380/C380, 0
    ) *C380
  )
)</f>
        <v>0</v>
      </c>
      <c r="AZ380" s="26">
        <f>IF(OR(COUNTIF(AB380,"&gt;="&amp;1.5)+COUNTIF(AA380,"&gt;="&amp;1.5)+COUNTIF(Z380,"&gt;="&amp;1.5)+COUNTIF(Y380,"&gt;="&amp;1.5)+COUNTIF(X380,"&gt;="&amp;1.5)&gt;=2,COUNTIF(AB380,"&gt;="&amp;2)&gt;=1,AND(AA380&gt;=1.5,AB380&lt;=0.3,AI380=0)),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+IFERROR(BA380*C380,0),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+IFERROR(BA380*C380,0),
IFERROR(AVERAGEIF(Tabela1[[#This Row],[COMPRA PADRÃO]:[COMPRA &gt;30%]],"&gt;"&amp;0,Tabela1[[#This Row],[COMPRA PADRÃO]:[COMPRA &gt;30%]]),
0))/Tabela1[[#This Row],[U/CX]],0)*Tabela1[[#This Row],[U/CX]])</f>
        <v>0</v>
      </c>
      <c r="BA380" s="19"/>
      <c r="BB380" s="19"/>
      <c r="BC380" s="5"/>
      <c r="BD380" s="43">
        <f t="shared" si="155"/>
        <v>4.8452830188679243</v>
      </c>
      <c r="BE380" s="44">
        <f>Tabela1[[#This Row],[MÉDIA DIÁRIA]]*180</f>
        <v>872.15094339622635</v>
      </c>
      <c r="BF380" s="44">
        <f>Tabela1[[#This Row],[MÉDIA DIÁRIA]]*IF(Tabela1[[#This Row],[ABC FAT]]="A",(13*22),IF(Tabela1[[#This Row],[ABC FAT]]="B",(9*22),IF(Tabela1[[#This Row],[ABC FAT]]="C",(3*22),0)))</f>
        <v>319.78867924528299</v>
      </c>
      <c r="BG380" s="44">
        <f>SUM(Tabela1[[#This Row],[ESTOQUE TOTAL]],Tabela1[[#This Row],[TRÂNSITO TOTAL]])</f>
        <v>3200</v>
      </c>
      <c r="BH3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1.3759086188992733</v>
      </c>
    </row>
    <row r="381" spans="1:61" s="3" customFormat="1" x14ac:dyDescent="0.2">
      <c r="A381" s="4" t="s">
        <v>122</v>
      </c>
      <c r="B381" s="4" t="s">
        <v>498</v>
      </c>
      <c r="C381" s="4">
        <v>20</v>
      </c>
      <c r="D381" s="4" t="s">
        <v>19</v>
      </c>
      <c r="E381" s="5">
        <v>380</v>
      </c>
      <c r="F381" s="4">
        <v>401</v>
      </c>
      <c r="G381" s="4">
        <v>370</v>
      </c>
      <c r="H381" s="4">
        <v>340</v>
      </c>
      <c r="I381" s="4">
        <v>280</v>
      </c>
      <c r="J381" s="4">
        <v>120</v>
      </c>
      <c r="K381" s="4">
        <v>260</v>
      </c>
      <c r="L381" s="4">
        <v>180</v>
      </c>
      <c r="M381" s="4">
        <v>100</v>
      </c>
      <c r="N381" s="4">
        <v>280</v>
      </c>
      <c r="O381" s="4">
        <v>180</v>
      </c>
      <c r="P381" s="4">
        <v>240</v>
      </c>
      <c r="Q381" s="13">
        <f t="shared" si="130"/>
        <v>1.4564037048866176</v>
      </c>
      <c r="R381" s="16">
        <f t="shared" si="131"/>
        <v>1.5368891727882465</v>
      </c>
      <c r="S381" s="16">
        <f t="shared" si="132"/>
        <v>1.4180772916001276</v>
      </c>
      <c r="T381" s="16">
        <f t="shared" si="133"/>
        <v>1.3030980517406578</v>
      </c>
      <c r="U381" s="16">
        <f t="shared" si="134"/>
        <v>1.0731395720217183</v>
      </c>
      <c r="V381" s="16">
        <f t="shared" si="135"/>
        <v>0.45991695943787925</v>
      </c>
      <c r="W381" s="16">
        <f t="shared" si="136"/>
        <v>0.99648674544873839</v>
      </c>
      <c r="X381" s="16">
        <f t="shared" si="137"/>
        <v>0.68987543915681881</v>
      </c>
      <c r="Y381" s="16">
        <f t="shared" si="138"/>
        <v>0.38326413286489935</v>
      </c>
      <c r="Z381" s="16">
        <f t="shared" si="139"/>
        <v>1.0731395720217183</v>
      </c>
      <c r="AA381" s="16">
        <f t="shared" si="140"/>
        <v>0.68987543915681881</v>
      </c>
      <c r="AB381" s="17">
        <f t="shared" si="141"/>
        <v>0.91983391887575849</v>
      </c>
      <c r="AC381" s="15">
        <v>175916.08</v>
      </c>
      <c r="AD381" s="14">
        <f>AVERAGE(Tabela1[[#This Row],[202407-JUL]:[202506-JUN]])</f>
        <v>260.91666666666669</v>
      </c>
      <c r="AE381" s="14">
        <f t="shared" si="142"/>
        <v>260.91666666666669</v>
      </c>
      <c r="AF381" s="5">
        <v>2</v>
      </c>
      <c r="AG381" s="6">
        <v>868</v>
      </c>
      <c r="AH381" s="4">
        <v>2060</v>
      </c>
      <c r="AI381" s="23">
        <f>SUM(Tabela1[[#This Row],[ESTOQUE RJ]:[ESTOQUE SC]])</f>
        <v>2928</v>
      </c>
      <c r="AJ381" s="4">
        <v>0</v>
      </c>
      <c r="AK381" s="4">
        <v>980</v>
      </c>
      <c r="AL381" s="24">
        <f>SUM(Tabela1[[#This Row],[QTD CONTAINER]:[QTD FÁBRICA]])</f>
        <v>980</v>
      </c>
      <c r="AM381" s="7">
        <f t="shared" si="143"/>
        <v>3.3267326732673266</v>
      </c>
      <c r="AN381" s="7">
        <f t="shared" si="144"/>
        <v>7.8952411370169271</v>
      </c>
      <c r="AO381" s="8">
        <f t="shared" si="145"/>
        <v>0</v>
      </c>
      <c r="AP381" s="9">
        <f t="shared" si="146"/>
        <v>3.755988502076014</v>
      </c>
      <c r="AQ381" s="25">
        <f t="shared" si="147"/>
        <v>14.977962312360269</v>
      </c>
      <c r="AR381" s="18">
        <f t="shared" si="148"/>
        <v>3.3267326732673266</v>
      </c>
      <c r="AS381" s="7">
        <f t="shared" si="149"/>
        <v>7.8952411370169271</v>
      </c>
      <c r="AT381" s="8">
        <f t="shared" si="150"/>
        <v>0</v>
      </c>
      <c r="AU381" s="9">
        <f t="shared" si="151"/>
        <v>3.755988502076014</v>
      </c>
      <c r="AV381" s="10">
        <f t="shared" si="152"/>
        <v>14.977962312360269</v>
      </c>
      <c r="AW381" s="22">
        <f t="shared" si="153"/>
        <v>0</v>
      </c>
      <c r="AX381" s="5">
        <f t="shared" si="154"/>
        <v>0</v>
      </c>
      <c r="AY381" s="4">
        <f>IF(
  AND(Tabela1[[#This Row],[GRUPO | ITEM]]="PALHETAS",NOT(OR(MID(Tabela1[[#This Row],[ITEM]],1,5)="YN-PF",MID(Tabela1[[#This Row],[ITEM]],1,5)="YN-PC"))),
  0,
  IF(
    ROUNDUP(
      IF(
        IF(D381="A",13-SUM(AR381:AU381),IF(D381="B",11-SUM(AR381:AU381),IF(D381="C",7-SUM(AR381:AU381))))
        &lt;0,
        0,
        IF(D381="A",13-SUM(AR381:AU381),IF(D381="B",11-SUM(AR381:AU381),IF(D381="C",7-SUM(AR381:AU381))))
      )
      *AE381/C381, 0
    )
    *C381 = 0,
    0,
    ROUNDUP(
      IF(
        IF(D381="A",13-SUM(AR381:AU381),IF(D381="B",11-SUM(AR381:AU381),IF(D381="C",7-SUM(AR381:AU381))))
        &lt;0,
        0,
        IF(D381="A",13-SUM(AR381:AU381),IF(D381="B",11-SUM(AR381:AU381),IF(D381="C",7-SUM(AR381:AU381))))
      )
      *AE381/C381, 0
    ) *C381
  )
)</f>
        <v>0</v>
      </c>
      <c r="AZ381" s="26">
        <f>IF(OR(COUNTIF(AB381,"&gt;="&amp;1.5)+COUNTIF(AA381,"&gt;="&amp;1.5)+COUNTIF(Z381,"&gt;="&amp;1.5)+COUNTIF(Y381,"&gt;="&amp;1.5)+COUNTIF(X381,"&gt;="&amp;1.5)&gt;=2,COUNTIF(AB381,"&gt;="&amp;2)&gt;=1,AND(AA381&gt;=1.5,AB381&lt;=0.3,AI381=0)),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+IFERROR(BA381*C381,0),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+IFERROR(BA381*C381,0),
IFERROR(AVERAGEIF(Tabela1[[#This Row],[COMPRA PADRÃO]:[COMPRA &gt;30%]],"&gt;"&amp;0,Tabela1[[#This Row],[COMPRA PADRÃO]:[COMPRA &gt;30%]]),
0))/Tabela1[[#This Row],[U/CX]],0)*Tabela1[[#This Row],[U/CX]])</f>
        <v>0</v>
      </c>
      <c r="BA381" s="19"/>
      <c r="BB381" s="19"/>
      <c r="BC381" s="5"/>
      <c r="BD381" s="43">
        <f t="shared" si="155"/>
        <v>11.815094339622641</v>
      </c>
      <c r="BE381" s="44">
        <f>Tabela1[[#This Row],[MÉDIA DIÁRIA]]*180</f>
        <v>2126.7169811320755</v>
      </c>
      <c r="BF381" s="44">
        <f>Tabela1[[#This Row],[MÉDIA DIÁRIA]]*IF(Tabela1[[#This Row],[ABC FAT]]="A",(13*22),IF(Tabela1[[#This Row],[ABC FAT]]="B",(9*22),IF(Tabela1[[#This Row],[ABC FAT]]="C",(3*22),0)))</f>
        <v>3379.1169811320756</v>
      </c>
      <c r="BG381" s="44">
        <f>SUM(Tabela1[[#This Row],[ESTOQUE TOTAL]],Tabela1[[#This Row],[TRÂNSITO TOTAL]])</f>
        <v>3908</v>
      </c>
      <c r="BH3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1600</v>
      </c>
      <c r="BI3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1.3767699350580218</v>
      </c>
    </row>
    <row r="382" spans="1:61" s="3" customFormat="1" x14ac:dyDescent="0.2">
      <c r="A382" s="4" t="s">
        <v>17</v>
      </c>
      <c r="B382" s="4" t="s">
        <v>938</v>
      </c>
      <c r="C382" s="4">
        <v>20</v>
      </c>
      <c r="D382" s="4" t="s">
        <v>85</v>
      </c>
      <c r="E382" s="5">
        <v>180</v>
      </c>
      <c r="F382" s="4">
        <v>60</v>
      </c>
      <c r="G382" s="4"/>
      <c r="H382" s="4">
        <v>160</v>
      </c>
      <c r="I382" s="4">
        <v>80</v>
      </c>
      <c r="J382" s="4"/>
      <c r="K382" s="4">
        <v>20</v>
      </c>
      <c r="L382" s="4">
        <v>200</v>
      </c>
      <c r="M382" s="4">
        <v>200</v>
      </c>
      <c r="N382" s="4">
        <v>60</v>
      </c>
      <c r="O382" s="4">
        <v>180</v>
      </c>
      <c r="P382" s="4">
        <v>140</v>
      </c>
      <c r="Q382" s="13">
        <f t="shared" si="130"/>
        <v>1.40625</v>
      </c>
      <c r="R382" s="16">
        <f t="shared" si="131"/>
        <v>0.46875</v>
      </c>
      <c r="S382" s="16">
        <f t="shared" si="132"/>
        <v>0</v>
      </c>
      <c r="T382" s="16">
        <f t="shared" si="133"/>
        <v>1.25</v>
      </c>
      <c r="U382" s="16">
        <f t="shared" si="134"/>
        <v>0.625</v>
      </c>
      <c r="V382" s="16">
        <f t="shared" si="135"/>
        <v>0</v>
      </c>
      <c r="W382" s="16">
        <f t="shared" si="136"/>
        <v>0.15625</v>
      </c>
      <c r="X382" s="16">
        <f t="shared" si="137"/>
        <v>1.5625</v>
      </c>
      <c r="Y382" s="16">
        <f t="shared" si="138"/>
        <v>1.5625</v>
      </c>
      <c r="Z382" s="16">
        <f t="shared" si="139"/>
        <v>0.46875</v>
      </c>
      <c r="AA382" s="16">
        <f t="shared" si="140"/>
        <v>1.40625</v>
      </c>
      <c r="AB382" s="17">
        <f t="shared" si="141"/>
        <v>1.09375</v>
      </c>
      <c r="AC382" s="15">
        <v>19936.8</v>
      </c>
      <c r="AD382" s="14">
        <f>AVERAGE(Tabela1[[#This Row],[202407-JUL]:[202506-JUN]])</f>
        <v>128</v>
      </c>
      <c r="AE382" s="14">
        <f t="shared" si="142"/>
        <v>140</v>
      </c>
      <c r="AF382" s="5">
        <v>0</v>
      </c>
      <c r="AG382" s="6">
        <v>600</v>
      </c>
      <c r="AH382" s="4">
        <v>600</v>
      </c>
      <c r="AI382" s="23">
        <f>SUM(Tabela1[[#This Row],[ESTOQUE RJ]:[ESTOQUE SC]])</f>
        <v>1200</v>
      </c>
      <c r="AJ382" s="4">
        <v>0</v>
      </c>
      <c r="AK382" s="4">
        <v>0</v>
      </c>
      <c r="AL382" s="24">
        <f>SUM(Tabela1[[#This Row],[QTD CONTAINER]:[QTD FÁBRICA]])</f>
        <v>0</v>
      </c>
      <c r="AM382" s="7">
        <f t="shared" si="143"/>
        <v>4.6875</v>
      </c>
      <c r="AN382" s="7">
        <f t="shared" si="144"/>
        <v>4.6875</v>
      </c>
      <c r="AO382" s="8">
        <f t="shared" si="145"/>
        <v>0</v>
      </c>
      <c r="AP382" s="9">
        <f t="shared" si="146"/>
        <v>0</v>
      </c>
      <c r="AQ382" s="25">
        <f t="shared" si="147"/>
        <v>9.375</v>
      </c>
      <c r="AR382" s="18">
        <f t="shared" si="148"/>
        <v>4.2857142857142856</v>
      </c>
      <c r="AS382" s="7">
        <f t="shared" si="149"/>
        <v>4.2857142857142856</v>
      </c>
      <c r="AT382" s="8">
        <f t="shared" si="150"/>
        <v>0</v>
      </c>
      <c r="AU382" s="9">
        <f t="shared" si="151"/>
        <v>0</v>
      </c>
      <c r="AV382" s="10">
        <f t="shared" si="152"/>
        <v>8.5714285714285712</v>
      </c>
      <c r="AW382" s="22">
        <f t="shared" si="153"/>
        <v>5.8208955223880601</v>
      </c>
      <c r="AX382" s="5">
        <f t="shared" si="154"/>
        <v>0</v>
      </c>
      <c r="AY382" s="4">
        <f>IF(
  AND(Tabela1[[#This Row],[GRUPO | ITEM]]="PALHETAS",NOT(OR(MID(Tabela1[[#This Row],[ITEM]],1,5)="YN-PF",MID(Tabela1[[#This Row],[ITEM]],1,5)="YN-PC"))),
  0,
  IF(
    ROUNDUP(
      IF(
        IF(D382="A",13-SUM(AR382:AU382),IF(D382="B",11-SUM(AR382:AU382),IF(D382="C",7-SUM(AR382:AU382))))
        &lt;0,
        0,
        IF(D382="A",13-SUM(AR382:AU382),IF(D382="B",11-SUM(AR382:AU382),IF(D382="C",7-SUM(AR382:AU382))))
      )
      *AE382/C382, 0
    )
    *C382 = 0,
    0,
    ROUNDUP(
      IF(
        IF(D382="A",13-SUM(AR382:AU382),IF(D382="B",11-SUM(AR382:AU382),IF(D382="C",7-SUM(AR382:AU382))))
        &lt;0,
        0,
        IF(D382="A",13-SUM(AR382:AU382),IF(D382="B",11-SUM(AR382:AU382),IF(D382="C",7-SUM(AR382:AU382))))
      )
      *AE382/C382, 0
    ) *C382
  )
)</f>
        <v>0</v>
      </c>
      <c r="AZ382" s="26">
        <f>IF(OR(COUNTIF(AB382,"&gt;="&amp;1.5)+COUNTIF(AA382,"&gt;="&amp;1.5)+COUNTIF(Z382,"&gt;="&amp;1.5)+COUNTIF(Y382,"&gt;="&amp;1.5)+COUNTIF(X382,"&gt;="&amp;1.5)&gt;=2,COUNTIF(AB382,"&gt;="&amp;2)&gt;=1,AND(AA382&gt;=1.5,AB382&lt;=0.3,AI382=0)),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+IFERROR(BA382*C382,0),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+IFERROR(BA382*C382,0),
IFERROR(AVERAGEIF(Tabela1[[#This Row],[COMPRA PADRÃO]:[COMPRA &gt;30%]],"&gt;"&amp;0,Tabela1[[#This Row],[COMPRA PADRÃO]:[COMPRA &gt;30%]]),
0))/Tabela1[[#This Row],[U/CX]],0)*Tabela1[[#This Row],[U/CX]])</f>
        <v>780</v>
      </c>
      <c r="BA382" s="19"/>
      <c r="BB382" s="19"/>
      <c r="BC382" s="41"/>
      <c r="BD382" s="43">
        <f t="shared" si="155"/>
        <v>4.8301886792452828</v>
      </c>
      <c r="BE382" s="44">
        <f>Tabela1[[#This Row],[MÉDIA DIÁRIA]]*180</f>
        <v>869.43396226415086</v>
      </c>
      <c r="BF382" s="44">
        <f>Tabela1[[#This Row],[MÉDIA DIÁRIA]]*IF(Tabela1[[#This Row],[ABC FAT]]="A",(13*22),IF(Tabela1[[#This Row],[ABC FAT]]="B",(9*22),IF(Tabela1[[#This Row],[ABC FAT]]="C",(3*22),0)))</f>
        <v>318.79245283018867</v>
      </c>
      <c r="BG382" s="44">
        <f>SUM(Tabela1[[#This Row],[ESTOQUE TOTAL]],Tabela1[[#This Row],[TRÂNSITO TOTAL]])</f>
        <v>1200</v>
      </c>
      <c r="BH3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1.3802083333333335</v>
      </c>
    </row>
    <row r="383" spans="1:61" s="3" customFormat="1" x14ac:dyDescent="0.2">
      <c r="A383" s="4" t="s">
        <v>117</v>
      </c>
      <c r="B383" s="4" t="s">
        <v>477</v>
      </c>
      <c r="C383" s="4">
        <v>20</v>
      </c>
      <c r="D383" s="4" t="s">
        <v>19</v>
      </c>
      <c r="E383" s="5">
        <v>720</v>
      </c>
      <c r="F383" s="4">
        <v>618</v>
      </c>
      <c r="G383" s="4">
        <v>380</v>
      </c>
      <c r="H383" s="4">
        <v>300</v>
      </c>
      <c r="I383" s="4">
        <v>900</v>
      </c>
      <c r="J383" s="4">
        <v>300</v>
      </c>
      <c r="K383" s="4">
        <v>580</v>
      </c>
      <c r="L383" s="4">
        <v>140</v>
      </c>
      <c r="M383" s="4">
        <v>520</v>
      </c>
      <c r="N383" s="4">
        <v>720</v>
      </c>
      <c r="O383" s="4">
        <v>240</v>
      </c>
      <c r="P383" s="4">
        <v>460</v>
      </c>
      <c r="Q383" s="13">
        <f t="shared" si="130"/>
        <v>1.4698877169105138</v>
      </c>
      <c r="R383" s="16">
        <f t="shared" si="131"/>
        <v>1.2616536236815243</v>
      </c>
      <c r="S383" s="16">
        <f t="shared" si="132"/>
        <v>0.77577407281388233</v>
      </c>
      <c r="T383" s="16">
        <f t="shared" si="133"/>
        <v>0.6124532153793808</v>
      </c>
      <c r="U383" s="16">
        <f t="shared" si="134"/>
        <v>1.8373596461381423</v>
      </c>
      <c r="V383" s="16">
        <f t="shared" si="135"/>
        <v>0.6124532153793808</v>
      </c>
      <c r="W383" s="16">
        <f t="shared" si="136"/>
        <v>1.1840762164001362</v>
      </c>
      <c r="X383" s="16">
        <f t="shared" si="137"/>
        <v>0.28581150051037768</v>
      </c>
      <c r="Y383" s="16">
        <f t="shared" si="138"/>
        <v>1.0615855733242601</v>
      </c>
      <c r="Z383" s="16">
        <f t="shared" si="139"/>
        <v>1.4698877169105138</v>
      </c>
      <c r="AA383" s="16">
        <f t="shared" si="140"/>
        <v>0.4899625723035046</v>
      </c>
      <c r="AB383" s="17">
        <f t="shared" si="141"/>
        <v>0.93909493024838386</v>
      </c>
      <c r="AC383" s="15">
        <v>157754.4</v>
      </c>
      <c r="AD383" s="14">
        <f>AVERAGE(Tabela1[[#This Row],[202407-JUL]:[202506-JUN]])</f>
        <v>489.83333333333331</v>
      </c>
      <c r="AE383" s="14">
        <f t="shared" si="142"/>
        <v>521.63636363636363</v>
      </c>
      <c r="AF383" s="5">
        <v>0</v>
      </c>
      <c r="AG383" s="6">
        <v>1000</v>
      </c>
      <c r="AH383" s="4">
        <v>3320</v>
      </c>
      <c r="AI383" s="23">
        <f>SUM(Tabela1[[#This Row],[ESTOQUE RJ]:[ESTOQUE SC]])</f>
        <v>4320</v>
      </c>
      <c r="AJ383" s="4">
        <v>1200</v>
      </c>
      <c r="AK383" s="4">
        <v>1000</v>
      </c>
      <c r="AL383" s="24">
        <f>SUM(Tabela1[[#This Row],[QTD CONTAINER]:[QTD FÁBRICA]])</f>
        <v>2200</v>
      </c>
      <c r="AM383" s="7">
        <f t="shared" si="143"/>
        <v>2.0415107179312693</v>
      </c>
      <c r="AN383" s="7">
        <f t="shared" si="144"/>
        <v>6.7778155835318135</v>
      </c>
      <c r="AO383" s="8">
        <f t="shared" si="145"/>
        <v>2.4498128615175232</v>
      </c>
      <c r="AP383" s="9">
        <f t="shared" si="146"/>
        <v>2.0415107179312693</v>
      </c>
      <c r="AQ383" s="25">
        <f t="shared" si="147"/>
        <v>13.310649880911875</v>
      </c>
      <c r="AR383" s="18">
        <f t="shared" si="148"/>
        <v>1.9170442662948763</v>
      </c>
      <c r="AS383" s="7">
        <f t="shared" si="149"/>
        <v>6.3645869640989892</v>
      </c>
      <c r="AT383" s="8">
        <f t="shared" si="150"/>
        <v>2.3004531195538513</v>
      </c>
      <c r="AU383" s="9">
        <f t="shared" si="151"/>
        <v>1.9170442662948763</v>
      </c>
      <c r="AV383" s="10">
        <f t="shared" si="152"/>
        <v>12.499128616242594</v>
      </c>
      <c r="AW383" s="22">
        <f t="shared" si="153"/>
        <v>0.55364980451488233</v>
      </c>
      <c r="AX383" s="5">
        <f t="shared" si="154"/>
        <v>0</v>
      </c>
      <c r="AY383" s="4">
        <f>IF(
  AND(Tabela1[[#This Row],[GRUPO | ITEM]]="PALHETAS",NOT(OR(MID(Tabela1[[#This Row],[ITEM]],1,5)="YN-PF",MID(Tabela1[[#This Row],[ITEM]],1,5)="YN-PC"))),
  0,
  IF(
    ROUNDUP(
      IF(
        IF(D383="A",13-SUM(AR383:AU383),IF(D383="B",11-SUM(AR383:AU383),IF(D383="C",7-SUM(AR383:AU383))))
        &lt;0,
        0,
        IF(D383="A",13-SUM(AR383:AU383),IF(D383="B",11-SUM(AR383:AU383),IF(D383="C",7-SUM(AR383:AU383))))
      )
      *AE383/C383, 0
    )
    *C383 = 0,
    0,
    ROUNDUP(
      IF(
        IF(D383="A",13-SUM(AR383:AU383),IF(D383="B",11-SUM(AR383:AU383),IF(D383="C",7-SUM(AR383:AU383))))
        &lt;0,
        0,
        IF(D383="A",13-SUM(AR383:AU383),IF(D383="B",11-SUM(AR383:AU383),IF(D383="C",7-SUM(AR383:AU383))))
      )
      *AE383/C383, 0
    ) *C383
  )
)</f>
        <v>280</v>
      </c>
      <c r="AZ383" s="26">
        <f>IF(OR(COUNTIF(AB383,"&gt;="&amp;1.5)+COUNTIF(AA383,"&gt;="&amp;1.5)+COUNTIF(Z383,"&gt;="&amp;1.5)+COUNTIF(Y383,"&gt;="&amp;1.5)+COUNTIF(X383,"&gt;="&amp;1.5)&gt;=2,COUNTIF(AB383,"&gt;="&amp;2)&gt;=1,AND(AA383&gt;=1.5,AB383&lt;=0.3,AI383=0)),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+IFERROR(BA383*C383,0),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+IFERROR(BA383*C383,0),
IFERROR(AVERAGEIF(Tabela1[[#This Row],[COMPRA PADRÃO]:[COMPRA &gt;30%]],"&gt;"&amp;0,Tabela1[[#This Row],[COMPRA PADRÃO]:[COMPRA &gt;30%]]),
0))/Tabela1[[#This Row],[U/CX]],0)*Tabela1[[#This Row],[U/CX]])</f>
        <v>280</v>
      </c>
      <c r="BA383" s="19"/>
      <c r="BB383" s="19"/>
      <c r="BC383" s="5"/>
      <c r="BD383" s="43">
        <f t="shared" si="155"/>
        <v>22.181132075471698</v>
      </c>
      <c r="BE383" s="44">
        <f>Tabela1[[#This Row],[MÉDIA DIÁRIA]]*180</f>
        <v>3992.6037735849059</v>
      </c>
      <c r="BF383" s="44">
        <f>Tabela1[[#This Row],[MÉDIA DIÁRIA]]*IF(Tabela1[[#This Row],[ABC FAT]]="A",(13*22),IF(Tabela1[[#This Row],[ABC FAT]]="B",(9*22),IF(Tabela1[[#This Row],[ABC FAT]]="C",(3*22),0)))</f>
        <v>6343.8037735849057</v>
      </c>
      <c r="BG383" s="44">
        <f>SUM(Tabela1[[#This Row],[ESTOQUE TOTAL]],Tabela1[[#This Row],[TRÂNSITO TOTAL]])</f>
        <v>6520</v>
      </c>
      <c r="BH3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3820</v>
      </c>
      <c r="BI3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1.3825564250878983</v>
      </c>
    </row>
    <row r="384" spans="1:61" s="3" customFormat="1" x14ac:dyDescent="0.2">
      <c r="A384" s="4" t="s">
        <v>14</v>
      </c>
      <c r="B384" s="4" t="s">
        <v>193</v>
      </c>
      <c r="C384" s="4">
        <v>50</v>
      </c>
      <c r="D384" s="4" t="s">
        <v>19</v>
      </c>
      <c r="E384" s="5">
        <v>1350</v>
      </c>
      <c r="F384" s="4">
        <v>350</v>
      </c>
      <c r="G384" s="4">
        <v>800</v>
      </c>
      <c r="H384" s="4">
        <v>900</v>
      </c>
      <c r="I384" s="4">
        <v>376</v>
      </c>
      <c r="J384" s="4">
        <v>50</v>
      </c>
      <c r="K384" s="4">
        <v>1000</v>
      </c>
      <c r="L384" s="4">
        <v>650</v>
      </c>
      <c r="M384" s="4">
        <v>550</v>
      </c>
      <c r="N384" s="4">
        <v>750</v>
      </c>
      <c r="O384" s="4">
        <v>500</v>
      </c>
      <c r="P384" s="4">
        <v>750</v>
      </c>
      <c r="Q384" s="13">
        <f t="shared" si="130"/>
        <v>2.018440069773237</v>
      </c>
      <c r="R384" s="16">
        <f t="shared" si="131"/>
        <v>0.52329927734861692</v>
      </c>
      <c r="S384" s="16">
        <f t="shared" si="132"/>
        <v>1.1961126339396959</v>
      </c>
      <c r="T384" s="16">
        <f t="shared" si="133"/>
        <v>1.345626713182158</v>
      </c>
      <c r="U384" s="16">
        <f t="shared" si="134"/>
        <v>0.56217293795165713</v>
      </c>
      <c r="V384" s="16">
        <f t="shared" si="135"/>
        <v>7.4757039621230995E-2</v>
      </c>
      <c r="W384" s="16">
        <f t="shared" si="136"/>
        <v>1.4951407924246198</v>
      </c>
      <c r="X384" s="16">
        <f t="shared" si="137"/>
        <v>0.97184151507600292</v>
      </c>
      <c r="Y384" s="16">
        <f t="shared" si="138"/>
        <v>0.82232743583354095</v>
      </c>
      <c r="Z384" s="16">
        <f t="shared" si="139"/>
        <v>1.121355594318465</v>
      </c>
      <c r="AA384" s="16">
        <f t="shared" si="140"/>
        <v>0.74757039621230992</v>
      </c>
      <c r="AB384" s="17">
        <f t="shared" si="141"/>
        <v>1.121355594318465</v>
      </c>
      <c r="AC384" s="15">
        <v>155089.60000000001</v>
      </c>
      <c r="AD384" s="14">
        <f>AVERAGE(Tabela1[[#This Row],[202407-JUL]:[202506-JUN]])</f>
        <v>668.83333333333337</v>
      </c>
      <c r="AE384" s="14">
        <f t="shared" si="142"/>
        <v>725.09090909090912</v>
      </c>
      <c r="AF384" s="5">
        <v>1</v>
      </c>
      <c r="AG384" s="6">
        <v>3300</v>
      </c>
      <c r="AH384" s="4">
        <v>3000</v>
      </c>
      <c r="AI384" s="23">
        <f>SUM(Tabela1[[#This Row],[ESTOQUE RJ]:[ESTOQUE SC]])</f>
        <v>6300</v>
      </c>
      <c r="AJ384" s="4">
        <v>1250</v>
      </c>
      <c r="AK384" s="4">
        <v>500</v>
      </c>
      <c r="AL384" s="24">
        <f>SUM(Tabela1[[#This Row],[QTD CONTAINER]:[QTD FÁBRICA]])</f>
        <v>1750</v>
      </c>
      <c r="AM384" s="7">
        <f t="shared" si="143"/>
        <v>4.9339646150012459</v>
      </c>
      <c r="AN384" s="7">
        <f t="shared" si="144"/>
        <v>4.48542237727386</v>
      </c>
      <c r="AO384" s="8">
        <f t="shared" si="145"/>
        <v>1.8689259905307749</v>
      </c>
      <c r="AP384" s="9">
        <f t="shared" si="146"/>
        <v>0.74757039621230992</v>
      </c>
      <c r="AQ384" s="25">
        <f t="shared" si="147"/>
        <v>12.035883379018191</v>
      </c>
      <c r="AR384" s="18">
        <f t="shared" si="148"/>
        <v>4.5511534603811432</v>
      </c>
      <c r="AS384" s="7">
        <f t="shared" si="149"/>
        <v>4.13741223671013</v>
      </c>
      <c r="AT384" s="8">
        <f t="shared" si="150"/>
        <v>1.7239217652958876</v>
      </c>
      <c r="AU384" s="9">
        <f t="shared" si="151"/>
        <v>0.68956870611835508</v>
      </c>
      <c r="AV384" s="10">
        <f t="shared" si="152"/>
        <v>11.102056168505516</v>
      </c>
      <c r="AW384" s="22">
        <f t="shared" si="153"/>
        <v>1.5065381145447232</v>
      </c>
      <c r="AX384" s="5">
        <f t="shared" si="154"/>
        <v>650</v>
      </c>
      <c r="AY384" s="4">
        <f>IF(
  AND(Tabela1[[#This Row],[GRUPO | ITEM]]="PALHETAS",NOT(OR(MID(Tabela1[[#This Row],[ITEM]],1,5)="YN-PF",MID(Tabela1[[#This Row],[ITEM]],1,5)="YN-PC"))),
  0,
  IF(
    ROUNDUP(
      IF(
        IF(D384="A",13-SUM(AR384:AU384),IF(D384="B",11-SUM(AR384:AU384),IF(D384="C",7-SUM(AR384:AU384))))
        &lt;0,
        0,
        IF(D384="A",13-SUM(AR384:AU384),IF(D384="B",11-SUM(AR384:AU384),IF(D384="C",7-SUM(AR384:AU384))))
      )
      *AE384/C384, 0
    )
    *C384 = 0,
    0,
    ROUNDUP(
      IF(
        IF(D384="A",13-SUM(AR384:AU384),IF(D384="B",11-SUM(AR384:AU384),IF(D384="C",7-SUM(AR384:AU384))))
        &lt;0,
        0,
        IF(D384="A",13-SUM(AR384:AU384),IF(D384="B",11-SUM(AR384:AU384),IF(D384="C",7-SUM(AR384:AU384))))
      )
      *AE384/C384, 0
    ) *C384
  )
)</f>
        <v>1400</v>
      </c>
      <c r="AZ384" s="26">
        <f>IF(OR(COUNTIF(AB384,"&gt;="&amp;1.5)+COUNTIF(AA384,"&gt;="&amp;1.5)+COUNTIF(Z384,"&gt;="&amp;1.5)+COUNTIF(Y384,"&gt;="&amp;1.5)+COUNTIF(X384,"&gt;="&amp;1.5)&gt;=2,COUNTIF(AB384,"&gt;="&amp;2)&gt;=1,AND(AA384&gt;=1.5,AB384&lt;=0.3,AI384=0)),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+IFERROR(BA384*C384,0),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+IFERROR(BA384*C384,0),
IFERROR(AVERAGEIF(Tabela1[[#This Row],[COMPRA PADRÃO]:[COMPRA &gt;30%]],"&gt;"&amp;0,Tabela1[[#This Row],[COMPRA PADRÃO]:[COMPRA &gt;30%]]),
0))/Tabela1[[#This Row],[U/CX]],0)*Tabela1[[#This Row],[U/CX]])</f>
        <v>1050</v>
      </c>
      <c r="BA384" s="19"/>
      <c r="BB384" s="19"/>
      <c r="BC384" s="5"/>
      <c r="BD384" s="43">
        <f t="shared" si="155"/>
        <v>30.286792452830188</v>
      </c>
      <c r="BE384" s="44">
        <f>Tabela1[[#This Row],[MÉDIA DIÁRIA]]*180</f>
        <v>5451.6226415094334</v>
      </c>
      <c r="BF384" s="44">
        <f>Tabela1[[#This Row],[MÉDIA DIÁRIA]]*IF(Tabela1[[#This Row],[ABC FAT]]="A",(13*22),IF(Tabela1[[#This Row],[ABC FAT]]="B",(9*22),IF(Tabela1[[#This Row],[ABC FAT]]="C",(3*22),0)))</f>
        <v>8662.022641509433</v>
      </c>
      <c r="BG384" s="44">
        <f>SUM(Tabela1[[#This Row],[ESTOQUE TOTAL]],Tabela1[[#This Row],[TRÂNSITO TOTAL]])</f>
        <v>8050</v>
      </c>
      <c r="BH3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6050</v>
      </c>
      <c r="BI3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1.3849087687238697</v>
      </c>
    </row>
    <row r="385" spans="1:61" s="3" customFormat="1" x14ac:dyDescent="0.2">
      <c r="A385" s="4" t="s">
        <v>17</v>
      </c>
      <c r="B385" s="4" t="s">
        <v>831</v>
      </c>
      <c r="C385" s="4">
        <v>50</v>
      </c>
      <c r="D385" s="4" t="s">
        <v>16</v>
      </c>
      <c r="E385" s="5">
        <v>325</v>
      </c>
      <c r="F385" s="4">
        <v>575</v>
      </c>
      <c r="G385" s="4">
        <v>375</v>
      </c>
      <c r="H385" s="4">
        <v>575</v>
      </c>
      <c r="I385" s="4">
        <v>1350</v>
      </c>
      <c r="J385" s="4"/>
      <c r="K385" s="4">
        <v>850</v>
      </c>
      <c r="L385" s="4">
        <v>250</v>
      </c>
      <c r="M385" s="4">
        <v>275</v>
      </c>
      <c r="N385" s="4">
        <v>200</v>
      </c>
      <c r="O385" s="4">
        <v>450</v>
      </c>
      <c r="P385" s="4">
        <v>300</v>
      </c>
      <c r="Q385" s="13">
        <f t="shared" si="130"/>
        <v>0.6470588235294118</v>
      </c>
      <c r="R385" s="16">
        <f t="shared" si="131"/>
        <v>1.1447963800904979</v>
      </c>
      <c r="S385" s="16">
        <f t="shared" si="132"/>
        <v>0.74660633484162897</v>
      </c>
      <c r="T385" s="16">
        <f t="shared" si="133"/>
        <v>1.1447963800904979</v>
      </c>
      <c r="U385" s="16">
        <f t="shared" si="134"/>
        <v>2.6877828054298645</v>
      </c>
      <c r="V385" s="16">
        <f t="shared" si="135"/>
        <v>0</v>
      </c>
      <c r="W385" s="16">
        <f t="shared" si="136"/>
        <v>1.6923076923076923</v>
      </c>
      <c r="X385" s="16">
        <f t="shared" si="137"/>
        <v>0.49773755656108598</v>
      </c>
      <c r="Y385" s="16">
        <f t="shared" si="138"/>
        <v>0.54751131221719462</v>
      </c>
      <c r="Z385" s="16">
        <f t="shared" si="139"/>
        <v>0.39819004524886881</v>
      </c>
      <c r="AA385" s="16">
        <f t="shared" si="140"/>
        <v>0.89592760180995479</v>
      </c>
      <c r="AB385" s="17">
        <f t="shared" si="141"/>
        <v>0.59728506787330315</v>
      </c>
      <c r="AC385" s="15">
        <v>43714.25</v>
      </c>
      <c r="AD385" s="14">
        <f>AVERAGE(Tabela1[[#This Row],[202407-JUL]:[202506-JUN]])</f>
        <v>502.27272727272725</v>
      </c>
      <c r="AE385" s="14">
        <f t="shared" si="142"/>
        <v>502.27272727272725</v>
      </c>
      <c r="AF385" s="5">
        <v>0</v>
      </c>
      <c r="AG385" s="6">
        <v>1503</v>
      </c>
      <c r="AH385" s="4">
        <v>3700</v>
      </c>
      <c r="AI385" s="23">
        <f>SUM(Tabela1[[#This Row],[ESTOQUE RJ]:[ESTOQUE SC]])</f>
        <v>5203</v>
      </c>
      <c r="AJ385" s="4">
        <v>0</v>
      </c>
      <c r="AK385" s="4">
        <v>0</v>
      </c>
      <c r="AL385" s="24">
        <f>SUM(Tabela1[[#This Row],[QTD CONTAINER]:[QTD FÁBRICA]])</f>
        <v>0</v>
      </c>
      <c r="AM385" s="7">
        <f t="shared" si="143"/>
        <v>2.992398190045249</v>
      </c>
      <c r="AN385" s="7">
        <f t="shared" si="144"/>
        <v>7.3665158371040729</v>
      </c>
      <c r="AO385" s="8">
        <f t="shared" si="145"/>
        <v>0</v>
      </c>
      <c r="AP385" s="9">
        <f t="shared" si="146"/>
        <v>0</v>
      </c>
      <c r="AQ385" s="25">
        <f t="shared" si="147"/>
        <v>10.358914027149321</v>
      </c>
      <c r="AR385" s="18">
        <f t="shared" si="148"/>
        <v>2.992398190045249</v>
      </c>
      <c r="AS385" s="7">
        <f t="shared" si="149"/>
        <v>7.3665158371040729</v>
      </c>
      <c r="AT385" s="8">
        <f t="shared" si="150"/>
        <v>0</v>
      </c>
      <c r="AU385" s="9">
        <f t="shared" si="151"/>
        <v>0</v>
      </c>
      <c r="AV385" s="10">
        <f t="shared" si="152"/>
        <v>10.358914027149321</v>
      </c>
      <c r="AW385" s="22">
        <f t="shared" si="153"/>
        <v>0</v>
      </c>
      <c r="AX385" s="5">
        <f t="shared" si="154"/>
        <v>0</v>
      </c>
      <c r="AY385" s="4">
        <f>IF(
  AND(Tabela1[[#This Row],[GRUPO | ITEM]]="PALHETAS",NOT(OR(MID(Tabela1[[#This Row],[ITEM]],1,5)="YN-PF",MID(Tabela1[[#This Row],[ITEM]],1,5)="YN-PC"))),
  0,
  IF(
    ROUNDUP(
      IF(
        IF(D385="A",13-SUM(AR385:AU385),IF(D385="B",11-SUM(AR385:AU385),IF(D385="C",7-SUM(AR385:AU385))))
        &lt;0,
        0,
        IF(D385="A",13-SUM(AR385:AU385),IF(D385="B",11-SUM(AR385:AU385),IF(D385="C",7-SUM(AR385:AU385))))
      )
      *AE385/C385, 0
    )
    *C385 = 0,
    0,
    ROUNDUP(
      IF(
        IF(D385="A",13-SUM(AR385:AU385),IF(D385="B",11-SUM(AR385:AU385),IF(D385="C",7-SUM(AR385:AU385))))
        &lt;0,
        0,
        IF(D385="A",13-SUM(AR385:AU385),IF(D385="B",11-SUM(AR385:AU385),IF(D385="C",7-SUM(AR385:AU385))))
      )
      *AE385/C385, 0
    ) *C385
  )
)</f>
        <v>0</v>
      </c>
      <c r="AZ385" s="26">
        <f>IF(OR(COUNTIF(AB385,"&gt;="&amp;1.5)+COUNTIF(AA385,"&gt;="&amp;1.5)+COUNTIF(Z385,"&gt;="&amp;1.5)+COUNTIF(Y385,"&gt;="&amp;1.5)+COUNTIF(X385,"&gt;="&amp;1.5)&gt;=2,COUNTIF(AB385,"&gt;="&amp;2)&gt;=1,AND(AA385&gt;=1.5,AB385&lt;=0.3,AI385=0)),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+IFERROR(BA385*C385,0),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+IFERROR(BA385*C385,0),
IFERROR(AVERAGEIF(Tabela1[[#This Row],[COMPRA PADRÃO]:[COMPRA &gt;30%]],"&gt;"&amp;0,Tabela1[[#This Row],[COMPRA PADRÃO]:[COMPRA &gt;30%]]),
0))/Tabela1[[#This Row],[U/CX]],0)*Tabela1[[#This Row],[U/CX]])</f>
        <v>0</v>
      </c>
      <c r="BA385" s="19"/>
      <c r="BB385" s="19"/>
      <c r="BC385" s="5"/>
      <c r="BD385" s="43">
        <f t="shared" si="155"/>
        <v>20.849056603773583</v>
      </c>
      <c r="BE385" s="44">
        <f>Tabela1[[#This Row],[MÉDIA DIÁRIA]]*180</f>
        <v>3752.8301886792451</v>
      </c>
      <c r="BF385" s="44">
        <f>Tabela1[[#This Row],[MÉDIA DIÁRIA]]*IF(Tabela1[[#This Row],[ABC FAT]]="A",(13*22),IF(Tabela1[[#This Row],[ABC FAT]]="B",(9*22),IF(Tabela1[[#This Row],[ABC FAT]]="C",(3*22),0)))</f>
        <v>4128.1132075471696</v>
      </c>
      <c r="BG385" s="44">
        <f>SUM(Tabela1[[#This Row],[ESTOQUE TOTAL]],Tabela1[[#This Row],[TRÂNSITO TOTAL]])</f>
        <v>5203</v>
      </c>
      <c r="BH3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2700</v>
      </c>
      <c r="BI3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1.3864203117144294</v>
      </c>
    </row>
    <row r="386" spans="1:61" s="3" customFormat="1" x14ac:dyDescent="0.2">
      <c r="A386" s="4" t="s">
        <v>254</v>
      </c>
      <c r="B386" s="4" t="s">
        <v>441</v>
      </c>
      <c r="C386" s="4">
        <v>30</v>
      </c>
      <c r="D386" s="4" t="s">
        <v>16</v>
      </c>
      <c r="E386" s="5">
        <v>389</v>
      </c>
      <c r="F386" s="4">
        <v>30</v>
      </c>
      <c r="G386" s="4">
        <v>780</v>
      </c>
      <c r="H386" s="4">
        <v>540</v>
      </c>
      <c r="I386" s="4">
        <v>180</v>
      </c>
      <c r="J386" s="4">
        <v>30</v>
      </c>
      <c r="K386" s="4">
        <v>420</v>
      </c>
      <c r="L386" s="4">
        <v>330</v>
      </c>
      <c r="M386" s="4">
        <v>420</v>
      </c>
      <c r="N386" s="4">
        <v>270</v>
      </c>
      <c r="O386" s="4">
        <v>480</v>
      </c>
      <c r="P386" s="4">
        <v>450</v>
      </c>
      <c r="Q386" s="13">
        <f t="shared" ref="Q386:Q449" si="156">IFERROR(E386/AVERAGE($E386:$P386),"")</f>
        <v>1.0808057420699235</v>
      </c>
      <c r="R386" s="16">
        <f t="shared" ref="R386:R449" si="157">IFERROR(F386/AVERAGE($E386:$P386),"")</f>
        <v>8.3352627923130349E-2</v>
      </c>
      <c r="S386" s="16">
        <f t="shared" ref="S386:S449" si="158">IFERROR(G386/AVERAGE($E386:$P386),"")</f>
        <v>2.1671683260013892</v>
      </c>
      <c r="T386" s="16">
        <f t="shared" ref="T386:T449" si="159">IFERROR(H386/AVERAGE($E386:$P386),"")</f>
        <v>1.5003473026163463</v>
      </c>
      <c r="U386" s="16">
        <f t="shared" ref="U386:U449" si="160">IFERROR(I386/AVERAGE($E386:$P386),"")</f>
        <v>0.50011576753878206</v>
      </c>
      <c r="V386" s="16">
        <f t="shared" ref="V386:V449" si="161">IFERROR(J386/AVERAGE($E386:$P386),"")</f>
        <v>8.3352627923130349E-2</v>
      </c>
      <c r="W386" s="16">
        <f t="shared" ref="W386:W449" si="162">IFERROR(K386/AVERAGE($E386:$P386),"")</f>
        <v>1.1669367909238249</v>
      </c>
      <c r="X386" s="16">
        <f t="shared" ref="X386:X449" si="163">IFERROR(L386/AVERAGE($E386:$P386),"")</f>
        <v>0.91687890715443388</v>
      </c>
      <c r="Y386" s="16">
        <f t="shared" ref="Y386:Y449" si="164">IFERROR(M386/AVERAGE($E386:$P386),"")</f>
        <v>1.1669367909238249</v>
      </c>
      <c r="Z386" s="16">
        <f t="shared" ref="Z386:Z449" si="165">IFERROR(N386/AVERAGE($E386:$P386),"")</f>
        <v>0.75017365130817315</v>
      </c>
      <c r="AA386" s="16">
        <f t="shared" ref="AA386:AA449" si="166">IFERROR(O386/AVERAGE($E386:$P386),"")</f>
        <v>1.3336420467700856</v>
      </c>
      <c r="AB386" s="17">
        <f t="shared" ref="AB386:AB449" si="167">IFERROR(P386/AVERAGE($E386:$P386),"")</f>
        <v>1.2502894188469553</v>
      </c>
      <c r="AC386" s="15">
        <v>107809.36</v>
      </c>
      <c r="AD386" s="14">
        <f>AVERAGE(Tabela1[[#This Row],[202407-JUL]:[202506-JUN]])</f>
        <v>359.91666666666669</v>
      </c>
      <c r="AE386" s="14">
        <f t="shared" ref="AE386:AE449" si="168">IFERROR(AVERAGEIF(Q386:AB386,"&gt;"&amp;0.3,E386:P386),0)</f>
        <v>425.9</v>
      </c>
      <c r="AF386" s="5">
        <v>3</v>
      </c>
      <c r="AG386" s="6">
        <v>3061</v>
      </c>
      <c r="AH386" s="4">
        <v>0</v>
      </c>
      <c r="AI386" s="23">
        <f>SUM(Tabela1[[#This Row],[ESTOQUE RJ]:[ESTOQUE SC]])</f>
        <v>3061</v>
      </c>
      <c r="AJ386" s="4">
        <v>1020</v>
      </c>
      <c r="AK386" s="4">
        <v>1020</v>
      </c>
      <c r="AL386" s="24">
        <f>SUM(Tabela1[[#This Row],[QTD CONTAINER]:[QTD FÁBRICA]])</f>
        <v>2040</v>
      </c>
      <c r="AM386" s="7">
        <f t="shared" ref="AM386:AM449" si="169">AG386/AD386</f>
        <v>8.5047464690900672</v>
      </c>
      <c r="AN386" s="7">
        <f t="shared" ref="AN386:AN449" si="170">AH386/AD386</f>
        <v>0</v>
      </c>
      <c r="AO386" s="8">
        <f t="shared" ref="AO386:AO449" si="171">AJ386/AD386</f>
        <v>2.8339893493864321</v>
      </c>
      <c r="AP386" s="9">
        <f t="shared" ref="AP386:AP449" si="172">AK386/AD386</f>
        <v>2.8339893493864321</v>
      </c>
      <c r="AQ386" s="25">
        <f t="shared" ref="AQ386:AQ449" si="173">SUM(AM386:AP386)</f>
        <v>14.17272516786293</v>
      </c>
      <c r="AR386" s="18">
        <f t="shared" ref="AR386:AR449" si="174">AG386/AE386</f>
        <v>7.1871331298426862</v>
      </c>
      <c r="AS386" s="7">
        <f t="shared" ref="AS386:AS449" si="175">AH386/AE386</f>
        <v>0</v>
      </c>
      <c r="AT386" s="8">
        <f t="shared" ref="AT386:AT449" si="176">AJ386/AE386</f>
        <v>2.3949283869452924</v>
      </c>
      <c r="AU386" s="9">
        <f t="shared" ref="AU386:AU449" si="177">AK386/AE386</f>
        <v>2.3949283869452924</v>
      </c>
      <c r="AV386" s="10">
        <f t="shared" ref="AV386:AV449" si="178">SUM(AR386:AU386)</f>
        <v>11.976989903733271</v>
      </c>
      <c r="AW386" s="22">
        <f t="shared" ref="AW386:AW449" si="179">IFERROR(AZ386/AVERAGE(AD386:AE386),0)</f>
        <v>0</v>
      </c>
      <c r="AX386" s="5">
        <f t="shared" ref="AX386:AX449" si="180">IF(
  AND(A386="PALHETAS",NOT(OR(MID(B386,1,5)="YN-PF",MID(B386,1,5)="YN-PC"))),
  0,
  IF(
    ROUNDUP(
      IF(
        IF(D386="A",13-SUM(AM386:AP386),IF(D386="B",11-SUM(AM386:AP386),IF(D386="C",7-SUM(AM386:AP386))))
        &lt;0,
        0,
        IF(D386="A",13-SUM(AM386:AP386),IF(D386="B",11-SUM(AM386:AP386),IF(D386="C",7-SUM(AM386:AP386))))
      )
      *AD386/C386,
      0
    )*C386 = 0,
    0,
    ROUNDUP(
      IF(
        IF(D386="A",13-SUM(AM386:AP386),IF(D386="B",11-SUM(AM386:AP386),IF(D386="C",7-SUM(AM386:AP386))))
        &lt;0,
        0,
        IF(D386="A",13-SUM(AM386:AP386),IF(D386="B",11-SUM(AM386:AP386),IF(D386="C",7-SUM(AM386:AP386))))
      )
      *AD386/C386,
      0
    )*C386
  )
)</f>
        <v>0</v>
      </c>
      <c r="AY386" s="4">
        <f>IF(
  AND(Tabela1[[#This Row],[GRUPO | ITEM]]="PALHETAS",NOT(OR(MID(Tabela1[[#This Row],[ITEM]],1,5)="YN-PF",MID(Tabela1[[#This Row],[ITEM]],1,5)="YN-PC"))),
  0,
  IF(
    ROUNDUP(
      IF(
        IF(D386="A",13-SUM(AR386:AU386),IF(D386="B",11-SUM(AR386:AU386),IF(D386="C",7-SUM(AR386:AU386))))
        &lt;0,
        0,
        IF(D386="A",13-SUM(AR386:AU386),IF(D386="B",11-SUM(AR386:AU386),IF(D386="C",7-SUM(AR386:AU386))))
      )
      *AE386/C386, 0
    )
    *C386 = 0,
    0,
    ROUNDUP(
      IF(
        IF(D386="A",13-SUM(AR386:AU386),IF(D386="B",11-SUM(AR386:AU386),IF(D386="C",7-SUM(AR386:AU386))))
        &lt;0,
        0,
        IF(D386="A",13-SUM(AR386:AU386),IF(D386="B",11-SUM(AR386:AU386),IF(D386="C",7-SUM(AR386:AU386))))
      )
      *AE386/C386, 0
    ) *C386
  )
)</f>
        <v>0</v>
      </c>
      <c r="AZ386" s="26">
        <f>IF(OR(COUNTIF(AB386,"&gt;="&amp;1.5)+COUNTIF(AA386,"&gt;="&amp;1.5)+COUNTIF(Z386,"&gt;="&amp;1.5)+COUNTIF(Y386,"&gt;="&amp;1.5)+COUNTIF(X386,"&gt;="&amp;1.5)&gt;=2,COUNTIF(AB386,"&gt;="&amp;2)&gt;=1,AND(AA386&gt;=1.5,AB386&lt;=0.3,AI386=0)),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+IFERROR(BA386*C386,0),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+IFERROR(BA386*C386,0),
IFERROR(AVERAGEIF(Tabela1[[#This Row],[COMPRA PADRÃO]:[COMPRA &gt;30%]],"&gt;"&amp;0,Tabela1[[#This Row],[COMPRA PADRÃO]:[COMPRA &gt;30%]]),
0))/Tabela1[[#This Row],[U/CX]],0)*Tabela1[[#This Row],[U/CX]])</f>
        <v>0</v>
      </c>
      <c r="BA386" s="19"/>
      <c r="BB386" s="19"/>
      <c r="BC386" s="5"/>
      <c r="BD386" s="43">
        <f t="shared" ref="BD386:BD449" si="181">SUM(E386,F386,G386,H386,I386,J386,K386,L386,M386,N386,O386,P386)/265</f>
        <v>16.298113207547171</v>
      </c>
      <c r="BE386" s="44">
        <f>Tabela1[[#This Row],[MÉDIA DIÁRIA]]*180</f>
        <v>2933.6603773584907</v>
      </c>
      <c r="BF386" s="44">
        <f>Tabela1[[#This Row],[MÉDIA DIÁRIA]]*IF(Tabela1[[#This Row],[ABC FAT]]="A",(13*22),IF(Tabela1[[#This Row],[ABC FAT]]="B",(9*22),IF(Tabela1[[#This Row],[ABC FAT]]="C",(3*22),0)))</f>
        <v>3227.0264150943399</v>
      </c>
      <c r="BG386" s="44">
        <f>SUM(Tabela1[[#This Row],[ESTOQUE TOTAL]],Tabela1[[#This Row],[TRÂNSITO TOTAL]])</f>
        <v>5101</v>
      </c>
      <c r="BH3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1050</v>
      </c>
      <c r="BI3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1.3910949036556817</v>
      </c>
    </row>
    <row r="387" spans="1:61" s="3" customFormat="1" x14ac:dyDescent="0.2">
      <c r="A387" s="4" t="s">
        <v>17</v>
      </c>
      <c r="B387" s="4" t="s">
        <v>840</v>
      </c>
      <c r="C387" s="4">
        <v>40</v>
      </c>
      <c r="D387" s="4" t="s">
        <v>16</v>
      </c>
      <c r="E387" s="5">
        <v>200</v>
      </c>
      <c r="F387" s="4">
        <v>340</v>
      </c>
      <c r="G387" s="4">
        <v>40</v>
      </c>
      <c r="H387" s="4">
        <v>215</v>
      </c>
      <c r="I387" s="4">
        <v>570</v>
      </c>
      <c r="J387" s="4">
        <v>89</v>
      </c>
      <c r="K387" s="4">
        <v>19</v>
      </c>
      <c r="L387" s="4">
        <v>660</v>
      </c>
      <c r="M387" s="4">
        <v>400</v>
      </c>
      <c r="N387" s="4">
        <v>455</v>
      </c>
      <c r="O387" s="4">
        <v>340</v>
      </c>
      <c r="P387" s="4">
        <v>240</v>
      </c>
      <c r="Q387" s="13">
        <f t="shared" si="156"/>
        <v>0.67264573991031396</v>
      </c>
      <c r="R387" s="16">
        <f t="shared" si="157"/>
        <v>1.1434977578475336</v>
      </c>
      <c r="S387" s="16">
        <f t="shared" si="158"/>
        <v>0.13452914798206278</v>
      </c>
      <c r="T387" s="16">
        <f t="shared" si="159"/>
        <v>0.72309417040358748</v>
      </c>
      <c r="U387" s="16">
        <f t="shared" si="160"/>
        <v>1.9170403587443947</v>
      </c>
      <c r="V387" s="16">
        <f t="shared" si="161"/>
        <v>0.29932735426008972</v>
      </c>
      <c r="W387" s="16">
        <f t="shared" si="162"/>
        <v>6.3901345291479825E-2</v>
      </c>
      <c r="X387" s="16">
        <f t="shared" si="163"/>
        <v>2.2197309417040358</v>
      </c>
      <c r="Y387" s="16">
        <f t="shared" si="164"/>
        <v>1.3452914798206279</v>
      </c>
      <c r="Z387" s="16">
        <f t="shared" si="165"/>
        <v>1.5302690582959642</v>
      </c>
      <c r="AA387" s="16">
        <f t="shared" si="166"/>
        <v>1.1434977578475336</v>
      </c>
      <c r="AB387" s="17">
        <f t="shared" si="167"/>
        <v>0.80717488789237668</v>
      </c>
      <c r="AC387" s="15">
        <v>25924.12</v>
      </c>
      <c r="AD387" s="14">
        <f>AVERAGE(Tabela1[[#This Row],[202407-JUL]:[202506-JUN]])</f>
        <v>297.33333333333331</v>
      </c>
      <c r="AE387" s="14">
        <f t="shared" si="168"/>
        <v>380</v>
      </c>
      <c r="AF387" s="5">
        <v>0</v>
      </c>
      <c r="AG387" s="6">
        <v>375</v>
      </c>
      <c r="AH387" s="4">
        <v>0</v>
      </c>
      <c r="AI387" s="23">
        <f>SUM(Tabela1[[#This Row],[ESTOQUE RJ]:[ESTOQUE SC]])</f>
        <v>375</v>
      </c>
      <c r="AJ387" s="4">
        <v>3000</v>
      </c>
      <c r="AK387" s="4">
        <v>2000</v>
      </c>
      <c r="AL387" s="24">
        <f>SUM(Tabela1[[#This Row],[QTD CONTAINER]:[QTD FÁBRICA]])</f>
        <v>5000</v>
      </c>
      <c r="AM387" s="7">
        <f t="shared" si="169"/>
        <v>1.2612107623318387</v>
      </c>
      <c r="AN387" s="7">
        <f t="shared" si="170"/>
        <v>0</v>
      </c>
      <c r="AO387" s="8">
        <f t="shared" si="171"/>
        <v>10.08968609865471</v>
      </c>
      <c r="AP387" s="9">
        <f t="shared" si="172"/>
        <v>6.7264573991031398</v>
      </c>
      <c r="AQ387" s="25">
        <f t="shared" si="173"/>
        <v>18.077354260089688</v>
      </c>
      <c r="AR387" s="18">
        <f t="shared" si="174"/>
        <v>0.98684210526315785</v>
      </c>
      <c r="AS387" s="7">
        <f t="shared" si="175"/>
        <v>0</v>
      </c>
      <c r="AT387" s="8">
        <f t="shared" si="176"/>
        <v>7.8947368421052628</v>
      </c>
      <c r="AU387" s="9">
        <f t="shared" si="177"/>
        <v>5.2631578947368425</v>
      </c>
      <c r="AV387" s="10">
        <f t="shared" si="178"/>
        <v>14.144736842105264</v>
      </c>
      <c r="AW387" s="22">
        <f t="shared" si="179"/>
        <v>6.2598425196850398</v>
      </c>
      <c r="AX387" s="5">
        <f t="shared" si="180"/>
        <v>0</v>
      </c>
      <c r="AY387" s="4">
        <f>IF(
  AND(Tabela1[[#This Row],[GRUPO | ITEM]]="PALHETAS",NOT(OR(MID(Tabela1[[#This Row],[ITEM]],1,5)="YN-PF",MID(Tabela1[[#This Row],[ITEM]],1,5)="YN-PC"))),
  0,
  IF(
    ROUNDUP(
      IF(
        IF(D387="A",13-SUM(AR387:AU387),IF(D387="B",11-SUM(AR387:AU387),IF(D387="C",7-SUM(AR387:AU387))))
        &lt;0,
        0,
        IF(D387="A",13-SUM(AR387:AU387),IF(D387="B",11-SUM(AR387:AU387),IF(D387="C",7-SUM(AR387:AU387))))
      )
      *AE387/C387, 0
    )
    *C387 = 0,
    0,
    ROUNDUP(
      IF(
        IF(D387="A",13-SUM(AR387:AU387),IF(D387="B",11-SUM(AR387:AU387),IF(D387="C",7-SUM(AR387:AU387))))
        &lt;0,
        0,
        IF(D387="A",13-SUM(AR387:AU387),IF(D387="B",11-SUM(AR387:AU387),IF(D387="C",7-SUM(AR387:AU387))))
      )
      *AE387/C387, 0
    ) *C387
  )
)</f>
        <v>0</v>
      </c>
      <c r="AZ387" s="26">
        <f>IF(OR(COUNTIF(AB387,"&gt;="&amp;1.5)+COUNTIF(AA387,"&gt;="&amp;1.5)+COUNTIF(Z387,"&gt;="&amp;1.5)+COUNTIF(Y387,"&gt;="&amp;1.5)+COUNTIF(X387,"&gt;="&amp;1.5)&gt;=2,COUNTIF(AB387,"&gt;="&amp;2)&gt;=1,AND(AA387&gt;=1.5,AB387&lt;=0.3,AI387=0)),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+IFERROR(BA387*C387,0),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+IFERROR(BA387*C387,0),
IFERROR(AVERAGEIF(Tabela1[[#This Row],[COMPRA PADRÃO]:[COMPRA &gt;30%]],"&gt;"&amp;0,Tabela1[[#This Row],[COMPRA PADRÃO]:[COMPRA &gt;30%]]),
0))/Tabela1[[#This Row],[U/CX]],0)*Tabela1[[#This Row],[U/CX]])</f>
        <v>2120</v>
      </c>
      <c r="BA387" s="19"/>
      <c r="BB387" s="19"/>
      <c r="BC387" s="5"/>
      <c r="BD387" s="43">
        <f t="shared" si="181"/>
        <v>13.464150943396227</v>
      </c>
      <c r="BE387" s="44">
        <f>Tabela1[[#This Row],[MÉDIA DIÁRIA]]*180</f>
        <v>2423.5471698113211</v>
      </c>
      <c r="BF387" s="44">
        <f>Tabela1[[#This Row],[MÉDIA DIÁRIA]]*IF(Tabela1[[#This Row],[ABC FAT]]="A",(13*22),IF(Tabela1[[#This Row],[ABC FAT]]="B",(9*22),IF(Tabela1[[#This Row],[ABC FAT]]="C",(3*22),0)))</f>
        <v>2665.9018867924528</v>
      </c>
      <c r="BG387" s="44">
        <f>SUM(Tabela1[[#This Row],[ESTOQUE TOTAL]],Tabela1[[#This Row],[TRÂNSITO TOTAL]])</f>
        <v>5375</v>
      </c>
      <c r="BH3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1.3925868834080717</v>
      </c>
    </row>
    <row r="388" spans="1:61" s="3" customFormat="1" x14ac:dyDescent="0.2">
      <c r="A388" s="4" t="s">
        <v>17</v>
      </c>
      <c r="B388" s="4" t="s">
        <v>829</v>
      </c>
      <c r="C388" s="4">
        <v>50</v>
      </c>
      <c r="D388" s="4" t="s">
        <v>16</v>
      </c>
      <c r="E388" s="5">
        <v>375</v>
      </c>
      <c r="F388" s="4">
        <v>525</v>
      </c>
      <c r="G388" s="4">
        <v>450</v>
      </c>
      <c r="H388" s="4">
        <v>450</v>
      </c>
      <c r="I388" s="4">
        <v>1550</v>
      </c>
      <c r="J388" s="4"/>
      <c r="K388" s="4">
        <v>800</v>
      </c>
      <c r="L388" s="4">
        <v>300</v>
      </c>
      <c r="M388" s="4">
        <v>225</v>
      </c>
      <c r="N388" s="4">
        <v>200</v>
      </c>
      <c r="O388" s="4">
        <v>296</v>
      </c>
      <c r="P388" s="4">
        <v>350</v>
      </c>
      <c r="Q388" s="13">
        <f t="shared" si="156"/>
        <v>0.74714725593189635</v>
      </c>
      <c r="R388" s="16">
        <f t="shared" si="157"/>
        <v>1.0460061583046549</v>
      </c>
      <c r="S388" s="16">
        <f t="shared" si="158"/>
        <v>0.89657670711827564</v>
      </c>
      <c r="T388" s="16">
        <f t="shared" si="159"/>
        <v>0.89657670711827564</v>
      </c>
      <c r="U388" s="16">
        <f t="shared" si="160"/>
        <v>3.0882086578518382</v>
      </c>
      <c r="V388" s="16">
        <f t="shared" si="161"/>
        <v>0</v>
      </c>
      <c r="W388" s="16">
        <f t="shared" si="162"/>
        <v>1.5939141459880455</v>
      </c>
      <c r="X388" s="16">
        <f t="shared" si="163"/>
        <v>0.59771780474551706</v>
      </c>
      <c r="Y388" s="16">
        <f t="shared" si="164"/>
        <v>0.44828835355913782</v>
      </c>
      <c r="Z388" s="16">
        <f t="shared" si="165"/>
        <v>0.39847853649701137</v>
      </c>
      <c r="AA388" s="16">
        <f t="shared" si="166"/>
        <v>0.58974823401557686</v>
      </c>
      <c r="AB388" s="17">
        <f t="shared" si="167"/>
        <v>0.69733743886976995</v>
      </c>
      <c r="AC388" s="15">
        <v>43705.22</v>
      </c>
      <c r="AD388" s="14">
        <f>AVERAGE(Tabela1[[#This Row],[202407-JUL]:[202506-JUN]])</f>
        <v>501.90909090909093</v>
      </c>
      <c r="AE388" s="14">
        <f t="shared" si="168"/>
        <v>501.90909090909093</v>
      </c>
      <c r="AF388" s="5">
        <v>0</v>
      </c>
      <c r="AG388" s="6">
        <v>2050</v>
      </c>
      <c r="AH388" s="4">
        <v>3200</v>
      </c>
      <c r="AI388" s="23">
        <f>SUM(Tabela1[[#This Row],[ESTOQUE RJ]:[ESTOQUE SC]])</f>
        <v>5250</v>
      </c>
      <c r="AJ388" s="4">
        <v>0</v>
      </c>
      <c r="AK388" s="4">
        <v>0</v>
      </c>
      <c r="AL388" s="24">
        <f>SUM(Tabela1[[#This Row],[QTD CONTAINER]:[QTD FÁBRICA]])</f>
        <v>0</v>
      </c>
      <c r="AM388" s="7">
        <f t="shared" si="169"/>
        <v>4.0844049990943665</v>
      </c>
      <c r="AN388" s="7">
        <f t="shared" si="170"/>
        <v>6.3756565839521819</v>
      </c>
      <c r="AO388" s="8">
        <f t="shared" si="171"/>
        <v>0</v>
      </c>
      <c r="AP388" s="9">
        <f t="shared" si="172"/>
        <v>0</v>
      </c>
      <c r="AQ388" s="25">
        <f t="shared" si="173"/>
        <v>10.460061583046549</v>
      </c>
      <c r="AR388" s="18">
        <f t="shared" si="174"/>
        <v>4.0844049990943665</v>
      </c>
      <c r="AS388" s="7">
        <f t="shared" si="175"/>
        <v>6.3756565839521819</v>
      </c>
      <c r="AT388" s="8">
        <f t="shared" si="176"/>
        <v>0</v>
      </c>
      <c r="AU388" s="9">
        <f t="shared" si="177"/>
        <v>0</v>
      </c>
      <c r="AV388" s="10">
        <f t="shared" si="178"/>
        <v>10.460061583046549</v>
      </c>
      <c r="AW388" s="22">
        <f t="shared" si="179"/>
        <v>0</v>
      </c>
      <c r="AX388" s="5">
        <f t="shared" si="180"/>
        <v>0</v>
      </c>
      <c r="AY388" s="4">
        <f>IF(
  AND(Tabela1[[#This Row],[GRUPO | ITEM]]="PALHETAS",NOT(OR(MID(Tabela1[[#This Row],[ITEM]],1,5)="YN-PF",MID(Tabela1[[#This Row],[ITEM]],1,5)="YN-PC"))),
  0,
  IF(
    ROUNDUP(
      IF(
        IF(D388="A",13-SUM(AR388:AU388),IF(D388="B",11-SUM(AR388:AU388),IF(D388="C",7-SUM(AR388:AU388))))
        &lt;0,
        0,
        IF(D388="A",13-SUM(AR388:AU388),IF(D388="B",11-SUM(AR388:AU388),IF(D388="C",7-SUM(AR388:AU388))))
      )
      *AE388/C388, 0
    )
    *C388 = 0,
    0,
    ROUNDUP(
      IF(
        IF(D388="A",13-SUM(AR388:AU388),IF(D388="B",11-SUM(AR388:AU388),IF(D388="C",7-SUM(AR388:AU388))))
        &lt;0,
        0,
        IF(D388="A",13-SUM(AR388:AU388),IF(D388="B",11-SUM(AR388:AU388),IF(D388="C",7-SUM(AR388:AU388))))
      )
      *AE388/C388, 0
    ) *C388
  )
)</f>
        <v>0</v>
      </c>
      <c r="AZ388" s="26">
        <f>IF(OR(COUNTIF(AB388,"&gt;="&amp;1.5)+COUNTIF(AA388,"&gt;="&amp;1.5)+COUNTIF(Z388,"&gt;="&amp;1.5)+COUNTIF(Y388,"&gt;="&amp;1.5)+COUNTIF(X388,"&gt;="&amp;1.5)&gt;=2,COUNTIF(AB388,"&gt;="&amp;2)&gt;=1,AND(AA388&gt;=1.5,AB388&lt;=0.3,AI388=0)),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+IFERROR(BA388*C388,0),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+IFERROR(BA388*C388,0),
IFERROR(AVERAGEIF(Tabela1[[#This Row],[COMPRA PADRÃO]:[COMPRA &gt;30%]],"&gt;"&amp;0,Tabela1[[#This Row],[COMPRA PADRÃO]:[COMPRA &gt;30%]]),
0))/Tabela1[[#This Row],[U/CX]],0)*Tabela1[[#This Row],[U/CX]])</f>
        <v>0</v>
      </c>
      <c r="BA388" s="19"/>
      <c r="BB388" s="19"/>
      <c r="BC388" s="5"/>
      <c r="BD388" s="43">
        <f t="shared" si="181"/>
        <v>20.833962264150944</v>
      </c>
      <c r="BE388" s="44">
        <f>Tabela1[[#This Row],[MÉDIA DIÁRIA]]*180</f>
        <v>3750.1132075471701</v>
      </c>
      <c r="BF388" s="44">
        <f>Tabela1[[#This Row],[MÉDIA DIÁRIA]]*IF(Tabela1[[#This Row],[ABC FAT]]="A",(13*22),IF(Tabela1[[#This Row],[ABC FAT]]="B",(9*22),IF(Tabela1[[#This Row],[ABC FAT]]="C",(3*22),0)))</f>
        <v>4125.124528301887</v>
      </c>
      <c r="BG388" s="44">
        <f>SUM(Tabela1[[#This Row],[ESTOQUE TOTAL]],Tabela1[[#This Row],[TRÂNSITO TOTAL]])</f>
        <v>5250</v>
      </c>
      <c r="BH3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2650</v>
      </c>
      <c r="BI3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1.3999577371249168</v>
      </c>
    </row>
    <row r="389" spans="1:61" s="3" customFormat="1" x14ac:dyDescent="0.2">
      <c r="A389" s="4" t="s">
        <v>17</v>
      </c>
      <c r="B389" s="4" t="s">
        <v>67</v>
      </c>
      <c r="C389" s="4">
        <v>20</v>
      </c>
      <c r="D389" s="4" t="s">
        <v>19</v>
      </c>
      <c r="E389" s="5">
        <v>720</v>
      </c>
      <c r="F389" s="4">
        <v>600</v>
      </c>
      <c r="G389" s="4">
        <v>920</v>
      </c>
      <c r="H389" s="4">
        <v>1900</v>
      </c>
      <c r="I389" s="4">
        <v>1460</v>
      </c>
      <c r="J389" s="4">
        <v>480</v>
      </c>
      <c r="K389" s="4">
        <v>1100</v>
      </c>
      <c r="L389" s="4">
        <v>740</v>
      </c>
      <c r="M389" s="4">
        <v>760</v>
      </c>
      <c r="N389" s="4">
        <v>500</v>
      </c>
      <c r="O389" s="4">
        <v>600</v>
      </c>
      <c r="P389" s="4">
        <v>520</v>
      </c>
      <c r="Q389" s="13">
        <f t="shared" si="156"/>
        <v>0.8388349514563106</v>
      </c>
      <c r="R389" s="16">
        <f t="shared" si="157"/>
        <v>0.69902912621359226</v>
      </c>
      <c r="S389" s="16">
        <f t="shared" si="158"/>
        <v>1.0718446601941747</v>
      </c>
      <c r="T389" s="16">
        <f t="shared" si="159"/>
        <v>2.2135922330097086</v>
      </c>
      <c r="U389" s="16">
        <f t="shared" si="160"/>
        <v>1.7009708737864078</v>
      </c>
      <c r="V389" s="16">
        <f t="shared" si="161"/>
        <v>0.5592233009708738</v>
      </c>
      <c r="W389" s="16">
        <f t="shared" si="162"/>
        <v>1.2815533980582523</v>
      </c>
      <c r="X389" s="16">
        <f t="shared" si="163"/>
        <v>0.86213592233009706</v>
      </c>
      <c r="Y389" s="16">
        <f t="shared" si="164"/>
        <v>0.88543689320388341</v>
      </c>
      <c r="Z389" s="16">
        <f t="shared" si="165"/>
        <v>0.58252427184466016</v>
      </c>
      <c r="AA389" s="16">
        <f t="shared" si="166"/>
        <v>0.69902912621359226</v>
      </c>
      <c r="AB389" s="17">
        <f t="shared" si="167"/>
        <v>0.60582524271844662</v>
      </c>
      <c r="AC389" s="15">
        <v>127240.2</v>
      </c>
      <c r="AD389" s="14">
        <f>AVERAGE(Tabela1[[#This Row],[202407-JUL]:[202506-JUN]])</f>
        <v>858.33333333333337</v>
      </c>
      <c r="AE389" s="14">
        <f t="shared" si="168"/>
        <v>858.33333333333337</v>
      </c>
      <c r="AF389" s="5">
        <v>0</v>
      </c>
      <c r="AG389" s="6">
        <v>5580</v>
      </c>
      <c r="AH389" s="4">
        <v>4220</v>
      </c>
      <c r="AI389" s="23">
        <f>SUM(Tabela1[[#This Row],[ESTOQUE RJ]:[ESTOQUE SC]])</f>
        <v>9800</v>
      </c>
      <c r="AJ389" s="4">
        <v>0</v>
      </c>
      <c r="AK389" s="4">
        <v>20</v>
      </c>
      <c r="AL389" s="24">
        <f>SUM(Tabela1[[#This Row],[QTD CONTAINER]:[QTD FÁBRICA]])</f>
        <v>20</v>
      </c>
      <c r="AM389" s="7">
        <f t="shared" si="169"/>
        <v>6.5009708737864074</v>
      </c>
      <c r="AN389" s="7">
        <f t="shared" si="170"/>
        <v>4.9165048543689318</v>
      </c>
      <c r="AO389" s="8">
        <f t="shared" si="171"/>
        <v>0</v>
      </c>
      <c r="AP389" s="9">
        <f t="shared" si="172"/>
        <v>2.3300970873786405E-2</v>
      </c>
      <c r="AQ389" s="25">
        <f t="shared" si="173"/>
        <v>11.440776699029124</v>
      </c>
      <c r="AR389" s="18">
        <f t="shared" si="174"/>
        <v>6.5009708737864074</v>
      </c>
      <c r="AS389" s="7">
        <f t="shared" si="175"/>
        <v>4.9165048543689318</v>
      </c>
      <c r="AT389" s="8">
        <f t="shared" si="176"/>
        <v>0</v>
      </c>
      <c r="AU389" s="9">
        <f t="shared" si="177"/>
        <v>2.3300970873786405E-2</v>
      </c>
      <c r="AV389" s="10">
        <f t="shared" si="178"/>
        <v>11.440776699029124</v>
      </c>
      <c r="AW389" s="22">
        <f t="shared" si="179"/>
        <v>0</v>
      </c>
      <c r="AX389" s="5">
        <f t="shared" si="180"/>
        <v>0</v>
      </c>
      <c r="AY389" s="4">
        <f>IF(
  AND(Tabela1[[#This Row],[GRUPO | ITEM]]="PALHETAS",NOT(OR(MID(Tabela1[[#This Row],[ITEM]],1,5)="YN-PF",MID(Tabela1[[#This Row],[ITEM]],1,5)="YN-PC"))),
  0,
  IF(
    ROUNDUP(
      IF(
        IF(D389="A",13-SUM(AR389:AU389),IF(D389="B",11-SUM(AR389:AU389),IF(D389="C",7-SUM(AR389:AU389))))
        &lt;0,
        0,
        IF(D389="A",13-SUM(AR389:AU389),IF(D389="B",11-SUM(AR389:AU389),IF(D389="C",7-SUM(AR389:AU389))))
      )
      *AE389/C389, 0
    )
    *C389 = 0,
    0,
    ROUNDUP(
      IF(
        IF(D389="A",13-SUM(AR389:AU389),IF(D389="B",11-SUM(AR389:AU389),IF(D389="C",7-SUM(AR389:AU389))))
        &lt;0,
        0,
        IF(D389="A",13-SUM(AR389:AU389),IF(D389="B",11-SUM(AR389:AU389),IF(D389="C",7-SUM(AR389:AU389))))
      )
      *AE389/C389, 0
    ) *C389
  )
)</f>
        <v>0</v>
      </c>
      <c r="AZ389" s="26">
        <f>IF(OR(COUNTIF(AB389,"&gt;="&amp;1.5)+COUNTIF(AA389,"&gt;="&amp;1.5)+COUNTIF(Z389,"&gt;="&amp;1.5)+COUNTIF(Y389,"&gt;="&amp;1.5)+COUNTIF(X389,"&gt;="&amp;1.5)&gt;=2,COUNTIF(AB389,"&gt;="&amp;2)&gt;=1,AND(AA389&gt;=1.5,AB389&lt;=0.3,AI389=0)),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+IFERROR(BA389*C389,0),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+IFERROR(BA389*C389,0),
IFERROR(AVERAGEIF(Tabela1[[#This Row],[COMPRA PADRÃO]:[COMPRA &gt;30%]],"&gt;"&amp;0,Tabela1[[#This Row],[COMPRA PADRÃO]:[COMPRA &gt;30%]]),
0))/Tabela1[[#This Row],[U/CX]],0)*Tabela1[[#This Row],[U/CX]])</f>
        <v>0</v>
      </c>
      <c r="BA389" s="19"/>
      <c r="BB389" s="19"/>
      <c r="BC389" s="5"/>
      <c r="BD389" s="43">
        <f t="shared" si="181"/>
        <v>38.867924528301884</v>
      </c>
      <c r="BE389" s="44">
        <f>Tabela1[[#This Row],[MÉDIA DIÁRIA]]*180</f>
        <v>6996.2264150943392</v>
      </c>
      <c r="BF389" s="44">
        <f>Tabela1[[#This Row],[MÉDIA DIÁRIA]]*IF(Tabela1[[#This Row],[ABC FAT]]="A",(13*22),IF(Tabela1[[#This Row],[ABC FAT]]="B",(9*22),IF(Tabela1[[#This Row],[ABC FAT]]="C",(3*22),0)))</f>
        <v>11116.226415094339</v>
      </c>
      <c r="BG389" s="44">
        <f>SUM(Tabela1[[#This Row],[ESTOQUE TOTAL]],Tabela1[[#This Row],[TRÂNSITO TOTAL]])</f>
        <v>9820</v>
      </c>
      <c r="BH3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8300</v>
      </c>
      <c r="BI3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1.4007551240560949</v>
      </c>
    </row>
    <row r="390" spans="1:61" s="3" customFormat="1" x14ac:dyDescent="0.2">
      <c r="A390" s="4" t="s">
        <v>17</v>
      </c>
      <c r="B390" s="4" t="s">
        <v>896</v>
      </c>
      <c r="C390" s="4">
        <v>100</v>
      </c>
      <c r="D390" s="4" t="s">
        <v>19</v>
      </c>
      <c r="E390" s="5">
        <v>13400</v>
      </c>
      <c r="F390" s="4">
        <v>18300</v>
      </c>
      <c r="G390" s="4">
        <v>11600</v>
      </c>
      <c r="H390" s="4">
        <v>27500</v>
      </c>
      <c r="I390" s="4">
        <v>30700</v>
      </c>
      <c r="J390" s="4">
        <v>9300</v>
      </c>
      <c r="K390" s="4">
        <v>25100</v>
      </c>
      <c r="L390" s="4">
        <v>11200</v>
      </c>
      <c r="M390" s="4">
        <v>9100</v>
      </c>
      <c r="N390" s="4">
        <v>13700</v>
      </c>
      <c r="O390" s="4">
        <v>12300</v>
      </c>
      <c r="P390" s="4">
        <v>12900</v>
      </c>
      <c r="Q390" s="13">
        <f t="shared" si="156"/>
        <v>0.82419272168118907</v>
      </c>
      <c r="R390" s="16">
        <f t="shared" si="157"/>
        <v>1.1255766273705792</v>
      </c>
      <c r="S390" s="16">
        <f t="shared" si="158"/>
        <v>0.71348026652998464</v>
      </c>
      <c r="T390" s="16">
        <f t="shared" si="159"/>
        <v>1.6914402870322911</v>
      </c>
      <c r="U390" s="16">
        <f t="shared" si="160"/>
        <v>1.8882624295233212</v>
      </c>
      <c r="V390" s="16">
        <f t="shared" si="161"/>
        <v>0.5720143516145566</v>
      </c>
      <c r="W390" s="16">
        <f t="shared" si="162"/>
        <v>1.5438236801640184</v>
      </c>
      <c r="X390" s="16">
        <f t="shared" si="163"/>
        <v>0.68887749871860582</v>
      </c>
      <c r="Y390" s="16">
        <f t="shared" si="164"/>
        <v>0.55971296770886725</v>
      </c>
      <c r="Z390" s="16">
        <f t="shared" si="165"/>
        <v>0.84264479753972321</v>
      </c>
      <c r="AA390" s="16">
        <f t="shared" si="166"/>
        <v>0.7565351101998975</v>
      </c>
      <c r="AB390" s="17">
        <f t="shared" si="167"/>
        <v>0.79343926191696568</v>
      </c>
      <c r="AC390" s="15">
        <v>776725</v>
      </c>
      <c r="AD390" s="14">
        <f>AVERAGE(Tabela1[[#This Row],[202407-JUL]:[202506-JUN]])</f>
        <v>16258.333333333334</v>
      </c>
      <c r="AE390" s="14">
        <f t="shared" si="168"/>
        <v>16258.333333333334</v>
      </c>
      <c r="AF390" s="5">
        <v>8</v>
      </c>
      <c r="AG390" s="6">
        <v>50800</v>
      </c>
      <c r="AH390" s="4">
        <v>65000</v>
      </c>
      <c r="AI390" s="23">
        <f>SUM(Tabela1[[#This Row],[ESTOQUE RJ]:[ESTOQUE SC]])</f>
        <v>115800</v>
      </c>
      <c r="AJ390" s="4">
        <v>70000</v>
      </c>
      <c r="AK390" s="4">
        <v>97500</v>
      </c>
      <c r="AL390" s="24">
        <f>SUM(Tabela1[[#This Row],[QTD CONTAINER]:[QTD FÁBRICA]])</f>
        <v>167500</v>
      </c>
      <c r="AM390" s="7">
        <f t="shared" si="169"/>
        <v>3.1245515120451048</v>
      </c>
      <c r="AN390" s="7">
        <f t="shared" si="170"/>
        <v>3.9979497693490518</v>
      </c>
      <c r="AO390" s="8">
        <f t="shared" si="171"/>
        <v>4.3054843669912861</v>
      </c>
      <c r="AP390" s="9">
        <f t="shared" si="172"/>
        <v>5.9969246540235774</v>
      </c>
      <c r="AQ390" s="25">
        <f t="shared" si="173"/>
        <v>17.424910302409021</v>
      </c>
      <c r="AR390" s="18">
        <f t="shared" si="174"/>
        <v>3.1245515120451048</v>
      </c>
      <c r="AS390" s="7">
        <f t="shared" si="175"/>
        <v>3.9979497693490518</v>
      </c>
      <c r="AT390" s="8">
        <f t="shared" si="176"/>
        <v>4.3054843669912861</v>
      </c>
      <c r="AU390" s="9">
        <f t="shared" si="177"/>
        <v>5.9969246540235774</v>
      </c>
      <c r="AV390" s="10">
        <f t="shared" si="178"/>
        <v>17.424910302409021</v>
      </c>
      <c r="AW390" s="22">
        <f t="shared" si="179"/>
        <v>0</v>
      </c>
      <c r="AX390" s="5">
        <f t="shared" si="180"/>
        <v>0</v>
      </c>
      <c r="AY390" s="4">
        <f>IF(
  AND(Tabela1[[#This Row],[GRUPO | ITEM]]="PALHETAS",NOT(OR(MID(Tabela1[[#This Row],[ITEM]],1,5)="YN-PF",MID(Tabela1[[#This Row],[ITEM]],1,5)="YN-PC"))),
  0,
  IF(
    ROUNDUP(
      IF(
        IF(D390="A",13-SUM(AR390:AU390),IF(D390="B",11-SUM(AR390:AU390),IF(D390="C",7-SUM(AR390:AU390))))
        &lt;0,
        0,
        IF(D390="A",13-SUM(AR390:AU390),IF(D390="B",11-SUM(AR390:AU390),IF(D390="C",7-SUM(AR390:AU390))))
      )
      *AE390/C390, 0
    )
    *C390 = 0,
    0,
    ROUNDUP(
      IF(
        IF(D390="A",13-SUM(AR390:AU390),IF(D390="B",11-SUM(AR390:AU390),IF(D390="C",7-SUM(AR390:AU390))))
        &lt;0,
        0,
        IF(D390="A",13-SUM(AR390:AU390),IF(D390="B",11-SUM(AR390:AU390),IF(D390="C",7-SUM(AR390:AU390))))
      )
      *AE390/C390, 0
    ) *C390
  )
)</f>
        <v>0</v>
      </c>
      <c r="AZ390" s="26">
        <f>IF(OR(COUNTIF(AB390,"&gt;="&amp;1.5)+COUNTIF(AA390,"&gt;="&amp;1.5)+COUNTIF(Z390,"&gt;="&amp;1.5)+COUNTIF(Y390,"&gt;="&amp;1.5)+COUNTIF(X390,"&gt;="&amp;1.5)&gt;=2,COUNTIF(AB390,"&gt;="&amp;2)&gt;=1,AND(AA390&gt;=1.5,AB390&lt;=0.3,AI390=0)),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+IFERROR(BA390*C390,0),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+IFERROR(BA390*C390,0),
IFERROR(AVERAGEIF(Tabela1[[#This Row],[COMPRA PADRÃO]:[COMPRA &gt;30%]],"&gt;"&amp;0,Tabela1[[#This Row],[COMPRA PADRÃO]:[COMPRA &gt;30%]]),
0))/Tabela1[[#This Row],[U/CX]],0)*Tabela1[[#This Row],[U/CX]])</f>
        <v>0</v>
      </c>
      <c r="BA390" s="19"/>
      <c r="BB390" s="19"/>
      <c r="BC390" s="5"/>
      <c r="BD390" s="43">
        <f t="shared" si="181"/>
        <v>736.22641509433959</v>
      </c>
      <c r="BE390" s="44">
        <f>Tabela1[[#This Row],[MÉDIA DIÁRIA]]*180</f>
        <v>132520.75471698112</v>
      </c>
      <c r="BF390" s="44">
        <f>Tabela1[[#This Row],[MÉDIA DIÁRIA]]*IF(Tabela1[[#This Row],[ABC FAT]]="A",(13*22),IF(Tabela1[[#This Row],[ABC FAT]]="B",(9*22),IF(Tabela1[[#This Row],[ABC FAT]]="C",(3*22),0)))</f>
        <v>210560.75471698112</v>
      </c>
      <c r="BG390" s="44">
        <f>SUM(Tabela1[[#This Row],[ESTOQUE TOTAL]],Tabela1[[#This Row],[TRÂNSITO TOTAL]])</f>
        <v>283300</v>
      </c>
      <c r="BH3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59800</v>
      </c>
      <c r="BI3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1.4020445355658069</v>
      </c>
    </row>
    <row r="391" spans="1:61" s="3" customFormat="1" x14ac:dyDescent="0.2">
      <c r="A391" s="4" t="s">
        <v>32</v>
      </c>
      <c r="B391" s="4" t="s">
        <v>112</v>
      </c>
      <c r="C391" s="4">
        <v>40</v>
      </c>
      <c r="D391" s="4" t="s">
        <v>19</v>
      </c>
      <c r="E391" s="5">
        <v>800</v>
      </c>
      <c r="F391" s="4">
        <v>800</v>
      </c>
      <c r="G391" s="4">
        <v>800</v>
      </c>
      <c r="H391" s="4">
        <v>960</v>
      </c>
      <c r="I391" s="4">
        <v>720</v>
      </c>
      <c r="J391" s="4"/>
      <c r="K391" s="4">
        <v>1320</v>
      </c>
      <c r="L391" s="4">
        <v>160</v>
      </c>
      <c r="M391" s="4">
        <v>760</v>
      </c>
      <c r="N391" s="4">
        <v>1000</v>
      </c>
      <c r="O391" s="4">
        <v>1000</v>
      </c>
      <c r="P391" s="4">
        <v>80</v>
      </c>
      <c r="Q391" s="13">
        <f t="shared" si="156"/>
        <v>1.0476190476190477</v>
      </c>
      <c r="R391" s="16">
        <f t="shared" si="157"/>
        <v>1.0476190476190477</v>
      </c>
      <c r="S391" s="16">
        <f t="shared" si="158"/>
        <v>1.0476190476190477</v>
      </c>
      <c r="T391" s="16">
        <f t="shared" si="159"/>
        <v>1.2571428571428571</v>
      </c>
      <c r="U391" s="16">
        <f t="shared" si="160"/>
        <v>0.94285714285714284</v>
      </c>
      <c r="V391" s="16">
        <f t="shared" si="161"/>
        <v>0</v>
      </c>
      <c r="W391" s="16">
        <f t="shared" si="162"/>
        <v>1.7285714285714286</v>
      </c>
      <c r="X391" s="16">
        <f t="shared" si="163"/>
        <v>0.20952380952380953</v>
      </c>
      <c r="Y391" s="16">
        <f t="shared" si="164"/>
        <v>0.99523809523809526</v>
      </c>
      <c r="Z391" s="16">
        <f t="shared" si="165"/>
        <v>1.3095238095238095</v>
      </c>
      <c r="AA391" s="16">
        <f t="shared" si="166"/>
        <v>1.3095238095238095</v>
      </c>
      <c r="AB391" s="17">
        <f t="shared" si="167"/>
        <v>0.10476190476190476</v>
      </c>
      <c r="AC391" s="15">
        <v>139423.6</v>
      </c>
      <c r="AD391" s="14">
        <f>AVERAGE(Tabela1[[#This Row],[202407-JUL]:[202506-JUN]])</f>
        <v>763.63636363636363</v>
      </c>
      <c r="AE391" s="14">
        <f t="shared" si="168"/>
        <v>906.66666666666663</v>
      </c>
      <c r="AF391" s="5">
        <v>3</v>
      </c>
      <c r="AG391" s="6">
        <v>4452</v>
      </c>
      <c r="AH391" s="4">
        <v>3560</v>
      </c>
      <c r="AI391" s="23">
        <f>SUM(Tabela1[[#This Row],[ESTOQUE RJ]:[ESTOQUE SC]])</f>
        <v>8012</v>
      </c>
      <c r="AJ391" s="4">
        <v>0</v>
      </c>
      <c r="AK391" s="4">
        <v>3000</v>
      </c>
      <c r="AL391" s="24">
        <f>SUM(Tabela1[[#This Row],[QTD CONTAINER]:[QTD FÁBRICA]])</f>
        <v>3000</v>
      </c>
      <c r="AM391" s="7">
        <f t="shared" si="169"/>
        <v>5.83</v>
      </c>
      <c r="AN391" s="7">
        <f t="shared" si="170"/>
        <v>4.6619047619047622</v>
      </c>
      <c r="AO391" s="8">
        <f t="shared" si="171"/>
        <v>0</v>
      </c>
      <c r="AP391" s="9">
        <f t="shared" si="172"/>
        <v>3.9285714285714288</v>
      </c>
      <c r="AQ391" s="25">
        <f t="shared" si="173"/>
        <v>14.420476190476192</v>
      </c>
      <c r="AR391" s="18">
        <f t="shared" si="174"/>
        <v>4.9102941176470587</v>
      </c>
      <c r="AS391" s="7">
        <f t="shared" si="175"/>
        <v>3.9264705882352944</v>
      </c>
      <c r="AT391" s="8">
        <f t="shared" si="176"/>
        <v>0</v>
      </c>
      <c r="AU391" s="9">
        <f t="shared" si="177"/>
        <v>3.3088235294117649</v>
      </c>
      <c r="AV391" s="10">
        <f t="shared" si="178"/>
        <v>12.145588235294117</v>
      </c>
      <c r="AW391" s="22">
        <f t="shared" si="179"/>
        <v>0.9579100145137881</v>
      </c>
      <c r="AX391" s="5">
        <f t="shared" si="180"/>
        <v>0</v>
      </c>
      <c r="AY391" s="4">
        <f>IF(
  AND(Tabela1[[#This Row],[GRUPO | ITEM]]="PALHETAS",NOT(OR(MID(Tabela1[[#This Row],[ITEM]],1,5)="YN-PF",MID(Tabela1[[#This Row],[ITEM]],1,5)="YN-PC"))),
  0,
  IF(
    ROUNDUP(
      IF(
        IF(D391="A",13-SUM(AR391:AU391),IF(D391="B",11-SUM(AR391:AU391),IF(D391="C",7-SUM(AR391:AU391))))
        &lt;0,
        0,
        IF(D391="A",13-SUM(AR391:AU391),IF(D391="B",11-SUM(AR391:AU391),IF(D391="C",7-SUM(AR391:AU391))))
      )
      *AE391/C391, 0
    )
    *C391 = 0,
    0,
    ROUNDUP(
      IF(
        IF(D391="A",13-SUM(AR391:AU391),IF(D391="B",11-SUM(AR391:AU391),IF(D391="C",7-SUM(AR391:AU391))))
        &lt;0,
        0,
        IF(D391="A",13-SUM(AR391:AU391),IF(D391="B",11-SUM(AR391:AU391),IF(D391="C",7-SUM(AR391:AU391))))
      )
      *AE391/C391, 0
    ) *C391
  )
)</f>
        <v>800</v>
      </c>
      <c r="AZ391" s="26">
        <f>IF(OR(COUNTIF(AB391,"&gt;="&amp;1.5)+COUNTIF(AA391,"&gt;="&amp;1.5)+COUNTIF(Z391,"&gt;="&amp;1.5)+COUNTIF(Y391,"&gt;="&amp;1.5)+COUNTIF(X391,"&gt;="&amp;1.5)&gt;=2,COUNTIF(AB391,"&gt;="&amp;2)&gt;=1,AND(AA391&gt;=1.5,AB391&lt;=0.3,AI391=0)),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+IFERROR(BA391*C391,0),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+IFERROR(BA391*C391,0),
IFERROR(AVERAGEIF(Tabela1[[#This Row],[COMPRA PADRÃO]:[COMPRA &gt;30%]],"&gt;"&amp;0,Tabela1[[#This Row],[COMPRA PADRÃO]:[COMPRA &gt;30%]]),
0))/Tabela1[[#This Row],[U/CX]],0)*Tabela1[[#This Row],[U/CX]])</f>
        <v>800</v>
      </c>
      <c r="BA391" s="19"/>
      <c r="BB391" s="19"/>
      <c r="BC391" s="5"/>
      <c r="BD391" s="43">
        <f t="shared" si="181"/>
        <v>31.69811320754717</v>
      </c>
      <c r="BE391" s="44">
        <f>Tabela1[[#This Row],[MÉDIA DIÁRIA]]*180</f>
        <v>5705.6603773584902</v>
      </c>
      <c r="BF391" s="44">
        <f>Tabela1[[#This Row],[MÉDIA DIÁRIA]]*IF(Tabela1[[#This Row],[ABC FAT]]="A",(13*22),IF(Tabela1[[#This Row],[ABC FAT]]="B",(9*22),IF(Tabela1[[#This Row],[ABC FAT]]="C",(3*22),0)))</f>
        <v>9065.6603773584902</v>
      </c>
      <c r="BG391" s="44">
        <f>SUM(Tabela1[[#This Row],[ESTOQUE TOTAL]],Tabela1[[#This Row],[TRÂNSITO TOTAL]])</f>
        <v>11012</v>
      </c>
      <c r="BH3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3760</v>
      </c>
      <c r="BI3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1.4042195767195769</v>
      </c>
    </row>
    <row r="392" spans="1:61" s="3" customFormat="1" x14ac:dyDescent="0.2">
      <c r="A392" s="4" t="s">
        <v>17</v>
      </c>
      <c r="B392" s="4" t="s">
        <v>102</v>
      </c>
      <c r="C392" s="4">
        <v>20</v>
      </c>
      <c r="D392" s="4" t="s">
        <v>16</v>
      </c>
      <c r="E392" s="5">
        <v>240</v>
      </c>
      <c r="F392" s="4">
        <v>240</v>
      </c>
      <c r="G392" s="4">
        <v>160</v>
      </c>
      <c r="H392" s="4">
        <v>700</v>
      </c>
      <c r="I392" s="4">
        <v>860</v>
      </c>
      <c r="J392" s="4">
        <v>360</v>
      </c>
      <c r="K392" s="4">
        <v>340</v>
      </c>
      <c r="L392" s="4">
        <v>900</v>
      </c>
      <c r="M392" s="4">
        <v>260</v>
      </c>
      <c r="N392" s="4">
        <v>100</v>
      </c>
      <c r="O392" s="4">
        <v>460</v>
      </c>
      <c r="P392" s="4">
        <v>1500</v>
      </c>
      <c r="Q392" s="13">
        <f t="shared" si="156"/>
        <v>0.47058823529411764</v>
      </c>
      <c r="R392" s="16">
        <f t="shared" si="157"/>
        <v>0.47058823529411764</v>
      </c>
      <c r="S392" s="16">
        <f t="shared" si="158"/>
        <v>0.31372549019607843</v>
      </c>
      <c r="T392" s="16">
        <f t="shared" si="159"/>
        <v>1.3725490196078431</v>
      </c>
      <c r="U392" s="16">
        <f t="shared" si="160"/>
        <v>1.6862745098039216</v>
      </c>
      <c r="V392" s="16">
        <f t="shared" si="161"/>
        <v>0.70588235294117652</v>
      </c>
      <c r="W392" s="16">
        <f t="shared" si="162"/>
        <v>0.66666666666666663</v>
      </c>
      <c r="X392" s="16">
        <f t="shared" si="163"/>
        <v>1.7647058823529411</v>
      </c>
      <c r="Y392" s="16">
        <f t="shared" si="164"/>
        <v>0.50980392156862742</v>
      </c>
      <c r="Z392" s="16">
        <f t="shared" si="165"/>
        <v>0.19607843137254902</v>
      </c>
      <c r="AA392" s="16">
        <f t="shared" si="166"/>
        <v>0.90196078431372551</v>
      </c>
      <c r="AB392" s="17">
        <f t="shared" si="167"/>
        <v>2.9411764705882355</v>
      </c>
      <c r="AC392" s="15">
        <v>75506.2</v>
      </c>
      <c r="AD392" s="14">
        <f>AVERAGE(Tabela1[[#This Row],[202407-JUL]:[202506-JUN]])</f>
        <v>510</v>
      </c>
      <c r="AE392" s="14">
        <f t="shared" si="168"/>
        <v>547.27272727272725</v>
      </c>
      <c r="AF392" s="5">
        <v>0</v>
      </c>
      <c r="AG392" s="6">
        <v>4020</v>
      </c>
      <c r="AH392" s="4">
        <v>1820</v>
      </c>
      <c r="AI392" s="23">
        <f>SUM(Tabela1[[#This Row],[ESTOQUE RJ]:[ESTOQUE SC]])</f>
        <v>5840</v>
      </c>
      <c r="AJ392" s="4">
        <v>0</v>
      </c>
      <c r="AK392" s="4">
        <v>0</v>
      </c>
      <c r="AL392" s="24">
        <f>SUM(Tabela1[[#This Row],[QTD CONTAINER]:[QTD FÁBRICA]])</f>
        <v>0</v>
      </c>
      <c r="AM392" s="7">
        <f t="shared" si="169"/>
        <v>7.882352941176471</v>
      </c>
      <c r="AN392" s="7">
        <f t="shared" si="170"/>
        <v>3.5686274509803924</v>
      </c>
      <c r="AO392" s="8">
        <f t="shared" si="171"/>
        <v>0</v>
      </c>
      <c r="AP392" s="9">
        <f t="shared" si="172"/>
        <v>0</v>
      </c>
      <c r="AQ392" s="25">
        <f t="shared" si="173"/>
        <v>11.450980392156863</v>
      </c>
      <c r="AR392" s="18">
        <f t="shared" si="174"/>
        <v>7.3455149501661134</v>
      </c>
      <c r="AS392" s="7">
        <f t="shared" si="175"/>
        <v>3.3255813953488373</v>
      </c>
      <c r="AT392" s="8">
        <f t="shared" si="176"/>
        <v>0</v>
      </c>
      <c r="AU392" s="9">
        <f t="shared" si="177"/>
        <v>0</v>
      </c>
      <c r="AV392" s="10">
        <f t="shared" si="178"/>
        <v>10.67109634551495</v>
      </c>
      <c r="AW392" s="22">
        <f t="shared" si="179"/>
        <v>5.712811693895099</v>
      </c>
      <c r="AX392" s="5">
        <f t="shared" si="180"/>
        <v>0</v>
      </c>
      <c r="AY392" s="4">
        <f>IF(
  AND(Tabela1[[#This Row],[GRUPO | ITEM]]="PALHETAS",NOT(OR(MID(Tabela1[[#This Row],[ITEM]],1,5)="YN-PF",MID(Tabela1[[#This Row],[ITEM]],1,5)="YN-PC"))),
  0,
  IF(
    ROUNDUP(
      IF(
        IF(D392="A",13-SUM(AR392:AU392),IF(D392="B",11-SUM(AR392:AU392),IF(D392="C",7-SUM(AR392:AU392))))
        &lt;0,
        0,
        IF(D392="A",13-SUM(AR392:AU392),IF(D392="B",11-SUM(AR392:AU392),IF(D392="C",7-SUM(AR392:AU392))))
      )
      *AE392/C392, 0
    )
    *C392 = 0,
    0,
    ROUNDUP(
      IF(
        IF(D392="A",13-SUM(AR392:AU392),IF(D392="B",11-SUM(AR392:AU392),IF(D392="C",7-SUM(AR392:AU392))))
        &lt;0,
        0,
        IF(D392="A",13-SUM(AR392:AU392),IF(D392="B",11-SUM(AR392:AU392),IF(D392="C",7-SUM(AR392:AU392))))
      )
      *AE392/C392, 0
    ) *C392
  )
)</f>
        <v>0</v>
      </c>
      <c r="AZ392" s="26">
        <f>IF(OR(COUNTIF(AB392,"&gt;="&amp;1.5)+COUNTIF(AA392,"&gt;="&amp;1.5)+COUNTIF(Z392,"&gt;="&amp;1.5)+COUNTIF(Y392,"&gt;="&amp;1.5)+COUNTIF(X392,"&gt;="&amp;1.5)&gt;=2,COUNTIF(AB392,"&gt;="&amp;2)&gt;=1,AND(AA392&gt;=1.5,AB392&lt;=0.3,AI392=0)),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+IFERROR(BA392*C392,0),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+IFERROR(BA392*C392,0),
IFERROR(AVERAGEIF(Tabela1[[#This Row],[COMPRA PADRÃO]:[COMPRA &gt;30%]],"&gt;"&amp;0,Tabela1[[#This Row],[COMPRA PADRÃO]:[COMPRA &gt;30%]]),
0))/Tabela1[[#This Row],[U/CX]],0)*Tabela1[[#This Row],[U/CX]])</f>
        <v>3020</v>
      </c>
      <c r="BA392" s="19"/>
      <c r="BB392" s="19"/>
      <c r="BC392" s="5"/>
      <c r="BD392" s="43">
        <f t="shared" si="181"/>
        <v>23.09433962264151</v>
      </c>
      <c r="BE392" s="44">
        <f>Tabela1[[#This Row],[MÉDIA DIÁRIA]]*180</f>
        <v>4156.9811320754716</v>
      </c>
      <c r="BF392" s="44">
        <f>Tabela1[[#This Row],[MÉDIA DIÁRIA]]*IF(Tabela1[[#This Row],[ABC FAT]]="A",(13*22),IF(Tabela1[[#This Row],[ABC FAT]]="B",(9*22),IF(Tabela1[[#This Row],[ABC FAT]]="C",(3*22),0)))</f>
        <v>4572.6792452830186</v>
      </c>
      <c r="BG392" s="44">
        <f>SUM(Tabela1[[#This Row],[ESTOQUE TOTAL]],Tabela1[[#This Row],[TRÂNSITO TOTAL]])</f>
        <v>5840</v>
      </c>
      <c r="BH3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2880</v>
      </c>
      <c r="BI3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1.4048656499636891</v>
      </c>
    </row>
    <row r="393" spans="1:61" s="3" customFormat="1" x14ac:dyDescent="0.2">
      <c r="A393" s="4" t="s">
        <v>410</v>
      </c>
      <c r="B393" s="4" t="s">
        <v>411</v>
      </c>
      <c r="C393" s="4">
        <v>100</v>
      </c>
      <c r="D393" s="4" t="s">
        <v>19</v>
      </c>
      <c r="E393" s="5">
        <v>5360</v>
      </c>
      <c r="F393" s="4">
        <v>3260</v>
      </c>
      <c r="G393" s="4">
        <v>2460</v>
      </c>
      <c r="H393" s="4">
        <v>4400</v>
      </c>
      <c r="I393" s="4">
        <v>4250</v>
      </c>
      <c r="J393" s="4">
        <v>1300</v>
      </c>
      <c r="K393" s="4">
        <v>4850</v>
      </c>
      <c r="L393" s="4">
        <v>2500</v>
      </c>
      <c r="M393" s="4">
        <v>2400</v>
      </c>
      <c r="N393" s="4">
        <v>2210</v>
      </c>
      <c r="O393" s="4">
        <v>5800</v>
      </c>
      <c r="P393" s="4">
        <v>3200</v>
      </c>
      <c r="Q393" s="13">
        <f t="shared" si="156"/>
        <v>1.5317932841152655</v>
      </c>
      <c r="R393" s="16">
        <f t="shared" si="157"/>
        <v>0.93165039295070262</v>
      </c>
      <c r="S393" s="16">
        <f t="shared" si="158"/>
        <v>0.70302452964991669</v>
      </c>
      <c r="T393" s="16">
        <f t="shared" si="159"/>
        <v>1.2574422481543226</v>
      </c>
      <c r="U393" s="16">
        <f t="shared" si="160"/>
        <v>1.2145748987854252</v>
      </c>
      <c r="V393" s="16">
        <f t="shared" si="161"/>
        <v>0.37151702786377711</v>
      </c>
      <c r="W393" s="16">
        <f t="shared" si="162"/>
        <v>1.3860442962610147</v>
      </c>
      <c r="X393" s="16">
        <f t="shared" si="163"/>
        <v>0.71445582281495601</v>
      </c>
      <c r="Y393" s="16">
        <f t="shared" si="164"/>
        <v>0.6858775899023577</v>
      </c>
      <c r="Z393" s="16">
        <f t="shared" si="165"/>
        <v>0.63157894736842113</v>
      </c>
      <c r="AA393" s="16">
        <f t="shared" si="166"/>
        <v>1.6575375089306978</v>
      </c>
      <c r="AB393" s="17">
        <f t="shared" si="167"/>
        <v>0.91450345320314363</v>
      </c>
      <c r="AC393" s="15">
        <v>399536.8</v>
      </c>
      <c r="AD393" s="14">
        <f>AVERAGE(Tabela1[[#This Row],[202407-JUL]:[202506-JUN]])</f>
        <v>3499.1666666666665</v>
      </c>
      <c r="AE393" s="14">
        <f t="shared" si="168"/>
        <v>3499.1666666666665</v>
      </c>
      <c r="AF393" s="5">
        <v>10</v>
      </c>
      <c r="AG393" s="6">
        <v>11179</v>
      </c>
      <c r="AH393" s="4">
        <v>20400</v>
      </c>
      <c r="AI393" s="23">
        <f>SUM(Tabela1[[#This Row],[ESTOQUE RJ]:[ESTOQUE SC]])</f>
        <v>31579</v>
      </c>
      <c r="AJ393" s="4">
        <v>8600</v>
      </c>
      <c r="AK393" s="4">
        <v>8600</v>
      </c>
      <c r="AL393" s="24">
        <f>SUM(Tabela1[[#This Row],[QTD CONTAINER]:[QTD FÁBRICA]])</f>
        <v>17200</v>
      </c>
      <c r="AM393" s="7">
        <f t="shared" si="169"/>
        <v>3.1947606572993572</v>
      </c>
      <c r="AN393" s="7">
        <f t="shared" si="170"/>
        <v>5.8299595141700404</v>
      </c>
      <c r="AO393" s="8">
        <f t="shared" si="171"/>
        <v>2.4577280304834486</v>
      </c>
      <c r="AP393" s="9">
        <f t="shared" si="172"/>
        <v>2.4577280304834486</v>
      </c>
      <c r="AQ393" s="25">
        <f t="shared" si="173"/>
        <v>13.940176232436293</v>
      </c>
      <c r="AR393" s="18">
        <f t="shared" si="174"/>
        <v>3.1947606572993572</v>
      </c>
      <c r="AS393" s="7">
        <f t="shared" si="175"/>
        <v>5.8299595141700404</v>
      </c>
      <c r="AT393" s="8">
        <f t="shared" si="176"/>
        <v>2.4577280304834486</v>
      </c>
      <c r="AU393" s="9">
        <f t="shared" si="177"/>
        <v>2.4577280304834486</v>
      </c>
      <c r="AV393" s="10">
        <f t="shared" si="178"/>
        <v>13.940176232436293</v>
      </c>
      <c r="AW393" s="22">
        <f t="shared" si="179"/>
        <v>0</v>
      </c>
      <c r="AX393" s="5">
        <f t="shared" si="180"/>
        <v>0</v>
      </c>
      <c r="AY393" s="4">
        <f>IF(
  AND(Tabela1[[#This Row],[GRUPO | ITEM]]="PALHETAS",NOT(OR(MID(Tabela1[[#This Row],[ITEM]],1,5)="YN-PF",MID(Tabela1[[#This Row],[ITEM]],1,5)="YN-PC"))),
  0,
  IF(
    ROUNDUP(
      IF(
        IF(D393="A",13-SUM(AR393:AU393),IF(D393="B",11-SUM(AR393:AU393),IF(D393="C",7-SUM(AR393:AU393))))
        &lt;0,
        0,
        IF(D393="A",13-SUM(AR393:AU393),IF(D393="B",11-SUM(AR393:AU393),IF(D393="C",7-SUM(AR393:AU393))))
      )
      *AE393/C393, 0
    )
    *C393 = 0,
    0,
    ROUNDUP(
      IF(
        IF(D393="A",13-SUM(AR393:AU393),IF(D393="B",11-SUM(AR393:AU393),IF(D393="C",7-SUM(AR393:AU393))))
        &lt;0,
        0,
        IF(D393="A",13-SUM(AR393:AU393),IF(D393="B",11-SUM(AR393:AU393),IF(D393="C",7-SUM(AR393:AU393))))
      )
      *AE393/C393, 0
    ) *C393
  )
)</f>
        <v>0</v>
      </c>
      <c r="AZ393" s="26">
        <f>IF(OR(COUNTIF(AB393,"&gt;="&amp;1.5)+COUNTIF(AA393,"&gt;="&amp;1.5)+COUNTIF(Z393,"&gt;="&amp;1.5)+COUNTIF(Y393,"&gt;="&amp;1.5)+COUNTIF(X393,"&gt;="&amp;1.5)&gt;=2,COUNTIF(AB393,"&gt;="&amp;2)&gt;=1,AND(AA393&gt;=1.5,AB393&lt;=0.3,AI393=0)),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+IFERROR(BA393*C393,0),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+IFERROR(BA393*C393,0),
IFERROR(AVERAGEIF(Tabela1[[#This Row],[COMPRA PADRÃO]:[COMPRA &gt;30%]],"&gt;"&amp;0,Tabela1[[#This Row],[COMPRA PADRÃO]:[COMPRA &gt;30%]]),
0))/Tabela1[[#This Row],[U/CX]],0)*Tabela1[[#This Row],[U/CX]])</f>
        <v>0</v>
      </c>
      <c r="BA393" s="19"/>
      <c r="BB393" s="19"/>
      <c r="BC393" s="5"/>
      <c r="BD393" s="43">
        <f t="shared" si="181"/>
        <v>158.45283018867926</v>
      </c>
      <c r="BE393" s="44">
        <f>Tabela1[[#This Row],[MÉDIA DIÁRIA]]*180</f>
        <v>28521.509433962266</v>
      </c>
      <c r="BF393" s="44">
        <f>Tabela1[[#This Row],[MÉDIA DIÁRIA]]*IF(Tabela1[[#This Row],[ABC FAT]]="A",(13*22),IF(Tabela1[[#This Row],[ABC FAT]]="B",(9*22),IF(Tabela1[[#This Row],[ABC FAT]]="C",(3*22),0)))</f>
        <v>45317.509433962266</v>
      </c>
      <c r="BG393" s="44">
        <f>SUM(Tabela1[[#This Row],[ESTOQUE TOTAL]],Tabela1[[#This Row],[TRÂNSITO TOTAL]])</f>
        <v>48779</v>
      </c>
      <c r="BH3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25100</v>
      </c>
      <c r="BI3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1.4087262840358814</v>
      </c>
    </row>
    <row r="394" spans="1:61" s="3" customFormat="1" x14ac:dyDescent="0.2">
      <c r="A394" s="4" t="s">
        <v>17</v>
      </c>
      <c r="B394" s="4" t="s">
        <v>903</v>
      </c>
      <c r="C394" s="4">
        <v>100</v>
      </c>
      <c r="D394" s="4" t="s">
        <v>19</v>
      </c>
      <c r="E394" s="5">
        <v>16900</v>
      </c>
      <c r="F394" s="4">
        <v>18200</v>
      </c>
      <c r="G394" s="4">
        <v>13700</v>
      </c>
      <c r="H394" s="4">
        <v>36500</v>
      </c>
      <c r="I394" s="4">
        <v>34800</v>
      </c>
      <c r="J394" s="4">
        <v>8600</v>
      </c>
      <c r="K394" s="4">
        <v>29200</v>
      </c>
      <c r="L394" s="4">
        <v>13700</v>
      </c>
      <c r="M394" s="4">
        <v>10400</v>
      </c>
      <c r="N394" s="4">
        <v>13400</v>
      </c>
      <c r="O394" s="4">
        <v>14600</v>
      </c>
      <c r="P394" s="4">
        <v>17300</v>
      </c>
      <c r="Q394" s="13">
        <f t="shared" si="156"/>
        <v>0.8922129344478662</v>
      </c>
      <c r="R394" s="16">
        <f t="shared" si="157"/>
        <v>0.96084469863616362</v>
      </c>
      <c r="S394" s="16">
        <f t="shared" si="158"/>
        <v>0.72327320721513411</v>
      </c>
      <c r="T394" s="16">
        <f t="shared" si="159"/>
        <v>1.9269687637483501</v>
      </c>
      <c r="U394" s="16">
        <f t="shared" si="160"/>
        <v>1.8372195336559611</v>
      </c>
      <c r="V394" s="16">
        <f t="shared" si="161"/>
        <v>0.45402551693796739</v>
      </c>
      <c r="W394" s="16">
        <f t="shared" si="162"/>
        <v>1.5415750109986801</v>
      </c>
      <c r="X394" s="16">
        <f t="shared" si="163"/>
        <v>0.72327320721513411</v>
      </c>
      <c r="Y394" s="16">
        <f t="shared" si="164"/>
        <v>0.54905411350637923</v>
      </c>
      <c r="Z394" s="16">
        <f t="shared" si="165"/>
        <v>0.70743510778706553</v>
      </c>
      <c r="AA394" s="16">
        <f t="shared" si="166"/>
        <v>0.77078750549934005</v>
      </c>
      <c r="AB394" s="17">
        <f t="shared" si="167"/>
        <v>0.91333040035195767</v>
      </c>
      <c r="AC394" s="15">
        <v>984919</v>
      </c>
      <c r="AD394" s="14">
        <f>AVERAGE(Tabela1[[#This Row],[202407-JUL]:[202506-JUN]])</f>
        <v>18941.666666666668</v>
      </c>
      <c r="AE394" s="14">
        <f t="shared" si="168"/>
        <v>18941.666666666668</v>
      </c>
      <c r="AF394" s="5">
        <v>4</v>
      </c>
      <c r="AG394" s="6">
        <v>72400</v>
      </c>
      <c r="AH394" s="4">
        <v>103300</v>
      </c>
      <c r="AI394" s="23">
        <f>SUM(Tabela1[[#This Row],[ESTOQUE RJ]:[ESTOQUE SC]])</f>
        <v>175700</v>
      </c>
      <c r="AJ394" s="4">
        <v>42000</v>
      </c>
      <c r="AK394" s="4">
        <v>91800</v>
      </c>
      <c r="AL394" s="24">
        <f>SUM(Tabela1[[#This Row],[QTD CONTAINER]:[QTD FÁBRICA]])</f>
        <v>133800</v>
      </c>
      <c r="AM394" s="7">
        <f t="shared" si="169"/>
        <v>3.8222613286405629</v>
      </c>
      <c r="AN394" s="7">
        <f t="shared" si="170"/>
        <v>5.453585569731632</v>
      </c>
      <c r="AO394" s="8">
        <f t="shared" si="171"/>
        <v>2.2173339199296085</v>
      </c>
      <c r="AP394" s="9">
        <f t="shared" si="172"/>
        <v>4.8464584249890006</v>
      </c>
      <c r="AQ394" s="25">
        <f t="shared" si="173"/>
        <v>16.339639243290804</v>
      </c>
      <c r="AR394" s="18">
        <f t="shared" si="174"/>
        <v>3.8222613286405629</v>
      </c>
      <c r="AS394" s="7">
        <f t="shared" si="175"/>
        <v>5.453585569731632</v>
      </c>
      <c r="AT394" s="8">
        <f t="shared" si="176"/>
        <v>2.2173339199296085</v>
      </c>
      <c r="AU394" s="9">
        <f t="shared" si="177"/>
        <v>4.8464584249890006</v>
      </c>
      <c r="AV394" s="10">
        <f t="shared" si="178"/>
        <v>16.339639243290804</v>
      </c>
      <c r="AW394" s="22">
        <f t="shared" si="179"/>
        <v>0</v>
      </c>
      <c r="AX394" s="5">
        <f t="shared" si="180"/>
        <v>0</v>
      </c>
      <c r="AY394" s="4">
        <f>IF(
  AND(Tabela1[[#This Row],[GRUPO | ITEM]]="PALHETAS",NOT(OR(MID(Tabela1[[#This Row],[ITEM]],1,5)="YN-PF",MID(Tabela1[[#This Row],[ITEM]],1,5)="YN-PC"))),
  0,
  IF(
    ROUNDUP(
      IF(
        IF(D394="A",13-SUM(AR394:AU394),IF(D394="B",11-SUM(AR394:AU394),IF(D394="C",7-SUM(AR394:AU394))))
        &lt;0,
        0,
        IF(D394="A",13-SUM(AR394:AU394),IF(D394="B",11-SUM(AR394:AU394),IF(D394="C",7-SUM(AR394:AU394))))
      )
      *AE394/C394, 0
    )
    *C394 = 0,
    0,
    ROUNDUP(
      IF(
        IF(D394="A",13-SUM(AR394:AU394),IF(D394="B",11-SUM(AR394:AU394),IF(D394="C",7-SUM(AR394:AU394))))
        &lt;0,
        0,
        IF(D394="A",13-SUM(AR394:AU394),IF(D394="B",11-SUM(AR394:AU394),IF(D394="C",7-SUM(AR394:AU394))))
      )
      *AE394/C394, 0
    ) *C394
  )
)</f>
        <v>0</v>
      </c>
      <c r="AZ394" s="26">
        <f>IF(OR(COUNTIF(AB394,"&gt;="&amp;1.5)+COUNTIF(AA394,"&gt;="&amp;1.5)+COUNTIF(Z394,"&gt;="&amp;1.5)+COUNTIF(Y394,"&gt;="&amp;1.5)+COUNTIF(X394,"&gt;="&amp;1.5)&gt;=2,COUNTIF(AB394,"&gt;="&amp;2)&gt;=1,AND(AA394&gt;=1.5,AB394&lt;=0.3,AI394=0)),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+IFERROR(BA394*C394,0),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+IFERROR(BA394*C394,0),
IFERROR(AVERAGEIF(Tabela1[[#This Row],[COMPRA PADRÃO]:[COMPRA &gt;30%]],"&gt;"&amp;0,Tabela1[[#This Row],[COMPRA PADRÃO]:[COMPRA &gt;30%]]),
0))/Tabela1[[#This Row],[U/CX]],0)*Tabela1[[#This Row],[U/CX]])</f>
        <v>0</v>
      </c>
      <c r="BA394" s="19"/>
      <c r="BB394" s="19"/>
      <c r="BC394" s="5"/>
      <c r="BD394" s="43">
        <f t="shared" si="181"/>
        <v>857.7358490566038</v>
      </c>
      <c r="BE394" s="44">
        <f>Tabela1[[#This Row],[MÉDIA DIÁRIA]]*180</f>
        <v>154392.45283018867</v>
      </c>
      <c r="BF394" s="44">
        <f>Tabela1[[#This Row],[MÉDIA DIÁRIA]]*IF(Tabela1[[#This Row],[ABC FAT]]="A",(13*22),IF(Tabela1[[#This Row],[ABC FAT]]="B",(9*22),IF(Tabela1[[#This Row],[ABC FAT]]="C",(3*22),0)))</f>
        <v>245312.45283018867</v>
      </c>
      <c r="BG394" s="44">
        <f>SUM(Tabela1[[#This Row],[ESTOQUE TOTAL]],Tabela1[[#This Row],[TRÂNSITO TOTAL]])</f>
        <v>309500</v>
      </c>
      <c r="BH3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90200</v>
      </c>
      <c r="BI3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1.410043017060175</v>
      </c>
    </row>
    <row r="395" spans="1:61" s="3" customFormat="1" x14ac:dyDescent="0.2">
      <c r="A395" s="4" t="s">
        <v>34</v>
      </c>
      <c r="B395" s="4" t="s">
        <v>571</v>
      </c>
      <c r="C395" s="4">
        <v>500</v>
      </c>
      <c r="D395" s="4" t="s">
        <v>85</v>
      </c>
      <c r="E395" s="5">
        <v>155</v>
      </c>
      <c r="F395" s="4">
        <v>170</v>
      </c>
      <c r="G395" s="4">
        <v>140</v>
      </c>
      <c r="H395" s="4">
        <v>77</v>
      </c>
      <c r="I395" s="4"/>
      <c r="J395" s="4"/>
      <c r="K395" s="4"/>
      <c r="L395" s="4">
        <v>150</v>
      </c>
      <c r="M395" s="4">
        <v>110</v>
      </c>
      <c r="N395" s="4">
        <v>120</v>
      </c>
      <c r="O395" s="4">
        <v>120</v>
      </c>
      <c r="P395" s="4"/>
      <c r="Q395" s="13">
        <f t="shared" si="156"/>
        <v>1.1900191938579654</v>
      </c>
      <c r="R395" s="16">
        <f t="shared" si="157"/>
        <v>1.3051823416506718</v>
      </c>
      <c r="S395" s="16">
        <f t="shared" si="158"/>
        <v>1.0748560460652592</v>
      </c>
      <c r="T395" s="16">
        <f t="shared" si="159"/>
        <v>0.59117082533589249</v>
      </c>
      <c r="U395" s="16">
        <f t="shared" si="160"/>
        <v>0</v>
      </c>
      <c r="V395" s="16">
        <f t="shared" si="161"/>
        <v>0</v>
      </c>
      <c r="W395" s="16">
        <f t="shared" si="162"/>
        <v>0</v>
      </c>
      <c r="X395" s="16">
        <f t="shared" si="163"/>
        <v>1.1516314779270633</v>
      </c>
      <c r="Y395" s="16">
        <f t="shared" si="164"/>
        <v>0.84452975047984646</v>
      </c>
      <c r="Z395" s="16">
        <f t="shared" si="165"/>
        <v>0.92130518234165071</v>
      </c>
      <c r="AA395" s="16">
        <f t="shared" si="166"/>
        <v>0.92130518234165071</v>
      </c>
      <c r="AB395" s="17">
        <f t="shared" si="167"/>
        <v>0</v>
      </c>
      <c r="AC395" s="15">
        <v>9229.14</v>
      </c>
      <c r="AD395" s="14">
        <f>AVERAGE(Tabela1[[#This Row],[202407-JUL]:[202506-JUN]])</f>
        <v>130.25</v>
      </c>
      <c r="AE395" s="14">
        <f t="shared" si="168"/>
        <v>130.25</v>
      </c>
      <c r="AF395" s="5">
        <v>0</v>
      </c>
      <c r="AG395" s="6">
        <v>0</v>
      </c>
      <c r="AH395" s="4">
        <v>0</v>
      </c>
      <c r="AI395" s="23">
        <f>SUM(Tabela1[[#This Row],[ESTOQUE RJ]:[ESTOQUE SC]])</f>
        <v>0</v>
      </c>
      <c r="AJ395" s="4">
        <v>1000</v>
      </c>
      <c r="AK395" s="4">
        <v>500</v>
      </c>
      <c r="AL395" s="24">
        <f>SUM(Tabela1[[#This Row],[QTD CONTAINER]:[QTD FÁBRICA]])</f>
        <v>1500</v>
      </c>
      <c r="AM395" s="7">
        <f t="shared" si="169"/>
        <v>0</v>
      </c>
      <c r="AN395" s="7">
        <f t="shared" si="170"/>
        <v>0</v>
      </c>
      <c r="AO395" s="8">
        <f t="shared" si="171"/>
        <v>7.6775431861804222</v>
      </c>
      <c r="AP395" s="9">
        <f t="shared" si="172"/>
        <v>3.8387715930902111</v>
      </c>
      <c r="AQ395" s="25">
        <f t="shared" si="173"/>
        <v>11.516314779270633</v>
      </c>
      <c r="AR395" s="18">
        <f t="shared" si="174"/>
        <v>0</v>
      </c>
      <c r="AS395" s="7">
        <f t="shared" si="175"/>
        <v>0</v>
      </c>
      <c r="AT395" s="8">
        <f t="shared" si="176"/>
        <v>7.6775431861804222</v>
      </c>
      <c r="AU395" s="9">
        <f t="shared" si="177"/>
        <v>3.8387715930902111</v>
      </c>
      <c r="AV395" s="10">
        <f t="shared" si="178"/>
        <v>11.516314779270633</v>
      </c>
      <c r="AW395" s="22">
        <f t="shared" si="179"/>
        <v>0</v>
      </c>
      <c r="AX395" s="5">
        <f t="shared" si="180"/>
        <v>0</v>
      </c>
      <c r="AY395" s="4">
        <f>IF(
  AND(Tabela1[[#This Row],[GRUPO | ITEM]]="PALHETAS",NOT(OR(MID(Tabela1[[#This Row],[ITEM]],1,5)="YN-PF",MID(Tabela1[[#This Row],[ITEM]],1,5)="YN-PC"))),
  0,
  IF(
    ROUNDUP(
      IF(
        IF(D395="A",13-SUM(AR395:AU395),IF(D395="B",11-SUM(AR395:AU395),IF(D395="C",7-SUM(AR395:AU395))))
        &lt;0,
        0,
        IF(D395="A",13-SUM(AR395:AU395),IF(D395="B",11-SUM(AR395:AU395),IF(D395="C",7-SUM(AR395:AU395))))
      )
      *AE395/C395, 0
    )
    *C395 = 0,
    0,
    ROUNDUP(
      IF(
        IF(D395="A",13-SUM(AR395:AU395),IF(D395="B",11-SUM(AR395:AU395),IF(D395="C",7-SUM(AR395:AU395))))
        &lt;0,
        0,
        IF(D395="A",13-SUM(AR395:AU395),IF(D395="B",11-SUM(AR395:AU395),IF(D395="C",7-SUM(AR395:AU395))))
      )
      *AE395/C395, 0
    ) *C395
  )
)</f>
        <v>0</v>
      </c>
      <c r="AZ395" s="26">
        <f>IF(OR(COUNTIF(AB395,"&gt;="&amp;1.5)+COUNTIF(AA395,"&gt;="&amp;1.5)+COUNTIF(Z395,"&gt;="&amp;1.5)+COUNTIF(Y395,"&gt;="&amp;1.5)+COUNTIF(X395,"&gt;="&amp;1.5)&gt;=2,COUNTIF(AB395,"&gt;="&amp;2)&gt;=1,AND(AA395&gt;=1.5,AB395&lt;=0.3,AI395=0)),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+IFERROR(BA395*C395,0),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+IFERROR(BA395*C395,0),
IFERROR(AVERAGEIF(Tabela1[[#This Row],[COMPRA PADRÃO]:[COMPRA &gt;30%]],"&gt;"&amp;0,Tabela1[[#This Row],[COMPRA PADRÃO]:[COMPRA &gt;30%]]),
0))/Tabela1[[#This Row],[U/CX]],0)*Tabela1[[#This Row],[U/CX]])</f>
        <v>0</v>
      </c>
      <c r="BA395" s="19"/>
      <c r="BB395" s="19"/>
      <c r="BC395" s="5"/>
      <c r="BD395" s="43">
        <f t="shared" si="181"/>
        <v>3.9320754716981132</v>
      </c>
      <c r="BE395" s="44">
        <f>Tabela1[[#This Row],[MÉDIA DIÁRIA]]*180</f>
        <v>707.77358490566041</v>
      </c>
      <c r="BF395" s="44">
        <f>Tabela1[[#This Row],[MÉDIA DIÁRIA]]*IF(Tabela1[[#This Row],[ABC FAT]]="A",(13*22),IF(Tabela1[[#This Row],[ABC FAT]]="B",(9*22),IF(Tabela1[[#This Row],[ABC FAT]]="C",(3*22),0)))</f>
        <v>259.5169811320755</v>
      </c>
      <c r="BG395" s="44">
        <f>SUM(Tabela1[[#This Row],[ESTOQUE TOTAL]],Tabela1[[#This Row],[TRÂNSITO TOTAL]])</f>
        <v>1500</v>
      </c>
      <c r="BH3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3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1.4128812113457025</v>
      </c>
    </row>
    <row r="396" spans="1:61" s="3" customFormat="1" x14ac:dyDescent="0.2">
      <c r="A396" s="4" t="s">
        <v>202</v>
      </c>
      <c r="B396" s="4" t="s">
        <v>330</v>
      </c>
      <c r="C396" s="4">
        <v>15</v>
      </c>
      <c r="D396" s="4" t="s">
        <v>16</v>
      </c>
      <c r="E396" s="5">
        <v>285</v>
      </c>
      <c r="F396" s="4">
        <v>345</v>
      </c>
      <c r="G396" s="4">
        <v>135</v>
      </c>
      <c r="H396" s="4">
        <v>150</v>
      </c>
      <c r="I396" s="4">
        <v>105</v>
      </c>
      <c r="J396" s="4">
        <v>75</v>
      </c>
      <c r="K396" s="4">
        <v>165</v>
      </c>
      <c r="L396" s="4">
        <v>180</v>
      </c>
      <c r="M396" s="4">
        <v>60</v>
      </c>
      <c r="N396" s="4">
        <v>90</v>
      </c>
      <c r="O396" s="4">
        <v>135</v>
      </c>
      <c r="P396" s="4">
        <v>225</v>
      </c>
      <c r="Q396" s="13">
        <f t="shared" si="156"/>
        <v>1.7538461538461538</v>
      </c>
      <c r="R396" s="16">
        <f t="shared" si="157"/>
        <v>2.1230769230769231</v>
      </c>
      <c r="S396" s="16">
        <f t="shared" si="158"/>
        <v>0.83076923076923082</v>
      </c>
      <c r="T396" s="16">
        <f t="shared" si="159"/>
        <v>0.92307692307692313</v>
      </c>
      <c r="U396" s="16">
        <f t="shared" si="160"/>
        <v>0.64615384615384619</v>
      </c>
      <c r="V396" s="16">
        <f t="shared" si="161"/>
        <v>0.46153846153846156</v>
      </c>
      <c r="W396" s="16">
        <f t="shared" si="162"/>
        <v>1.0153846153846153</v>
      </c>
      <c r="X396" s="16">
        <f t="shared" si="163"/>
        <v>1.1076923076923078</v>
      </c>
      <c r="Y396" s="16">
        <f t="shared" si="164"/>
        <v>0.36923076923076925</v>
      </c>
      <c r="Z396" s="16">
        <f t="shared" si="165"/>
        <v>0.55384615384615388</v>
      </c>
      <c r="AA396" s="16">
        <f t="shared" si="166"/>
        <v>0.83076923076923082</v>
      </c>
      <c r="AB396" s="17">
        <f t="shared" si="167"/>
        <v>1.3846153846153846</v>
      </c>
      <c r="AC396" s="15">
        <v>28175.25</v>
      </c>
      <c r="AD396" s="14">
        <f>AVERAGE(Tabela1[[#This Row],[202407-JUL]:[202506-JUN]])</f>
        <v>162.5</v>
      </c>
      <c r="AE396" s="14">
        <f t="shared" si="168"/>
        <v>162.5</v>
      </c>
      <c r="AF396" s="5">
        <v>4</v>
      </c>
      <c r="AG396" s="6">
        <v>330</v>
      </c>
      <c r="AH396" s="4">
        <v>690</v>
      </c>
      <c r="AI396" s="23">
        <f>SUM(Tabela1[[#This Row],[ESTOQUE RJ]:[ESTOQUE SC]])</f>
        <v>1020</v>
      </c>
      <c r="AJ396" s="4">
        <v>855</v>
      </c>
      <c r="AK396" s="4">
        <v>15</v>
      </c>
      <c r="AL396" s="24">
        <f>SUM(Tabela1[[#This Row],[QTD CONTAINER]:[QTD FÁBRICA]])</f>
        <v>870</v>
      </c>
      <c r="AM396" s="7">
        <f t="shared" si="169"/>
        <v>2.0307692307692307</v>
      </c>
      <c r="AN396" s="7">
        <f t="shared" si="170"/>
        <v>4.2461538461538462</v>
      </c>
      <c r="AO396" s="8">
        <f t="shared" si="171"/>
        <v>5.2615384615384615</v>
      </c>
      <c r="AP396" s="9">
        <f t="shared" si="172"/>
        <v>9.2307692307692313E-2</v>
      </c>
      <c r="AQ396" s="25">
        <f t="shared" si="173"/>
        <v>11.63076923076923</v>
      </c>
      <c r="AR396" s="18">
        <f t="shared" si="174"/>
        <v>2.0307692307692307</v>
      </c>
      <c r="AS396" s="7">
        <f t="shared" si="175"/>
        <v>4.2461538461538462</v>
      </c>
      <c r="AT396" s="8">
        <f t="shared" si="176"/>
        <v>5.2615384615384615</v>
      </c>
      <c r="AU396" s="9">
        <f t="shared" si="177"/>
        <v>9.2307692307692313E-2</v>
      </c>
      <c r="AV396" s="10">
        <f t="shared" si="178"/>
        <v>11.63076923076923</v>
      </c>
      <c r="AW396" s="22">
        <f t="shared" si="179"/>
        <v>0</v>
      </c>
      <c r="AX396" s="5">
        <f t="shared" si="180"/>
        <v>0</v>
      </c>
      <c r="AY396" s="4">
        <f>IF(
  AND(Tabela1[[#This Row],[GRUPO | ITEM]]="PALHETAS",NOT(OR(MID(Tabela1[[#This Row],[ITEM]],1,5)="YN-PF",MID(Tabela1[[#This Row],[ITEM]],1,5)="YN-PC"))),
  0,
  IF(
    ROUNDUP(
      IF(
        IF(D396="A",13-SUM(AR396:AU396),IF(D396="B",11-SUM(AR396:AU396),IF(D396="C",7-SUM(AR396:AU396))))
        &lt;0,
        0,
        IF(D396="A",13-SUM(AR396:AU396),IF(D396="B",11-SUM(AR396:AU396),IF(D396="C",7-SUM(AR396:AU396))))
      )
      *AE396/C396, 0
    )
    *C396 = 0,
    0,
    ROUNDUP(
      IF(
        IF(D396="A",13-SUM(AR396:AU396),IF(D396="B",11-SUM(AR396:AU396),IF(D396="C",7-SUM(AR396:AU396))))
        &lt;0,
        0,
        IF(D396="A",13-SUM(AR396:AU396),IF(D396="B",11-SUM(AR396:AU396),IF(D396="C",7-SUM(AR396:AU396))))
      )
      *AE396/C396, 0
    ) *C396
  )
)</f>
        <v>0</v>
      </c>
      <c r="AZ396" s="26">
        <f>IF(OR(COUNTIF(AB396,"&gt;="&amp;1.5)+COUNTIF(AA396,"&gt;="&amp;1.5)+COUNTIF(Z396,"&gt;="&amp;1.5)+COUNTIF(Y396,"&gt;="&amp;1.5)+COUNTIF(X396,"&gt;="&amp;1.5)&gt;=2,COUNTIF(AB396,"&gt;="&amp;2)&gt;=1,AND(AA396&gt;=1.5,AB396&lt;=0.3,AI396=0)),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+IFERROR(BA396*C396,0),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+IFERROR(BA396*C396,0),
IFERROR(AVERAGEIF(Tabela1[[#This Row],[COMPRA PADRÃO]:[COMPRA &gt;30%]],"&gt;"&amp;0,Tabela1[[#This Row],[COMPRA PADRÃO]:[COMPRA &gt;30%]]),
0))/Tabela1[[#This Row],[U/CX]],0)*Tabela1[[#This Row],[U/CX]])</f>
        <v>0</v>
      </c>
      <c r="BA396" s="19"/>
      <c r="BB396" s="19"/>
      <c r="BC396" s="5"/>
      <c r="BD396" s="43">
        <f t="shared" si="181"/>
        <v>7.3584905660377355</v>
      </c>
      <c r="BE396" s="44">
        <f>Tabela1[[#This Row],[MÉDIA DIÁRIA]]*180</f>
        <v>1324.5283018867924</v>
      </c>
      <c r="BF396" s="44">
        <f>Tabela1[[#This Row],[MÉDIA DIÁRIA]]*IF(Tabela1[[#This Row],[ABC FAT]]="A",(13*22),IF(Tabela1[[#This Row],[ABC FAT]]="B",(9*22),IF(Tabela1[[#This Row],[ABC FAT]]="C",(3*22),0)))</f>
        <v>1456.9811320754716</v>
      </c>
      <c r="BG396" s="44">
        <f>SUM(Tabela1[[#This Row],[ESTOQUE TOTAL]],Tabela1[[#This Row],[TRÂNSITO TOTAL]])</f>
        <v>1890</v>
      </c>
      <c r="BH3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885</v>
      </c>
      <c r="BI3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1.4155982905982907</v>
      </c>
    </row>
    <row r="397" spans="1:61" s="3" customFormat="1" x14ac:dyDescent="0.2">
      <c r="A397" s="4" t="s">
        <v>14</v>
      </c>
      <c r="B397" s="4" t="s">
        <v>628</v>
      </c>
      <c r="C397" s="4">
        <v>50</v>
      </c>
      <c r="D397" s="4" t="s">
        <v>16</v>
      </c>
      <c r="E397" s="5">
        <v>200</v>
      </c>
      <c r="F397" s="4">
        <v>100</v>
      </c>
      <c r="G397" s="4">
        <v>50</v>
      </c>
      <c r="H397" s="4">
        <v>150</v>
      </c>
      <c r="I397" s="4">
        <v>150</v>
      </c>
      <c r="J397" s="4"/>
      <c r="K397" s="4">
        <v>250</v>
      </c>
      <c r="L397" s="4">
        <v>100</v>
      </c>
      <c r="M397" s="4">
        <v>100</v>
      </c>
      <c r="N397" s="4">
        <v>50</v>
      </c>
      <c r="O397" s="4">
        <v>100</v>
      </c>
      <c r="P397" s="4">
        <v>50</v>
      </c>
      <c r="Q397" s="13">
        <f t="shared" si="156"/>
        <v>1.6923076923076923</v>
      </c>
      <c r="R397" s="16">
        <f t="shared" si="157"/>
        <v>0.84615384615384615</v>
      </c>
      <c r="S397" s="16">
        <f t="shared" si="158"/>
        <v>0.42307692307692307</v>
      </c>
      <c r="T397" s="16">
        <f t="shared" si="159"/>
        <v>1.2692307692307692</v>
      </c>
      <c r="U397" s="16">
        <f t="shared" si="160"/>
        <v>1.2692307692307692</v>
      </c>
      <c r="V397" s="16">
        <f t="shared" si="161"/>
        <v>0</v>
      </c>
      <c r="W397" s="16">
        <f t="shared" si="162"/>
        <v>2.1153846153846154</v>
      </c>
      <c r="X397" s="16">
        <f t="shared" si="163"/>
        <v>0.84615384615384615</v>
      </c>
      <c r="Y397" s="16">
        <f t="shared" si="164"/>
        <v>0.84615384615384615</v>
      </c>
      <c r="Z397" s="16">
        <f t="shared" si="165"/>
        <v>0.42307692307692307</v>
      </c>
      <c r="AA397" s="16">
        <f t="shared" si="166"/>
        <v>0.84615384615384615</v>
      </c>
      <c r="AB397" s="17">
        <f t="shared" si="167"/>
        <v>0.42307692307692307</v>
      </c>
      <c r="AC397" s="15">
        <v>26541.5</v>
      </c>
      <c r="AD397" s="14">
        <f>AVERAGE(Tabela1[[#This Row],[202407-JUL]:[202506-JUN]])</f>
        <v>118.18181818181819</v>
      </c>
      <c r="AE397" s="14">
        <f t="shared" si="168"/>
        <v>118.18181818181819</v>
      </c>
      <c r="AF397" s="5">
        <v>3</v>
      </c>
      <c r="AG397" s="6">
        <v>400</v>
      </c>
      <c r="AH397" s="4">
        <v>750</v>
      </c>
      <c r="AI397" s="23">
        <f>SUM(Tabela1[[#This Row],[ESTOQUE RJ]:[ESTOQUE SC]])</f>
        <v>1150</v>
      </c>
      <c r="AJ397" s="4">
        <v>100</v>
      </c>
      <c r="AK397" s="4">
        <v>50</v>
      </c>
      <c r="AL397" s="24">
        <f>SUM(Tabela1[[#This Row],[QTD CONTAINER]:[QTD FÁBRICA]])</f>
        <v>150</v>
      </c>
      <c r="AM397" s="7">
        <f t="shared" si="169"/>
        <v>3.3846153846153846</v>
      </c>
      <c r="AN397" s="7">
        <f t="shared" si="170"/>
        <v>6.3461538461538458</v>
      </c>
      <c r="AO397" s="8">
        <f t="shared" si="171"/>
        <v>0.84615384615384615</v>
      </c>
      <c r="AP397" s="9">
        <f t="shared" si="172"/>
        <v>0.42307692307692307</v>
      </c>
      <c r="AQ397" s="25">
        <f t="shared" si="173"/>
        <v>11</v>
      </c>
      <c r="AR397" s="18">
        <f t="shared" si="174"/>
        <v>3.3846153846153846</v>
      </c>
      <c r="AS397" s="7">
        <f t="shared" si="175"/>
        <v>6.3461538461538458</v>
      </c>
      <c r="AT397" s="8">
        <f t="shared" si="176"/>
        <v>0.84615384615384615</v>
      </c>
      <c r="AU397" s="9">
        <f t="shared" si="177"/>
        <v>0.42307692307692307</v>
      </c>
      <c r="AV397" s="10">
        <f t="shared" si="178"/>
        <v>11</v>
      </c>
      <c r="AW397" s="22">
        <f t="shared" si="179"/>
        <v>0</v>
      </c>
      <c r="AX397" s="5">
        <f t="shared" si="180"/>
        <v>0</v>
      </c>
      <c r="AY397" s="4">
        <f>IF(
  AND(Tabela1[[#This Row],[GRUPO | ITEM]]="PALHETAS",NOT(OR(MID(Tabela1[[#This Row],[ITEM]],1,5)="YN-PF",MID(Tabela1[[#This Row],[ITEM]],1,5)="YN-PC"))),
  0,
  IF(
    ROUNDUP(
      IF(
        IF(D397="A",13-SUM(AR397:AU397),IF(D397="B",11-SUM(AR397:AU397),IF(D397="C",7-SUM(AR397:AU397))))
        &lt;0,
        0,
        IF(D397="A",13-SUM(AR397:AU397),IF(D397="B",11-SUM(AR397:AU397),IF(D397="C",7-SUM(AR397:AU397))))
      )
      *AE397/C397, 0
    )
    *C397 = 0,
    0,
    ROUNDUP(
      IF(
        IF(D397="A",13-SUM(AR397:AU397),IF(D397="B",11-SUM(AR397:AU397),IF(D397="C",7-SUM(AR397:AU397))))
        &lt;0,
        0,
        IF(D397="A",13-SUM(AR397:AU397),IF(D397="B",11-SUM(AR397:AU397),IF(D397="C",7-SUM(AR397:AU397))))
      )
      *AE397/C397, 0
    ) *C397
  )
)</f>
        <v>0</v>
      </c>
      <c r="AZ397" s="26">
        <f>IF(OR(COUNTIF(AB397,"&gt;="&amp;1.5)+COUNTIF(AA397,"&gt;="&amp;1.5)+COUNTIF(Z397,"&gt;="&amp;1.5)+COUNTIF(Y397,"&gt;="&amp;1.5)+COUNTIF(X397,"&gt;="&amp;1.5)&gt;=2,COUNTIF(AB397,"&gt;="&amp;2)&gt;=1,AND(AA397&gt;=1.5,AB397&lt;=0.3,AI397=0)),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+IFERROR(BA397*C397,0),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+IFERROR(BA397*C397,0),
IFERROR(AVERAGEIF(Tabela1[[#This Row],[COMPRA PADRÃO]:[COMPRA &gt;30%]],"&gt;"&amp;0,Tabela1[[#This Row],[COMPRA PADRÃO]:[COMPRA &gt;30%]]),
0))/Tabela1[[#This Row],[U/CX]],0)*Tabela1[[#This Row],[U/CX]])</f>
        <v>0</v>
      </c>
      <c r="BA397" s="19"/>
      <c r="BB397" s="19"/>
      <c r="BC397" s="5"/>
      <c r="BD397" s="43">
        <f t="shared" si="181"/>
        <v>4.9056603773584904</v>
      </c>
      <c r="BE397" s="44">
        <f>Tabela1[[#This Row],[MÉDIA DIÁRIA]]*180</f>
        <v>883.01886792452831</v>
      </c>
      <c r="BF397" s="44">
        <f>Tabela1[[#This Row],[MÉDIA DIÁRIA]]*IF(Tabela1[[#This Row],[ABC FAT]]="A",(13*22),IF(Tabela1[[#This Row],[ABC FAT]]="B",(9*22),IF(Tabela1[[#This Row],[ABC FAT]]="C",(3*22),0)))</f>
        <v>971.32075471698113</v>
      </c>
      <c r="BG397" s="44">
        <f>SUM(Tabela1[[#This Row],[ESTOQUE TOTAL]],Tabela1[[#This Row],[TRÂNSITO TOTAL]])</f>
        <v>1300</v>
      </c>
      <c r="BH3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550</v>
      </c>
      <c r="BI3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1.4155982905982907</v>
      </c>
    </row>
    <row r="398" spans="1:61" s="3" customFormat="1" x14ac:dyDescent="0.2">
      <c r="A398" s="4" t="s">
        <v>117</v>
      </c>
      <c r="B398" s="4" t="s">
        <v>482</v>
      </c>
      <c r="C398" s="4">
        <v>60</v>
      </c>
      <c r="D398" s="4" t="s">
        <v>19</v>
      </c>
      <c r="E398" s="5">
        <v>1740</v>
      </c>
      <c r="F398" s="4">
        <v>1260</v>
      </c>
      <c r="G398" s="4">
        <v>840</v>
      </c>
      <c r="H398" s="4">
        <v>1500</v>
      </c>
      <c r="I398" s="4">
        <v>1370</v>
      </c>
      <c r="J398" s="4">
        <v>420</v>
      </c>
      <c r="K398" s="4">
        <v>1800</v>
      </c>
      <c r="L398" s="4">
        <v>1380</v>
      </c>
      <c r="M398" s="4">
        <v>1260</v>
      </c>
      <c r="N398" s="4">
        <v>1800</v>
      </c>
      <c r="O398" s="4">
        <v>1140</v>
      </c>
      <c r="P398" s="4">
        <v>1140</v>
      </c>
      <c r="Q398" s="13">
        <f t="shared" si="156"/>
        <v>1.3341853035143769</v>
      </c>
      <c r="R398" s="16">
        <f t="shared" si="157"/>
        <v>0.96613418530351436</v>
      </c>
      <c r="S398" s="16">
        <f t="shared" si="158"/>
        <v>0.64408945686900954</v>
      </c>
      <c r="T398" s="16">
        <f t="shared" si="159"/>
        <v>1.1501597444089455</v>
      </c>
      <c r="U398" s="16">
        <f t="shared" si="160"/>
        <v>1.0504792332268369</v>
      </c>
      <c r="V398" s="16">
        <f t="shared" si="161"/>
        <v>0.32204472843450477</v>
      </c>
      <c r="W398" s="16">
        <f t="shared" si="162"/>
        <v>1.3801916932907348</v>
      </c>
      <c r="X398" s="16">
        <f t="shared" si="163"/>
        <v>1.0581469648562301</v>
      </c>
      <c r="Y398" s="16">
        <f t="shared" si="164"/>
        <v>0.96613418530351436</v>
      </c>
      <c r="Z398" s="16">
        <f t="shared" si="165"/>
        <v>1.3801916932907348</v>
      </c>
      <c r="AA398" s="16">
        <f t="shared" si="166"/>
        <v>0.87412140575079866</v>
      </c>
      <c r="AB398" s="17">
        <f t="shared" si="167"/>
        <v>0.87412140575079866</v>
      </c>
      <c r="AC398" s="15">
        <v>188004.1</v>
      </c>
      <c r="AD398" s="14">
        <f>AVERAGE(Tabela1[[#This Row],[202407-JUL]:[202506-JUN]])</f>
        <v>1304.1666666666667</v>
      </c>
      <c r="AE398" s="14">
        <f t="shared" si="168"/>
        <v>1304.1666666666667</v>
      </c>
      <c r="AF398" s="5">
        <v>3</v>
      </c>
      <c r="AG398" s="6">
        <v>2350</v>
      </c>
      <c r="AH398" s="4">
        <v>9480</v>
      </c>
      <c r="AI398" s="23">
        <f>SUM(Tabela1[[#This Row],[ESTOQUE RJ]:[ESTOQUE SC]])</f>
        <v>11830</v>
      </c>
      <c r="AJ398" s="4">
        <v>3240</v>
      </c>
      <c r="AK398" s="4">
        <v>1200</v>
      </c>
      <c r="AL398" s="24">
        <f>SUM(Tabela1[[#This Row],[QTD CONTAINER]:[QTD FÁBRICA]])</f>
        <v>4440</v>
      </c>
      <c r="AM398" s="7">
        <f t="shared" si="169"/>
        <v>1.8019169329073481</v>
      </c>
      <c r="AN398" s="7">
        <f t="shared" si="170"/>
        <v>7.269009584664536</v>
      </c>
      <c r="AO398" s="8">
        <f t="shared" si="171"/>
        <v>2.4843450479233224</v>
      </c>
      <c r="AP398" s="9">
        <f t="shared" si="172"/>
        <v>0.92012779552715651</v>
      </c>
      <c r="AQ398" s="25">
        <f t="shared" si="173"/>
        <v>12.475399361022363</v>
      </c>
      <c r="AR398" s="18">
        <f t="shared" si="174"/>
        <v>1.8019169329073481</v>
      </c>
      <c r="AS398" s="7">
        <f t="shared" si="175"/>
        <v>7.269009584664536</v>
      </c>
      <c r="AT398" s="8">
        <f t="shared" si="176"/>
        <v>2.4843450479233224</v>
      </c>
      <c r="AU398" s="9">
        <f t="shared" si="177"/>
        <v>0.92012779552715651</v>
      </c>
      <c r="AV398" s="10">
        <f t="shared" si="178"/>
        <v>12.475399361022363</v>
      </c>
      <c r="AW398" s="22">
        <f t="shared" si="179"/>
        <v>0.55207667731629395</v>
      </c>
      <c r="AX398" s="5">
        <f t="shared" si="180"/>
        <v>720</v>
      </c>
      <c r="AY398" s="4">
        <f>IF(
  AND(Tabela1[[#This Row],[GRUPO | ITEM]]="PALHETAS",NOT(OR(MID(Tabela1[[#This Row],[ITEM]],1,5)="YN-PF",MID(Tabela1[[#This Row],[ITEM]],1,5)="YN-PC"))),
  0,
  IF(
    ROUNDUP(
      IF(
        IF(D398="A",13-SUM(AR398:AU398),IF(D398="B",11-SUM(AR398:AU398),IF(D398="C",7-SUM(AR398:AU398))))
        &lt;0,
        0,
        IF(D398="A",13-SUM(AR398:AU398),IF(D398="B",11-SUM(AR398:AU398),IF(D398="C",7-SUM(AR398:AU398))))
      )
      *AE398/C398, 0
    )
    *C398 = 0,
    0,
    ROUNDUP(
      IF(
        IF(D398="A",13-SUM(AR398:AU398),IF(D398="B",11-SUM(AR398:AU398),IF(D398="C",7-SUM(AR398:AU398))))
        &lt;0,
        0,
        IF(D398="A",13-SUM(AR398:AU398),IF(D398="B",11-SUM(AR398:AU398),IF(D398="C",7-SUM(AR398:AU398))))
      )
      *AE398/C398, 0
    ) *C398
  )
)</f>
        <v>720</v>
      </c>
      <c r="AZ398" s="26">
        <f>IF(OR(COUNTIF(AB398,"&gt;="&amp;1.5)+COUNTIF(AA398,"&gt;="&amp;1.5)+COUNTIF(Z398,"&gt;="&amp;1.5)+COUNTIF(Y398,"&gt;="&amp;1.5)+COUNTIF(X398,"&gt;="&amp;1.5)&gt;=2,COUNTIF(AB398,"&gt;="&amp;2)&gt;=1,AND(AA398&gt;=1.5,AB398&lt;=0.3,AI398=0)),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+IFERROR(BA398*C398,0),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+IFERROR(BA398*C398,0),
IFERROR(AVERAGEIF(Tabela1[[#This Row],[COMPRA PADRÃO]:[COMPRA &gt;30%]],"&gt;"&amp;0,Tabela1[[#This Row],[COMPRA PADRÃO]:[COMPRA &gt;30%]]),
0))/Tabela1[[#This Row],[U/CX]],0)*Tabela1[[#This Row],[U/CX]])</f>
        <v>720</v>
      </c>
      <c r="BA398" s="33"/>
      <c r="BB398" s="33"/>
      <c r="BC398" s="42"/>
      <c r="BD398" s="43">
        <f t="shared" si="181"/>
        <v>59.056603773584904</v>
      </c>
      <c r="BE398" s="44">
        <f>Tabela1[[#This Row],[MÉDIA DIÁRIA]]*180</f>
        <v>10630.188679245282</v>
      </c>
      <c r="BF398" s="44">
        <f>Tabela1[[#This Row],[MÉDIA DIÁRIA]]*IF(Tabela1[[#This Row],[ABC FAT]]="A",(13*22),IF(Tabela1[[#This Row],[ABC FAT]]="B",(9*22),IF(Tabela1[[#This Row],[ABC FAT]]="C",(3*22),0)))</f>
        <v>16890.188679245282</v>
      </c>
      <c r="BG398" s="44">
        <f>SUM(Tabela1[[#This Row],[ESTOQUE TOTAL]],Tabela1[[#This Row],[TRÂNSITO TOTAL]])</f>
        <v>16270</v>
      </c>
      <c r="BH3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11280</v>
      </c>
      <c r="BI3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1.4176606318778844</v>
      </c>
    </row>
    <row r="399" spans="1:61" s="3" customFormat="1" x14ac:dyDescent="0.2">
      <c r="A399" s="4" t="s">
        <v>17</v>
      </c>
      <c r="B399" s="4" t="s">
        <v>943</v>
      </c>
      <c r="C399" s="4">
        <v>25</v>
      </c>
      <c r="D399" s="4" t="s">
        <v>16</v>
      </c>
      <c r="E399" s="5">
        <v>75</v>
      </c>
      <c r="F399" s="4">
        <v>150</v>
      </c>
      <c r="G399" s="4">
        <v>75</v>
      </c>
      <c r="H399" s="4">
        <v>175</v>
      </c>
      <c r="I399" s="4">
        <v>120</v>
      </c>
      <c r="J399" s="4">
        <v>25</v>
      </c>
      <c r="K399" s="4">
        <v>125</v>
      </c>
      <c r="L399" s="4">
        <v>175</v>
      </c>
      <c r="M399" s="4">
        <v>25</v>
      </c>
      <c r="N399" s="4">
        <v>50</v>
      </c>
      <c r="O399" s="4">
        <v>200</v>
      </c>
      <c r="P399" s="4">
        <v>75</v>
      </c>
      <c r="Q399" s="13">
        <f t="shared" si="156"/>
        <v>0.70866141732283472</v>
      </c>
      <c r="R399" s="16">
        <f t="shared" si="157"/>
        <v>1.4173228346456694</v>
      </c>
      <c r="S399" s="16">
        <f t="shared" si="158"/>
        <v>0.70866141732283472</v>
      </c>
      <c r="T399" s="16">
        <f t="shared" si="159"/>
        <v>1.6535433070866143</v>
      </c>
      <c r="U399" s="16">
        <f t="shared" si="160"/>
        <v>1.1338582677165354</v>
      </c>
      <c r="V399" s="16">
        <f t="shared" si="161"/>
        <v>0.23622047244094488</v>
      </c>
      <c r="W399" s="16">
        <f t="shared" si="162"/>
        <v>1.1811023622047245</v>
      </c>
      <c r="X399" s="16">
        <f t="shared" si="163"/>
        <v>1.6535433070866143</v>
      </c>
      <c r="Y399" s="16">
        <f t="shared" si="164"/>
        <v>0.23622047244094488</v>
      </c>
      <c r="Z399" s="16">
        <f t="shared" si="165"/>
        <v>0.47244094488188976</v>
      </c>
      <c r="AA399" s="16">
        <f t="shared" si="166"/>
        <v>1.889763779527559</v>
      </c>
      <c r="AB399" s="17">
        <f t="shared" si="167"/>
        <v>0.70866141732283472</v>
      </c>
      <c r="AC399" s="15">
        <v>26890.35</v>
      </c>
      <c r="AD399" s="14">
        <f>AVERAGE(Tabela1[[#This Row],[202407-JUL]:[202506-JUN]])</f>
        <v>105.83333333333333</v>
      </c>
      <c r="AE399" s="14">
        <f t="shared" si="168"/>
        <v>122</v>
      </c>
      <c r="AF399" s="5">
        <v>0</v>
      </c>
      <c r="AG399" s="6">
        <v>325</v>
      </c>
      <c r="AH399" s="4">
        <v>900</v>
      </c>
      <c r="AI399" s="23">
        <f>SUM(Tabela1[[#This Row],[ESTOQUE RJ]:[ESTOQUE SC]])</f>
        <v>1225</v>
      </c>
      <c r="AJ399" s="4">
        <v>0</v>
      </c>
      <c r="AK399" s="4">
        <v>0</v>
      </c>
      <c r="AL399" s="24">
        <f>SUM(Tabela1[[#This Row],[QTD CONTAINER]:[QTD FÁBRICA]])</f>
        <v>0</v>
      </c>
      <c r="AM399" s="7">
        <f t="shared" si="169"/>
        <v>3.0708661417322838</v>
      </c>
      <c r="AN399" s="7">
        <f t="shared" si="170"/>
        <v>8.5039370078740166</v>
      </c>
      <c r="AO399" s="8">
        <f t="shared" si="171"/>
        <v>0</v>
      </c>
      <c r="AP399" s="9">
        <f t="shared" si="172"/>
        <v>0</v>
      </c>
      <c r="AQ399" s="25">
        <f t="shared" si="173"/>
        <v>11.5748031496063</v>
      </c>
      <c r="AR399" s="18">
        <f t="shared" si="174"/>
        <v>2.6639344262295084</v>
      </c>
      <c r="AS399" s="7">
        <f t="shared" si="175"/>
        <v>7.3770491803278686</v>
      </c>
      <c r="AT399" s="8">
        <f t="shared" si="176"/>
        <v>0</v>
      </c>
      <c r="AU399" s="9">
        <f t="shared" si="177"/>
        <v>0</v>
      </c>
      <c r="AV399" s="10">
        <f t="shared" si="178"/>
        <v>10.040983606557377</v>
      </c>
      <c r="AW399" s="22">
        <f t="shared" si="179"/>
        <v>5.9253840526700809</v>
      </c>
      <c r="AX399" s="5">
        <f t="shared" si="180"/>
        <v>0</v>
      </c>
      <c r="AY399" s="4">
        <f>IF(
  AND(Tabela1[[#This Row],[GRUPO | ITEM]]="PALHETAS",NOT(OR(MID(Tabela1[[#This Row],[ITEM]],1,5)="YN-PF",MID(Tabela1[[#This Row],[ITEM]],1,5)="YN-PC"))),
  0,
  IF(
    ROUNDUP(
      IF(
        IF(D399="A",13-SUM(AR399:AU399),IF(D399="B",11-SUM(AR399:AU399),IF(D399="C",7-SUM(AR399:AU399))))
        &lt;0,
        0,
        IF(D399="A",13-SUM(AR399:AU399),IF(D399="B",11-SUM(AR399:AU399),IF(D399="C",7-SUM(AR399:AU399))))
      )
      *AE399/C399, 0
    )
    *C399 = 0,
    0,
    ROUNDUP(
      IF(
        IF(D399="A",13-SUM(AR399:AU399),IF(D399="B",11-SUM(AR399:AU399),IF(D399="C",7-SUM(AR399:AU399))))
        &lt;0,
        0,
        IF(D399="A",13-SUM(AR399:AU399),IF(D399="B",11-SUM(AR399:AU399),IF(D399="C",7-SUM(AR399:AU399))))
      )
      *AE399/C399, 0
    ) *C399
  )
)</f>
        <v>0</v>
      </c>
      <c r="AZ399" s="26">
        <f>IF(OR(COUNTIF(AB399,"&gt;="&amp;1.5)+COUNTIF(AA399,"&gt;="&amp;1.5)+COUNTIF(Z399,"&gt;="&amp;1.5)+COUNTIF(Y399,"&gt;="&amp;1.5)+COUNTIF(X399,"&gt;="&amp;1.5)&gt;=2,COUNTIF(AB399,"&gt;="&amp;2)&gt;=1,AND(AA399&gt;=1.5,AB399&lt;=0.3,AI399=0)),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+IFERROR(BA399*C399,0),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+IFERROR(BA399*C399,0),
IFERROR(AVERAGEIF(Tabela1[[#This Row],[COMPRA PADRÃO]:[COMPRA &gt;30%]],"&gt;"&amp;0,Tabela1[[#This Row],[COMPRA PADRÃO]:[COMPRA &gt;30%]]),
0))/Tabela1[[#This Row],[U/CX]],0)*Tabela1[[#This Row],[U/CX]])</f>
        <v>675</v>
      </c>
      <c r="BA399" s="19"/>
      <c r="BB399" s="19"/>
      <c r="BC399" s="5"/>
      <c r="BD399" s="43">
        <f t="shared" si="181"/>
        <v>4.7924528301886795</v>
      </c>
      <c r="BE399" s="44">
        <f>Tabela1[[#This Row],[MÉDIA DIÁRIA]]*180</f>
        <v>862.64150943396226</v>
      </c>
      <c r="BF399" s="44">
        <f>Tabela1[[#This Row],[MÉDIA DIÁRIA]]*IF(Tabela1[[#This Row],[ABC FAT]]="A",(13*22),IF(Tabela1[[#This Row],[ABC FAT]]="B",(9*22),IF(Tabela1[[#This Row],[ABC FAT]]="C",(3*22),0)))</f>
        <v>948.90566037735857</v>
      </c>
      <c r="BG399" s="44">
        <f>SUM(Tabela1[[#This Row],[ESTOQUE TOTAL]],Tabela1[[#This Row],[TRÂNSITO TOTAL]])</f>
        <v>1225</v>
      </c>
      <c r="BH3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575</v>
      </c>
      <c r="BI3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1.4200568678915135</v>
      </c>
    </row>
    <row r="400" spans="1:61" s="3" customFormat="1" x14ac:dyDescent="0.2">
      <c r="A400" s="4" t="s">
        <v>39</v>
      </c>
      <c r="B400" s="4" t="s">
        <v>723</v>
      </c>
      <c r="C400" s="4">
        <v>200</v>
      </c>
      <c r="D400" s="4" t="s">
        <v>85</v>
      </c>
      <c r="E400" s="5">
        <v>250</v>
      </c>
      <c r="F400" s="4">
        <v>150</v>
      </c>
      <c r="G400" s="4">
        <v>100</v>
      </c>
      <c r="H400" s="4">
        <v>100</v>
      </c>
      <c r="I400" s="4"/>
      <c r="J400" s="4"/>
      <c r="K400" s="4">
        <v>300</v>
      </c>
      <c r="L400" s="4">
        <v>200</v>
      </c>
      <c r="M400" s="4">
        <v>100</v>
      </c>
      <c r="N400" s="4">
        <v>400</v>
      </c>
      <c r="O400" s="4"/>
      <c r="P400" s="4"/>
      <c r="Q400" s="13">
        <f t="shared" si="156"/>
        <v>1.25</v>
      </c>
      <c r="R400" s="16">
        <f t="shared" si="157"/>
        <v>0.75</v>
      </c>
      <c r="S400" s="16">
        <f t="shared" si="158"/>
        <v>0.5</v>
      </c>
      <c r="T400" s="16">
        <f t="shared" si="159"/>
        <v>0.5</v>
      </c>
      <c r="U400" s="16">
        <f t="shared" si="160"/>
        <v>0</v>
      </c>
      <c r="V400" s="16">
        <f t="shared" si="161"/>
        <v>0</v>
      </c>
      <c r="W400" s="16">
        <f t="shared" si="162"/>
        <v>1.5</v>
      </c>
      <c r="X400" s="16">
        <f t="shared" si="163"/>
        <v>1</v>
      </c>
      <c r="Y400" s="16">
        <f t="shared" si="164"/>
        <v>0.5</v>
      </c>
      <c r="Z400" s="16">
        <f t="shared" si="165"/>
        <v>2</v>
      </c>
      <c r="AA400" s="16">
        <f t="shared" si="166"/>
        <v>0</v>
      </c>
      <c r="AB400" s="17">
        <f t="shared" si="167"/>
        <v>0</v>
      </c>
      <c r="AC400" s="15">
        <v>8024.5</v>
      </c>
      <c r="AD400" s="14">
        <f>AVERAGE(Tabela1[[#This Row],[202407-JUL]:[202506-JUN]])</f>
        <v>200</v>
      </c>
      <c r="AE400" s="14">
        <f t="shared" si="168"/>
        <v>200</v>
      </c>
      <c r="AF400" s="5">
        <v>0</v>
      </c>
      <c r="AG400" s="6">
        <v>1350</v>
      </c>
      <c r="AH400" s="4">
        <v>0</v>
      </c>
      <c r="AI400" s="23">
        <f>SUM(Tabela1[[#This Row],[ESTOQUE RJ]:[ESTOQUE SC]])</f>
        <v>1350</v>
      </c>
      <c r="AJ400" s="4">
        <v>200</v>
      </c>
      <c r="AK400" s="4">
        <v>1800</v>
      </c>
      <c r="AL400" s="24">
        <f>SUM(Tabela1[[#This Row],[QTD CONTAINER]:[QTD FÁBRICA]])</f>
        <v>2000</v>
      </c>
      <c r="AM400" s="7">
        <f t="shared" si="169"/>
        <v>6.75</v>
      </c>
      <c r="AN400" s="7">
        <f t="shared" si="170"/>
        <v>0</v>
      </c>
      <c r="AO400" s="8">
        <f t="shared" si="171"/>
        <v>1</v>
      </c>
      <c r="AP400" s="9">
        <f t="shared" si="172"/>
        <v>9</v>
      </c>
      <c r="AQ400" s="25">
        <f t="shared" si="173"/>
        <v>16.75</v>
      </c>
      <c r="AR400" s="18">
        <f t="shared" si="174"/>
        <v>6.75</v>
      </c>
      <c r="AS400" s="7">
        <f t="shared" si="175"/>
        <v>0</v>
      </c>
      <c r="AT400" s="8">
        <f t="shared" si="176"/>
        <v>1</v>
      </c>
      <c r="AU400" s="9">
        <f t="shared" si="177"/>
        <v>9</v>
      </c>
      <c r="AV400" s="10">
        <f t="shared" si="178"/>
        <v>16.75</v>
      </c>
      <c r="AW400" s="22">
        <f t="shared" si="179"/>
        <v>0</v>
      </c>
      <c r="AX400" s="5">
        <f t="shared" si="180"/>
        <v>0</v>
      </c>
      <c r="AY400" s="4">
        <f>IF(
  AND(Tabela1[[#This Row],[GRUPO | ITEM]]="PALHETAS",NOT(OR(MID(Tabela1[[#This Row],[ITEM]],1,5)="YN-PF",MID(Tabela1[[#This Row],[ITEM]],1,5)="YN-PC"))),
  0,
  IF(
    ROUNDUP(
      IF(
        IF(D400="A",13-SUM(AR400:AU400),IF(D400="B",11-SUM(AR400:AU400),IF(D400="C",7-SUM(AR400:AU400))))
        &lt;0,
        0,
        IF(D400="A",13-SUM(AR400:AU400),IF(D400="B",11-SUM(AR400:AU400),IF(D400="C",7-SUM(AR400:AU400))))
      )
      *AE400/C400, 0
    )
    *C400 = 0,
    0,
    ROUNDUP(
      IF(
        IF(D400="A",13-SUM(AR400:AU400),IF(D400="B",11-SUM(AR400:AU400),IF(D400="C",7-SUM(AR400:AU400))))
        &lt;0,
        0,
        IF(D400="A",13-SUM(AR400:AU400),IF(D400="B",11-SUM(AR400:AU400),IF(D400="C",7-SUM(AR400:AU400))))
      )
      *AE400/C400, 0
    ) *C400
  )
)</f>
        <v>0</v>
      </c>
      <c r="AZ400" s="26">
        <f>IF(OR(COUNTIF(AB400,"&gt;="&amp;1.5)+COUNTIF(AA400,"&gt;="&amp;1.5)+COUNTIF(Z400,"&gt;="&amp;1.5)+COUNTIF(Y400,"&gt;="&amp;1.5)+COUNTIF(X400,"&gt;="&amp;1.5)&gt;=2,COUNTIF(AB400,"&gt;="&amp;2)&gt;=1,AND(AA400&gt;=1.5,AB400&lt;=0.3,AI400=0)),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+IFERROR(BA400*C400,0),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+IFERROR(BA400*C400,0),
IFERROR(AVERAGEIF(Tabela1[[#This Row],[COMPRA PADRÃO]:[COMPRA &gt;30%]],"&gt;"&amp;0,Tabela1[[#This Row],[COMPRA PADRÃO]:[COMPRA &gt;30%]]),
0))/Tabela1[[#This Row],[U/CX]],0)*Tabela1[[#This Row],[U/CX]])</f>
        <v>0</v>
      </c>
      <c r="BA400" s="19"/>
      <c r="BB400" s="19"/>
      <c r="BC400" s="5"/>
      <c r="BD400" s="43">
        <f t="shared" si="181"/>
        <v>6.0377358490566042</v>
      </c>
      <c r="BE400" s="44">
        <f>Tabela1[[#This Row],[MÉDIA DIÁRIA]]*180</f>
        <v>1086.7924528301887</v>
      </c>
      <c r="BF400" s="44">
        <f>Tabela1[[#This Row],[MÉDIA DIÁRIA]]*IF(Tabela1[[#This Row],[ABC FAT]]="A",(13*22),IF(Tabela1[[#This Row],[ABC FAT]]="B",(9*22),IF(Tabela1[[#This Row],[ABC FAT]]="C",(3*22),0)))</f>
        <v>398.4905660377359</v>
      </c>
      <c r="BG400" s="44">
        <f>SUM(Tabela1[[#This Row],[ESTOQUE TOTAL]],Tabela1[[#This Row],[TRÂNSITO TOTAL]])</f>
        <v>3350</v>
      </c>
      <c r="BH4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1.4262152777777777</v>
      </c>
    </row>
    <row r="401" spans="1:61" s="3" customFormat="1" x14ac:dyDescent="0.2">
      <c r="A401" s="4" t="s">
        <v>17</v>
      </c>
      <c r="B401" s="4" t="s">
        <v>800</v>
      </c>
      <c r="C401" s="4">
        <v>20</v>
      </c>
      <c r="D401" s="4" t="s">
        <v>19</v>
      </c>
      <c r="E401" s="5">
        <v>1120</v>
      </c>
      <c r="F401" s="4">
        <v>620</v>
      </c>
      <c r="G401" s="4">
        <v>460</v>
      </c>
      <c r="H401" s="4">
        <v>1220</v>
      </c>
      <c r="I401" s="4">
        <v>1800</v>
      </c>
      <c r="J401" s="4">
        <v>700</v>
      </c>
      <c r="K401" s="4">
        <v>1000</v>
      </c>
      <c r="L401" s="4">
        <v>760</v>
      </c>
      <c r="M401" s="4">
        <v>360</v>
      </c>
      <c r="N401" s="4">
        <v>740</v>
      </c>
      <c r="O401" s="4">
        <v>1140</v>
      </c>
      <c r="P401" s="4">
        <v>2060</v>
      </c>
      <c r="Q401" s="13">
        <f t="shared" si="156"/>
        <v>1.1218697829716193</v>
      </c>
      <c r="R401" s="16">
        <f t="shared" si="157"/>
        <v>0.62103505843071782</v>
      </c>
      <c r="S401" s="16">
        <f t="shared" si="158"/>
        <v>0.46076794657762937</v>
      </c>
      <c r="T401" s="16">
        <f t="shared" si="159"/>
        <v>1.2220367278797997</v>
      </c>
      <c r="U401" s="16">
        <f t="shared" si="160"/>
        <v>1.8030050083472453</v>
      </c>
      <c r="V401" s="16">
        <f t="shared" si="161"/>
        <v>0.70116861435726208</v>
      </c>
      <c r="W401" s="16">
        <f t="shared" si="162"/>
        <v>1.001669449081803</v>
      </c>
      <c r="X401" s="16">
        <f t="shared" si="163"/>
        <v>0.76126878130217024</v>
      </c>
      <c r="Y401" s="16">
        <f t="shared" si="164"/>
        <v>0.36060100166944908</v>
      </c>
      <c r="Z401" s="16">
        <f t="shared" si="165"/>
        <v>0.74123539232053415</v>
      </c>
      <c r="AA401" s="16">
        <f t="shared" si="166"/>
        <v>1.1419031719532553</v>
      </c>
      <c r="AB401" s="17">
        <f t="shared" si="167"/>
        <v>2.0634390651085139</v>
      </c>
      <c r="AC401" s="15">
        <v>148971</v>
      </c>
      <c r="AD401" s="14">
        <f>AVERAGE(Tabela1[[#This Row],[202407-JUL]:[202506-JUN]])</f>
        <v>998.33333333333337</v>
      </c>
      <c r="AE401" s="14">
        <f t="shared" si="168"/>
        <v>998.33333333333337</v>
      </c>
      <c r="AF401" s="5">
        <v>0</v>
      </c>
      <c r="AG401" s="6">
        <v>8340</v>
      </c>
      <c r="AH401" s="4">
        <v>3280</v>
      </c>
      <c r="AI401" s="23">
        <f>SUM(Tabela1[[#This Row],[ESTOQUE RJ]:[ESTOQUE SC]])</f>
        <v>11620</v>
      </c>
      <c r="AJ401" s="4">
        <v>0</v>
      </c>
      <c r="AK401" s="4">
        <v>0</v>
      </c>
      <c r="AL401" s="24">
        <f>SUM(Tabela1[[#This Row],[QTD CONTAINER]:[QTD FÁBRICA]])</f>
        <v>0</v>
      </c>
      <c r="AM401" s="7">
        <f t="shared" si="169"/>
        <v>8.3539232053422374</v>
      </c>
      <c r="AN401" s="7">
        <f t="shared" si="170"/>
        <v>3.2854757929883136</v>
      </c>
      <c r="AO401" s="8">
        <f t="shared" si="171"/>
        <v>0</v>
      </c>
      <c r="AP401" s="9">
        <f t="shared" si="172"/>
        <v>0</v>
      </c>
      <c r="AQ401" s="25">
        <f t="shared" si="173"/>
        <v>11.639398998330551</v>
      </c>
      <c r="AR401" s="18">
        <f t="shared" si="174"/>
        <v>8.3539232053422374</v>
      </c>
      <c r="AS401" s="7">
        <f t="shared" si="175"/>
        <v>3.2854757929883136</v>
      </c>
      <c r="AT401" s="8">
        <f t="shared" si="176"/>
        <v>0</v>
      </c>
      <c r="AU401" s="9">
        <f t="shared" si="177"/>
        <v>0</v>
      </c>
      <c r="AV401" s="10">
        <f t="shared" si="178"/>
        <v>11.639398998330551</v>
      </c>
      <c r="AW401" s="22">
        <f t="shared" si="179"/>
        <v>5.5091819699499167</v>
      </c>
      <c r="AX401" s="5">
        <f t="shared" si="180"/>
        <v>0</v>
      </c>
      <c r="AY401" s="4">
        <f>IF(
  AND(Tabela1[[#This Row],[GRUPO | ITEM]]="PALHETAS",NOT(OR(MID(Tabela1[[#This Row],[ITEM]],1,5)="YN-PF",MID(Tabela1[[#This Row],[ITEM]],1,5)="YN-PC"))),
  0,
  IF(
    ROUNDUP(
      IF(
        IF(D401="A",13-SUM(AR401:AU401),IF(D401="B",11-SUM(AR401:AU401),IF(D401="C",7-SUM(AR401:AU401))))
        &lt;0,
        0,
        IF(D401="A",13-SUM(AR401:AU401),IF(D401="B",11-SUM(AR401:AU401),IF(D401="C",7-SUM(AR401:AU401))))
      )
      *AE401/C401, 0
    )
    *C401 = 0,
    0,
    ROUNDUP(
      IF(
        IF(D401="A",13-SUM(AR401:AU401),IF(D401="B",11-SUM(AR401:AU401),IF(D401="C",7-SUM(AR401:AU401))))
        &lt;0,
        0,
        IF(D401="A",13-SUM(AR401:AU401),IF(D401="B",11-SUM(AR401:AU401),IF(D401="C",7-SUM(AR401:AU401))))
      )
      *AE401/C401, 0
    ) *C401
  )
)</f>
        <v>0</v>
      </c>
      <c r="AZ401" s="26">
        <f>IF(OR(COUNTIF(AB401,"&gt;="&amp;1.5)+COUNTIF(AA401,"&gt;="&amp;1.5)+COUNTIF(Z401,"&gt;="&amp;1.5)+COUNTIF(Y401,"&gt;="&amp;1.5)+COUNTIF(X401,"&gt;="&amp;1.5)&gt;=2,COUNTIF(AB401,"&gt;="&amp;2)&gt;=1,AND(AA401&gt;=1.5,AB401&lt;=0.3,AI401=0)),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+IFERROR(BA401*C401,0),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+IFERROR(BA401*C401,0),
IFERROR(AVERAGEIF(Tabela1[[#This Row],[COMPRA PADRÃO]:[COMPRA &gt;30%]],"&gt;"&amp;0,Tabela1[[#This Row],[COMPRA PADRÃO]:[COMPRA &gt;30%]]),
0))/Tabela1[[#This Row],[U/CX]],0)*Tabela1[[#This Row],[U/CX]])</f>
        <v>5500</v>
      </c>
      <c r="BA401" s="19"/>
      <c r="BB401" s="19"/>
      <c r="BC401" s="5"/>
      <c r="BD401" s="43">
        <f t="shared" si="181"/>
        <v>45.20754716981132</v>
      </c>
      <c r="BE401" s="44">
        <f>Tabela1[[#This Row],[MÉDIA DIÁRIA]]*180</f>
        <v>8137.3584905660373</v>
      </c>
      <c r="BF401" s="44">
        <f>Tabela1[[#This Row],[MÉDIA DIÁRIA]]*IF(Tabela1[[#This Row],[ABC FAT]]="A",(13*22),IF(Tabela1[[#This Row],[ABC FAT]]="B",(9*22),IF(Tabela1[[#This Row],[ABC FAT]]="C",(3*22),0)))</f>
        <v>12929.358490566037</v>
      </c>
      <c r="BG401" s="44">
        <f>SUM(Tabela1[[#This Row],[ESTOQUE TOTAL]],Tabela1[[#This Row],[TRÂNSITO TOTAL]])</f>
        <v>11620</v>
      </c>
      <c r="BH4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9440</v>
      </c>
      <c r="BI4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1.4279818215544426</v>
      </c>
    </row>
    <row r="402" spans="1:61" s="3" customFormat="1" x14ac:dyDescent="0.2">
      <c r="A402" s="4" t="s">
        <v>39</v>
      </c>
      <c r="B402" s="4" t="s">
        <v>667</v>
      </c>
      <c r="C402" s="4">
        <v>20</v>
      </c>
      <c r="D402" s="4" t="s">
        <v>19</v>
      </c>
      <c r="E402" s="5">
        <v>640</v>
      </c>
      <c r="F402" s="4">
        <v>640</v>
      </c>
      <c r="G402" s="4">
        <v>420</v>
      </c>
      <c r="H402" s="4">
        <v>480</v>
      </c>
      <c r="I402" s="4">
        <v>597</v>
      </c>
      <c r="J402" s="4">
        <v>80</v>
      </c>
      <c r="K402" s="4">
        <v>460</v>
      </c>
      <c r="L402" s="4">
        <v>300</v>
      </c>
      <c r="M402" s="4">
        <v>140</v>
      </c>
      <c r="N402" s="4">
        <v>320</v>
      </c>
      <c r="O402" s="4">
        <v>380</v>
      </c>
      <c r="P402" s="4">
        <v>540</v>
      </c>
      <c r="Q402" s="13">
        <f t="shared" si="156"/>
        <v>1.536922153291975</v>
      </c>
      <c r="R402" s="16">
        <f t="shared" si="157"/>
        <v>1.536922153291975</v>
      </c>
      <c r="S402" s="16">
        <f t="shared" si="158"/>
        <v>1.0086051630978587</v>
      </c>
      <c r="T402" s="16">
        <f t="shared" si="159"/>
        <v>1.1526916149689814</v>
      </c>
      <c r="U402" s="16">
        <f t="shared" si="160"/>
        <v>1.4336601961176705</v>
      </c>
      <c r="V402" s="16">
        <f t="shared" si="161"/>
        <v>0.19211526916149688</v>
      </c>
      <c r="W402" s="16">
        <f t="shared" si="162"/>
        <v>1.1046627976786072</v>
      </c>
      <c r="X402" s="16">
        <f t="shared" si="163"/>
        <v>0.72043225935561328</v>
      </c>
      <c r="Y402" s="16">
        <f t="shared" si="164"/>
        <v>0.33620172103261958</v>
      </c>
      <c r="Z402" s="16">
        <f t="shared" si="165"/>
        <v>0.76846107664598751</v>
      </c>
      <c r="AA402" s="16">
        <f t="shared" si="166"/>
        <v>0.91254752851711018</v>
      </c>
      <c r="AB402" s="17">
        <f t="shared" si="167"/>
        <v>1.2967780668401041</v>
      </c>
      <c r="AC402" s="15">
        <v>121816.61</v>
      </c>
      <c r="AD402" s="14">
        <f>AVERAGE(Tabela1[[#This Row],[202407-JUL]:[202506-JUN]])</f>
        <v>416.41666666666669</v>
      </c>
      <c r="AE402" s="14">
        <f t="shared" si="168"/>
        <v>447</v>
      </c>
      <c r="AF402" s="5">
        <v>3</v>
      </c>
      <c r="AG402" s="6">
        <v>1500</v>
      </c>
      <c r="AH402" s="4">
        <v>3380</v>
      </c>
      <c r="AI402" s="23">
        <f>SUM(Tabela1[[#This Row],[ESTOQUE RJ]:[ESTOQUE SC]])</f>
        <v>4880</v>
      </c>
      <c r="AJ402" s="4">
        <v>0</v>
      </c>
      <c r="AK402" s="4">
        <v>340</v>
      </c>
      <c r="AL402" s="24">
        <f>SUM(Tabela1[[#This Row],[QTD CONTAINER]:[QTD FÁBRICA]])</f>
        <v>340</v>
      </c>
      <c r="AM402" s="7">
        <f t="shared" si="169"/>
        <v>3.6021612967780667</v>
      </c>
      <c r="AN402" s="7">
        <f t="shared" si="170"/>
        <v>8.1168701220732444</v>
      </c>
      <c r="AO402" s="8">
        <f t="shared" si="171"/>
        <v>0</v>
      </c>
      <c r="AP402" s="9">
        <f t="shared" si="172"/>
        <v>0.81648989393636173</v>
      </c>
      <c r="AQ402" s="25">
        <f t="shared" si="173"/>
        <v>12.535521312787674</v>
      </c>
      <c r="AR402" s="18">
        <f t="shared" si="174"/>
        <v>3.3557046979865772</v>
      </c>
      <c r="AS402" s="7">
        <f t="shared" si="175"/>
        <v>7.5615212527964202</v>
      </c>
      <c r="AT402" s="8">
        <f t="shared" si="176"/>
        <v>0</v>
      </c>
      <c r="AU402" s="9">
        <f t="shared" si="177"/>
        <v>0.76062639821029088</v>
      </c>
      <c r="AV402" s="10">
        <f t="shared" si="178"/>
        <v>11.677852348993289</v>
      </c>
      <c r="AW402" s="22">
        <f t="shared" si="179"/>
        <v>0.92655149116880597</v>
      </c>
      <c r="AX402" s="5">
        <f t="shared" si="180"/>
        <v>200</v>
      </c>
      <c r="AY402" s="4">
        <f>IF(
  AND(Tabela1[[#This Row],[GRUPO | ITEM]]="PALHETAS",NOT(OR(MID(Tabela1[[#This Row],[ITEM]],1,5)="YN-PF",MID(Tabela1[[#This Row],[ITEM]],1,5)="YN-PC"))),
  0,
  IF(
    ROUNDUP(
      IF(
        IF(D402="A",13-SUM(AR402:AU402),IF(D402="B",11-SUM(AR402:AU402),IF(D402="C",7-SUM(AR402:AU402))))
        &lt;0,
        0,
        IF(D402="A",13-SUM(AR402:AU402),IF(D402="B",11-SUM(AR402:AU402),IF(D402="C",7-SUM(AR402:AU402))))
      )
      *AE402/C402, 0
    )
    *C402 = 0,
    0,
    ROUNDUP(
      IF(
        IF(D402="A",13-SUM(AR402:AU402),IF(D402="B",11-SUM(AR402:AU402),IF(D402="C",7-SUM(AR402:AU402))))
        &lt;0,
        0,
        IF(D402="A",13-SUM(AR402:AU402),IF(D402="B",11-SUM(AR402:AU402),IF(D402="C",7-SUM(AR402:AU402))))
      )
      *AE402/C402, 0
    ) *C402
  )
)</f>
        <v>600</v>
      </c>
      <c r="AZ402" s="26">
        <f>IF(OR(COUNTIF(AB402,"&gt;="&amp;1.5)+COUNTIF(AA402,"&gt;="&amp;1.5)+COUNTIF(Z402,"&gt;="&amp;1.5)+COUNTIF(Y402,"&gt;="&amp;1.5)+COUNTIF(X402,"&gt;="&amp;1.5)&gt;=2,COUNTIF(AB402,"&gt;="&amp;2)&gt;=1,AND(AA402&gt;=1.5,AB402&lt;=0.3,AI402=0)),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+IFERROR(BA402*C402,0),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+IFERROR(BA402*C402,0),
IFERROR(AVERAGEIF(Tabela1[[#This Row],[COMPRA PADRÃO]:[COMPRA &gt;30%]],"&gt;"&amp;0,Tabela1[[#This Row],[COMPRA PADRÃO]:[COMPRA &gt;30%]]),
0))/Tabela1[[#This Row],[U/CX]],0)*Tabela1[[#This Row],[U/CX]])</f>
        <v>400</v>
      </c>
      <c r="BA402" s="19"/>
      <c r="BB402" s="19"/>
      <c r="BC402" s="5"/>
      <c r="BD402" s="43">
        <f t="shared" si="181"/>
        <v>18.856603773584904</v>
      </c>
      <c r="BE402" s="44">
        <f>Tabela1[[#This Row],[MÉDIA DIÁRIA]]*180</f>
        <v>3394.1886792452829</v>
      </c>
      <c r="BF402" s="44">
        <f>Tabela1[[#This Row],[MÉDIA DIÁRIA]]*IF(Tabela1[[#This Row],[ABC FAT]]="A",(13*22),IF(Tabela1[[#This Row],[ABC FAT]]="B",(9*22),IF(Tabela1[[#This Row],[ABC FAT]]="C",(3*22),0)))</f>
        <v>5392.9886792452826</v>
      </c>
      <c r="BG402" s="44">
        <f>SUM(Tabela1[[#This Row],[ESTOQUE TOTAL]],Tabela1[[#This Row],[TRÂNSITO TOTAL]])</f>
        <v>5220</v>
      </c>
      <c r="BH4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3560</v>
      </c>
      <c r="BI4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1.4377515398127767</v>
      </c>
    </row>
    <row r="403" spans="1:61" s="3" customFormat="1" x14ac:dyDescent="0.2">
      <c r="A403" s="4" t="s">
        <v>172</v>
      </c>
      <c r="B403" s="4" t="s">
        <v>1031</v>
      </c>
      <c r="C403" s="4">
        <v>100</v>
      </c>
      <c r="D403" s="4" t="s">
        <v>16</v>
      </c>
      <c r="E403" s="5">
        <v>500</v>
      </c>
      <c r="F403" s="4">
        <v>500</v>
      </c>
      <c r="G403" s="4">
        <v>100</v>
      </c>
      <c r="H403" s="4">
        <v>220</v>
      </c>
      <c r="I403" s="4">
        <v>500</v>
      </c>
      <c r="J403" s="4"/>
      <c r="K403" s="4">
        <v>600</v>
      </c>
      <c r="L403" s="4">
        <v>400</v>
      </c>
      <c r="M403" s="4">
        <v>400</v>
      </c>
      <c r="N403" s="4">
        <v>300</v>
      </c>
      <c r="O403" s="4">
        <v>100</v>
      </c>
      <c r="P403" s="4">
        <v>420</v>
      </c>
      <c r="Q403" s="13">
        <f t="shared" si="156"/>
        <v>1.3613861386138615</v>
      </c>
      <c r="R403" s="16">
        <f t="shared" si="157"/>
        <v>1.3613861386138615</v>
      </c>
      <c r="S403" s="16">
        <f t="shared" si="158"/>
        <v>0.2722772277227723</v>
      </c>
      <c r="T403" s="16">
        <f t="shared" si="159"/>
        <v>0.5990099009900991</v>
      </c>
      <c r="U403" s="16">
        <f t="shared" si="160"/>
        <v>1.3613861386138615</v>
      </c>
      <c r="V403" s="16">
        <f t="shared" si="161"/>
        <v>0</v>
      </c>
      <c r="W403" s="16">
        <f t="shared" si="162"/>
        <v>1.6336633663366338</v>
      </c>
      <c r="X403" s="16">
        <f t="shared" si="163"/>
        <v>1.0891089108910892</v>
      </c>
      <c r="Y403" s="16">
        <f t="shared" si="164"/>
        <v>1.0891089108910892</v>
      </c>
      <c r="Z403" s="16">
        <f t="shared" si="165"/>
        <v>0.81683168316831689</v>
      </c>
      <c r="AA403" s="16">
        <f t="shared" si="166"/>
        <v>0.2722772277227723</v>
      </c>
      <c r="AB403" s="17">
        <f t="shared" si="167"/>
        <v>1.1435643564356437</v>
      </c>
      <c r="AC403" s="15">
        <v>38272.400000000001</v>
      </c>
      <c r="AD403" s="14">
        <f>AVERAGE(Tabela1[[#This Row],[202407-JUL]:[202506-JUN]])</f>
        <v>367.27272727272725</v>
      </c>
      <c r="AE403" s="14">
        <f t="shared" si="168"/>
        <v>426.66666666666669</v>
      </c>
      <c r="AF403" s="5">
        <v>3</v>
      </c>
      <c r="AG403" s="6">
        <v>1759</v>
      </c>
      <c r="AH403" s="4">
        <v>1500</v>
      </c>
      <c r="AI403" s="23">
        <f>SUM(Tabela1[[#This Row],[ESTOQUE RJ]:[ESTOQUE SC]])</f>
        <v>3259</v>
      </c>
      <c r="AJ403" s="4">
        <v>700</v>
      </c>
      <c r="AK403" s="4">
        <v>800</v>
      </c>
      <c r="AL403" s="24">
        <f>SUM(Tabela1[[#This Row],[QTD CONTAINER]:[QTD FÁBRICA]])</f>
        <v>1500</v>
      </c>
      <c r="AM403" s="7">
        <f t="shared" si="169"/>
        <v>4.7893564356435645</v>
      </c>
      <c r="AN403" s="7">
        <f t="shared" si="170"/>
        <v>4.0841584158415847</v>
      </c>
      <c r="AO403" s="8">
        <f t="shared" si="171"/>
        <v>1.9059405940594061</v>
      </c>
      <c r="AP403" s="9">
        <f t="shared" si="172"/>
        <v>2.1782178217821784</v>
      </c>
      <c r="AQ403" s="25">
        <f t="shared" si="173"/>
        <v>12.957673267326733</v>
      </c>
      <c r="AR403" s="18">
        <f t="shared" si="174"/>
        <v>4.1226562499999995</v>
      </c>
      <c r="AS403" s="7">
        <f t="shared" si="175"/>
        <v>3.515625</v>
      </c>
      <c r="AT403" s="8">
        <f t="shared" si="176"/>
        <v>1.640625</v>
      </c>
      <c r="AU403" s="9">
        <f t="shared" si="177"/>
        <v>1.875</v>
      </c>
      <c r="AV403" s="10">
        <f t="shared" si="178"/>
        <v>11.153906249999999</v>
      </c>
      <c r="AW403" s="22">
        <f t="shared" si="179"/>
        <v>0</v>
      </c>
      <c r="AX403" s="5">
        <f t="shared" si="180"/>
        <v>0</v>
      </c>
      <c r="AY403" s="4">
        <f>IF(
  AND(Tabela1[[#This Row],[GRUPO | ITEM]]="PALHETAS",NOT(OR(MID(Tabela1[[#This Row],[ITEM]],1,5)="YN-PF",MID(Tabela1[[#This Row],[ITEM]],1,5)="YN-PC"))),
  0,
  IF(
    ROUNDUP(
      IF(
        IF(D403="A",13-SUM(AR403:AU403),IF(D403="B",11-SUM(AR403:AU403),IF(D403="C",7-SUM(AR403:AU403))))
        &lt;0,
        0,
        IF(D403="A",13-SUM(AR403:AU403),IF(D403="B",11-SUM(AR403:AU403),IF(D403="C",7-SUM(AR403:AU403))))
      )
      *AE403/C403, 0
    )
    *C403 = 0,
    0,
    ROUNDUP(
      IF(
        IF(D403="A",13-SUM(AR403:AU403),IF(D403="B",11-SUM(AR403:AU403),IF(D403="C",7-SUM(AR403:AU403))))
        &lt;0,
        0,
        IF(D403="A",13-SUM(AR403:AU403),IF(D403="B",11-SUM(AR403:AU403),IF(D403="C",7-SUM(AR403:AU403))))
      )
      *AE403/C403, 0
    ) *C403
  )
)</f>
        <v>0</v>
      </c>
      <c r="AZ403" s="26">
        <f>IF(OR(COUNTIF(AB403,"&gt;="&amp;1.5)+COUNTIF(AA403,"&gt;="&amp;1.5)+COUNTIF(Z403,"&gt;="&amp;1.5)+COUNTIF(Y403,"&gt;="&amp;1.5)+COUNTIF(X403,"&gt;="&amp;1.5)&gt;=2,COUNTIF(AB403,"&gt;="&amp;2)&gt;=1,AND(AA403&gt;=1.5,AB403&lt;=0.3,AI403=0)),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+IFERROR(BA403*C403,0),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+IFERROR(BA403*C403,0),
IFERROR(AVERAGEIF(Tabela1[[#This Row],[COMPRA PADRÃO]:[COMPRA &gt;30%]],"&gt;"&amp;0,Tabela1[[#This Row],[COMPRA PADRÃO]:[COMPRA &gt;30%]]),
0))/Tabela1[[#This Row],[U/CX]],0)*Tabela1[[#This Row],[U/CX]])</f>
        <v>0</v>
      </c>
      <c r="BA403" s="19"/>
      <c r="BB403" s="19"/>
      <c r="BC403" s="5"/>
      <c r="BD403" s="43">
        <f t="shared" si="181"/>
        <v>15.245283018867925</v>
      </c>
      <c r="BE403" s="44">
        <f>Tabela1[[#This Row],[MÉDIA DIÁRIA]]*180</f>
        <v>2744.1509433962265</v>
      </c>
      <c r="BF403" s="44">
        <f>Tabela1[[#This Row],[MÉDIA DIÁRIA]]*IF(Tabela1[[#This Row],[ABC FAT]]="A",(13*22),IF(Tabela1[[#This Row],[ABC FAT]]="B",(9*22),IF(Tabela1[[#This Row],[ABC FAT]]="C",(3*22),0)))</f>
        <v>3018.566037735849</v>
      </c>
      <c r="BG403" s="44">
        <f>SUM(Tabela1[[#This Row],[ESTOQUE TOTAL]],Tabela1[[#This Row],[TRÂNSITO TOTAL]])</f>
        <v>4759</v>
      </c>
      <c r="BH4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4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1.4427048954895489</v>
      </c>
    </row>
    <row r="404" spans="1:61" s="3" customFormat="1" x14ac:dyDescent="0.2">
      <c r="A404" s="4" t="s">
        <v>17</v>
      </c>
      <c r="B404" s="4" t="s">
        <v>906</v>
      </c>
      <c r="C404" s="4">
        <v>50</v>
      </c>
      <c r="D404" s="4" t="s">
        <v>19</v>
      </c>
      <c r="E404" s="5">
        <v>4050</v>
      </c>
      <c r="F404" s="4">
        <v>4000</v>
      </c>
      <c r="G404" s="4">
        <v>2400</v>
      </c>
      <c r="H404" s="4">
        <v>5050</v>
      </c>
      <c r="I404" s="4">
        <v>8700</v>
      </c>
      <c r="J404" s="4">
        <v>1150</v>
      </c>
      <c r="K404" s="4">
        <v>5350</v>
      </c>
      <c r="L404" s="4">
        <v>3400</v>
      </c>
      <c r="M404" s="4">
        <v>2300</v>
      </c>
      <c r="N404" s="4">
        <v>2850</v>
      </c>
      <c r="O404" s="4">
        <v>2800</v>
      </c>
      <c r="P404" s="4">
        <v>3300</v>
      </c>
      <c r="Q404" s="13">
        <f t="shared" si="156"/>
        <v>1.0716648291069459</v>
      </c>
      <c r="R404" s="16">
        <f t="shared" si="157"/>
        <v>1.0584343991179714</v>
      </c>
      <c r="S404" s="16">
        <f t="shared" si="158"/>
        <v>0.63506063947078284</v>
      </c>
      <c r="T404" s="16">
        <f t="shared" si="159"/>
        <v>1.3362734288864389</v>
      </c>
      <c r="U404" s="16">
        <f t="shared" si="160"/>
        <v>2.3020948180815877</v>
      </c>
      <c r="V404" s="16">
        <f t="shared" si="161"/>
        <v>0.30429988974641675</v>
      </c>
      <c r="W404" s="16">
        <f t="shared" si="162"/>
        <v>1.4156560088202867</v>
      </c>
      <c r="X404" s="16">
        <f t="shared" si="163"/>
        <v>0.89966923925027564</v>
      </c>
      <c r="Y404" s="16">
        <f t="shared" si="164"/>
        <v>0.6085997794928335</v>
      </c>
      <c r="Z404" s="16">
        <f t="shared" si="165"/>
        <v>0.75413450937155457</v>
      </c>
      <c r="AA404" s="16">
        <f t="shared" si="166"/>
        <v>0.74090407938257996</v>
      </c>
      <c r="AB404" s="17">
        <f t="shared" si="167"/>
        <v>0.87320837927232642</v>
      </c>
      <c r="AC404" s="15">
        <v>226501.5</v>
      </c>
      <c r="AD404" s="14">
        <f>AVERAGE(Tabela1[[#This Row],[202407-JUL]:[202506-JUN]])</f>
        <v>3779.1666666666665</v>
      </c>
      <c r="AE404" s="14">
        <f t="shared" si="168"/>
        <v>3779.1666666666665</v>
      </c>
      <c r="AF404" s="5">
        <v>10</v>
      </c>
      <c r="AG404" s="6">
        <v>8300</v>
      </c>
      <c r="AH404" s="4">
        <v>21300</v>
      </c>
      <c r="AI404" s="23">
        <f>SUM(Tabela1[[#This Row],[ESTOQUE RJ]:[ESTOQUE SC]])</f>
        <v>29600</v>
      </c>
      <c r="AJ404" s="4">
        <v>15000</v>
      </c>
      <c r="AK404" s="4">
        <v>15000</v>
      </c>
      <c r="AL404" s="24">
        <f>SUM(Tabela1[[#This Row],[QTD CONTAINER]:[QTD FÁBRICA]])</f>
        <v>30000</v>
      </c>
      <c r="AM404" s="7">
        <f t="shared" si="169"/>
        <v>2.1962513781697908</v>
      </c>
      <c r="AN404" s="7">
        <f t="shared" si="170"/>
        <v>5.6361631753031975</v>
      </c>
      <c r="AO404" s="8">
        <f t="shared" si="171"/>
        <v>3.9691289966923926</v>
      </c>
      <c r="AP404" s="9">
        <f t="shared" si="172"/>
        <v>3.9691289966923926</v>
      </c>
      <c r="AQ404" s="25">
        <f t="shared" si="173"/>
        <v>15.770672546857773</v>
      </c>
      <c r="AR404" s="18">
        <f t="shared" si="174"/>
        <v>2.1962513781697908</v>
      </c>
      <c r="AS404" s="7">
        <f t="shared" si="175"/>
        <v>5.6361631753031975</v>
      </c>
      <c r="AT404" s="8">
        <f t="shared" si="176"/>
        <v>3.9691289966923926</v>
      </c>
      <c r="AU404" s="9">
        <f t="shared" si="177"/>
        <v>3.9691289966923926</v>
      </c>
      <c r="AV404" s="10">
        <f t="shared" si="178"/>
        <v>15.770672546857773</v>
      </c>
      <c r="AW404" s="22">
        <f t="shared" si="179"/>
        <v>0</v>
      </c>
      <c r="AX404" s="5">
        <f t="shared" si="180"/>
        <v>0</v>
      </c>
      <c r="AY404" s="4">
        <f>IF(
  AND(Tabela1[[#This Row],[GRUPO | ITEM]]="PALHETAS",NOT(OR(MID(Tabela1[[#This Row],[ITEM]],1,5)="YN-PF",MID(Tabela1[[#This Row],[ITEM]],1,5)="YN-PC"))),
  0,
  IF(
    ROUNDUP(
      IF(
        IF(D404="A",13-SUM(AR404:AU404),IF(D404="B",11-SUM(AR404:AU404),IF(D404="C",7-SUM(AR404:AU404))))
        &lt;0,
        0,
        IF(D404="A",13-SUM(AR404:AU404),IF(D404="B",11-SUM(AR404:AU404),IF(D404="C",7-SUM(AR404:AU404))))
      )
      *AE404/C404, 0
    )
    *C404 = 0,
    0,
    ROUNDUP(
      IF(
        IF(D404="A",13-SUM(AR404:AU404),IF(D404="B",11-SUM(AR404:AU404),IF(D404="C",7-SUM(AR404:AU404))))
        &lt;0,
        0,
        IF(D404="A",13-SUM(AR404:AU404),IF(D404="B",11-SUM(AR404:AU404),IF(D404="C",7-SUM(AR404:AU404))))
      )
      *AE404/C404, 0
    ) *C404
  )
)</f>
        <v>0</v>
      </c>
      <c r="AZ404" s="26">
        <f>IF(OR(COUNTIF(AB404,"&gt;="&amp;1.5)+COUNTIF(AA404,"&gt;="&amp;1.5)+COUNTIF(Z404,"&gt;="&amp;1.5)+COUNTIF(Y404,"&gt;="&amp;1.5)+COUNTIF(X404,"&gt;="&amp;1.5)&gt;=2,COUNTIF(AB404,"&gt;="&amp;2)&gt;=1,AND(AA404&gt;=1.5,AB404&lt;=0.3,AI404=0)),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+IFERROR(BA404*C404,0),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+IFERROR(BA404*C404,0),
IFERROR(AVERAGEIF(Tabela1[[#This Row],[COMPRA PADRÃO]:[COMPRA &gt;30%]],"&gt;"&amp;0,Tabela1[[#This Row],[COMPRA PADRÃO]:[COMPRA &gt;30%]]),
0))/Tabela1[[#This Row],[U/CX]],0)*Tabela1[[#This Row],[U/CX]])</f>
        <v>0</v>
      </c>
      <c r="BA404" s="19"/>
      <c r="BB404" s="19"/>
      <c r="BC404" s="5"/>
      <c r="BD404" s="43">
        <f t="shared" si="181"/>
        <v>171.1320754716981</v>
      </c>
      <c r="BE404" s="44">
        <f>Tabela1[[#This Row],[MÉDIA DIÁRIA]]*180</f>
        <v>30803.773584905659</v>
      </c>
      <c r="BF404" s="44">
        <f>Tabela1[[#This Row],[MÉDIA DIÁRIA]]*IF(Tabela1[[#This Row],[ABC FAT]]="A",(13*22),IF(Tabela1[[#This Row],[ABC FAT]]="B",(9*22),IF(Tabela1[[#This Row],[ABC FAT]]="C",(3*22),0)))</f>
        <v>48943.773584905655</v>
      </c>
      <c r="BG404" s="44">
        <f>SUM(Tabela1[[#This Row],[ESTOQUE TOTAL]],Tabela1[[#This Row],[TRÂNSITO TOTAL]])</f>
        <v>59600</v>
      </c>
      <c r="BH4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20150</v>
      </c>
      <c r="BI4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1.4478745559230675</v>
      </c>
    </row>
    <row r="405" spans="1:61" s="3" customFormat="1" x14ac:dyDescent="0.2">
      <c r="A405" s="4" t="s">
        <v>17</v>
      </c>
      <c r="B405" s="4" t="s">
        <v>156</v>
      </c>
      <c r="C405" s="4">
        <v>20</v>
      </c>
      <c r="D405" s="4" t="s">
        <v>16</v>
      </c>
      <c r="E405" s="5">
        <v>540</v>
      </c>
      <c r="F405" s="4">
        <v>660</v>
      </c>
      <c r="G405" s="4">
        <v>440</v>
      </c>
      <c r="H405" s="4">
        <v>1100</v>
      </c>
      <c r="I405" s="4">
        <v>640</v>
      </c>
      <c r="J405" s="4">
        <v>140</v>
      </c>
      <c r="K405" s="4">
        <v>700</v>
      </c>
      <c r="L405" s="4">
        <v>360</v>
      </c>
      <c r="M405" s="4">
        <v>380</v>
      </c>
      <c r="N405" s="4">
        <v>400</v>
      </c>
      <c r="O405" s="4">
        <v>400</v>
      </c>
      <c r="P405" s="4">
        <v>300</v>
      </c>
      <c r="Q405" s="13">
        <f t="shared" si="156"/>
        <v>1.0693069306930694</v>
      </c>
      <c r="R405" s="16">
        <f t="shared" si="157"/>
        <v>1.306930693069307</v>
      </c>
      <c r="S405" s="16">
        <f t="shared" si="158"/>
        <v>0.87128712871287128</v>
      </c>
      <c r="T405" s="16">
        <f t="shared" si="159"/>
        <v>2.1782178217821784</v>
      </c>
      <c r="U405" s="16">
        <f t="shared" si="160"/>
        <v>1.2673267326732673</v>
      </c>
      <c r="V405" s="16">
        <f t="shared" si="161"/>
        <v>0.27722772277227725</v>
      </c>
      <c r="W405" s="16">
        <f t="shared" si="162"/>
        <v>1.386138613861386</v>
      </c>
      <c r="X405" s="16">
        <f t="shared" si="163"/>
        <v>0.71287128712871284</v>
      </c>
      <c r="Y405" s="16">
        <f t="shared" si="164"/>
        <v>0.75247524752475248</v>
      </c>
      <c r="Z405" s="16">
        <f t="shared" si="165"/>
        <v>0.79207920792079212</v>
      </c>
      <c r="AA405" s="16">
        <f t="shared" si="166"/>
        <v>0.79207920792079212</v>
      </c>
      <c r="AB405" s="17">
        <f t="shared" si="167"/>
        <v>0.59405940594059403</v>
      </c>
      <c r="AC405" s="15">
        <v>92569.2</v>
      </c>
      <c r="AD405" s="14">
        <f>AVERAGE(Tabela1[[#This Row],[202407-JUL]:[202506-JUN]])</f>
        <v>505</v>
      </c>
      <c r="AE405" s="14">
        <f t="shared" si="168"/>
        <v>538.18181818181813</v>
      </c>
      <c r="AF405" s="5">
        <v>1</v>
      </c>
      <c r="AG405" s="6">
        <v>1920</v>
      </c>
      <c r="AH405" s="4">
        <v>3040</v>
      </c>
      <c r="AI405" s="23">
        <f>SUM(Tabela1[[#This Row],[ESTOQUE RJ]:[ESTOQUE SC]])</f>
        <v>4960</v>
      </c>
      <c r="AJ405" s="4">
        <v>1000</v>
      </c>
      <c r="AK405" s="4">
        <v>4000</v>
      </c>
      <c r="AL405" s="24">
        <f>SUM(Tabela1[[#This Row],[QTD CONTAINER]:[QTD FÁBRICA]])</f>
        <v>5000</v>
      </c>
      <c r="AM405" s="7">
        <f t="shared" si="169"/>
        <v>3.8019801980198018</v>
      </c>
      <c r="AN405" s="7">
        <f t="shared" si="170"/>
        <v>6.0198019801980198</v>
      </c>
      <c r="AO405" s="8">
        <f t="shared" si="171"/>
        <v>1.9801980198019802</v>
      </c>
      <c r="AP405" s="9">
        <f t="shared" si="172"/>
        <v>7.9207920792079207</v>
      </c>
      <c r="AQ405" s="25">
        <f t="shared" si="173"/>
        <v>19.722772277227723</v>
      </c>
      <c r="AR405" s="18">
        <f t="shared" si="174"/>
        <v>3.567567567567568</v>
      </c>
      <c r="AS405" s="7">
        <f t="shared" si="175"/>
        <v>5.6486486486486491</v>
      </c>
      <c r="AT405" s="8">
        <f t="shared" si="176"/>
        <v>1.8581081081081083</v>
      </c>
      <c r="AU405" s="9">
        <f t="shared" si="177"/>
        <v>7.4324324324324333</v>
      </c>
      <c r="AV405" s="10">
        <f t="shared" si="178"/>
        <v>18.506756756756758</v>
      </c>
      <c r="AW405" s="22">
        <f t="shared" si="179"/>
        <v>0</v>
      </c>
      <c r="AX405" s="5">
        <f t="shared" si="180"/>
        <v>0</v>
      </c>
      <c r="AY405" s="4">
        <f>IF(
  AND(Tabela1[[#This Row],[GRUPO | ITEM]]="PALHETAS",NOT(OR(MID(Tabela1[[#This Row],[ITEM]],1,5)="YN-PF",MID(Tabela1[[#This Row],[ITEM]],1,5)="YN-PC"))),
  0,
  IF(
    ROUNDUP(
      IF(
        IF(D405="A",13-SUM(AR405:AU405),IF(D405="B",11-SUM(AR405:AU405),IF(D405="C",7-SUM(AR405:AU405))))
        &lt;0,
        0,
        IF(D405="A",13-SUM(AR405:AU405),IF(D405="B",11-SUM(AR405:AU405),IF(D405="C",7-SUM(AR405:AU405))))
      )
      *AE405/C405, 0
    )
    *C405 = 0,
    0,
    ROUNDUP(
      IF(
        IF(D405="A",13-SUM(AR405:AU405),IF(D405="B",11-SUM(AR405:AU405),IF(D405="C",7-SUM(AR405:AU405))))
        &lt;0,
        0,
        IF(D405="A",13-SUM(AR405:AU405),IF(D405="B",11-SUM(AR405:AU405),IF(D405="C",7-SUM(AR405:AU405))))
      )
      *AE405/C405, 0
    ) *C405
  )
)</f>
        <v>0</v>
      </c>
      <c r="AZ405" s="26">
        <f>IF(OR(COUNTIF(AB405,"&gt;="&amp;1.5)+COUNTIF(AA405,"&gt;="&amp;1.5)+COUNTIF(Z405,"&gt;="&amp;1.5)+COUNTIF(Y405,"&gt;="&amp;1.5)+COUNTIF(X405,"&gt;="&amp;1.5)&gt;=2,COUNTIF(AB405,"&gt;="&amp;2)&gt;=1,AND(AA405&gt;=1.5,AB405&lt;=0.3,AI405=0)),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+IFERROR(BA405*C405,0),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+IFERROR(BA405*C405,0),
IFERROR(AVERAGEIF(Tabela1[[#This Row],[COMPRA PADRÃO]:[COMPRA &gt;30%]],"&gt;"&amp;0,Tabela1[[#This Row],[COMPRA PADRÃO]:[COMPRA &gt;30%]]),
0))/Tabela1[[#This Row],[U/CX]],0)*Tabela1[[#This Row],[U/CX]])</f>
        <v>0</v>
      </c>
      <c r="BA405" s="19"/>
      <c r="BB405" s="19"/>
      <c r="BC405" s="5"/>
      <c r="BD405" s="43">
        <f t="shared" si="181"/>
        <v>22.867924528301888</v>
      </c>
      <c r="BE405" s="44">
        <f>Tabela1[[#This Row],[MÉDIA DIÁRIA]]*180</f>
        <v>4116.2264150943402</v>
      </c>
      <c r="BF405" s="44">
        <f>Tabela1[[#This Row],[MÉDIA DIÁRIA]]*IF(Tabela1[[#This Row],[ABC FAT]]="A",(13*22),IF(Tabela1[[#This Row],[ABC FAT]]="B",(9*22),IF(Tabela1[[#This Row],[ABC FAT]]="C",(3*22),0)))</f>
        <v>4527.8490566037735</v>
      </c>
      <c r="BG405" s="44">
        <f>SUM(Tabela1[[#This Row],[ESTOQUE TOTAL]],Tabela1[[#This Row],[TRÂNSITO TOTAL]])</f>
        <v>9960</v>
      </c>
      <c r="BH4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1.4479281261459478</v>
      </c>
    </row>
    <row r="406" spans="1:61" s="3" customFormat="1" x14ac:dyDescent="0.2">
      <c r="A406" s="4" t="s">
        <v>202</v>
      </c>
      <c r="B406" s="4" t="s">
        <v>332</v>
      </c>
      <c r="C406" s="4">
        <v>15</v>
      </c>
      <c r="D406" s="4" t="s">
        <v>19</v>
      </c>
      <c r="E406" s="5">
        <v>1440</v>
      </c>
      <c r="F406" s="4">
        <v>945</v>
      </c>
      <c r="G406" s="4">
        <v>840</v>
      </c>
      <c r="H406" s="4">
        <v>810</v>
      </c>
      <c r="I406" s="4">
        <v>1020</v>
      </c>
      <c r="J406" s="4">
        <v>285</v>
      </c>
      <c r="K406" s="4">
        <v>780</v>
      </c>
      <c r="L406" s="4">
        <v>525</v>
      </c>
      <c r="M406" s="4">
        <v>765</v>
      </c>
      <c r="N406" s="4">
        <v>525</v>
      </c>
      <c r="O406" s="4">
        <v>780</v>
      </c>
      <c r="P406" s="4">
        <v>1140</v>
      </c>
      <c r="Q406" s="13">
        <f t="shared" si="156"/>
        <v>1.7534246575342465</v>
      </c>
      <c r="R406" s="16">
        <f t="shared" si="157"/>
        <v>1.1506849315068493</v>
      </c>
      <c r="S406" s="16">
        <f t="shared" si="158"/>
        <v>1.0228310502283104</v>
      </c>
      <c r="T406" s="16">
        <f t="shared" si="159"/>
        <v>0.98630136986301364</v>
      </c>
      <c r="U406" s="16">
        <f t="shared" si="160"/>
        <v>1.2420091324200913</v>
      </c>
      <c r="V406" s="16">
        <f t="shared" si="161"/>
        <v>0.34703196347031962</v>
      </c>
      <c r="W406" s="16">
        <f t="shared" si="162"/>
        <v>0.94977168949771684</v>
      </c>
      <c r="X406" s="16">
        <f t="shared" si="163"/>
        <v>0.63926940639269403</v>
      </c>
      <c r="Y406" s="16">
        <f t="shared" si="164"/>
        <v>0.93150684931506844</v>
      </c>
      <c r="Z406" s="16">
        <f t="shared" si="165"/>
        <v>0.63926940639269403</v>
      </c>
      <c r="AA406" s="16">
        <f t="shared" si="166"/>
        <v>0.94977168949771684</v>
      </c>
      <c r="AB406" s="17">
        <f t="shared" si="167"/>
        <v>1.3881278538812785</v>
      </c>
      <c r="AC406" s="15">
        <v>145059.15</v>
      </c>
      <c r="AD406" s="14">
        <f>AVERAGE(Tabela1[[#This Row],[202407-JUL]:[202506-JUN]])</f>
        <v>821.25</v>
      </c>
      <c r="AE406" s="14">
        <f t="shared" si="168"/>
        <v>821.25</v>
      </c>
      <c r="AF406" s="5">
        <v>1</v>
      </c>
      <c r="AG406" s="6">
        <v>3675</v>
      </c>
      <c r="AH406" s="4">
        <v>2400</v>
      </c>
      <c r="AI406" s="23">
        <f>SUM(Tabela1[[#This Row],[ESTOQUE RJ]:[ESTOQUE SC]])</f>
        <v>6075</v>
      </c>
      <c r="AJ406" s="4">
        <v>3630</v>
      </c>
      <c r="AK406" s="4">
        <v>1500</v>
      </c>
      <c r="AL406" s="24">
        <f>SUM(Tabela1[[#This Row],[QTD CONTAINER]:[QTD FÁBRICA]])</f>
        <v>5130</v>
      </c>
      <c r="AM406" s="7">
        <f t="shared" si="169"/>
        <v>4.4748858447488589</v>
      </c>
      <c r="AN406" s="7">
        <f t="shared" si="170"/>
        <v>2.9223744292237441</v>
      </c>
      <c r="AO406" s="8">
        <f t="shared" si="171"/>
        <v>4.4200913242009134</v>
      </c>
      <c r="AP406" s="9">
        <f t="shared" si="172"/>
        <v>1.8264840182648401</v>
      </c>
      <c r="AQ406" s="25">
        <f t="shared" si="173"/>
        <v>13.643835616438356</v>
      </c>
      <c r="AR406" s="18">
        <f t="shared" si="174"/>
        <v>4.4748858447488589</v>
      </c>
      <c r="AS406" s="7">
        <f t="shared" si="175"/>
        <v>2.9223744292237441</v>
      </c>
      <c r="AT406" s="8">
        <f t="shared" si="176"/>
        <v>4.4200913242009134</v>
      </c>
      <c r="AU406" s="9">
        <f t="shared" si="177"/>
        <v>1.8264840182648401</v>
      </c>
      <c r="AV406" s="10">
        <f t="shared" si="178"/>
        <v>13.643835616438356</v>
      </c>
      <c r="AW406" s="22">
        <f t="shared" si="179"/>
        <v>0</v>
      </c>
      <c r="AX406" s="5">
        <f t="shared" si="180"/>
        <v>0</v>
      </c>
      <c r="AY406" s="4">
        <f>IF(
  AND(Tabela1[[#This Row],[GRUPO | ITEM]]="PALHETAS",NOT(OR(MID(Tabela1[[#This Row],[ITEM]],1,5)="YN-PF",MID(Tabela1[[#This Row],[ITEM]],1,5)="YN-PC"))),
  0,
  IF(
    ROUNDUP(
      IF(
        IF(D406="A",13-SUM(AR406:AU406),IF(D406="B",11-SUM(AR406:AU406),IF(D406="C",7-SUM(AR406:AU406))))
        &lt;0,
        0,
        IF(D406="A",13-SUM(AR406:AU406),IF(D406="B",11-SUM(AR406:AU406),IF(D406="C",7-SUM(AR406:AU406))))
      )
      *AE406/C406, 0
    )
    *C406 = 0,
    0,
    ROUNDUP(
      IF(
        IF(D406="A",13-SUM(AR406:AU406),IF(D406="B",11-SUM(AR406:AU406),IF(D406="C",7-SUM(AR406:AU406))))
        &lt;0,
        0,
        IF(D406="A",13-SUM(AR406:AU406),IF(D406="B",11-SUM(AR406:AU406),IF(D406="C",7-SUM(AR406:AU406))))
      )
      *AE406/C406, 0
    ) *C406
  )
)</f>
        <v>0</v>
      </c>
      <c r="AZ406" s="26">
        <f>IF(OR(COUNTIF(AB406,"&gt;="&amp;1.5)+COUNTIF(AA406,"&gt;="&amp;1.5)+COUNTIF(Z406,"&gt;="&amp;1.5)+COUNTIF(Y406,"&gt;="&amp;1.5)+COUNTIF(X406,"&gt;="&amp;1.5)&gt;=2,COUNTIF(AB406,"&gt;="&amp;2)&gt;=1,AND(AA406&gt;=1.5,AB406&lt;=0.3,AI406=0)),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+IFERROR(BA406*C406,0),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+IFERROR(BA406*C406,0),
IFERROR(AVERAGEIF(Tabela1[[#This Row],[COMPRA PADRÃO]:[COMPRA &gt;30%]],"&gt;"&amp;0,Tabela1[[#This Row],[COMPRA PADRÃO]:[COMPRA &gt;30%]]),
0))/Tabela1[[#This Row],[U/CX]],0)*Tabela1[[#This Row],[U/CX]])</f>
        <v>0</v>
      </c>
      <c r="BA406" s="19"/>
      <c r="BB406" s="19"/>
      <c r="BC406" s="5"/>
      <c r="BD406" s="43">
        <f t="shared" si="181"/>
        <v>37.188679245283019</v>
      </c>
      <c r="BE406" s="44">
        <f>Tabela1[[#This Row],[MÉDIA DIÁRIA]]*180</f>
        <v>6693.9622641509432</v>
      </c>
      <c r="BF406" s="44">
        <f>Tabela1[[#This Row],[MÉDIA DIÁRIA]]*IF(Tabela1[[#This Row],[ABC FAT]]="A",(13*22),IF(Tabela1[[#This Row],[ABC FAT]]="B",(9*22),IF(Tabela1[[#This Row],[ABC FAT]]="C",(3*22),0)))</f>
        <v>10635.962264150943</v>
      </c>
      <c r="BG406" s="44">
        <f>SUM(Tabela1[[#This Row],[ESTOQUE TOTAL]],Tabela1[[#This Row],[TRÂNSITO TOTAL]])</f>
        <v>11205</v>
      </c>
      <c r="BH4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6120</v>
      </c>
      <c r="BI4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1.449813969220362</v>
      </c>
    </row>
    <row r="407" spans="1:61" s="3" customFormat="1" x14ac:dyDescent="0.2">
      <c r="A407" s="4" t="s">
        <v>117</v>
      </c>
      <c r="B407" s="4" t="s">
        <v>127</v>
      </c>
      <c r="C407" s="4">
        <v>60</v>
      </c>
      <c r="D407" s="4" t="s">
        <v>19</v>
      </c>
      <c r="E407" s="5">
        <v>2700</v>
      </c>
      <c r="F407" s="4">
        <v>3000</v>
      </c>
      <c r="G407" s="4">
        <v>2279</v>
      </c>
      <c r="H407" s="4">
        <v>4260</v>
      </c>
      <c r="I407" s="4">
        <v>4080</v>
      </c>
      <c r="J407" s="4">
        <v>540</v>
      </c>
      <c r="K407" s="4">
        <v>6120</v>
      </c>
      <c r="L407" s="4">
        <v>2820</v>
      </c>
      <c r="M407" s="4">
        <v>4860</v>
      </c>
      <c r="N407" s="4">
        <v>2520</v>
      </c>
      <c r="O407" s="4">
        <v>2400</v>
      </c>
      <c r="P407" s="4">
        <v>1800</v>
      </c>
      <c r="Q407" s="13">
        <f t="shared" si="156"/>
        <v>0.86679686454961347</v>
      </c>
      <c r="R407" s="16">
        <f t="shared" si="157"/>
        <v>0.96310762727734833</v>
      </c>
      <c r="S407" s="16">
        <f t="shared" si="158"/>
        <v>0.73164076085502561</v>
      </c>
      <c r="T407" s="16">
        <f t="shared" si="159"/>
        <v>1.3676128307338347</v>
      </c>
      <c r="U407" s="16">
        <f t="shared" si="160"/>
        <v>1.3098263730971937</v>
      </c>
      <c r="V407" s="16">
        <f t="shared" si="161"/>
        <v>0.1733593729099227</v>
      </c>
      <c r="W407" s="16">
        <f t="shared" si="162"/>
        <v>1.9647395596457906</v>
      </c>
      <c r="X407" s="16">
        <f t="shared" si="163"/>
        <v>0.90532116964070741</v>
      </c>
      <c r="Y407" s="16">
        <f t="shared" si="164"/>
        <v>1.5602343561893042</v>
      </c>
      <c r="Z407" s="16">
        <f t="shared" si="165"/>
        <v>0.80901040691297255</v>
      </c>
      <c r="AA407" s="16">
        <f t="shared" si="166"/>
        <v>0.7704861018218786</v>
      </c>
      <c r="AB407" s="17">
        <f t="shared" si="167"/>
        <v>0.57786457636640898</v>
      </c>
      <c r="AC407" s="15">
        <v>363185.64</v>
      </c>
      <c r="AD407" s="14">
        <f>AVERAGE(Tabela1[[#This Row],[202407-JUL]:[202506-JUN]])</f>
        <v>3114.9166666666665</v>
      </c>
      <c r="AE407" s="14">
        <f t="shared" si="168"/>
        <v>3349</v>
      </c>
      <c r="AF407" s="5">
        <v>1</v>
      </c>
      <c r="AG407" s="6">
        <v>6900</v>
      </c>
      <c r="AH407" s="4">
        <v>19080</v>
      </c>
      <c r="AI407" s="23">
        <f>SUM(Tabela1[[#This Row],[ESTOQUE RJ]:[ESTOQUE SC]])</f>
        <v>25980</v>
      </c>
      <c r="AJ407" s="4">
        <v>11100</v>
      </c>
      <c r="AK407" s="4">
        <v>3120</v>
      </c>
      <c r="AL407" s="24">
        <f>SUM(Tabela1[[#This Row],[QTD CONTAINER]:[QTD FÁBRICA]])</f>
        <v>14220</v>
      </c>
      <c r="AM407" s="7">
        <f t="shared" si="169"/>
        <v>2.2151475427379013</v>
      </c>
      <c r="AN407" s="7">
        <f t="shared" si="170"/>
        <v>6.1253645094839353</v>
      </c>
      <c r="AO407" s="8">
        <f t="shared" si="171"/>
        <v>3.5634982209261885</v>
      </c>
      <c r="AP407" s="9">
        <f t="shared" si="172"/>
        <v>1.0016319323684422</v>
      </c>
      <c r="AQ407" s="25">
        <f t="shared" si="173"/>
        <v>12.905642205516466</v>
      </c>
      <c r="AR407" s="18">
        <f t="shared" si="174"/>
        <v>2.0603165123917586</v>
      </c>
      <c r="AS407" s="7">
        <f t="shared" si="175"/>
        <v>5.6972230516572111</v>
      </c>
      <c r="AT407" s="8">
        <f t="shared" si="176"/>
        <v>3.3144222155867422</v>
      </c>
      <c r="AU407" s="9">
        <f t="shared" si="177"/>
        <v>0.93162137951627355</v>
      </c>
      <c r="AV407" s="10">
        <f t="shared" si="178"/>
        <v>12.003583159151987</v>
      </c>
      <c r="AW407" s="22">
        <f t="shared" si="179"/>
        <v>0.57550246883339573</v>
      </c>
      <c r="AX407" s="5">
        <f t="shared" si="180"/>
        <v>300</v>
      </c>
      <c r="AY407" s="4">
        <f>IF(
  AND(Tabela1[[#This Row],[GRUPO | ITEM]]="PALHETAS",NOT(OR(MID(Tabela1[[#This Row],[ITEM]],1,5)="YN-PF",MID(Tabela1[[#This Row],[ITEM]],1,5)="YN-PC"))),
  0,
  IF(
    ROUNDUP(
      IF(
        IF(D407="A",13-SUM(AR407:AU407),IF(D407="B",11-SUM(AR407:AU407),IF(D407="C",7-SUM(AR407:AU407))))
        &lt;0,
        0,
        IF(D407="A",13-SUM(AR407:AU407),IF(D407="B",11-SUM(AR407:AU407),IF(D407="C",7-SUM(AR407:AU407))))
      )
      *AE407/C407, 0
    )
    *C407 = 0,
    0,
    ROUNDUP(
      IF(
        IF(D407="A",13-SUM(AR407:AU407),IF(D407="B",11-SUM(AR407:AU407),IF(D407="C",7-SUM(AR407:AU407))))
        &lt;0,
        0,
        IF(D407="A",13-SUM(AR407:AU407),IF(D407="B",11-SUM(AR407:AU407),IF(D407="C",7-SUM(AR407:AU407))))
      )
      *AE407/C407, 0
    ) *C407
  )
)</f>
        <v>3360</v>
      </c>
      <c r="AZ407" s="26">
        <f>IF(OR(COUNTIF(AB407,"&gt;="&amp;1.5)+COUNTIF(AA407,"&gt;="&amp;1.5)+COUNTIF(Z407,"&gt;="&amp;1.5)+COUNTIF(Y407,"&gt;="&amp;1.5)+COUNTIF(X407,"&gt;="&amp;1.5)&gt;=2,COUNTIF(AB407,"&gt;="&amp;2)&gt;=1,AND(AA407&gt;=1.5,AB407&lt;=0.3,AI407=0)),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+IFERROR(BA407*C407,0),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+IFERROR(BA407*C407,0),
IFERROR(AVERAGEIF(Tabela1[[#This Row],[COMPRA PADRÃO]:[COMPRA &gt;30%]],"&gt;"&amp;0,Tabela1[[#This Row],[COMPRA PADRÃO]:[COMPRA &gt;30%]]),
0))/Tabela1[[#This Row],[U/CX]],0)*Tabela1[[#This Row],[U/CX]])</f>
        <v>1860</v>
      </c>
      <c r="BA407" s="19"/>
      <c r="BB407" s="19"/>
      <c r="BC407" s="5"/>
      <c r="BD407" s="43">
        <f t="shared" si="181"/>
        <v>141.05283018867925</v>
      </c>
      <c r="BE407" s="44">
        <f>Tabela1[[#This Row],[MÉDIA DIÁRIA]]*180</f>
        <v>25389.509433962266</v>
      </c>
      <c r="BF407" s="44">
        <f>Tabela1[[#This Row],[MÉDIA DIÁRIA]]*IF(Tabela1[[#This Row],[ABC FAT]]="A",(13*22),IF(Tabela1[[#This Row],[ABC FAT]]="B",(9*22),IF(Tabela1[[#This Row],[ABC FAT]]="C",(3*22),0)))</f>
        <v>40341.109433962265</v>
      </c>
      <c r="BG407" s="44">
        <f>SUM(Tabela1[[#This Row],[ESTOQUE TOTAL]],Tabela1[[#This Row],[TRÂNSITO TOTAL]])</f>
        <v>40200</v>
      </c>
      <c r="BH4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25560</v>
      </c>
      <c r="BI4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1.4604457048075121</v>
      </c>
    </row>
    <row r="408" spans="1:61" s="3" customFormat="1" x14ac:dyDescent="0.2">
      <c r="A408" s="4" t="s">
        <v>34</v>
      </c>
      <c r="B408" s="4" t="s">
        <v>591</v>
      </c>
      <c r="C408" s="4">
        <v>100</v>
      </c>
      <c r="D408" s="4" t="s">
        <v>85</v>
      </c>
      <c r="E408" s="5">
        <v>40</v>
      </c>
      <c r="F408" s="4">
        <v>9</v>
      </c>
      <c r="G408" s="4"/>
      <c r="H408" s="4"/>
      <c r="I408" s="4"/>
      <c r="J408" s="4"/>
      <c r="K408" s="4">
        <v>22</v>
      </c>
      <c r="L408" s="4">
        <v>105</v>
      </c>
      <c r="M408" s="4">
        <v>170</v>
      </c>
      <c r="N408" s="4"/>
      <c r="O408" s="4">
        <v>50</v>
      </c>
      <c r="P408" s="4">
        <v>50</v>
      </c>
      <c r="Q408" s="13">
        <f t="shared" si="156"/>
        <v>0.62780269058295968</v>
      </c>
      <c r="R408" s="16">
        <f t="shared" si="157"/>
        <v>0.14125560538116591</v>
      </c>
      <c r="S408" s="16">
        <f t="shared" si="158"/>
        <v>0</v>
      </c>
      <c r="T408" s="16">
        <f t="shared" si="159"/>
        <v>0</v>
      </c>
      <c r="U408" s="16">
        <f t="shared" si="160"/>
        <v>0</v>
      </c>
      <c r="V408" s="16">
        <f t="shared" si="161"/>
        <v>0</v>
      </c>
      <c r="W408" s="16">
        <f t="shared" si="162"/>
        <v>0.3452914798206278</v>
      </c>
      <c r="X408" s="16">
        <f t="shared" si="163"/>
        <v>1.647982062780269</v>
      </c>
      <c r="Y408" s="16">
        <f t="shared" si="164"/>
        <v>2.6681614349775784</v>
      </c>
      <c r="Z408" s="16">
        <f t="shared" si="165"/>
        <v>0</v>
      </c>
      <c r="AA408" s="16">
        <f t="shared" si="166"/>
        <v>0.78475336322869949</v>
      </c>
      <c r="AB408" s="17">
        <f t="shared" si="167"/>
        <v>0.78475336322869949</v>
      </c>
      <c r="AC408" s="15">
        <v>7007.11</v>
      </c>
      <c r="AD408" s="14">
        <f>AVERAGE(Tabela1[[#This Row],[202407-JUL]:[202506-JUN]])</f>
        <v>63.714285714285715</v>
      </c>
      <c r="AE408" s="14">
        <f t="shared" si="168"/>
        <v>72.833333333333329</v>
      </c>
      <c r="AF408" s="5">
        <v>0</v>
      </c>
      <c r="AG408" s="6">
        <v>143</v>
      </c>
      <c r="AH408" s="4">
        <v>0</v>
      </c>
      <c r="AI408" s="23">
        <f>SUM(Tabela1[[#This Row],[ESTOQUE RJ]:[ESTOQUE SC]])</f>
        <v>143</v>
      </c>
      <c r="AJ408" s="4">
        <v>300</v>
      </c>
      <c r="AK408" s="4">
        <v>100</v>
      </c>
      <c r="AL408" s="24">
        <f>SUM(Tabela1[[#This Row],[QTD CONTAINER]:[QTD FÁBRICA]])</f>
        <v>400</v>
      </c>
      <c r="AM408" s="7">
        <f t="shared" si="169"/>
        <v>2.2443946188340806</v>
      </c>
      <c r="AN408" s="7">
        <f t="shared" si="170"/>
        <v>0</v>
      </c>
      <c r="AO408" s="8">
        <f t="shared" si="171"/>
        <v>4.7085201793721971</v>
      </c>
      <c r="AP408" s="9">
        <f t="shared" si="172"/>
        <v>1.569506726457399</v>
      </c>
      <c r="AQ408" s="25">
        <f t="shared" si="173"/>
        <v>8.5224215246636774</v>
      </c>
      <c r="AR408" s="18">
        <f t="shared" si="174"/>
        <v>1.9633867276887873</v>
      </c>
      <c r="AS408" s="7">
        <f t="shared" si="175"/>
        <v>0</v>
      </c>
      <c r="AT408" s="8">
        <f t="shared" si="176"/>
        <v>4.1189931350114417</v>
      </c>
      <c r="AU408" s="9">
        <f t="shared" si="177"/>
        <v>1.3729977116704806</v>
      </c>
      <c r="AV408" s="10">
        <f t="shared" si="178"/>
        <v>7.4553775743707096</v>
      </c>
      <c r="AW408" s="22">
        <f t="shared" si="179"/>
        <v>7.3234524847428082</v>
      </c>
      <c r="AX408" s="5">
        <f t="shared" si="180"/>
        <v>0</v>
      </c>
      <c r="AY408" s="4">
        <f>IF(
  AND(Tabela1[[#This Row],[GRUPO | ITEM]]="PALHETAS",NOT(OR(MID(Tabela1[[#This Row],[ITEM]],1,5)="YN-PF",MID(Tabela1[[#This Row],[ITEM]],1,5)="YN-PC"))),
  0,
  IF(
    ROUNDUP(
      IF(
        IF(D408="A",13-SUM(AR408:AU408),IF(D408="B",11-SUM(AR408:AU408),IF(D408="C",7-SUM(AR408:AU408))))
        &lt;0,
        0,
        IF(D408="A",13-SUM(AR408:AU408),IF(D408="B",11-SUM(AR408:AU408),IF(D408="C",7-SUM(AR408:AU408))))
      )
      *AE408/C408, 0
    )
    *C408 = 0,
    0,
    ROUNDUP(
      IF(
        IF(D408="A",13-SUM(AR408:AU408),IF(D408="B",11-SUM(AR408:AU408),IF(D408="C",7-SUM(AR408:AU408))))
        &lt;0,
        0,
        IF(D408="A",13-SUM(AR408:AU408),IF(D408="B",11-SUM(AR408:AU408),IF(D408="C",7-SUM(AR408:AU408))))
      )
      *AE408/C408, 0
    ) *C408
  )
)</f>
        <v>0</v>
      </c>
      <c r="AZ408" s="26">
        <f>IF(OR(COUNTIF(AB408,"&gt;="&amp;1.5)+COUNTIF(AA408,"&gt;="&amp;1.5)+COUNTIF(Z408,"&gt;="&amp;1.5)+COUNTIF(Y408,"&gt;="&amp;1.5)+COUNTIF(X408,"&gt;="&amp;1.5)&gt;=2,COUNTIF(AB408,"&gt;="&amp;2)&gt;=1,AND(AA408&gt;=1.5,AB408&lt;=0.3,AI408=0)),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+IFERROR(BA408*C408,0),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+IFERROR(BA408*C408,0),
IFERROR(AVERAGEIF(Tabela1[[#This Row],[COMPRA PADRÃO]:[COMPRA &gt;30%]],"&gt;"&amp;0,Tabela1[[#This Row],[COMPRA PADRÃO]:[COMPRA &gt;30%]]),
0))/Tabela1[[#This Row],[U/CX]],0)*Tabela1[[#This Row],[U/CX]])</f>
        <v>500</v>
      </c>
      <c r="BA408" s="19"/>
      <c r="BB408" s="19"/>
      <c r="BC408" s="5"/>
      <c r="BD408" s="43">
        <f t="shared" si="181"/>
        <v>1.6830188679245284</v>
      </c>
      <c r="BE408" s="44">
        <f>Tabela1[[#This Row],[MÉDIA DIÁRIA]]*180</f>
        <v>302.94339622641513</v>
      </c>
      <c r="BF408" s="44">
        <f>Tabela1[[#This Row],[MÉDIA DIÁRIA]]*IF(Tabela1[[#This Row],[ABC FAT]]="A",(13*22),IF(Tabela1[[#This Row],[ABC FAT]]="B",(9*22),IF(Tabela1[[#This Row],[ABC FAT]]="C",(3*22),0)))</f>
        <v>111.07924528301888</v>
      </c>
      <c r="BG408" s="44">
        <f>SUM(Tabela1[[#This Row],[ESTOQUE TOTAL]],Tabela1[[#This Row],[TRÂNSITO TOTAL]])</f>
        <v>543</v>
      </c>
      <c r="BH4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1.4623193821624314</v>
      </c>
    </row>
    <row r="409" spans="1:61" s="3" customFormat="1" x14ac:dyDescent="0.2">
      <c r="A409" s="4" t="s">
        <v>17</v>
      </c>
      <c r="B409" s="4" t="s">
        <v>905</v>
      </c>
      <c r="C409" s="4">
        <v>50</v>
      </c>
      <c r="D409" s="4" t="s">
        <v>19</v>
      </c>
      <c r="E409" s="5">
        <v>7450</v>
      </c>
      <c r="F409" s="4">
        <v>9000</v>
      </c>
      <c r="G409" s="4">
        <v>6100</v>
      </c>
      <c r="H409" s="4">
        <v>12700</v>
      </c>
      <c r="I409" s="4">
        <v>14400</v>
      </c>
      <c r="J409" s="4">
        <v>5050</v>
      </c>
      <c r="K409" s="4">
        <v>12000</v>
      </c>
      <c r="L409" s="4">
        <v>8050</v>
      </c>
      <c r="M409" s="4">
        <v>5200</v>
      </c>
      <c r="N409" s="4">
        <v>5050</v>
      </c>
      <c r="O409" s="4">
        <v>5499</v>
      </c>
      <c r="P409" s="4">
        <v>7350</v>
      </c>
      <c r="Q409" s="13">
        <f t="shared" si="156"/>
        <v>0.91365266890821573</v>
      </c>
      <c r="R409" s="16">
        <f t="shared" si="157"/>
        <v>1.1037414792179787</v>
      </c>
      <c r="S409" s="16">
        <f t="shared" si="158"/>
        <v>0.74809144702551889</v>
      </c>
      <c r="T409" s="16">
        <f t="shared" si="159"/>
        <v>1.5575018651187034</v>
      </c>
      <c r="U409" s="16">
        <f t="shared" si="160"/>
        <v>1.7659863667487661</v>
      </c>
      <c r="V409" s="16">
        <f t="shared" si="161"/>
        <v>0.61932160778342138</v>
      </c>
      <c r="W409" s="16">
        <f t="shared" si="162"/>
        <v>1.4716553056239716</v>
      </c>
      <c r="X409" s="16">
        <f t="shared" si="163"/>
        <v>0.98723543418941428</v>
      </c>
      <c r="Y409" s="16">
        <f t="shared" si="164"/>
        <v>0.6377172991037211</v>
      </c>
      <c r="Z409" s="16">
        <f t="shared" si="165"/>
        <v>0.61932160778342138</v>
      </c>
      <c r="AA409" s="16">
        <f t="shared" si="166"/>
        <v>0.67438604380218503</v>
      </c>
      <c r="AB409" s="17">
        <f t="shared" si="167"/>
        <v>0.90138887469468265</v>
      </c>
      <c r="AC409" s="15">
        <v>489095.96</v>
      </c>
      <c r="AD409" s="14">
        <f>AVERAGE(Tabela1[[#This Row],[202407-JUL]:[202506-JUN]])</f>
        <v>8154.083333333333</v>
      </c>
      <c r="AE409" s="14">
        <f t="shared" si="168"/>
        <v>8154.083333333333</v>
      </c>
      <c r="AF409" s="5">
        <v>12</v>
      </c>
      <c r="AG409" s="6">
        <v>15900</v>
      </c>
      <c r="AH409" s="4">
        <v>39050</v>
      </c>
      <c r="AI409" s="23">
        <f>SUM(Tabela1[[#This Row],[ESTOQUE RJ]:[ESTOQUE SC]])</f>
        <v>54950</v>
      </c>
      <c r="AJ409" s="4">
        <v>42650</v>
      </c>
      <c r="AK409" s="4">
        <v>9050</v>
      </c>
      <c r="AL409" s="24">
        <f>SUM(Tabela1[[#This Row],[QTD CONTAINER]:[QTD FÁBRICA]])</f>
        <v>51700</v>
      </c>
      <c r="AM409" s="7">
        <f t="shared" si="169"/>
        <v>1.9499432799517624</v>
      </c>
      <c r="AN409" s="7">
        <f t="shared" si="170"/>
        <v>4.7890116403846745</v>
      </c>
      <c r="AO409" s="8">
        <f t="shared" si="171"/>
        <v>5.2305082320718661</v>
      </c>
      <c r="AP409" s="9">
        <f t="shared" si="172"/>
        <v>1.1098733763247453</v>
      </c>
      <c r="AQ409" s="25">
        <f t="shared" si="173"/>
        <v>13.079336528733048</v>
      </c>
      <c r="AR409" s="18">
        <f t="shared" si="174"/>
        <v>1.9499432799517624</v>
      </c>
      <c r="AS409" s="7">
        <f t="shared" si="175"/>
        <v>4.7890116403846745</v>
      </c>
      <c r="AT409" s="8">
        <f t="shared" si="176"/>
        <v>5.2305082320718661</v>
      </c>
      <c r="AU409" s="9">
        <f t="shared" si="177"/>
        <v>1.1098733763247453</v>
      </c>
      <c r="AV409" s="10">
        <f t="shared" si="178"/>
        <v>13.079336528733048</v>
      </c>
      <c r="AW409" s="22">
        <f t="shared" si="179"/>
        <v>0</v>
      </c>
      <c r="AX409" s="5">
        <f t="shared" si="180"/>
        <v>0</v>
      </c>
      <c r="AY409" s="4">
        <f>IF(
  AND(Tabela1[[#This Row],[GRUPO | ITEM]]="PALHETAS",NOT(OR(MID(Tabela1[[#This Row],[ITEM]],1,5)="YN-PF",MID(Tabela1[[#This Row],[ITEM]],1,5)="YN-PC"))),
  0,
  IF(
    ROUNDUP(
      IF(
        IF(D409="A",13-SUM(AR409:AU409),IF(D409="B",11-SUM(AR409:AU409),IF(D409="C",7-SUM(AR409:AU409))))
        &lt;0,
        0,
        IF(D409="A",13-SUM(AR409:AU409),IF(D409="B",11-SUM(AR409:AU409),IF(D409="C",7-SUM(AR409:AU409))))
      )
      *AE409/C409, 0
    )
    *C409 = 0,
    0,
    ROUNDUP(
      IF(
        IF(D409="A",13-SUM(AR409:AU409),IF(D409="B",11-SUM(AR409:AU409),IF(D409="C",7-SUM(AR409:AU409))))
        &lt;0,
        0,
        IF(D409="A",13-SUM(AR409:AU409),IF(D409="B",11-SUM(AR409:AU409),IF(D409="C",7-SUM(AR409:AU409))))
      )
      *AE409/C409, 0
    ) *C409
  )
)</f>
        <v>0</v>
      </c>
      <c r="AZ409" s="26">
        <f>IF(OR(COUNTIF(AB409,"&gt;="&amp;1.5)+COUNTIF(AA409,"&gt;="&amp;1.5)+COUNTIF(Z409,"&gt;="&amp;1.5)+COUNTIF(Y409,"&gt;="&amp;1.5)+COUNTIF(X409,"&gt;="&amp;1.5)&gt;=2,COUNTIF(AB409,"&gt;="&amp;2)&gt;=1,AND(AA409&gt;=1.5,AB409&lt;=0.3,AI409=0)),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+IFERROR(BA409*C409,0),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+IFERROR(BA409*C409,0),
IFERROR(AVERAGEIF(Tabela1[[#This Row],[COMPRA PADRÃO]:[COMPRA &gt;30%]],"&gt;"&amp;0,Tabela1[[#This Row],[COMPRA PADRÃO]:[COMPRA &gt;30%]]),
0))/Tabela1[[#This Row],[U/CX]],0)*Tabela1[[#This Row],[U/CX]])</f>
        <v>0</v>
      </c>
      <c r="BA409" s="19"/>
      <c r="BB409" s="19"/>
      <c r="BC409" s="41"/>
      <c r="BD409" s="43">
        <f t="shared" si="181"/>
        <v>369.24150943396228</v>
      </c>
      <c r="BE409" s="44">
        <f>Tabela1[[#This Row],[MÉDIA DIÁRIA]]*180</f>
        <v>66463.471698113208</v>
      </c>
      <c r="BF409" s="44">
        <f>Tabela1[[#This Row],[MÉDIA DIÁRIA]]*IF(Tabela1[[#This Row],[ABC FAT]]="A",(13*22),IF(Tabela1[[#This Row],[ABC FAT]]="B",(9*22),IF(Tabela1[[#This Row],[ABC FAT]]="C",(3*22),0)))</f>
        <v>105603.07169811321</v>
      </c>
      <c r="BG409" s="44">
        <f>SUM(Tabela1[[#This Row],[ESTOQUE TOTAL]],Tabela1[[#This Row],[TRÂNSITO TOTAL]])</f>
        <v>106650</v>
      </c>
      <c r="BH4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65400</v>
      </c>
      <c r="BI4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1.468475803420463</v>
      </c>
    </row>
    <row r="410" spans="1:61" s="3" customFormat="1" x14ac:dyDescent="0.2">
      <c r="A410" s="4" t="s">
        <v>202</v>
      </c>
      <c r="B410" s="4" t="s">
        <v>1229</v>
      </c>
      <c r="C410" s="4">
        <v>15</v>
      </c>
      <c r="D410" s="4" t="s">
        <v>85</v>
      </c>
      <c r="E410" s="5">
        <v>45</v>
      </c>
      <c r="F410" s="4">
        <v>30</v>
      </c>
      <c r="G410" s="4"/>
      <c r="H410" s="4">
        <v>15</v>
      </c>
      <c r="I410" s="4"/>
      <c r="J410" s="4"/>
      <c r="K410" s="4"/>
      <c r="L410" s="4"/>
      <c r="M410" s="4"/>
      <c r="N410" s="4">
        <v>30</v>
      </c>
      <c r="O410" s="4"/>
      <c r="P410" s="4"/>
      <c r="Q410" s="13">
        <f t="shared" si="156"/>
        <v>1.5</v>
      </c>
      <c r="R410" s="16">
        <f t="shared" si="157"/>
        <v>1</v>
      </c>
      <c r="S410" s="16">
        <f t="shared" si="158"/>
        <v>0</v>
      </c>
      <c r="T410" s="16">
        <f t="shared" si="159"/>
        <v>0.5</v>
      </c>
      <c r="U410" s="16">
        <f t="shared" si="160"/>
        <v>0</v>
      </c>
      <c r="V410" s="16">
        <f t="shared" si="161"/>
        <v>0</v>
      </c>
      <c r="W410" s="16">
        <f t="shared" si="162"/>
        <v>0</v>
      </c>
      <c r="X410" s="16">
        <f t="shared" si="163"/>
        <v>0</v>
      </c>
      <c r="Y410" s="16">
        <f t="shared" si="164"/>
        <v>0</v>
      </c>
      <c r="Z410" s="16">
        <f t="shared" si="165"/>
        <v>1</v>
      </c>
      <c r="AA410" s="16">
        <f t="shared" si="166"/>
        <v>0</v>
      </c>
      <c r="AB410" s="17">
        <f t="shared" si="167"/>
        <v>0</v>
      </c>
      <c r="AC410" s="15">
        <v>1806.9</v>
      </c>
      <c r="AD410" s="14">
        <f>AVERAGE(Tabela1[[#This Row],[202407-JUL]:[202506-JUN]])</f>
        <v>30</v>
      </c>
      <c r="AE410" s="14">
        <f t="shared" si="168"/>
        <v>30</v>
      </c>
      <c r="AF410" s="5">
        <v>1</v>
      </c>
      <c r="AG410" s="6">
        <v>0</v>
      </c>
      <c r="AH410" s="4">
        <v>15</v>
      </c>
      <c r="AI410" s="23">
        <f>SUM(Tabela1[[#This Row],[ESTOQUE RJ]:[ESTOQUE SC]])</f>
        <v>15</v>
      </c>
      <c r="AJ410" s="4">
        <v>105</v>
      </c>
      <c r="AK410" s="4">
        <v>60</v>
      </c>
      <c r="AL410" s="24">
        <f>SUM(Tabela1[[#This Row],[QTD CONTAINER]:[QTD FÁBRICA]])</f>
        <v>165</v>
      </c>
      <c r="AM410" s="7">
        <f t="shared" si="169"/>
        <v>0</v>
      </c>
      <c r="AN410" s="7">
        <f t="shared" si="170"/>
        <v>0.5</v>
      </c>
      <c r="AO410" s="8">
        <f t="shared" si="171"/>
        <v>3.5</v>
      </c>
      <c r="AP410" s="9">
        <f t="shared" si="172"/>
        <v>2</v>
      </c>
      <c r="AQ410" s="25">
        <f t="shared" si="173"/>
        <v>6</v>
      </c>
      <c r="AR410" s="18">
        <f t="shared" si="174"/>
        <v>0</v>
      </c>
      <c r="AS410" s="7">
        <f t="shared" si="175"/>
        <v>0.5</v>
      </c>
      <c r="AT410" s="8">
        <f t="shared" si="176"/>
        <v>3.5</v>
      </c>
      <c r="AU410" s="9">
        <f t="shared" si="177"/>
        <v>2</v>
      </c>
      <c r="AV410" s="10">
        <f t="shared" si="178"/>
        <v>6</v>
      </c>
      <c r="AW410" s="22">
        <f t="shared" si="179"/>
        <v>1</v>
      </c>
      <c r="AX410" s="5">
        <f t="shared" si="180"/>
        <v>30</v>
      </c>
      <c r="AY410" s="4">
        <f>IF(
  AND(Tabela1[[#This Row],[GRUPO | ITEM]]="PALHETAS",NOT(OR(MID(Tabela1[[#This Row],[ITEM]],1,5)="YN-PF",MID(Tabela1[[#This Row],[ITEM]],1,5)="YN-PC"))),
  0,
  IF(
    ROUNDUP(
      IF(
        IF(D410="A",13-SUM(AR410:AU410),IF(D410="B",11-SUM(AR410:AU410),IF(D410="C",7-SUM(AR410:AU410))))
        &lt;0,
        0,
        IF(D410="A",13-SUM(AR410:AU410),IF(D410="B",11-SUM(AR410:AU410),IF(D410="C",7-SUM(AR410:AU410))))
      )
      *AE410/C410, 0
    )
    *C410 = 0,
    0,
    ROUNDUP(
      IF(
        IF(D410="A",13-SUM(AR410:AU410),IF(D410="B",11-SUM(AR410:AU410),IF(D410="C",7-SUM(AR410:AU410))))
        &lt;0,
        0,
        IF(D410="A",13-SUM(AR410:AU410),IF(D410="B",11-SUM(AR410:AU410),IF(D410="C",7-SUM(AR410:AU410))))
      )
      *AE410/C410, 0
    ) *C410
  )
)</f>
        <v>30</v>
      </c>
      <c r="AZ410" s="26">
        <f>IF(OR(COUNTIF(AB410,"&gt;="&amp;1.5)+COUNTIF(AA410,"&gt;="&amp;1.5)+COUNTIF(Z410,"&gt;="&amp;1.5)+COUNTIF(Y410,"&gt;="&amp;1.5)+COUNTIF(X410,"&gt;="&amp;1.5)&gt;=2,COUNTIF(AB410,"&gt;="&amp;2)&gt;=1,AND(AA410&gt;=1.5,AB410&lt;=0.3,AI410=0)),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+IFERROR(BA410*C410,0),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+IFERROR(BA410*C410,0),
IFERROR(AVERAGEIF(Tabela1[[#This Row],[COMPRA PADRÃO]:[COMPRA &gt;30%]],"&gt;"&amp;0,Tabela1[[#This Row],[COMPRA PADRÃO]:[COMPRA &gt;30%]]),
0))/Tabela1[[#This Row],[U/CX]],0)*Tabela1[[#This Row],[U/CX]])</f>
        <v>30</v>
      </c>
      <c r="BA410" s="19"/>
      <c r="BB410" s="19"/>
      <c r="BC410" s="5"/>
      <c r="BD410" s="43">
        <f t="shared" si="181"/>
        <v>0.45283018867924529</v>
      </c>
      <c r="BE410" s="44">
        <f>Tabela1[[#This Row],[MÉDIA DIÁRIA]]*180</f>
        <v>81.509433962264154</v>
      </c>
      <c r="BF410" s="44">
        <f>Tabela1[[#This Row],[MÉDIA DIÁRIA]]*IF(Tabela1[[#This Row],[ABC FAT]]="A",(13*22),IF(Tabela1[[#This Row],[ABC FAT]]="B",(9*22),IF(Tabela1[[#This Row],[ABC FAT]]="C",(3*22),0)))</f>
        <v>29.886792452830189</v>
      </c>
      <c r="BG410" s="44">
        <f>SUM(Tabela1[[#This Row],[ESTOQUE TOTAL]],Tabela1[[#This Row],[TRÂNSITO TOTAL]])</f>
        <v>180</v>
      </c>
      <c r="BH4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1.4722222222222221</v>
      </c>
    </row>
    <row r="411" spans="1:61" s="3" customFormat="1" x14ac:dyDescent="0.2">
      <c r="A411" s="4" t="s">
        <v>34</v>
      </c>
      <c r="B411" s="4" t="s">
        <v>1110</v>
      </c>
      <c r="C411" s="4">
        <v>500</v>
      </c>
      <c r="D411" s="4" t="s">
        <v>85</v>
      </c>
      <c r="E411" s="5"/>
      <c r="F411" s="4"/>
      <c r="G411" s="4"/>
      <c r="H411" s="4"/>
      <c r="I411" s="4"/>
      <c r="J411" s="4"/>
      <c r="K411" s="4"/>
      <c r="L411" s="4">
        <v>30</v>
      </c>
      <c r="M411" s="4">
        <v>100</v>
      </c>
      <c r="N411" s="4">
        <v>80</v>
      </c>
      <c r="O411" s="4">
        <v>190</v>
      </c>
      <c r="P411" s="4">
        <v>100</v>
      </c>
      <c r="Q411" s="13">
        <f t="shared" si="156"/>
        <v>0</v>
      </c>
      <c r="R411" s="16">
        <f t="shared" si="157"/>
        <v>0</v>
      </c>
      <c r="S411" s="16">
        <f t="shared" si="158"/>
        <v>0</v>
      </c>
      <c r="T411" s="16">
        <f t="shared" si="159"/>
        <v>0</v>
      </c>
      <c r="U411" s="16">
        <f t="shared" si="160"/>
        <v>0</v>
      </c>
      <c r="V411" s="16">
        <f t="shared" si="161"/>
        <v>0</v>
      </c>
      <c r="W411" s="16">
        <f t="shared" si="162"/>
        <v>0</v>
      </c>
      <c r="X411" s="16">
        <f t="shared" si="163"/>
        <v>0.3</v>
      </c>
      <c r="Y411" s="16">
        <f t="shared" si="164"/>
        <v>1</v>
      </c>
      <c r="Z411" s="16">
        <f t="shared" si="165"/>
        <v>0.8</v>
      </c>
      <c r="AA411" s="16">
        <f t="shared" si="166"/>
        <v>1.9</v>
      </c>
      <c r="AB411" s="17">
        <f t="shared" si="167"/>
        <v>1</v>
      </c>
      <c r="AC411" s="15">
        <v>4563.2</v>
      </c>
      <c r="AD411" s="14">
        <f>AVERAGE(Tabela1[[#This Row],[202407-JUL]:[202506-JUN]])</f>
        <v>100</v>
      </c>
      <c r="AE411" s="14">
        <f t="shared" si="168"/>
        <v>117.5</v>
      </c>
      <c r="AF411" s="5">
        <v>0</v>
      </c>
      <c r="AG411" s="6">
        <v>0</v>
      </c>
      <c r="AH411" s="4">
        <v>0</v>
      </c>
      <c r="AI411" s="23">
        <f>SUM(Tabela1[[#This Row],[ESTOQUE RJ]:[ESTOQUE SC]])</f>
        <v>0</v>
      </c>
      <c r="AJ411" s="4">
        <v>500</v>
      </c>
      <c r="AK411" s="4">
        <v>500</v>
      </c>
      <c r="AL411" s="24">
        <f>SUM(Tabela1[[#This Row],[QTD CONTAINER]:[QTD FÁBRICA]])</f>
        <v>1000</v>
      </c>
      <c r="AM411" s="7">
        <f t="shared" si="169"/>
        <v>0</v>
      </c>
      <c r="AN411" s="7">
        <f t="shared" si="170"/>
        <v>0</v>
      </c>
      <c r="AO411" s="8">
        <f t="shared" si="171"/>
        <v>5</v>
      </c>
      <c r="AP411" s="9">
        <f t="shared" si="172"/>
        <v>5</v>
      </c>
      <c r="AQ411" s="25">
        <f t="shared" si="173"/>
        <v>10</v>
      </c>
      <c r="AR411" s="18">
        <f t="shared" si="174"/>
        <v>0</v>
      </c>
      <c r="AS411" s="7">
        <f t="shared" si="175"/>
        <v>0</v>
      </c>
      <c r="AT411" s="8">
        <f t="shared" si="176"/>
        <v>4.2553191489361701</v>
      </c>
      <c r="AU411" s="9">
        <f t="shared" si="177"/>
        <v>4.2553191489361701</v>
      </c>
      <c r="AV411" s="10">
        <f t="shared" si="178"/>
        <v>8.5106382978723403</v>
      </c>
      <c r="AW411" s="22">
        <f t="shared" si="179"/>
        <v>0</v>
      </c>
      <c r="AX411" s="5">
        <f t="shared" si="180"/>
        <v>0</v>
      </c>
      <c r="AY411" s="4">
        <f>IF(
  AND(Tabela1[[#This Row],[GRUPO | ITEM]]="PALHETAS",NOT(OR(MID(Tabela1[[#This Row],[ITEM]],1,5)="YN-PF",MID(Tabela1[[#This Row],[ITEM]],1,5)="YN-PC"))),
  0,
  IF(
    ROUNDUP(
      IF(
        IF(D411="A",13-SUM(AR411:AU411),IF(D411="B",11-SUM(AR411:AU411),IF(D411="C",7-SUM(AR411:AU411))))
        &lt;0,
        0,
        IF(D411="A",13-SUM(AR411:AU411),IF(D411="B",11-SUM(AR411:AU411),IF(D411="C",7-SUM(AR411:AU411))))
      )
      *AE411/C411, 0
    )
    *C411 = 0,
    0,
    ROUNDUP(
      IF(
        IF(D411="A",13-SUM(AR411:AU411),IF(D411="B",11-SUM(AR411:AU411),IF(D411="C",7-SUM(AR411:AU411))))
        &lt;0,
        0,
        IF(D411="A",13-SUM(AR411:AU411),IF(D411="B",11-SUM(AR411:AU411),IF(D411="C",7-SUM(AR411:AU411))))
      )
      *AE411/C411, 0
    ) *C411
  )
)</f>
        <v>0</v>
      </c>
      <c r="AZ411" s="26">
        <f>IF(OR(COUNTIF(AB411,"&gt;="&amp;1.5)+COUNTIF(AA411,"&gt;="&amp;1.5)+COUNTIF(Z411,"&gt;="&amp;1.5)+COUNTIF(Y411,"&gt;="&amp;1.5)+COUNTIF(X411,"&gt;="&amp;1.5)&gt;=2,COUNTIF(AB411,"&gt;="&amp;2)&gt;=1,AND(AA411&gt;=1.5,AB411&lt;=0.3,AI411=0)),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+IFERROR(BA411*C411,0),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+IFERROR(BA411*C411,0),
IFERROR(AVERAGEIF(Tabela1[[#This Row],[COMPRA PADRÃO]:[COMPRA &gt;30%]],"&gt;"&amp;0,Tabela1[[#This Row],[COMPRA PADRÃO]:[COMPRA &gt;30%]]),
0))/Tabela1[[#This Row],[U/CX]],0)*Tabela1[[#This Row],[U/CX]])</f>
        <v>0</v>
      </c>
      <c r="BA411" s="19"/>
      <c r="BB411" s="19"/>
      <c r="BC411" s="5"/>
      <c r="BD411" s="43">
        <f t="shared" si="181"/>
        <v>1.8867924528301887</v>
      </c>
      <c r="BE411" s="44">
        <f>Tabela1[[#This Row],[MÉDIA DIÁRIA]]*180</f>
        <v>339.62264150943395</v>
      </c>
      <c r="BF411" s="44">
        <f>Tabela1[[#This Row],[MÉDIA DIÁRIA]]*IF(Tabela1[[#This Row],[ABC FAT]]="A",(13*22),IF(Tabela1[[#This Row],[ABC FAT]]="B",(9*22),IF(Tabela1[[#This Row],[ABC FAT]]="C",(3*22),0)))</f>
        <v>124.52830188679245</v>
      </c>
      <c r="BG411" s="44">
        <f>SUM(Tabela1[[#This Row],[ESTOQUE TOTAL]],Tabela1[[#This Row],[TRÂNSITO TOTAL]])</f>
        <v>1000</v>
      </c>
      <c r="BH4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1.4722222222222223</v>
      </c>
    </row>
    <row r="412" spans="1:61" s="3" customFormat="1" x14ac:dyDescent="0.2">
      <c r="A412" s="4" t="s">
        <v>34</v>
      </c>
      <c r="B412" s="4" t="s">
        <v>1178</v>
      </c>
      <c r="C412" s="4">
        <v>500</v>
      </c>
      <c r="D412" s="4" t="s">
        <v>85</v>
      </c>
      <c r="E412" s="5"/>
      <c r="F412" s="4"/>
      <c r="G412" s="4"/>
      <c r="H412" s="4"/>
      <c r="I412" s="4"/>
      <c r="J412" s="4"/>
      <c r="K412" s="4"/>
      <c r="L412" s="4">
        <v>10</v>
      </c>
      <c r="M412" s="4">
        <v>60</v>
      </c>
      <c r="N412" s="4">
        <v>110</v>
      </c>
      <c r="O412" s="4">
        <v>190</v>
      </c>
      <c r="P412" s="4">
        <v>130</v>
      </c>
      <c r="Q412" s="13">
        <f t="shared" si="156"/>
        <v>0</v>
      </c>
      <c r="R412" s="16">
        <f t="shared" si="157"/>
        <v>0</v>
      </c>
      <c r="S412" s="16">
        <f t="shared" si="158"/>
        <v>0</v>
      </c>
      <c r="T412" s="16">
        <f t="shared" si="159"/>
        <v>0</v>
      </c>
      <c r="U412" s="16">
        <f t="shared" si="160"/>
        <v>0</v>
      </c>
      <c r="V412" s="16">
        <f t="shared" si="161"/>
        <v>0</v>
      </c>
      <c r="W412" s="16">
        <f t="shared" si="162"/>
        <v>0</v>
      </c>
      <c r="X412" s="16">
        <f t="shared" si="163"/>
        <v>0.1</v>
      </c>
      <c r="Y412" s="16">
        <f t="shared" si="164"/>
        <v>0.6</v>
      </c>
      <c r="Z412" s="16">
        <f t="shared" si="165"/>
        <v>1.1000000000000001</v>
      </c>
      <c r="AA412" s="16">
        <f t="shared" si="166"/>
        <v>1.9</v>
      </c>
      <c r="AB412" s="17">
        <f t="shared" si="167"/>
        <v>1.3</v>
      </c>
      <c r="AC412" s="15">
        <v>7034</v>
      </c>
      <c r="AD412" s="14">
        <f>AVERAGE(Tabela1[[#This Row],[202407-JUL]:[202506-JUN]])</f>
        <v>100</v>
      </c>
      <c r="AE412" s="14">
        <f t="shared" si="168"/>
        <v>122.5</v>
      </c>
      <c r="AF412" s="5">
        <v>0</v>
      </c>
      <c r="AG412" s="6">
        <v>0</v>
      </c>
      <c r="AH412" s="4">
        <v>0</v>
      </c>
      <c r="AI412" s="23">
        <f>SUM(Tabela1[[#This Row],[ESTOQUE RJ]:[ESTOQUE SC]])</f>
        <v>0</v>
      </c>
      <c r="AJ412" s="4">
        <v>500</v>
      </c>
      <c r="AK412" s="4">
        <v>500</v>
      </c>
      <c r="AL412" s="24">
        <f>SUM(Tabela1[[#This Row],[QTD CONTAINER]:[QTD FÁBRICA]])</f>
        <v>1000</v>
      </c>
      <c r="AM412" s="7">
        <f t="shared" si="169"/>
        <v>0</v>
      </c>
      <c r="AN412" s="7">
        <f t="shared" si="170"/>
        <v>0</v>
      </c>
      <c r="AO412" s="8">
        <f t="shared" si="171"/>
        <v>5</v>
      </c>
      <c r="AP412" s="9">
        <f t="shared" si="172"/>
        <v>5</v>
      </c>
      <c r="AQ412" s="25">
        <f t="shared" si="173"/>
        <v>10</v>
      </c>
      <c r="AR412" s="18">
        <f t="shared" si="174"/>
        <v>0</v>
      </c>
      <c r="AS412" s="7">
        <f t="shared" si="175"/>
        <v>0</v>
      </c>
      <c r="AT412" s="8">
        <f t="shared" si="176"/>
        <v>4.0816326530612246</v>
      </c>
      <c r="AU412" s="9">
        <f t="shared" si="177"/>
        <v>4.0816326530612246</v>
      </c>
      <c r="AV412" s="10">
        <f t="shared" si="178"/>
        <v>8.1632653061224492</v>
      </c>
      <c r="AW412" s="22">
        <f t="shared" si="179"/>
        <v>0</v>
      </c>
      <c r="AX412" s="5">
        <f t="shared" si="180"/>
        <v>0</v>
      </c>
      <c r="AY412" s="4">
        <f>IF(
  AND(Tabela1[[#This Row],[GRUPO | ITEM]]="PALHETAS",NOT(OR(MID(Tabela1[[#This Row],[ITEM]],1,5)="YN-PF",MID(Tabela1[[#This Row],[ITEM]],1,5)="YN-PC"))),
  0,
  IF(
    ROUNDUP(
      IF(
        IF(D412="A",13-SUM(AR412:AU412),IF(D412="B",11-SUM(AR412:AU412),IF(D412="C",7-SUM(AR412:AU412))))
        &lt;0,
        0,
        IF(D412="A",13-SUM(AR412:AU412),IF(D412="B",11-SUM(AR412:AU412),IF(D412="C",7-SUM(AR412:AU412))))
      )
      *AE412/C412, 0
    )
    *C412 = 0,
    0,
    ROUNDUP(
      IF(
        IF(D412="A",13-SUM(AR412:AU412),IF(D412="B",11-SUM(AR412:AU412),IF(D412="C",7-SUM(AR412:AU412))))
        &lt;0,
        0,
        IF(D412="A",13-SUM(AR412:AU412),IF(D412="B",11-SUM(AR412:AU412),IF(D412="C",7-SUM(AR412:AU412))))
      )
      *AE412/C412, 0
    ) *C412
  )
)</f>
        <v>0</v>
      </c>
      <c r="AZ412" s="26">
        <f>IF(OR(COUNTIF(AB412,"&gt;="&amp;1.5)+COUNTIF(AA412,"&gt;="&amp;1.5)+COUNTIF(Z412,"&gt;="&amp;1.5)+COUNTIF(Y412,"&gt;="&amp;1.5)+COUNTIF(X412,"&gt;="&amp;1.5)&gt;=2,COUNTIF(AB412,"&gt;="&amp;2)&gt;=1,AND(AA412&gt;=1.5,AB412&lt;=0.3,AI412=0)),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+IFERROR(BA412*C412,0),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+IFERROR(BA412*C412,0),
IFERROR(AVERAGEIF(Tabela1[[#This Row],[COMPRA PADRÃO]:[COMPRA &gt;30%]],"&gt;"&amp;0,Tabela1[[#This Row],[COMPRA PADRÃO]:[COMPRA &gt;30%]]),
0))/Tabela1[[#This Row],[U/CX]],0)*Tabela1[[#This Row],[U/CX]])</f>
        <v>0</v>
      </c>
      <c r="BA412" s="19"/>
      <c r="BB412" s="19"/>
      <c r="BC412" s="5"/>
      <c r="BD412" s="43">
        <f t="shared" si="181"/>
        <v>1.8867924528301887</v>
      </c>
      <c r="BE412" s="44">
        <f>Tabela1[[#This Row],[MÉDIA DIÁRIA]]*180</f>
        <v>339.62264150943395</v>
      </c>
      <c r="BF412" s="44">
        <f>Tabela1[[#This Row],[MÉDIA DIÁRIA]]*IF(Tabela1[[#This Row],[ABC FAT]]="A",(13*22),IF(Tabela1[[#This Row],[ABC FAT]]="B",(9*22),IF(Tabela1[[#This Row],[ABC FAT]]="C",(3*22),0)))</f>
        <v>124.52830188679245</v>
      </c>
      <c r="BG412" s="44">
        <f>SUM(Tabela1[[#This Row],[ESTOQUE TOTAL]],Tabela1[[#This Row],[TRÂNSITO TOTAL]])</f>
        <v>1000</v>
      </c>
      <c r="BH4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1.4722222222222223</v>
      </c>
    </row>
    <row r="413" spans="1:61" s="3" customFormat="1" x14ac:dyDescent="0.2">
      <c r="A413" s="4" t="s">
        <v>17</v>
      </c>
      <c r="B413" s="4" t="s">
        <v>285</v>
      </c>
      <c r="C413" s="4">
        <v>20</v>
      </c>
      <c r="D413" s="4" t="s">
        <v>85</v>
      </c>
      <c r="E413" s="5">
        <v>20</v>
      </c>
      <c r="F413" s="4">
        <v>20</v>
      </c>
      <c r="G413" s="4">
        <v>60</v>
      </c>
      <c r="H413" s="4">
        <v>60</v>
      </c>
      <c r="I413" s="4">
        <v>60</v>
      </c>
      <c r="J413" s="4">
        <v>20</v>
      </c>
      <c r="K413" s="4">
        <v>20</v>
      </c>
      <c r="L413" s="4">
        <v>20</v>
      </c>
      <c r="M413" s="4">
        <v>20</v>
      </c>
      <c r="N413" s="4"/>
      <c r="O413" s="4">
        <v>20</v>
      </c>
      <c r="P413" s="4"/>
      <c r="Q413" s="13">
        <f t="shared" si="156"/>
        <v>0.625</v>
      </c>
      <c r="R413" s="16">
        <f t="shared" si="157"/>
        <v>0.625</v>
      </c>
      <c r="S413" s="16">
        <f t="shared" si="158"/>
        <v>1.875</v>
      </c>
      <c r="T413" s="16">
        <f t="shared" si="159"/>
        <v>1.875</v>
      </c>
      <c r="U413" s="16">
        <f t="shared" si="160"/>
        <v>1.875</v>
      </c>
      <c r="V413" s="16">
        <f t="shared" si="161"/>
        <v>0.625</v>
      </c>
      <c r="W413" s="16">
        <f t="shared" si="162"/>
        <v>0.625</v>
      </c>
      <c r="X413" s="16">
        <f t="shared" si="163"/>
        <v>0.625</v>
      </c>
      <c r="Y413" s="16">
        <f t="shared" si="164"/>
        <v>0.625</v>
      </c>
      <c r="Z413" s="16">
        <f t="shared" si="165"/>
        <v>0</v>
      </c>
      <c r="AA413" s="16">
        <f t="shared" si="166"/>
        <v>0.625</v>
      </c>
      <c r="AB413" s="17">
        <f t="shared" si="167"/>
        <v>0</v>
      </c>
      <c r="AC413" s="15">
        <v>4857.2</v>
      </c>
      <c r="AD413" s="14">
        <f>AVERAGE(Tabela1[[#This Row],[202407-JUL]:[202506-JUN]])</f>
        <v>32</v>
      </c>
      <c r="AE413" s="14">
        <f t="shared" si="168"/>
        <v>32</v>
      </c>
      <c r="AF413" s="5">
        <v>0</v>
      </c>
      <c r="AG413" s="6">
        <v>260</v>
      </c>
      <c r="AH413" s="4">
        <v>60</v>
      </c>
      <c r="AI413" s="23">
        <f>SUM(Tabela1[[#This Row],[ESTOQUE RJ]:[ESTOQUE SC]])</f>
        <v>320</v>
      </c>
      <c r="AJ413" s="4">
        <v>0</v>
      </c>
      <c r="AK413" s="4">
        <v>1000</v>
      </c>
      <c r="AL413" s="24">
        <f>SUM(Tabela1[[#This Row],[QTD CONTAINER]:[QTD FÁBRICA]])</f>
        <v>1000</v>
      </c>
      <c r="AM413" s="7">
        <f t="shared" si="169"/>
        <v>8.125</v>
      </c>
      <c r="AN413" s="7">
        <f t="shared" si="170"/>
        <v>1.875</v>
      </c>
      <c r="AO413" s="8">
        <f t="shared" si="171"/>
        <v>0</v>
      </c>
      <c r="AP413" s="9">
        <f t="shared" si="172"/>
        <v>31.25</v>
      </c>
      <c r="AQ413" s="25">
        <f t="shared" si="173"/>
        <v>41.25</v>
      </c>
      <c r="AR413" s="18">
        <f t="shared" si="174"/>
        <v>8.125</v>
      </c>
      <c r="AS413" s="7">
        <f t="shared" si="175"/>
        <v>1.875</v>
      </c>
      <c r="AT413" s="8">
        <f t="shared" si="176"/>
        <v>0</v>
      </c>
      <c r="AU413" s="9">
        <f t="shared" si="177"/>
        <v>31.25</v>
      </c>
      <c r="AV413" s="10">
        <f t="shared" si="178"/>
        <v>41.25</v>
      </c>
      <c r="AW413" s="22">
        <f t="shared" si="179"/>
        <v>0</v>
      </c>
      <c r="AX413" s="5">
        <f t="shared" si="180"/>
        <v>0</v>
      </c>
      <c r="AY413" s="4">
        <f>IF(
  AND(Tabela1[[#This Row],[GRUPO | ITEM]]="PALHETAS",NOT(OR(MID(Tabela1[[#This Row],[ITEM]],1,5)="YN-PF",MID(Tabela1[[#This Row],[ITEM]],1,5)="YN-PC"))),
  0,
  IF(
    ROUNDUP(
      IF(
        IF(D413="A",13-SUM(AR413:AU413),IF(D413="B",11-SUM(AR413:AU413),IF(D413="C",7-SUM(AR413:AU413))))
        &lt;0,
        0,
        IF(D413="A",13-SUM(AR413:AU413),IF(D413="B",11-SUM(AR413:AU413),IF(D413="C",7-SUM(AR413:AU413))))
      )
      *AE413/C413, 0
    )
    *C413 = 0,
    0,
    ROUNDUP(
      IF(
        IF(D413="A",13-SUM(AR413:AU413),IF(D413="B",11-SUM(AR413:AU413),IF(D413="C",7-SUM(AR413:AU413))))
        &lt;0,
        0,
        IF(D413="A",13-SUM(AR413:AU413),IF(D413="B",11-SUM(AR413:AU413),IF(D413="C",7-SUM(AR413:AU413))))
      )
      *AE413/C413, 0
    ) *C413
  )
)</f>
        <v>0</v>
      </c>
      <c r="AZ413" s="26">
        <f>IF(OR(COUNTIF(AB413,"&gt;="&amp;1.5)+COUNTIF(AA413,"&gt;="&amp;1.5)+COUNTIF(Z413,"&gt;="&amp;1.5)+COUNTIF(Y413,"&gt;="&amp;1.5)+COUNTIF(X413,"&gt;="&amp;1.5)&gt;=2,COUNTIF(AB413,"&gt;="&amp;2)&gt;=1,AND(AA413&gt;=1.5,AB413&lt;=0.3,AI413=0)),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+IFERROR(BA413*C413,0),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+IFERROR(BA413*C413,0),
IFERROR(AVERAGEIF(Tabela1[[#This Row],[COMPRA PADRÃO]:[COMPRA &gt;30%]],"&gt;"&amp;0,Tabela1[[#This Row],[COMPRA PADRÃO]:[COMPRA &gt;30%]]),
0))/Tabela1[[#This Row],[U/CX]],0)*Tabela1[[#This Row],[U/CX]])</f>
        <v>0</v>
      </c>
      <c r="BA413" s="19"/>
      <c r="BB413" s="19"/>
      <c r="BC413" s="5"/>
      <c r="BD413" s="43">
        <f t="shared" si="181"/>
        <v>1.2075471698113207</v>
      </c>
      <c r="BE413" s="44">
        <f>Tabela1[[#This Row],[MÉDIA DIÁRIA]]*180</f>
        <v>217.35849056603772</v>
      </c>
      <c r="BF413" s="44">
        <f>Tabela1[[#This Row],[MÉDIA DIÁRIA]]*IF(Tabela1[[#This Row],[ABC FAT]]="A",(13*22),IF(Tabela1[[#This Row],[ABC FAT]]="B",(9*22),IF(Tabela1[[#This Row],[ABC FAT]]="C",(3*22),0)))</f>
        <v>79.698113207547166</v>
      </c>
      <c r="BG413" s="44">
        <f>SUM(Tabela1[[#This Row],[ESTOQUE TOTAL]],Tabela1[[#This Row],[TRÂNSITO TOTAL]])</f>
        <v>1320</v>
      </c>
      <c r="BH4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1.4722222222222223</v>
      </c>
    </row>
    <row r="414" spans="1:61" s="3" customFormat="1" x14ac:dyDescent="0.2">
      <c r="A414" s="4" t="s">
        <v>117</v>
      </c>
      <c r="B414" s="4" t="s">
        <v>231</v>
      </c>
      <c r="C414" s="4">
        <v>20</v>
      </c>
      <c r="D414" s="4" t="s">
        <v>19</v>
      </c>
      <c r="E414" s="5">
        <v>1200</v>
      </c>
      <c r="F414" s="4">
        <v>1040</v>
      </c>
      <c r="G414" s="4">
        <v>760</v>
      </c>
      <c r="H414" s="4">
        <v>1160</v>
      </c>
      <c r="I414" s="4">
        <v>1000</v>
      </c>
      <c r="J414" s="4">
        <v>420</v>
      </c>
      <c r="K414" s="4">
        <v>1700</v>
      </c>
      <c r="L414" s="4">
        <v>600</v>
      </c>
      <c r="M414" s="4">
        <v>760</v>
      </c>
      <c r="N414" s="4">
        <v>940</v>
      </c>
      <c r="O414" s="4">
        <v>920</v>
      </c>
      <c r="P414" s="4">
        <v>520</v>
      </c>
      <c r="Q414" s="13">
        <f t="shared" si="156"/>
        <v>1.3067150635208711</v>
      </c>
      <c r="R414" s="16">
        <f t="shared" si="157"/>
        <v>1.1324863883847549</v>
      </c>
      <c r="S414" s="16">
        <f t="shared" si="158"/>
        <v>0.82758620689655171</v>
      </c>
      <c r="T414" s="16">
        <f t="shared" si="159"/>
        <v>1.263157894736842</v>
      </c>
      <c r="U414" s="16">
        <f t="shared" si="160"/>
        <v>1.0889292196007259</v>
      </c>
      <c r="V414" s="16">
        <f t="shared" si="161"/>
        <v>0.4573502722323049</v>
      </c>
      <c r="W414" s="16">
        <f t="shared" si="162"/>
        <v>1.851179673321234</v>
      </c>
      <c r="X414" s="16">
        <f t="shared" si="163"/>
        <v>0.65335753176043554</v>
      </c>
      <c r="Y414" s="16">
        <f t="shared" si="164"/>
        <v>0.82758620689655171</v>
      </c>
      <c r="Z414" s="16">
        <f t="shared" si="165"/>
        <v>1.0235934664246824</v>
      </c>
      <c r="AA414" s="16">
        <f t="shared" si="166"/>
        <v>1.0018148820326678</v>
      </c>
      <c r="AB414" s="17">
        <f t="shared" si="167"/>
        <v>0.56624319419237745</v>
      </c>
      <c r="AC414" s="15">
        <v>295295.59999999998</v>
      </c>
      <c r="AD414" s="14">
        <f>AVERAGE(Tabela1[[#This Row],[202407-JUL]:[202506-JUN]])</f>
        <v>918.33333333333337</v>
      </c>
      <c r="AE414" s="14">
        <f t="shared" si="168"/>
        <v>918.33333333333337</v>
      </c>
      <c r="AF414" s="5">
        <v>2</v>
      </c>
      <c r="AG414" s="6">
        <v>660</v>
      </c>
      <c r="AH414" s="4">
        <v>8360</v>
      </c>
      <c r="AI414" s="23">
        <f>SUM(Tabela1[[#This Row],[ESTOQUE RJ]:[ESTOQUE SC]])</f>
        <v>9020</v>
      </c>
      <c r="AJ414" s="4">
        <v>2000</v>
      </c>
      <c r="AK414" s="4">
        <v>1000</v>
      </c>
      <c r="AL414" s="24">
        <f>SUM(Tabela1[[#This Row],[QTD CONTAINER]:[QTD FÁBRICA]])</f>
        <v>3000</v>
      </c>
      <c r="AM414" s="7">
        <f t="shared" si="169"/>
        <v>0.7186932849364791</v>
      </c>
      <c r="AN414" s="7">
        <f t="shared" si="170"/>
        <v>9.1034482758620694</v>
      </c>
      <c r="AO414" s="8">
        <f t="shared" si="171"/>
        <v>2.1778584392014517</v>
      </c>
      <c r="AP414" s="9">
        <f t="shared" si="172"/>
        <v>1.0889292196007259</v>
      </c>
      <c r="AQ414" s="25">
        <f t="shared" si="173"/>
        <v>13.088929219600725</v>
      </c>
      <c r="AR414" s="18">
        <f t="shared" si="174"/>
        <v>0.7186932849364791</v>
      </c>
      <c r="AS414" s="7">
        <f t="shared" si="175"/>
        <v>9.1034482758620694</v>
      </c>
      <c r="AT414" s="8">
        <f t="shared" si="176"/>
        <v>2.1778584392014517</v>
      </c>
      <c r="AU414" s="9">
        <f t="shared" si="177"/>
        <v>1.0889292196007259</v>
      </c>
      <c r="AV414" s="10">
        <f t="shared" si="178"/>
        <v>13.088929219600725</v>
      </c>
      <c r="AW414" s="22">
        <f t="shared" si="179"/>
        <v>0</v>
      </c>
      <c r="AX414" s="5">
        <f t="shared" si="180"/>
        <v>0</v>
      </c>
      <c r="AY414" s="4">
        <f>IF(
  AND(Tabela1[[#This Row],[GRUPO | ITEM]]="PALHETAS",NOT(OR(MID(Tabela1[[#This Row],[ITEM]],1,5)="YN-PF",MID(Tabela1[[#This Row],[ITEM]],1,5)="YN-PC"))),
  0,
  IF(
    ROUNDUP(
      IF(
        IF(D414="A",13-SUM(AR414:AU414),IF(D414="B",11-SUM(AR414:AU414),IF(D414="C",7-SUM(AR414:AU414))))
        &lt;0,
        0,
        IF(D414="A",13-SUM(AR414:AU414),IF(D414="B",11-SUM(AR414:AU414),IF(D414="C",7-SUM(AR414:AU414))))
      )
      *AE414/C414, 0
    )
    *C414 = 0,
    0,
    ROUNDUP(
      IF(
        IF(D414="A",13-SUM(AR414:AU414),IF(D414="B",11-SUM(AR414:AU414),IF(D414="C",7-SUM(AR414:AU414))))
        &lt;0,
        0,
        IF(D414="A",13-SUM(AR414:AU414),IF(D414="B",11-SUM(AR414:AU414),IF(D414="C",7-SUM(AR414:AU414))))
      )
      *AE414/C414, 0
    ) *C414
  )
)</f>
        <v>0</v>
      </c>
      <c r="AZ414" s="26">
        <f>IF(OR(COUNTIF(AB414,"&gt;="&amp;1.5)+COUNTIF(AA414,"&gt;="&amp;1.5)+COUNTIF(Z414,"&gt;="&amp;1.5)+COUNTIF(Y414,"&gt;="&amp;1.5)+COUNTIF(X414,"&gt;="&amp;1.5)&gt;=2,COUNTIF(AB414,"&gt;="&amp;2)&gt;=1,AND(AA414&gt;=1.5,AB414&lt;=0.3,AI414=0)),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+IFERROR(BA414*C414,0),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+IFERROR(BA414*C414,0),
IFERROR(AVERAGEIF(Tabela1[[#This Row],[COMPRA PADRÃO]:[COMPRA &gt;30%]],"&gt;"&amp;0,Tabela1[[#This Row],[COMPRA PADRÃO]:[COMPRA &gt;30%]]),
0))/Tabela1[[#This Row],[U/CX]],0)*Tabela1[[#This Row],[U/CX]])</f>
        <v>0</v>
      </c>
      <c r="BA414" s="19"/>
      <c r="BB414" s="19"/>
      <c r="BC414" s="5"/>
      <c r="BD414" s="43">
        <f t="shared" si="181"/>
        <v>41.584905660377359</v>
      </c>
      <c r="BE414" s="44">
        <f>Tabela1[[#This Row],[MÉDIA DIÁRIA]]*180</f>
        <v>7485.2830188679245</v>
      </c>
      <c r="BF414" s="44">
        <f>Tabela1[[#This Row],[MÉDIA DIÁRIA]]*IF(Tabela1[[#This Row],[ABC FAT]]="A",(13*22),IF(Tabela1[[#This Row],[ABC FAT]]="B",(9*22),IF(Tabela1[[#This Row],[ABC FAT]]="C",(3*22),0)))</f>
        <v>11893.283018867925</v>
      </c>
      <c r="BG414" s="44">
        <f>SUM(Tabela1[[#This Row],[ESTOQUE TOTAL]],Tabela1[[#This Row],[TRÂNSITO TOTAL]])</f>
        <v>12020</v>
      </c>
      <c r="BH4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7360</v>
      </c>
      <c r="BI4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1.4722222222222223</v>
      </c>
    </row>
    <row r="415" spans="1:61" s="3" customFormat="1" x14ac:dyDescent="0.2">
      <c r="A415" s="4" t="s">
        <v>443</v>
      </c>
      <c r="B415" s="4" t="s">
        <v>446</v>
      </c>
      <c r="C415" s="4">
        <v>40</v>
      </c>
      <c r="D415" s="4" t="s">
        <v>19</v>
      </c>
      <c r="E415" s="5">
        <v>3160</v>
      </c>
      <c r="F415" s="4">
        <v>2040</v>
      </c>
      <c r="G415" s="4">
        <v>1480</v>
      </c>
      <c r="H415" s="4">
        <v>1680</v>
      </c>
      <c r="I415" s="4">
        <v>2020</v>
      </c>
      <c r="J415" s="4">
        <v>760</v>
      </c>
      <c r="K415" s="4">
        <v>1960</v>
      </c>
      <c r="L415" s="4">
        <v>1720</v>
      </c>
      <c r="M415" s="4">
        <v>1560</v>
      </c>
      <c r="N415" s="4">
        <v>1520</v>
      </c>
      <c r="O415" s="4">
        <v>1600</v>
      </c>
      <c r="P415" s="4">
        <v>1520</v>
      </c>
      <c r="Q415" s="13">
        <f t="shared" si="156"/>
        <v>1.8039961941008562</v>
      </c>
      <c r="R415" s="16">
        <f t="shared" si="157"/>
        <v>1.164605137963844</v>
      </c>
      <c r="S415" s="16">
        <f t="shared" si="158"/>
        <v>0.8449096098953377</v>
      </c>
      <c r="T415" s="16">
        <f t="shared" si="159"/>
        <v>0.95908658420551851</v>
      </c>
      <c r="U415" s="16">
        <f t="shared" si="160"/>
        <v>1.1531874405328257</v>
      </c>
      <c r="V415" s="16">
        <f t="shared" si="161"/>
        <v>0.43387250237868696</v>
      </c>
      <c r="W415" s="16">
        <f t="shared" si="162"/>
        <v>1.1189343482397716</v>
      </c>
      <c r="X415" s="16">
        <f t="shared" si="163"/>
        <v>0.98192197906755463</v>
      </c>
      <c r="Y415" s="16">
        <f t="shared" si="164"/>
        <v>0.89058039961941005</v>
      </c>
      <c r="Z415" s="16">
        <f t="shared" si="165"/>
        <v>0.86774500475737393</v>
      </c>
      <c r="AA415" s="16">
        <f t="shared" si="166"/>
        <v>0.91341579448144616</v>
      </c>
      <c r="AB415" s="17">
        <f t="shared" si="167"/>
        <v>0.86774500475737393</v>
      </c>
      <c r="AC415" s="15">
        <v>375750.2</v>
      </c>
      <c r="AD415" s="14">
        <f>AVERAGE(Tabela1[[#This Row],[202407-JUL]:[202506-JUN]])</f>
        <v>1751.6666666666667</v>
      </c>
      <c r="AE415" s="14">
        <f t="shared" si="168"/>
        <v>1751.6666666666667</v>
      </c>
      <c r="AF415" s="5">
        <v>13</v>
      </c>
      <c r="AG415" s="6">
        <v>5488</v>
      </c>
      <c r="AH415" s="4">
        <v>10960</v>
      </c>
      <c r="AI415" s="23">
        <f>SUM(Tabela1[[#This Row],[ESTOQUE RJ]:[ESTOQUE SC]])</f>
        <v>16448</v>
      </c>
      <c r="AJ415" s="4">
        <v>4680</v>
      </c>
      <c r="AK415" s="4">
        <v>1000</v>
      </c>
      <c r="AL415" s="24">
        <f>SUM(Tabela1[[#This Row],[QTD CONTAINER]:[QTD FÁBRICA]])</f>
        <v>5680</v>
      </c>
      <c r="AM415" s="7">
        <f t="shared" si="169"/>
        <v>3.1330161750713605</v>
      </c>
      <c r="AN415" s="7">
        <f t="shared" si="170"/>
        <v>6.2568981921979061</v>
      </c>
      <c r="AO415" s="8">
        <f t="shared" si="171"/>
        <v>2.6717411988582302</v>
      </c>
      <c r="AP415" s="9">
        <f t="shared" si="172"/>
        <v>0.57088487155090384</v>
      </c>
      <c r="AQ415" s="25">
        <f t="shared" si="173"/>
        <v>12.632540437678401</v>
      </c>
      <c r="AR415" s="18">
        <f t="shared" si="174"/>
        <v>3.1330161750713605</v>
      </c>
      <c r="AS415" s="7">
        <f t="shared" si="175"/>
        <v>6.2568981921979061</v>
      </c>
      <c r="AT415" s="8">
        <f t="shared" si="176"/>
        <v>2.6717411988582302</v>
      </c>
      <c r="AU415" s="9">
        <f t="shared" si="177"/>
        <v>0.57088487155090384</v>
      </c>
      <c r="AV415" s="10">
        <f t="shared" si="178"/>
        <v>12.632540437678401</v>
      </c>
      <c r="AW415" s="22">
        <f t="shared" si="179"/>
        <v>0.38820171265461462</v>
      </c>
      <c r="AX415" s="5">
        <f t="shared" si="180"/>
        <v>680</v>
      </c>
      <c r="AY415" s="4">
        <f>IF(
  AND(Tabela1[[#This Row],[GRUPO | ITEM]]="PALHETAS",NOT(OR(MID(Tabela1[[#This Row],[ITEM]],1,5)="YN-PF",MID(Tabela1[[#This Row],[ITEM]],1,5)="YN-PC"))),
  0,
  IF(
    ROUNDUP(
      IF(
        IF(D415="A",13-SUM(AR415:AU415),IF(D415="B",11-SUM(AR415:AU415),IF(D415="C",7-SUM(AR415:AU415))))
        &lt;0,
        0,
        IF(D415="A",13-SUM(AR415:AU415),IF(D415="B",11-SUM(AR415:AU415),IF(D415="C",7-SUM(AR415:AU415))))
      )
      *AE415/C415, 0
    )
    *C415 = 0,
    0,
    ROUNDUP(
      IF(
        IF(D415="A",13-SUM(AR415:AU415),IF(D415="B",11-SUM(AR415:AU415),IF(D415="C",7-SUM(AR415:AU415))))
        &lt;0,
        0,
        IF(D415="A",13-SUM(AR415:AU415),IF(D415="B",11-SUM(AR415:AU415),IF(D415="C",7-SUM(AR415:AU415))))
      )
      *AE415/C415, 0
    ) *C415
  )
)</f>
        <v>680</v>
      </c>
      <c r="AZ415" s="26">
        <f>IF(OR(COUNTIF(AB415,"&gt;="&amp;1.5)+COUNTIF(AA415,"&gt;="&amp;1.5)+COUNTIF(Z415,"&gt;="&amp;1.5)+COUNTIF(Y415,"&gt;="&amp;1.5)+COUNTIF(X415,"&gt;="&amp;1.5)&gt;=2,COUNTIF(AB415,"&gt;="&amp;2)&gt;=1,AND(AA415&gt;=1.5,AB415&lt;=0.3,AI415=0)),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+IFERROR(BA415*C415,0),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+IFERROR(BA415*C415,0),
IFERROR(AVERAGEIF(Tabela1[[#This Row],[COMPRA PADRÃO]:[COMPRA &gt;30%]],"&gt;"&amp;0,Tabela1[[#This Row],[COMPRA PADRÃO]:[COMPRA &gt;30%]]),
0))/Tabela1[[#This Row],[U/CX]],0)*Tabela1[[#This Row],[U/CX]])</f>
        <v>680</v>
      </c>
      <c r="BA415" s="33"/>
      <c r="BB415" s="33"/>
      <c r="BC415" s="41"/>
      <c r="BD415" s="43">
        <f t="shared" si="181"/>
        <v>79.320754716981128</v>
      </c>
      <c r="BE415" s="44">
        <f>Tabela1[[#This Row],[MÉDIA DIÁRIA]]*180</f>
        <v>14277.735849056604</v>
      </c>
      <c r="BF415" s="44">
        <f>Tabela1[[#This Row],[MÉDIA DIÁRIA]]*IF(Tabela1[[#This Row],[ABC FAT]]="A",(13*22),IF(Tabela1[[#This Row],[ABC FAT]]="B",(9*22),IF(Tabela1[[#This Row],[ABC FAT]]="C",(3*22),0)))</f>
        <v>22685.735849056604</v>
      </c>
      <c r="BG415" s="44">
        <f>SUM(Tabela1[[#This Row],[ESTOQUE TOTAL]],Tabela1[[#This Row],[TRÂNSITO TOTAL]])</f>
        <v>22128</v>
      </c>
      <c r="BH4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14840</v>
      </c>
      <c r="BI4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1.4797864467702717</v>
      </c>
    </row>
    <row r="416" spans="1:61" s="3" customFormat="1" x14ac:dyDescent="0.2">
      <c r="A416" s="4" t="s">
        <v>117</v>
      </c>
      <c r="B416" s="4" t="s">
        <v>162</v>
      </c>
      <c r="C416" s="4">
        <v>40</v>
      </c>
      <c r="D416" s="4" t="s">
        <v>19</v>
      </c>
      <c r="E416" s="5">
        <v>120</v>
      </c>
      <c r="F416" s="4">
        <v>1150</v>
      </c>
      <c r="G416" s="4">
        <v>40</v>
      </c>
      <c r="H416" s="4">
        <v>1160</v>
      </c>
      <c r="I416" s="4">
        <v>1120</v>
      </c>
      <c r="J416" s="4"/>
      <c r="K416" s="4">
        <v>1640</v>
      </c>
      <c r="L416" s="4">
        <v>200</v>
      </c>
      <c r="M416" s="4">
        <v>760</v>
      </c>
      <c r="N416" s="4"/>
      <c r="O416" s="4">
        <v>2120</v>
      </c>
      <c r="P416" s="4"/>
      <c r="Q416" s="13">
        <f t="shared" si="156"/>
        <v>0.1299638989169675</v>
      </c>
      <c r="R416" s="16">
        <f t="shared" si="157"/>
        <v>1.2454873646209386</v>
      </c>
      <c r="S416" s="16">
        <f t="shared" si="158"/>
        <v>4.3321299638989168E-2</v>
      </c>
      <c r="T416" s="16">
        <f t="shared" si="159"/>
        <v>1.2563176895306858</v>
      </c>
      <c r="U416" s="16">
        <f t="shared" si="160"/>
        <v>1.2129963898916967</v>
      </c>
      <c r="V416" s="16">
        <f t="shared" si="161"/>
        <v>0</v>
      </c>
      <c r="W416" s="16">
        <f t="shared" si="162"/>
        <v>1.7761732851985559</v>
      </c>
      <c r="X416" s="16">
        <f t="shared" si="163"/>
        <v>0.21660649819494585</v>
      </c>
      <c r="Y416" s="16">
        <f t="shared" si="164"/>
        <v>0.82310469314079415</v>
      </c>
      <c r="Z416" s="16">
        <f t="shared" si="165"/>
        <v>0</v>
      </c>
      <c r="AA416" s="16">
        <f t="shared" si="166"/>
        <v>2.2960288808664258</v>
      </c>
      <c r="AB416" s="17">
        <f t="shared" si="167"/>
        <v>0</v>
      </c>
      <c r="AC416" s="15">
        <v>204527.2</v>
      </c>
      <c r="AD416" s="14">
        <f>AVERAGE(Tabela1[[#This Row],[202407-JUL]:[202506-JUN]])</f>
        <v>923.33333333333337</v>
      </c>
      <c r="AE416" s="14">
        <f t="shared" si="168"/>
        <v>1325</v>
      </c>
      <c r="AF416" s="5">
        <v>1</v>
      </c>
      <c r="AG416" s="6">
        <v>4800</v>
      </c>
      <c r="AH416" s="4">
        <v>360</v>
      </c>
      <c r="AI416" s="23">
        <f>SUM(Tabela1[[#This Row],[ESTOQUE RJ]:[ESTOQUE SC]])</f>
        <v>5160</v>
      </c>
      <c r="AJ416" s="4">
        <v>3240</v>
      </c>
      <c r="AK416" s="4">
        <v>4120</v>
      </c>
      <c r="AL416" s="24">
        <f>SUM(Tabela1[[#This Row],[QTD CONTAINER]:[QTD FÁBRICA]])</f>
        <v>7360</v>
      </c>
      <c r="AM416" s="7">
        <f t="shared" si="169"/>
        <v>5.1985559566787005</v>
      </c>
      <c r="AN416" s="7">
        <f t="shared" si="170"/>
        <v>0.38989169675090252</v>
      </c>
      <c r="AO416" s="8">
        <f t="shared" si="171"/>
        <v>3.5090252707581224</v>
      </c>
      <c r="AP416" s="9">
        <f t="shared" si="172"/>
        <v>4.4620938628158839</v>
      </c>
      <c r="AQ416" s="25">
        <f t="shared" si="173"/>
        <v>13.559566787003609</v>
      </c>
      <c r="AR416" s="18">
        <f t="shared" si="174"/>
        <v>3.6226415094339623</v>
      </c>
      <c r="AS416" s="7">
        <f t="shared" si="175"/>
        <v>0.27169811320754716</v>
      </c>
      <c r="AT416" s="8">
        <f t="shared" si="176"/>
        <v>2.4452830188679244</v>
      </c>
      <c r="AU416" s="9">
        <f t="shared" si="177"/>
        <v>3.1094339622641511</v>
      </c>
      <c r="AV416" s="10">
        <f t="shared" si="178"/>
        <v>9.4490566037735846</v>
      </c>
      <c r="AW416" s="22">
        <f t="shared" si="179"/>
        <v>4.1986656782802072</v>
      </c>
      <c r="AX416" s="5">
        <f t="shared" si="180"/>
        <v>0</v>
      </c>
      <c r="AY416" s="4">
        <f>IF(
  AND(Tabela1[[#This Row],[GRUPO | ITEM]]="PALHETAS",NOT(OR(MID(Tabela1[[#This Row],[ITEM]],1,5)="YN-PF",MID(Tabela1[[#This Row],[ITEM]],1,5)="YN-PC"))),
  0,
  IF(
    ROUNDUP(
      IF(
        IF(D416="A",13-SUM(AR416:AU416),IF(D416="B",11-SUM(AR416:AU416),IF(D416="C",7-SUM(AR416:AU416))))
        &lt;0,
        0,
        IF(D416="A",13-SUM(AR416:AU416),IF(D416="B",11-SUM(AR416:AU416),IF(D416="C",7-SUM(AR416:AU416))))
      )
      *AE416/C416, 0
    )
    *C416 = 0,
    0,
    ROUNDUP(
      IF(
        IF(D416="A",13-SUM(AR416:AU416),IF(D416="B",11-SUM(AR416:AU416),IF(D416="C",7-SUM(AR416:AU416))))
        &lt;0,
        0,
        IF(D416="A",13-SUM(AR416:AU416),IF(D416="B",11-SUM(AR416:AU416),IF(D416="C",7-SUM(AR416:AU416))))
      )
      *AE416/C416, 0
    ) *C416
  )
)</f>
        <v>4720</v>
      </c>
      <c r="AZ416" s="26">
        <f>IF(OR(COUNTIF(AB416,"&gt;="&amp;1.5)+COUNTIF(AA416,"&gt;="&amp;1.5)+COUNTIF(Z416,"&gt;="&amp;1.5)+COUNTIF(Y416,"&gt;="&amp;1.5)+COUNTIF(X416,"&gt;="&amp;1.5)&gt;=2,COUNTIF(AB416,"&gt;="&amp;2)&gt;=1,AND(AA416&gt;=1.5,AB416&lt;=0.3,AI416=0)),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+IFERROR(BA416*C416,0),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+IFERROR(BA416*C416,0),
IFERROR(AVERAGEIF(Tabela1[[#This Row],[COMPRA PADRÃO]:[COMPRA &gt;30%]],"&gt;"&amp;0,Tabela1[[#This Row],[COMPRA PADRÃO]:[COMPRA &gt;30%]]),
0))/Tabela1[[#This Row],[U/CX]],0)*Tabela1[[#This Row],[U/CX]])</f>
        <v>4720</v>
      </c>
      <c r="BA416" s="19"/>
      <c r="BB416" s="19"/>
      <c r="BC416" s="5"/>
      <c r="BD416" s="43">
        <f t="shared" si="181"/>
        <v>31.358490566037737</v>
      </c>
      <c r="BE416" s="44">
        <f>Tabela1[[#This Row],[MÉDIA DIÁRIA]]*180</f>
        <v>5644.5283018867931</v>
      </c>
      <c r="BF416" s="44">
        <f>Tabela1[[#This Row],[MÉDIA DIÁRIA]]*IF(Tabela1[[#This Row],[ABC FAT]]="A",(13*22),IF(Tabela1[[#This Row],[ABC FAT]]="B",(9*22),IF(Tabela1[[#This Row],[ABC FAT]]="C",(3*22),0)))</f>
        <v>8968.5283018867922</v>
      </c>
      <c r="BG416" s="44">
        <f>SUM(Tabela1[[#This Row],[ESTOQUE TOTAL]],Tabela1[[#This Row],[TRÂNSITO TOTAL]])</f>
        <v>12520</v>
      </c>
      <c r="BH4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2080</v>
      </c>
      <c r="BI4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1.4881668672282389</v>
      </c>
    </row>
    <row r="417" spans="1:61" s="3" customFormat="1" x14ac:dyDescent="0.2">
      <c r="A417" s="4" t="s">
        <v>17</v>
      </c>
      <c r="B417" s="4" t="s">
        <v>59</v>
      </c>
      <c r="C417" s="4">
        <v>20</v>
      </c>
      <c r="D417" s="4" t="s">
        <v>19</v>
      </c>
      <c r="E417" s="5">
        <v>1280</v>
      </c>
      <c r="F417" s="4">
        <v>1560</v>
      </c>
      <c r="G417" s="4">
        <v>520</v>
      </c>
      <c r="H417" s="4">
        <v>2340</v>
      </c>
      <c r="I417" s="4">
        <v>3320</v>
      </c>
      <c r="J417" s="4">
        <v>760</v>
      </c>
      <c r="K417" s="4">
        <v>1700</v>
      </c>
      <c r="L417" s="4">
        <v>1180</v>
      </c>
      <c r="M417" s="4">
        <v>580</v>
      </c>
      <c r="N417" s="4">
        <v>740</v>
      </c>
      <c r="O417" s="4">
        <v>620</v>
      </c>
      <c r="P417" s="4">
        <v>1380</v>
      </c>
      <c r="Q417" s="13">
        <f t="shared" si="156"/>
        <v>0.96120150187734665</v>
      </c>
      <c r="R417" s="16">
        <f t="shared" si="157"/>
        <v>1.1714643304130161</v>
      </c>
      <c r="S417" s="16">
        <f t="shared" si="158"/>
        <v>0.3904881101376721</v>
      </c>
      <c r="T417" s="16">
        <f t="shared" si="159"/>
        <v>1.7571964956195243</v>
      </c>
      <c r="U417" s="16">
        <f t="shared" si="160"/>
        <v>2.493116395494368</v>
      </c>
      <c r="V417" s="16">
        <f t="shared" si="161"/>
        <v>0.57071339173967461</v>
      </c>
      <c r="W417" s="16">
        <f t="shared" si="162"/>
        <v>1.2765957446808509</v>
      </c>
      <c r="X417" s="16">
        <f t="shared" si="163"/>
        <v>0.88610763454317887</v>
      </c>
      <c r="Y417" s="16">
        <f t="shared" si="164"/>
        <v>0.43554443053817271</v>
      </c>
      <c r="Z417" s="16">
        <f t="shared" si="165"/>
        <v>0.55569461827284106</v>
      </c>
      <c r="AA417" s="16">
        <f t="shared" si="166"/>
        <v>0.46558197747183977</v>
      </c>
      <c r="AB417" s="17">
        <f t="shared" si="167"/>
        <v>1.0362953692115144</v>
      </c>
      <c r="AC417" s="15">
        <v>197399</v>
      </c>
      <c r="AD417" s="14">
        <f>AVERAGE(Tabela1[[#This Row],[202407-JUL]:[202506-JUN]])</f>
        <v>1331.6666666666667</v>
      </c>
      <c r="AE417" s="14">
        <f t="shared" si="168"/>
        <v>1331.6666666666667</v>
      </c>
      <c r="AF417" s="5">
        <v>0</v>
      </c>
      <c r="AG417" s="6">
        <v>9760</v>
      </c>
      <c r="AH417" s="4">
        <v>6480</v>
      </c>
      <c r="AI417" s="23">
        <f>SUM(Tabela1[[#This Row],[ESTOQUE RJ]:[ESTOQUE SC]])</f>
        <v>16240</v>
      </c>
      <c r="AJ417" s="4">
        <v>0</v>
      </c>
      <c r="AK417" s="4">
        <v>460</v>
      </c>
      <c r="AL417" s="24">
        <f>SUM(Tabela1[[#This Row],[QTD CONTAINER]:[QTD FÁBRICA]])</f>
        <v>460</v>
      </c>
      <c r="AM417" s="7">
        <f t="shared" si="169"/>
        <v>7.3291614518147679</v>
      </c>
      <c r="AN417" s="7">
        <f t="shared" si="170"/>
        <v>4.8660826032540676</v>
      </c>
      <c r="AO417" s="8">
        <f t="shared" si="171"/>
        <v>0</v>
      </c>
      <c r="AP417" s="9">
        <f t="shared" si="172"/>
        <v>0.34543178973717142</v>
      </c>
      <c r="AQ417" s="25">
        <f t="shared" si="173"/>
        <v>12.540675844806007</v>
      </c>
      <c r="AR417" s="18">
        <f t="shared" si="174"/>
        <v>7.3291614518147679</v>
      </c>
      <c r="AS417" s="7">
        <f t="shared" si="175"/>
        <v>4.8660826032540676</v>
      </c>
      <c r="AT417" s="8">
        <f t="shared" si="176"/>
        <v>0</v>
      </c>
      <c r="AU417" s="9">
        <f t="shared" si="177"/>
        <v>0.34543178973717142</v>
      </c>
      <c r="AV417" s="10">
        <f t="shared" si="178"/>
        <v>12.540675844806007</v>
      </c>
      <c r="AW417" s="22">
        <f t="shared" si="179"/>
        <v>0</v>
      </c>
      <c r="AX417" s="5">
        <f t="shared" si="180"/>
        <v>0</v>
      </c>
      <c r="AY417" s="4">
        <f>IF(
  AND(Tabela1[[#This Row],[GRUPO | ITEM]]="PALHETAS",NOT(OR(MID(Tabela1[[#This Row],[ITEM]],1,5)="YN-PF",MID(Tabela1[[#This Row],[ITEM]],1,5)="YN-PC"))),
  0,
  IF(
    ROUNDUP(
      IF(
        IF(D417="A",13-SUM(AR417:AU417),IF(D417="B",11-SUM(AR417:AU417),IF(D417="C",7-SUM(AR417:AU417))))
        &lt;0,
        0,
        IF(D417="A",13-SUM(AR417:AU417),IF(D417="B",11-SUM(AR417:AU417),IF(D417="C",7-SUM(AR417:AU417))))
      )
      *AE417/C417, 0
    )
    *C417 = 0,
    0,
    ROUNDUP(
      IF(
        IF(D417="A",13-SUM(AR417:AU417),IF(D417="B",11-SUM(AR417:AU417),IF(D417="C",7-SUM(AR417:AU417))))
        &lt;0,
        0,
        IF(D417="A",13-SUM(AR417:AU417),IF(D417="B",11-SUM(AR417:AU417),IF(D417="C",7-SUM(AR417:AU417))))
      )
      *AE417/C417, 0
    ) *C417
  )
)</f>
        <v>0</v>
      </c>
      <c r="AZ417" s="26">
        <f>IF(OR(COUNTIF(AB417,"&gt;="&amp;1.5)+COUNTIF(AA417,"&gt;="&amp;1.5)+COUNTIF(Z417,"&gt;="&amp;1.5)+COUNTIF(Y417,"&gt;="&amp;1.5)+COUNTIF(X417,"&gt;="&amp;1.5)&gt;=2,COUNTIF(AB417,"&gt;="&amp;2)&gt;=1,AND(AA417&gt;=1.5,AB417&lt;=0.3,AI417=0)),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+IFERROR(BA417*C417,0),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+IFERROR(BA417*C417,0),
IFERROR(AVERAGEIF(Tabela1[[#This Row],[COMPRA PADRÃO]:[COMPRA &gt;30%]],"&gt;"&amp;0,Tabela1[[#This Row],[COMPRA PADRÃO]:[COMPRA &gt;30%]]),
0))/Tabela1[[#This Row],[U/CX]],0)*Tabela1[[#This Row],[U/CX]])</f>
        <v>0</v>
      </c>
      <c r="BA417" s="33"/>
      <c r="BB417" s="33"/>
      <c r="BC417" s="42"/>
      <c r="BD417" s="43">
        <f t="shared" si="181"/>
        <v>60.301886792452834</v>
      </c>
      <c r="BE417" s="44">
        <f>Tabela1[[#This Row],[MÉDIA DIÁRIA]]*180</f>
        <v>10854.33962264151</v>
      </c>
      <c r="BF417" s="44">
        <f>Tabela1[[#This Row],[MÉDIA DIÁRIA]]*IF(Tabela1[[#This Row],[ABC FAT]]="A",(13*22),IF(Tabela1[[#This Row],[ABC FAT]]="B",(9*22),IF(Tabela1[[#This Row],[ABC FAT]]="C",(3*22),0)))</f>
        <v>17246.33962264151</v>
      </c>
      <c r="BG417" s="44">
        <f>SUM(Tabela1[[#This Row],[ESTOQUE TOTAL]],Tabela1[[#This Row],[TRÂNSITO TOTAL]])</f>
        <v>16700</v>
      </c>
      <c r="BH4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11400</v>
      </c>
      <c r="BI4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1.4961757752746487</v>
      </c>
    </row>
    <row r="418" spans="1:61" s="3" customFormat="1" x14ac:dyDescent="0.2">
      <c r="A418" s="4" t="s">
        <v>254</v>
      </c>
      <c r="B418" s="4" t="s">
        <v>442</v>
      </c>
      <c r="C418" s="4">
        <v>30</v>
      </c>
      <c r="D418" s="4" t="s">
        <v>19</v>
      </c>
      <c r="E418" s="5">
        <v>1500</v>
      </c>
      <c r="F418" s="4">
        <v>991</v>
      </c>
      <c r="G418" s="4">
        <v>961</v>
      </c>
      <c r="H418" s="4">
        <v>822</v>
      </c>
      <c r="I418" s="4">
        <v>570</v>
      </c>
      <c r="J418" s="4">
        <v>150</v>
      </c>
      <c r="K418" s="4">
        <v>990</v>
      </c>
      <c r="L418" s="4">
        <v>1020</v>
      </c>
      <c r="M418" s="4">
        <v>1020</v>
      </c>
      <c r="N418" s="4">
        <v>540</v>
      </c>
      <c r="O418" s="4">
        <v>630</v>
      </c>
      <c r="P418" s="4">
        <v>630</v>
      </c>
      <c r="Q418" s="13">
        <f t="shared" si="156"/>
        <v>1.8322475570032575</v>
      </c>
      <c r="R418" s="16">
        <f t="shared" si="157"/>
        <v>1.2105048859934855</v>
      </c>
      <c r="S418" s="16">
        <f t="shared" si="158"/>
        <v>1.1738599348534202</v>
      </c>
      <c r="T418" s="16">
        <f t="shared" si="159"/>
        <v>1.0040716612377851</v>
      </c>
      <c r="U418" s="16">
        <f t="shared" si="160"/>
        <v>0.69625407166123787</v>
      </c>
      <c r="V418" s="16">
        <f t="shared" si="161"/>
        <v>0.18322475570032573</v>
      </c>
      <c r="W418" s="16">
        <f t="shared" si="162"/>
        <v>1.2092833876221498</v>
      </c>
      <c r="X418" s="16">
        <f t="shared" si="163"/>
        <v>1.2459283387622151</v>
      </c>
      <c r="Y418" s="16">
        <f t="shared" si="164"/>
        <v>1.2459283387622151</v>
      </c>
      <c r="Z418" s="16">
        <f t="shared" si="165"/>
        <v>0.65960912052117271</v>
      </c>
      <c r="AA418" s="16">
        <f t="shared" si="166"/>
        <v>0.76954397394136809</v>
      </c>
      <c r="AB418" s="17">
        <f t="shared" si="167"/>
        <v>0.76954397394136809</v>
      </c>
      <c r="AC418" s="15">
        <v>267227.99</v>
      </c>
      <c r="AD418" s="14">
        <f>AVERAGE(Tabela1[[#This Row],[202407-JUL]:[202506-JUN]])</f>
        <v>818.66666666666663</v>
      </c>
      <c r="AE418" s="14">
        <f t="shared" si="168"/>
        <v>879.4545454545455</v>
      </c>
      <c r="AF418" s="5">
        <v>26</v>
      </c>
      <c r="AG418" s="6">
        <v>5970</v>
      </c>
      <c r="AH418" s="4">
        <v>1320</v>
      </c>
      <c r="AI418" s="23">
        <f>SUM(Tabela1[[#This Row],[ESTOQUE RJ]:[ESTOQUE SC]])</f>
        <v>7290</v>
      </c>
      <c r="AJ418" s="4">
        <v>2700</v>
      </c>
      <c r="AK418" s="4">
        <v>5010</v>
      </c>
      <c r="AL418" s="24">
        <f>SUM(Tabela1[[#This Row],[QTD CONTAINER]:[QTD FÁBRICA]])</f>
        <v>7710</v>
      </c>
      <c r="AM418" s="7">
        <f t="shared" si="169"/>
        <v>7.2923452768729646</v>
      </c>
      <c r="AN418" s="7">
        <f t="shared" si="170"/>
        <v>1.6123778501628665</v>
      </c>
      <c r="AO418" s="8">
        <f t="shared" si="171"/>
        <v>3.2980456026058635</v>
      </c>
      <c r="AP418" s="9">
        <f t="shared" si="172"/>
        <v>6.1197068403908794</v>
      </c>
      <c r="AQ418" s="25">
        <f t="shared" si="173"/>
        <v>18.322475570032573</v>
      </c>
      <c r="AR418" s="18">
        <f t="shared" si="174"/>
        <v>6.7882985321480254</v>
      </c>
      <c r="AS418" s="7">
        <f t="shared" si="175"/>
        <v>1.5009303287161464</v>
      </c>
      <c r="AT418" s="8">
        <f t="shared" si="176"/>
        <v>3.0700847632830266</v>
      </c>
      <c r="AU418" s="9">
        <f t="shared" si="177"/>
        <v>5.6967128385362829</v>
      </c>
      <c r="AV418" s="10">
        <f t="shared" si="178"/>
        <v>17.05602646268348</v>
      </c>
      <c r="AW418" s="22">
        <f t="shared" si="179"/>
        <v>0</v>
      </c>
      <c r="AX418" s="5">
        <f t="shared" si="180"/>
        <v>0</v>
      </c>
      <c r="AY418" s="4">
        <f>IF(
  AND(Tabela1[[#This Row],[GRUPO | ITEM]]="PALHETAS",NOT(OR(MID(Tabela1[[#This Row],[ITEM]],1,5)="YN-PF",MID(Tabela1[[#This Row],[ITEM]],1,5)="YN-PC"))),
  0,
  IF(
    ROUNDUP(
      IF(
        IF(D418="A",13-SUM(AR418:AU418),IF(D418="B",11-SUM(AR418:AU418),IF(D418="C",7-SUM(AR418:AU418))))
        &lt;0,
        0,
        IF(D418="A",13-SUM(AR418:AU418),IF(D418="B",11-SUM(AR418:AU418),IF(D418="C",7-SUM(AR418:AU418))))
      )
      *AE418/C418, 0
    )
    *C418 = 0,
    0,
    ROUNDUP(
      IF(
        IF(D418="A",13-SUM(AR418:AU418),IF(D418="B",11-SUM(AR418:AU418),IF(D418="C",7-SUM(AR418:AU418))))
        &lt;0,
        0,
        IF(D418="A",13-SUM(AR418:AU418),IF(D418="B",11-SUM(AR418:AU418),IF(D418="C",7-SUM(AR418:AU418))))
      )
      *AE418/C418, 0
    ) *C418
  )
)</f>
        <v>0</v>
      </c>
      <c r="AZ418" s="26">
        <f>IF(OR(COUNTIF(AB418,"&gt;="&amp;1.5)+COUNTIF(AA418,"&gt;="&amp;1.5)+COUNTIF(Z418,"&gt;="&amp;1.5)+COUNTIF(Y418,"&gt;="&amp;1.5)+COUNTIF(X418,"&gt;="&amp;1.5)&gt;=2,COUNTIF(AB418,"&gt;="&amp;2)&gt;=1,AND(AA418&gt;=1.5,AB418&lt;=0.3,AI418=0)),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+IFERROR(BA418*C418,0),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+IFERROR(BA418*C418,0),
IFERROR(AVERAGEIF(Tabela1[[#This Row],[COMPRA PADRÃO]:[COMPRA &gt;30%]],"&gt;"&amp;0,Tabela1[[#This Row],[COMPRA PADRÃO]:[COMPRA &gt;30%]]),
0))/Tabela1[[#This Row],[U/CX]],0)*Tabela1[[#This Row],[U/CX]])</f>
        <v>0</v>
      </c>
      <c r="BA418" s="19"/>
      <c r="BB418" s="19"/>
      <c r="BC418" s="41"/>
      <c r="BD418" s="43">
        <f t="shared" si="181"/>
        <v>37.071698113207546</v>
      </c>
      <c r="BE418" s="44">
        <f>Tabela1[[#This Row],[MÉDIA DIÁRIA]]*180</f>
        <v>6672.9056603773579</v>
      </c>
      <c r="BF418" s="44">
        <f>Tabela1[[#This Row],[MÉDIA DIÁRIA]]*IF(Tabela1[[#This Row],[ABC FAT]]="A",(13*22),IF(Tabela1[[#This Row],[ABC FAT]]="B",(9*22),IF(Tabela1[[#This Row],[ABC FAT]]="C",(3*22),0)))</f>
        <v>10602.505660377357</v>
      </c>
      <c r="BG418" s="44">
        <f>SUM(Tabela1[[#This Row],[ESTOQUE TOTAL]],Tabela1[[#This Row],[TRÂNSITO TOTAL]])</f>
        <v>15000</v>
      </c>
      <c r="BH4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2280</v>
      </c>
      <c r="BI4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1.4970989413680784</v>
      </c>
    </row>
    <row r="419" spans="1:61" s="3" customFormat="1" x14ac:dyDescent="0.2">
      <c r="A419" s="4" t="s">
        <v>17</v>
      </c>
      <c r="B419" s="4" t="s">
        <v>895</v>
      </c>
      <c r="C419" s="4">
        <v>50</v>
      </c>
      <c r="D419" s="4" t="s">
        <v>19</v>
      </c>
      <c r="E419" s="5">
        <v>4800</v>
      </c>
      <c r="F419" s="4">
        <v>6150</v>
      </c>
      <c r="G419" s="4">
        <v>3150</v>
      </c>
      <c r="H419" s="4">
        <v>8850</v>
      </c>
      <c r="I419" s="4">
        <v>11000</v>
      </c>
      <c r="J419" s="4">
        <v>2700</v>
      </c>
      <c r="K419" s="4">
        <v>8650</v>
      </c>
      <c r="L419" s="4">
        <v>3200</v>
      </c>
      <c r="M419" s="4">
        <v>3850</v>
      </c>
      <c r="N419" s="4">
        <v>3200</v>
      </c>
      <c r="O419" s="4">
        <v>4650</v>
      </c>
      <c r="P419" s="4">
        <v>5350</v>
      </c>
      <c r="Q419" s="13">
        <f t="shared" si="156"/>
        <v>0.8787185354691075</v>
      </c>
      <c r="R419" s="16">
        <f t="shared" si="157"/>
        <v>1.125858123569794</v>
      </c>
      <c r="S419" s="16">
        <f t="shared" si="158"/>
        <v>0.57665903890160186</v>
      </c>
      <c r="T419" s="16">
        <f t="shared" si="159"/>
        <v>1.6201372997711669</v>
      </c>
      <c r="U419" s="16">
        <f t="shared" si="160"/>
        <v>2.013729977116705</v>
      </c>
      <c r="V419" s="16">
        <f t="shared" si="161"/>
        <v>0.49427917620137302</v>
      </c>
      <c r="W419" s="16">
        <f t="shared" si="162"/>
        <v>1.5835240274599542</v>
      </c>
      <c r="X419" s="16">
        <f t="shared" si="163"/>
        <v>0.58581235697940504</v>
      </c>
      <c r="Y419" s="16">
        <f t="shared" si="164"/>
        <v>0.70480549199084663</v>
      </c>
      <c r="Z419" s="16">
        <f t="shared" si="165"/>
        <v>0.58581235697940504</v>
      </c>
      <c r="AA419" s="16">
        <f t="shared" si="166"/>
        <v>0.85125858123569798</v>
      </c>
      <c r="AB419" s="17">
        <f t="shared" si="167"/>
        <v>0.97940503432494275</v>
      </c>
      <c r="AC419" s="15">
        <v>260639.5</v>
      </c>
      <c r="AD419" s="14">
        <f>AVERAGE(Tabela1[[#This Row],[202407-JUL]:[202506-JUN]])</f>
        <v>5462.5</v>
      </c>
      <c r="AE419" s="14">
        <f t="shared" si="168"/>
        <v>5462.5</v>
      </c>
      <c r="AF419" s="5">
        <v>2</v>
      </c>
      <c r="AG419" s="6">
        <v>15000</v>
      </c>
      <c r="AH419" s="4">
        <v>26800</v>
      </c>
      <c r="AI419" s="23">
        <f>SUM(Tabela1[[#This Row],[ESTOQUE RJ]:[ESTOQUE SC]])</f>
        <v>41800</v>
      </c>
      <c r="AJ419" s="4">
        <v>25000</v>
      </c>
      <c r="AK419" s="4">
        <v>35000</v>
      </c>
      <c r="AL419" s="24">
        <f>SUM(Tabela1[[#This Row],[QTD CONTAINER]:[QTD FÁBRICA]])</f>
        <v>60000</v>
      </c>
      <c r="AM419" s="7">
        <f t="shared" si="169"/>
        <v>2.7459954233409611</v>
      </c>
      <c r="AN419" s="7">
        <f t="shared" si="170"/>
        <v>4.9061784897025174</v>
      </c>
      <c r="AO419" s="8">
        <f t="shared" si="171"/>
        <v>4.5766590389016022</v>
      </c>
      <c r="AP419" s="9">
        <f t="shared" si="172"/>
        <v>6.4073226544622424</v>
      </c>
      <c r="AQ419" s="25">
        <f t="shared" si="173"/>
        <v>18.636155606407321</v>
      </c>
      <c r="AR419" s="18">
        <f t="shared" si="174"/>
        <v>2.7459954233409611</v>
      </c>
      <c r="AS419" s="7">
        <f t="shared" si="175"/>
        <v>4.9061784897025174</v>
      </c>
      <c r="AT419" s="8">
        <f t="shared" si="176"/>
        <v>4.5766590389016022</v>
      </c>
      <c r="AU419" s="9">
        <f t="shared" si="177"/>
        <v>6.4073226544622424</v>
      </c>
      <c r="AV419" s="10">
        <f t="shared" si="178"/>
        <v>18.636155606407321</v>
      </c>
      <c r="AW419" s="22">
        <f t="shared" si="179"/>
        <v>0</v>
      </c>
      <c r="AX419" s="5">
        <f t="shared" si="180"/>
        <v>0</v>
      </c>
      <c r="AY419" s="4">
        <f>IF(
  AND(Tabela1[[#This Row],[GRUPO | ITEM]]="PALHETAS",NOT(OR(MID(Tabela1[[#This Row],[ITEM]],1,5)="YN-PF",MID(Tabela1[[#This Row],[ITEM]],1,5)="YN-PC"))),
  0,
  IF(
    ROUNDUP(
      IF(
        IF(D419="A",13-SUM(AR419:AU419),IF(D419="B",11-SUM(AR419:AU419),IF(D419="C",7-SUM(AR419:AU419))))
        &lt;0,
        0,
        IF(D419="A",13-SUM(AR419:AU419),IF(D419="B",11-SUM(AR419:AU419),IF(D419="C",7-SUM(AR419:AU419))))
      )
      *AE419/C419, 0
    )
    *C419 = 0,
    0,
    ROUNDUP(
      IF(
        IF(D419="A",13-SUM(AR419:AU419),IF(D419="B",11-SUM(AR419:AU419),IF(D419="C",7-SUM(AR419:AU419))))
        &lt;0,
        0,
        IF(D419="A",13-SUM(AR419:AU419),IF(D419="B",11-SUM(AR419:AU419),IF(D419="C",7-SUM(AR419:AU419))))
      )
      *AE419/C419, 0
    ) *C419
  )
)</f>
        <v>0</v>
      </c>
      <c r="AZ419" s="26">
        <f>IF(OR(COUNTIF(AB419,"&gt;="&amp;1.5)+COUNTIF(AA419,"&gt;="&amp;1.5)+COUNTIF(Z419,"&gt;="&amp;1.5)+COUNTIF(Y419,"&gt;="&amp;1.5)+COUNTIF(X419,"&gt;="&amp;1.5)&gt;=2,COUNTIF(AB419,"&gt;="&amp;2)&gt;=1,AND(AA419&gt;=1.5,AB419&lt;=0.3,AI419=0)),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+IFERROR(BA419*C419,0),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+IFERROR(BA419*C419,0),
IFERROR(AVERAGEIF(Tabela1[[#This Row],[COMPRA PADRÃO]:[COMPRA &gt;30%]],"&gt;"&amp;0,Tabela1[[#This Row],[COMPRA PADRÃO]:[COMPRA &gt;30%]]),
0))/Tabela1[[#This Row],[U/CX]],0)*Tabela1[[#This Row],[U/CX]])</f>
        <v>0</v>
      </c>
      <c r="BA419" s="19"/>
      <c r="BB419" s="19"/>
      <c r="BC419" s="5"/>
      <c r="BD419" s="43">
        <f t="shared" si="181"/>
        <v>247.35849056603774</v>
      </c>
      <c r="BE419" s="44">
        <f>Tabela1[[#This Row],[MÉDIA DIÁRIA]]*180</f>
        <v>44524.528301886792</v>
      </c>
      <c r="BF419" s="44">
        <f>Tabela1[[#This Row],[MÉDIA DIÁRIA]]*IF(Tabela1[[#This Row],[ABC FAT]]="A",(13*22),IF(Tabela1[[#This Row],[ABC FAT]]="B",(9*22),IF(Tabela1[[#This Row],[ABC FAT]]="C",(3*22),0)))</f>
        <v>70744.528301886792</v>
      </c>
      <c r="BG419" s="44">
        <f>SUM(Tabela1[[#This Row],[ESTOQUE TOTAL]],Tabela1[[#This Row],[TRÂNSITO TOTAL]])</f>
        <v>101800</v>
      </c>
      <c r="BH4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13450</v>
      </c>
      <c r="BI4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1.5002966353080769</v>
      </c>
    </row>
    <row r="420" spans="1:61" s="3" customFormat="1" x14ac:dyDescent="0.2">
      <c r="A420" s="4" t="s">
        <v>17</v>
      </c>
      <c r="B420" s="4" t="s">
        <v>839</v>
      </c>
      <c r="C420" s="4">
        <v>40</v>
      </c>
      <c r="D420" s="4" t="s">
        <v>85</v>
      </c>
      <c r="E420" s="5">
        <v>80</v>
      </c>
      <c r="F420" s="4">
        <v>80</v>
      </c>
      <c r="G420" s="4">
        <v>140</v>
      </c>
      <c r="H420" s="4">
        <v>280</v>
      </c>
      <c r="I420" s="4">
        <v>400</v>
      </c>
      <c r="J420" s="4">
        <v>120</v>
      </c>
      <c r="K420" s="4">
        <v>160</v>
      </c>
      <c r="L420" s="4">
        <v>205</v>
      </c>
      <c r="M420" s="4">
        <v>260</v>
      </c>
      <c r="N420" s="4">
        <v>120</v>
      </c>
      <c r="O420" s="4">
        <v>200</v>
      </c>
      <c r="P420" s="4">
        <v>300</v>
      </c>
      <c r="Q420" s="13">
        <f t="shared" si="156"/>
        <v>0.40938166311300639</v>
      </c>
      <c r="R420" s="16">
        <f t="shared" si="157"/>
        <v>0.40938166311300639</v>
      </c>
      <c r="S420" s="16">
        <f t="shared" si="158"/>
        <v>0.71641791044776126</v>
      </c>
      <c r="T420" s="16">
        <f t="shared" si="159"/>
        <v>1.4328358208955225</v>
      </c>
      <c r="U420" s="16">
        <f t="shared" si="160"/>
        <v>2.0469083155650321</v>
      </c>
      <c r="V420" s="16">
        <f t="shared" si="161"/>
        <v>0.61407249466950964</v>
      </c>
      <c r="W420" s="16">
        <f t="shared" si="162"/>
        <v>0.81876332622601278</v>
      </c>
      <c r="X420" s="16">
        <f t="shared" si="163"/>
        <v>1.0490405117270789</v>
      </c>
      <c r="Y420" s="16">
        <f t="shared" si="164"/>
        <v>1.3304904051172708</v>
      </c>
      <c r="Z420" s="16">
        <f t="shared" si="165"/>
        <v>0.61407249466950964</v>
      </c>
      <c r="AA420" s="16">
        <f t="shared" si="166"/>
        <v>1.023454157782516</v>
      </c>
      <c r="AB420" s="17">
        <f t="shared" si="167"/>
        <v>1.535181236673774</v>
      </c>
      <c r="AC420" s="15">
        <v>17238.8</v>
      </c>
      <c r="AD420" s="14">
        <f>AVERAGE(Tabela1[[#This Row],[202407-JUL]:[202506-JUN]])</f>
        <v>195.41666666666666</v>
      </c>
      <c r="AE420" s="14">
        <f t="shared" si="168"/>
        <v>195.41666666666666</v>
      </c>
      <c r="AF420" s="5">
        <v>0</v>
      </c>
      <c r="AG420" s="6">
        <v>600</v>
      </c>
      <c r="AH420" s="4">
        <v>1800</v>
      </c>
      <c r="AI420" s="23">
        <f>SUM(Tabela1[[#This Row],[ESTOQUE RJ]:[ESTOQUE SC]])</f>
        <v>2400</v>
      </c>
      <c r="AJ420" s="4">
        <v>0</v>
      </c>
      <c r="AK420" s="4">
        <v>0</v>
      </c>
      <c r="AL420" s="24">
        <f>SUM(Tabela1[[#This Row],[QTD CONTAINER]:[QTD FÁBRICA]])</f>
        <v>0</v>
      </c>
      <c r="AM420" s="7">
        <f t="shared" si="169"/>
        <v>3.0703624733475481</v>
      </c>
      <c r="AN420" s="7">
        <f t="shared" si="170"/>
        <v>9.2110874200426451</v>
      </c>
      <c r="AO420" s="8">
        <f t="shared" si="171"/>
        <v>0</v>
      </c>
      <c r="AP420" s="9">
        <f t="shared" si="172"/>
        <v>0</v>
      </c>
      <c r="AQ420" s="25">
        <f t="shared" si="173"/>
        <v>12.281449893390192</v>
      </c>
      <c r="AR420" s="18">
        <f t="shared" si="174"/>
        <v>3.0703624733475481</v>
      </c>
      <c r="AS420" s="7">
        <f t="shared" si="175"/>
        <v>9.2110874200426451</v>
      </c>
      <c r="AT420" s="8">
        <f t="shared" si="176"/>
        <v>0</v>
      </c>
      <c r="AU420" s="9">
        <f t="shared" si="177"/>
        <v>0</v>
      </c>
      <c r="AV420" s="10">
        <f t="shared" si="178"/>
        <v>12.281449893390192</v>
      </c>
      <c r="AW420" s="22">
        <f t="shared" si="179"/>
        <v>0</v>
      </c>
      <c r="AX420" s="5">
        <f t="shared" si="180"/>
        <v>0</v>
      </c>
      <c r="AY420" s="4">
        <f>IF(
  AND(Tabela1[[#This Row],[GRUPO | ITEM]]="PALHETAS",NOT(OR(MID(Tabela1[[#This Row],[ITEM]],1,5)="YN-PF",MID(Tabela1[[#This Row],[ITEM]],1,5)="YN-PC"))),
  0,
  IF(
    ROUNDUP(
      IF(
        IF(D420="A",13-SUM(AR420:AU420),IF(D420="B",11-SUM(AR420:AU420),IF(D420="C",7-SUM(AR420:AU420))))
        &lt;0,
        0,
        IF(D420="A",13-SUM(AR420:AU420),IF(D420="B",11-SUM(AR420:AU420),IF(D420="C",7-SUM(AR420:AU420))))
      )
      *AE420/C420, 0
    )
    *C420 = 0,
    0,
    ROUNDUP(
      IF(
        IF(D420="A",13-SUM(AR420:AU420),IF(D420="B",11-SUM(AR420:AU420),IF(D420="C",7-SUM(AR420:AU420))))
        &lt;0,
        0,
        IF(D420="A",13-SUM(AR420:AU420),IF(D420="B",11-SUM(AR420:AU420),IF(D420="C",7-SUM(AR420:AU420))))
      )
      *AE420/C420, 0
    ) *C420
  )
)</f>
        <v>0</v>
      </c>
      <c r="AZ420" s="26">
        <f>IF(OR(COUNTIF(AB420,"&gt;="&amp;1.5)+COUNTIF(AA420,"&gt;="&amp;1.5)+COUNTIF(Z420,"&gt;="&amp;1.5)+COUNTIF(Y420,"&gt;="&amp;1.5)+COUNTIF(X420,"&gt;="&amp;1.5)&gt;=2,COUNTIF(AB420,"&gt;="&amp;2)&gt;=1,AND(AA420&gt;=1.5,AB420&lt;=0.3,AI420=0)),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+IFERROR(BA420*C420,0),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+IFERROR(BA420*C420,0),
IFERROR(AVERAGEIF(Tabela1[[#This Row],[COMPRA PADRÃO]:[COMPRA &gt;30%]],"&gt;"&amp;0,Tabela1[[#This Row],[COMPRA PADRÃO]:[COMPRA &gt;30%]]),
0))/Tabela1[[#This Row],[U/CX]],0)*Tabela1[[#This Row],[U/CX]])</f>
        <v>0</v>
      </c>
      <c r="BA420" s="33"/>
      <c r="BB420" s="33"/>
      <c r="BC420" s="42"/>
      <c r="BD420" s="43">
        <f t="shared" si="181"/>
        <v>8.8490566037735849</v>
      </c>
      <c r="BE420" s="44">
        <f>Tabela1[[#This Row],[MÉDIA DIÁRIA]]*180</f>
        <v>1592.8301886792453</v>
      </c>
      <c r="BF420" s="44">
        <f>Tabela1[[#This Row],[MÉDIA DIÁRIA]]*IF(Tabela1[[#This Row],[ABC FAT]]="A",(13*22),IF(Tabela1[[#This Row],[ABC FAT]]="B",(9*22),IF(Tabela1[[#This Row],[ABC FAT]]="C",(3*22),0)))</f>
        <v>584.03773584905662</v>
      </c>
      <c r="BG420" s="44">
        <f>SUM(Tabela1[[#This Row],[ESTOQUE TOTAL]],Tabela1[[#This Row],[TRÂNSITO TOTAL]])</f>
        <v>2400</v>
      </c>
      <c r="BH4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1.5067519545131485</v>
      </c>
    </row>
    <row r="421" spans="1:61" s="3" customFormat="1" x14ac:dyDescent="0.2">
      <c r="A421" s="4" t="s">
        <v>17</v>
      </c>
      <c r="B421" s="4" t="s">
        <v>149</v>
      </c>
      <c r="C421" s="4">
        <v>25</v>
      </c>
      <c r="D421" s="4" t="s">
        <v>16</v>
      </c>
      <c r="E421" s="5">
        <v>150</v>
      </c>
      <c r="F421" s="4">
        <v>425</v>
      </c>
      <c r="G421" s="4">
        <v>200</v>
      </c>
      <c r="H421" s="4">
        <v>800</v>
      </c>
      <c r="I421" s="4">
        <v>525</v>
      </c>
      <c r="J421" s="4">
        <v>50</v>
      </c>
      <c r="K421" s="4">
        <v>475</v>
      </c>
      <c r="L421" s="4">
        <v>450</v>
      </c>
      <c r="M421" s="4">
        <v>100</v>
      </c>
      <c r="N421" s="4">
        <v>225</v>
      </c>
      <c r="O421" s="4">
        <v>375</v>
      </c>
      <c r="P421" s="4">
        <v>350</v>
      </c>
      <c r="Q421" s="13">
        <f t="shared" si="156"/>
        <v>0.43636363636363634</v>
      </c>
      <c r="R421" s="16">
        <f t="shared" si="157"/>
        <v>1.2363636363636363</v>
      </c>
      <c r="S421" s="16">
        <f t="shared" si="158"/>
        <v>0.58181818181818179</v>
      </c>
      <c r="T421" s="16">
        <f t="shared" si="159"/>
        <v>2.3272727272727272</v>
      </c>
      <c r="U421" s="16">
        <f t="shared" si="160"/>
        <v>1.5272727272727273</v>
      </c>
      <c r="V421" s="16">
        <f t="shared" si="161"/>
        <v>0.14545454545454545</v>
      </c>
      <c r="W421" s="16">
        <f t="shared" si="162"/>
        <v>1.3818181818181818</v>
      </c>
      <c r="X421" s="16">
        <f t="shared" si="163"/>
        <v>1.3090909090909091</v>
      </c>
      <c r="Y421" s="16">
        <f t="shared" si="164"/>
        <v>0.29090909090909089</v>
      </c>
      <c r="Z421" s="16">
        <f t="shared" si="165"/>
        <v>0.65454545454545454</v>
      </c>
      <c r="AA421" s="16">
        <f t="shared" si="166"/>
        <v>1.0909090909090908</v>
      </c>
      <c r="AB421" s="17">
        <f t="shared" si="167"/>
        <v>1.0181818181818181</v>
      </c>
      <c r="AC421" s="15">
        <v>46918.5</v>
      </c>
      <c r="AD421" s="14">
        <f>AVERAGE(Tabela1[[#This Row],[202407-JUL]:[202506-JUN]])</f>
        <v>343.75</v>
      </c>
      <c r="AE421" s="14">
        <f t="shared" si="168"/>
        <v>397.5</v>
      </c>
      <c r="AF421" s="5">
        <v>0</v>
      </c>
      <c r="AG421" s="6">
        <v>1524</v>
      </c>
      <c r="AH421" s="4">
        <v>2700</v>
      </c>
      <c r="AI421" s="23">
        <f>SUM(Tabela1[[#This Row],[ESTOQUE RJ]:[ESTOQUE SC]])</f>
        <v>4224</v>
      </c>
      <c r="AJ421" s="4">
        <v>0</v>
      </c>
      <c r="AK421" s="4">
        <v>5000</v>
      </c>
      <c r="AL421" s="24">
        <f>SUM(Tabela1[[#This Row],[QTD CONTAINER]:[QTD FÁBRICA]])</f>
        <v>5000</v>
      </c>
      <c r="AM421" s="7">
        <f t="shared" si="169"/>
        <v>4.4334545454545458</v>
      </c>
      <c r="AN421" s="7">
        <f t="shared" si="170"/>
        <v>7.8545454545454545</v>
      </c>
      <c r="AO421" s="8">
        <f t="shared" si="171"/>
        <v>0</v>
      </c>
      <c r="AP421" s="9">
        <f t="shared" si="172"/>
        <v>14.545454545454545</v>
      </c>
      <c r="AQ421" s="25">
        <f t="shared" si="173"/>
        <v>26.833454545454543</v>
      </c>
      <c r="AR421" s="18">
        <f t="shared" si="174"/>
        <v>3.8339622641509434</v>
      </c>
      <c r="AS421" s="7">
        <f t="shared" si="175"/>
        <v>6.7924528301886795</v>
      </c>
      <c r="AT421" s="8">
        <f t="shared" si="176"/>
        <v>0</v>
      </c>
      <c r="AU421" s="9">
        <f t="shared" si="177"/>
        <v>12.578616352201259</v>
      </c>
      <c r="AV421" s="10">
        <f t="shared" si="178"/>
        <v>23.205031446540882</v>
      </c>
      <c r="AW421" s="22">
        <f t="shared" si="179"/>
        <v>0</v>
      </c>
      <c r="AX421" s="5">
        <f t="shared" si="180"/>
        <v>0</v>
      </c>
      <c r="AY421" s="4">
        <f>IF(
  AND(Tabela1[[#This Row],[GRUPO | ITEM]]="PALHETAS",NOT(OR(MID(Tabela1[[#This Row],[ITEM]],1,5)="YN-PF",MID(Tabela1[[#This Row],[ITEM]],1,5)="YN-PC"))),
  0,
  IF(
    ROUNDUP(
      IF(
        IF(D421="A",13-SUM(AR421:AU421),IF(D421="B",11-SUM(AR421:AU421),IF(D421="C",7-SUM(AR421:AU421))))
        &lt;0,
        0,
        IF(D421="A",13-SUM(AR421:AU421),IF(D421="B",11-SUM(AR421:AU421),IF(D421="C",7-SUM(AR421:AU421))))
      )
      *AE421/C421, 0
    )
    *C421 = 0,
    0,
    ROUNDUP(
      IF(
        IF(D421="A",13-SUM(AR421:AU421),IF(D421="B",11-SUM(AR421:AU421),IF(D421="C",7-SUM(AR421:AU421))))
        &lt;0,
        0,
        IF(D421="A",13-SUM(AR421:AU421),IF(D421="B",11-SUM(AR421:AU421),IF(D421="C",7-SUM(AR421:AU421))))
      )
      *AE421/C421, 0
    ) *C421
  )
)</f>
        <v>0</v>
      </c>
      <c r="AZ421" s="26">
        <f>IF(OR(COUNTIF(AB421,"&gt;="&amp;1.5)+COUNTIF(AA421,"&gt;="&amp;1.5)+COUNTIF(Z421,"&gt;="&amp;1.5)+COUNTIF(Y421,"&gt;="&amp;1.5)+COUNTIF(X421,"&gt;="&amp;1.5)&gt;=2,COUNTIF(AB421,"&gt;="&amp;2)&gt;=1,AND(AA421&gt;=1.5,AB421&lt;=0.3,AI421=0)),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+IFERROR(BA421*C421,0),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+IFERROR(BA421*C421,0),
IFERROR(AVERAGEIF(Tabela1[[#This Row],[COMPRA PADRÃO]:[COMPRA &gt;30%]],"&gt;"&amp;0,Tabela1[[#This Row],[COMPRA PADRÃO]:[COMPRA &gt;30%]]),
0))/Tabela1[[#This Row],[U/CX]],0)*Tabela1[[#This Row],[U/CX]])</f>
        <v>0</v>
      </c>
      <c r="BA421" s="19"/>
      <c r="BB421" s="19"/>
      <c r="BC421" s="5"/>
      <c r="BD421" s="43">
        <f t="shared" si="181"/>
        <v>15.566037735849056</v>
      </c>
      <c r="BE421" s="44">
        <f>Tabela1[[#This Row],[MÉDIA DIÁRIA]]*180</f>
        <v>2801.8867924528299</v>
      </c>
      <c r="BF421" s="44">
        <f>Tabela1[[#This Row],[MÉDIA DIÁRIA]]*IF(Tabela1[[#This Row],[ABC FAT]]="A",(13*22),IF(Tabela1[[#This Row],[ABC FAT]]="B",(9*22),IF(Tabela1[[#This Row],[ABC FAT]]="C",(3*22),0)))</f>
        <v>3082.0754716981132</v>
      </c>
      <c r="BG421" s="44">
        <f>SUM(Tabela1[[#This Row],[ESTOQUE TOTAL]],Tabela1[[#This Row],[TRÂNSITO TOTAL]])</f>
        <v>9224</v>
      </c>
      <c r="BH4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1.5075555555555558</v>
      </c>
    </row>
    <row r="422" spans="1:61" s="3" customFormat="1" x14ac:dyDescent="0.2">
      <c r="A422" s="4" t="s">
        <v>14</v>
      </c>
      <c r="B422" s="4" t="s">
        <v>57</v>
      </c>
      <c r="C422" s="4">
        <v>500</v>
      </c>
      <c r="D422" s="4" t="s">
        <v>19</v>
      </c>
      <c r="E422" s="5">
        <v>1930</v>
      </c>
      <c r="F422" s="4">
        <v>1490</v>
      </c>
      <c r="G422" s="4">
        <v>1590</v>
      </c>
      <c r="H422" s="4">
        <v>1250</v>
      </c>
      <c r="I422" s="4">
        <v>1720</v>
      </c>
      <c r="J422" s="4">
        <v>100</v>
      </c>
      <c r="K422" s="4">
        <v>1770</v>
      </c>
      <c r="L422" s="4">
        <v>1230</v>
      </c>
      <c r="M422" s="4">
        <v>450</v>
      </c>
      <c r="N422" s="4"/>
      <c r="O422" s="4">
        <v>2010</v>
      </c>
      <c r="P422" s="4">
        <v>2020</v>
      </c>
      <c r="Q422" s="13">
        <f t="shared" si="156"/>
        <v>1.3643958868894601</v>
      </c>
      <c r="R422" s="16">
        <f t="shared" si="157"/>
        <v>1.0533419023136248</v>
      </c>
      <c r="S422" s="16">
        <f t="shared" si="158"/>
        <v>1.1240359897172236</v>
      </c>
      <c r="T422" s="16">
        <f t="shared" si="159"/>
        <v>0.88367609254498714</v>
      </c>
      <c r="U422" s="16">
        <f t="shared" si="160"/>
        <v>1.2159383033419024</v>
      </c>
      <c r="V422" s="16">
        <f t="shared" si="161"/>
        <v>7.0694087403598976E-2</v>
      </c>
      <c r="W422" s="16">
        <f t="shared" si="162"/>
        <v>1.2512853470437018</v>
      </c>
      <c r="X422" s="16">
        <f t="shared" si="163"/>
        <v>0.86953727506426737</v>
      </c>
      <c r="Y422" s="16">
        <f t="shared" si="164"/>
        <v>0.31812339331619538</v>
      </c>
      <c r="Z422" s="16">
        <f t="shared" si="165"/>
        <v>0</v>
      </c>
      <c r="AA422" s="16">
        <f t="shared" si="166"/>
        <v>1.4209511568123394</v>
      </c>
      <c r="AB422" s="17">
        <f t="shared" si="167"/>
        <v>1.4280205655526992</v>
      </c>
      <c r="AC422" s="15">
        <v>122305.9</v>
      </c>
      <c r="AD422" s="14">
        <f>AVERAGE(Tabela1[[#This Row],[202407-JUL]:[202506-JUN]])</f>
        <v>1414.5454545454545</v>
      </c>
      <c r="AE422" s="14">
        <f t="shared" si="168"/>
        <v>1546</v>
      </c>
      <c r="AF422" s="5">
        <v>4</v>
      </c>
      <c r="AG422" s="6">
        <v>13080</v>
      </c>
      <c r="AH422" s="4">
        <v>0</v>
      </c>
      <c r="AI422" s="23">
        <f>SUM(Tabela1[[#This Row],[ESTOQUE RJ]:[ESTOQUE SC]])</f>
        <v>13080</v>
      </c>
      <c r="AJ422" s="4">
        <v>3000</v>
      </c>
      <c r="AK422" s="4">
        <v>20000</v>
      </c>
      <c r="AL422" s="24">
        <f>SUM(Tabela1[[#This Row],[QTD CONTAINER]:[QTD FÁBRICA]])</f>
        <v>23000</v>
      </c>
      <c r="AM422" s="7">
        <f t="shared" si="169"/>
        <v>9.2467866323907462</v>
      </c>
      <c r="AN422" s="7">
        <f t="shared" si="170"/>
        <v>0</v>
      </c>
      <c r="AO422" s="8">
        <f t="shared" si="171"/>
        <v>2.1208226221079691</v>
      </c>
      <c r="AP422" s="9">
        <f t="shared" si="172"/>
        <v>14.138817480719794</v>
      </c>
      <c r="AQ422" s="25">
        <f t="shared" si="173"/>
        <v>25.506426735218511</v>
      </c>
      <c r="AR422" s="18">
        <f t="shared" si="174"/>
        <v>8.4605433376455377</v>
      </c>
      <c r="AS422" s="7">
        <f t="shared" si="175"/>
        <v>0</v>
      </c>
      <c r="AT422" s="8">
        <f t="shared" si="176"/>
        <v>1.9404915912031049</v>
      </c>
      <c r="AU422" s="9">
        <f t="shared" si="177"/>
        <v>12.936610608020699</v>
      </c>
      <c r="AV422" s="10">
        <f t="shared" si="178"/>
        <v>23.337645536869339</v>
      </c>
      <c r="AW422" s="22">
        <f t="shared" si="179"/>
        <v>0</v>
      </c>
      <c r="AX422" s="5">
        <f t="shared" si="180"/>
        <v>0</v>
      </c>
      <c r="AY422" s="4">
        <f>IF(
  AND(Tabela1[[#This Row],[GRUPO | ITEM]]="PALHETAS",NOT(OR(MID(Tabela1[[#This Row],[ITEM]],1,5)="YN-PF",MID(Tabela1[[#This Row],[ITEM]],1,5)="YN-PC"))),
  0,
  IF(
    ROUNDUP(
      IF(
        IF(D422="A",13-SUM(AR422:AU422),IF(D422="B",11-SUM(AR422:AU422),IF(D422="C",7-SUM(AR422:AU422))))
        &lt;0,
        0,
        IF(D422="A",13-SUM(AR422:AU422),IF(D422="B",11-SUM(AR422:AU422),IF(D422="C",7-SUM(AR422:AU422))))
      )
      *AE422/C422, 0
    )
    *C422 = 0,
    0,
    ROUNDUP(
      IF(
        IF(D422="A",13-SUM(AR422:AU422),IF(D422="B",11-SUM(AR422:AU422),IF(D422="C",7-SUM(AR422:AU422))))
        &lt;0,
        0,
        IF(D422="A",13-SUM(AR422:AU422),IF(D422="B",11-SUM(AR422:AU422),IF(D422="C",7-SUM(AR422:AU422))))
      )
      *AE422/C422, 0
    ) *C422
  )
)</f>
        <v>0</v>
      </c>
      <c r="AZ422" s="26">
        <f>IF(OR(COUNTIF(AB422,"&gt;="&amp;1.5)+COUNTIF(AA422,"&gt;="&amp;1.5)+COUNTIF(Z422,"&gt;="&amp;1.5)+COUNTIF(Y422,"&gt;="&amp;1.5)+COUNTIF(X422,"&gt;="&amp;1.5)&gt;=2,COUNTIF(AB422,"&gt;="&amp;2)&gt;=1,AND(AA422&gt;=1.5,AB422&lt;=0.3,AI422=0)),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+IFERROR(BA422*C422,0),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+IFERROR(BA422*C422,0),
IFERROR(AVERAGEIF(Tabela1[[#This Row],[COMPRA PADRÃO]:[COMPRA &gt;30%]],"&gt;"&amp;0,Tabela1[[#This Row],[COMPRA PADRÃO]:[COMPRA &gt;30%]]),
0))/Tabela1[[#This Row],[U/CX]],0)*Tabela1[[#This Row],[U/CX]])</f>
        <v>0</v>
      </c>
      <c r="BA422" s="19"/>
      <c r="BB422" s="19"/>
      <c r="BC422" s="5"/>
      <c r="BD422" s="43">
        <f t="shared" si="181"/>
        <v>58.716981132075475</v>
      </c>
      <c r="BE422" s="44">
        <f>Tabela1[[#This Row],[MÉDIA DIÁRIA]]*180</f>
        <v>10569.056603773586</v>
      </c>
      <c r="BF422" s="44">
        <f>Tabela1[[#This Row],[MÉDIA DIÁRIA]]*IF(Tabela1[[#This Row],[ABC FAT]]="A",(13*22),IF(Tabela1[[#This Row],[ABC FAT]]="B",(9*22),IF(Tabela1[[#This Row],[ABC FAT]]="C",(3*22),0)))</f>
        <v>16793.056603773584</v>
      </c>
      <c r="BG422" s="44">
        <f>SUM(Tabela1[[#This Row],[ESTOQUE TOTAL]],Tabela1[[#This Row],[TRÂNSITO TOTAL]])</f>
        <v>36080</v>
      </c>
      <c r="BH4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1.5214224507283631</v>
      </c>
    </row>
    <row r="423" spans="1:61" s="3" customFormat="1" x14ac:dyDescent="0.2">
      <c r="A423" s="4" t="s">
        <v>104</v>
      </c>
      <c r="B423" s="4" t="s">
        <v>105</v>
      </c>
      <c r="C423" s="4">
        <v>200</v>
      </c>
      <c r="D423" s="4" t="s">
        <v>16</v>
      </c>
      <c r="E423" s="5">
        <v>1100</v>
      </c>
      <c r="F423" s="4">
        <v>360</v>
      </c>
      <c r="G423" s="4">
        <v>540</v>
      </c>
      <c r="H423" s="4">
        <v>141</v>
      </c>
      <c r="I423" s="4"/>
      <c r="J423" s="4"/>
      <c r="K423" s="4">
        <v>400</v>
      </c>
      <c r="L423" s="4">
        <v>950</v>
      </c>
      <c r="M423" s="4">
        <v>400</v>
      </c>
      <c r="N423" s="4">
        <v>1100</v>
      </c>
      <c r="O423" s="4">
        <v>850</v>
      </c>
      <c r="P423" s="4">
        <v>350</v>
      </c>
      <c r="Q423" s="13">
        <f t="shared" si="156"/>
        <v>1.7767727346147633</v>
      </c>
      <c r="R423" s="16">
        <f t="shared" si="157"/>
        <v>0.58148925860119527</v>
      </c>
      <c r="S423" s="16">
        <f t="shared" si="158"/>
        <v>0.8722338879017929</v>
      </c>
      <c r="T423" s="16">
        <f t="shared" si="159"/>
        <v>0.22774995961880148</v>
      </c>
      <c r="U423" s="16">
        <f t="shared" si="160"/>
        <v>0</v>
      </c>
      <c r="V423" s="16">
        <f t="shared" si="161"/>
        <v>0</v>
      </c>
      <c r="W423" s="16">
        <f t="shared" si="162"/>
        <v>0.64609917622355029</v>
      </c>
      <c r="X423" s="16">
        <f t="shared" si="163"/>
        <v>1.5344855435309319</v>
      </c>
      <c r="Y423" s="16">
        <f t="shared" si="164"/>
        <v>0.64609917622355029</v>
      </c>
      <c r="Z423" s="16">
        <f t="shared" si="165"/>
        <v>1.7767727346147633</v>
      </c>
      <c r="AA423" s="16">
        <f t="shared" si="166"/>
        <v>1.3729607494750444</v>
      </c>
      <c r="AB423" s="17">
        <f t="shared" si="167"/>
        <v>0.56533677919560654</v>
      </c>
      <c r="AC423" s="15">
        <v>59863.07</v>
      </c>
      <c r="AD423" s="14">
        <f>AVERAGE(Tabela1[[#This Row],[202407-JUL]:[202506-JUN]])</f>
        <v>619.1</v>
      </c>
      <c r="AE423" s="14">
        <f t="shared" si="168"/>
        <v>672.22222222222217</v>
      </c>
      <c r="AF423" s="5">
        <v>14</v>
      </c>
      <c r="AG423" s="6">
        <v>6500</v>
      </c>
      <c r="AH423" s="4">
        <v>0</v>
      </c>
      <c r="AI423" s="23">
        <f>SUM(Tabela1[[#This Row],[ESTOQUE RJ]:[ESTOQUE SC]])</f>
        <v>6500</v>
      </c>
      <c r="AJ423" s="4">
        <v>0</v>
      </c>
      <c r="AK423" s="4">
        <v>1400</v>
      </c>
      <c r="AL423" s="24">
        <f>SUM(Tabela1[[#This Row],[QTD CONTAINER]:[QTD FÁBRICA]])</f>
        <v>1400</v>
      </c>
      <c r="AM423" s="7">
        <f t="shared" si="169"/>
        <v>10.499111613632692</v>
      </c>
      <c r="AN423" s="7">
        <f t="shared" si="170"/>
        <v>0</v>
      </c>
      <c r="AO423" s="8">
        <f t="shared" si="171"/>
        <v>0</v>
      </c>
      <c r="AP423" s="9">
        <f t="shared" si="172"/>
        <v>2.2613471167824262</v>
      </c>
      <c r="AQ423" s="25">
        <f t="shared" si="173"/>
        <v>12.760458730415118</v>
      </c>
      <c r="AR423" s="18">
        <f t="shared" si="174"/>
        <v>9.6694214876033069</v>
      </c>
      <c r="AS423" s="7">
        <f t="shared" si="175"/>
        <v>0</v>
      </c>
      <c r="AT423" s="8">
        <f t="shared" si="176"/>
        <v>0</v>
      </c>
      <c r="AU423" s="9">
        <f t="shared" si="177"/>
        <v>2.0826446280991737</v>
      </c>
      <c r="AV423" s="10">
        <f t="shared" si="178"/>
        <v>11.75206611570248</v>
      </c>
      <c r="AW423" s="22">
        <f t="shared" si="179"/>
        <v>5.8854404185202078</v>
      </c>
      <c r="AX423" s="5">
        <f t="shared" si="180"/>
        <v>0</v>
      </c>
      <c r="AY423" s="4">
        <f>IF(
  AND(Tabela1[[#This Row],[GRUPO | ITEM]]="PALHETAS",NOT(OR(MID(Tabela1[[#This Row],[ITEM]],1,5)="YN-PF",MID(Tabela1[[#This Row],[ITEM]],1,5)="YN-PC"))),
  0,
  IF(
    ROUNDUP(
      IF(
        IF(D423="A",13-SUM(AR423:AU423),IF(D423="B",11-SUM(AR423:AU423),IF(D423="C",7-SUM(AR423:AU423))))
        &lt;0,
        0,
        IF(D423="A",13-SUM(AR423:AU423),IF(D423="B",11-SUM(AR423:AU423),IF(D423="C",7-SUM(AR423:AU423))))
      )
      *AE423/C423, 0
    )
    *C423 = 0,
    0,
    ROUNDUP(
      IF(
        IF(D423="A",13-SUM(AR423:AU423),IF(D423="B",11-SUM(AR423:AU423),IF(D423="C",7-SUM(AR423:AU423))))
        &lt;0,
        0,
        IF(D423="A",13-SUM(AR423:AU423),IF(D423="B",11-SUM(AR423:AU423),IF(D423="C",7-SUM(AR423:AU423))))
      )
      *AE423/C423, 0
    ) *C423
  )
)</f>
        <v>0</v>
      </c>
      <c r="AZ423" s="26">
        <f>IF(OR(COUNTIF(AB423,"&gt;="&amp;1.5)+COUNTIF(AA423,"&gt;="&amp;1.5)+COUNTIF(Z423,"&gt;="&amp;1.5)+COUNTIF(Y423,"&gt;="&amp;1.5)+COUNTIF(X423,"&gt;="&amp;1.5)&gt;=2,COUNTIF(AB423,"&gt;="&amp;2)&gt;=1,AND(AA423&gt;=1.5,AB423&lt;=0.3,AI423=0)),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+IFERROR(BA423*C423,0),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+IFERROR(BA423*C423,0),
IFERROR(AVERAGEIF(Tabela1[[#This Row],[COMPRA PADRÃO]:[COMPRA &gt;30%]],"&gt;"&amp;0,Tabela1[[#This Row],[COMPRA PADRÃO]:[COMPRA &gt;30%]]),
0))/Tabela1[[#This Row],[U/CX]],0)*Tabela1[[#This Row],[U/CX]])</f>
        <v>3800</v>
      </c>
      <c r="BA423" s="19"/>
      <c r="BB423" s="19"/>
      <c r="BC423" s="5"/>
      <c r="BD423" s="43">
        <f t="shared" si="181"/>
        <v>23.362264150943396</v>
      </c>
      <c r="BE423" s="44">
        <f>Tabela1[[#This Row],[MÉDIA DIÁRIA]]*180</f>
        <v>4205.2075471698117</v>
      </c>
      <c r="BF423" s="44">
        <f>Tabela1[[#This Row],[MÉDIA DIÁRIA]]*IF(Tabela1[[#This Row],[ABC FAT]]="A",(13*22),IF(Tabela1[[#This Row],[ABC FAT]]="B",(9*22),IF(Tabela1[[#This Row],[ABC FAT]]="C",(3*22),0)))</f>
        <v>4625.728301886792</v>
      </c>
      <c r="BG423" s="44">
        <f>SUM(Tabela1[[#This Row],[ESTOQUE TOTAL]],Tabela1[[#This Row],[TRÂNSITO TOTAL]])</f>
        <v>7900</v>
      </c>
      <c r="BH4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4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1.5457025431181464</v>
      </c>
    </row>
    <row r="424" spans="1:61" s="3" customFormat="1" x14ac:dyDescent="0.2">
      <c r="A424" s="4" t="s">
        <v>17</v>
      </c>
      <c r="B424" s="4" t="s">
        <v>178</v>
      </c>
      <c r="C424" s="4">
        <v>25</v>
      </c>
      <c r="D424" s="4" t="s">
        <v>85</v>
      </c>
      <c r="E424" s="5">
        <v>100</v>
      </c>
      <c r="F424" s="4">
        <v>175</v>
      </c>
      <c r="G424" s="4">
        <v>300</v>
      </c>
      <c r="H424" s="4">
        <v>200</v>
      </c>
      <c r="I424" s="4">
        <v>325</v>
      </c>
      <c r="J424" s="4">
        <v>250</v>
      </c>
      <c r="K424" s="4">
        <v>275</v>
      </c>
      <c r="L424" s="4">
        <v>425</v>
      </c>
      <c r="M424" s="4">
        <v>175</v>
      </c>
      <c r="N424" s="4">
        <v>100</v>
      </c>
      <c r="O424" s="4">
        <v>25</v>
      </c>
      <c r="P424" s="4">
        <v>50</v>
      </c>
      <c r="Q424" s="13">
        <f t="shared" si="156"/>
        <v>0.5</v>
      </c>
      <c r="R424" s="16">
        <f t="shared" si="157"/>
        <v>0.875</v>
      </c>
      <c r="S424" s="16">
        <f t="shared" si="158"/>
        <v>1.5</v>
      </c>
      <c r="T424" s="16">
        <f t="shared" si="159"/>
        <v>1</v>
      </c>
      <c r="U424" s="16">
        <f t="shared" si="160"/>
        <v>1.625</v>
      </c>
      <c r="V424" s="16">
        <f t="shared" si="161"/>
        <v>1.25</v>
      </c>
      <c r="W424" s="16">
        <f t="shared" si="162"/>
        <v>1.375</v>
      </c>
      <c r="X424" s="16">
        <f t="shared" si="163"/>
        <v>2.125</v>
      </c>
      <c r="Y424" s="16">
        <f t="shared" si="164"/>
        <v>0.875</v>
      </c>
      <c r="Z424" s="16">
        <f t="shared" si="165"/>
        <v>0.5</v>
      </c>
      <c r="AA424" s="16">
        <f t="shared" si="166"/>
        <v>0.125</v>
      </c>
      <c r="AB424" s="17">
        <f t="shared" si="167"/>
        <v>0.25</v>
      </c>
      <c r="AC424" s="15">
        <v>27212.75</v>
      </c>
      <c r="AD424" s="14">
        <f>AVERAGE(Tabela1[[#This Row],[202407-JUL]:[202506-JUN]])</f>
        <v>200</v>
      </c>
      <c r="AE424" s="14">
        <f t="shared" si="168"/>
        <v>232.5</v>
      </c>
      <c r="AF424" s="5">
        <v>0</v>
      </c>
      <c r="AG424" s="6">
        <v>1325</v>
      </c>
      <c r="AH424" s="4">
        <v>1200</v>
      </c>
      <c r="AI424" s="23">
        <f>SUM(Tabela1[[#This Row],[ESTOQUE RJ]:[ESTOQUE SC]])</f>
        <v>2525</v>
      </c>
      <c r="AJ424" s="4">
        <v>0</v>
      </c>
      <c r="AK424" s="4">
        <v>2000</v>
      </c>
      <c r="AL424" s="24">
        <f>SUM(Tabela1[[#This Row],[QTD CONTAINER]:[QTD FÁBRICA]])</f>
        <v>2000</v>
      </c>
      <c r="AM424" s="7">
        <f t="shared" si="169"/>
        <v>6.625</v>
      </c>
      <c r="AN424" s="7">
        <f t="shared" si="170"/>
        <v>6</v>
      </c>
      <c r="AO424" s="8">
        <f t="shared" si="171"/>
        <v>0</v>
      </c>
      <c r="AP424" s="9">
        <f t="shared" si="172"/>
        <v>10</v>
      </c>
      <c r="AQ424" s="25">
        <f t="shared" si="173"/>
        <v>22.625</v>
      </c>
      <c r="AR424" s="18">
        <f t="shared" si="174"/>
        <v>5.698924731182796</v>
      </c>
      <c r="AS424" s="7">
        <f t="shared" si="175"/>
        <v>5.161290322580645</v>
      </c>
      <c r="AT424" s="8">
        <f t="shared" si="176"/>
        <v>0</v>
      </c>
      <c r="AU424" s="9">
        <f t="shared" si="177"/>
        <v>8.6021505376344081</v>
      </c>
      <c r="AV424" s="10">
        <f t="shared" si="178"/>
        <v>19.462365591397848</v>
      </c>
      <c r="AW424" s="22">
        <f t="shared" si="179"/>
        <v>0</v>
      </c>
      <c r="AX424" s="5">
        <f t="shared" si="180"/>
        <v>0</v>
      </c>
      <c r="AY424" s="4">
        <f>IF(
  AND(Tabela1[[#This Row],[GRUPO | ITEM]]="PALHETAS",NOT(OR(MID(Tabela1[[#This Row],[ITEM]],1,5)="YN-PF",MID(Tabela1[[#This Row],[ITEM]],1,5)="YN-PC"))),
  0,
  IF(
    ROUNDUP(
      IF(
        IF(D424="A",13-SUM(AR424:AU424),IF(D424="B",11-SUM(AR424:AU424),IF(D424="C",7-SUM(AR424:AU424))))
        &lt;0,
        0,
        IF(D424="A",13-SUM(AR424:AU424),IF(D424="B",11-SUM(AR424:AU424),IF(D424="C",7-SUM(AR424:AU424))))
      )
      *AE424/C424, 0
    )
    *C424 = 0,
    0,
    ROUNDUP(
      IF(
        IF(D424="A",13-SUM(AR424:AU424),IF(D424="B",11-SUM(AR424:AU424),IF(D424="C",7-SUM(AR424:AU424))))
        &lt;0,
        0,
        IF(D424="A",13-SUM(AR424:AU424),IF(D424="B",11-SUM(AR424:AU424),IF(D424="C",7-SUM(AR424:AU424))))
      )
      *AE424/C424, 0
    ) *C424
  )
)</f>
        <v>0</v>
      </c>
      <c r="AZ424" s="26">
        <f>IF(OR(COUNTIF(AB424,"&gt;="&amp;1.5)+COUNTIF(AA424,"&gt;="&amp;1.5)+COUNTIF(Z424,"&gt;="&amp;1.5)+COUNTIF(Y424,"&gt;="&amp;1.5)+COUNTIF(X424,"&gt;="&amp;1.5)&gt;=2,COUNTIF(AB424,"&gt;="&amp;2)&gt;=1,AND(AA424&gt;=1.5,AB424&lt;=0.3,AI424=0)),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+IFERROR(BA424*C424,0),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+IFERROR(BA424*C424,0),
IFERROR(AVERAGEIF(Tabela1[[#This Row],[COMPRA PADRÃO]:[COMPRA &gt;30%]],"&gt;"&amp;0,Tabela1[[#This Row],[COMPRA PADRÃO]:[COMPRA &gt;30%]]),
0))/Tabela1[[#This Row],[U/CX]],0)*Tabela1[[#This Row],[U/CX]])</f>
        <v>0</v>
      </c>
      <c r="BA424" s="19"/>
      <c r="BB424" s="19"/>
      <c r="BC424" s="5"/>
      <c r="BD424" s="43">
        <f t="shared" si="181"/>
        <v>9.0566037735849054</v>
      </c>
      <c r="BE424" s="44">
        <f>Tabela1[[#This Row],[MÉDIA DIÁRIA]]*180</f>
        <v>1630.1886792452831</v>
      </c>
      <c r="BF424" s="44">
        <f>Tabela1[[#This Row],[MÉDIA DIÁRIA]]*IF(Tabela1[[#This Row],[ABC FAT]]="A",(13*22),IF(Tabela1[[#This Row],[ABC FAT]]="B",(9*22),IF(Tabela1[[#This Row],[ABC FAT]]="C",(3*22),0)))</f>
        <v>597.7358490566038</v>
      </c>
      <c r="BG424" s="44">
        <f>SUM(Tabela1[[#This Row],[ESTOQUE TOTAL]],Tabela1[[#This Row],[TRÂNSITO TOTAL]])</f>
        <v>4525</v>
      </c>
      <c r="BH4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1.5489004629629628</v>
      </c>
    </row>
    <row r="425" spans="1:61" s="3" customFormat="1" x14ac:dyDescent="0.2">
      <c r="A425" s="4" t="s">
        <v>17</v>
      </c>
      <c r="B425" s="4" t="s">
        <v>904</v>
      </c>
      <c r="C425" s="4">
        <v>50</v>
      </c>
      <c r="D425" s="4" t="s">
        <v>19</v>
      </c>
      <c r="E425" s="5">
        <v>6500</v>
      </c>
      <c r="F425" s="4">
        <v>4900</v>
      </c>
      <c r="G425" s="4">
        <v>4350</v>
      </c>
      <c r="H425" s="4">
        <v>9800</v>
      </c>
      <c r="I425" s="4">
        <v>11300</v>
      </c>
      <c r="J425" s="4">
        <v>2650</v>
      </c>
      <c r="K425" s="4">
        <v>9950</v>
      </c>
      <c r="L425" s="4">
        <v>4950</v>
      </c>
      <c r="M425" s="4">
        <v>3200</v>
      </c>
      <c r="N425" s="4">
        <v>5000</v>
      </c>
      <c r="O425" s="4">
        <v>4450</v>
      </c>
      <c r="P425" s="4">
        <v>5650</v>
      </c>
      <c r="Q425" s="13">
        <f t="shared" si="156"/>
        <v>1.0729023383768914</v>
      </c>
      <c r="R425" s="16">
        <f t="shared" si="157"/>
        <v>0.80880330123796429</v>
      </c>
      <c r="S425" s="16">
        <f t="shared" si="158"/>
        <v>0.7180192572214581</v>
      </c>
      <c r="T425" s="16">
        <f t="shared" si="159"/>
        <v>1.6176066024759286</v>
      </c>
      <c r="U425" s="16">
        <f t="shared" si="160"/>
        <v>1.8651994497936728</v>
      </c>
      <c r="V425" s="16">
        <f t="shared" si="161"/>
        <v>0.43741403026134801</v>
      </c>
      <c r="W425" s="16">
        <f t="shared" si="162"/>
        <v>1.6423658872077029</v>
      </c>
      <c r="X425" s="16">
        <f t="shared" si="163"/>
        <v>0.81705639614855574</v>
      </c>
      <c r="Y425" s="16">
        <f t="shared" si="164"/>
        <v>0.52819807427785426</v>
      </c>
      <c r="Z425" s="16">
        <f t="shared" si="165"/>
        <v>0.82530949105914719</v>
      </c>
      <c r="AA425" s="16">
        <f t="shared" si="166"/>
        <v>0.734525447042641</v>
      </c>
      <c r="AB425" s="17">
        <f t="shared" si="167"/>
        <v>0.9325997248968364</v>
      </c>
      <c r="AC425" s="15">
        <v>361866.5</v>
      </c>
      <c r="AD425" s="14">
        <f>AVERAGE(Tabela1[[#This Row],[202407-JUL]:[202506-JUN]])</f>
        <v>6058.333333333333</v>
      </c>
      <c r="AE425" s="14">
        <f t="shared" si="168"/>
        <v>6058.333333333333</v>
      </c>
      <c r="AF425" s="5">
        <v>0</v>
      </c>
      <c r="AG425" s="6">
        <v>9000</v>
      </c>
      <c r="AH425" s="4">
        <v>27700</v>
      </c>
      <c r="AI425" s="23">
        <f>SUM(Tabela1[[#This Row],[ESTOQUE RJ]:[ESTOQUE SC]])</f>
        <v>36700</v>
      </c>
      <c r="AJ425" s="4">
        <v>39850</v>
      </c>
      <c r="AK425" s="4">
        <v>10150</v>
      </c>
      <c r="AL425" s="24">
        <f>SUM(Tabela1[[#This Row],[QTD CONTAINER]:[QTD FÁBRICA]])</f>
        <v>50000</v>
      </c>
      <c r="AM425" s="7">
        <f t="shared" si="169"/>
        <v>1.4855570839064649</v>
      </c>
      <c r="AN425" s="7">
        <f t="shared" si="170"/>
        <v>4.5722145804676755</v>
      </c>
      <c r="AO425" s="8">
        <f t="shared" si="171"/>
        <v>6.577716643741403</v>
      </c>
      <c r="AP425" s="9">
        <f t="shared" si="172"/>
        <v>1.675378266850069</v>
      </c>
      <c r="AQ425" s="25">
        <f t="shared" si="173"/>
        <v>14.310866574965614</v>
      </c>
      <c r="AR425" s="18">
        <f t="shared" si="174"/>
        <v>1.4855570839064649</v>
      </c>
      <c r="AS425" s="7">
        <f t="shared" si="175"/>
        <v>4.5722145804676755</v>
      </c>
      <c r="AT425" s="8">
        <f t="shared" si="176"/>
        <v>6.577716643741403</v>
      </c>
      <c r="AU425" s="9">
        <f t="shared" si="177"/>
        <v>1.675378266850069</v>
      </c>
      <c r="AV425" s="10">
        <f t="shared" si="178"/>
        <v>14.310866574965614</v>
      </c>
      <c r="AW425" s="22">
        <f t="shared" si="179"/>
        <v>0</v>
      </c>
      <c r="AX425" s="5">
        <f t="shared" si="180"/>
        <v>0</v>
      </c>
      <c r="AY425" s="4">
        <f>IF(
  AND(Tabela1[[#This Row],[GRUPO | ITEM]]="PALHETAS",NOT(OR(MID(Tabela1[[#This Row],[ITEM]],1,5)="YN-PF",MID(Tabela1[[#This Row],[ITEM]],1,5)="YN-PC"))),
  0,
  IF(
    ROUNDUP(
      IF(
        IF(D425="A",13-SUM(AR425:AU425),IF(D425="B",11-SUM(AR425:AU425),IF(D425="C",7-SUM(AR425:AU425))))
        &lt;0,
        0,
        IF(D425="A",13-SUM(AR425:AU425),IF(D425="B",11-SUM(AR425:AU425),IF(D425="C",7-SUM(AR425:AU425))))
      )
      *AE425/C425, 0
    )
    *C425 = 0,
    0,
    ROUNDUP(
      IF(
        IF(D425="A",13-SUM(AR425:AU425),IF(D425="B",11-SUM(AR425:AU425),IF(D425="C",7-SUM(AR425:AU425))))
        &lt;0,
        0,
        IF(D425="A",13-SUM(AR425:AU425),IF(D425="B",11-SUM(AR425:AU425),IF(D425="C",7-SUM(AR425:AU425))))
      )
      *AE425/C425, 0
    ) *C425
  )
)</f>
        <v>0</v>
      </c>
      <c r="AZ425" s="26">
        <f>IF(OR(COUNTIF(AB425,"&gt;="&amp;1.5)+COUNTIF(AA425,"&gt;="&amp;1.5)+COUNTIF(Z425,"&gt;="&amp;1.5)+COUNTIF(Y425,"&gt;="&amp;1.5)+COUNTIF(X425,"&gt;="&amp;1.5)&gt;=2,COUNTIF(AB425,"&gt;="&amp;2)&gt;=1,AND(AA425&gt;=1.5,AB425&lt;=0.3,AI425=0)),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+IFERROR(BA425*C425,0),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+IFERROR(BA425*C425,0),
IFERROR(AVERAGEIF(Tabela1[[#This Row],[COMPRA PADRÃO]:[COMPRA &gt;30%]],"&gt;"&amp;0,Tabela1[[#This Row],[COMPRA PADRÃO]:[COMPRA &gt;30%]]),
0))/Tabela1[[#This Row],[U/CX]],0)*Tabela1[[#This Row],[U/CX]])</f>
        <v>0</v>
      </c>
      <c r="BA425" s="19"/>
      <c r="BB425" s="19"/>
      <c r="BC425" s="5"/>
      <c r="BD425" s="43">
        <f t="shared" si="181"/>
        <v>274.33962264150944</v>
      </c>
      <c r="BE425" s="44">
        <f>Tabela1[[#This Row],[MÉDIA DIÁRIA]]*180</f>
        <v>49381.132075471702</v>
      </c>
      <c r="BF425" s="44">
        <f>Tabela1[[#This Row],[MÉDIA DIÁRIA]]*IF(Tabela1[[#This Row],[ABC FAT]]="A",(13*22),IF(Tabela1[[#This Row],[ABC FAT]]="B",(9*22),IF(Tabela1[[#This Row],[ABC FAT]]="C",(3*22),0)))</f>
        <v>78461.132075471702</v>
      </c>
      <c r="BG425" s="44">
        <f>SUM(Tabela1[[#This Row],[ESTOQUE TOTAL]],Tabela1[[#This Row],[TRÂNSITO TOTAL]])</f>
        <v>86700</v>
      </c>
      <c r="BH4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41150</v>
      </c>
      <c r="BI4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1.5501872229863976</v>
      </c>
    </row>
    <row r="426" spans="1:61" s="3" customFormat="1" x14ac:dyDescent="0.2">
      <c r="A426" s="4" t="s">
        <v>17</v>
      </c>
      <c r="B426" s="4" t="s">
        <v>121</v>
      </c>
      <c r="C426" s="4">
        <v>20</v>
      </c>
      <c r="D426" s="4" t="s">
        <v>19</v>
      </c>
      <c r="E426" s="5">
        <v>880</v>
      </c>
      <c r="F426" s="4">
        <v>640</v>
      </c>
      <c r="G426" s="4">
        <v>520</v>
      </c>
      <c r="H426" s="4">
        <v>1500</v>
      </c>
      <c r="I426" s="4">
        <v>2380</v>
      </c>
      <c r="J426" s="4">
        <v>540</v>
      </c>
      <c r="K426" s="4">
        <v>880</v>
      </c>
      <c r="L426" s="4">
        <v>760</v>
      </c>
      <c r="M426" s="4">
        <v>360</v>
      </c>
      <c r="N426" s="4">
        <v>860</v>
      </c>
      <c r="O426" s="4">
        <v>160</v>
      </c>
      <c r="P426" s="4">
        <v>1780</v>
      </c>
      <c r="Q426" s="13">
        <f t="shared" si="156"/>
        <v>0.93783303730017753</v>
      </c>
      <c r="R426" s="16">
        <f t="shared" si="157"/>
        <v>0.68206039076376557</v>
      </c>
      <c r="S426" s="16">
        <f t="shared" si="158"/>
        <v>0.55417406749555953</v>
      </c>
      <c r="T426" s="16">
        <f t="shared" si="159"/>
        <v>1.5985790408525755</v>
      </c>
      <c r="U426" s="16">
        <f t="shared" si="160"/>
        <v>2.536412078152753</v>
      </c>
      <c r="V426" s="16">
        <f t="shared" si="161"/>
        <v>0.57548845470692711</v>
      </c>
      <c r="W426" s="16">
        <f t="shared" si="162"/>
        <v>0.93783303730017753</v>
      </c>
      <c r="X426" s="16">
        <f t="shared" si="163"/>
        <v>0.80994671403197149</v>
      </c>
      <c r="Y426" s="16">
        <f t="shared" si="164"/>
        <v>0.38365896980461811</v>
      </c>
      <c r="Z426" s="16">
        <f t="shared" si="165"/>
        <v>0.91651865008880995</v>
      </c>
      <c r="AA426" s="16">
        <f t="shared" si="166"/>
        <v>0.17051509769094139</v>
      </c>
      <c r="AB426" s="17">
        <f t="shared" si="167"/>
        <v>1.8969804618117228</v>
      </c>
      <c r="AC426" s="15">
        <v>139902.6</v>
      </c>
      <c r="AD426" s="14">
        <f>AVERAGE(Tabela1[[#This Row],[202407-JUL]:[202506-JUN]])</f>
        <v>938.33333333333337</v>
      </c>
      <c r="AE426" s="14">
        <f t="shared" si="168"/>
        <v>1009.0909090909091</v>
      </c>
      <c r="AF426" s="5">
        <v>0</v>
      </c>
      <c r="AG426" s="6">
        <v>7680</v>
      </c>
      <c r="AH426" s="4">
        <v>4200</v>
      </c>
      <c r="AI426" s="23">
        <f>SUM(Tabela1[[#This Row],[ESTOQUE RJ]:[ESTOQUE SC]])</f>
        <v>11880</v>
      </c>
      <c r="AJ426" s="4">
        <v>0</v>
      </c>
      <c r="AK426" s="4">
        <v>0</v>
      </c>
      <c r="AL426" s="24">
        <f>SUM(Tabela1[[#This Row],[QTD CONTAINER]:[QTD FÁBRICA]])</f>
        <v>0</v>
      </c>
      <c r="AM426" s="7">
        <f t="shared" si="169"/>
        <v>8.1847246891651864</v>
      </c>
      <c r="AN426" s="7">
        <f t="shared" si="170"/>
        <v>4.4760213143872116</v>
      </c>
      <c r="AO426" s="8">
        <f t="shared" si="171"/>
        <v>0</v>
      </c>
      <c r="AP426" s="9">
        <f t="shared" si="172"/>
        <v>0</v>
      </c>
      <c r="AQ426" s="25">
        <f t="shared" si="173"/>
        <v>12.660746003552397</v>
      </c>
      <c r="AR426" s="18">
        <f t="shared" si="174"/>
        <v>7.6108108108108103</v>
      </c>
      <c r="AS426" s="7">
        <f t="shared" si="175"/>
        <v>4.1621621621621623</v>
      </c>
      <c r="AT426" s="8">
        <f t="shared" si="176"/>
        <v>0</v>
      </c>
      <c r="AU426" s="9">
        <f t="shared" si="177"/>
        <v>0</v>
      </c>
      <c r="AV426" s="10">
        <f t="shared" si="178"/>
        <v>11.772972972972973</v>
      </c>
      <c r="AW426" s="22">
        <f t="shared" si="179"/>
        <v>0</v>
      </c>
      <c r="AX426" s="5">
        <f t="shared" si="180"/>
        <v>0</v>
      </c>
      <c r="AY426" s="4">
        <f>IF(
  AND(Tabela1[[#This Row],[GRUPO | ITEM]]="PALHETAS",NOT(OR(MID(Tabela1[[#This Row],[ITEM]],1,5)="YN-PF",MID(Tabela1[[#This Row],[ITEM]],1,5)="YN-PC"))),
  0,
  IF(
    ROUNDUP(
      IF(
        IF(D426="A",13-SUM(AR426:AU426),IF(D426="B",11-SUM(AR426:AU426),IF(D426="C",7-SUM(AR426:AU426))))
        &lt;0,
        0,
        IF(D426="A",13-SUM(AR426:AU426),IF(D426="B",11-SUM(AR426:AU426),IF(D426="C",7-SUM(AR426:AU426))))
      )
      *AE426/C426, 0
    )
    *C426 = 0,
    0,
    ROUNDUP(
      IF(
        IF(D426="A",13-SUM(AR426:AU426),IF(D426="B",11-SUM(AR426:AU426),IF(D426="C",7-SUM(AR426:AU426))))
        &lt;0,
        0,
        IF(D426="A",13-SUM(AR426:AU426),IF(D426="B",11-SUM(AR426:AU426),IF(D426="C",7-SUM(AR426:AU426))))
      )
      *AE426/C426, 0
    ) *C426
  )
)</f>
        <v>0</v>
      </c>
      <c r="AZ426" s="26">
        <f>IF(OR(COUNTIF(AB426,"&gt;="&amp;1.5)+COUNTIF(AA426,"&gt;="&amp;1.5)+COUNTIF(Z426,"&gt;="&amp;1.5)+COUNTIF(Y426,"&gt;="&amp;1.5)+COUNTIF(X426,"&gt;="&amp;1.5)&gt;=2,COUNTIF(AB426,"&gt;="&amp;2)&gt;=1,AND(AA426&gt;=1.5,AB426&lt;=0.3,AI426=0)),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+IFERROR(BA426*C426,0),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+IFERROR(BA426*C426,0),
IFERROR(AVERAGEIF(Tabela1[[#This Row],[COMPRA PADRÃO]:[COMPRA &gt;30%]],"&gt;"&amp;0,Tabela1[[#This Row],[COMPRA PADRÃO]:[COMPRA &gt;30%]]),
0))/Tabela1[[#This Row],[U/CX]],0)*Tabela1[[#This Row],[U/CX]])</f>
        <v>0</v>
      </c>
      <c r="BA426" s="19"/>
      <c r="BB426" s="19"/>
      <c r="BC426" s="5"/>
      <c r="BD426" s="43">
        <f t="shared" si="181"/>
        <v>42.490566037735846</v>
      </c>
      <c r="BE426" s="44">
        <f>Tabela1[[#This Row],[MÉDIA DIÁRIA]]*180</f>
        <v>7648.301886792452</v>
      </c>
      <c r="BF426" s="44">
        <f>Tabela1[[#This Row],[MÉDIA DIÁRIA]]*IF(Tabela1[[#This Row],[ABC FAT]]="A",(13*22),IF(Tabela1[[#This Row],[ABC FAT]]="B",(9*22),IF(Tabela1[[#This Row],[ABC FAT]]="C",(3*22),0)))</f>
        <v>12152.301886792451</v>
      </c>
      <c r="BG426" s="44">
        <f>SUM(Tabela1[[#This Row],[ESTOQUE TOTAL]],Tabela1[[#This Row],[TRÂNSITO TOTAL]])</f>
        <v>11880</v>
      </c>
      <c r="BH4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7920</v>
      </c>
      <c r="BI4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1.5532859680284195</v>
      </c>
    </row>
    <row r="427" spans="1:61" s="3" customFormat="1" x14ac:dyDescent="0.2">
      <c r="A427" s="4" t="s">
        <v>17</v>
      </c>
      <c r="B427" s="4" t="s">
        <v>901</v>
      </c>
      <c r="C427" s="4">
        <v>100</v>
      </c>
      <c r="D427" s="4" t="s">
        <v>19</v>
      </c>
      <c r="E427" s="5">
        <v>16000</v>
      </c>
      <c r="F427" s="4">
        <v>18500</v>
      </c>
      <c r="G427" s="4">
        <v>9800</v>
      </c>
      <c r="H427" s="4">
        <v>27700</v>
      </c>
      <c r="I427" s="4">
        <v>32000</v>
      </c>
      <c r="J427" s="4">
        <v>9800</v>
      </c>
      <c r="K427" s="4">
        <v>25700</v>
      </c>
      <c r="L427" s="4">
        <v>9000</v>
      </c>
      <c r="M427" s="4">
        <v>9300</v>
      </c>
      <c r="N427" s="4">
        <v>13300</v>
      </c>
      <c r="O427" s="4">
        <v>13000</v>
      </c>
      <c r="P427" s="4">
        <v>13600</v>
      </c>
      <c r="Q427" s="13">
        <f t="shared" si="156"/>
        <v>0.97116843702579669</v>
      </c>
      <c r="R427" s="16">
        <f t="shared" si="157"/>
        <v>1.1229135053110775</v>
      </c>
      <c r="S427" s="16">
        <f t="shared" si="158"/>
        <v>0.59484066767830046</v>
      </c>
      <c r="T427" s="16">
        <f t="shared" si="159"/>
        <v>1.6813353566009104</v>
      </c>
      <c r="U427" s="16">
        <f t="shared" si="160"/>
        <v>1.9423368740515934</v>
      </c>
      <c r="V427" s="16">
        <f t="shared" si="161"/>
        <v>0.59484066767830046</v>
      </c>
      <c r="W427" s="16">
        <f t="shared" si="162"/>
        <v>1.5599393019726859</v>
      </c>
      <c r="X427" s="16">
        <f t="shared" si="163"/>
        <v>0.54628224582701057</v>
      </c>
      <c r="Y427" s="16">
        <f t="shared" si="164"/>
        <v>0.56449165402124435</v>
      </c>
      <c r="Z427" s="16">
        <f t="shared" si="165"/>
        <v>0.80728376327769347</v>
      </c>
      <c r="AA427" s="16">
        <f t="shared" si="166"/>
        <v>0.7890743550834598</v>
      </c>
      <c r="AB427" s="17">
        <f t="shared" si="167"/>
        <v>0.82549317147192713</v>
      </c>
      <c r="AC427" s="15">
        <v>855427</v>
      </c>
      <c r="AD427" s="14">
        <f>AVERAGE(Tabela1[[#This Row],[202407-JUL]:[202506-JUN]])</f>
        <v>16475</v>
      </c>
      <c r="AE427" s="14">
        <f t="shared" si="168"/>
        <v>16475</v>
      </c>
      <c r="AF427" s="5">
        <v>6</v>
      </c>
      <c r="AG427" s="6">
        <v>69900</v>
      </c>
      <c r="AH427" s="4">
        <v>88400</v>
      </c>
      <c r="AI427" s="23">
        <f>SUM(Tabela1[[#This Row],[ESTOQUE RJ]:[ESTOQUE SC]])</f>
        <v>158300</v>
      </c>
      <c r="AJ427" s="4">
        <v>50600</v>
      </c>
      <c r="AK427" s="4">
        <v>77500</v>
      </c>
      <c r="AL427" s="24">
        <f>SUM(Tabela1[[#This Row],[QTD CONTAINER]:[QTD FÁBRICA]])</f>
        <v>128100</v>
      </c>
      <c r="AM427" s="7">
        <f t="shared" si="169"/>
        <v>4.2427921092564489</v>
      </c>
      <c r="AN427" s="7">
        <f t="shared" si="170"/>
        <v>5.3657056145675268</v>
      </c>
      <c r="AO427" s="8">
        <f t="shared" si="171"/>
        <v>3.0713201820940821</v>
      </c>
      <c r="AP427" s="9">
        <f t="shared" si="172"/>
        <v>4.7040971168437027</v>
      </c>
      <c r="AQ427" s="25">
        <f t="shared" si="173"/>
        <v>17.383915022761762</v>
      </c>
      <c r="AR427" s="18">
        <f t="shared" si="174"/>
        <v>4.2427921092564489</v>
      </c>
      <c r="AS427" s="7">
        <f t="shared" si="175"/>
        <v>5.3657056145675268</v>
      </c>
      <c r="AT427" s="8">
        <f t="shared" si="176"/>
        <v>3.0713201820940821</v>
      </c>
      <c r="AU427" s="9">
        <f t="shared" si="177"/>
        <v>4.7040971168437027</v>
      </c>
      <c r="AV427" s="10">
        <f t="shared" si="178"/>
        <v>17.383915022761762</v>
      </c>
      <c r="AW427" s="22">
        <f t="shared" si="179"/>
        <v>0</v>
      </c>
      <c r="AX427" s="5">
        <f t="shared" si="180"/>
        <v>0</v>
      </c>
      <c r="AY427" s="4">
        <f>IF(
  AND(Tabela1[[#This Row],[GRUPO | ITEM]]="PALHETAS",NOT(OR(MID(Tabela1[[#This Row],[ITEM]],1,5)="YN-PF",MID(Tabela1[[#This Row],[ITEM]],1,5)="YN-PC"))),
  0,
  IF(
    ROUNDUP(
      IF(
        IF(D427="A",13-SUM(AR427:AU427),IF(D427="B",11-SUM(AR427:AU427),IF(D427="C",7-SUM(AR427:AU427))))
        &lt;0,
        0,
        IF(D427="A",13-SUM(AR427:AU427),IF(D427="B",11-SUM(AR427:AU427),IF(D427="C",7-SUM(AR427:AU427))))
      )
      *AE427/C427, 0
    )
    *C427 = 0,
    0,
    ROUNDUP(
      IF(
        IF(D427="A",13-SUM(AR427:AU427),IF(D427="B",11-SUM(AR427:AU427),IF(D427="C",7-SUM(AR427:AU427))))
        &lt;0,
        0,
        IF(D427="A",13-SUM(AR427:AU427),IF(D427="B",11-SUM(AR427:AU427),IF(D427="C",7-SUM(AR427:AU427))))
      )
      *AE427/C427, 0
    ) *C427
  )
)</f>
        <v>0</v>
      </c>
      <c r="AZ427" s="26">
        <f>IF(OR(COUNTIF(AB427,"&gt;="&amp;1.5)+COUNTIF(AA427,"&gt;="&amp;1.5)+COUNTIF(Z427,"&gt;="&amp;1.5)+COUNTIF(Y427,"&gt;="&amp;1.5)+COUNTIF(X427,"&gt;="&amp;1.5)&gt;=2,COUNTIF(AB427,"&gt;="&amp;2)&gt;=1,AND(AA427&gt;=1.5,AB427&lt;=0.3,AI427=0)),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+IFERROR(BA427*C427,0),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+IFERROR(BA427*C427,0),
IFERROR(AVERAGEIF(Tabela1[[#This Row],[COMPRA PADRÃO]:[COMPRA &gt;30%]],"&gt;"&amp;0,Tabela1[[#This Row],[COMPRA PADRÃO]:[COMPRA &gt;30%]]),
0))/Tabela1[[#This Row],[U/CX]],0)*Tabela1[[#This Row],[U/CX]])</f>
        <v>0</v>
      </c>
      <c r="BA427" s="19"/>
      <c r="BB427" s="19"/>
      <c r="BC427" s="5"/>
      <c r="BD427" s="43">
        <f t="shared" si="181"/>
        <v>746.03773584905662</v>
      </c>
      <c r="BE427" s="44">
        <f>Tabela1[[#This Row],[MÉDIA DIÁRIA]]*180</f>
        <v>134286.79245283018</v>
      </c>
      <c r="BF427" s="44">
        <f>Tabela1[[#This Row],[MÉDIA DIÁRIA]]*IF(Tabela1[[#This Row],[ABC FAT]]="A",(13*22),IF(Tabela1[[#This Row],[ABC FAT]]="B",(9*22),IF(Tabela1[[#This Row],[ABC FAT]]="C",(3*22),0)))</f>
        <v>213366.79245283018</v>
      </c>
      <c r="BG427" s="44">
        <f>SUM(Tabela1[[#This Row],[ESTOQUE TOTAL]],Tabela1[[#This Row],[TRÂNSITO TOTAL]])</f>
        <v>286400</v>
      </c>
      <c r="BH4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61300</v>
      </c>
      <c r="BI4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1.555625807901984</v>
      </c>
    </row>
    <row r="428" spans="1:61" s="3" customFormat="1" x14ac:dyDescent="0.2">
      <c r="A428" s="4" t="s">
        <v>17</v>
      </c>
      <c r="B428" s="4" t="s">
        <v>802</v>
      </c>
      <c r="C428" s="4">
        <v>20</v>
      </c>
      <c r="D428" s="4" t="s">
        <v>85</v>
      </c>
      <c r="E428" s="5">
        <v>80</v>
      </c>
      <c r="F428" s="4">
        <v>60</v>
      </c>
      <c r="G428" s="4">
        <v>60</v>
      </c>
      <c r="H428" s="4">
        <v>160</v>
      </c>
      <c r="I428" s="4">
        <v>340</v>
      </c>
      <c r="J428" s="4">
        <v>60</v>
      </c>
      <c r="K428" s="4">
        <v>60</v>
      </c>
      <c r="L428" s="4">
        <v>240</v>
      </c>
      <c r="M428" s="4">
        <v>80</v>
      </c>
      <c r="N428" s="4">
        <v>100</v>
      </c>
      <c r="O428" s="4">
        <v>60</v>
      </c>
      <c r="P428" s="4">
        <v>320</v>
      </c>
      <c r="Q428" s="13">
        <f t="shared" si="156"/>
        <v>0.59259259259259256</v>
      </c>
      <c r="R428" s="16">
        <f t="shared" si="157"/>
        <v>0.44444444444444442</v>
      </c>
      <c r="S428" s="16">
        <f t="shared" si="158"/>
        <v>0.44444444444444442</v>
      </c>
      <c r="T428" s="16">
        <f t="shared" si="159"/>
        <v>1.1851851851851851</v>
      </c>
      <c r="U428" s="16">
        <f t="shared" si="160"/>
        <v>2.5185185185185186</v>
      </c>
      <c r="V428" s="16">
        <f t="shared" si="161"/>
        <v>0.44444444444444442</v>
      </c>
      <c r="W428" s="16">
        <f t="shared" si="162"/>
        <v>0.44444444444444442</v>
      </c>
      <c r="X428" s="16">
        <f t="shared" si="163"/>
        <v>1.7777777777777777</v>
      </c>
      <c r="Y428" s="16">
        <f t="shared" si="164"/>
        <v>0.59259259259259256</v>
      </c>
      <c r="Z428" s="16">
        <f t="shared" si="165"/>
        <v>0.7407407407407407</v>
      </c>
      <c r="AA428" s="16">
        <f t="shared" si="166"/>
        <v>0.44444444444444442</v>
      </c>
      <c r="AB428" s="17">
        <f t="shared" si="167"/>
        <v>2.3703703703703702</v>
      </c>
      <c r="AC428" s="15">
        <v>20050.400000000001</v>
      </c>
      <c r="AD428" s="14">
        <f>AVERAGE(Tabela1[[#This Row],[202407-JUL]:[202506-JUN]])</f>
        <v>135</v>
      </c>
      <c r="AE428" s="14">
        <f t="shared" si="168"/>
        <v>135</v>
      </c>
      <c r="AF428" s="5">
        <v>0</v>
      </c>
      <c r="AG428" s="6">
        <v>540</v>
      </c>
      <c r="AH428" s="4">
        <v>1180</v>
      </c>
      <c r="AI428" s="23">
        <f>SUM(Tabela1[[#This Row],[ESTOQUE RJ]:[ESTOQUE SC]])</f>
        <v>1720</v>
      </c>
      <c r="AJ428" s="4">
        <v>0</v>
      </c>
      <c r="AK428" s="4">
        <v>0</v>
      </c>
      <c r="AL428" s="24">
        <f>SUM(Tabela1[[#This Row],[QTD CONTAINER]:[QTD FÁBRICA]])</f>
        <v>0</v>
      </c>
      <c r="AM428" s="7">
        <f t="shared" si="169"/>
        <v>4</v>
      </c>
      <c r="AN428" s="7">
        <f t="shared" si="170"/>
        <v>8.7407407407407405</v>
      </c>
      <c r="AO428" s="8">
        <f t="shared" si="171"/>
        <v>0</v>
      </c>
      <c r="AP428" s="9">
        <f t="shared" si="172"/>
        <v>0</v>
      </c>
      <c r="AQ428" s="25">
        <f t="shared" si="173"/>
        <v>12.74074074074074</v>
      </c>
      <c r="AR428" s="18">
        <f t="shared" si="174"/>
        <v>4</v>
      </c>
      <c r="AS428" s="7">
        <f t="shared" si="175"/>
        <v>8.7407407407407405</v>
      </c>
      <c r="AT428" s="8">
        <f t="shared" si="176"/>
        <v>0</v>
      </c>
      <c r="AU428" s="9">
        <f t="shared" si="177"/>
        <v>0</v>
      </c>
      <c r="AV428" s="10">
        <f t="shared" si="178"/>
        <v>12.74074074074074</v>
      </c>
      <c r="AW428" s="22">
        <f t="shared" si="179"/>
        <v>5.6296296296296298</v>
      </c>
      <c r="AX428" s="5">
        <f t="shared" si="180"/>
        <v>0</v>
      </c>
      <c r="AY428" s="4">
        <f>IF(
  AND(Tabela1[[#This Row],[GRUPO | ITEM]]="PALHETAS",NOT(OR(MID(Tabela1[[#This Row],[ITEM]],1,5)="YN-PF",MID(Tabela1[[#This Row],[ITEM]],1,5)="YN-PC"))),
  0,
  IF(
    ROUNDUP(
      IF(
        IF(D428="A",13-SUM(AR428:AU428),IF(D428="B",11-SUM(AR428:AU428),IF(D428="C",7-SUM(AR428:AU428))))
        &lt;0,
        0,
        IF(D428="A",13-SUM(AR428:AU428),IF(D428="B",11-SUM(AR428:AU428),IF(D428="C",7-SUM(AR428:AU428))))
      )
      *AE428/C428, 0
    )
    *C428 = 0,
    0,
    ROUNDUP(
      IF(
        IF(D428="A",13-SUM(AR428:AU428),IF(D428="B",11-SUM(AR428:AU428),IF(D428="C",7-SUM(AR428:AU428))))
        &lt;0,
        0,
        IF(D428="A",13-SUM(AR428:AU428),IF(D428="B",11-SUM(AR428:AU428),IF(D428="C",7-SUM(AR428:AU428))))
      )
      *AE428/C428, 0
    ) *C428
  )
)</f>
        <v>0</v>
      </c>
      <c r="AZ428" s="26">
        <f>IF(OR(COUNTIF(AB428,"&gt;="&amp;1.5)+COUNTIF(AA428,"&gt;="&amp;1.5)+COUNTIF(Z428,"&gt;="&amp;1.5)+COUNTIF(Y428,"&gt;="&amp;1.5)+COUNTIF(X428,"&gt;="&amp;1.5)&gt;=2,COUNTIF(AB428,"&gt;="&amp;2)&gt;=1,AND(AA428&gt;=1.5,AB428&lt;=0.3,AI428=0)),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+IFERROR(BA428*C428,0),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+IFERROR(BA428*C428,0),
IFERROR(AVERAGEIF(Tabela1[[#This Row],[COMPRA PADRÃO]:[COMPRA &gt;30%]],"&gt;"&amp;0,Tabela1[[#This Row],[COMPRA PADRÃO]:[COMPRA &gt;30%]]),
0))/Tabela1[[#This Row],[U/CX]],0)*Tabela1[[#This Row],[U/CX]])</f>
        <v>760</v>
      </c>
      <c r="BA428" s="19"/>
      <c r="BB428" s="19"/>
      <c r="BC428" s="5"/>
      <c r="BD428" s="43">
        <f t="shared" si="181"/>
        <v>6.1132075471698117</v>
      </c>
      <c r="BE428" s="44">
        <f>Tabela1[[#This Row],[MÉDIA DIÁRIA]]*180</f>
        <v>1100.3773584905662</v>
      </c>
      <c r="BF428" s="44">
        <f>Tabela1[[#This Row],[MÉDIA DIÁRIA]]*IF(Tabela1[[#This Row],[ABC FAT]]="A",(13*22),IF(Tabela1[[#This Row],[ABC FAT]]="B",(9*22),IF(Tabela1[[#This Row],[ABC FAT]]="C",(3*22),0)))</f>
        <v>403.47169811320759</v>
      </c>
      <c r="BG428" s="44">
        <f>SUM(Tabela1[[#This Row],[ESTOQUE TOTAL]],Tabela1[[#This Row],[TRÂNSITO TOTAL]])</f>
        <v>1720</v>
      </c>
      <c r="BH4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1.563100137174211</v>
      </c>
    </row>
    <row r="429" spans="1:61" s="3" customFormat="1" x14ac:dyDescent="0.2">
      <c r="A429" s="4" t="s">
        <v>17</v>
      </c>
      <c r="B429" s="4" t="s">
        <v>151</v>
      </c>
      <c r="C429" s="4">
        <v>20</v>
      </c>
      <c r="D429" s="4" t="s">
        <v>16</v>
      </c>
      <c r="E429" s="5">
        <v>220</v>
      </c>
      <c r="F429" s="4">
        <v>380</v>
      </c>
      <c r="G429" s="4">
        <v>140</v>
      </c>
      <c r="H429" s="4">
        <v>360</v>
      </c>
      <c r="I429" s="4">
        <v>580</v>
      </c>
      <c r="J429" s="4">
        <v>220</v>
      </c>
      <c r="K429" s="4">
        <v>320</v>
      </c>
      <c r="L429" s="4">
        <v>540</v>
      </c>
      <c r="M429" s="4">
        <v>200</v>
      </c>
      <c r="N429" s="4">
        <v>240</v>
      </c>
      <c r="O429" s="4">
        <v>200</v>
      </c>
      <c r="P429" s="4">
        <v>400</v>
      </c>
      <c r="Q429" s="13">
        <f t="shared" si="156"/>
        <v>0.6947368421052631</v>
      </c>
      <c r="R429" s="16">
        <f t="shared" si="157"/>
        <v>1.2</v>
      </c>
      <c r="S429" s="16">
        <f t="shared" si="158"/>
        <v>0.44210526315789472</v>
      </c>
      <c r="T429" s="16">
        <f t="shared" si="159"/>
        <v>1.1368421052631579</v>
      </c>
      <c r="U429" s="16">
        <f t="shared" si="160"/>
        <v>1.831578947368421</v>
      </c>
      <c r="V429" s="16">
        <f t="shared" si="161"/>
        <v>0.6947368421052631</v>
      </c>
      <c r="W429" s="16">
        <f t="shared" si="162"/>
        <v>1.0105263157894737</v>
      </c>
      <c r="X429" s="16">
        <f t="shared" si="163"/>
        <v>1.7052631578947368</v>
      </c>
      <c r="Y429" s="16">
        <f t="shared" si="164"/>
        <v>0.63157894736842102</v>
      </c>
      <c r="Z429" s="16">
        <f t="shared" si="165"/>
        <v>0.75789473684210518</v>
      </c>
      <c r="AA429" s="16">
        <f t="shared" si="166"/>
        <v>0.63157894736842102</v>
      </c>
      <c r="AB429" s="17">
        <f t="shared" si="167"/>
        <v>1.263157894736842</v>
      </c>
      <c r="AC429" s="15">
        <v>47412</v>
      </c>
      <c r="AD429" s="14">
        <f>AVERAGE(Tabela1[[#This Row],[202407-JUL]:[202506-JUN]])</f>
        <v>316.66666666666669</v>
      </c>
      <c r="AE429" s="14">
        <f t="shared" si="168"/>
        <v>316.66666666666669</v>
      </c>
      <c r="AF429" s="5">
        <v>0</v>
      </c>
      <c r="AG429" s="6">
        <v>1620</v>
      </c>
      <c r="AH429" s="4">
        <v>2420</v>
      </c>
      <c r="AI429" s="23">
        <f>SUM(Tabela1[[#This Row],[ESTOQUE RJ]:[ESTOQUE SC]])</f>
        <v>4040</v>
      </c>
      <c r="AJ429" s="4">
        <v>0</v>
      </c>
      <c r="AK429" s="4">
        <v>0</v>
      </c>
      <c r="AL429" s="24">
        <f>SUM(Tabela1[[#This Row],[QTD CONTAINER]:[QTD FÁBRICA]])</f>
        <v>0</v>
      </c>
      <c r="AM429" s="7">
        <f t="shared" si="169"/>
        <v>5.1157894736842104</v>
      </c>
      <c r="AN429" s="7">
        <f t="shared" si="170"/>
        <v>7.6421052631578945</v>
      </c>
      <c r="AO429" s="8">
        <f t="shared" si="171"/>
        <v>0</v>
      </c>
      <c r="AP429" s="9">
        <f t="shared" si="172"/>
        <v>0</v>
      </c>
      <c r="AQ429" s="25">
        <f t="shared" si="173"/>
        <v>12.757894736842104</v>
      </c>
      <c r="AR429" s="18">
        <f t="shared" si="174"/>
        <v>5.1157894736842104</v>
      </c>
      <c r="AS429" s="7">
        <f t="shared" si="175"/>
        <v>7.6421052631578945</v>
      </c>
      <c r="AT429" s="8">
        <f t="shared" si="176"/>
        <v>0</v>
      </c>
      <c r="AU429" s="9">
        <f t="shared" si="177"/>
        <v>0</v>
      </c>
      <c r="AV429" s="10">
        <f t="shared" si="178"/>
        <v>12.757894736842104</v>
      </c>
      <c r="AW429" s="22">
        <f t="shared" si="179"/>
        <v>0</v>
      </c>
      <c r="AX429" s="5">
        <f t="shared" si="180"/>
        <v>0</v>
      </c>
      <c r="AY429" s="4">
        <f>IF(
  AND(Tabela1[[#This Row],[GRUPO | ITEM]]="PALHETAS",NOT(OR(MID(Tabela1[[#This Row],[ITEM]],1,5)="YN-PF",MID(Tabela1[[#This Row],[ITEM]],1,5)="YN-PC"))),
  0,
  IF(
    ROUNDUP(
      IF(
        IF(D429="A",13-SUM(AR429:AU429),IF(D429="B",11-SUM(AR429:AU429),IF(D429="C",7-SUM(AR429:AU429))))
        &lt;0,
        0,
        IF(D429="A",13-SUM(AR429:AU429),IF(D429="B",11-SUM(AR429:AU429),IF(D429="C",7-SUM(AR429:AU429))))
      )
      *AE429/C429, 0
    )
    *C429 = 0,
    0,
    ROUNDUP(
      IF(
        IF(D429="A",13-SUM(AR429:AU429),IF(D429="B",11-SUM(AR429:AU429),IF(D429="C",7-SUM(AR429:AU429))))
        &lt;0,
        0,
        IF(D429="A",13-SUM(AR429:AU429),IF(D429="B",11-SUM(AR429:AU429),IF(D429="C",7-SUM(AR429:AU429))))
      )
      *AE429/C429, 0
    ) *C429
  )
)</f>
        <v>0</v>
      </c>
      <c r="AZ429" s="26">
        <f>IF(OR(COUNTIF(AB429,"&gt;="&amp;1.5)+COUNTIF(AA429,"&gt;="&amp;1.5)+COUNTIF(Z429,"&gt;="&amp;1.5)+COUNTIF(Y429,"&gt;="&amp;1.5)+COUNTIF(X429,"&gt;="&amp;1.5)&gt;=2,COUNTIF(AB429,"&gt;="&amp;2)&gt;=1,AND(AA429&gt;=1.5,AB429&lt;=0.3,AI429=0)),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+IFERROR(BA429*C429,0),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+IFERROR(BA429*C429,0),
IFERROR(AVERAGEIF(Tabela1[[#This Row],[COMPRA PADRÃO]:[COMPRA &gt;30%]],"&gt;"&amp;0,Tabela1[[#This Row],[COMPRA PADRÃO]:[COMPRA &gt;30%]]),
0))/Tabela1[[#This Row],[U/CX]],0)*Tabela1[[#This Row],[U/CX]])</f>
        <v>0</v>
      </c>
      <c r="BA429" s="33"/>
      <c r="BB429" s="33"/>
      <c r="BC429" s="42"/>
      <c r="BD429" s="43">
        <f t="shared" si="181"/>
        <v>14.339622641509434</v>
      </c>
      <c r="BE429" s="44">
        <f>Tabela1[[#This Row],[MÉDIA DIÁRIA]]*180</f>
        <v>2581.132075471698</v>
      </c>
      <c r="BF429" s="44">
        <f>Tabela1[[#This Row],[MÉDIA DIÁRIA]]*IF(Tabela1[[#This Row],[ABC FAT]]="A",(13*22),IF(Tabela1[[#This Row],[ABC FAT]]="B",(9*22),IF(Tabela1[[#This Row],[ABC FAT]]="C",(3*22),0)))</f>
        <v>2839.2452830188681</v>
      </c>
      <c r="BG429" s="44">
        <f>SUM(Tabela1[[#This Row],[ESTOQUE TOTAL]],Tabela1[[#This Row],[TRÂNSITO TOTAL]])</f>
        <v>4040</v>
      </c>
      <c r="BH4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1380</v>
      </c>
      <c r="BI4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1.565204678362573</v>
      </c>
    </row>
    <row r="430" spans="1:61" s="3" customFormat="1" x14ac:dyDescent="0.2">
      <c r="A430" s="4" t="s">
        <v>122</v>
      </c>
      <c r="B430" s="4" t="s">
        <v>494</v>
      </c>
      <c r="C430" s="4">
        <v>20</v>
      </c>
      <c r="D430" s="4" t="s">
        <v>19</v>
      </c>
      <c r="E430" s="5">
        <v>960</v>
      </c>
      <c r="F430" s="4">
        <v>980</v>
      </c>
      <c r="G430" s="4">
        <v>941</v>
      </c>
      <c r="H430" s="4">
        <v>1100</v>
      </c>
      <c r="I430" s="4">
        <v>1120</v>
      </c>
      <c r="J430" s="4">
        <v>180</v>
      </c>
      <c r="K430" s="4">
        <v>480</v>
      </c>
      <c r="L430" s="4">
        <v>540</v>
      </c>
      <c r="M430" s="4">
        <v>302</v>
      </c>
      <c r="N430" s="4">
        <v>740</v>
      </c>
      <c r="O430" s="4">
        <v>620</v>
      </c>
      <c r="P430" s="4">
        <v>500</v>
      </c>
      <c r="Q430" s="13">
        <f t="shared" si="156"/>
        <v>1.3612194257355548</v>
      </c>
      <c r="R430" s="16">
        <f t="shared" si="157"/>
        <v>1.3895781637717122</v>
      </c>
      <c r="S430" s="16">
        <f t="shared" si="158"/>
        <v>1.3342786246012053</v>
      </c>
      <c r="T430" s="16">
        <f t="shared" si="159"/>
        <v>1.5597305919886566</v>
      </c>
      <c r="U430" s="16">
        <f t="shared" si="160"/>
        <v>1.588089330024814</v>
      </c>
      <c r="V430" s="16">
        <f t="shared" si="161"/>
        <v>0.25522864232541653</v>
      </c>
      <c r="W430" s="16">
        <f t="shared" si="162"/>
        <v>0.68060971286777738</v>
      </c>
      <c r="X430" s="16">
        <f t="shared" si="163"/>
        <v>0.7656859269762496</v>
      </c>
      <c r="Y430" s="16">
        <f t="shared" si="164"/>
        <v>0.42821694434597662</v>
      </c>
      <c r="Z430" s="16">
        <f t="shared" si="165"/>
        <v>1.0492733073378235</v>
      </c>
      <c r="AA430" s="16">
        <f t="shared" si="166"/>
        <v>0.87912087912087911</v>
      </c>
      <c r="AB430" s="17">
        <f t="shared" si="167"/>
        <v>0.70896845090393479</v>
      </c>
      <c r="AC430" s="15">
        <v>406792.23</v>
      </c>
      <c r="AD430" s="14">
        <f>AVERAGE(Tabela1[[#This Row],[202407-JUL]:[202506-JUN]])</f>
        <v>705.25</v>
      </c>
      <c r="AE430" s="14">
        <f t="shared" si="168"/>
        <v>753</v>
      </c>
      <c r="AF430" s="5">
        <v>10</v>
      </c>
      <c r="AG430" s="6">
        <v>3117</v>
      </c>
      <c r="AH430" s="4">
        <v>5900</v>
      </c>
      <c r="AI430" s="23">
        <f>SUM(Tabela1[[#This Row],[ESTOQUE RJ]:[ESTOQUE SC]])</f>
        <v>9017</v>
      </c>
      <c r="AJ430" s="4">
        <v>0</v>
      </c>
      <c r="AK430" s="4">
        <v>220</v>
      </c>
      <c r="AL430" s="24">
        <f>SUM(Tabela1[[#This Row],[QTD CONTAINER]:[QTD FÁBRICA]])</f>
        <v>220</v>
      </c>
      <c r="AM430" s="7">
        <f t="shared" si="169"/>
        <v>4.4197093229351294</v>
      </c>
      <c r="AN430" s="7">
        <f t="shared" si="170"/>
        <v>8.3658277206664309</v>
      </c>
      <c r="AO430" s="8">
        <f t="shared" si="171"/>
        <v>0</v>
      </c>
      <c r="AP430" s="9">
        <f t="shared" si="172"/>
        <v>0.31194611839773129</v>
      </c>
      <c r="AQ430" s="25">
        <f t="shared" si="173"/>
        <v>13.097483161999293</v>
      </c>
      <c r="AR430" s="18">
        <f t="shared" si="174"/>
        <v>4.1394422310756971</v>
      </c>
      <c r="AS430" s="7">
        <f t="shared" si="175"/>
        <v>7.8353253652058434</v>
      </c>
      <c r="AT430" s="8">
        <f t="shared" si="176"/>
        <v>0</v>
      </c>
      <c r="AU430" s="9">
        <f t="shared" si="177"/>
        <v>0.29216467463479417</v>
      </c>
      <c r="AV430" s="10">
        <f t="shared" si="178"/>
        <v>12.266932270916335</v>
      </c>
      <c r="AW430" s="22">
        <f t="shared" si="179"/>
        <v>0.76804388822218417</v>
      </c>
      <c r="AX430" s="5">
        <f t="shared" si="180"/>
        <v>0</v>
      </c>
      <c r="AY430" s="4">
        <f>IF(
  AND(Tabela1[[#This Row],[GRUPO | ITEM]]="PALHETAS",NOT(OR(MID(Tabela1[[#This Row],[ITEM]],1,5)="YN-PF",MID(Tabela1[[#This Row],[ITEM]],1,5)="YN-PC"))),
  0,
  IF(
    ROUNDUP(
      IF(
        IF(D430="A",13-SUM(AR430:AU430),IF(D430="B",11-SUM(AR430:AU430),IF(D430="C",7-SUM(AR430:AU430))))
        &lt;0,
        0,
        IF(D430="A",13-SUM(AR430:AU430),IF(D430="B",11-SUM(AR430:AU430),IF(D430="C",7-SUM(AR430:AU430))))
      )
      *AE430/C430, 0
    )
    *C430 = 0,
    0,
    ROUNDUP(
      IF(
        IF(D430="A",13-SUM(AR430:AU430),IF(D430="B",11-SUM(AR430:AU430),IF(D430="C",7-SUM(AR430:AU430))))
        &lt;0,
        0,
        IF(D430="A",13-SUM(AR430:AU430),IF(D430="B",11-SUM(AR430:AU430),IF(D430="C",7-SUM(AR430:AU430))))
      )
      *AE430/C430, 0
    ) *C430
  )
)</f>
        <v>560</v>
      </c>
      <c r="AZ430" s="26">
        <f>IF(OR(COUNTIF(AB430,"&gt;="&amp;1.5)+COUNTIF(AA430,"&gt;="&amp;1.5)+COUNTIF(Z430,"&gt;="&amp;1.5)+COUNTIF(Y430,"&gt;="&amp;1.5)+COUNTIF(X430,"&gt;="&amp;1.5)&gt;=2,COUNTIF(AB430,"&gt;="&amp;2)&gt;=1,AND(AA430&gt;=1.5,AB430&lt;=0.3,AI430=0)),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+IFERROR(BA430*C430,0),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+IFERROR(BA430*C430,0),
IFERROR(AVERAGEIF(Tabela1[[#This Row],[COMPRA PADRÃO]:[COMPRA &gt;30%]],"&gt;"&amp;0,Tabela1[[#This Row],[COMPRA PADRÃO]:[COMPRA &gt;30%]]),
0))/Tabela1[[#This Row],[U/CX]],0)*Tabela1[[#This Row],[U/CX]])</f>
        <v>560</v>
      </c>
      <c r="BA430" s="19"/>
      <c r="BB430" s="19"/>
      <c r="BC430" s="5"/>
      <c r="BD430" s="43">
        <f t="shared" si="181"/>
        <v>31.935849056603775</v>
      </c>
      <c r="BE430" s="44">
        <f>Tabela1[[#This Row],[MÉDIA DIÁRIA]]*180</f>
        <v>5748.4528301886794</v>
      </c>
      <c r="BF430" s="44">
        <f>Tabela1[[#This Row],[MÉDIA DIÁRIA]]*IF(Tabela1[[#This Row],[ABC FAT]]="A",(13*22),IF(Tabela1[[#This Row],[ABC FAT]]="B",(9*22),IF(Tabela1[[#This Row],[ABC FAT]]="C",(3*22),0)))</f>
        <v>9133.6528301886792</v>
      </c>
      <c r="BG430" s="44">
        <f>SUM(Tabela1[[#This Row],[ESTOQUE TOTAL]],Tabela1[[#This Row],[TRÂNSITO TOTAL]])</f>
        <v>9237</v>
      </c>
      <c r="BH4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5640</v>
      </c>
      <c r="BI4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1.5685959798863025</v>
      </c>
    </row>
    <row r="431" spans="1:61" s="3" customFormat="1" x14ac:dyDescent="0.2">
      <c r="A431" s="4" t="s">
        <v>202</v>
      </c>
      <c r="B431" s="4" t="s">
        <v>327</v>
      </c>
      <c r="C431" s="4">
        <v>15</v>
      </c>
      <c r="D431" s="4" t="s">
        <v>16</v>
      </c>
      <c r="E431" s="5">
        <v>210</v>
      </c>
      <c r="F431" s="4">
        <v>375</v>
      </c>
      <c r="G431" s="4">
        <v>195</v>
      </c>
      <c r="H431" s="4">
        <v>435</v>
      </c>
      <c r="I431" s="4">
        <v>360</v>
      </c>
      <c r="J431" s="4">
        <v>60</v>
      </c>
      <c r="K431" s="4">
        <v>285</v>
      </c>
      <c r="L431" s="4">
        <v>375</v>
      </c>
      <c r="M431" s="4">
        <v>195</v>
      </c>
      <c r="N431" s="4">
        <v>105</v>
      </c>
      <c r="O431" s="4">
        <v>60</v>
      </c>
      <c r="P431" s="4">
        <v>195</v>
      </c>
      <c r="Q431" s="13">
        <f t="shared" si="156"/>
        <v>0.88421052631578945</v>
      </c>
      <c r="R431" s="16">
        <f t="shared" si="157"/>
        <v>1.5789473684210527</v>
      </c>
      <c r="S431" s="16">
        <f t="shared" si="158"/>
        <v>0.82105263157894737</v>
      </c>
      <c r="T431" s="16">
        <f t="shared" si="159"/>
        <v>1.831578947368421</v>
      </c>
      <c r="U431" s="16">
        <f t="shared" si="160"/>
        <v>1.5157894736842106</v>
      </c>
      <c r="V431" s="16">
        <f t="shared" si="161"/>
        <v>0.25263157894736843</v>
      </c>
      <c r="W431" s="16">
        <f t="shared" si="162"/>
        <v>1.2</v>
      </c>
      <c r="X431" s="16">
        <f t="shared" si="163"/>
        <v>1.5789473684210527</v>
      </c>
      <c r="Y431" s="16">
        <f t="shared" si="164"/>
        <v>0.82105263157894737</v>
      </c>
      <c r="Z431" s="16">
        <f t="shared" si="165"/>
        <v>0.44210526315789472</v>
      </c>
      <c r="AA431" s="16">
        <f t="shared" si="166"/>
        <v>0.25263157894736843</v>
      </c>
      <c r="AB431" s="17">
        <f t="shared" si="167"/>
        <v>0.82105263157894737</v>
      </c>
      <c r="AC431" s="15">
        <v>41496.300000000003</v>
      </c>
      <c r="AD431" s="14">
        <f>AVERAGE(Tabela1[[#This Row],[202407-JUL]:[202506-JUN]])</f>
        <v>237.5</v>
      </c>
      <c r="AE431" s="14">
        <f t="shared" si="168"/>
        <v>273</v>
      </c>
      <c r="AF431" s="5">
        <v>1</v>
      </c>
      <c r="AG431" s="6">
        <v>735</v>
      </c>
      <c r="AH431" s="4">
        <v>975</v>
      </c>
      <c r="AI431" s="23">
        <f>SUM(Tabela1[[#This Row],[ESTOQUE RJ]:[ESTOQUE SC]])</f>
        <v>1710</v>
      </c>
      <c r="AJ431" s="4">
        <v>1335</v>
      </c>
      <c r="AK431" s="4">
        <v>15</v>
      </c>
      <c r="AL431" s="24">
        <f>SUM(Tabela1[[#This Row],[QTD CONTAINER]:[QTD FÁBRICA]])</f>
        <v>1350</v>
      </c>
      <c r="AM431" s="7">
        <f t="shared" si="169"/>
        <v>3.094736842105263</v>
      </c>
      <c r="AN431" s="7">
        <f t="shared" si="170"/>
        <v>4.1052631578947372</v>
      </c>
      <c r="AO431" s="8">
        <f t="shared" si="171"/>
        <v>5.6210526315789471</v>
      </c>
      <c r="AP431" s="9">
        <f t="shared" si="172"/>
        <v>6.3157894736842107E-2</v>
      </c>
      <c r="AQ431" s="25">
        <f t="shared" si="173"/>
        <v>12.884210526315789</v>
      </c>
      <c r="AR431" s="18">
        <f t="shared" si="174"/>
        <v>2.6923076923076925</v>
      </c>
      <c r="AS431" s="7">
        <f t="shared" si="175"/>
        <v>3.5714285714285716</v>
      </c>
      <c r="AT431" s="8">
        <f t="shared" si="176"/>
        <v>4.8901098901098905</v>
      </c>
      <c r="AU431" s="9">
        <f t="shared" si="177"/>
        <v>5.4945054945054944E-2</v>
      </c>
      <c r="AV431" s="10">
        <f t="shared" si="178"/>
        <v>11.20879120879121</v>
      </c>
      <c r="AW431" s="22">
        <f t="shared" si="179"/>
        <v>0</v>
      </c>
      <c r="AX431" s="5">
        <f t="shared" si="180"/>
        <v>0</v>
      </c>
      <c r="AY431" s="4">
        <f>IF(
  AND(Tabela1[[#This Row],[GRUPO | ITEM]]="PALHETAS",NOT(OR(MID(Tabela1[[#This Row],[ITEM]],1,5)="YN-PF",MID(Tabela1[[#This Row],[ITEM]],1,5)="YN-PC"))),
  0,
  IF(
    ROUNDUP(
      IF(
        IF(D431="A",13-SUM(AR431:AU431),IF(D431="B",11-SUM(AR431:AU431),IF(D431="C",7-SUM(AR431:AU431))))
        &lt;0,
        0,
        IF(D431="A",13-SUM(AR431:AU431),IF(D431="B",11-SUM(AR431:AU431),IF(D431="C",7-SUM(AR431:AU431))))
      )
      *AE431/C431, 0
    )
    *C431 = 0,
    0,
    ROUNDUP(
      IF(
        IF(D431="A",13-SUM(AR431:AU431),IF(D431="B",11-SUM(AR431:AU431),IF(D431="C",7-SUM(AR431:AU431))))
        &lt;0,
        0,
        IF(D431="A",13-SUM(AR431:AU431),IF(D431="B",11-SUM(AR431:AU431),IF(D431="C",7-SUM(AR431:AU431))))
      )
      *AE431/C431, 0
    ) *C431
  )
)</f>
        <v>0</v>
      </c>
      <c r="AZ431" s="26">
        <f>IF(OR(COUNTIF(AB431,"&gt;="&amp;1.5)+COUNTIF(AA431,"&gt;="&amp;1.5)+COUNTIF(Z431,"&gt;="&amp;1.5)+COUNTIF(Y431,"&gt;="&amp;1.5)+COUNTIF(X431,"&gt;="&amp;1.5)&gt;=2,COUNTIF(AB431,"&gt;="&amp;2)&gt;=1,AND(AA431&gt;=1.5,AB431&lt;=0.3,AI431=0)),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+IFERROR(BA431*C431,0),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+IFERROR(BA431*C431,0),
IFERROR(AVERAGEIF(Tabela1[[#This Row],[COMPRA PADRÃO]:[COMPRA &gt;30%]],"&gt;"&amp;0,Tabela1[[#This Row],[COMPRA PADRÃO]:[COMPRA &gt;30%]]),
0))/Tabela1[[#This Row],[U/CX]],0)*Tabela1[[#This Row],[U/CX]])</f>
        <v>0</v>
      </c>
      <c r="BA431" s="19"/>
      <c r="BB431" s="19"/>
      <c r="BC431" s="5"/>
      <c r="BD431" s="43">
        <f t="shared" si="181"/>
        <v>10.754716981132075</v>
      </c>
      <c r="BE431" s="44">
        <f>Tabela1[[#This Row],[MÉDIA DIÁRIA]]*180</f>
        <v>1935.8490566037735</v>
      </c>
      <c r="BF431" s="44">
        <f>Tabela1[[#This Row],[MÉDIA DIÁRIA]]*IF(Tabela1[[#This Row],[ABC FAT]]="A",(13*22),IF(Tabela1[[#This Row],[ABC FAT]]="B",(9*22),IF(Tabela1[[#This Row],[ABC FAT]]="C",(3*22),0)))</f>
        <v>2129.433962264151</v>
      </c>
      <c r="BG431" s="44">
        <f>SUM(Tabela1[[#This Row],[ESTOQUE TOTAL]],Tabela1[[#This Row],[TRÂNSITO TOTAL]])</f>
        <v>3060</v>
      </c>
      <c r="BH4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1005</v>
      </c>
      <c r="BI4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1.572953216374269</v>
      </c>
    </row>
    <row r="432" spans="1:61" s="3" customFormat="1" x14ac:dyDescent="0.2">
      <c r="A432" s="4" t="s">
        <v>17</v>
      </c>
      <c r="B432" s="4" t="s">
        <v>138</v>
      </c>
      <c r="C432" s="4">
        <v>25</v>
      </c>
      <c r="D432" s="4" t="s">
        <v>16</v>
      </c>
      <c r="E432" s="5">
        <v>150</v>
      </c>
      <c r="F432" s="4">
        <v>175</v>
      </c>
      <c r="G432" s="4">
        <v>355</v>
      </c>
      <c r="H432" s="4">
        <v>335</v>
      </c>
      <c r="I432" s="4">
        <v>500</v>
      </c>
      <c r="J432" s="4"/>
      <c r="K432" s="4">
        <v>300</v>
      </c>
      <c r="L432" s="4">
        <v>85</v>
      </c>
      <c r="M432" s="4">
        <v>75</v>
      </c>
      <c r="N432" s="4">
        <v>75</v>
      </c>
      <c r="O432" s="4">
        <v>75</v>
      </c>
      <c r="P432" s="4">
        <v>50</v>
      </c>
      <c r="Q432" s="13">
        <f t="shared" si="156"/>
        <v>0.75862068965517249</v>
      </c>
      <c r="R432" s="16">
        <f t="shared" si="157"/>
        <v>0.88505747126436785</v>
      </c>
      <c r="S432" s="16">
        <f t="shared" si="158"/>
        <v>1.7954022988505747</v>
      </c>
      <c r="T432" s="16">
        <f t="shared" si="159"/>
        <v>1.6942528735632185</v>
      </c>
      <c r="U432" s="16">
        <f t="shared" si="160"/>
        <v>2.5287356321839081</v>
      </c>
      <c r="V432" s="16">
        <f t="shared" si="161"/>
        <v>0</v>
      </c>
      <c r="W432" s="16">
        <f t="shared" si="162"/>
        <v>1.517241379310345</v>
      </c>
      <c r="X432" s="16">
        <f t="shared" si="163"/>
        <v>0.42988505747126438</v>
      </c>
      <c r="Y432" s="16">
        <f t="shared" si="164"/>
        <v>0.37931034482758624</v>
      </c>
      <c r="Z432" s="16">
        <f t="shared" si="165"/>
        <v>0.37931034482758624</v>
      </c>
      <c r="AA432" s="16">
        <f t="shared" si="166"/>
        <v>0.37931034482758624</v>
      </c>
      <c r="AB432" s="17">
        <f t="shared" si="167"/>
        <v>0.25287356321839083</v>
      </c>
      <c r="AC432" s="15">
        <v>44825.35</v>
      </c>
      <c r="AD432" s="14">
        <f>AVERAGE(Tabela1[[#This Row],[202407-JUL]:[202506-JUN]])</f>
        <v>197.72727272727272</v>
      </c>
      <c r="AE432" s="14">
        <f t="shared" si="168"/>
        <v>212.5</v>
      </c>
      <c r="AF432" s="5">
        <v>0</v>
      </c>
      <c r="AG432" s="6">
        <v>0</v>
      </c>
      <c r="AH432" s="4">
        <v>100</v>
      </c>
      <c r="AI432" s="23">
        <f>SUM(Tabela1[[#This Row],[ESTOQUE RJ]:[ESTOQUE SC]])</f>
        <v>100</v>
      </c>
      <c r="AJ432" s="4">
        <v>2225</v>
      </c>
      <c r="AK432" s="4">
        <v>0</v>
      </c>
      <c r="AL432" s="24">
        <f>SUM(Tabela1[[#This Row],[QTD CONTAINER]:[QTD FÁBRICA]])</f>
        <v>2225</v>
      </c>
      <c r="AM432" s="7">
        <f t="shared" si="169"/>
        <v>0</v>
      </c>
      <c r="AN432" s="7">
        <f t="shared" si="170"/>
        <v>0.50574712643678166</v>
      </c>
      <c r="AO432" s="8">
        <f t="shared" si="171"/>
        <v>11.252873563218392</v>
      </c>
      <c r="AP432" s="9">
        <f t="shared" si="172"/>
        <v>0</v>
      </c>
      <c r="AQ432" s="25">
        <f t="shared" si="173"/>
        <v>11.758620689655174</v>
      </c>
      <c r="AR432" s="18">
        <f t="shared" si="174"/>
        <v>0</v>
      </c>
      <c r="AS432" s="7">
        <f t="shared" si="175"/>
        <v>0.47058823529411764</v>
      </c>
      <c r="AT432" s="8">
        <f t="shared" si="176"/>
        <v>10.470588235294118</v>
      </c>
      <c r="AU432" s="9">
        <f t="shared" si="177"/>
        <v>0</v>
      </c>
      <c r="AV432" s="10">
        <f t="shared" si="178"/>
        <v>10.941176470588236</v>
      </c>
      <c r="AW432" s="22">
        <f t="shared" si="179"/>
        <v>0</v>
      </c>
      <c r="AX432" s="5">
        <f t="shared" si="180"/>
        <v>0</v>
      </c>
      <c r="AY432" s="4">
        <f>IF(
  AND(Tabela1[[#This Row],[GRUPO | ITEM]]="PALHETAS",NOT(OR(MID(Tabela1[[#This Row],[ITEM]],1,5)="YN-PF",MID(Tabela1[[#This Row],[ITEM]],1,5)="YN-PC"))),
  0,
  IF(
    ROUNDUP(
      IF(
        IF(D432="A",13-SUM(AR432:AU432),IF(D432="B",11-SUM(AR432:AU432),IF(D432="C",7-SUM(AR432:AU432))))
        &lt;0,
        0,
        IF(D432="A",13-SUM(AR432:AU432),IF(D432="B",11-SUM(AR432:AU432),IF(D432="C",7-SUM(AR432:AU432))))
      )
      *AE432/C432, 0
    )
    *C432 = 0,
    0,
    ROUNDUP(
      IF(
        IF(D432="A",13-SUM(AR432:AU432),IF(D432="B",11-SUM(AR432:AU432),IF(D432="C",7-SUM(AR432:AU432))))
        &lt;0,
        0,
        IF(D432="A",13-SUM(AR432:AU432),IF(D432="B",11-SUM(AR432:AU432),IF(D432="C",7-SUM(AR432:AU432))))
      )
      *AE432/C432, 0
    ) *C432
  )
)</f>
        <v>0</v>
      </c>
      <c r="AZ432" s="26">
        <f>IF(OR(COUNTIF(AB432,"&gt;="&amp;1.5)+COUNTIF(AA432,"&gt;="&amp;1.5)+COUNTIF(Z432,"&gt;="&amp;1.5)+COUNTIF(Y432,"&gt;="&amp;1.5)+COUNTIF(X432,"&gt;="&amp;1.5)&gt;=2,COUNTIF(AB432,"&gt;="&amp;2)&gt;=1,AND(AA432&gt;=1.5,AB432&lt;=0.3,AI432=0)),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+IFERROR(BA432*C432,0),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+IFERROR(BA432*C432,0),
IFERROR(AVERAGEIF(Tabela1[[#This Row],[COMPRA PADRÃO]:[COMPRA &gt;30%]],"&gt;"&amp;0,Tabela1[[#This Row],[COMPRA PADRÃO]:[COMPRA &gt;30%]]),
0))/Tabela1[[#This Row],[U/CX]],0)*Tabela1[[#This Row],[U/CX]])</f>
        <v>0</v>
      </c>
      <c r="BA432" s="19"/>
      <c r="BB432" s="19"/>
      <c r="BC432" s="5"/>
      <c r="BD432" s="43">
        <f t="shared" si="181"/>
        <v>8.2075471698113205</v>
      </c>
      <c r="BE432" s="44">
        <f>Tabela1[[#This Row],[MÉDIA DIÁRIA]]*180</f>
        <v>1477.3584905660377</v>
      </c>
      <c r="BF432" s="44">
        <f>Tabela1[[#This Row],[MÉDIA DIÁRIA]]*IF(Tabela1[[#This Row],[ABC FAT]]="A",(13*22),IF(Tabela1[[#This Row],[ABC FAT]]="B",(9*22),IF(Tabela1[[#This Row],[ABC FAT]]="C",(3*22),0)))</f>
        <v>1625.0943396226414</v>
      </c>
      <c r="BG432" s="44">
        <f>SUM(Tabela1[[#This Row],[ESTOQUE TOTAL]],Tabela1[[#This Row],[TRÂNSITO TOTAL]])</f>
        <v>2325</v>
      </c>
      <c r="BH4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775</v>
      </c>
      <c r="BI4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1.5737547892720307</v>
      </c>
    </row>
    <row r="433" spans="1:61" s="3" customFormat="1" x14ac:dyDescent="0.2">
      <c r="A433" s="4" t="s">
        <v>17</v>
      </c>
      <c r="B433" s="4" t="s">
        <v>918</v>
      </c>
      <c r="C433" s="4">
        <v>20</v>
      </c>
      <c r="D433" s="4" t="s">
        <v>16</v>
      </c>
      <c r="E433" s="5">
        <v>120</v>
      </c>
      <c r="F433" s="4">
        <v>180</v>
      </c>
      <c r="G433" s="4">
        <v>20</v>
      </c>
      <c r="H433" s="4">
        <v>400</v>
      </c>
      <c r="I433" s="4">
        <v>400</v>
      </c>
      <c r="J433" s="4">
        <v>100</v>
      </c>
      <c r="K433" s="4">
        <v>300</v>
      </c>
      <c r="L433" s="4">
        <v>120</v>
      </c>
      <c r="M433" s="4">
        <v>200</v>
      </c>
      <c r="N433" s="4">
        <v>140</v>
      </c>
      <c r="O433" s="4">
        <v>140</v>
      </c>
      <c r="P433" s="4">
        <v>200</v>
      </c>
      <c r="Q433" s="13">
        <f t="shared" si="156"/>
        <v>0.62068965517241381</v>
      </c>
      <c r="R433" s="16">
        <f t="shared" si="157"/>
        <v>0.93103448275862066</v>
      </c>
      <c r="S433" s="16">
        <f t="shared" si="158"/>
        <v>0.10344827586206896</v>
      </c>
      <c r="T433" s="16">
        <f t="shared" si="159"/>
        <v>2.068965517241379</v>
      </c>
      <c r="U433" s="16">
        <f t="shared" si="160"/>
        <v>2.068965517241379</v>
      </c>
      <c r="V433" s="16">
        <f t="shared" si="161"/>
        <v>0.51724137931034475</v>
      </c>
      <c r="W433" s="16">
        <f t="shared" si="162"/>
        <v>1.5517241379310345</v>
      </c>
      <c r="X433" s="16">
        <f t="shared" si="163"/>
        <v>0.62068965517241381</v>
      </c>
      <c r="Y433" s="16">
        <f t="shared" si="164"/>
        <v>1.0344827586206895</v>
      </c>
      <c r="Z433" s="16">
        <f t="shared" si="165"/>
        <v>0.72413793103448276</v>
      </c>
      <c r="AA433" s="16">
        <f t="shared" si="166"/>
        <v>0.72413793103448276</v>
      </c>
      <c r="AB433" s="17">
        <f t="shared" si="167"/>
        <v>1.0344827586206895</v>
      </c>
      <c r="AC433" s="15">
        <v>35788.6</v>
      </c>
      <c r="AD433" s="14">
        <f>AVERAGE(Tabela1[[#This Row],[202407-JUL]:[202506-JUN]])</f>
        <v>193.33333333333334</v>
      </c>
      <c r="AE433" s="14">
        <f t="shared" si="168"/>
        <v>209.09090909090909</v>
      </c>
      <c r="AF433" s="5">
        <v>0</v>
      </c>
      <c r="AG433" s="6">
        <v>1320</v>
      </c>
      <c r="AH433" s="4">
        <v>180</v>
      </c>
      <c r="AI433" s="23">
        <f>SUM(Tabela1[[#This Row],[ESTOQUE RJ]:[ESTOQUE SC]])</f>
        <v>1500</v>
      </c>
      <c r="AJ433" s="4">
        <v>1000</v>
      </c>
      <c r="AK433" s="4">
        <v>2000</v>
      </c>
      <c r="AL433" s="24">
        <f>SUM(Tabela1[[#This Row],[QTD CONTAINER]:[QTD FÁBRICA]])</f>
        <v>3000</v>
      </c>
      <c r="AM433" s="7">
        <f t="shared" si="169"/>
        <v>6.8275862068965516</v>
      </c>
      <c r="AN433" s="7">
        <f t="shared" si="170"/>
        <v>0.93103448275862066</v>
      </c>
      <c r="AO433" s="8">
        <f t="shared" si="171"/>
        <v>5.1724137931034484</v>
      </c>
      <c r="AP433" s="9">
        <f t="shared" si="172"/>
        <v>10.344827586206897</v>
      </c>
      <c r="AQ433" s="25">
        <f t="shared" si="173"/>
        <v>23.275862068965516</v>
      </c>
      <c r="AR433" s="18">
        <f t="shared" si="174"/>
        <v>6.3130434782608695</v>
      </c>
      <c r="AS433" s="7">
        <f t="shared" si="175"/>
        <v>0.86086956521739133</v>
      </c>
      <c r="AT433" s="8">
        <f t="shared" si="176"/>
        <v>4.7826086956521738</v>
      </c>
      <c r="AU433" s="9">
        <f t="shared" si="177"/>
        <v>9.5652173913043477</v>
      </c>
      <c r="AV433" s="10">
        <f t="shared" si="178"/>
        <v>21.521739130434781</v>
      </c>
      <c r="AW433" s="22">
        <f t="shared" si="179"/>
        <v>0</v>
      </c>
      <c r="AX433" s="5">
        <f t="shared" si="180"/>
        <v>0</v>
      </c>
      <c r="AY433" s="4">
        <f>IF(
  AND(Tabela1[[#This Row],[GRUPO | ITEM]]="PALHETAS",NOT(OR(MID(Tabela1[[#This Row],[ITEM]],1,5)="YN-PF",MID(Tabela1[[#This Row],[ITEM]],1,5)="YN-PC"))),
  0,
  IF(
    ROUNDUP(
      IF(
        IF(D433="A",13-SUM(AR433:AU433),IF(D433="B",11-SUM(AR433:AU433),IF(D433="C",7-SUM(AR433:AU433))))
        &lt;0,
        0,
        IF(D433="A",13-SUM(AR433:AU433),IF(D433="B",11-SUM(AR433:AU433),IF(D433="C",7-SUM(AR433:AU433))))
      )
      *AE433/C433, 0
    )
    *C433 = 0,
    0,
    ROUNDUP(
      IF(
        IF(D433="A",13-SUM(AR433:AU433),IF(D433="B",11-SUM(AR433:AU433),IF(D433="C",7-SUM(AR433:AU433))))
        &lt;0,
        0,
        IF(D433="A",13-SUM(AR433:AU433),IF(D433="B",11-SUM(AR433:AU433),IF(D433="C",7-SUM(AR433:AU433))))
      )
      *AE433/C433, 0
    ) *C433
  )
)</f>
        <v>0</v>
      </c>
      <c r="AZ433" s="26">
        <f>IF(OR(COUNTIF(AB433,"&gt;="&amp;1.5)+COUNTIF(AA433,"&gt;="&amp;1.5)+COUNTIF(Z433,"&gt;="&amp;1.5)+COUNTIF(Y433,"&gt;="&amp;1.5)+COUNTIF(X433,"&gt;="&amp;1.5)&gt;=2,COUNTIF(AB433,"&gt;="&amp;2)&gt;=1,AND(AA433&gt;=1.5,AB433&lt;=0.3,AI433=0)),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+IFERROR(BA433*C433,0),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+IFERROR(BA433*C433,0),
IFERROR(AVERAGEIF(Tabela1[[#This Row],[COMPRA PADRÃO]:[COMPRA &gt;30%]],"&gt;"&amp;0,Tabela1[[#This Row],[COMPRA PADRÃO]:[COMPRA &gt;30%]]),
0))/Tabela1[[#This Row],[U/CX]],0)*Tabela1[[#This Row],[U/CX]])</f>
        <v>0</v>
      </c>
      <c r="BA433" s="19"/>
      <c r="BB433" s="19"/>
      <c r="BC433" s="5"/>
      <c r="BD433" s="43">
        <f t="shared" si="181"/>
        <v>8.7547169811320753</v>
      </c>
      <c r="BE433" s="44">
        <f>Tabela1[[#This Row],[MÉDIA DIÁRIA]]*180</f>
        <v>1575.8490566037735</v>
      </c>
      <c r="BF433" s="44">
        <f>Tabela1[[#This Row],[MÉDIA DIÁRIA]]*IF(Tabela1[[#This Row],[ABC FAT]]="A",(13*22),IF(Tabela1[[#This Row],[ABC FAT]]="B",(9*22),IF(Tabela1[[#This Row],[ABC FAT]]="C",(3*22),0)))</f>
        <v>1733.433962264151</v>
      </c>
      <c r="BG433" s="44">
        <f>SUM(Tabela1[[#This Row],[ESTOQUE TOTAL]],Tabela1[[#This Row],[TRÂNSITO TOTAL]])</f>
        <v>4500</v>
      </c>
      <c r="BH4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1.5864463601532568</v>
      </c>
    </row>
    <row r="434" spans="1:61" s="3" customFormat="1" x14ac:dyDescent="0.2">
      <c r="A434" s="4" t="s">
        <v>17</v>
      </c>
      <c r="B434" s="4" t="s">
        <v>963</v>
      </c>
      <c r="C434" s="4">
        <v>25</v>
      </c>
      <c r="D434" s="4" t="s">
        <v>85</v>
      </c>
      <c r="E434" s="5">
        <v>50</v>
      </c>
      <c r="F434" s="4">
        <v>150</v>
      </c>
      <c r="G434" s="4">
        <v>10</v>
      </c>
      <c r="H434" s="4">
        <v>55</v>
      </c>
      <c r="I434" s="4">
        <v>105</v>
      </c>
      <c r="J434" s="4"/>
      <c r="K434" s="4">
        <v>100</v>
      </c>
      <c r="L434" s="4">
        <v>50</v>
      </c>
      <c r="M434" s="4">
        <v>50</v>
      </c>
      <c r="N434" s="4">
        <v>25</v>
      </c>
      <c r="O434" s="4">
        <v>50</v>
      </c>
      <c r="P434" s="4">
        <v>75</v>
      </c>
      <c r="Q434" s="13">
        <f t="shared" si="156"/>
        <v>0.76388888888888895</v>
      </c>
      <c r="R434" s="16">
        <f t="shared" si="157"/>
        <v>2.2916666666666665</v>
      </c>
      <c r="S434" s="16">
        <f t="shared" si="158"/>
        <v>0.15277777777777779</v>
      </c>
      <c r="T434" s="16">
        <f t="shared" si="159"/>
        <v>0.84027777777777779</v>
      </c>
      <c r="U434" s="16">
        <f t="shared" si="160"/>
        <v>1.6041666666666667</v>
      </c>
      <c r="V434" s="16">
        <f t="shared" si="161"/>
        <v>0</v>
      </c>
      <c r="W434" s="16">
        <f t="shared" si="162"/>
        <v>1.5277777777777779</v>
      </c>
      <c r="X434" s="16">
        <f t="shared" si="163"/>
        <v>0.76388888888888895</v>
      </c>
      <c r="Y434" s="16">
        <f t="shared" si="164"/>
        <v>0.76388888888888895</v>
      </c>
      <c r="Z434" s="16">
        <f t="shared" si="165"/>
        <v>0.38194444444444448</v>
      </c>
      <c r="AA434" s="16">
        <f t="shared" si="166"/>
        <v>0.76388888888888895</v>
      </c>
      <c r="AB434" s="17">
        <f t="shared" si="167"/>
        <v>1.1458333333333333</v>
      </c>
      <c r="AC434" s="15">
        <v>14429.7</v>
      </c>
      <c r="AD434" s="14">
        <f>AVERAGE(Tabela1[[#This Row],[202407-JUL]:[202506-JUN]])</f>
        <v>65.454545454545453</v>
      </c>
      <c r="AE434" s="14">
        <f t="shared" si="168"/>
        <v>71</v>
      </c>
      <c r="AF434" s="5">
        <v>0</v>
      </c>
      <c r="AG434" s="6">
        <v>330</v>
      </c>
      <c r="AH434" s="4">
        <v>450</v>
      </c>
      <c r="AI434" s="23">
        <f>SUM(Tabela1[[#This Row],[ESTOQUE RJ]:[ESTOQUE SC]])</f>
        <v>780</v>
      </c>
      <c r="AJ434" s="4">
        <v>0</v>
      </c>
      <c r="AK434" s="4">
        <v>0</v>
      </c>
      <c r="AL434" s="24">
        <f>SUM(Tabela1[[#This Row],[QTD CONTAINER]:[QTD FÁBRICA]])</f>
        <v>0</v>
      </c>
      <c r="AM434" s="7">
        <f t="shared" si="169"/>
        <v>5.041666666666667</v>
      </c>
      <c r="AN434" s="7">
        <f t="shared" si="170"/>
        <v>6.875</v>
      </c>
      <c r="AO434" s="8">
        <f t="shared" si="171"/>
        <v>0</v>
      </c>
      <c r="AP434" s="9">
        <f t="shared" si="172"/>
        <v>0</v>
      </c>
      <c r="AQ434" s="25">
        <f t="shared" si="173"/>
        <v>11.916666666666668</v>
      </c>
      <c r="AR434" s="18">
        <f t="shared" si="174"/>
        <v>4.647887323943662</v>
      </c>
      <c r="AS434" s="7">
        <f t="shared" si="175"/>
        <v>6.3380281690140849</v>
      </c>
      <c r="AT434" s="8">
        <f t="shared" si="176"/>
        <v>0</v>
      </c>
      <c r="AU434" s="9">
        <f t="shared" si="177"/>
        <v>0</v>
      </c>
      <c r="AV434" s="10">
        <f t="shared" si="178"/>
        <v>10.985915492957748</v>
      </c>
      <c r="AW434" s="22">
        <f t="shared" si="179"/>
        <v>0</v>
      </c>
      <c r="AX434" s="5">
        <f t="shared" si="180"/>
        <v>0</v>
      </c>
      <c r="AY434" s="4">
        <f>IF(
  AND(Tabela1[[#This Row],[GRUPO | ITEM]]="PALHETAS",NOT(OR(MID(Tabela1[[#This Row],[ITEM]],1,5)="YN-PF",MID(Tabela1[[#This Row],[ITEM]],1,5)="YN-PC"))),
  0,
  IF(
    ROUNDUP(
      IF(
        IF(D434="A",13-SUM(AR434:AU434),IF(D434="B",11-SUM(AR434:AU434),IF(D434="C",7-SUM(AR434:AU434))))
        &lt;0,
        0,
        IF(D434="A",13-SUM(AR434:AU434),IF(D434="B",11-SUM(AR434:AU434),IF(D434="C",7-SUM(AR434:AU434))))
      )
      *AE434/C434, 0
    )
    *C434 = 0,
    0,
    ROUNDUP(
      IF(
        IF(D434="A",13-SUM(AR434:AU434),IF(D434="B",11-SUM(AR434:AU434),IF(D434="C",7-SUM(AR434:AU434))))
        &lt;0,
        0,
        IF(D434="A",13-SUM(AR434:AU434),IF(D434="B",11-SUM(AR434:AU434),IF(D434="C",7-SUM(AR434:AU434))))
      )
      *AE434/C434, 0
    ) *C434
  )
)</f>
        <v>0</v>
      </c>
      <c r="AZ434" s="26">
        <f>IF(OR(COUNTIF(AB434,"&gt;="&amp;1.5)+COUNTIF(AA434,"&gt;="&amp;1.5)+COUNTIF(Z434,"&gt;="&amp;1.5)+COUNTIF(Y434,"&gt;="&amp;1.5)+COUNTIF(X434,"&gt;="&amp;1.5)&gt;=2,COUNTIF(AB434,"&gt;="&amp;2)&gt;=1,AND(AA434&gt;=1.5,AB434&lt;=0.3,AI434=0)),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+IFERROR(BA434*C434,0),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+IFERROR(BA434*C434,0),
IFERROR(AVERAGEIF(Tabela1[[#This Row],[COMPRA PADRÃO]:[COMPRA &gt;30%]],"&gt;"&amp;0,Tabela1[[#This Row],[COMPRA PADRÃO]:[COMPRA &gt;30%]]),
0))/Tabela1[[#This Row],[U/CX]],0)*Tabela1[[#This Row],[U/CX]])</f>
        <v>0</v>
      </c>
      <c r="BA434" s="19"/>
      <c r="BB434" s="19"/>
      <c r="BC434" s="5"/>
      <c r="BD434" s="43">
        <f t="shared" si="181"/>
        <v>2.7169811320754715</v>
      </c>
      <c r="BE434" s="44">
        <f>Tabela1[[#This Row],[MÉDIA DIÁRIA]]*180</f>
        <v>489.05660377358487</v>
      </c>
      <c r="BF434" s="44">
        <f>Tabela1[[#This Row],[MÉDIA DIÁRIA]]*IF(Tabela1[[#This Row],[ABC FAT]]="A",(13*22),IF(Tabela1[[#This Row],[ABC FAT]]="B",(9*22),IF(Tabela1[[#This Row],[ABC FAT]]="C",(3*22),0)))</f>
        <v>179.32075471698113</v>
      </c>
      <c r="BG434" s="44">
        <f>SUM(Tabela1[[#This Row],[ESTOQUE TOTAL]],Tabela1[[#This Row],[TRÂNSITO TOTAL]])</f>
        <v>780</v>
      </c>
      <c r="BH4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1.5949074074074074</v>
      </c>
    </row>
    <row r="435" spans="1:61" s="3" customFormat="1" x14ac:dyDescent="0.2">
      <c r="A435" s="4" t="s">
        <v>775</v>
      </c>
      <c r="B435" s="4" t="s">
        <v>1217</v>
      </c>
      <c r="C435" s="4">
        <v>500</v>
      </c>
      <c r="D435" s="4" t="s">
        <v>16</v>
      </c>
      <c r="E435" s="5">
        <v>380</v>
      </c>
      <c r="F435" s="4">
        <v>750</v>
      </c>
      <c r="G435" s="4">
        <v>620</v>
      </c>
      <c r="H435" s="4">
        <v>645</v>
      </c>
      <c r="I435" s="4">
        <v>500</v>
      </c>
      <c r="J435" s="4"/>
      <c r="K435" s="4"/>
      <c r="L435" s="4"/>
      <c r="M435" s="4">
        <v>355</v>
      </c>
      <c r="N435" s="4">
        <v>225</v>
      </c>
      <c r="O435" s="4">
        <v>475</v>
      </c>
      <c r="P435" s="4">
        <v>275</v>
      </c>
      <c r="Q435" s="13">
        <f t="shared" si="156"/>
        <v>0.80946745562130173</v>
      </c>
      <c r="R435" s="16">
        <f t="shared" si="157"/>
        <v>1.5976331360946745</v>
      </c>
      <c r="S435" s="16">
        <f t="shared" si="158"/>
        <v>1.3207100591715977</v>
      </c>
      <c r="T435" s="16">
        <f t="shared" si="159"/>
        <v>1.37396449704142</v>
      </c>
      <c r="U435" s="16">
        <f t="shared" si="160"/>
        <v>1.0650887573964496</v>
      </c>
      <c r="V435" s="16">
        <f t="shared" si="161"/>
        <v>0</v>
      </c>
      <c r="W435" s="16">
        <f t="shared" si="162"/>
        <v>0</v>
      </c>
      <c r="X435" s="16">
        <f t="shared" si="163"/>
        <v>0</v>
      </c>
      <c r="Y435" s="16">
        <f t="shared" si="164"/>
        <v>0.75621301775147931</v>
      </c>
      <c r="Z435" s="16">
        <f t="shared" si="165"/>
        <v>0.47928994082840237</v>
      </c>
      <c r="AA435" s="16">
        <f t="shared" si="166"/>
        <v>1.0118343195266273</v>
      </c>
      <c r="AB435" s="17">
        <f t="shared" si="167"/>
        <v>0.58579881656804733</v>
      </c>
      <c r="AC435" s="15">
        <v>40761.4</v>
      </c>
      <c r="AD435" s="14">
        <f>AVERAGE(Tabela1[[#This Row],[202407-JUL]:[202506-JUN]])</f>
        <v>469.44444444444446</v>
      </c>
      <c r="AE435" s="14">
        <f t="shared" si="168"/>
        <v>469.44444444444446</v>
      </c>
      <c r="AF435" s="5">
        <v>0</v>
      </c>
      <c r="AG435" s="6">
        <v>3599</v>
      </c>
      <c r="AH435" s="4">
        <v>0</v>
      </c>
      <c r="AI435" s="23">
        <f>SUM(Tabela1[[#This Row],[ESTOQUE RJ]:[ESTOQUE SC]])</f>
        <v>3599</v>
      </c>
      <c r="AJ435" s="4">
        <v>1000</v>
      </c>
      <c r="AK435" s="4">
        <v>500</v>
      </c>
      <c r="AL435" s="24">
        <f>SUM(Tabela1[[#This Row],[QTD CONTAINER]:[QTD FÁBRICA]])</f>
        <v>1500</v>
      </c>
      <c r="AM435" s="7">
        <f t="shared" si="169"/>
        <v>7.6665088757396447</v>
      </c>
      <c r="AN435" s="7">
        <f t="shared" si="170"/>
        <v>0</v>
      </c>
      <c r="AO435" s="8">
        <f t="shared" si="171"/>
        <v>2.1301775147928992</v>
      </c>
      <c r="AP435" s="9">
        <f t="shared" si="172"/>
        <v>1.0650887573964496</v>
      </c>
      <c r="AQ435" s="25">
        <f t="shared" si="173"/>
        <v>10.861775147928993</v>
      </c>
      <c r="AR435" s="18">
        <f t="shared" si="174"/>
        <v>7.6665088757396447</v>
      </c>
      <c r="AS435" s="7">
        <f t="shared" si="175"/>
        <v>0</v>
      </c>
      <c r="AT435" s="8">
        <f t="shared" si="176"/>
        <v>2.1301775147928992</v>
      </c>
      <c r="AU435" s="9">
        <f t="shared" si="177"/>
        <v>1.0650887573964496</v>
      </c>
      <c r="AV435" s="10">
        <f t="shared" si="178"/>
        <v>10.861775147928993</v>
      </c>
      <c r="AW435" s="22">
        <f t="shared" si="179"/>
        <v>1.0650887573964496</v>
      </c>
      <c r="AX435" s="5">
        <f t="shared" si="180"/>
        <v>500</v>
      </c>
      <c r="AY435" s="4">
        <f>IF(
  AND(Tabela1[[#This Row],[GRUPO | ITEM]]="PALHETAS",NOT(OR(MID(Tabela1[[#This Row],[ITEM]],1,5)="YN-PF",MID(Tabela1[[#This Row],[ITEM]],1,5)="YN-PC"))),
  0,
  IF(
    ROUNDUP(
      IF(
        IF(D435="A",13-SUM(AR435:AU435),IF(D435="B",11-SUM(AR435:AU435),IF(D435="C",7-SUM(AR435:AU435))))
        &lt;0,
        0,
        IF(D435="A",13-SUM(AR435:AU435),IF(D435="B",11-SUM(AR435:AU435),IF(D435="C",7-SUM(AR435:AU435))))
      )
      *AE435/C435, 0
    )
    *C435 = 0,
    0,
    ROUNDUP(
      IF(
        IF(D435="A",13-SUM(AR435:AU435),IF(D435="B",11-SUM(AR435:AU435),IF(D435="C",7-SUM(AR435:AU435))))
        &lt;0,
        0,
        IF(D435="A",13-SUM(AR435:AU435),IF(D435="B",11-SUM(AR435:AU435),IF(D435="C",7-SUM(AR435:AU435))))
      )
      *AE435/C435, 0
    ) *C435
  )
)</f>
        <v>500</v>
      </c>
      <c r="AZ435" s="26">
        <f>IF(OR(COUNTIF(AB435,"&gt;="&amp;1.5)+COUNTIF(AA435,"&gt;="&amp;1.5)+COUNTIF(Z435,"&gt;="&amp;1.5)+COUNTIF(Y435,"&gt;="&amp;1.5)+COUNTIF(X435,"&gt;="&amp;1.5)&gt;=2,COUNTIF(AB435,"&gt;="&amp;2)&gt;=1,AND(AA435&gt;=1.5,AB435&lt;=0.3,AI435=0)),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+IFERROR(BA435*C435,0),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+IFERROR(BA435*C435,0),
IFERROR(AVERAGEIF(Tabela1[[#This Row],[COMPRA PADRÃO]:[COMPRA &gt;30%]],"&gt;"&amp;0,Tabela1[[#This Row],[COMPRA PADRÃO]:[COMPRA &gt;30%]]),
0))/Tabela1[[#This Row],[U/CX]],0)*Tabela1[[#This Row],[U/CX]])</f>
        <v>500</v>
      </c>
      <c r="BA435" s="19"/>
      <c r="BB435" s="19"/>
      <c r="BC435" s="5"/>
      <c r="BD435" s="43">
        <f t="shared" si="181"/>
        <v>15.943396226415095</v>
      </c>
      <c r="BE435" s="44">
        <f>Tabela1[[#This Row],[MÉDIA DIÁRIA]]*180</f>
        <v>2869.8113207547171</v>
      </c>
      <c r="BF435" s="44">
        <f>Tabela1[[#This Row],[MÉDIA DIÁRIA]]*IF(Tabela1[[#This Row],[ABC FAT]]="A",(13*22),IF(Tabela1[[#This Row],[ABC FAT]]="B",(9*22),IF(Tabela1[[#This Row],[ABC FAT]]="C",(3*22),0)))</f>
        <v>3156.7924528301887</v>
      </c>
      <c r="BG435" s="44">
        <f>SUM(Tabela1[[#This Row],[ESTOQUE TOTAL]],Tabela1[[#This Row],[TRÂNSITO TOTAL]])</f>
        <v>5099</v>
      </c>
      <c r="BH4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4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1.6025443786982247</v>
      </c>
    </row>
    <row r="436" spans="1:61" s="3" customFormat="1" x14ac:dyDescent="0.2">
      <c r="A436" s="4" t="s">
        <v>17</v>
      </c>
      <c r="B436" s="4" t="s">
        <v>111</v>
      </c>
      <c r="C436" s="4">
        <v>20</v>
      </c>
      <c r="D436" s="4" t="s">
        <v>16</v>
      </c>
      <c r="E436" s="5">
        <v>420</v>
      </c>
      <c r="F436" s="4">
        <v>100</v>
      </c>
      <c r="G436" s="4">
        <v>360</v>
      </c>
      <c r="H436" s="4">
        <v>640</v>
      </c>
      <c r="I436" s="4">
        <v>1100</v>
      </c>
      <c r="J436" s="4">
        <v>40</v>
      </c>
      <c r="K436" s="4">
        <v>320</v>
      </c>
      <c r="L436" s="4">
        <v>280</v>
      </c>
      <c r="M436" s="4">
        <v>260</v>
      </c>
      <c r="N436" s="4">
        <v>60</v>
      </c>
      <c r="O436" s="4">
        <v>540</v>
      </c>
      <c r="P436" s="4">
        <v>240</v>
      </c>
      <c r="Q436" s="13">
        <f t="shared" si="156"/>
        <v>1.1559633027522935</v>
      </c>
      <c r="R436" s="16">
        <f t="shared" si="157"/>
        <v>0.27522935779816515</v>
      </c>
      <c r="S436" s="16">
        <f t="shared" si="158"/>
        <v>0.99082568807339455</v>
      </c>
      <c r="T436" s="16">
        <f t="shared" si="159"/>
        <v>1.761467889908257</v>
      </c>
      <c r="U436" s="16">
        <f t="shared" si="160"/>
        <v>3.0275229357798166</v>
      </c>
      <c r="V436" s="16">
        <f t="shared" si="161"/>
        <v>0.11009174311926606</v>
      </c>
      <c r="W436" s="16">
        <f t="shared" si="162"/>
        <v>0.88073394495412849</v>
      </c>
      <c r="X436" s="16">
        <f t="shared" si="163"/>
        <v>0.77064220183486243</v>
      </c>
      <c r="Y436" s="16">
        <f t="shared" si="164"/>
        <v>0.7155963302752294</v>
      </c>
      <c r="Z436" s="16">
        <f t="shared" si="165"/>
        <v>0.16513761467889909</v>
      </c>
      <c r="AA436" s="16">
        <f t="shared" si="166"/>
        <v>1.4862385321100917</v>
      </c>
      <c r="AB436" s="17">
        <f t="shared" si="167"/>
        <v>0.66055045871559637</v>
      </c>
      <c r="AC436" s="15">
        <v>53376.800000000003</v>
      </c>
      <c r="AD436" s="14">
        <f>AVERAGE(Tabela1[[#This Row],[202407-JUL]:[202506-JUN]])</f>
        <v>363.33333333333331</v>
      </c>
      <c r="AE436" s="14">
        <f t="shared" si="168"/>
        <v>462.22222222222223</v>
      </c>
      <c r="AF436" s="5">
        <v>0</v>
      </c>
      <c r="AG436" s="6">
        <v>2780</v>
      </c>
      <c r="AH436" s="4">
        <v>1980</v>
      </c>
      <c r="AI436" s="23">
        <f>SUM(Tabela1[[#This Row],[ESTOQUE RJ]:[ESTOQUE SC]])</f>
        <v>4760</v>
      </c>
      <c r="AJ436" s="4">
        <v>0</v>
      </c>
      <c r="AK436" s="4">
        <v>1000</v>
      </c>
      <c r="AL436" s="24">
        <f>SUM(Tabela1[[#This Row],[QTD CONTAINER]:[QTD FÁBRICA]])</f>
        <v>1000</v>
      </c>
      <c r="AM436" s="7">
        <f t="shared" si="169"/>
        <v>7.6513761467889916</v>
      </c>
      <c r="AN436" s="7">
        <f t="shared" si="170"/>
        <v>5.4495412844036704</v>
      </c>
      <c r="AO436" s="8">
        <f t="shared" si="171"/>
        <v>0</v>
      </c>
      <c r="AP436" s="9">
        <f t="shared" si="172"/>
        <v>2.7522935779816513</v>
      </c>
      <c r="AQ436" s="25">
        <f t="shared" si="173"/>
        <v>15.853211009174315</v>
      </c>
      <c r="AR436" s="18">
        <f t="shared" si="174"/>
        <v>6.0144230769230766</v>
      </c>
      <c r="AS436" s="7">
        <f t="shared" si="175"/>
        <v>4.2836538461538458</v>
      </c>
      <c r="AT436" s="8">
        <f t="shared" si="176"/>
        <v>0</v>
      </c>
      <c r="AU436" s="9">
        <f t="shared" si="177"/>
        <v>2.1634615384615383</v>
      </c>
      <c r="AV436" s="10">
        <f t="shared" si="178"/>
        <v>12.461538461538462</v>
      </c>
      <c r="AW436" s="22">
        <f t="shared" si="179"/>
        <v>0</v>
      </c>
      <c r="AX436" s="5">
        <f t="shared" si="180"/>
        <v>0</v>
      </c>
      <c r="AY436" s="4">
        <f>IF(
  AND(Tabela1[[#This Row],[GRUPO | ITEM]]="PALHETAS",NOT(OR(MID(Tabela1[[#This Row],[ITEM]],1,5)="YN-PF",MID(Tabela1[[#This Row],[ITEM]],1,5)="YN-PC"))),
  0,
  IF(
    ROUNDUP(
      IF(
        IF(D436="A",13-SUM(AR436:AU436),IF(D436="B",11-SUM(AR436:AU436),IF(D436="C",7-SUM(AR436:AU436))))
        &lt;0,
        0,
        IF(D436="A",13-SUM(AR436:AU436),IF(D436="B",11-SUM(AR436:AU436),IF(D436="C",7-SUM(AR436:AU436))))
      )
      *AE436/C436, 0
    )
    *C436 = 0,
    0,
    ROUNDUP(
      IF(
        IF(D436="A",13-SUM(AR436:AU436),IF(D436="B",11-SUM(AR436:AU436),IF(D436="C",7-SUM(AR436:AU436))))
        &lt;0,
        0,
        IF(D436="A",13-SUM(AR436:AU436),IF(D436="B",11-SUM(AR436:AU436),IF(D436="C",7-SUM(AR436:AU436))))
      )
      *AE436/C436, 0
    ) *C436
  )
)</f>
        <v>0</v>
      </c>
      <c r="AZ436" s="26">
        <f>IF(OR(COUNTIF(AB436,"&gt;="&amp;1.5)+COUNTIF(AA436,"&gt;="&amp;1.5)+COUNTIF(Z436,"&gt;="&amp;1.5)+COUNTIF(Y436,"&gt;="&amp;1.5)+COUNTIF(X436,"&gt;="&amp;1.5)&gt;=2,COUNTIF(AB436,"&gt;="&amp;2)&gt;=1,AND(AA436&gt;=1.5,AB436&lt;=0.3,AI436=0)),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+IFERROR(BA436*C436,0),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+IFERROR(BA436*C436,0),
IFERROR(AVERAGEIF(Tabela1[[#This Row],[COMPRA PADRÃO]:[COMPRA &gt;30%]],"&gt;"&amp;0,Tabela1[[#This Row],[COMPRA PADRÃO]:[COMPRA &gt;30%]]),
0))/Tabela1[[#This Row],[U/CX]],0)*Tabela1[[#This Row],[U/CX]])</f>
        <v>0</v>
      </c>
      <c r="BA436" s="19"/>
      <c r="BB436" s="19"/>
      <c r="BC436" s="5"/>
      <c r="BD436" s="43">
        <f t="shared" si="181"/>
        <v>16.452830188679247</v>
      </c>
      <c r="BE436" s="44">
        <f>Tabela1[[#This Row],[MÉDIA DIÁRIA]]*180</f>
        <v>2961.5094339622647</v>
      </c>
      <c r="BF436" s="44">
        <f>Tabela1[[#This Row],[MÉDIA DIÁRIA]]*IF(Tabela1[[#This Row],[ABC FAT]]="A",(13*22),IF(Tabela1[[#This Row],[ABC FAT]]="B",(9*22),IF(Tabela1[[#This Row],[ABC FAT]]="C",(3*22),0)))</f>
        <v>3257.6603773584907</v>
      </c>
      <c r="BG436" s="44">
        <f>SUM(Tabela1[[#This Row],[ESTOQUE TOTAL]],Tabela1[[#This Row],[TRÂNSITO TOTAL]])</f>
        <v>5760</v>
      </c>
      <c r="BH4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460</v>
      </c>
      <c r="BI4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1.6072884811416919</v>
      </c>
    </row>
    <row r="437" spans="1:61" s="3" customFormat="1" x14ac:dyDescent="0.2">
      <c r="A437" s="4" t="s">
        <v>17</v>
      </c>
      <c r="B437" s="4" t="s">
        <v>914</v>
      </c>
      <c r="C437" s="4">
        <v>20</v>
      </c>
      <c r="D437" s="4" t="s">
        <v>16</v>
      </c>
      <c r="E437" s="5">
        <v>820</v>
      </c>
      <c r="F437" s="4">
        <v>300</v>
      </c>
      <c r="G437" s="4">
        <v>260</v>
      </c>
      <c r="H437" s="4">
        <v>540</v>
      </c>
      <c r="I437" s="4">
        <v>680</v>
      </c>
      <c r="J437" s="4">
        <v>40</v>
      </c>
      <c r="K437" s="4">
        <v>240</v>
      </c>
      <c r="L437" s="4">
        <v>620</v>
      </c>
      <c r="M437" s="4">
        <v>260</v>
      </c>
      <c r="N437" s="4">
        <v>180</v>
      </c>
      <c r="O437" s="4">
        <v>260</v>
      </c>
      <c r="P437" s="4">
        <v>160</v>
      </c>
      <c r="Q437" s="13">
        <f t="shared" si="156"/>
        <v>2.2568807339449544</v>
      </c>
      <c r="R437" s="16">
        <f t="shared" si="157"/>
        <v>0.82568807339449546</v>
      </c>
      <c r="S437" s="16">
        <f t="shared" si="158"/>
        <v>0.7155963302752294</v>
      </c>
      <c r="T437" s="16">
        <f t="shared" si="159"/>
        <v>1.4862385321100917</v>
      </c>
      <c r="U437" s="16">
        <f t="shared" si="160"/>
        <v>1.871559633027523</v>
      </c>
      <c r="V437" s="16">
        <f t="shared" si="161"/>
        <v>0.11009174311926606</v>
      </c>
      <c r="W437" s="16">
        <f t="shared" si="162"/>
        <v>0.66055045871559637</v>
      </c>
      <c r="X437" s="16">
        <f t="shared" si="163"/>
        <v>1.7064220183486238</v>
      </c>
      <c r="Y437" s="16">
        <f t="shared" si="164"/>
        <v>0.7155963302752294</v>
      </c>
      <c r="Z437" s="16">
        <f t="shared" si="165"/>
        <v>0.49541284403669728</v>
      </c>
      <c r="AA437" s="16">
        <f t="shared" si="166"/>
        <v>0.7155963302752294</v>
      </c>
      <c r="AB437" s="17">
        <f t="shared" si="167"/>
        <v>0.44036697247706424</v>
      </c>
      <c r="AC437" s="15">
        <v>66662.2</v>
      </c>
      <c r="AD437" s="14">
        <f>AVERAGE(Tabela1[[#This Row],[202407-JUL]:[202506-JUN]])</f>
        <v>363.33333333333331</v>
      </c>
      <c r="AE437" s="14">
        <f t="shared" si="168"/>
        <v>392.72727272727275</v>
      </c>
      <c r="AF437" s="5">
        <v>6</v>
      </c>
      <c r="AG437" s="6">
        <v>2440</v>
      </c>
      <c r="AH437" s="4">
        <v>2340</v>
      </c>
      <c r="AI437" s="23">
        <f>SUM(Tabela1[[#This Row],[ESTOQUE RJ]:[ESTOQUE SC]])</f>
        <v>4780</v>
      </c>
      <c r="AJ437" s="4">
        <v>0</v>
      </c>
      <c r="AK437" s="4">
        <v>0</v>
      </c>
      <c r="AL437" s="24">
        <f>SUM(Tabela1[[#This Row],[QTD CONTAINER]:[QTD FÁBRICA]])</f>
        <v>0</v>
      </c>
      <c r="AM437" s="7">
        <f t="shared" si="169"/>
        <v>6.71559633027523</v>
      </c>
      <c r="AN437" s="7">
        <f t="shared" si="170"/>
        <v>6.4403669724770642</v>
      </c>
      <c r="AO437" s="8">
        <f t="shared" si="171"/>
        <v>0</v>
      </c>
      <c r="AP437" s="9">
        <f t="shared" si="172"/>
        <v>0</v>
      </c>
      <c r="AQ437" s="25">
        <f t="shared" si="173"/>
        <v>13.155963302752294</v>
      </c>
      <c r="AR437" s="18">
        <f t="shared" si="174"/>
        <v>6.2129629629629628</v>
      </c>
      <c r="AS437" s="7">
        <f t="shared" si="175"/>
        <v>5.958333333333333</v>
      </c>
      <c r="AT437" s="8">
        <f t="shared" si="176"/>
        <v>0</v>
      </c>
      <c r="AU437" s="9">
        <f t="shared" si="177"/>
        <v>0</v>
      </c>
      <c r="AV437" s="10">
        <f t="shared" si="178"/>
        <v>12.171296296296296</v>
      </c>
      <c r="AW437" s="22">
        <f t="shared" si="179"/>
        <v>0</v>
      </c>
      <c r="AX437" s="5">
        <f t="shared" si="180"/>
        <v>0</v>
      </c>
      <c r="AY437" s="4">
        <f>IF(
  AND(Tabela1[[#This Row],[GRUPO | ITEM]]="PALHETAS",NOT(OR(MID(Tabela1[[#This Row],[ITEM]],1,5)="YN-PF",MID(Tabela1[[#This Row],[ITEM]],1,5)="YN-PC"))),
  0,
  IF(
    ROUNDUP(
      IF(
        IF(D437="A",13-SUM(AR437:AU437),IF(D437="B",11-SUM(AR437:AU437),IF(D437="C",7-SUM(AR437:AU437))))
        &lt;0,
        0,
        IF(D437="A",13-SUM(AR437:AU437),IF(D437="B",11-SUM(AR437:AU437),IF(D437="C",7-SUM(AR437:AU437))))
      )
      *AE437/C437, 0
    )
    *C437 = 0,
    0,
    ROUNDUP(
      IF(
        IF(D437="A",13-SUM(AR437:AU437),IF(D437="B",11-SUM(AR437:AU437),IF(D437="C",7-SUM(AR437:AU437))))
        &lt;0,
        0,
        IF(D437="A",13-SUM(AR437:AU437),IF(D437="B",11-SUM(AR437:AU437),IF(D437="C",7-SUM(AR437:AU437))))
      )
      *AE437/C437, 0
    ) *C437
  )
)</f>
        <v>0</v>
      </c>
      <c r="AZ437" s="26">
        <f>IF(OR(COUNTIF(AB437,"&gt;="&amp;1.5)+COUNTIF(AA437,"&gt;="&amp;1.5)+COUNTIF(Z437,"&gt;="&amp;1.5)+COUNTIF(Y437,"&gt;="&amp;1.5)+COUNTIF(X437,"&gt;="&amp;1.5)&gt;=2,COUNTIF(AB437,"&gt;="&amp;2)&gt;=1,AND(AA437&gt;=1.5,AB437&lt;=0.3,AI437=0)),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+IFERROR(BA437*C437,0),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+IFERROR(BA437*C437,0),
IFERROR(AVERAGEIF(Tabela1[[#This Row],[COMPRA PADRÃO]:[COMPRA &gt;30%]],"&gt;"&amp;0,Tabela1[[#This Row],[COMPRA PADRÃO]:[COMPRA &gt;30%]]),
0))/Tabela1[[#This Row],[U/CX]],0)*Tabela1[[#This Row],[U/CX]])</f>
        <v>0</v>
      </c>
      <c r="BA437" s="19"/>
      <c r="BB437" s="19"/>
      <c r="BC437" s="5"/>
      <c r="BD437" s="43">
        <f t="shared" si="181"/>
        <v>16.452830188679247</v>
      </c>
      <c r="BE437" s="44">
        <f>Tabela1[[#This Row],[MÉDIA DIÁRIA]]*180</f>
        <v>2961.5094339622647</v>
      </c>
      <c r="BF437" s="44">
        <f>Tabela1[[#This Row],[MÉDIA DIÁRIA]]*IF(Tabela1[[#This Row],[ABC FAT]]="A",(13*22),IF(Tabela1[[#This Row],[ABC FAT]]="B",(9*22),IF(Tabela1[[#This Row],[ABC FAT]]="C",(3*22),0)))</f>
        <v>3257.6603773584907</v>
      </c>
      <c r="BG437" s="44">
        <f>SUM(Tabela1[[#This Row],[ESTOQUE TOTAL]],Tabela1[[#This Row],[TRÂNSITO TOTAL]])</f>
        <v>4780</v>
      </c>
      <c r="BH4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1440</v>
      </c>
      <c r="BI4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1.6140417940876655</v>
      </c>
    </row>
    <row r="438" spans="1:61" s="3" customFormat="1" x14ac:dyDescent="0.2">
      <c r="A438" s="4" t="s">
        <v>17</v>
      </c>
      <c r="B438" s="4" t="s">
        <v>806</v>
      </c>
      <c r="C438" s="4">
        <v>20</v>
      </c>
      <c r="D438" s="4" t="s">
        <v>85</v>
      </c>
      <c r="E438" s="5">
        <v>100</v>
      </c>
      <c r="F438" s="4">
        <v>60</v>
      </c>
      <c r="G438" s="4"/>
      <c r="H438" s="4">
        <v>140</v>
      </c>
      <c r="I438" s="4">
        <v>200</v>
      </c>
      <c r="J438" s="4">
        <v>20</v>
      </c>
      <c r="K438" s="4">
        <v>40</v>
      </c>
      <c r="L438" s="4">
        <v>140</v>
      </c>
      <c r="M438" s="4">
        <v>20</v>
      </c>
      <c r="N438" s="4">
        <v>60</v>
      </c>
      <c r="O438" s="4">
        <v>20</v>
      </c>
      <c r="P438" s="4">
        <v>20</v>
      </c>
      <c r="Q438" s="13">
        <f t="shared" si="156"/>
        <v>1.3414634146341464</v>
      </c>
      <c r="R438" s="16">
        <f t="shared" si="157"/>
        <v>0.80487804878048774</v>
      </c>
      <c r="S438" s="16">
        <f t="shared" si="158"/>
        <v>0</v>
      </c>
      <c r="T438" s="16">
        <f t="shared" si="159"/>
        <v>1.8780487804878048</v>
      </c>
      <c r="U438" s="16">
        <f t="shared" si="160"/>
        <v>2.6829268292682928</v>
      </c>
      <c r="V438" s="16">
        <f t="shared" si="161"/>
        <v>0.26829268292682928</v>
      </c>
      <c r="W438" s="16">
        <f t="shared" si="162"/>
        <v>0.53658536585365857</v>
      </c>
      <c r="X438" s="16">
        <f t="shared" si="163"/>
        <v>1.8780487804878048</v>
      </c>
      <c r="Y438" s="16">
        <f t="shared" si="164"/>
        <v>0.26829268292682928</v>
      </c>
      <c r="Z438" s="16">
        <f t="shared" si="165"/>
        <v>0.80487804878048774</v>
      </c>
      <c r="AA438" s="16">
        <f t="shared" si="166"/>
        <v>0.26829268292682928</v>
      </c>
      <c r="AB438" s="17">
        <f t="shared" si="167"/>
        <v>0.26829268292682928</v>
      </c>
      <c r="AC438" s="15">
        <v>10130.4</v>
      </c>
      <c r="AD438" s="14">
        <f>AVERAGE(Tabela1[[#This Row],[202407-JUL]:[202506-JUN]])</f>
        <v>74.545454545454547</v>
      </c>
      <c r="AE438" s="14">
        <f t="shared" si="168"/>
        <v>105.71428571428571</v>
      </c>
      <c r="AF438" s="5">
        <v>0</v>
      </c>
      <c r="AG438" s="6">
        <v>340</v>
      </c>
      <c r="AH438" s="4">
        <v>560</v>
      </c>
      <c r="AI438" s="23">
        <f>SUM(Tabela1[[#This Row],[ESTOQUE RJ]:[ESTOQUE SC]])</f>
        <v>900</v>
      </c>
      <c r="AJ438" s="4">
        <v>0</v>
      </c>
      <c r="AK438" s="4">
        <v>0</v>
      </c>
      <c r="AL438" s="24">
        <f>SUM(Tabela1[[#This Row],[QTD CONTAINER]:[QTD FÁBRICA]])</f>
        <v>0</v>
      </c>
      <c r="AM438" s="7">
        <f t="shared" si="169"/>
        <v>4.5609756097560972</v>
      </c>
      <c r="AN438" s="7">
        <f t="shared" si="170"/>
        <v>7.5121951219512191</v>
      </c>
      <c r="AO438" s="8">
        <f t="shared" si="171"/>
        <v>0</v>
      </c>
      <c r="AP438" s="9">
        <f t="shared" si="172"/>
        <v>0</v>
      </c>
      <c r="AQ438" s="25">
        <f t="shared" si="173"/>
        <v>12.073170731707316</v>
      </c>
      <c r="AR438" s="18">
        <f t="shared" si="174"/>
        <v>3.2162162162162162</v>
      </c>
      <c r="AS438" s="7">
        <f t="shared" si="175"/>
        <v>5.2972972972972974</v>
      </c>
      <c r="AT438" s="8">
        <f t="shared" si="176"/>
        <v>0</v>
      </c>
      <c r="AU438" s="9">
        <f t="shared" si="177"/>
        <v>0</v>
      </c>
      <c r="AV438" s="10">
        <f t="shared" si="178"/>
        <v>8.513513513513514</v>
      </c>
      <c r="AW438" s="22">
        <f t="shared" si="179"/>
        <v>0</v>
      </c>
      <c r="AX438" s="5">
        <f t="shared" si="180"/>
        <v>0</v>
      </c>
      <c r="AY438" s="4">
        <f>IF(
  AND(Tabela1[[#This Row],[GRUPO | ITEM]]="PALHETAS",NOT(OR(MID(Tabela1[[#This Row],[ITEM]],1,5)="YN-PF",MID(Tabela1[[#This Row],[ITEM]],1,5)="YN-PC"))),
  0,
  IF(
    ROUNDUP(
      IF(
        IF(D438="A",13-SUM(AR438:AU438),IF(D438="B",11-SUM(AR438:AU438),IF(D438="C",7-SUM(AR438:AU438))))
        &lt;0,
        0,
        IF(D438="A",13-SUM(AR438:AU438),IF(D438="B",11-SUM(AR438:AU438),IF(D438="C",7-SUM(AR438:AU438))))
      )
      *AE438/C438, 0
    )
    *C438 = 0,
    0,
    ROUNDUP(
      IF(
        IF(D438="A",13-SUM(AR438:AU438),IF(D438="B",11-SUM(AR438:AU438),IF(D438="C",7-SUM(AR438:AU438))))
        &lt;0,
        0,
        IF(D438="A",13-SUM(AR438:AU438),IF(D438="B",11-SUM(AR438:AU438),IF(D438="C",7-SUM(AR438:AU438))))
      )
      *AE438/C438, 0
    ) *C438
  )
)</f>
        <v>0</v>
      </c>
      <c r="AZ438" s="26">
        <f>IF(OR(COUNTIF(AB438,"&gt;="&amp;1.5)+COUNTIF(AA438,"&gt;="&amp;1.5)+COUNTIF(Z438,"&gt;="&amp;1.5)+COUNTIF(Y438,"&gt;="&amp;1.5)+COUNTIF(X438,"&gt;="&amp;1.5)&gt;=2,COUNTIF(AB438,"&gt;="&amp;2)&gt;=1,AND(AA438&gt;=1.5,AB438&lt;=0.3,AI438=0)),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+IFERROR(BA438*C438,0),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+IFERROR(BA438*C438,0),
IFERROR(AVERAGEIF(Tabela1[[#This Row],[COMPRA PADRÃO]:[COMPRA &gt;30%]],"&gt;"&amp;0,Tabela1[[#This Row],[COMPRA PADRÃO]:[COMPRA &gt;30%]]),
0))/Tabela1[[#This Row],[U/CX]],0)*Tabela1[[#This Row],[U/CX]])</f>
        <v>0</v>
      </c>
      <c r="BA438" s="33"/>
      <c r="BB438" s="33"/>
      <c r="BC438" s="42"/>
      <c r="BD438" s="43">
        <f t="shared" si="181"/>
        <v>3.0943396226415096</v>
      </c>
      <c r="BE438" s="44">
        <f>Tabela1[[#This Row],[MÉDIA DIÁRIA]]*180</f>
        <v>556.98113207547169</v>
      </c>
      <c r="BF438" s="44">
        <f>Tabela1[[#This Row],[MÉDIA DIÁRIA]]*IF(Tabela1[[#This Row],[ABC FAT]]="A",(13*22),IF(Tabela1[[#This Row],[ABC FAT]]="B",(9*22),IF(Tabela1[[#This Row],[ABC FAT]]="C",(3*22),0)))</f>
        <v>204.22641509433964</v>
      </c>
      <c r="BG438" s="44">
        <f>SUM(Tabela1[[#This Row],[ESTOQUE TOTAL]],Tabela1[[#This Row],[TRÂNSITO TOTAL]])</f>
        <v>900</v>
      </c>
      <c r="BH4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1.6158536585365855</v>
      </c>
    </row>
    <row r="439" spans="1:61" s="3" customFormat="1" x14ac:dyDescent="0.2">
      <c r="A439" s="4" t="s">
        <v>17</v>
      </c>
      <c r="B439" s="4" t="s">
        <v>106</v>
      </c>
      <c r="C439" s="4">
        <v>25</v>
      </c>
      <c r="D439" s="4" t="s">
        <v>19</v>
      </c>
      <c r="E439" s="5">
        <v>825</v>
      </c>
      <c r="F439" s="4">
        <v>1375</v>
      </c>
      <c r="G439" s="4">
        <v>520</v>
      </c>
      <c r="H439" s="4">
        <v>2400</v>
      </c>
      <c r="I439" s="4">
        <v>970</v>
      </c>
      <c r="J439" s="4">
        <v>175</v>
      </c>
      <c r="K439" s="4">
        <v>1681</v>
      </c>
      <c r="L439" s="4">
        <v>600</v>
      </c>
      <c r="M439" s="4">
        <v>375</v>
      </c>
      <c r="N439" s="4">
        <v>700</v>
      </c>
      <c r="O439" s="4">
        <v>875</v>
      </c>
      <c r="P439" s="4">
        <v>825</v>
      </c>
      <c r="Q439" s="13">
        <f t="shared" si="156"/>
        <v>0.87448105291052036</v>
      </c>
      <c r="R439" s="16">
        <f t="shared" si="157"/>
        <v>1.4574684215175338</v>
      </c>
      <c r="S439" s="16">
        <f t="shared" si="158"/>
        <v>0.55118805759208556</v>
      </c>
      <c r="T439" s="16">
        <f t="shared" si="159"/>
        <v>2.5439448811942409</v>
      </c>
      <c r="U439" s="16">
        <f t="shared" si="160"/>
        <v>1.0281777228160056</v>
      </c>
      <c r="V439" s="16">
        <f t="shared" si="161"/>
        <v>0.18549598092041339</v>
      </c>
      <c r="W439" s="16">
        <f t="shared" si="162"/>
        <v>1.7818213938697995</v>
      </c>
      <c r="X439" s="16">
        <f t="shared" si="163"/>
        <v>0.63598622029856022</v>
      </c>
      <c r="Y439" s="16">
        <f t="shared" si="164"/>
        <v>0.39749138768660014</v>
      </c>
      <c r="Z439" s="16">
        <f t="shared" si="165"/>
        <v>0.74198392368165356</v>
      </c>
      <c r="AA439" s="16">
        <f t="shared" si="166"/>
        <v>0.92747990460206697</v>
      </c>
      <c r="AB439" s="17">
        <f t="shared" si="167"/>
        <v>0.87448105291052036</v>
      </c>
      <c r="AC439" s="15">
        <v>128878.8</v>
      </c>
      <c r="AD439" s="14">
        <f>AVERAGE(Tabela1[[#This Row],[202407-JUL]:[202506-JUN]])</f>
        <v>943.41666666666663</v>
      </c>
      <c r="AE439" s="14">
        <f t="shared" si="168"/>
        <v>1013.2727272727273</v>
      </c>
      <c r="AF439" s="5">
        <v>0</v>
      </c>
      <c r="AG439" s="6">
        <v>7450</v>
      </c>
      <c r="AH439" s="4">
        <v>5000</v>
      </c>
      <c r="AI439" s="23">
        <f>SUM(Tabela1[[#This Row],[ESTOQUE RJ]:[ESTOQUE SC]])</f>
        <v>12450</v>
      </c>
      <c r="AJ439" s="4">
        <v>0</v>
      </c>
      <c r="AK439" s="4">
        <v>0</v>
      </c>
      <c r="AL439" s="24">
        <f>SUM(Tabela1[[#This Row],[QTD CONTAINER]:[QTD FÁBRICA]])</f>
        <v>0</v>
      </c>
      <c r="AM439" s="7">
        <f t="shared" si="169"/>
        <v>7.8968289020404558</v>
      </c>
      <c r="AN439" s="7">
        <f t="shared" si="170"/>
        <v>5.2998851691546687</v>
      </c>
      <c r="AO439" s="8">
        <f t="shared" si="171"/>
        <v>0</v>
      </c>
      <c r="AP439" s="9">
        <f t="shared" si="172"/>
        <v>0</v>
      </c>
      <c r="AQ439" s="25">
        <f t="shared" si="173"/>
        <v>13.196714071195125</v>
      </c>
      <c r="AR439" s="18">
        <f t="shared" si="174"/>
        <v>7.3524134218553741</v>
      </c>
      <c r="AS439" s="7">
        <f t="shared" si="175"/>
        <v>4.9345056522519286</v>
      </c>
      <c r="AT439" s="8">
        <f t="shared" si="176"/>
        <v>0</v>
      </c>
      <c r="AU439" s="9">
        <f t="shared" si="177"/>
        <v>0</v>
      </c>
      <c r="AV439" s="10">
        <f t="shared" si="178"/>
        <v>12.286919074107303</v>
      </c>
      <c r="AW439" s="22">
        <f t="shared" si="179"/>
        <v>0</v>
      </c>
      <c r="AX439" s="5">
        <f t="shared" si="180"/>
        <v>0</v>
      </c>
      <c r="AY439" s="4">
        <f>IF(
  AND(Tabela1[[#This Row],[GRUPO | ITEM]]="PALHETAS",NOT(OR(MID(Tabela1[[#This Row],[ITEM]],1,5)="YN-PF",MID(Tabela1[[#This Row],[ITEM]],1,5)="YN-PC"))),
  0,
  IF(
    ROUNDUP(
      IF(
        IF(D439="A",13-SUM(AR439:AU439),IF(D439="B",11-SUM(AR439:AU439),IF(D439="C",7-SUM(AR439:AU439))))
        &lt;0,
        0,
        IF(D439="A",13-SUM(AR439:AU439),IF(D439="B",11-SUM(AR439:AU439),IF(D439="C",7-SUM(AR439:AU439))))
      )
      *AE439/C439, 0
    )
    *C439 = 0,
    0,
    ROUNDUP(
      IF(
        IF(D439="A",13-SUM(AR439:AU439),IF(D439="B",11-SUM(AR439:AU439),IF(D439="C",7-SUM(AR439:AU439))))
        &lt;0,
        0,
        IF(D439="A",13-SUM(AR439:AU439),IF(D439="B",11-SUM(AR439:AU439),IF(D439="C",7-SUM(AR439:AU439))))
      )
      *AE439/C439, 0
    ) *C439
  )
)</f>
        <v>0</v>
      </c>
      <c r="AZ439" s="26">
        <f>IF(OR(COUNTIF(AB439,"&gt;="&amp;1.5)+COUNTIF(AA439,"&gt;="&amp;1.5)+COUNTIF(Z439,"&gt;="&amp;1.5)+COUNTIF(Y439,"&gt;="&amp;1.5)+COUNTIF(X439,"&gt;="&amp;1.5)&gt;=2,COUNTIF(AB439,"&gt;="&amp;2)&gt;=1,AND(AA439&gt;=1.5,AB439&lt;=0.3,AI439=0)),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+IFERROR(BA439*C439,0),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+IFERROR(BA439*C439,0),
IFERROR(AVERAGEIF(Tabela1[[#This Row],[COMPRA PADRÃO]:[COMPRA &gt;30%]],"&gt;"&amp;0,Tabela1[[#This Row],[COMPRA PADRÃO]:[COMPRA &gt;30%]]),
0))/Tabela1[[#This Row],[U/CX]],0)*Tabela1[[#This Row],[U/CX]])</f>
        <v>0</v>
      </c>
      <c r="BA439" s="19"/>
      <c r="BB439" s="19"/>
      <c r="BC439" s="5"/>
      <c r="BD439" s="43">
        <f t="shared" si="181"/>
        <v>42.720754716981133</v>
      </c>
      <c r="BE439" s="44">
        <f>Tabela1[[#This Row],[MÉDIA DIÁRIA]]*180</f>
        <v>7689.7358490566039</v>
      </c>
      <c r="BF439" s="44">
        <f>Tabela1[[#This Row],[MÉDIA DIÁRIA]]*IF(Tabela1[[#This Row],[ABC FAT]]="A",(13*22),IF(Tabela1[[#This Row],[ABC FAT]]="B",(9*22),IF(Tabela1[[#This Row],[ABC FAT]]="C",(3*22),0)))</f>
        <v>12218.135849056604</v>
      </c>
      <c r="BG439" s="44">
        <f>SUM(Tabela1[[#This Row],[ESTOQUE TOTAL]],Tabela1[[#This Row],[TRÂNSITO TOTAL]])</f>
        <v>12450</v>
      </c>
      <c r="BH4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7450</v>
      </c>
      <c r="BI4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1.619041309660513</v>
      </c>
    </row>
    <row r="440" spans="1:61" s="3" customFormat="1" x14ac:dyDescent="0.2">
      <c r="A440" s="4" t="s">
        <v>39</v>
      </c>
      <c r="B440" s="4" t="s">
        <v>686</v>
      </c>
      <c r="C440" s="4">
        <v>40</v>
      </c>
      <c r="D440" s="4" t="s">
        <v>16</v>
      </c>
      <c r="E440" s="5">
        <v>190</v>
      </c>
      <c r="F440" s="4">
        <v>180</v>
      </c>
      <c r="G440" s="4">
        <v>105</v>
      </c>
      <c r="H440" s="4">
        <v>190</v>
      </c>
      <c r="I440" s="4">
        <v>50</v>
      </c>
      <c r="J440" s="4">
        <v>130</v>
      </c>
      <c r="K440" s="4">
        <v>245</v>
      </c>
      <c r="L440" s="4">
        <v>190</v>
      </c>
      <c r="M440" s="4">
        <v>160</v>
      </c>
      <c r="N440" s="4">
        <v>150</v>
      </c>
      <c r="O440" s="4">
        <v>60</v>
      </c>
      <c r="P440" s="4">
        <v>40</v>
      </c>
      <c r="Q440" s="13">
        <f t="shared" si="156"/>
        <v>1.349112426035503</v>
      </c>
      <c r="R440" s="16">
        <f t="shared" si="157"/>
        <v>1.2781065088757395</v>
      </c>
      <c r="S440" s="16">
        <f t="shared" si="158"/>
        <v>0.74556213017751471</v>
      </c>
      <c r="T440" s="16">
        <f t="shared" si="159"/>
        <v>1.349112426035503</v>
      </c>
      <c r="U440" s="16">
        <f t="shared" si="160"/>
        <v>0.35502958579881655</v>
      </c>
      <c r="V440" s="16">
        <f t="shared" si="161"/>
        <v>0.92307692307692302</v>
      </c>
      <c r="W440" s="16">
        <f t="shared" si="162"/>
        <v>1.739644970414201</v>
      </c>
      <c r="X440" s="16">
        <f t="shared" si="163"/>
        <v>1.349112426035503</v>
      </c>
      <c r="Y440" s="16">
        <f t="shared" si="164"/>
        <v>1.136094674556213</v>
      </c>
      <c r="Z440" s="16">
        <f t="shared" si="165"/>
        <v>1.0650887573964496</v>
      </c>
      <c r="AA440" s="16">
        <f t="shared" si="166"/>
        <v>0.42603550295857984</v>
      </c>
      <c r="AB440" s="17">
        <f t="shared" si="167"/>
        <v>0.28402366863905326</v>
      </c>
      <c r="AC440" s="15">
        <v>99145.3</v>
      </c>
      <c r="AD440" s="14">
        <f>AVERAGE(Tabela1[[#This Row],[202407-JUL]:[202506-JUN]])</f>
        <v>140.83333333333334</v>
      </c>
      <c r="AE440" s="14">
        <f t="shared" si="168"/>
        <v>150</v>
      </c>
      <c r="AF440" s="5">
        <v>1</v>
      </c>
      <c r="AG440" s="6">
        <v>391</v>
      </c>
      <c r="AH440" s="4">
        <v>760</v>
      </c>
      <c r="AI440" s="23">
        <f>SUM(Tabela1[[#This Row],[ESTOQUE RJ]:[ESTOQUE SC]])</f>
        <v>1151</v>
      </c>
      <c r="AJ440" s="4">
        <v>720</v>
      </c>
      <c r="AK440" s="4">
        <v>240</v>
      </c>
      <c r="AL440" s="24">
        <f>SUM(Tabela1[[#This Row],[QTD CONTAINER]:[QTD FÁBRICA]])</f>
        <v>960</v>
      </c>
      <c r="AM440" s="7">
        <f t="shared" si="169"/>
        <v>2.7763313609467453</v>
      </c>
      <c r="AN440" s="7">
        <f t="shared" si="170"/>
        <v>5.3964497041420119</v>
      </c>
      <c r="AO440" s="8">
        <f t="shared" si="171"/>
        <v>5.112426035502958</v>
      </c>
      <c r="AP440" s="9">
        <f t="shared" si="172"/>
        <v>1.7041420118343193</v>
      </c>
      <c r="AQ440" s="25">
        <f t="shared" si="173"/>
        <v>14.989349112426034</v>
      </c>
      <c r="AR440" s="18">
        <f t="shared" si="174"/>
        <v>2.6066666666666665</v>
      </c>
      <c r="AS440" s="7">
        <f t="shared" si="175"/>
        <v>5.0666666666666664</v>
      </c>
      <c r="AT440" s="8">
        <f t="shared" si="176"/>
        <v>4.8</v>
      </c>
      <c r="AU440" s="9">
        <f t="shared" si="177"/>
        <v>1.6</v>
      </c>
      <c r="AV440" s="10">
        <f t="shared" si="178"/>
        <v>14.073333333333332</v>
      </c>
      <c r="AW440" s="22">
        <f t="shared" si="179"/>
        <v>0</v>
      </c>
      <c r="AX440" s="5">
        <f t="shared" si="180"/>
        <v>0</v>
      </c>
      <c r="AY440" s="4">
        <f>IF(
  AND(Tabela1[[#This Row],[GRUPO | ITEM]]="PALHETAS",NOT(OR(MID(Tabela1[[#This Row],[ITEM]],1,5)="YN-PF",MID(Tabela1[[#This Row],[ITEM]],1,5)="YN-PC"))),
  0,
  IF(
    ROUNDUP(
      IF(
        IF(D440="A",13-SUM(AR440:AU440),IF(D440="B",11-SUM(AR440:AU440),IF(D440="C",7-SUM(AR440:AU440))))
        &lt;0,
        0,
        IF(D440="A",13-SUM(AR440:AU440),IF(D440="B",11-SUM(AR440:AU440),IF(D440="C",7-SUM(AR440:AU440))))
      )
      *AE440/C440, 0
    )
    *C440 = 0,
    0,
    ROUNDUP(
      IF(
        IF(D440="A",13-SUM(AR440:AU440),IF(D440="B",11-SUM(AR440:AU440),IF(D440="C",7-SUM(AR440:AU440))))
        &lt;0,
        0,
        IF(D440="A",13-SUM(AR440:AU440),IF(D440="B",11-SUM(AR440:AU440),IF(D440="C",7-SUM(AR440:AU440))))
      )
      *AE440/C440, 0
    ) *C440
  )
)</f>
        <v>0</v>
      </c>
      <c r="AZ440" s="26">
        <f>IF(OR(COUNTIF(AB440,"&gt;="&amp;1.5)+COUNTIF(AA440,"&gt;="&amp;1.5)+COUNTIF(Z440,"&gt;="&amp;1.5)+COUNTIF(Y440,"&gt;="&amp;1.5)+COUNTIF(X440,"&gt;="&amp;1.5)&gt;=2,COUNTIF(AB440,"&gt;="&amp;2)&gt;=1,AND(AA440&gt;=1.5,AB440&lt;=0.3,AI440=0)),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+IFERROR(BA440*C440,0),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+IFERROR(BA440*C440,0),
IFERROR(AVERAGEIF(Tabela1[[#This Row],[COMPRA PADRÃO]:[COMPRA &gt;30%]],"&gt;"&amp;0,Tabela1[[#This Row],[COMPRA PADRÃO]:[COMPRA &gt;30%]]),
0))/Tabela1[[#This Row],[U/CX]],0)*Tabela1[[#This Row],[U/CX]])</f>
        <v>0</v>
      </c>
      <c r="BA440" s="19"/>
      <c r="BB440" s="19"/>
      <c r="BC440" s="5"/>
      <c r="BD440" s="43">
        <f t="shared" si="181"/>
        <v>6.3773584905660377</v>
      </c>
      <c r="BE440" s="44">
        <f>Tabela1[[#This Row],[MÉDIA DIÁRIA]]*180</f>
        <v>1147.9245283018868</v>
      </c>
      <c r="BF440" s="44">
        <f>Tabela1[[#This Row],[MÉDIA DIÁRIA]]*IF(Tabela1[[#This Row],[ABC FAT]]="A",(13*22),IF(Tabela1[[#This Row],[ABC FAT]]="B",(9*22),IF(Tabela1[[#This Row],[ABC FAT]]="C",(3*22),0)))</f>
        <v>1262.7169811320755</v>
      </c>
      <c r="BG440" s="44">
        <f>SUM(Tabela1[[#This Row],[ESTOQUE TOTAL]],Tabela1[[#This Row],[TRÂNSITO TOTAL]])</f>
        <v>2111</v>
      </c>
      <c r="BH4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280</v>
      </c>
      <c r="BI4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1.6298980933596319</v>
      </c>
    </row>
    <row r="441" spans="1:61" s="3" customFormat="1" x14ac:dyDescent="0.2">
      <c r="A441" s="4" t="s">
        <v>39</v>
      </c>
      <c r="B441" s="4" t="s">
        <v>140</v>
      </c>
      <c r="C441" s="4">
        <v>200</v>
      </c>
      <c r="D441" s="4" t="s">
        <v>16</v>
      </c>
      <c r="E441" s="5"/>
      <c r="F441" s="4"/>
      <c r="G441" s="4"/>
      <c r="H441" s="4"/>
      <c r="I441" s="4">
        <v>890</v>
      </c>
      <c r="J441" s="4">
        <v>950</v>
      </c>
      <c r="K441" s="4">
        <v>2480</v>
      </c>
      <c r="L441" s="4">
        <v>1360</v>
      </c>
      <c r="M441" s="4">
        <v>600</v>
      </c>
      <c r="N441" s="4">
        <v>2400</v>
      </c>
      <c r="O441" s="4">
        <v>1830</v>
      </c>
      <c r="P441" s="4">
        <v>1434</v>
      </c>
      <c r="Q441" s="13">
        <f t="shared" si="156"/>
        <v>0</v>
      </c>
      <c r="R441" s="16">
        <f t="shared" si="157"/>
        <v>0</v>
      </c>
      <c r="S441" s="16">
        <f t="shared" si="158"/>
        <v>0</v>
      </c>
      <c r="T441" s="16">
        <f t="shared" si="159"/>
        <v>0</v>
      </c>
      <c r="U441" s="16">
        <f t="shared" si="160"/>
        <v>0.59611520428667109</v>
      </c>
      <c r="V441" s="16">
        <f t="shared" si="161"/>
        <v>0.63630274614869387</v>
      </c>
      <c r="W441" s="16">
        <f t="shared" si="162"/>
        <v>1.6610850636302745</v>
      </c>
      <c r="X441" s="16">
        <f t="shared" si="163"/>
        <v>0.91091761553918282</v>
      </c>
      <c r="Y441" s="16">
        <f t="shared" si="164"/>
        <v>0.40187541862022774</v>
      </c>
      <c r="Z441" s="16">
        <f t="shared" si="165"/>
        <v>1.607501674480911</v>
      </c>
      <c r="AA441" s="16">
        <f t="shared" si="166"/>
        <v>1.2257200267916946</v>
      </c>
      <c r="AB441" s="17">
        <f t="shared" si="167"/>
        <v>0.96048225050234426</v>
      </c>
      <c r="AC441" s="15">
        <v>91582.36</v>
      </c>
      <c r="AD441" s="14">
        <f>AVERAGE(Tabela1[[#This Row],[202407-JUL]:[202506-JUN]])</f>
        <v>1493</v>
      </c>
      <c r="AE441" s="14">
        <f t="shared" si="168"/>
        <v>1493</v>
      </c>
      <c r="AF441" s="5">
        <v>12</v>
      </c>
      <c r="AG441" s="6">
        <v>7062</v>
      </c>
      <c r="AH441" s="4">
        <v>0</v>
      </c>
      <c r="AI441" s="23">
        <f>SUM(Tabela1[[#This Row],[ESTOQUE RJ]:[ESTOQUE SC]])</f>
        <v>7062</v>
      </c>
      <c r="AJ441" s="4">
        <v>6200</v>
      </c>
      <c r="AK441" s="4">
        <v>21600</v>
      </c>
      <c r="AL441" s="24">
        <f>SUM(Tabela1[[#This Row],[QTD CONTAINER]:[QTD FÁBRICA]])</f>
        <v>27800</v>
      </c>
      <c r="AM441" s="7">
        <f t="shared" si="169"/>
        <v>4.73007367716008</v>
      </c>
      <c r="AN441" s="7">
        <f t="shared" si="170"/>
        <v>0</v>
      </c>
      <c r="AO441" s="8">
        <f t="shared" si="171"/>
        <v>4.1527126590756867</v>
      </c>
      <c r="AP441" s="9">
        <f t="shared" si="172"/>
        <v>14.467515070328199</v>
      </c>
      <c r="AQ441" s="25">
        <f t="shared" si="173"/>
        <v>23.350301406563965</v>
      </c>
      <c r="AR441" s="18">
        <f t="shared" si="174"/>
        <v>4.73007367716008</v>
      </c>
      <c r="AS441" s="7">
        <f t="shared" si="175"/>
        <v>0</v>
      </c>
      <c r="AT441" s="8">
        <f t="shared" si="176"/>
        <v>4.1527126590756867</v>
      </c>
      <c r="AU441" s="9">
        <f t="shared" si="177"/>
        <v>14.467515070328199</v>
      </c>
      <c r="AV441" s="10">
        <f t="shared" si="178"/>
        <v>23.350301406563965</v>
      </c>
      <c r="AW441" s="22">
        <f t="shared" si="179"/>
        <v>0</v>
      </c>
      <c r="AX441" s="5">
        <f t="shared" si="180"/>
        <v>0</v>
      </c>
      <c r="AY441" s="4">
        <f>IF(
  AND(Tabela1[[#This Row],[GRUPO | ITEM]]="PALHETAS",NOT(OR(MID(Tabela1[[#This Row],[ITEM]],1,5)="YN-PF",MID(Tabela1[[#This Row],[ITEM]],1,5)="YN-PC"))),
  0,
  IF(
    ROUNDUP(
      IF(
        IF(D441="A",13-SUM(AR441:AU441),IF(D441="B",11-SUM(AR441:AU441),IF(D441="C",7-SUM(AR441:AU441))))
        &lt;0,
        0,
        IF(D441="A",13-SUM(AR441:AU441),IF(D441="B",11-SUM(AR441:AU441),IF(D441="C",7-SUM(AR441:AU441))))
      )
      *AE441/C441, 0
    )
    *C441 = 0,
    0,
    ROUNDUP(
      IF(
        IF(D441="A",13-SUM(AR441:AU441),IF(D441="B",11-SUM(AR441:AU441),IF(D441="C",7-SUM(AR441:AU441))))
        &lt;0,
        0,
        IF(D441="A",13-SUM(AR441:AU441),IF(D441="B",11-SUM(AR441:AU441),IF(D441="C",7-SUM(AR441:AU441))))
      )
      *AE441/C441, 0
    ) *C441
  )
)</f>
        <v>0</v>
      </c>
      <c r="AZ441" s="26">
        <f>IF(OR(COUNTIF(AB441,"&gt;="&amp;1.5)+COUNTIF(AA441,"&gt;="&amp;1.5)+COUNTIF(Z441,"&gt;="&amp;1.5)+COUNTIF(Y441,"&gt;="&amp;1.5)+COUNTIF(X441,"&gt;="&amp;1.5)&gt;=2,COUNTIF(AB441,"&gt;="&amp;2)&gt;=1,AND(AA441&gt;=1.5,AB441&lt;=0.3,AI441=0)),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+IFERROR(BA441*C441,0),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+IFERROR(BA441*C441,0),
IFERROR(AVERAGEIF(Tabela1[[#This Row],[COMPRA PADRÃO]:[COMPRA &gt;30%]],"&gt;"&amp;0,Tabela1[[#This Row],[COMPRA PADRÃO]:[COMPRA &gt;30%]]),
0))/Tabela1[[#This Row],[U/CX]],0)*Tabela1[[#This Row],[U/CX]])</f>
        <v>0</v>
      </c>
      <c r="BA441" s="19"/>
      <c r="BB441" s="19"/>
      <c r="BC441" s="5"/>
      <c r="BD441" s="43">
        <f t="shared" si="181"/>
        <v>45.071698113207546</v>
      </c>
      <c r="BE441" s="44">
        <f>Tabela1[[#This Row],[MÉDIA DIÁRIA]]*180</f>
        <v>8112.9056603773579</v>
      </c>
      <c r="BF441" s="44">
        <f>Tabela1[[#This Row],[MÉDIA DIÁRIA]]*IF(Tabela1[[#This Row],[ABC FAT]]="A",(13*22),IF(Tabela1[[#This Row],[ABC FAT]]="B",(9*22),IF(Tabela1[[#This Row],[ABC FAT]]="C",(3*22),0)))</f>
        <v>8924.1962264150934</v>
      </c>
      <c r="BG441" s="44">
        <f>SUM(Tabela1[[#This Row],[ESTOQUE TOTAL]],Tabela1[[#This Row],[TRÂNSITO TOTAL]])</f>
        <v>34862</v>
      </c>
      <c r="BH4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1.6346794299322767</v>
      </c>
    </row>
    <row r="442" spans="1:61" s="3" customFormat="1" x14ac:dyDescent="0.2">
      <c r="A442" s="4" t="s">
        <v>17</v>
      </c>
      <c r="B442" s="4" t="s">
        <v>950</v>
      </c>
      <c r="C442" s="4">
        <v>25</v>
      </c>
      <c r="D442" s="4" t="s">
        <v>16</v>
      </c>
      <c r="E442" s="5">
        <v>175</v>
      </c>
      <c r="F442" s="4">
        <v>75</v>
      </c>
      <c r="G442" s="4">
        <v>150</v>
      </c>
      <c r="H442" s="4">
        <v>215</v>
      </c>
      <c r="I442" s="4">
        <v>175</v>
      </c>
      <c r="J442" s="4"/>
      <c r="K442" s="4">
        <v>225</v>
      </c>
      <c r="L442" s="4">
        <v>135</v>
      </c>
      <c r="M442" s="4">
        <v>125</v>
      </c>
      <c r="N442" s="4">
        <v>175</v>
      </c>
      <c r="O442" s="4">
        <v>75</v>
      </c>
      <c r="P442" s="4">
        <v>25</v>
      </c>
      <c r="Q442" s="13">
        <f t="shared" si="156"/>
        <v>1.2419354838709677</v>
      </c>
      <c r="R442" s="16">
        <f t="shared" si="157"/>
        <v>0.532258064516129</v>
      </c>
      <c r="S442" s="16">
        <f t="shared" si="158"/>
        <v>1.064516129032258</v>
      </c>
      <c r="T442" s="16">
        <f t="shared" si="159"/>
        <v>1.5258064516129033</v>
      </c>
      <c r="U442" s="16">
        <f t="shared" si="160"/>
        <v>1.2419354838709677</v>
      </c>
      <c r="V442" s="16">
        <f t="shared" si="161"/>
        <v>0</v>
      </c>
      <c r="W442" s="16">
        <f t="shared" si="162"/>
        <v>1.5967741935483872</v>
      </c>
      <c r="X442" s="16">
        <f t="shared" si="163"/>
        <v>0.95806451612903232</v>
      </c>
      <c r="Y442" s="16">
        <f t="shared" si="164"/>
        <v>0.88709677419354838</v>
      </c>
      <c r="Z442" s="16">
        <f t="shared" si="165"/>
        <v>1.2419354838709677</v>
      </c>
      <c r="AA442" s="16">
        <f t="shared" si="166"/>
        <v>0.532258064516129</v>
      </c>
      <c r="AB442" s="17">
        <f t="shared" si="167"/>
        <v>0.17741935483870969</v>
      </c>
      <c r="AC442" s="15">
        <v>32086.3</v>
      </c>
      <c r="AD442" s="14">
        <f>AVERAGE(Tabela1[[#This Row],[202407-JUL]:[202506-JUN]])</f>
        <v>140.90909090909091</v>
      </c>
      <c r="AE442" s="14">
        <f t="shared" si="168"/>
        <v>152.5</v>
      </c>
      <c r="AF442" s="5">
        <v>0</v>
      </c>
      <c r="AG442" s="6">
        <v>0</v>
      </c>
      <c r="AH442" s="4">
        <v>725</v>
      </c>
      <c r="AI442" s="23">
        <f>SUM(Tabela1[[#This Row],[ESTOQUE RJ]:[ESTOQUE SC]])</f>
        <v>725</v>
      </c>
      <c r="AJ442" s="4">
        <v>1000</v>
      </c>
      <c r="AK442" s="4">
        <v>0</v>
      </c>
      <c r="AL442" s="24">
        <f>SUM(Tabela1[[#This Row],[QTD CONTAINER]:[QTD FÁBRICA]])</f>
        <v>1000</v>
      </c>
      <c r="AM442" s="7">
        <f t="shared" si="169"/>
        <v>0</v>
      </c>
      <c r="AN442" s="7">
        <f t="shared" si="170"/>
        <v>5.145161290322581</v>
      </c>
      <c r="AO442" s="8">
        <f t="shared" si="171"/>
        <v>7.096774193548387</v>
      </c>
      <c r="AP442" s="9">
        <f t="shared" si="172"/>
        <v>0</v>
      </c>
      <c r="AQ442" s="25">
        <f t="shared" si="173"/>
        <v>12.241935483870968</v>
      </c>
      <c r="AR442" s="18">
        <f t="shared" si="174"/>
        <v>0</v>
      </c>
      <c r="AS442" s="7">
        <f t="shared" si="175"/>
        <v>4.7540983606557381</v>
      </c>
      <c r="AT442" s="8">
        <f t="shared" si="176"/>
        <v>6.557377049180328</v>
      </c>
      <c r="AU442" s="9">
        <f t="shared" si="177"/>
        <v>0</v>
      </c>
      <c r="AV442" s="10">
        <f t="shared" si="178"/>
        <v>11.311475409836067</v>
      </c>
      <c r="AW442" s="22">
        <f t="shared" si="179"/>
        <v>0</v>
      </c>
      <c r="AX442" s="5">
        <f t="shared" si="180"/>
        <v>0</v>
      </c>
      <c r="AY442" s="4">
        <f>IF(
  AND(Tabela1[[#This Row],[GRUPO | ITEM]]="PALHETAS",NOT(OR(MID(Tabela1[[#This Row],[ITEM]],1,5)="YN-PF",MID(Tabela1[[#This Row],[ITEM]],1,5)="YN-PC"))),
  0,
  IF(
    ROUNDUP(
      IF(
        IF(D442="A",13-SUM(AR442:AU442),IF(D442="B",11-SUM(AR442:AU442),IF(D442="C",7-SUM(AR442:AU442))))
        &lt;0,
        0,
        IF(D442="A",13-SUM(AR442:AU442),IF(D442="B",11-SUM(AR442:AU442),IF(D442="C",7-SUM(AR442:AU442))))
      )
      *AE442/C442, 0
    )
    *C442 = 0,
    0,
    ROUNDUP(
      IF(
        IF(D442="A",13-SUM(AR442:AU442),IF(D442="B",11-SUM(AR442:AU442),IF(D442="C",7-SUM(AR442:AU442))))
        &lt;0,
        0,
        IF(D442="A",13-SUM(AR442:AU442),IF(D442="B",11-SUM(AR442:AU442),IF(D442="C",7-SUM(AR442:AU442))))
      )
      *AE442/C442, 0
    ) *C442
  )
)</f>
        <v>0</v>
      </c>
      <c r="AZ442" s="26">
        <f>IF(OR(COUNTIF(AB442,"&gt;="&amp;1.5)+COUNTIF(AA442,"&gt;="&amp;1.5)+COUNTIF(Z442,"&gt;="&amp;1.5)+COUNTIF(Y442,"&gt;="&amp;1.5)+COUNTIF(X442,"&gt;="&amp;1.5)&gt;=2,COUNTIF(AB442,"&gt;="&amp;2)&gt;=1,AND(AA442&gt;=1.5,AB442&lt;=0.3,AI442=0)),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+IFERROR(BA442*C442,0),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+IFERROR(BA442*C442,0),
IFERROR(AVERAGEIF(Tabela1[[#This Row],[COMPRA PADRÃO]:[COMPRA &gt;30%]],"&gt;"&amp;0,Tabela1[[#This Row],[COMPRA PADRÃO]:[COMPRA &gt;30%]]),
0))/Tabela1[[#This Row],[U/CX]],0)*Tabela1[[#This Row],[U/CX]])</f>
        <v>0</v>
      </c>
      <c r="BA442" s="19"/>
      <c r="BB442" s="19"/>
      <c r="BC442" s="41"/>
      <c r="BD442" s="43">
        <f t="shared" si="181"/>
        <v>5.8490566037735849</v>
      </c>
      <c r="BE442" s="44">
        <f>Tabela1[[#This Row],[MÉDIA DIÁRIA]]*180</f>
        <v>1052.8301886792453</v>
      </c>
      <c r="BF442" s="44">
        <f>Tabela1[[#This Row],[MÉDIA DIÁRIA]]*IF(Tabela1[[#This Row],[ABC FAT]]="A",(13*22),IF(Tabela1[[#This Row],[ABC FAT]]="B",(9*22),IF(Tabela1[[#This Row],[ABC FAT]]="C",(3*22),0)))</f>
        <v>1158.1132075471698</v>
      </c>
      <c r="BG442" s="44">
        <f>SUM(Tabela1[[#This Row],[ESTOQUE TOTAL]],Tabela1[[#This Row],[TRÂNSITO TOTAL]])</f>
        <v>1725</v>
      </c>
      <c r="BH4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475</v>
      </c>
      <c r="BI4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1.6384408602150538</v>
      </c>
    </row>
    <row r="443" spans="1:61" s="3" customFormat="1" x14ac:dyDescent="0.2">
      <c r="A443" s="4" t="s">
        <v>17</v>
      </c>
      <c r="B443" s="4" t="s">
        <v>1227</v>
      </c>
      <c r="C443" s="4">
        <v>40</v>
      </c>
      <c r="D443" s="4" t="s">
        <v>85</v>
      </c>
      <c r="E443" s="5">
        <v>40</v>
      </c>
      <c r="F443" s="4"/>
      <c r="G443" s="4"/>
      <c r="H443" s="4">
        <v>160</v>
      </c>
      <c r="I443" s="4">
        <v>120</v>
      </c>
      <c r="J443" s="4"/>
      <c r="K443" s="4"/>
      <c r="L443" s="4"/>
      <c r="M443" s="4"/>
      <c r="N443" s="4"/>
      <c r="O443" s="4">
        <v>80</v>
      </c>
      <c r="P443" s="4"/>
      <c r="Q443" s="13">
        <f t="shared" si="156"/>
        <v>0.4</v>
      </c>
      <c r="R443" s="16">
        <f t="shared" si="157"/>
        <v>0</v>
      </c>
      <c r="S443" s="16">
        <f t="shared" si="158"/>
        <v>0</v>
      </c>
      <c r="T443" s="16">
        <f t="shared" si="159"/>
        <v>1.6</v>
      </c>
      <c r="U443" s="16">
        <f t="shared" si="160"/>
        <v>1.2</v>
      </c>
      <c r="V443" s="16">
        <f t="shared" si="161"/>
        <v>0</v>
      </c>
      <c r="W443" s="16">
        <f t="shared" si="162"/>
        <v>0</v>
      </c>
      <c r="X443" s="16">
        <f t="shared" si="163"/>
        <v>0</v>
      </c>
      <c r="Y443" s="16">
        <f t="shared" si="164"/>
        <v>0</v>
      </c>
      <c r="Z443" s="16">
        <f t="shared" si="165"/>
        <v>0</v>
      </c>
      <c r="AA443" s="16">
        <f t="shared" si="166"/>
        <v>0.8</v>
      </c>
      <c r="AB443" s="17">
        <f t="shared" si="167"/>
        <v>0</v>
      </c>
      <c r="AC443" s="15">
        <v>2821.6</v>
      </c>
      <c r="AD443" s="14">
        <f>AVERAGE(Tabela1[[#This Row],[202407-JUL]:[202506-JUN]])</f>
        <v>100</v>
      </c>
      <c r="AE443" s="14">
        <f t="shared" si="168"/>
        <v>100</v>
      </c>
      <c r="AF443" s="5">
        <v>0</v>
      </c>
      <c r="AG443" s="6">
        <v>447</v>
      </c>
      <c r="AH443" s="4">
        <v>0</v>
      </c>
      <c r="AI443" s="23">
        <f>SUM(Tabela1[[#This Row],[ESTOQUE RJ]:[ESTOQUE SC]])</f>
        <v>447</v>
      </c>
      <c r="AJ443" s="4">
        <v>0</v>
      </c>
      <c r="AK443" s="4">
        <v>0</v>
      </c>
      <c r="AL443" s="24">
        <f>SUM(Tabela1[[#This Row],[QTD CONTAINER]:[QTD FÁBRICA]])</f>
        <v>0</v>
      </c>
      <c r="AM443" s="7">
        <f t="shared" si="169"/>
        <v>4.47</v>
      </c>
      <c r="AN443" s="7">
        <f t="shared" si="170"/>
        <v>0</v>
      </c>
      <c r="AO443" s="8">
        <f t="shared" si="171"/>
        <v>0</v>
      </c>
      <c r="AP443" s="9">
        <f t="shared" si="172"/>
        <v>0</v>
      </c>
      <c r="AQ443" s="25">
        <f t="shared" si="173"/>
        <v>4.47</v>
      </c>
      <c r="AR443" s="18">
        <f t="shared" si="174"/>
        <v>4.47</v>
      </c>
      <c r="AS443" s="7">
        <f t="shared" si="175"/>
        <v>0</v>
      </c>
      <c r="AT443" s="8">
        <f t="shared" si="176"/>
        <v>0</v>
      </c>
      <c r="AU443" s="9">
        <f t="shared" si="177"/>
        <v>0</v>
      </c>
      <c r="AV443" s="10">
        <f t="shared" si="178"/>
        <v>4.47</v>
      </c>
      <c r="AW443" s="22">
        <f t="shared" si="179"/>
        <v>0</v>
      </c>
      <c r="AX443" s="5">
        <f t="shared" si="180"/>
        <v>0</v>
      </c>
      <c r="AY443" s="4">
        <f>IF(
  AND(Tabela1[[#This Row],[GRUPO | ITEM]]="PALHETAS",NOT(OR(MID(Tabela1[[#This Row],[ITEM]],1,5)="YN-PF",MID(Tabela1[[#This Row],[ITEM]],1,5)="YN-PC"))),
  0,
  IF(
    ROUNDUP(
      IF(
        IF(D443="A",13-SUM(AR443:AU443),IF(D443="B",11-SUM(AR443:AU443),IF(D443="C",7-SUM(AR443:AU443))))
        &lt;0,
        0,
        IF(D443="A",13-SUM(AR443:AU443),IF(D443="B",11-SUM(AR443:AU443),IF(D443="C",7-SUM(AR443:AU443))))
      )
      *AE443/C443, 0
    )
    *C443 = 0,
    0,
    ROUNDUP(
      IF(
        IF(D443="A",13-SUM(AR443:AU443),IF(D443="B",11-SUM(AR443:AU443),IF(D443="C",7-SUM(AR443:AU443))))
        &lt;0,
        0,
        IF(D443="A",13-SUM(AR443:AU443),IF(D443="B",11-SUM(AR443:AU443),IF(D443="C",7-SUM(AR443:AU443))))
      )
      *AE443/C443, 0
    ) *C443
  )
)</f>
        <v>0</v>
      </c>
      <c r="AZ443" s="26">
        <f>IF(OR(COUNTIF(AB443,"&gt;="&amp;1.5)+COUNTIF(AA443,"&gt;="&amp;1.5)+COUNTIF(Z443,"&gt;="&amp;1.5)+COUNTIF(Y443,"&gt;="&amp;1.5)+COUNTIF(X443,"&gt;="&amp;1.5)&gt;=2,COUNTIF(AB443,"&gt;="&amp;2)&gt;=1,AND(AA443&gt;=1.5,AB443&lt;=0.3,AI443=0)),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+IFERROR(BA443*C443,0),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+IFERROR(BA443*C443,0),
IFERROR(AVERAGEIF(Tabela1[[#This Row],[COMPRA PADRÃO]:[COMPRA &gt;30%]],"&gt;"&amp;0,Tabela1[[#This Row],[COMPRA PADRÃO]:[COMPRA &gt;30%]]),
0))/Tabela1[[#This Row],[U/CX]],0)*Tabela1[[#This Row],[U/CX]])</f>
        <v>0</v>
      </c>
      <c r="BA443" s="19"/>
      <c r="BB443" s="19"/>
      <c r="BC443" s="5"/>
      <c r="BD443" s="43">
        <f t="shared" si="181"/>
        <v>1.5094339622641511</v>
      </c>
      <c r="BE443" s="44">
        <f>Tabela1[[#This Row],[MÉDIA DIÁRIA]]*180</f>
        <v>271.69811320754718</v>
      </c>
      <c r="BF443" s="44">
        <f>Tabela1[[#This Row],[MÉDIA DIÁRIA]]*IF(Tabela1[[#This Row],[ABC FAT]]="A",(13*22),IF(Tabela1[[#This Row],[ABC FAT]]="B",(9*22),IF(Tabela1[[#This Row],[ABC FAT]]="C",(3*22),0)))</f>
        <v>99.622641509433976</v>
      </c>
      <c r="BG443" s="44">
        <f>SUM(Tabela1[[#This Row],[ESTOQUE TOTAL]],Tabela1[[#This Row],[TRÂNSITO TOTAL]])</f>
        <v>447</v>
      </c>
      <c r="BH4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1.6452083333333332</v>
      </c>
    </row>
    <row r="444" spans="1:61" s="3" customFormat="1" x14ac:dyDescent="0.2">
      <c r="A444" s="4" t="s">
        <v>17</v>
      </c>
      <c r="B444" s="4" t="s">
        <v>201</v>
      </c>
      <c r="C444" s="4">
        <v>25</v>
      </c>
      <c r="D444" s="4" t="s">
        <v>16</v>
      </c>
      <c r="E444" s="5">
        <v>224</v>
      </c>
      <c r="F444" s="4"/>
      <c r="G444" s="4"/>
      <c r="H444" s="4"/>
      <c r="I444" s="4">
        <v>305</v>
      </c>
      <c r="J444" s="4">
        <v>90</v>
      </c>
      <c r="K444" s="4">
        <v>235</v>
      </c>
      <c r="L444" s="4">
        <v>70</v>
      </c>
      <c r="M444" s="4">
        <v>185</v>
      </c>
      <c r="N444" s="4">
        <v>250</v>
      </c>
      <c r="O444" s="4">
        <v>275</v>
      </c>
      <c r="P444" s="4">
        <v>150</v>
      </c>
      <c r="Q444" s="13">
        <f t="shared" si="156"/>
        <v>1.1300448430493273</v>
      </c>
      <c r="R444" s="16">
        <f t="shared" si="157"/>
        <v>0</v>
      </c>
      <c r="S444" s="16">
        <f t="shared" si="158"/>
        <v>0</v>
      </c>
      <c r="T444" s="16">
        <f t="shared" si="159"/>
        <v>0</v>
      </c>
      <c r="U444" s="16">
        <f t="shared" si="160"/>
        <v>1.538677130044843</v>
      </c>
      <c r="V444" s="16">
        <f t="shared" si="161"/>
        <v>0.45403587443946186</v>
      </c>
      <c r="W444" s="16">
        <f t="shared" si="162"/>
        <v>1.1855381165919283</v>
      </c>
      <c r="X444" s="16">
        <f t="shared" si="163"/>
        <v>0.35313901345291476</v>
      </c>
      <c r="Y444" s="16">
        <f t="shared" si="164"/>
        <v>0.93329596412556048</v>
      </c>
      <c r="Z444" s="16">
        <f t="shared" si="165"/>
        <v>1.2612107623318385</v>
      </c>
      <c r="AA444" s="16">
        <f t="shared" si="166"/>
        <v>1.3873318385650224</v>
      </c>
      <c r="AB444" s="17">
        <f t="shared" si="167"/>
        <v>0.75672645739910316</v>
      </c>
      <c r="AC444" s="15">
        <v>35868.730000000003</v>
      </c>
      <c r="AD444" s="14">
        <f>AVERAGE(Tabela1[[#This Row],[202407-JUL]:[202506-JUN]])</f>
        <v>198.22222222222223</v>
      </c>
      <c r="AE444" s="14">
        <f t="shared" si="168"/>
        <v>198.22222222222223</v>
      </c>
      <c r="AF444" s="5">
        <v>0</v>
      </c>
      <c r="AG444" s="6">
        <v>0</v>
      </c>
      <c r="AH444" s="4">
        <v>0</v>
      </c>
      <c r="AI444" s="23">
        <f>SUM(Tabela1[[#This Row],[ESTOQUE RJ]:[ESTOQUE SC]])</f>
        <v>0</v>
      </c>
      <c r="AJ444" s="4">
        <v>2000</v>
      </c>
      <c r="AK444" s="4">
        <v>350</v>
      </c>
      <c r="AL444" s="24">
        <f>SUM(Tabela1[[#This Row],[QTD CONTAINER]:[QTD FÁBRICA]])</f>
        <v>2350</v>
      </c>
      <c r="AM444" s="7">
        <f t="shared" si="169"/>
        <v>0</v>
      </c>
      <c r="AN444" s="7">
        <f t="shared" si="170"/>
        <v>0</v>
      </c>
      <c r="AO444" s="8">
        <f t="shared" si="171"/>
        <v>10.089686098654708</v>
      </c>
      <c r="AP444" s="9">
        <f t="shared" si="172"/>
        <v>1.7656950672645739</v>
      </c>
      <c r="AQ444" s="25">
        <f t="shared" si="173"/>
        <v>11.855381165919281</v>
      </c>
      <c r="AR444" s="18">
        <f t="shared" si="174"/>
        <v>0</v>
      </c>
      <c r="AS444" s="7">
        <f t="shared" si="175"/>
        <v>0</v>
      </c>
      <c r="AT444" s="8">
        <f t="shared" si="176"/>
        <v>10.089686098654708</v>
      </c>
      <c r="AU444" s="9">
        <f t="shared" si="177"/>
        <v>1.7656950672645739</v>
      </c>
      <c r="AV444" s="10">
        <f t="shared" si="178"/>
        <v>11.855381165919281</v>
      </c>
      <c r="AW444" s="22">
        <f t="shared" si="179"/>
        <v>0</v>
      </c>
      <c r="AX444" s="5">
        <f t="shared" si="180"/>
        <v>0</v>
      </c>
      <c r="AY444" s="4">
        <f>IF(
  AND(Tabela1[[#This Row],[GRUPO | ITEM]]="PALHETAS",NOT(OR(MID(Tabela1[[#This Row],[ITEM]],1,5)="YN-PF",MID(Tabela1[[#This Row],[ITEM]],1,5)="YN-PC"))),
  0,
  IF(
    ROUNDUP(
      IF(
        IF(D444="A",13-SUM(AR444:AU444),IF(D444="B",11-SUM(AR444:AU444),IF(D444="C",7-SUM(AR444:AU444))))
        &lt;0,
        0,
        IF(D444="A",13-SUM(AR444:AU444),IF(D444="B",11-SUM(AR444:AU444),IF(D444="C",7-SUM(AR444:AU444))))
      )
      *AE444/C444, 0
    )
    *C444 = 0,
    0,
    ROUNDUP(
      IF(
        IF(D444="A",13-SUM(AR444:AU444),IF(D444="B",11-SUM(AR444:AU444),IF(D444="C",7-SUM(AR444:AU444))))
        &lt;0,
        0,
        IF(D444="A",13-SUM(AR444:AU444),IF(D444="B",11-SUM(AR444:AU444),IF(D444="C",7-SUM(AR444:AU444))))
      )
      *AE444/C444, 0
    ) *C444
  )
)</f>
        <v>0</v>
      </c>
      <c r="AZ444" s="26">
        <f>IF(OR(COUNTIF(AB444,"&gt;="&amp;1.5)+COUNTIF(AA444,"&gt;="&amp;1.5)+COUNTIF(Z444,"&gt;="&amp;1.5)+COUNTIF(Y444,"&gt;="&amp;1.5)+COUNTIF(X444,"&gt;="&amp;1.5)&gt;=2,COUNTIF(AB444,"&gt;="&amp;2)&gt;=1,AND(AA444&gt;=1.5,AB444&lt;=0.3,AI444=0)),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+IFERROR(BA444*C444,0),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+IFERROR(BA444*C444,0),
IFERROR(AVERAGEIF(Tabela1[[#This Row],[COMPRA PADRÃO]:[COMPRA &gt;30%]],"&gt;"&amp;0,Tabela1[[#This Row],[COMPRA PADRÃO]:[COMPRA &gt;30%]]),
0))/Tabela1[[#This Row],[U/CX]],0)*Tabela1[[#This Row],[U/CX]])</f>
        <v>0</v>
      </c>
      <c r="BA444" s="19"/>
      <c r="BB444" s="19"/>
      <c r="BC444" s="5"/>
      <c r="BD444" s="43">
        <f t="shared" si="181"/>
        <v>6.7320754716981135</v>
      </c>
      <c r="BE444" s="44">
        <f>Tabela1[[#This Row],[MÉDIA DIÁRIA]]*180</f>
        <v>1211.7735849056605</v>
      </c>
      <c r="BF444" s="44">
        <f>Tabela1[[#This Row],[MÉDIA DIÁRIA]]*IF(Tabela1[[#This Row],[ABC FAT]]="A",(13*22),IF(Tabela1[[#This Row],[ABC FAT]]="B",(9*22),IF(Tabela1[[#This Row],[ABC FAT]]="C",(3*22),0)))</f>
        <v>1332.9509433962264</v>
      </c>
      <c r="BG444" s="44">
        <f>SUM(Tabela1[[#This Row],[ESTOQUE TOTAL]],Tabela1[[#This Row],[TRÂNSITO TOTAL]])</f>
        <v>2350</v>
      </c>
      <c r="BH4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4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1.6504733432984553</v>
      </c>
    </row>
    <row r="445" spans="1:61" s="3" customFormat="1" x14ac:dyDescent="0.2">
      <c r="A445" s="4" t="s">
        <v>17</v>
      </c>
      <c r="B445" s="4" t="s">
        <v>929</v>
      </c>
      <c r="C445" s="4">
        <v>20</v>
      </c>
      <c r="D445" s="4" t="s">
        <v>16</v>
      </c>
      <c r="E445" s="5">
        <v>280</v>
      </c>
      <c r="F445" s="4">
        <v>360</v>
      </c>
      <c r="G445" s="4">
        <v>160</v>
      </c>
      <c r="H445" s="4">
        <v>580</v>
      </c>
      <c r="I445" s="4">
        <v>500</v>
      </c>
      <c r="J445" s="4">
        <v>120</v>
      </c>
      <c r="K445" s="4">
        <v>740</v>
      </c>
      <c r="L445" s="4">
        <v>440</v>
      </c>
      <c r="M445" s="4">
        <v>520</v>
      </c>
      <c r="N445" s="4">
        <v>320</v>
      </c>
      <c r="O445" s="4">
        <v>280</v>
      </c>
      <c r="P445" s="4">
        <v>220</v>
      </c>
      <c r="Q445" s="13">
        <f t="shared" si="156"/>
        <v>0.74336283185840701</v>
      </c>
      <c r="R445" s="16">
        <f t="shared" si="157"/>
        <v>0.95575221238938046</v>
      </c>
      <c r="S445" s="16">
        <f t="shared" si="158"/>
        <v>0.4247787610619469</v>
      </c>
      <c r="T445" s="16">
        <f t="shared" si="159"/>
        <v>1.5398230088495575</v>
      </c>
      <c r="U445" s="16">
        <f t="shared" si="160"/>
        <v>1.3274336283185839</v>
      </c>
      <c r="V445" s="16">
        <f t="shared" si="161"/>
        <v>0.31858407079646017</v>
      </c>
      <c r="W445" s="16">
        <f t="shared" si="162"/>
        <v>1.9646017699115044</v>
      </c>
      <c r="X445" s="16">
        <f t="shared" si="163"/>
        <v>1.168141592920354</v>
      </c>
      <c r="Y445" s="16">
        <f t="shared" si="164"/>
        <v>1.3805309734513274</v>
      </c>
      <c r="Z445" s="16">
        <f t="shared" si="165"/>
        <v>0.84955752212389379</v>
      </c>
      <c r="AA445" s="16">
        <f t="shared" si="166"/>
        <v>0.74336283185840701</v>
      </c>
      <c r="AB445" s="17">
        <f t="shared" si="167"/>
        <v>0.58407079646017701</v>
      </c>
      <c r="AC445" s="15">
        <v>69751</v>
      </c>
      <c r="AD445" s="14">
        <f>AVERAGE(Tabela1[[#This Row],[202407-JUL]:[202506-JUN]])</f>
        <v>376.66666666666669</v>
      </c>
      <c r="AE445" s="14">
        <f t="shared" si="168"/>
        <v>376.66666666666669</v>
      </c>
      <c r="AF445" s="5">
        <v>0</v>
      </c>
      <c r="AG445" s="6">
        <v>580</v>
      </c>
      <c r="AH445" s="4">
        <v>2020</v>
      </c>
      <c r="AI445" s="23">
        <f>SUM(Tabela1[[#This Row],[ESTOQUE RJ]:[ESTOQUE SC]])</f>
        <v>2600</v>
      </c>
      <c r="AJ445" s="4">
        <v>2500</v>
      </c>
      <c r="AK445" s="4">
        <v>0</v>
      </c>
      <c r="AL445" s="24">
        <f>SUM(Tabela1[[#This Row],[QTD CONTAINER]:[QTD FÁBRICA]])</f>
        <v>2500</v>
      </c>
      <c r="AM445" s="7">
        <f t="shared" si="169"/>
        <v>1.5398230088495575</v>
      </c>
      <c r="AN445" s="7">
        <f t="shared" si="170"/>
        <v>5.3628318584070795</v>
      </c>
      <c r="AO445" s="8">
        <f t="shared" si="171"/>
        <v>6.6371681415929205</v>
      </c>
      <c r="AP445" s="9">
        <f t="shared" si="172"/>
        <v>0</v>
      </c>
      <c r="AQ445" s="25">
        <f t="shared" si="173"/>
        <v>13.539823008849558</v>
      </c>
      <c r="AR445" s="18">
        <f t="shared" si="174"/>
        <v>1.5398230088495575</v>
      </c>
      <c r="AS445" s="7">
        <f t="shared" si="175"/>
        <v>5.3628318584070795</v>
      </c>
      <c r="AT445" s="8">
        <f t="shared" si="176"/>
        <v>6.6371681415929205</v>
      </c>
      <c r="AU445" s="9">
        <f t="shared" si="177"/>
        <v>0</v>
      </c>
      <c r="AV445" s="10">
        <f t="shared" si="178"/>
        <v>13.539823008849558</v>
      </c>
      <c r="AW445" s="22">
        <f t="shared" si="179"/>
        <v>0</v>
      </c>
      <c r="AX445" s="5">
        <f t="shared" si="180"/>
        <v>0</v>
      </c>
      <c r="AY445" s="4">
        <f>IF(
  AND(Tabela1[[#This Row],[GRUPO | ITEM]]="PALHETAS",NOT(OR(MID(Tabela1[[#This Row],[ITEM]],1,5)="YN-PF",MID(Tabela1[[#This Row],[ITEM]],1,5)="YN-PC"))),
  0,
  IF(
    ROUNDUP(
      IF(
        IF(D445="A",13-SUM(AR445:AU445),IF(D445="B",11-SUM(AR445:AU445),IF(D445="C",7-SUM(AR445:AU445))))
        &lt;0,
        0,
        IF(D445="A",13-SUM(AR445:AU445),IF(D445="B",11-SUM(AR445:AU445),IF(D445="C",7-SUM(AR445:AU445))))
      )
      *AE445/C445, 0
    )
    *C445 = 0,
    0,
    ROUNDUP(
      IF(
        IF(D445="A",13-SUM(AR445:AU445),IF(D445="B",11-SUM(AR445:AU445),IF(D445="C",7-SUM(AR445:AU445))))
        &lt;0,
        0,
        IF(D445="A",13-SUM(AR445:AU445),IF(D445="B",11-SUM(AR445:AU445),IF(D445="C",7-SUM(AR445:AU445))))
      )
      *AE445/C445, 0
    ) *C445
  )
)</f>
        <v>0</v>
      </c>
      <c r="AZ445" s="26">
        <f>IF(OR(COUNTIF(AB445,"&gt;="&amp;1.5)+COUNTIF(AA445,"&gt;="&amp;1.5)+COUNTIF(Z445,"&gt;="&amp;1.5)+COUNTIF(Y445,"&gt;="&amp;1.5)+COUNTIF(X445,"&gt;="&amp;1.5)&gt;=2,COUNTIF(AB445,"&gt;="&amp;2)&gt;=1,AND(AA445&gt;=1.5,AB445&lt;=0.3,AI445=0)),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+IFERROR(BA445*C445,0),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+IFERROR(BA445*C445,0),
IFERROR(AVERAGEIF(Tabela1[[#This Row],[COMPRA PADRÃO]:[COMPRA &gt;30%]],"&gt;"&amp;0,Tabela1[[#This Row],[COMPRA PADRÃO]:[COMPRA &gt;30%]]),
0))/Tabela1[[#This Row],[U/CX]],0)*Tabela1[[#This Row],[U/CX]])</f>
        <v>0</v>
      </c>
      <c r="BA445" s="19"/>
      <c r="BB445" s="19"/>
      <c r="BC445" s="5"/>
      <c r="BD445" s="43">
        <f t="shared" si="181"/>
        <v>17.056603773584907</v>
      </c>
      <c r="BE445" s="44">
        <f>Tabela1[[#This Row],[MÉDIA DIÁRIA]]*180</f>
        <v>3070.1886792452833</v>
      </c>
      <c r="BF445" s="44">
        <f>Tabela1[[#This Row],[MÉDIA DIÁRIA]]*IF(Tabela1[[#This Row],[ABC FAT]]="A",(13*22),IF(Tabela1[[#This Row],[ABC FAT]]="B",(9*22),IF(Tabela1[[#This Row],[ABC FAT]]="C",(3*22),0)))</f>
        <v>3377.2075471698117</v>
      </c>
      <c r="BG445" s="44">
        <f>SUM(Tabela1[[#This Row],[ESTOQUE TOTAL]],Tabela1[[#This Row],[TRÂNSITO TOTAL]])</f>
        <v>5100</v>
      </c>
      <c r="BH4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1340</v>
      </c>
      <c r="BI4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1.6611356932153392</v>
      </c>
    </row>
    <row r="446" spans="1:61" s="3" customFormat="1" x14ac:dyDescent="0.2">
      <c r="A446" s="4" t="s">
        <v>117</v>
      </c>
      <c r="B446" s="4" t="s">
        <v>118</v>
      </c>
      <c r="C446" s="4">
        <v>60</v>
      </c>
      <c r="D446" s="4" t="s">
        <v>19</v>
      </c>
      <c r="E446" s="5">
        <v>750</v>
      </c>
      <c r="F446" s="4">
        <v>120</v>
      </c>
      <c r="G446" s="4">
        <v>60</v>
      </c>
      <c r="H446" s="4">
        <v>3060</v>
      </c>
      <c r="I446" s="4">
        <v>960</v>
      </c>
      <c r="J446" s="4"/>
      <c r="K446" s="4">
        <v>4020</v>
      </c>
      <c r="L446" s="4">
        <v>1620</v>
      </c>
      <c r="M446" s="4">
        <v>3120</v>
      </c>
      <c r="N446" s="4">
        <v>1200</v>
      </c>
      <c r="O446" s="4">
        <v>2080</v>
      </c>
      <c r="P446" s="4">
        <v>1860</v>
      </c>
      <c r="Q446" s="13">
        <f t="shared" si="156"/>
        <v>0.43766578249336868</v>
      </c>
      <c r="R446" s="16">
        <f t="shared" si="157"/>
        <v>7.0026525198938983E-2</v>
      </c>
      <c r="S446" s="16">
        <f t="shared" si="158"/>
        <v>3.5013262599469491E-2</v>
      </c>
      <c r="T446" s="16">
        <f t="shared" si="159"/>
        <v>1.7856763925729442</v>
      </c>
      <c r="U446" s="16">
        <f t="shared" si="160"/>
        <v>0.56021220159151186</v>
      </c>
      <c r="V446" s="16">
        <f t="shared" si="161"/>
        <v>0</v>
      </c>
      <c r="W446" s="16">
        <f t="shared" si="162"/>
        <v>2.3458885941644563</v>
      </c>
      <c r="X446" s="16">
        <f t="shared" si="163"/>
        <v>0.94535809018567629</v>
      </c>
      <c r="Y446" s="16">
        <f t="shared" si="164"/>
        <v>1.8206896551724137</v>
      </c>
      <c r="Z446" s="16">
        <f t="shared" si="165"/>
        <v>0.70026525198938983</v>
      </c>
      <c r="AA446" s="16">
        <f t="shared" si="166"/>
        <v>1.2137931034482758</v>
      </c>
      <c r="AB446" s="17">
        <f t="shared" si="167"/>
        <v>1.0854111405835543</v>
      </c>
      <c r="AC446" s="15">
        <v>175176.5</v>
      </c>
      <c r="AD446" s="14">
        <f>AVERAGE(Tabela1[[#This Row],[202407-JUL]:[202506-JUN]])</f>
        <v>1713.6363636363637</v>
      </c>
      <c r="AE446" s="14">
        <f t="shared" si="168"/>
        <v>2074.4444444444443</v>
      </c>
      <c r="AF446" s="5">
        <v>2</v>
      </c>
      <c r="AG446" s="6">
        <v>3560</v>
      </c>
      <c r="AH446" s="4">
        <v>8820</v>
      </c>
      <c r="AI446" s="23">
        <f>SUM(Tabela1[[#This Row],[ESTOQUE RJ]:[ESTOQUE SC]])</f>
        <v>12380</v>
      </c>
      <c r="AJ446" s="4">
        <v>9000</v>
      </c>
      <c r="AK446" s="4">
        <v>2520</v>
      </c>
      <c r="AL446" s="24">
        <f>SUM(Tabela1[[#This Row],[QTD CONTAINER]:[QTD FÁBRICA]])</f>
        <v>11520</v>
      </c>
      <c r="AM446" s="7">
        <f t="shared" si="169"/>
        <v>2.0774535809018566</v>
      </c>
      <c r="AN446" s="7">
        <f t="shared" si="170"/>
        <v>5.1469496021220156</v>
      </c>
      <c r="AO446" s="8">
        <f t="shared" si="171"/>
        <v>5.251989389920424</v>
      </c>
      <c r="AP446" s="9">
        <f t="shared" si="172"/>
        <v>1.4705570291777188</v>
      </c>
      <c r="AQ446" s="25">
        <f t="shared" si="173"/>
        <v>13.946949602122015</v>
      </c>
      <c r="AR446" s="18">
        <f t="shared" si="174"/>
        <v>1.7161221210498125</v>
      </c>
      <c r="AS446" s="7">
        <f t="shared" si="175"/>
        <v>4.2517407605784685</v>
      </c>
      <c r="AT446" s="8">
        <f t="shared" si="176"/>
        <v>4.3385109801821109</v>
      </c>
      <c r="AU446" s="9">
        <f t="shared" si="177"/>
        <v>1.2147830744509909</v>
      </c>
      <c r="AV446" s="10">
        <f t="shared" si="178"/>
        <v>11.521156936261384</v>
      </c>
      <c r="AW446" s="22">
        <f t="shared" si="179"/>
        <v>1.6472721454855741</v>
      </c>
      <c r="AX446" s="5">
        <f t="shared" si="180"/>
        <v>0</v>
      </c>
      <c r="AY446" s="4">
        <f>IF(
  AND(Tabela1[[#This Row],[GRUPO | ITEM]]="PALHETAS",NOT(OR(MID(Tabela1[[#This Row],[ITEM]],1,5)="YN-PF",MID(Tabela1[[#This Row],[ITEM]],1,5)="YN-PC"))),
  0,
  IF(
    ROUNDUP(
      IF(
        IF(D446="A",13-SUM(AR446:AU446),IF(D446="B",11-SUM(AR446:AU446),IF(D446="C",7-SUM(AR446:AU446))))
        &lt;0,
        0,
        IF(D446="A",13-SUM(AR446:AU446),IF(D446="B",11-SUM(AR446:AU446),IF(D446="C",7-SUM(AR446:AU446))))
      )
      *AE446/C446, 0
    )
    *C446 = 0,
    0,
    ROUNDUP(
      IF(
        IF(D446="A",13-SUM(AR446:AU446),IF(D446="B",11-SUM(AR446:AU446),IF(D446="C",7-SUM(AR446:AU446))))
        &lt;0,
        0,
        IF(D446="A",13-SUM(AR446:AU446),IF(D446="B",11-SUM(AR446:AU446),IF(D446="C",7-SUM(AR446:AU446))))
      )
      *AE446/C446, 0
    ) *C446
  )
)</f>
        <v>3120</v>
      </c>
      <c r="AZ446" s="26">
        <f>IF(OR(COUNTIF(AB446,"&gt;="&amp;1.5)+COUNTIF(AA446,"&gt;="&amp;1.5)+COUNTIF(Z446,"&gt;="&amp;1.5)+COUNTIF(Y446,"&gt;="&amp;1.5)+COUNTIF(X446,"&gt;="&amp;1.5)&gt;=2,COUNTIF(AB446,"&gt;="&amp;2)&gt;=1,AND(AA446&gt;=1.5,AB446&lt;=0.3,AI446=0)),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+IFERROR(BA446*C446,0),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+IFERROR(BA446*C446,0),
IFERROR(AVERAGEIF(Tabela1[[#This Row],[COMPRA PADRÃO]:[COMPRA &gt;30%]],"&gt;"&amp;0,Tabela1[[#This Row],[COMPRA PADRÃO]:[COMPRA &gt;30%]]),
0))/Tabela1[[#This Row],[U/CX]],0)*Tabela1[[#This Row],[U/CX]])</f>
        <v>3120</v>
      </c>
      <c r="BA446" s="19"/>
      <c r="BB446" s="19"/>
      <c r="BC446" s="5"/>
      <c r="BD446" s="43">
        <f t="shared" si="181"/>
        <v>71.132075471698116</v>
      </c>
      <c r="BE446" s="44">
        <f>Tabela1[[#This Row],[MÉDIA DIÁRIA]]*180</f>
        <v>12803.773584905661</v>
      </c>
      <c r="BF446" s="44">
        <f>Tabela1[[#This Row],[MÉDIA DIÁRIA]]*IF(Tabela1[[#This Row],[ABC FAT]]="A",(13*22),IF(Tabela1[[#This Row],[ABC FAT]]="B",(9*22),IF(Tabela1[[#This Row],[ABC FAT]]="C",(3*22),0)))</f>
        <v>20343.773584905663</v>
      </c>
      <c r="BG446" s="44">
        <f>SUM(Tabela1[[#This Row],[ESTOQUE TOTAL]],Tabela1[[#This Row],[TRÂNSITO TOTAL]])</f>
        <v>23900</v>
      </c>
      <c r="BH4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9240</v>
      </c>
      <c r="BI4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1.6698202180960802</v>
      </c>
    </row>
    <row r="447" spans="1:61" s="3" customFormat="1" x14ac:dyDescent="0.2">
      <c r="A447" s="4" t="s">
        <v>17</v>
      </c>
      <c r="B447" s="4" t="s">
        <v>892</v>
      </c>
      <c r="C447" s="4">
        <v>50</v>
      </c>
      <c r="D447" s="4" t="s">
        <v>85</v>
      </c>
      <c r="E447" s="5">
        <v>500</v>
      </c>
      <c r="F447" s="4">
        <v>350</v>
      </c>
      <c r="G447" s="4">
        <v>350</v>
      </c>
      <c r="H447" s="4">
        <v>500</v>
      </c>
      <c r="I447" s="4">
        <v>600</v>
      </c>
      <c r="J447" s="4">
        <v>100</v>
      </c>
      <c r="K447" s="4">
        <v>450</v>
      </c>
      <c r="L447" s="4">
        <v>150</v>
      </c>
      <c r="M447" s="4">
        <v>300</v>
      </c>
      <c r="N447" s="4">
        <v>50</v>
      </c>
      <c r="O447" s="4">
        <v>100</v>
      </c>
      <c r="P447" s="4">
        <v>250</v>
      </c>
      <c r="Q447" s="13">
        <f t="shared" si="156"/>
        <v>1.6216216216216217</v>
      </c>
      <c r="R447" s="16">
        <f t="shared" si="157"/>
        <v>1.1351351351351353</v>
      </c>
      <c r="S447" s="16">
        <f t="shared" si="158"/>
        <v>1.1351351351351353</v>
      </c>
      <c r="T447" s="16">
        <f t="shared" si="159"/>
        <v>1.6216216216216217</v>
      </c>
      <c r="U447" s="16">
        <f t="shared" si="160"/>
        <v>1.9459459459459461</v>
      </c>
      <c r="V447" s="16">
        <f t="shared" si="161"/>
        <v>0.32432432432432434</v>
      </c>
      <c r="W447" s="16">
        <f t="shared" si="162"/>
        <v>1.4594594594594597</v>
      </c>
      <c r="X447" s="16">
        <f t="shared" si="163"/>
        <v>0.48648648648648651</v>
      </c>
      <c r="Y447" s="16">
        <f t="shared" si="164"/>
        <v>0.97297297297297303</v>
      </c>
      <c r="Z447" s="16">
        <f t="shared" si="165"/>
        <v>0.16216216216216217</v>
      </c>
      <c r="AA447" s="16">
        <f t="shared" si="166"/>
        <v>0.32432432432432434</v>
      </c>
      <c r="AB447" s="17">
        <f t="shared" si="167"/>
        <v>0.81081081081081086</v>
      </c>
      <c r="AC447" s="15">
        <v>14676.5</v>
      </c>
      <c r="AD447" s="14">
        <f>AVERAGE(Tabela1[[#This Row],[202407-JUL]:[202506-JUN]])</f>
        <v>308.33333333333331</v>
      </c>
      <c r="AE447" s="14">
        <f t="shared" si="168"/>
        <v>331.81818181818181</v>
      </c>
      <c r="AF447" s="5">
        <v>0</v>
      </c>
      <c r="AG447" s="6">
        <v>4000</v>
      </c>
      <c r="AH447" s="4">
        <v>200</v>
      </c>
      <c r="AI447" s="23">
        <f>SUM(Tabela1[[#This Row],[ESTOQUE RJ]:[ESTOQUE SC]])</f>
        <v>4200</v>
      </c>
      <c r="AJ447" s="4">
        <v>0</v>
      </c>
      <c r="AK447" s="4">
        <v>0</v>
      </c>
      <c r="AL447" s="24">
        <f>SUM(Tabela1[[#This Row],[QTD CONTAINER]:[QTD FÁBRICA]])</f>
        <v>0</v>
      </c>
      <c r="AM447" s="7">
        <f t="shared" si="169"/>
        <v>12.972972972972974</v>
      </c>
      <c r="AN447" s="7">
        <f t="shared" si="170"/>
        <v>0.64864864864864868</v>
      </c>
      <c r="AO447" s="8">
        <f t="shared" si="171"/>
        <v>0</v>
      </c>
      <c r="AP447" s="9">
        <f t="shared" si="172"/>
        <v>0</v>
      </c>
      <c r="AQ447" s="25">
        <f t="shared" si="173"/>
        <v>13.621621621621623</v>
      </c>
      <c r="AR447" s="18">
        <f t="shared" si="174"/>
        <v>12.054794520547945</v>
      </c>
      <c r="AS447" s="7">
        <f t="shared" si="175"/>
        <v>0.60273972602739723</v>
      </c>
      <c r="AT447" s="8">
        <f t="shared" si="176"/>
        <v>0</v>
      </c>
      <c r="AU447" s="9">
        <f t="shared" si="177"/>
        <v>0</v>
      </c>
      <c r="AV447" s="10">
        <f t="shared" si="178"/>
        <v>12.657534246575343</v>
      </c>
      <c r="AW447" s="22">
        <f t="shared" si="179"/>
        <v>0</v>
      </c>
      <c r="AX447" s="5">
        <f t="shared" si="180"/>
        <v>0</v>
      </c>
      <c r="AY447" s="4">
        <f>IF(
  AND(Tabela1[[#This Row],[GRUPO | ITEM]]="PALHETAS",NOT(OR(MID(Tabela1[[#This Row],[ITEM]],1,5)="YN-PF",MID(Tabela1[[#This Row],[ITEM]],1,5)="YN-PC"))),
  0,
  IF(
    ROUNDUP(
      IF(
        IF(D447="A",13-SUM(AR447:AU447),IF(D447="B",11-SUM(AR447:AU447),IF(D447="C",7-SUM(AR447:AU447))))
        &lt;0,
        0,
        IF(D447="A",13-SUM(AR447:AU447),IF(D447="B",11-SUM(AR447:AU447),IF(D447="C",7-SUM(AR447:AU447))))
      )
      *AE447/C447, 0
    )
    *C447 = 0,
    0,
    ROUNDUP(
      IF(
        IF(D447="A",13-SUM(AR447:AU447),IF(D447="B",11-SUM(AR447:AU447),IF(D447="C",7-SUM(AR447:AU447))))
        &lt;0,
        0,
        IF(D447="A",13-SUM(AR447:AU447),IF(D447="B",11-SUM(AR447:AU447),IF(D447="C",7-SUM(AR447:AU447))))
      )
      *AE447/C447, 0
    ) *C447
  )
)</f>
        <v>0</v>
      </c>
      <c r="AZ447" s="26">
        <f>IF(OR(COUNTIF(AB447,"&gt;="&amp;1.5)+COUNTIF(AA447,"&gt;="&amp;1.5)+COUNTIF(Z447,"&gt;="&amp;1.5)+COUNTIF(Y447,"&gt;="&amp;1.5)+COUNTIF(X447,"&gt;="&amp;1.5)&gt;=2,COUNTIF(AB447,"&gt;="&amp;2)&gt;=1,AND(AA447&gt;=1.5,AB447&lt;=0.3,AI447=0)),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+IFERROR(BA447*C447,0),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+IFERROR(BA447*C447,0),
IFERROR(AVERAGEIF(Tabela1[[#This Row],[COMPRA PADRÃO]:[COMPRA &gt;30%]],"&gt;"&amp;0,Tabela1[[#This Row],[COMPRA PADRÃO]:[COMPRA &gt;30%]]),
0))/Tabela1[[#This Row],[U/CX]],0)*Tabela1[[#This Row],[U/CX]])</f>
        <v>0</v>
      </c>
      <c r="BA447" s="19"/>
      <c r="BB447" s="19"/>
      <c r="BC447" s="5"/>
      <c r="BD447" s="43">
        <f t="shared" si="181"/>
        <v>13.962264150943396</v>
      </c>
      <c r="BE447" s="44">
        <f>Tabela1[[#This Row],[MÉDIA DIÁRIA]]*180</f>
        <v>2513.2075471698113</v>
      </c>
      <c r="BF447" s="44">
        <f>Tabela1[[#This Row],[MÉDIA DIÁRIA]]*IF(Tabela1[[#This Row],[ABC FAT]]="A",(13*22),IF(Tabela1[[#This Row],[ABC FAT]]="B",(9*22),IF(Tabela1[[#This Row],[ABC FAT]]="C",(3*22),0)))</f>
        <v>921.5094339622641</v>
      </c>
      <c r="BG447" s="44">
        <f>SUM(Tabela1[[#This Row],[ESTOQUE TOTAL]],Tabela1[[#This Row],[TRÂNSITO TOTAL]])</f>
        <v>4200</v>
      </c>
      <c r="BH4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1.6711711711711712</v>
      </c>
    </row>
    <row r="448" spans="1:61" s="3" customFormat="1" x14ac:dyDescent="0.2">
      <c r="A448" s="4" t="s">
        <v>775</v>
      </c>
      <c r="B448" s="4" t="s">
        <v>776</v>
      </c>
      <c r="C448" s="4">
        <v>30</v>
      </c>
      <c r="D448" s="4" t="s">
        <v>19</v>
      </c>
      <c r="E448" s="5">
        <v>510</v>
      </c>
      <c r="F448" s="4">
        <v>450</v>
      </c>
      <c r="G448" s="4">
        <v>180</v>
      </c>
      <c r="H448" s="4">
        <v>450</v>
      </c>
      <c r="I448" s="4">
        <v>180</v>
      </c>
      <c r="J448" s="4"/>
      <c r="K448" s="4">
        <v>330</v>
      </c>
      <c r="L448" s="4">
        <v>180</v>
      </c>
      <c r="M448" s="4">
        <v>240</v>
      </c>
      <c r="N448" s="4">
        <v>360</v>
      </c>
      <c r="O448" s="4">
        <v>390</v>
      </c>
      <c r="P448" s="4">
        <v>270</v>
      </c>
      <c r="Q448" s="13">
        <f t="shared" si="156"/>
        <v>1.5847457627118644</v>
      </c>
      <c r="R448" s="16">
        <f t="shared" si="157"/>
        <v>1.3983050847457628</v>
      </c>
      <c r="S448" s="16">
        <f t="shared" si="158"/>
        <v>0.55932203389830515</v>
      </c>
      <c r="T448" s="16">
        <f t="shared" si="159"/>
        <v>1.3983050847457628</v>
      </c>
      <c r="U448" s="16">
        <f t="shared" si="160"/>
        <v>0.55932203389830515</v>
      </c>
      <c r="V448" s="16">
        <f t="shared" si="161"/>
        <v>0</v>
      </c>
      <c r="W448" s="16">
        <f t="shared" si="162"/>
        <v>1.0254237288135593</v>
      </c>
      <c r="X448" s="16">
        <f t="shared" si="163"/>
        <v>0.55932203389830515</v>
      </c>
      <c r="Y448" s="16">
        <f t="shared" si="164"/>
        <v>0.74576271186440679</v>
      </c>
      <c r="Z448" s="16">
        <f t="shared" si="165"/>
        <v>1.1186440677966103</v>
      </c>
      <c r="AA448" s="16">
        <f t="shared" si="166"/>
        <v>1.2118644067796611</v>
      </c>
      <c r="AB448" s="17">
        <f t="shared" si="167"/>
        <v>0.83898305084745761</v>
      </c>
      <c r="AC448" s="15">
        <v>117685.8</v>
      </c>
      <c r="AD448" s="14">
        <f>AVERAGE(Tabela1[[#This Row],[202407-JUL]:[202506-JUN]])</f>
        <v>321.81818181818181</v>
      </c>
      <c r="AE448" s="14">
        <f t="shared" si="168"/>
        <v>321.81818181818181</v>
      </c>
      <c r="AF448" s="5">
        <v>10</v>
      </c>
      <c r="AG448" s="6">
        <v>1349</v>
      </c>
      <c r="AH448" s="4">
        <v>2700</v>
      </c>
      <c r="AI448" s="23">
        <f>SUM(Tabela1[[#This Row],[ESTOQUE RJ]:[ESTOQUE SC]])</f>
        <v>4049</v>
      </c>
      <c r="AJ448" s="4">
        <v>0</v>
      </c>
      <c r="AK448" s="4">
        <v>60</v>
      </c>
      <c r="AL448" s="24">
        <f>SUM(Tabela1[[#This Row],[QTD CONTAINER]:[QTD FÁBRICA]])</f>
        <v>60</v>
      </c>
      <c r="AM448" s="7">
        <f t="shared" si="169"/>
        <v>4.1918079096045195</v>
      </c>
      <c r="AN448" s="7">
        <f t="shared" si="170"/>
        <v>8.3898305084745761</v>
      </c>
      <c r="AO448" s="8">
        <f t="shared" si="171"/>
        <v>0</v>
      </c>
      <c r="AP448" s="9">
        <f t="shared" si="172"/>
        <v>0.1864406779661017</v>
      </c>
      <c r="AQ448" s="25">
        <f t="shared" si="173"/>
        <v>12.768079096045197</v>
      </c>
      <c r="AR448" s="18">
        <f t="shared" si="174"/>
        <v>4.1918079096045195</v>
      </c>
      <c r="AS448" s="7">
        <f t="shared" si="175"/>
        <v>8.3898305084745761</v>
      </c>
      <c r="AT448" s="8">
        <f t="shared" si="176"/>
        <v>0</v>
      </c>
      <c r="AU448" s="9">
        <f t="shared" si="177"/>
        <v>0.1864406779661017</v>
      </c>
      <c r="AV448" s="10">
        <f t="shared" si="178"/>
        <v>12.768079096045197</v>
      </c>
      <c r="AW448" s="22">
        <f t="shared" si="179"/>
        <v>0.27966101694915257</v>
      </c>
      <c r="AX448" s="5">
        <f t="shared" si="180"/>
        <v>90</v>
      </c>
      <c r="AY448" s="4">
        <f>IF(
  AND(Tabela1[[#This Row],[GRUPO | ITEM]]="PALHETAS",NOT(OR(MID(Tabela1[[#This Row],[ITEM]],1,5)="YN-PF",MID(Tabela1[[#This Row],[ITEM]],1,5)="YN-PC"))),
  0,
  IF(
    ROUNDUP(
      IF(
        IF(D448="A",13-SUM(AR448:AU448),IF(D448="B",11-SUM(AR448:AU448),IF(D448="C",7-SUM(AR448:AU448))))
        &lt;0,
        0,
        IF(D448="A",13-SUM(AR448:AU448),IF(D448="B",11-SUM(AR448:AU448),IF(D448="C",7-SUM(AR448:AU448))))
      )
      *AE448/C448, 0
    )
    *C448 = 0,
    0,
    ROUNDUP(
      IF(
        IF(D448="A",13-SUM(AR448:AU448),IF(D448="B",11-SUM(AR448:AU448),IF(D448="C",7-SUM(AR448:AU448))))
        &lt;0,
        0,
        IF(D448="A",13-SUM(AR448:AU448),IF(D448="B",11-SUM(AR448:AU448),IF(D448="C",7-SUM(AR448:AU448))))
      )
      *AE448/C448, 0
    ) *C448
  )
)</f>
        <v>90</v>
      </c>
      <c r="AZ448" s="26">
        <f>IF(OR(COUNTIF(AB448,"&gt;="&amp;1.5)+COUNTIF(AA448,"&gt;="&amp;1.5)+COUNTIF(Z448,"&gt;="&amp;1.5)+COUNTIF(Y448,"&gt;="&amp;1.5)+COUNTIF(X448,"&gt;="&amp;1.5)&gt;=2,COUNTIF(AB448,"&gt;="&amp;2)&gt;=1,AND(AA448&gt;=1.5,AB448&lt;=0.3,AI448=0)),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+IFERROR(BA448*C448,0),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+IFERROR(BA448*C448,0),
IFERROR(AVERAGEIF(Tabela1[[#This Row],[COMPRA PADRÃO]:[COMPRA &gt;30%]],"&gt;"&amp;0,Tabela1[[#This Row],[COMPRA PADRÃO]:[COMPRA &gt;30%]]),
0))/Tabela1[[#This Row],[U/CX]],0)*Tabela1[[#This Row],[U/CX]])</f>
        <v>90</v>
      </c>
      <c r="BA448" s="19"/>
      <c r="BB448" s="19"/>
      <c r="BC448" s="5"/>
      <c r="BD448" s="43">
        <f t="shared" si="181"/>
        <v>13.358490566037736</v>
      </c>
      <c r="BE448" s="44">
        <f>Tabela1[[#This Row],[MÉDIA DIÁRIA]]*180</f>
        <v>2404.5283018867922</v>
      </c>
      <c r="BF448" s="44">
        <f>Tabela1[[#This Row],[MÉDIA DIÁRIA]]*IF(Tabela1[[#This Row],[ABC FAT]]="A",(13*22),IF(Tabela1[[#This Row],[ABC FAT]]="B",(9*22),IF(Tabela1[[#This Row],[ABC FAT]]="C",(3*22),0)))</f>
        <v>3820.5283018867922</v>
      </c>
      <c r="BG448" s="44">
        <f>SUM(Tabela1[[#This Row],[ESTOQUE TOTAL]],Tabela1[[#This Row],[TRÂNSITO TOTAL]])</f>
        <v>4109</v>
      </c>
      <c r="BH4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2130</v>
      </c>
      <c r="BI4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1.6839061519146268</v>
      </c>
    </row>
    <row r="449" spans="1:61" s="3" customFormat="1" x14ac:dyDescent="0.2">
      <c r="A449" s="4" t="s">
        <v>17</v>
      </c>
      <c r="B449" s="4" t="s">
        <v>885</v>
      </c>
      <c r="C449" s="4">
        <v>20</v>
      </c>
      <c r="D449" s="4" t="s">
        <v>19</v>
      </c>
      <c r="E449" s="5">
        <v>600</v>
      </c>
      <c r="F449" s="4">
        <v>640</v>
      </c>
      <c r="G449" s="4">
        <v>480</v>
      </c>
      <c r="H449" s="4">
        <v>1420</v>
      </c>
      <c r="I449" s="4">
        <v>1560</v>
      </c>
      <c r="J449" s="4">
        <v>200</v>
      </c>
      <c r="K449" s="4">
        <v>1280</v>
      </c>
      <c r="L449" s="4">
        <v>540</v>
      </c>
      <c r="M449" s="4">
        <v>420</v>
      </c>
      <c r="N449" s="4">
        <v>280</v>
      </c>
      <c r="O449" s="4">
        <v>580</v>
      </c>
      <c r="P449" s="4">
        <v>440</v>
      </c>
      <c r="Q449" s="13">
        <f t="shared" si="156"/>
        <v>0.85308056872037907</v>
      </c>
      <c r="R449" s="16">
        <f t="shared" si="157"/>
        <v>0.90995260663507105</v>
      </c>
      <c r="S449" s="16">
        <f t="shared" si="158"/>
        <v>0.68246445497630326</v>
      </c>
      <c r="T449" s="16">
        <f t="shared" si="159"/>
        <v>2.0189573459715637</v>
      </c>
      <c r="U449" s="16">
        <f t="shared" si="160"/>
        <v>2.2180094786729856</v>
      </c>
      <c r="V449" s="16">
        <f t="shared" si="161"/>
        <v>0.28436018957345971</v>
      </c>
      <c r="W449" s="16">
        <f t="shared" si="162"/>
        <v>1.8199052132701421</v>
      </c>
      <c r="X449" s="16">
        <f t="shared" si="163"/>
        <v>0.76777251184834117</v>
      </c>
      <c r="Y449" s="16">
        <f t="shared" si="164"/>
        <v>0.59715639810426535</v>
      </c>
      <c r="Z449" s="16">
        <f t="shared" si="165"/>
        <v>0.3981042654028436</v>
      </c>
      <c r="AA449" s="16">
        <f t="shared" si="166"/>
        <v>0.82464454976303314</v>
      </c>
      <c r="AB449" s="17">
        <f t="shared" si="167"/>
        <v>0.62559241706161139</v>
      </c>
      <c r="AC449" s="15">
        <v>129326.2</v>
      </c>
      <c r="AD449" s="14">
        <f>AVERAGE(Tabela1[[#This Row],[202407-JUL]:[202506-JUN]])</f>
        <v>703.33333333333337</v>
      </c>
      <c r="AE449" s="14">
        <f t="shared" si="168"/>
        <v>749.09090909090912</v>
      </c>
      <c r="AF449" s="5">
        <v>3</v>
      </c>
      <c r="AG449" s="6">
        <v>2300</v>
      </c>
      <c r="AH449" s="4">
        <v>7420</v>
      </c>
      <c r="AI449" s="23">
        <f>SUM(Tabela1[[#This Row],[ESTOQUE RJ]:[ESTOQUE SC]])</f>
        <v>9720</v>
      </c>
      <c r="AJ449" s="4">
        <v>0</v>
      </c>
      <c r="AK449" s="4">
        <v>0</v>
      </c>
      <c r="AL449" s="24">
        <f>SUM(Tabela1[[#This Row],[QTD CONTAINER]:[QTD FÁBRICA]])</f>
        <v>0</v>
      </c>
      <c r="AM449" s="7">
        <f t="shared" si="169"/>
        <v>3.2701421800947865</v>
      </c>
      <c r="AN449" s="7">
        <f t="shared" si="170"/>
        <v>10.549763033175354</v>
      </c>
      <c r="AO449" s="8">
        <f t="shared" si="171"/>
        <v>0</v>
      </c>
      <c r="AP449" s="9">
        <f t="shared" si="172"/>
        <v>0</v>
      </c>
      <c r="AQ449" s="25">
        <f t="shared" si="173"/>
        <v>13.819905213270141</v>
      </c>
      <c r="AR449" s="18">
        <f t="shared" si="174"/>
        <v>3.070388349514563</v>
      </c>
      <c r="AS449" s="7">
        <f t="shared" si="175"/>
        <v>9.9053398058252426</v>
      </c>
      <c r="AT449" s="8">
        <f t="shared" si="176"/>
        <v>0</v>
      </c>
      <c r="AU449" s="9">
        <f t="shared" si="177"/>
        <v>0</v>
      </c>
      <c r="AV449" s="10">
        <f t="shared" si="178"/>
        <v>12.975728155339805</v>
      </c>
      <c r="AW449" s="22">
        <f t="shared" si="179"/>
        <v>0</v>
      </c>
      <c r="AX449" s="5">
        <f t="shared" si="180"/>
        <v>0</v>
      </c>
      <c r="AY449" s="4">
        <f>IF(
  AND(Tabela1[[#This Row],[GRUPO | ITEM]]="PALHETAS",NOT(OR(MID(Tabela1[[#This Row],[ITEM]],1,5)="YN-PF",MID(Tabela1[[#This Row],[ITEM]],1,5)="YN-PC"))),
  0,
  IF(
    ROUNDUP(
      IF(
        IF(D449="A",13-SUM(AR449:AU449),IF(D449="B",11-SUM(AR449:AU449),IF(D449="C",7-SUM(AR449:AU449))))
        &lt;0,
        0,
        IF(D449="A",13-SUM(AR449:AU449),IF(D449="B",11-SUM(AR449:AU449),IF(D449="C",7-SUM(AR449:AU449))))
      )
      *AE449/C449, 0
    )
    *C449 = 0,
    0,
    ROUNDUP(
      IF(
        IF(D449="A",13-SUM(AR449:AU449),IF(D449="B",11-SUM(AR449:AU449),IF(D449="C",7-SUM(AR449:AU449))))
        &lt;0,
        0,
        IF(D449="A",13-SUM(AR449:AU449),IF(D449="B",11-SUM(AR449:AU449),IF(D449="C",7-SUM(AR449:AU449))))
      )
      *AE449/C449, 0
    ) *C449
  )
)</f>
        <v>0</v>
      </c>
      <c r="AZ449" s="26">
        <f>IF(OR(COUNTIF(AB449,"&gt;="&amp;1.5)+COUNTIF(AA449,"&gt;="&amp;1.5)+COUNTIF(Z449,"&gt;="&amp;1.5)+COUNTIF(Y449,"&gt;="&amp;1.5)+COUNTIF(X449,"&gt;="&amp;1.5)&gt;=2,COUNTIF(AB449,"&gt;="&amp;2)&gt;=1,AND(AA449&gt;=1.5,AB449&lt;=0.3,AI449=0)),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+IFERROR(BA449*C449,0),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+IFERROR(BA449*C449,0),
IFERROR(AVERAGEIF(Tabela1[[#This Row],[COMPRA PADRÃO]:[COMPRA &gt;30%]],"&gt;"&amp;0,Tabela1[[#This Row],[COMPRA PADRÃO]:[COMPRA &gt;30%]]),
0))/Tabela1[[#This Row],[U/CX]],0)*Tabela1[[#This Row],[U/CX]])</f>
        <v>0</v>
      </c>
      <c r="BA449" s="19"/>
      <c r="BB449" s="19"/>
      <c r="BC449" s="41"/>
      <c r="BD449" s="43">
        <f t="shared" si="181"/>
        <v>31.849056603773583</v>
      </c>
      <c r="BE449" s="44">
        <f>Tabela1[[#This Row],[MÉDIA DIÁRIA]]*180</f>
        <v>5732.8301886792451</v>
      </c>
      <c r="BF449" s="44">
        <f>Tabela1[[#This Row],[MÉDIA DIÁRIA]]*IF(Tabela1[[#This Row],[ABC FAT]]="A",(13*22),IF(Tabela1[[#This Row],[ABC FAT]]="B",(9*22),IF(Tabela1[[#This Row],[ABC FAT]]="C",(3*22),0)))</f>
        <v>9108.8301886792451</v>
      </c>
      <c r="BG449" s="44">
        <f>SUM(Tabela1[[#This Row],[ESTOQUE TOTAL]],Tabela1[[#This Row],[TRÂNSITO TOTAL]])</f>
        <v>9720</v>
      </c>
      <c r="BH4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5120</v>
      </c>
      <c r="BI4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1.6954976303317537</v>
      </c>
    </row>
    <row r="450" spans="1:61" s="3" customFormat="1" x14ac:dyDescent="0.2">
      <c r="A450" s="4" t="s">
        <v>17</v>
      </c>
      <c r="B450" s="4" t="s">
        <v>179</v>
      </c>
      <c r="C450" s="4">
        <v>20</v>
      </c>
      <c r="D450" s="4" t="s">
        <v>16</v>
      </c>
      <c r="E450" s="5"/>
      <c r="F450" s="4">
        <v>100</v>
      </c>
      <c r="G450" s="4">
        <v>340</v>
      </c>
      <c r="H450" s="4">
        <v>480</v>
      </c>
      <c r="I450" s="4">
        <v>160</v>
      </c>
      <c r="J450" s="4"/>
      <c r="K450" s="4">
        <v>60</v>
      </c>
      <c r="L450" s="4">
        <v>80</v>
      </c>
      <c r="M450" s="4">
        <v>120</v>
      </c>
      <c r="N450" s="4">
        <v>160</v>
      </c>
      <c r="O450" s="4">
        <v>20</v>
      </c>
      <c r="P450" s="4">
        <v>320</v>
      </c>
      <c r="Q450" s="13">
        <f t="shared" ref="Q450:Q513" si="182">IFERROR(E450/AVERAGE($E450:$P450),"")</f>
        <v>0</v>
      </c>
      <c r="R450" s="16">
        <f t="shared" ref="R450:R513" si="183">IFERROR(F450/AVERAGE($E450:$P450),"")</f>
        <v>0.54347826086956519</v>
      </c>
      <c r="S450" s="16">
        <f t="shared" ref="S450:S513" si="184">IFERROR(G450/AVERAGE($E450:$P450),"")</f>
        <v>1.8478260869565217</v>
      </c>
      <c r="T450" s="16">
        <f t="shared" ref="T450:T513" si="185">IFERROR(H450/AVERAGE($E450:$P450),"")</f>
        <v>2.6086956521739131</v>
      </c>
      <c r="U450" s="16">
        <f t="shared" ref="U450:U513" si="186">IFERROR(I450/AVERAGE($E450:$P450),"")</f>
        <v>0.86956521739130432</v>
      </c>
      <c r="V450" s="16">
        <f t="shared" ref="V450:V513" si="187">IFERROR(J450/AVERAGE($E450:$P450),"")</f>
        <v>0</v>
      </c>
      <c r="W450" s="16">
        <f t="shared" ref="W450:W513" si="188">IFERROR(K450/AVERAGE($E450:$P450),"")</f>
        <v>0.32608695652173914</v>
      </c>
      <c r="X450" s="16">
        <f t="shared" ref="X450:X513" si="189">IFERROR(L450/AVERAGE($E450:$P450),"")</f>
        <v>0.43478260869565216</v>
      </c>
      <c r="Y450" s="16">
        <f t="shared" ref="Y450:Y513" si="190">IFERROR(M450/AVERAGE($E450:$P450),"")</f>
        <v>0.65217391304347827</v>
      </c>
      <c r="Z450" s="16">
        <f t="shared" ref="Z450:Z513" si="191">IFERROR(N450/AVERAGE($E450:$P450),"")</f>
        <v>0.86956521739130432</v>
      </c>
      <c r="AA450" s="16">
        <f t="shared" ref="AA450:AA513" si="192">IFERROR(O450/AVERAGE($E450:$P450),"")</f>
        <v>0.10869565217391304</v>
      </c>
      <c r="AB450" s="17">
        <f t="shared" ref="AB450:AB513" si="193">IFERROR(P450/AVERAGE($E450:$P450),"")</f>
        <v>1.7391304347826086</v>
      </c>
      <c r="AC450" s="15">
        <v>27742.2</v>
      </c>
      <c r="AD450" s="14">
        <f>AVERAGE(Tabela1[[#This Row],[202407-JUL]:[202506-JUN]])</f>
        <v>184</v>
      </c>
      <c r="AE450" s="14">
        <f t="shared" ref="AE450:AE513" si="194">IFERROR(AVERAGEIF(Q450:AB450,"&gt;"&amp;0.3,E450:P450),0)</f>
        <v>202.22222222222223</v>
      </c>
      <c r="AF450" s="5">
        <v>0</v>
      </c>
      <c r="AG450" s="6">
        <v>1140</v>
      </c>
      <c r="AH450" s="4">
        <v>0</v>
      </c>
      <c r="AI450" s="23">
        <f>SUM(Tabela1[[#This Row],[ESTOQUE RJ]:[ESTOQUE SC]])</f>
        <v>1140</v>
      </c>
      <c r="AJ450" s="4">
        <v>1000</v>
      </c>
      <c r="AK450" s="4">
        <v>2000</v>
      </c>
      <c r="AL450" s="24">
        <f>SUM(Tabela1[[#This Row],[QTD CONTAINER]:[QTD FÁBRICA]])</f>
        <v>3000</v>
      </c>
      <c r="AM450" s="7">
        <f t="shared" ref="AM450:AM513" si="195">AG450/AD450</f>
        <v>6.1956521739130439</v>
      </c>
      <c r="AN450" s="7">
        <f t="shared" ref="AN450:AN513" si="196">AH450/AD450</f>
        <v>0</v>
      </c>
      <c r="AO450" s="8">
        <f t="shared" ref="AO450:AO513" si="197">AJ450/AD450</f>
        <v>5.4347826086956523</v>
      </c>
      <c r="AP450" s="9">
        <f t="shared" ref="AP450:AP513" si="198">AK450/AD450</f>
        <v>10.869565217391305</v>
      </c>
      <c r="AQ450" s="25">
        <f t="shared" ref="AQ450:AQ513" si="199">SUM(AM450:AP450)</f>
        <v>22.5</v>
      </c>
      <c r="AR450" s="18">
        <f t="shared" ref="AR450:AR513" si="200">AG450/AE450</f>
        <v>5.6373626373626369</v>
      </c>
      <c r="AS450" s="7">
        <f t="shared" ref="AS450:AS513" si="201">AH450/AE450</f>
        <v>0</v>
      </c>
      <c r="AT450" s="8">
        <f t="shared" ref="AT450:AT513" si="202">AJ450/AE450</f>
        <v>4.9450549450549453</v>
      </c>
      <c r="AU450" s="9">
        <f t="shared" ref="AU450:AU513" si="203">AK450/AE450</f>
        <v>9.8901098901098905</v>
      </c>
      <c r="AV450" s="10">
        <f t="shared" ref="AV450:AV513" si="204">SUM(AR450:AU450)</f>
        <v>20.472527472527474</v>
      </c>
      <c r="AW450" s="22">
        <f t="shared" ref="AW450:AW513" si="205">IFERROR(AZ450/AVERAGE(AD450:AE450),0)</f>
        <v>0</v>
      </c>
      <c r="AX450" s="5">
        <f t="shared" ref="AX450:AX513" si="206">IF(
  AND(A450="PALHETAS",NOT(OR(MID(B450,1,5)="YN-PF",MID(B450,1,5)="YN-PC"))),
  0,
  IF(
    ROUNDUP(
      IF(
        IF(D450="A",13-SUM(AM450:AP450),IF(D450="B",11-SUM(AM450:AP450),IF(D450="C",7-SUM(AM450:AP450))))
        &lt;0,
        0,
        IF(D450="A",13-SUM(AM450:AP450),IF(D450="B",11-SUM(AM450:AP450),IF(D450="C",7-SUM(AM450:AP450))))
      )
      *AD450/C450,
      0
    )*C450 = 0,
    0,
    ROUNDUP(
      IF(
        IF(D450="A",13-SUM(AM450:AP450),IF(D450="B",11-SUM(AM450:AP450),IF(D450="C",7-SUM(AM450:AP450))))
        &lt;0,
        0,
        IF(D450="A",13-SUM(AM450:AP450),IF(D450="B",11-SUM(AM450:AP450),IF(D450="C",7-SUM(AM450:AP450))))
      )
      *AD450/C450,
      0
    )*C450
  )
)</f>
        <v>0</v>
      </c>
      <c r="AY450" s="4">
        <f>IF(
  AND(Tabela1[[#This Row],[GRUPO | ITEM]]="PALHETAS",NOT(OR(MID(Tabela1[[#This Row],[ITEM]],1,5)="YN-PF",MID(Tabela1[[#This Row],[ITEM]],1,5)="YN-PC"))),
  0,
  IF(
    ROUNDUP(
      IF(
        IF(D450="A",13-SUM(AR450:AU450),IF(D450="B",11-SUM(AR450:AU450),IF(D450="C",7-SUM(AR450:AU450))))
        &lt;0,
        0,
        IF(D450="A",13-SUM(AR450:AU450),IF(D450="B",11-SUM(AR450:AU450),IF(D450="C",7-SUM(AR450:AU450))))
      )
      *AE450/C450, 0
    )
    *C450 = 0,
    0,
    ROUNDUP(
      IF(
        IF(D450="A",13-SUM(AR450:AU450),IF(D450="B",11-SUM(AR450:AU450),IF(D450="C",7-SUM(AR450:AU450))))
        &lt;0,
        0,
        IF(D450="A",13-SUM(AR450:AU450),IF(D450="B",11-SUM(AR450:AU450),IF(D450="C",7-SUM(AR450:AU450))))
      )
      *AE450/C450, 0
    ) *C450
  )
)</f>
        <v>0</v>
      </c>
      <c r="AZ450" s="26">
        <f>IF(OR(COUNTIF(AB450,"&gt;="&amp;1.5)+COUNTIF(AA450,"&gt;="&amp;1.5)+COUNTIF(Z450,"&gt;="&amp;1.5)+COUNTIF(Y450,"&gt;="&amp;1.5)+COUNTIF(X450,"&gt;="&amp;1.5)&gt;=2,COUNTIF(AB450,"&gt;="&amp;2)&gt;=1,AND(AA450&gt;=1.5,AB450&lt;=0.3,AI450=0)),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+IFERROR(BA450*C450,0),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+IFERROR(BA450*C450,0),
IFERROR(AVERAGEIF(Tabela1[[#This Row],[COMPRA PADRÃO]:[COMPRA &gt;30%]],"&gt;"&amp;0,Tabela1[[#This Row],[COMPRA PADRÃO]:[COMPRA &gt;30%]]),
0))/Tabela1[[#This Row],[U/CX]],0)*Tabela1[[#This Row],[U/CX]])</f>
        <v>0</v>
      </c>
      <c r="BA450" s="19"/>
      <c r="BB450" s="19"/>
      <c r="BC450" s="5"/>
      <c r="BD450" s="43">
        <f t="shared" ref="BD450:BD513" si="207">SUM(E450,F450,G450,H450,I450,J450,K450,L450,M450,N450,O450,P450)/265</f>
        <v>6.9433962264150946</v>
      </c>
      <c r="BE450" s="44">
        <f>Tabela1[[#This Row],[MÉDIA DIÁRIA]]*180</f>
        <v>1249.8113207547169</v>
      </c>
      <c r="BF450" s="44">
        <f>Tabela1[[#This Row],[MÉDIA DIÁRIA]]*IF(Tabela1[[#This Row],[ABC FAT]]="A",(13*22),IF(Tabela1[[#This Row],[ABC FAT]]="B",(9*22),IF(Tabela1[[#This Row],[ABC FAT]]="C",(3*22),0)))</f>
        <v>1374.7924528301887</v>
      </c>
      <c r="BG450" s="44">
        <f>SUM(Tabela1[[#This Row],[ESTOQUE TOTAL]],Tabela1[[#This Row],[TRÂNSITO TOTAL]])</f>
        <v>4140</v>
      </c>
      <c r="BH4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1.7122584541062802</v>
      </c>
    </row>
    <row r="451" spans="1:61" s="3" customFormat="1" x14ac:dyDescent="0.2">
      <c r="A451" s="4" t="s">
        <v>254</v>
      </c>
      <c r="B451" s="4" t="s">
        <v>432</v>
      </c>
      <c r="C451" s="4">
        <v>15</v>
      </c>
      <c r="D451" s="4" t="s">
        <v>19</v>
      </c>
      <c r="E451" s="5">
        <v>1410</v>
      </c>
      <c r="F451" s="4">
        <v>1400</v>
      </c>
      <c r="G451" s="4">
        <v>1335</v>
      </c>
      <c r="H451" s="4">
        <v>2847</v>
      </c>
      <c r="I451" s="4">
        <v>1170</v>
      </c>
      <c r="J451" s="4">
        <v>166</v>
      </c>
      <c r="K451" s="4">
        <v>1025</v>
      </c>
      <c r="L451" s="4">
        <v>495</v>
      </c>
      <c r="M451" s="4">
        <v>1347</v>
      </c>
      <c r="N451" s="4">
        <v>690</v>
      </c>
      <c r="O451" s="4">
        <v>270</v>
      </c>
      <c r="P451" s="4">
        <v>885</v>
      </c>
      <c r="Q451" s="13">
        <f t="shared" si="182"/>
        <v>1.2975460122699385</v>
      </c>
      <c r="R451" s="16">
        <f t="shared" si="183"/>
        <v>1.2883435582822085</v>
      </c>
      <c r="S451" s="16">
        <f t="shared" si="184"/>
        <v>1.2285276073619631</v>
      </c>
      <c r="T451" s="16">
        <f t="shared" si="185"/>
        <v>2.6199386503067483</v>
      </c>
      <c r="U451" s="16">
        <f t="shared" si="186"/>
        <v>1.0766871165644172</v>
      </c>
      <c r="V451" s="16">
        <f t="shared" si="187"/>
        <v>0.152760736196319</v>
      </c>
      <c r="W451" s="16">
        <f t="shared" si="188"/>
        <v>0.94325153374233117</v>
      </c>
      <c r="X451" s="16">
        <f t="shared" si="189"/>
        <v>0.45552147239263802</v>
      </c>
      <c r="Y451" s="16">
        <f t="shared" si="190"/>
        <v>1.2395705521472391</v>
      </c>
      <c r="Z451" s="16">
        <f t="shared" si="191"/>
        <v>0.63496932515337423</v>
      </c>
      <c r="AA451" s="16">
        <f t="shared" si="192"/>
        <v>0.24846625766871164</v>
      </c>
      <c r="AB451" s="17">
        <f t="shared" si="193"/>
        <v>0.81441717791411039</v>
      </c>
      <c r="AC451" s="15">
        <v>1008908.94</v>
      </c>
      <c r="AD451" s="14">
        <f>AVERAGE(Tabela1[[#This Row],[202407-JUL]:[202506-JUN]])</f>
        <v>1086.6666666666667</v>
      </c>
      <c r="AE451" s="14">
        <f t="shared" si="194"/>
        <v>1260.4000000000001</v>
      </c>
      <c r="AF451" s="5">
        <v>4</v>
      </c>
      <c r="AG451" s="6">
        <v>3808</v>
      </c>
      <c r="AH451" s="4">
        <v>8670</v>
      </c>
      <c r="AI451" s="23">
        <f>SUM(Tabela1[[#This Row],[ESTOQUE RJ]:[ESTOQUE SC]])</f>
        <v>12478</v>
      </c>
      <c r="AJ451" s="4">
        <v>2835</v>
      </c>
      <c r="AK451" s="4">
        <v>1005</v>
      </c>
      <c r="AL451" s="24">
        <f>SUM(Tabela1[[#This Row],[QTD CONTAINER]:[QTD FÁBRICA]])</f>
        <v>3840</v>
      </c>
      <c r="AM451" s="7">
        <f t="shared" si="195"/>
        <v>3.5042944785276071</v>
      </c>
      <c r="AN451" s="7">
        <f t="shared" si="196"/>
        <v>7.9785276073619622</v>
      </c>
      <c r="AO451" s="8">
        <f t="shared" si="197"/>
        <v>2.6088957055214723</v>
      </c>
      <c r="AP451" s="9">
        <f t="shared" si="198"/>
        <v>0.92484662576687116</v>
      </c>
      <c r="AQ451" s="25">
        <f t="shared" si="199"/>
        <v>15.016564417177914</v>
      </c>
      <c r="AR451" s="18">
        <f t="shared" si="200"/>
        <v>3.0212630910821958</v>
      </c>
      <c r="AS451" s="7">
        <f t="shared" si="201"/>
        <v>6.8787686448746426</v>
      </c>
      <c r="AT451" s="8">
        <f t="shared" si="202"/>
        <v>2.2492859409711201</v>
      </c>
      <c r="AU451" s="9">
        <f t="shared" si="203"/>
        <v>0.7973659155823547</v>
      </c>
      <c r="AV451" s="10">
        <f t="shared" si="204"/>
        <v>12.946683592510313</v>
      </c>
      <c r="AW451" s="22">
        <f t="shared" si="205"/>
        <v>6.3909560870306206E-2</v>
      </c>
      <c r="AX451" s="5">
        <f t="shared" si="206"/>
        <v>0</v>
      </c>
      <c r="AY451" s="4">
        <f>IF(
  AND(Tabela1[[#This Row],[GRUPO | ITEM]]="PALHETAS",NOT(OR(MID(Tabela1[[#This Row],[ITEM]],1,5)="YN-PF",MID(Tabela1[[#This Row],[ITEM]],1,5)="YN-PC"))),
  0,
  IF(
    ROUNDUP(
      IF(
        IF(D451="A",13-SUM(AR451:AU451),IF(D451="B",11-SUM(AR451:AU451),IF(D451="C",7-SUM(AR451:AU451))))
        &lt;0,
        0,
        IF(D451="A",13-SUM(AR451:AU451),IF(D451="B",11-SUM(AR451:AU451),IF(D451="C",7-SUM(AR451:AU451))))
      )
      *AE451/C451, 0
    )
    *C451 = 0,
    0,
    ROUNDUP(
      IF(
        IF(D451="A",13-SUM(AR451:AU451),IF(D451="B",11-SUM(AR451:AU451),IF(D451="C",7-SUM(AR451:AU451))))
        &lt;0,
        0,
        IF(D451="A",13-SUM(AR451:AU451),IF(D451="B",11-SUM(AR451:AU451),IF(D451="C",7-SUM(AR451:AU451))))
      )
      *AE451/C451, 0
    ) *C451
  )
)</f>
        <v>75</v>
      </c>
      <c r="AZ451" s="26">
        <f>IF(OR(COUNTIF(AB451,"&gt;="&amp;1.5)+COUNTIF(AA451,"&gt;="&amp;1.5)+COUNTIF(Z451,"&gt;="&amp;1.5)+COUNTIF(Y451,"&gt;="&amp;1.5)+COUNTIF(X451,"&gt;="&amp;1.5)&gt;=2,COUNTIF(AB451,"&gt;="&amp;2)&gt;=1,AND(AA451&gt;=1.5,AB451&lt;=0.3,AI451=0)),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+IFERROR(BA451*C451,0),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+IFERROR(BA451*C451,0),
IFERROR(AVERAGEIF(Tabela1[[#This Row],[COMPRA PADRÃO]:[COMPRA &gt;30%]],"&gt;"&amp;0,Tabela1[[#This Row],[COMPRA PADRÃO]:[COMPRA &gt;30%]]),
0))/Tabela1[[#This Row],[U/CX]],0)*Tabela1[[#This Row],[U/CX]])</f>
        <v>75</v>
      </c>
      <c r="BA451" s="19"/>
      <c r="BB451" s="19"/>
      <c r="BC451" s="5"/>
      <c r="BD451" s="43">
        <f t="shared" si="207"/>
        <v>49.20754716981132</v>
      </c>
      <c r="BE451" s="44">
        <f>Tabela1[[#This Row],[MÉDIA DIÁRIA]]*180</f>
        <v>8857.3584905660373</v>
      </c>
      <c r="BF451" s="44">
        <f>Tabela1[[#This Row],[MÉDIA DIÁRIA]]*IF(Tabela1[[#This Row],[ABC FAT]]="A",(13*22),IF(Tabela1[[#This Row],[ABC FAT]]="B",(9*22),IF(Tabela1[[#This Row],[ABC FAT]]="C",(3*22),0)))</f>
        <v>14073.358490566037</v>
      </c>
      <c r="BG451" s="44">
        <f>SUM(Tabela1[[#This Row],[ESTOQUE TOTAL]],Tabela1[[#This Row],[TRÂNSITO TOTAL]])</f>
        <v>16318</v>
      </c>
      <c r="BH4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6615</v>
      </c>
      <c r="BI4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1.7288450068166328</v>
      </c>
    </row>
    <row r="452" spans="1:61" s="3" customFormat="1" x14ac:dyDescent="0.2">
      <c r="A452" s="4" t="s">
        <v>17</v>
      </c>
      <c r="B452" s="4" t="s">
        <v>951</v>
      </c>
      <c r="C452" s="4">
        <v>25</v>
      </c>
      <c r="D452" s="4" t="s">
        <v>85</v>
      </c>
      <c r="E452" s="5">
        <v>50</v>
      </c>
      <c r="F452" s="4">
        <v>100</v>
      </c>
      <c r="G452" s="4">
        <v>25</v>
      </c>
      <c r="H452" s="4">
        <v>25</v>
      </c>
      <c r="I452" s="4">
        <v>50</v>
      </c>
      <c r="J452" s="4"/>
      <c r="K452" s="4">
        <v>150</v>
      </c>
      <c r="L452" s="4">
        <v>50</v>
      </c>
      <c r="M452" s="4">
        <v>25</v>
      </c>
      <c r="N452" s="4">
        <v>50</v>
      </c>
      <c r="O452" s="4">
        <v>125</v>
      </c>
      <c r="P452" s="4">
        <v>50</v>
      </c>
      <c r="Q452" s="13">
        <f t="shared" si="182"/>
        <v>0.78571428571428581</v>
      </c>
      <c r="R452" s="16">
        <f t="shared" si="183"/>
        <v>1.5714285714285716</v>
      </c>
      <c r="S452" s="16">
        <f t="shared" si="184"/>
        <v>0.3928571428571429</v>
      </c>
      <c r="T452" s="16">
        <f t="shared" si="185"/>
        <v>0.3928571428571429</v>
      </c>
      <c r="U452" s="16">
        <f t="shared" si="186"/>
        <v>0.78571428571428581</v>
      </c>
      <c r="V452" s="16">
        <f t="shared" si="187"/>
        <v>0</v>
      </c>
      <c r="W452" s="16">
        <f t="shared" si="188"/>
        <v>2.3571428571428572</v>
      </c>
      <c r="X452" s="16">
        <f t="shared" si="189"/>
        <v>0.78571428571428581</v>
      </c>
      <c r="Y452" s="16">
        <f t="shared" si="190"/>
        <v>0.3928571428571429</v>
      </c>
      <c r="Z452" s="16">
        <f t="shared" si="191"/>
        <v>0.78571428571428581</v>
      </c>
      <c r="AA452" s="16">
        <f t="shared" si="192"/>
        <v>1.9642857142857144</v>
      </c>
      <c r="AB452" s="17">
        <f t="shared" si="193"/>
        <v>0.78571428571428581</v>
      </c>
      <c r="AC452" s="15">
        <v>14961.75</v>
      </c>
      <c r="AD452" s="14">
        <f>AVERAGE(Tabela1[[#This Row],[202407-JUL]:[202506-JUN]])</f>
        <v>63.636363636363633</v>
      </c>
      <c r="AE452" s="14">
        <f t="shared" si="194"/>
        <v>63.636363636363633</v>
      </c>
      <c r="AF452" s="5">
        <v>0</v>
      </c>
      <c r="AG452" s="6">
        <v>475</v>
      </c>
      <c r="AH452" s="4">
        <v>350</v>
      </c>
      <c r="AI452" s="23">
        <f>SUM(Tabela1[[#This Row],[ESTOQUE RJ]:[ESTOQUE SC]])</f>
        <v>825</v>
      </c>
      <c r="AJ452" s="4">
        <v>0</v>
      </c>
      <c r="AK452" s="4">
        <v>0</v>
      </c>
      <c r="AL452" s="24">
        <f>SUM(Tabela1[[#This Row],[QTD CONTAINER]:[QTD FÁBRICA]])</f>
        <v>0</v>
      </c>
      <c r="AM452" s="7">
        <f t="shared" si="195"/>
        <v>7.4642857142857144</v>
      </c>
      <c r="AN452" s="7">
        <f t="shared" si="196"/>
        <v>5.5</v>
      </c>
      <c r="AO452" s="8">
        <f t="shared" si="197"/>
        <v>0</v>
      </c>
      <c r="AP452" s="9">
        <f t="shared" si="198"/>
        <v>0</v>
      </c>
      <c r="AQ452" s="25">
        <f t="shared" si="199"/>
        <v>12.964285714285715</v>
      </c>
      <c r="AR452" s="18">
        <f t="shared" si="200"/>
        <v>7.4642857142857144</v>
      </c>
      <c r="AS452" s="7">
        <f t="shared" si="201"/>
        <v>5.5</v>
      </c>
      <c r="AT452" s="8">
        <f t="shared" si="202"/>
        <v>0</v>
      </c>
      <c r="AU452" s="9">
        <f t="shared" si="203"/>
        <v>0</v>
      </c>
      <c r="AV452" s="10">
        <f t="shared" si="204"/>
        <v>12.964285714285715</v>
      </c>
      <c r="AW452" s="22">
        <f t="shared" si="205"/>
        <v>0</v>
      </c>
      <c r="AX452" s="5">
        <f t="shared" si="206"/>
        <v>0</v>
      </c>
      <c r="AY452" s="4">
        <f>IF(
  AND(Tabela1[[#This Row],[GRUPO | ITEM]]="PALHETAS",NOT(OR(MID(Tabela1[[#This Row],[ITEM]],1,5)="YN-PF",MID(Tabela1[[#This Row],[ITEM]],1,5)="YN-PC"))),
  0,
  IF(
    ROUNDUP(
      IF(
        IF(D452="A",13-SUM(AR452:AU452),IF(D452="B",11-SUM(AR452:AU452),IF(D452="C",7-SUM(AR452:AU452))))
        &lt;0,
        0,
        IF(D452="A",13-SUM(AR452:AU452),IF(D452="B",11-SUM(AR452:AU452),IF(D452="C",7-SUM(AR452:AU452))))
      )
      *AE452/C452, 0
    )
    *C452 = 0,
    0,
    ROUNDUP(
      IF(
        IF(D452="A",13-SUM(AR452:AU452),IF(D452="B",11-SUM(AR452:AU452),IF(D452="C",7-SUM(AR452:AU452))))
        &lt;0,
        0,
        IF(D452="A",13-SUM(AR452:AU452),IF(D452="B",11-SUM(AR452:AU452),IF(D452="C",7-SUM(AR452:AU452))))
      )
      *AE452/C452, 0
    ) *C452
  )
)</f>
        <v>0</v>
      </c>
      <c r="AZ452" s="26">
        <f>IF(OR(COUNTIF(AB452,"&gt;="&amp;1.5)+COUNTIF(AA452,"&gt;="&amp;1.5)+COUNTIF(Z452,"&gt;="&amp;1.5)+COUNTIF(Y452,"&gt;="&amp;1.5)+COUNTIF(X452,"&gt;="&amp;1.5)&gt;=2,COUNTIF(AB452,"&gt;="&amp;2)&gt;=1,AND(AA452&gt;=1.5,AB452&lt;=0.3,AI452=0)),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+IFERROR(BA452*C452,0),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+IFERROR(BA452*C452,0),
IFERROR(AVERAGEIF(Tabela1[[#This Row],[COMPRA PADRÃO]:[COMPRA &gt;30%]],"&gt;"&amp;0,Tabela1[[#This Row],[COMPRA PADRÃO]:[COMPRA &gt;30%]]),
0))/Tabela1[[#This Row],[U/CX]],0)*Tabela1[[#This Row],[U/CX]])</f>
        <v>0</v>
      </c>
      <c r="BA452" s="19"/>
      <c r="BB452" s="19"/>
      <c r="BC452" s="5"/>
      <c r="BD452" s="43">
        <f t="shared" si="207"/>
        <v>2.641509433962264</v>
      </c>
      <c r="BE452" s="44">
        <f>Tabela1[[#This Row],[MÉDIA DIÁRIA]]*180</f>
        <v>475.47169811320754</v>
      </c>
      <c r="BF452" s="44">
        <f>Tabela1[[#This Row],[MÉDIA DIÁRIA]]*IF(Tabela1[[#This Row],[ABC FAT]]="A",(13*22),IF(Tabela1[[#This Row],[ABC FAT]]="B",(9*22),IF(Tabela1[[#This Row],[ABC FAT]]="C",(3*22),0)))</f>
        <v>174.33962264150944</v>
      </c>
      <c r="BG452" s="44">
        <f>SUM(Tabela1[[#This Row],[ESTOQUE TOTAL]],Tabela1[[#This Row],[TRÂNSITO TOTAL]])</f>
        <v>825</v>
      </c>
      <c r="BH4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1.7351190476190477</v>
      </c>
    </row>
    <row r="453" spans="1:61" s="3" customFormat="1" x14ac:dyDescent="0.2">
      <c r="A453" s="4" t="s">
        <v>17</v>
      </c>
      <c r="B453" s="4" t="s">
        <v>796</v>
      </c>
      <c r="C453" s="4">
        <v>20</v>
      </c>
      <c r="D453" s="4" t="s">
        <v>16</v>
      </c>
      <c r="E453" s="5">
        <v>660</v>
      </c>
      <c r="F453" s="4">
        <v>260</v>
      </c>
      <c r="G453" s="4">
        <v>260</v>
      </c>
      <c r="H453" s="4">
        <v>740</v>
      </c>
      <c r="I453" s="4">
        <v>980</v>
      </c>
      <c r="J453" s="4">
        <v>60</v>
      </c>
      <c r="K453" s="4">
        <v>660</v>
      </c>
      <c r="L453" s="4">
        <v>400</v>
      </c>
      <c r="M453" s="4">
        <v>240</v>
      </c>
      <c r="N453" s="4">
        <v>400</v>
      </c>
      <c r="O453" s="4">
        <v>360</v>
      </c>
      <c r="P453" s="4">
        <v>480</v>
      </c>
      <c r="Q453" s="13">
        <f t="shared" si="182"/>
        <v>1.4400000000000002</v>
      </c>
      <c r="R453" s="16">
        <f t="shared" si="183"/>
        <v>0.56727272727272726</v>
      </c>
      <c r="S453" s="16">
        <f t="shared" si="184"/>
        <v>0.56727272727272726</v>
      </c>
      <c r="T453" s="16">
        <f t="shared" si="185"/>
        <v>1.6145454545454545</v>
      </c>
      <c r="U453" s="16">
        <f t="shared" si="186"/>
        <v>2.1381818181818182</v>
      </c>
      <c r="V453" s="16">
        <f t="shared" si="187"/>
        <v>0.13090909090909092</v>
      </c>
      <c r="W453" s="16">
        <f t="shared" si="188"/>
        <v>1.4400000000000002</v>
      </c>
      <c r="X453" s="16">
        <f t="shared" si="189"/>
        <v>0.8727272727272728</v>
      </c>
      <c r="Y453" s="16">
        <f t="shared" si="190"/>
        <v>0.52363636363636368</v>
      </c>
      <c r="Z453" s="16">
        <f t="shared" si="191"/>
        <v>0.8727272727272728</v>
      </c>
      <c r="AA453" s="16">
        <f t="shared" si="192"/>
        <v>0.78545454545454552</v>
      </c>
      <c r="AB453" s="17">
        <f t="shared" si="193"/>
        <v>1.0472727272727274</v>
      </c>
      <c r="AC453" s="15">
        <v>68063.399999999994</v>
      </c>
      <c r="AD453" s="14">
        <f>AVERAGE(Tabela1[[#This Row],[202407-JUL]:[202506-JUN]])</f>
        <v>458.33333333333331</v>
      </c>
      <c r="AE453" s="14">
        <f t="shared" si="194"/>
        <v>494.54545454545456</v>
      </c>
      <c r="AF453" s="5">
        <v>0</v>
      </c>
      <c r="AG453" s="6">
        <v>3340</v>
      </c>
      <c r="AH453" s="4">
        <v>3160</v>
      </c>
      <c r="AI453" s="23">
        <f>SUM(Tabela1[[#This Row],[ESTOQUE RJ]:[ESTOQUE SC]])</f>
        <v>6500</v>
      </c>
      <c r="AJ453" s="4">
        <v>0</v>
      </c>
      <c r="AK453" s="4">
        <v>0</v>
      </c>
      <c r="AL453" s="24">
        <f>SUM(Tabela1[[#This Row],[QTD CONTAINER]:[QTD FÁBRICA]])</f>
        <v>0</v>
      </c>
      <c r="AM453" s="7">
        <f t="shared" si="195"/>
        <v>7.287272727272728</v>
      </c>
      <c r="AN453" s="7">
        <f t="shared" si="196"/>
        <v>6.8945454545454545</v>
      </c>
      <c r="AO453" s="8">
        <f t="shared" si="197"/>
        <v>0</v>
      </c>
      <c r="AP453" s="9">
        <f t="shared" si="198"/>
        <v>0</v>
      </c>
      <c r="AQ453" s="25">
        <f t="shared" si="199"/>
        <v>14.181818181818183</v>
      </c>
      <c r="AR453" s="18">
        <f t="shared" si="200"/>
        <v>6.7536764705882355</v>
      </c>
      <c r="AS453" s="7">
        <f t="shared" si="201"/>
        <v>6.3897058823529411</v>
      </c>
      <c r="AT453" s="8">
        <f t="shared" si="202"/>
        <v>0</v>
      </c>
      <c r="AU453" s="9">
        <f t="shared" si="203"/>
        <v>0</v>
      </c>
      <c r="AV453" s="10">
        <f t="shared" si="204"/>
        <v>13.143382352941178</v>
      </c>
      <c r="AW453" s="22">
        <f t="shared" si="205"/>
        <v>0</v>
      </c>
      <c r="AX453" s="5">
        <f t="shared" si="206"/>
        <v>0</v>
      </c>
      <c r="AY453" s="4">
        <f>IF(
  AND(Tabela1[[#This Row],[GRUPO | ITEM]]="PALHETAS",NOT(OR(MID(Tabela1[[#This Row],[ITEM]],1,5)="YN-PF",MID(Tabela1[[#This Row],[ITEM]],1,5)="YN-PC"))),
  0,
  IF(
    ROUNDUP(
      IF(
        IF(D453="A",13-SUM(AR453:AU453),IF(D453="B",11-SUM(AR453:AU453),IF(D453="C",7-SUM(AR453:AU453))))
        &lt;0,
        0,
        IF(D453="A",13-SUM(AR453:AU453),IF(D453="B",11-SUM(AR453:AU453),IF(D453="C",7-SUM(AR453:AU453))))
      )
      *AE453/C453, 0
    )
    *C453 = 0,
    0,
    ROUNDUP(
      IF(
        IF(D453="A",13-SUM(AR453:AU453),IF(D453="B",11-SUM(AR453:AU453),IF(D453="C",7-SUM(AR453:AU453))))
        &lt;0,
        0,
        IF(D453="A",13-SUM(AR453:AU453),IF(D453="B",11-SUM(AR453:AU453),IF(D453="C",7-SUM(AR453:AU453))))
      )
      *AE453/C453, 0
    ) *C453
  )
)</f>
        <v>0</v>
      </c>
      <c r="AZ453" s="26">
        <f>IF(OR(COUNTIF(AB453,"&gt;="&amp;1.5)+COUNTIF(AA453,"&gt;="&amp;1.5)+COUNTIF(Z453,"&gt;="&amp;1.5)+COUNTIF(Y453,"&gt;="&amp;1.5)+COUNTIF(X453,"&gt;="&amp;1.5)&gt;=2,COUNTIF(AB453,"&gt;="&amp;2)&gt;=1,AND(AA453&gt;=1.5,AB453&lt;=0.3,AI453=0)),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+IFERROR(BA453*C453,0),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+IFERROR(BA453*C453,0),
IFERROR(AVERAGEIF(Tabela1[[#This Row],[COMPRA PADRÃO]:[COMPRA &gt;30%]],"&gt;"&amp;0,Tabela1[[#This Row],[COMPRA PADRÃO]:[COMPRA &gt;30%]]),
0))/Tabela1[[#This Row],[U/CX]],0)*Tabela1[[#This Row],[U/CX]])</f>
        <v>0</v>
      </c>
      <c r="BA453" s="19"/>
      <c r="BB453" s="19"/>
      <c r="BC453" s="5"/>
      <c r="BD453" s="43">
        <f t="shared" si="207"/>
        <v>20.754716981132077</v>
      </c>
      <c r="BE453" s="44">
        <f>Tabela1[[#This Row],[MÉDIA DIÁRIA]]*180</f>
        <v>3735.849056603774</v>
      </c>
      <c r="BF453" s="44">
        <f>Tabela1[[#This Row],[MÉDIA DIÁRIA]]*IF(Tabela1[[#This Row],[ABC FAT]]="A",(13*22),IF(Tabela1[[#This Row],[ABC FAT]]="B",(9*22),IF(Tabela1[[#This Row],[ABC FAT]]="C",(3*22),0)))</f>
        <v>4109.433962264151</v>
      </c>
      <c r="BG453" s="44">
        <f>SUM(Tabela1[[#This Row],[ESTOQUE TOTAL]],Tabela1[[#This Row],[TRÂNSITO TOTAL]])</f>
        <v>6500</v>
      </c>
      <c r="BH4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1340</v>
      </c>
      <c r="BI4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1.7398989898989896</v>
      </c>
    </row>
    <row r="454" spans="1:61" s="3" customFormat="1" x14ac:dyDescent="0.2">
      <c r="A454" s="4" t="s">
        <v>17</v>
      </c>
      <c r="B454" s="4" t="s">
        <v>217</v>
      </c>
      <c r="C454" s="4">
        <v>20</v>
      </c>
      <c r="D454" s="4" t="s">
        <v>85</v>
      </c>
      <c r="E454" s="5"/>
      <c r="F454" s="4">
        <v>60</v>
      </c>
      <c r="G454" s="4">
        <v>20</v>
      </c>
      <c r="H454" s="4">
        <v>360</v>
      </c>
      <c r="I454" s="4">
        <v>240</v>
      </c>
      <c r="J454" s="4">
        <v>80</v>
      </c>
      <c r="K454" s="4">
        <v>100</v>
      </c>
      <c r="L454" s="4">
        <v>140</v>
      </c>
      <c r="M454" s="4">
        <v>140</v>
      </c>
      <c r="N454" s="4">
        <v>100</v>
      </c>
      <c r="O454" s="4">
        <v>120</v>
      </c>
      <c r="P454" s="4">
        <v>280</v>
      </c>
      <c r="Q454" s="13">
        <f t="shared" si="182"/>
        <v>0</v>
      </c>
      <c r="R454" s="16">
        <f t="shared" si="183"/>
        <v>0.40243902439024387</v>
      </c>
      <c r="S454" s="16">
        <f t="shared" si="184"/>
        <v>0.13414634146341464</v>
      </c>
      <c r="T454" s="16">
        <f t="shared" si="185"/>
        <v>2.4146341463414633</v>
      </c>
      <c r="U454" s="16">
        <f t="shared" si="186"/>
        <v>1.6097560975609755</v>
      </c>
      <c r="V454" s="16">
        <f t="shared" si="187"/>
        <v>0.53658536585365857</v>
      </c>
      <c r="W454" s="16">
        <f t="shared" si="188"/>
        <v>0.67073170731707321</v>
      </c>
      <c r="X454" s="16">
        <f t="shared" si="189"/>
        <v>0.93902439024390238</v>
      </c>
      <c r="Y454" s="16">
        <f t="shared" si="190"/>
        <v>0.93902439024390238</v>
      </c>
      <c r="Z454" s="16">
        <f t="shared" si="191"/>
        <v>0.67073170731707321</v>
      </c>
      <c r="AA454" s="16">
        <f t="shared" si="192"/>
        <v>0.80487804878048774</v>
      </c>
      <c r="AB454" s="17">
        <f t="shared" si="193"/>
        <v>1.8780487804878048</v>
      </c>
      <c r="AC454" s="15">
        <v>20212.2</v>
      </c>
      <c r="AD454" s="14">
        <f>AVERAGE(Tabela1[[#This Row],[202407-JUL]:[202506-JUN]])</f>
        <v>149.09090909090909</v>
      </c>
      <c r="AE454" s="14">
        <f t="shared" si="194"/>
        <v>162</v>
      </c>
      <c r="AF454" s="5">
        <v>0</v>
      </c>
      <c r="AG454" s="6">
        <v>1000</v>
      </c>
      <c r="AH454" s="4">
        <v>940</v>
      </c>
      <c r="AI454" s="23">
        <f>SUM(Tabela1[[#This Row],[ESTOQUE RJ]:[ESTOQUE SC]])</f>
        <v>1940</v>
      </c>
      <c r="AJ454" s="4">
        <v>0</v>
      </c>
      <c r="AK454" s="4">
        <v>0</v>
      </c>
      <c r="AL454" s="24">
        <f>SUM(Tabela1[[#This Row],[QTD CONTAINER]:[QTD FÁBRICA]])</f>
        <v>0</v>
      </c>
      <c r="AM454" s="7">
        <f t="shared" si="195"/>
        <v>6.7073170731707314</v>
      </c>
      <c r="AN454" s="7">
        <f t="shared" si="196"/>
        <v>6.3048780487804876</v>
      </c>
      <c r="AO454" s="8">
        <f t="shared" si="197"/>
        <v>0</v>
      </c>
      <c r="AP454" s="9">
        <f t="shared" si="198"/>
        <v>0</v>
      </c>
      <c r="AQ454" s="25">
        <f t="shared" si="199"/>
        <v>13.012195121951219</v>
      </c>
      <c r="AR454" s="18">
        <f t="shared" si="200"/>
        <v>6.1728395061728394</v>
      </c>
      <c r="AS454" s="7">
        <f t="shared" si="201"/>
        <v>5.8024691358024691</v>
      </c>
      <c r="AT454" s="8">
        <f t="shared" si="202"/>
        <v>0</v>
      </c>
      <c r="AU454" s="9">
        <f t="shared" si="203"/>
        <v>0</v>
      </c>
      <c r="AV454" s="10">
        <f t="shared" si="204"/>
        <v>11.975308641975309</v>
      </c>
      <c r="AW454" s="22">
        <f t="shared" si="205"/>
        <v>0</v>
      </c>
      <c r="AX454" s="5">
        <f t="shared" si="206"/>
        <v>0</v>
      </c>
      <c r="AY454" s="4">
        <f>IF(
  AND(Tabela1[[#This Row],[GRUPO | ITEM]]="PALHETAS",NOT(OR(MID(Tabela1[[#This Row],[ITEM]],1,5)="YN-PF",MID(Tabela1[[#This Row],[ITEM]],1,5)="YN-PC"))),
  0,
  IF(
    ROUNDUP(
      IF(
        IF(D454="A",13-SUM(AR454:AU454),IF(D454="B",11-SUM(AR454:AU454),IF(D454="C",7-SUM(AR454:AU454))))
        &lt;0,
        0,
        IF(D454="A",13-SUM(AR454:AU454),IF(D454="B",11-SUM(AR454:AU454),IF(D454="C",7-SUM(AR454:AU454))))
      )
      *AE454/C454, 0
    )
    *C454 = 0,
    0,
    ROUNDUP(
      IF(
        IF(D454="A",13-SUM(AR454:AU454),IF(D454="B",11-SUM(AR454:AU454),IF(D454="C",7-SUM(AR454:AU454))))
        &lt;0,
        0,
        IF(D454="A",13-SUM(AR454:AU454),IF(D454="B",11-SUM(AR454:AU454),IF(D454="C",7-SUM(AR454:AU454))))
      )
      *AE454/C454, 0
    ) *C454
  )
)</f>
        <v>0</v>
      </c>
      <c r="AZ454" s="26">
        <f>IF(OR(COUNTIF(AB454,"&gt;="&amp;1.5)+COUNTIF(AA454,"&gt;="&amp;1.5)+COUNTIF(Z454,"&gt;="&amp;1.5)+COUNTIF(Y454,"&gt;="&amp;1.5)+COUNTIF(X454,"&gt;="&amp;1.5)&gt;=2,COUNTIF(AB454,"&gt;="&amp;2)&gt;=1,AND(AA454&gt;=1.5,AB454&lt;=0.3,AI454=0)),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+IFERROR(BA454*C454,0),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+IFERROR(BA454*C454,0),
IFERROR(AVERAGEIF(Tabela1[[#This Row],[COMPRA PADRÃO]:[COMPRA &gt;30%]],"&gt;"&amp;0,Tabela1[[#This Row],[COMPRA PADRÃO]:[COMPRA &gt;30%]]),
0))/Tabela1[[#This Row],[U/CX]],0)*Tabela1[[#This Row],[U/CX]])</f>
        <v>0</v>
      </c>
      <c r="BA454" s="19"/>
      <c r="BB454" s="19"/>
      <c r="BC454" s="5"/>
      <c r="BD454" s="43">
        <f t="shared" si="207"/>
        <v>6.1886792452830193</v>
      </c>
      <c r="BE454" s="44">
        <f>Tabela1[[#This Row],[MÉDIA DIÁRIA]]*180</f>
        <v>1113.9622641509434</v>
      </c>
      <c r="BF454" s="44">
        <f>Tabela1[[#This Row],[MÉDIA DIÁRIA]]*IF(Tabela1[[#This Row],[ABC FAT]]="A",(13*22),IF(Tabela1[[#This Row],[ABC FAT]]="B",(9*22),IF(Tabela1[[#This Row],[ABC FAT]]="C",(3*22),0)))</f>
        <v>408.45283018867929</v>
      </c>
      <c r="BG454" s="44">
        <f>SUM(Tabela1[[#This Row],[ESTOQUE TOTAL]],Tabela1[[#This Row],[TRÂNSITO TOTAL]])</f>
        <v>1940</v>
      </c>
      <c r="BH4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1.7415311653116532</v>
      </c>
    </row>
    <row r="455" spans="1:61" s="3" customFormat="1" x14ac:dyDescent="0.2">
      <c r="A455" s="4" t="s">
        <v>17</v>
      </c>
      <c r="B455" s="4" t="s">
        <v>921</v>
      </c>
      <c r="C455" s="4">
        <v>20</v>
      </c>
      <c r="D455" s="4" t="s">
        <v>16</v>
      </c>
      <c r="E455" s="5">
        <v>760</v>
      </c>
      <c r="F455" s="4">
        <v>500</v>
      </c>
      <c r="G455" s="4">
        <v>280</v>
      </c>
      <c r="H455" s="4">
        <v>720</v>
      </c>
      <c r="I455" s="4">
        <v>920</v>
      </c>
      <c r="J455" s="4">
        <v>180</v>
      </c>
      <c r="K455" s="4">
        <v>680</v>
      </c>
      <c r="L455" s="4">
        <v>460</v>
      </c>
      <c r="M455" s="4">
        <v>340</v>
      </c>
      <c r="N455" s="4">
        <v>300</v>
      </c>
      <c r="O455" s="4">
        <v>320</v>
      </c>
      <c r="P455" s="4">
        <v>320</v>
      </c>
      <c r="Q455" s="13">
        <f t="shared" si="182"/>
        <v>1.5778546712802768</v>
      </c>
      <c r="R455" s="16">
        <f t="shared" si="183"/>
        <v>1.0380622837370241</v>
      </c>
      <c r="S455" s="16">
        <f t="shared" si="184"/>
        <v>0.58131487889273359</v>
      </c>
      <c r="T455" s="16">
        <f t="shared" si="185"/>
        <v>1.4948096885813149</v>
      </c>
      <c r="U455" s="16">
        <f t="shared" si="186"/>
        <v>1.9100346020761245</v>
      </c>
      <c r="V455" s="16">
        <f t="shared" si="187"/>
        <v>0.37370242214532873</v>
      </c>
      <c r="W455" s="16">
        <f t="shared" si="188"/>
        <v>1.4117647058823528</v>
      </c>
      <c r="X455" s="16">
        <f t="shared" si="189"/>
        <v>0.95501730103806226</v>
      </c>
      <c r="Y455" s="16">
        <f t="shared" si="190"/>
        <v>0.70588235294117641</v>
      </c>
      <c r="Z455" s="16">
        <f t="shared" si="191"/>
        <v>0.62283737024221453</v>
      </c>
      <c r="AA455" s="16">
        <f t="shared" si="192"/>
        <v>0.66435986159169547</v>
      </c>
      <c r="AB455" s="17">
        <f t="shared" si="193"/>
        <v>0.66435986159169547</v>
      </c>
      <c r="AC455" s="15">
        <v>88415.6</v>
      </c>
      <c r="AD455" s="14">
        <f>AVERAGE(Tabela1[[#This Row],[202407-JUL]:[202506-JUN]])</f>
        <v>481.66666666666669</v>
      </c>
      <c r="AE455" s="14">
        <f t="shared" si="194"/>
        <v>481.66666666666669</v>
      </c>
      <c r="AF455" s="5">
        <v>0</v>
      </c>
      <c r="AG455" s="6">
        <v>3740</v>
      </c>
      <c r="AH455" s="4">
        <v>3100</v>
      </c>
      <c r="AI455" s="23">
        <f>SUM(Tabela1[[#This Row],[ESTOQUE RJ]:[ESTOQUE SC]])</f>
        <v>6840</v>
      </c>
      <c r="AJ455" s="4">
        <v>0</v>
      </c>
      <c r="AK455" s="4">
        <v>0</v>
      </c>
      <c r="AL455" s="24">
        <f>SUM(Tabela1[[#This Row],[QTD CONTAINER]:[QTD FÁBRICA]])</f>
        <v>0</v>
      </c>
      <c r="AM455" s="7">
        <f t="shared" si="195"/>
        <v>7.7647058823529411</v>
      </c>
      <c r="AN455" s="7">
        <f t="shared" si="196"/>
        <v>6.4359861591695502</v>
      </c>
      <c r="AO455" s="8">
        <f t="shared" si="197"/>
        <v>0</v>
      </c>
      <c r="AP455" s="9">
        <f t="shared" si="198"/>
        <v>0</v>
      </c>
      <c r="AQ455" s="25">
        <f t="shared" si="199"/>
        <v>14.20069204152249</v>
      </c>
      <c r="AR455" s="18">
        <f t="shared" si="200"/>
        <v>7.7647058823529411</v>
      </c>
      <c r="AS455" s="7">
        <f t="shared" si="201"/>
        <v>6.4359861591695502</v>
      </c>
      <c r="AT455" s="8">
        <f t="shared" si="202"/>
        <v>0</v>
      </c>
      <c r="AU455" s="9">
        <f t="shared" si="203"/>
        <v>0</v>
      </c>
      <c r="AV455" s="10">
        <f t="shared" si="204"/>
        <v>14.20069204152249</v>
      </c>
      <c r="AW455" s="22">
        <f t="shared" si="205"/>
        <v>0</v>
      </c>
      <c r="AX455" s="5">
        <f t="shared" si="206"/>
        <v>0</v>
      </c>
      <c r="AY455" s="4">
        <f>IF(
  AND(Tabela1[[#This Row],[GRUPO | ITEM]]="PALHETAS",NOT(OR(MID(Tabela1[[#This Row],[ITEM]],1,5)="YN-PF",MID(Tabela1[[#This Row],[ITEM]],1,5)="YN-PC"))),
  0,
  IF(
    ROUNDUP(
      IF(
        IF(D455="A",13-SUM(AR455:AU455),IF(D455="B",11-SUM(AR455:AU455),IF(D455="C",7-SUM(AR455:AU455))))
        &lt;0,
        0,
        IF(D455="A",13-SUM(AR455:AU455),IF(D455="B",11-SUM(AR455:AU455),IF(D455="C",7-SUM(AR455:AU455))))
      )
      *AE455/C455, 0
    )
    *C455 = 0,
    0,
    ROUNDUP(
      IF(
        IF(D455="A",13-SUM(AR455:AU455),IF(D455="B",11-SUM(AR455:AU455),IF(D455="C",7-SUM(AR455:AU455))))
        &lt;0,
        0,
        IF(D455="A",13-SUM(AR455:AU455),IF(D455="B",11-SUM(AR455:AU455),IF(D455="C",7-SUM(AR455:AU455))))
      )
      *AE455/C455, 0
    ) *C455
  )
)</f>
        <v>0</v>
      </c>
      <c r="AZ455" s="26">
        <f>IF(OR(COUNTIF(AB455,"&gt;="&amp;1.5)+COUNTIF(AA455,"&gt;="&amp;1.5)+COUNTIF(Z455,"&gt;="&amp;1.5)+COUNTIF(Y455,"&gt;="&amp;1.5)+COUNTIF(X455,"&gt;="&amp;1.5)&gt;=2,COUNTIF(AB455,"&gt;="&amp;2)&gt;=1,AND(AA455&gt;=1.5,AB455&lt;=0.3,AI455=0)),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+IFERROR(BA455*C455,0),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+IFERROR(BA455*C455,0),
IFERROR(AVERAGEIF(Tabela1[[#This Row],[COMPRA PADRÃO]:[COMPRA &gt;30%]],"&gt;"&amp;0,Tabela1[[#This Row],[COMPRA PADRÃO]:[COMPRA &gt;30%]]),
0))/Tabela1[[#This Row],[U/CX]],0)*Tabela1[[#This Row],[U/CX]])</f>
        <v>0</v>
      </c>
      <c r="BA455" s="19"/>
      <c r="BB455" s="19"/>
      <c r="BC455" s="41"/>
      <c r="BD455" s="43">
        <f t="shared" si="207"/>
        <v>21.811320754716981</v>
      </c>
      <c r="BE455" s="44">
        <f>Tabela1[[#This Row],[MÉDIA DIÁRIA]]*180</f>
        <v>3926.0377358490564</v>
      </c>
      <c r="BF455" s="44">
        <f>Tabela1[[#This Row],[MÉDIA DIÁRIA]]*IF(Tabela1[[#This Row],[ABC FAT]]="A",(13*22),IF(Tabela1[[#This Row],[ABC FAT]]="B",(9*22),IF(Tabela1[[#This Row],[ABC FAT]]="C",(3*22),0)))</f>
        <v>4318.6415094339618</v>
      </c>
      <c r="BG455" s="44">
        <f>SUM(Tabela1[[#This Row],[ESTOQUE TOTAL]],Tabela1[[#This Row],[TRÂNSITO TOTAL]])</f>
        <v>6840</v>
      </c>
      <c r="BH4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1400</v>
      </c>
      <c r="BI4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1.7422145328719725</v>
      </c>
    </row>
    <row r="456" spans="1:61" s="3" customFormat="1" x14ac:dyDescent="0.2">
      <c r="A456" s="4" t="s">
        <v>775</v>
      </c>
      <c r="B456" s="4" t="s">
        <v>777</v>
      </c>
      <c r="C456" s="4">
        <v>30</v>
      </c>
      <c r="D456" s="4" t="s">
        <v>19</v>
      </c>
      <c r="E456" s="5">
        <v>180</v>
      </c>
      <c r="F456" s="4">
        <v>480</v>
      </c>
      <c r="G456" s="4">
        <v>150</v>
      </c>
      <c r="H456" s="4">
        <v>460</v>
      </c>
      <c r="I456" s="4">
        <v>270</v>
      </c>
      <c r="J456" s="4"/>
      <c r="K456" s="4">
        <v>420</v>
      </c>
      <c r="L456" s="4">
        <v>510</v>
      </c>
      <c r="M456" s="4">
        <v>240</v>
      </c>
      <c r="N456" s="4">
        <v>300</v>
      </c>
      <c r="O456" s="4">
        <v>690</v>
      </c>
      <c r="P456" s="4">
        <v>90</v>
      </c>
      <c r="Q456" s="13">
        <f t="shared" si="182"/>
        <v>0.52242744063324531</v>
      </c>
      <c r="R456" s="16">
        <f t="shared" si="183"/>
        <v>1.3931398416886542</v>
      </c>
      <c r="S456" s="16">
        <f t="shared" si="184"/>
        <v>0.43535620052770446</v>
      </c>
      <c r="T456" s="16">
        <f t="shared" si="185"/>
        <v>1.3350923482849604</v>
      </c>
      <c r="U456" s="16">
        <f t="shared" si="186"/>
        <v>0.78364116094986802</v>
      </c>
      <c r="V456" s="16">
        <f t="shared" si="187"/>
        <v>0</v>
      </c>
      <c r="W456" s="16">
        <f t="shared" si="188"/>
        <v>1.2189973614775724</v>
      </c>
      <c r="X456" s="16">
        <f t="shared" si="189"/>
        <v>1.4802110817941951</v>
      </c>
      <c r="Y456" s="16">
        <f t="shared" si="190"/>
        <v>0.69656992084432712</v>
      </c>
      <c r="Z456" s="16">
        <f t="shared" si="191"/>
        <v>0.87071240105540892</v>
      </c>
      <c r="AA456" s="16">
        <f t="shared" si="192"/>
        <v>2.0026385224274406</v>
      </c>
      <c r="AB456" s="17">
        <f t="shared" si="193"/>
        <v>0.26121372031662266</v>
      </c>
      <c r="AC456" s="15">
        <v>125661</v>
      </c>
      <c r="AD456" s="14">
        <f>AVERAGE(Tabela1[[#This Row],[202407-JUL]:[202506-JUN]])</f>
        <v>344.54545454545456</v>
      </c>
      <c r="AE456" s="14">
        <f t="shared" si="194"/>
        <v>370</v>
      </c>
      <c r="AF456" s="5">
        <v>7</v>
      </c>
      <c r="AG456" s="6">
        <v>2100</v>
      </c>
      <c r="AH456" s="4">
        <v>1080</v>
      </c>
      <c r="AI456" s="23">
        <f>SUM(Tabela1[[#This Row],[ESTOQUE RJ]:[ESTOQUE SC]])</f>
        <v>3180</v>
      </c>
      <c r="AJ456" s="4">
        <v>1320</v>
      </c>
      <c r="AK456" s="4">
        <v>150</v>
      </c>
      <c r="AL456" s="24">
        <f>SUM(Tabela1[[#This Row],[QTD CONTAINER]:[QTD FÁBRICA]])</f>
        <v>1470</v>
      </c>
      <c r="AM456" s="7">
        <f t="shared" si="195"/>
        <v>6.0949868073878628</v>
      </c>
      <c r="AN456" s="7">
        <f t="shared" si="196"/>
        <v>3.1345646437994721</v>
      </c>
      <c r="AO456" s="8">
        <f t="shared" si="197"/>
        <v>3.8311345646437993</v>
      </c>
      <c r="AP456" s="9">
        <f t="shared" si="198"/>
        <v>0.43535620052770446</v>
      </c>
      <c r="AQ456" s="25">
        <f t="shared" si="199"/>
        <v>13.496042216358839</v>
      </c>
      <c r="AR456" s="18">
        <f t="shared" si="200"/>
        <v>5.6756756756756754</v>
      </c>
      <c r="AS456" s="7">
        <f t="shared" si="201"/>
        <v>2.9189189189189189</v>
      </c>
      <c r="AT456" s="8">
        <f t="shared" si="202"/>
        <v>3.5675675675675675</v>
      </c>
      <c r="AU456" s="9">
        <f t="shared" si="203"/>
        <v>0.40540540540540543</v>
      </c>
      <c r="AV456" s="10">
        <f t="shared" si="204"/>
        <v>12.567567567567567</v>
      </c>
      <c r="AW456" s="22">
        <f t="shared" si="205"/>
        <v>0.50381679389312983</v>
      </c>
      <c r="AX456" s="5">
        <f t="shared" si="206"/>
        <v>0</v>
      </c>
      <c r="AY456" s="4">
        <f>IF(
  AND(Tabela1[[#This Row],[GRUPO | ITEM]]="PALHETAS",NOT(OR(MID(Tabela1[[#This Row],[ITEM]],1,5)="YN-PF",MID(Tabela1[[#This Row],[ITEM]],1,5)="YN-PC"))),
  0,
  IF(
    ROUNDUP(
      IF(
        IF(D456="A",13-SUM(AR456:AU456),IF(D456="B",11-SUM(AR456:AU456),IF(D456="C",7-SUM(AR456:AU456))))
        &lt;0,
        0,
        IF(D456="A",13-SUM(AR456:AU456),IF(D456="B",11-SUM(AR456:AU456),IF(D456="C",7-SUM(AR456:AU456))))
      )
      *AE456/C456, 0
    )
    *C456 = 0,
    0,
    ROUNDUP(
      IF(
        IF(D456="A",13-SUM(AR456:AU456),IF(D456="B",11-SUM(AR456:AU456),IF(D456="C",7-SUM(AR456:AU456))))
        &lt;0,
        0,
        IF(D456="A",13-SUM(AR456:AU456),IF(D456="B",11-SUM(AR456:AU456),IF(D456="C",7-SUM(AR456:AU456))))
      )
      *AE456/C456, 0
    ) *C456
  )
)</f>
        <v>180</v>
      </c>
      <c r="AZ456" s="26">
        <f>IF(OR(COUNTIF(AB456,"&gt;="&amp;1.5)+COUNTIF(AA456,"&gt;="&amp;1.5)+COUNTIF(Z456,"&gt;="&amp;1.5)+COUNTIF(Y456,"&gt;="&amp;1.5)+COUNTIF(X456,"&gt;="&amp;1.5)&gt;=2,COUNTIF(AB456,"&gt;="&amp;2)&gt;=1,AND(AA456&gt;=1.5,AB456&lt;=0.3,AI456=0)),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+IFERROR(BA456*C456,0),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+IFERROR(BA456*C456,0),
IFERROR(AVERAGEIF(Tabela1[[#This Row],[COMPRA PADRÃO]:[COMPRA &gt;30%]],"&gt;"&amp;0,Tabela1[[#This Row],[COMPRA PADRÃO]:[COMPRA &gt;30%]]),
0))/Tabela1[[#This Row],[U/CX]],0)*Tabela1[[#This Row],[U/CX]])</f>
        <v>180</v>
      </c>
      <c r="BA456" s="19"/>
      <c r="BB456" s="19"/>
      <c r="BC456" s="5"/>
      <c r="BD456" s="43">
        <f t="shared" si="207"/>
        <v>14.30188679245283</v>
      </c>
      <c r="BE456" s="44">
        <f>Tabela1[[#This Row],[MÉDIA DIÁRIA]]*180</f>
        <v>2574.3396226415093</v>
      </c>
      <c r="BF456" s="44">
        <f>Tabela1[[#This Row],[MÉDIA DIÁRIA]]*IF(Tabela1[[#This Row],[ABC FAT]]="A",(13*22),IF(Tabela1[[#This Row],[ABC FAT]]="B",(9*22),IF(Tabela1[[#This Row],[ABC FAT]]="C",(3*22),0)))</f>
        <v>4090.3396226415093</v>
      </c>
      <c r="BG456" s="44">
        <f>SUM(Tabela1[[#This Row],[ESTOQUE TOTAL]],Tabela1[[#This Row],[TRÂNSITO TOTAL]])</f>
        <v>4650</v>
      </c>
      <c r="BH4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2010</v>
      </c>
      <c r="BI4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1.7480211081794197</v>
      </c>
    </row>
    <row r="457" spans="1:61" s="3" customFormat="1" x14ac:dyDescent="0.2">
      <c r="A457" s="4" t="s">
        <v>122</v>
      </c>
      <c r="B457" s="4" t="s">
        <v>497</v>
      </c>
      <c r="C457" s="4">
        <v>30</v>
      </c>
      <c r="D457" s="4" t="s">
        <v>16</v>
      </c>
      <c r="E457" s="5">
        <v>30</v>
      </c>
      <c r="F457" s="4">
        <v>170</v>
      </c>
      <c r="G457" s="4">
        <v>160</v>
      </c>
      <c r="H457" s="4">
        <v>270</v>
      </c>
      <c r="I457" s="4">
        <v>90</v>
      </c>
      <c r="J457" s="4">
        <v>30</v>
      </c>
      <c r="K457" s="4">
        <v>40</v>
      </c>
      <c r="L457" s="4">
        <v>210</v>
      </c>
      <c r="M457" s="4">
        <v>60</v>
      </c>
      <c r="N457" s="4"/>
      <c r="O457" s="4">
        <v>90</v>
      </c>
      <c r="P457" s="4">
        <v>90</v>
      </c>
      <c r="Q457" s="13">
        <f t="shared" si="182"/>
        <v>0.2661290322580645</v>
      </c>
      <c r="R457" s="16">
        <f t="shared" si="183"/>
        <v>1.5080645161290323</v>
      </c>
      <c r="S457" s="16">
        <f t="shared" si="184"/>
        <v>1.4193548387096773</v>
      </c>
      <c r="T457" s="16">
        <f t="shared" si="185"/>
        <v>2.3951612903225805</v>
      </c>
      <c r="U457" s="16">
        <f t="shared" si="186"/>
        <v>0.79838709677419351</v>
      </c>
      <c r="V457" s="16">
        <f t="shared" si="187"/>
        <v>0.2661290322580645</v>
      </c>
      <c r="W457" s="16">
        <f t="shared" si="188"/>
        <v>0.35483870967741932</v>
      </c>
      <c r="X457" s="16">
        <f t="shared" si="189"/>
        <v>1.8629032258064515</v>
      </c>
      <c r="Y457" s="16">
        <f t="shared" si="190"/>
        <v>0.532258064516129</v>
      </c>
      <c r="Z457" s="16">
        <f t="shared" si="191"/>
        <v>0</v>
      </c>
      <c r="AA457" s="16">
        <f t="shared" si="192"/>
        <v>0.79838709677419351</v>
      </c>
      <c r="AB457" s="17">
        <f t="shared" si="193"/>
        <v>0.79838709677419351</v>
      </c>
      <c r="AC457" s="15">
        <v>42038.3</v>
      </c>
      <c r="AD457" s="14">
        <f>AVERAGE(Tabela1[[#This Row],[202407-JUL]:[202506-JUN]])</f>
        <v>112.72727272727273</v>
      </c>
      <c r="AE457" s="14">
        <f t="shared" si="194"/>
        <v>131.11111111111111</v>
      </c>
      <c r="AF457" s="5">
        <v>5</v>
      </c>
      <c r="AG457" s="6">
        <v>504</v>
      </c>
      <c r="AH457" s="4">
        <v>1020</v>
      </c>
      <c r="AI457" s="23">
        <f>SUM(Tabela1[[#This Row],[ESTOQUE RJ]:[ESTOQUE SC]])</f>
        <v>1524</v>
      </c>
      <c r="AJ457" s="4">
        <v>0</v>
      </c>
      <c r="AK457" s="4">
        <v>480</v>
      </c>
      <c r="AL457" s="24">
        <f>SUM(Tabela1[[#This Row],[QTD CONTAINER]:[QTD FÁBRICA]])</f>
        <v>480</v>
      </c>
      <c r="AM457" s="7">
        <f t="shared" si="195"/>
        <v>4.4709677419354836</v>
      </c>
      <c r="AN457" s="7">
        <f t="shared" si="196"/>
        <v>9.0483870967741922</v>
      </c>
      <c r="AO457" s="8">
        <f t="shared" si="197"/>
        <v>0</v>
      </c>
      <c r="AP457" s="9">
        <f t="shared" si="198"/>
        <v>4.258064516129032</v>
      </c>
      <c r="AQ457" s="25">
        <f t="shared" si="199"/>
        <v>17.777419354838706</v>
      </c>
      <c r="AR457" s="18">
        <f t="shared" si="200"/>
        <v>3.8440677966101693</v>
      </c>
      <c r="AS457" s="7">
        <f t="shared" si="201"/>
        <v>7.7796610169491522</v>
      </c>
      <c r="AT457" s="8">
        <f t="shared" si="202"/>
        <v>0</v>
      </c>
      <c r="AU457" s="9">
        <f t="shared" si="203"/>
        <v>3.6610169491525424</v>
      </c>
      <c r="AV457" s="10">
        <f t="shared" si="204"/>
        <v>15.284745762711864</v>
      </c>
      <c r="AW457" s="22">
        <f t="shared" si="205"/>
        <v>0</v>
      </c>
      <c r="AX457" s="5">
        <f t="shared" si="206"/>
        <v>0</v>
      </c>
      <c r="AY457" s="4">
        <f>IF(
  AND(Tabela1[[#This Row],[GRUPO | ITEM]]="PALHETAS",NOT(OR(MID(Tabela1[[#This Row],[ITEM]],1,5)="YN-PF",MID(Tabela1[[#This Row],[ITEM]],1,5)="YN-PC"))),
  0,
  IF(
    ROUNDUP(
      IF(
        IF(D457="A",13-SUM(AR457:AU457),IF(D457="B",11-SUM(AR457:AU457),IF(D457="C",7-SUM(AR457:AU457))))
        &lt;0,
        0,
        IF(D457="A",13-SUM(AR457:AU457),IF(D457="B",11-SUM(AR457:AU457),IF(D457="C",7-SUM(AR457:AU457))))
      )
      *AE457/C457, 0
    )
    *C457 = 0,
    0,
    ROUNDUP(
      IF(
        IF(D457="A",13-SUM(AR457:AU457),IF(D457="B",11-SUM(AR457:AU457),IF(D457="C",7-SUM(AR457:AU457))))
        &lt;0,
        0,
        IF(D457="A",13-SUM(AR457:AU457),IF(D457="B",11-SUM(AR457:AU457),IF(D457="C",7-SUM(AR457:AU457))))
      )
      *AE457/C457, 0
    ) *C457
  )
)</f>
        <v>0</v>
      </c>
      <c r="AZ457" s="26">
        <f>IF(OR(COUNTIF(AB457,"&gt;="&amp;1.5)+COUNTIF(AA457,"&gt;="&amp;1.5)+COUNTIF(Z457,"&gt;="&amp;1.5)+COUNTIF(Y457,"&gt;="&amp;1.5)+COUNTIF(X457,"&gt;="&amp;1.5)&gt;=2,COUNTIF(AB457,"&gt;="&amp;2)&gt;=1,AND(AA457&gt;=1.5,AB457&lt;=0.3,AI457=0)),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+IFERROR(BA457*C457,0),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+IFERROR(BA457*C457,0),
IFERROR(AVERAGEIF(Tabela1[[#This Row],[COMPRA PADRÃO]:[COMPRA &gt;30%]],"&gt;"&amp;0,Tabela1[[#This Row],[COMPRA PADRÃO]:[COMPRA &gt;30%]]),
0))/Tabela1[[#This Row],[U/CX]],0)*Tabela1[[#This Row],[U/CX]])</f>
        <v>0</v>
      </c>
      <c r="BA457" s="19"/>
      <c r="BB457" s="19"/>
      <c r="BC457" s="5"/>
      <c r="BD457" s="43">
        <f t="shared" si="207"/>
        <v>4.6792452830188678</v>
      </c>
      <c r="BE457" s="44">
        <f>Tabela1[[#This Row],[MÉDIA DIÁRIA]]*180</f>
        <v>842.2641509433962</v>
      </c>
      <c r="BF457" s="44">
        <f>Tabela1[[#This Row],[MÉDIA DIÁRIA]]*IF(Tabela1[[#This Row],[ABC FAT]]="A",(13*22),IF(Tabela1[[#This Row],[ABC FAT]]="B",(9*22),IF(Tabela1[[#This Row],[ABC FAT]]="C",(3*22),0)))</f>
        <v>926.49056603773579</v>
      </c>
      <c r="BG457" s="44">
        <f>SUM(Tabela1[[#This Row],[ESTOQUE TOTAL]],Tabela1[[#This Row],[TRÂNSITO TOTAL]])</f>
        <v>2004</v>
      </c>
      <c r="BH4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1.8094086021505378</v>
      </c>
    </row>
    <row r="458" spans="1:61" s="3" customFormat="1" x14ac:dyDescent="0.2">
      <c r="A458" s="4" t="s">
        <v>122</v>
      </c>
      <c r="B458" s="4" t="s">
        <v>1089</v>
      </c>
      <c r="C458" s="4">
        <v>100</v>
      </c>
      <c r="D458" s="4" t="s">
        <v>85</v>
      </c>
      <c r="E458" s="5"/>
      <c r="F458" s="4"/>
      <c r="G458" s="4"/>
      <c r="H458" s="4"/>
      <c r="I458" s="4"/>
      <c r="J458" s="4"/>
      <c r="K458" s="4"/>
      <c r="L458" s="4">
        <v>20</v>
      </c>
      <c r="M458" s="4"/>
      <c r="N458" s="4"/>
      <c r="O458" s="4"/>
      <c r="P458" s="4">
        <v>60</v>
      </c>
      <c r="Q458" s="13">
        <f t="shared" si="182"/>
        <v>0</v>
      </c>
      <c r="R458" s="16">
        <f t="shared" si="183"/>
        <v>0</v>
      </c>
      <c r="S458" s="16">
        <f t="shared" si="184"/>
        <v>0</v>
      </c>
      <c r="T458" s="16">
        <f t="shared" si="185"/>
        <v>0</v>
      </c>
      <c r="U458" s="16">
        <f t="shared" si="186"/>
        <v>0</v>
      </c>
      <c r="V458" s="16">
        <f t="shared" si="187"/>
        <v>0</v>
      </c>
      <c r="W458" s="16">
        <f t="shared" si="188"/>
        <v>0</v>
      </c>
      <c r="X458" s="16">
        <f t="shared" si="189"/>
        <v>0.5</v>
      </c>
      <c r="Y458" s="16">
        <f t="shared" si="190"/>
        <v>0</v>
      </c>
      <c r="Z458" s="16">
        <f t="shared" si="191"/>
        <v>0</v>
      </c>
      <c r="AA458" s="16">
        <f t="shared" si="192"/>
        <v>0</v>
      </c>
      <c r="AB458" s="17">
        <f t="shared" si="193"/>
        <v>1.5</v>
      </c>
      <c r="AC458" s="15">
        <v>1732.8</v>
      </c>
      <c r="AD458" s="14">
        <f>AVERAGE(Tabela1[[#This Row],[202407-JUL]:[202506-JUN]])</f>
        <v>40</v>
      </c>
      <c r="AE458" s="14">
        <f t="shared" si="194"/>
        <v>40</v>
      </c>
      <c r="AF458" s="5">
        <v>0</v>
      </c>
      <c r="AG458" s="6">
        <v>0</v>
      </c>
      <c r="AH458" s="4">
        <v>0</v>
      </c>
      <c r="AI458" s="23">
        <f>SUM(Tabela1[[#This Row],[ESTOQUE RJ]:[ESTOQUE SC]])</f>
        <v>0</v>
      </c>
      <c r="AJ458" s="4">
        <v>100</v>
      </c>
      <c r="AK458" s="4">
        <v>200</v>
      </c>
      <c r="AL458" s="24">
        <f>SUM(Tabela1[[#This Row],[QTD CONTAINER]:[QTD FÁBRICA]])</f>
        <v>300</v>
      </c>
      <c r="AM458" s="7">
        <f t="shared" si="195"/>
        <v>0</v>
      </c>
      <c r="AN458" s="7">
        <f t="shared" si="196"/>
        <v>0</v>
      </c>
      <c r="AO458" s="8">
        <f t="shared" si="197"/>
        <v>2.5</v>
      </c>
      <c r="AP458" s="9">
        <f t="shared" si="198"/>
        <v>5</v>
      </c>
      <c r="AQ458" s="25">
        <f t="shared" si="199"/>
        <v>7.5</v>
      </c>
      <c r="AR458" s="18">
        <f t="shared" si="200"/>
        <v>0</v>
      </c>
      <c r="AS458" s="7">
        <f t="shared" si="201"/>
        <v>0</v>
      </c>
      <c r="AT458" s="8">
        <f t="shared" si="202"/>
        <v>2.5</v>
      </c>
      <c r="AU458" s="9">
        <f t="shared" si="203"/>
        <v>5</v>
      </c>
      <c r="AV458" s="10">
        <f t="shared" si="204"/>
        <v>7.5</v>
      </c>
      <c r="AW458" s="22">
        <f t="shared" si="205"/>
        <v>0</v>
      </c>
      <c r="AX458" s="5">
        <f t="shared" si="206"/>
        <v>0</v>
      </c>
      <c r="AY458" s="4">
        <f>IF(
  AND(Tabela1[[#This Row],[GRUPO | ITEM]]="PALHETAS",NOT(OR(MID(Tabela1[[#This Row],[ITEM]],1,5)="YN-PF",MID(Tabela1[[#This Row],[ITEM]],1,5)="YN-PC"))),
  0,
  IF(
    ROUNDUP(
      IF(
        IF(D458="A",13-SUM(AR458:AU458),IF(D458="B",11-SUM(AR458:AU458),IF(D458="C",7-SUM(AR458:AU458))))
        &lt;0,
        0,
        IF(D458="A",13-SUM(AR458:AU458),IF(D458="B",11-SUM(AR458:AU458),IF(D458="C",7-SUM(AR458:AU458))))
      )
      *AE458/C458, 0
    )
    *C458 = 0,
    0,
    ROUNDUP(
      IF(
        IF(D458="A",13-SUM(AR458:AU458),IF(D458="B",11-SUM(AR458:AU458),IF(D458="C",7-SUM(AR458:AU458))))
        &lt;0,
        0,
        IF(D458="A",13-SUM(AR458:AU458),IF(D458="B",11-SUM(AR458:AU458),IF(D458="C",7-SUM(AR458:AU458))))
      )
      *AE458/C458, 0
    ) *C458
  )
)</f>
        <v>0</v>
      </c>
      <c r="AZ458" s="26">
        <f>IF(OR(COUNTIF(AB458,"&gt;="&amp;1.5)+COUNTIF(AA458,"&gt;="&amp;1.5)+COUNTIF(Z458,"&gt;="&amp;1.5)+COUNTIF(Y458,"&gt;="&amp;1.5)+COUNTIF(X458,"&gt;="&amp;1.5)&gt;=2,COUNTIF(AB458,"&gt;="&amp;2)&gt;=1,AND(AA458&gt;=1.5,AB458&lt;=0.3,AI458=0)),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+IFERROR(BA458*C458,0),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+IFERROR(BA458*C458,0),
IFERROR(AVERAGEIF(Tabela1[[#This Row],[COMPRA PADRÃO]:[COMPRA &gt;30%]],"&gt;"&amp;0,Tabela1[[#This Row],[COMPRA PADRÃO]:[COMPRA &gt;30%]]),
0))/Tabela1[[#This Row],[U/CX]],0)*Tabela1[[#This Row],[U/CX]])</f>
        <v>0</v>
      </c>
      <c r="BA458" s="19"/>
      <c r="BB458" s="19"/>
      <c r="BC458" s="5"/>
      <c r="BD458" s="43">
        <f t="shared" si="207"/>
        <v>0.30188679245283018</v>
      </c>
      <c r="BE458" s="44">
        <f>Tabela1[[#This Row],[MÉDIA DIÁRIA]]*180</f>
        <v>54.339622641509429</v>
      </c>
      <c r="BF458" s="44">
        <f>Tabela1[[#This Row],[MÉDIA DIÁRIA]]*IF(Tabela1[[#This Row],[ABC FAT]]="A",(13*22),IF(Tabela1[[#This Row],[ABC FAT]]="B",(9*22),IF(Tabela1[[#This Row],[ABC FAT]]="C",(3*22),0)))</f>
        <v>19.924528301886792</v>
      </c>
      <c r="BG458" s="44">
        <f>SUM(Tabela1[[#This Row],[ESTOQUE TOTAL]],Tabela1[[#This Row],[TRÂNSITO TOTAL]])</f>
        <v>300</v>
      </c>
      <c r="BH4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1.8402777777777779</v>
      </c>
    </row>
    <row r="459" spans="1:61" s="3" customFormat="1" x14ac:dyDescent="0.2">
      <c r="A459" s="4" t="s">
        <v>202</v>
      </c>
      <c r="B459" s="4" t="s">
        <v>365</v>
      </c>
      <c r="C459" s="4">
        <v>15</v>
      </c>
      <c r="D459" s="4" t="s">
        <v>85</v>
      </c>
      <c r="E459" s="5">
        <v>90</v>
      </c>
      <c r="F459" s="4">
        <v>45</v>
      </c>
      <c r="G459" s="4"/>
      <c r="H459" s="4">
        <v>120</v>
      </c>
      <c r="I459" s="4">
        <v>75</v>
      </c>
      <c r="J459" s="4">
        <v>45</v>
      </c>
      <c r="K459" s="4">
        <v>15</v>
      </c>
      <c r="L459" s="4">
        <v>90</v>
      </c>
      <c r="M459" s="4">
        <v>45</v>
      </c>
      <c r="N459" s="4">
        <v>30</v>
      </c>
      <c r="O459" s="4">
        <v>45</v>
      </c>
      <c r="P459" s="4">
        <v>30</v>
      </c>
      <c r="Q459" s="13">
        <f t="shared" si="182"/>
        <v>1.5714285714285714</v>
      </c>
      <c r="R459" s="16">
        <f t="shared" si="183"/>
        <v>0.7857142857142857</v>
      </c>
      <c r="S459" s="16">
        <f t="shared" si="184"/>
        <v>0</v>
      </c>
      <c r="T459" s="16">
        <f t="shared" si="185"/>
        <v>2.0952380952380953</v>
      </c>
      <c r="U459" s="16">
        <f t="shared" si="186"/>
        <v>1.3095238095238095</v>
      </c>
      <c r="V459" s="16">
        <f t="shared" si="187"/>
        <v>0.7857142857142857</v>
      </c>
      <c r="W459" s="16">
        <f t="shared" si="188"/>
        <v>0.26190476190476192</v>
      </c>
      <c r="X459" s="16">
        <f t="shared" si="189"/>
        <v>1.5714285714285714</v>
      </c>
      <c r="Y459" s="16">
        <f t="shared" si="190"/>
        <v>0.7857142857142857</v>
      </c>
      <c r="Z459" s="16">
        <f t="shared" si="191"/>
        <v>0.52380952380952384</v>
      </c>
      <c r="AA459" s="16">
        <f t="shared" si="192"/>
        <v>0.7857142857142857</v>
      </c>
      <c r="AB459" s="17">
        <f t="shared" si="193"/>
        <v>0.52380952380952384</v>
      </c>
      <c r="AC459" s="15">
        <v>9103.35</v>
      </c>
      <c r="AD459" s="14">
        <f>AVERAGE(Tabela1[[#This Row],[202407-JUL]:[202506-JUN]])</f>
        <v>57.272727272727273</v>
      </c>
      <c r="AE459" s="14">
        <f t="shared" si="194"/>
        <v>61.5</v>
      </c>
      <c r="AF459" s="5">
        <v>0</v>
      </c>
      <c r="AG459" s="6">
        <v>285</v>
      </c>
      <c r="AH459" s="4">
        <v>120</v>
      </c>
      <c r="AI459" s="23">
        <f>SUM(Tabela1[[#This Row],[ESTOQUE RJ]:[ESTOQUE SC]])</f>
        <v>405</v>
      </c>
      <c r="AJ459" s="4">
        <v>390</v>
      </c>
      <c r="AK459" s="4">
        <v>15</v>
      </c>
      <c r="AL459" s="24">
        <f>SUM(Tabela1[[#This Row],[QTD CONTAINER]:[QTD FÁBRICA]])</f>
        <v>405</v>
      </c>
      <c r="AM459" s="7">
        <f t="shared" si="195"/>
        <v>4.9761904761904763</v>
      </c>
      <c r="AN459" s="7">
        <f t="shared" si="196"/>
        <v>2.0952380952380953</v>
      </c>
      <c r="AO459" s="8">
        <f t="shared" si="197"/>
        <v>6.8095238095238093</v>
      </c>
      <c r="AP459" s="9">
        <f t="shared" si="198"/>
        <v>0.26190476190476192</v>
      </c>
      <c r="AQ459" s="25">
        <f t="shared" si="199"/>
        <v>14.142857142857142</v>
      </c>
      <c r="AR459" s="18">
        <f t="shared" si="200"/>
        <v>4.6341463414634143</v>
      </c>
      <c r="AS459" s="7">
        <f t="shared" si="201"/>
        <v>1.9512195121951219</v>
      </c>
      <c r="AT459" s="8">
        <f t="shared" si="202"/>
        <v>6.3414634146341466</v>
      </c>
      <c r="AU459" s="9">
        <f t="shared" si="203"/>
        <v>0.24390243902439024</v>
      </c>
      <c r="AV459" s="10">
        <f t="shared" si="204"/>
        <v>13.170731707317072</v>
      </c>
      <c r="AW459" s="22">
        <f t="shared" si="205"/>
        <v>0</v>
      </c>
      <c r="AX459" s="5">
        <f t="shared" si="206"/>
        <v>0</v>
      </c>
      <c r="AY459" s="4">
        <f>IF(
  AND(Tabela1[[#This Row],[GRUPO | ITEM]]="PALHETAS",NOT(OR(MID(Tabela1[[#This Row],[ITEM]],1,5)="YN-PF",MID(Tabela1[[#This Row],[ITEM]],1,5)="YN-PC"))),
  0,
  IF(
    ROUNDUP(
      IF(
        IF(D459="A",13-SUM(AR459:AU459),IF(D459="B",11-SUM(AR459:AU459),IF(D459="C",7-SUM(AR459:AU459))))
        &lt;0,
        0,
        IF(D459="A",13-SUM(AR459:AU459),IF(D459="B",11-SUM(AR459:AU459),IF(D459="C",7-SUM(AR459:AU459))))
      )
      *AE459/C459, 0
    )
    *C459 = 0,
    0,
    ROUNDUP(
      IF(
        IF(D459="A",13-SUM(AR459:AU459),IF(D459="B",11-SUM(AR459:AU459),IF(D459="C",7-SUM(AR459:AU459))))
        &lt;0,
        0,
        IF(D459="A",13-SUM(AR459:AU459),IF(D459="B",11-SUM(AR459:AU459),IF(D459="C",7-SUM(AR459:AU459))))
      )
      *AE459/C459, 0
    ) *C459
  )
)</f>
        <v>0</v>
      </c>
      <c r="AZ459" s="26">
        <f>IF(OR(COUNTIF(AB459,"&gt;="&amp;1.5)+COUNTIF(AA459,"&gt;="&amp;1.5)+COUNTIF(Z459,"&gt;="&amp;1.5)+COUNTIF(Y459,"&gt;="&amp;1.5)+COUNTIF(X459,"&gt;="&amp;1.5)&gt;=2,COUNTIF(AB459,"&gt;="&amp;2)&gt;=1,AND(AA459&gt;=1.5,AB459&lt;=0.3,AI459=0)),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+IFERROR(BA459*C459,0),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+IFERROR(BA459*C459,0),
IFERROR(AVERAGEIF(Tabela1[[#This Row],[COMPRA PADRÃO]:[COMPRA &gt;30%]],"&gt;"&amp;0,Tabela1[[#This Row],[COMPRA PADRÃO]:[COMPRA &gt;30%]]),
0))/Tabela1[[#This Row],[U/CX]],0)*Tabela1[[#This Row],[U/CX]])</f>
        <v>0</v>
      </c>
      <c r="BA459" s="19"/>
      <c r="BB459" s="19"/>
      <c r="BC459" s="5"/>
      <c r="BD459" s="43">
        <f t="shared" si="207"/>
        <v>2.3773584905660377</v>
      </c>
      <c r="BE459" s="44">
        <f>Tabela1[[#This Row],[MÉDIA DIÁRIA]]*180</f>
        <v>427.92452830188677</v>
      </c>
      <c r="BF459" s="44">
        <f>Tabela1[[#This Row],[MÉDIA DIÁRIA]]*IF(Tabela1[[#This Row],[ABC FAT]]="A",(13*22),IF(Tabela1[[#This Row],[ABC FAT]]="B",(9*22),IF(Tabela1[[#This Row],[ABC FAT]]="C",(3*22),0)))</f>
        <v>156.90566037735849</v>
      </c>
      <c r="BG459" s="44">
        <f>SUM(Tabela1[[#This Row],[ESTOQUE TOTAL]],Tabela1[[#This Row],[TRÂNSITO TOTAL]])</f>
        <v>810</v>
      </c>
      <c r="BH4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1.857804232804233</v>
      </c>
    </row>
    <row r="460" spans="1:61" s="3" customFormat="1" x14ac:dyDescent="0.2">
      <c r="A460" s="4" t="s">
        <v>17</v>
      </c>
      <c r="B460" s="4" t="s">
        <v>126</v>
      </c>
      <c r="C460" s="4">
        <v>25</v>
      </c>
      <c r="D460" s="4" t="s">
        <v>16</v>
      </c>
      <c r="E460" s="5">
        <v>325</v>
      </c>
      <c r="F460" s="4">
        <v>200</v>
      </c>
      <c r="G460" s="4">
        <v>325</v>
      </c>
      <c r="H460" s="4">
        <v>375</v>
      </c>
      <c r="I460" s="4">
        <v>800</v>
      </c>
      <c r="J460" s="4">
        <v>125</v>
      </c>
      <c r="K460" s="4">
        <v>875</v>
      </c>
      <c r="L460" s="4">
        <v>575</v>
      </c>
      <c r="M460" s="4">
        <v>275</v>
      </c>
      <c r="N460" s="4">
        <v>350</v>
      </c>
      <c r="O460" s="4">
        <v>275</v>
      </c>
      <c r="P460" s="4"/>
      <c r="Q460" s="13">
        <f t="shared" si="182"/>
        <v>0.79444444444444451</v>
      </c>
      <c r="R460" s="16">
        <f t="shared" si="183"/>
        <v>0.48888888888888893</v>
      </c>
      <c r="S460" s="16">
        <f t="shared" si="184"/>
        <v>0.79444444444444451</v>
      </c>
      <c r="T460" s="16">
        <f t="shared" si="185"/>
        <v>0.91666666666666674</v>
      </c>
      <c r="U460" s="16">
        <f t="shared" si="186"/>
        <v>1.9555555555555557</v>
      </c>
      <c r="V460" s="16">
        <f t="shared" si="187"/>
        <v>0.30555555555555558</v>
      </c>
      <c r="W460" s="16">
        <f t="shared" si="188"/>
        <v>2.1388888888888888</v>
      </c>
      <c r="X460" s="16">
        <f t="shared" si="189"/>
        <v>1.4055555555555557</v>
      </c>
      <c r="Y460" s="16">
        <f t="shared" si="190"/>
        <v>0.67222222222222228</v>
      </c>
      <c r="Z460" s="16">
        <f t="shared" si="191"/>
        <v>0.85555555555555562</v>
      </c>
      <c r="AA460" s="16">
        <f t="shared" si="192"/>
        <v>0.67222222222222228</v>
      </c>
      <c r="AB460" s="17">
        <f t="shared" si="193"/>
        <v>0</v>
      </c>
      <c r="AC460" s="15">
        <v>50808.25</v>
      </c>
      <c r="AD460" s="14">
        <f>AVERAGE(Tabela1[[#This Row],[202407-JUL]:[202506-JUN]])</f>
        <v>409.09090909090907</v>
      </c>
      <c r="AE460" s="14">
        <f t="shared" si="194"/>
        <v>409.09090909090907</v>
      </c>
      <c r="AF460" s="5">
        <v>0</v>
      </c>
      <c r="AG460" s="6">
        <v>5700</v>
      </c>
      <c r="AH460" s="4">
        <v>0</v>
      </c>
      <c r="AI460" s="23">
        <f>SUM(Tabela1[[#This Row],[ESTOQUE RJ]:[ESTOQUE SC]])</f>
        <v>5700</v>
      </c>
      <c r="AJ460" s="4">
        <v>0</v>
      </c>
      <c r="AK460" s="4">
        <v>0</v>
      </c>
      <c r="AL460" s="24">
        <f>SUM(Tabela1[[#This Row],[QTD CONTAINER]:[QTD FÁBRICA]])</f>
        <v>0</v>
      </c>
      <c r="AM460" s="7">
        <f t="shared" si="195"/>
        <v>13.933333333333334</v>
      </c>
      <c r="AN460" s="7">
        <f t="shared" si="196"/>
        <v>0</v>
      </c>
      <c r="AO460" s="8">
        <f t="shared" si="197"/>
        <v>0</v>
      </c>
      <c r="AP460" s="9">
        <f t="shared" si="198"/>
        <v>0</v>
      </c>
      <c r="AQ460" s="25">
        <f t="shared" si="199"/>
        <v>13.933333333333334</v>
      </c>
      <c r="AR460" s="18">
        <f t="shared" si="200"/>
        <v>13.933333333333334</v>
      </c>
      <c r="AS460" s="7">
        <f t="shared" si="201"/>
        <v>0</v>
      </c>
      <c r="AT460" s="8">
        <f t="shared" si="202"/>
        <v>0</v>
      </c>
      <c r="AU460" s="9">
        <f t="shared" si="203"/>
        <v>0</v>
      </c>
      <c r="AV460" s="10">
        <f t="shared" si="204"/>
        <v>13.933333333333334</v>
      </c>
      <c r="AW460" s="22">
        <f t="shared" si="205"/>
        <v>0</v>
      </c>
      <c r="AX460" s="5">
        <f t="shared" si="206"/>
        <v>0</v>
      </c>
      <c r="AY460" s="4">
        <f>IF(
  AND(Tabela1[[#This Row],[GRUPO | ITEM]]="PALHETAS",NOT(OR(MID(Tabela1[[#This Row],[ITEM]],1,5)="YN-PF",MID(Tabela1[[#This Row],[ITEM]],1,5)="YN-PC"))),
  0,
  IF(
    ROUNDUP(
      IF(
        IF(D460="A",13-SUM(AR460:AU460),IF(D460="B",11-SUM(AR460:AU460),IF(D460="C",7-SUM(AR460:AU460))))
        &lt;0,
        0,
        IF(D460="A",13-SUM(AR460:AU460),IF(D460="B",11-SUM(AR460:AU460),IF(D460="C",7-SUM(AR460:AU460))))
      )
      *AE460/C460, 0
    )
    *C460 = 0,
    0,
    ROUNDUP(
      IF(
        IF(D460="A",13-SUM(AR460:AU460),IF(D460="B",11-SUM(AR460:AU460),IF(D460="C",7-SUM(AR460:AU460))))
        &lt;0,
        0,
        IF(D460="A",13-SUM(AR460:AU460),IF(D460="B",11-SUM(AR460:AU460),IF(D460="C",7-SUM(AR460:AU460))))
      )
      *AE460/C460, 0
    ) *C460
  )
)</f>
        <v>0</v>
      </c>
      <c r="AZ460" s="26">
        <f>IF(OR(COUNTIF(AB460,"&gt;="&amp;1.5)+COUNTIF(AA460,"&gt;="&amp;1.5)+COUNTIF(Z460,"&gt;="&amp;1.5)+COUNTIF(Y460,"&gt;="&amp;1.5)+COUNTIF(X460,"&gt;="&amp;1.5)&gt;=2,COUNTIF(AB460,"&gt;="&amp;2)&gt;=1,AND(AA460&gt;=1.5,AB460&lt;=0.3,AI460=0)),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+IFERROR(BA460*C460,0),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+IFERROR(BA460*C460,0),
IFERROR(AVERAGEIF(Tabela1[[#This Row],[COMPRA PADRÃO]:[COMPRA &gt;30%]],"&gt;"&amp;0,Tabela1[[#This Row],[COMPRA PADRÃO]:[COMPRA &gt;30%]]),
0))/Tabela1[[#This Row],[U/CX]],0)*Tabela1[[#This Row],[U/CX]])</f>
        <v>0</v>
      </c>
      <c r="BA460" s="19"/>
      <c r="BB460" s="19"/>
      <c r="BC460" s="5"/>
      <c r="BD460" s="43">
        <f t="shared" si="207"/>
        <v>16.981132075471699</v>
      </c>
      <c r="BE460" s="44">
        <f>Tabela1[[#This Row],[MÉDIA DIÁRIA]]*180</f>
        <v>3056.6037735849059</v>
      </c>
      <c r="BF460" s="44">
        <f>Tabela1[[#This Row],[MÉDIA DIÁRIA]]*IF(Tabela1[[#This Row],[ABC FAT]]="A",(13*22),IF(Tabela1[[#This Row],[ABC FAT]]="B",(9*22),IF(Tabela1[[#This Row],[ABC FAT]]="C",(3*22),0)))</f>
        <v>3362.2641509433965</v>
      </c>
      <c r="BG460" s="44">
        <f>SUM(Tabela1[[#This Row],[ESTOQUE TOTAL]],Tabela1[[#This Row],[TRÂNSITO TOTAL]])</f>
        <v>5700</v>
      </c>
      <c r="BH4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725</v>
      </c>
      <c r="BI4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1.8648148148148147</v>
      </c>
    </row>
    <row r="461" spans="1:61" s="3" customFormat="1" x14ac:dyDescent="0.2">
      <c r="A461" s="4" t="s">
        <v>17</v>
      </c>
      <c r="B461" s="4" t="s">
        <v>186</v>
      </c>
      <c r="C461" s="4">
        <v>20</v>
      </c>
      <c r="D461" s="4" t="s">
        <v>16</v>
      </c>
      <c r="E461" s="5">
        <v>780</v>
      </c>
      <c r="F461" s="4">
        <v>900</v>
      </c>
      <c r="G461" s="4">
        <v>620</v>
      </c>
      <c r="H461" s="4">
        <v>900</v>
      </c>
      <c r="I461" s="4">
        <v>220</v>
      </c>
      <c r="J461" s="4"/>
      <c r="K461" s="4">
        <v>700</v>
      </c>
      <c r="L461" s="4">
        <v>360</v>
      </c>
      <c r="M461" s="4">
        <v>640</v>
      </c>
      <c r="N461" s="4">
        <v>840</v>
      </c>
      <c r="O461" s="4">
        <v>680</v>
      </c>
      <c r="P461" s="4">
        <v>500</v>
      </c>
      <c r="Q461" s="13">
        <f t="shared" si="182"/>
        <v>1.2016806722689075</v>
      </c>
      <c r="R461" s="16">
        <f t="shared" si="183"/>
        <v>1.3865546218487395</v>
      </c>
      <c r="S461" s="16">
        <f t="shared" si="184"/>
        <v>0.95518207282913159</v>
      </c>
      <c r="T461" s="16">
        <f t="shared" si="185"/>
        <v>1.3865546218487395</v>
      </c>
      <c r="U461" s="16">
        <f t="shared" si="186"/>
        <v>0.33893557422969184</v>
      </c>
      <c r="V461" s="16">
        <f t="shared" si="187"/>
        <v>0</v>
      </c>
      <c r="W461" s="16">
        <f t="shared" si="188"/>
        <v>1.0784313725490196</v>
      </c>
      <c r="X461" s="16">
        <f t="shared" si="189"/>
        <v>0.55462184873949583</v>
      </c>
      <c r="Y461" s="16">
        <f t="shared" si="190"/>
        <v>0.98599439775910358</v>
      </c>
      <c r="Z461" s="16">
        <f t="shared" si="191"/>
        <v>1.2941176470588234</v>
      </c>
      <c r="AA461" s="16">
        <f t="shared" si="192"/>
        <v>1.0476190476190477</v>
      </c>
      <c r="AB461" s="17">
        <f t="shared" si="193"/>
        <v>0.77030812324929965</v>
      </c>
      <c r="AC461" s="15">
        <v>109114.6</v>
      </c>
      <c r="AD461" s="14">
        <f>AVERAGE(Tabela1[[#This Row],[202407-JUL]:[202506-JUN]])</f>
        <v>649.09090909090912</v>
      </c>
      <c r="AE461" s="14">
        <f t="shared" si="194"/>
        <v>649.09090909090912</v>
      </c>
      <c r="AF461" s="5">
        <v>0</v>
      </c>
      <c r="AG461" s="6">
        <v>340</v>
      </c>
      <c r="AH461" s="4">
        <v>2740</v>
      </c>
      <c r="AI461" s="23">
        <f>SUM(Tabela1[[#This Row],[ESTOQUE RJ]:[ESTOQUE SC]])</f>
        <v>3080</v>
      </c>
      <c r="AJ461" s="4">
        <v>6000</v>
      </c>
      <c r="AK461" s="4">
        <v>5000</v>
      </c>
      <c r="AL461" s="24">
        <f>SUM(Tabela1[[#This Row],[QTD CONTAINER]:[QTD FÁBRICA]])</f>
        <v>11000</v>
      </c>
      <c r="AM461" s="7">
        <f t="shared" si="195"/>
        <v>0.52380952380952384</v>
      </c>
      <c r="AN461" s="7">
        <f t="shared" si="196"/>
        <v>4.2212885154061626</v>
      </c>
      <c r="AO461" s="8">
        <f t="shared" si="197"/>
        <v>9.2436974789915958</v>
      </c>
      <c r="AP461" s="9">
        <f t="shared" si="198"/>
        <v>7.7030812324929965</v>
      </c>
      <c r="AQ461" s="25">
        <f t="shared" si="199"/>
        <v>21.691876750700281</v>
      </c>
      <c r="AR461" s="18">
        <f t="shared" si="200"/>
        <v>0.52380952380952384</v>
      </c>
      <c r="AS461" s="7">
        <f t="shared" si="201"/>
        <v>4.2212885154061626</v>
      </c>
      <c r="AT461" s="8">
        <f t="shared" si="202"/>
        <v>9.2436974789915958</v>
      </c>
      <c r="AU461" s="9">
        <f t="shared" si="203"/>
        <v>7.7030812324929965</v>
      </c>
      <c r="AV461" s="10">
        <f t="shared" si="204"/>
        <v>21.691876750700281</v>
      </c>
      <c r="AW461" s="22">
        <f t="shared" si="205"/>
        <v>0</v>
      </c>
      <c r="AX461" s="5">
        <f t="shared" si="206"/>
        <v>0</v>
      </c>
      <c r="AY461" s="4">
        <f>IF(
  AND(Tabela1[[#This Row],[GRUPO | ITEM]]="PALHETAS",NOT(OR(MID(Tabela1[[#This Row],[ITEM]],1,5)="YN-PF",MID(Tabela1[[#This Row],[ITEM]],1,5)="YN-PC"))),
  0,
  IF(
    ROUNDUP(
      IF(
        IF(D461="A",13-SUM(AR461:AU461),IF(D461="B",11-SUM(AR461:AU461),IF(D461="C",7-SUM(AR461:AU461))))
        &lt;0,
        0,
        IF(D461="A",13-SUM(AR461:AU461),IF(D461="B",11-SUM(AR461:AU461),IF(D461="C",7-SUM(AR461:AU461))))
      )
      *AE461/C461, 0
    )
    *C461 = 0,
    0,
    ROUNDUP(
      IF(
        IF(D461="A",13-SUM(AR461:AU461),IF(D461="B",11-SUM(AR461:AU461),IF(D461="C",7-SUM(AR461:AU461))))
        &lt;0,
        0,
        IF(D461="A",13-SUM(AR461:AU461),IF(D461="B",11-SUM(AR461:AU461),IF(D461="C",7-SUM(AR461:AU461))))
      )
      *AE461/C461, 0
    ) *C461
  )
)</f>
        <v>0</v>
      </c>
      <c r="AZ461" s="26">
        <f>IF(OR(COUNTIF(AB461,"&gt;="&amp;1.5)+COUNTIF(AA461,"&gt;="&amp;1.5)+COUNTIF(Z461,"&gt;="&amp;1.5)+COUNTIF(Y461,"&gt;="&amp;1.5)+COUNTIF(X461,"&gt;="&amp;1.5)&gt;=2,COUNTIF(AB461,"&gt;="&amp;2)&gt;=1,AND(AA461&gt;=1.5,AB461&lt;=0.3,AI461=0)),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+IFERROR(BA461*C461,0),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+IFERROR(BA461*C461,0),
IFERROR(AVERAGEIF(Tabela1[[#This Row],[COMPRA PADRÃO]:[COMPRA &gt;30%]],"&gt;"&amp;0,Tabela1[[#This Row],[COMPRA PADRÃO]:[COMPRA &gt;30%]]),
0))/Tabela1[[#This Row],[U/CX]],0)*Tabela1[[#This Row],[U/CX]])</f>
        <v>0</v>
      </c>
      <c r="BA461" s="19"/>
      <c r="BB461" s="19"/>
      <c r="BC461" s="5"/>
      <c r="BD461" s="43">
        <f t="shared" si="207"/>
        <v>26.943396226415093</v>
      </c>
      <c r="BE461" s="44">
        <f>Tabela1[[#This Row],[MÉDIA DIÁRIA]]*180</f>
        <v>4849.8113207547167</v>
      </c>
      <c r="BF461" s="44">
        <f>Tabela1[[#This Row],[MÉDIA DIÁRIA]]*IF(Tabela1[[#This Row],[ABC FAT]]="A",(13*22),IF(Tabela1[[#This Row],[ABC FAT]]="B",(9*22),IF(Tabela1[[#This Row],[ABC FAT]]="C",(3*22),0)))</f>
        <v>5334.7924528301883</v>
      </c>
      <c r="BG461" s="44">
        <f>SUM(Tabela1[[#This Row],[ESTOQUE TOTAL]],Tabela1[[#This Row],[TRÂNSITO TOTAL]])</f>
        <v>14080</v>
      </c>
      <c r="BH4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1.87223778400249</v>
      </c>
    </row>
    <row r="462" spans="1:61" s="3" customFormat="1" x14ac:dyDescent="0.2">
      <c r="A462" s="4" t="s">
        <v>17</v>
      </c>
      <c r="B462" s="4" t="s">
        <v>877</v>
      </c>
      <c r="C462" s="4">
        <v>20</v>
      </c>
      <c r="D462" s="4" t="s">
        <v>85</v>
      </c>
      <c r="E462" s="5">
        <v>100</v>
      </c>
      <c r="F462" s="4">
        <v>120</v>
      </c>
      <c r="G462" s="4">
        <v>80</v>
      </c>
      <c r="H462" s="4">
        <v>100</v>
      </c>
      <c r="I462" s="4">
        <v>40</v>
      </c>
      <c r="J462" s="4">
        <v>20</v>
      </c>
      <c r="K462" s="4">
        <v>40</v>
      </c>
      <c r="L462" s="4"/>
      <c r="M462" s="4"/>
      <c r="N462" s="4">
        <v>40</v>
      </c>
      <c r="O462" s="4">
        <v>80</v>
      </c>
      <c r="P462" s="4">
        <v>20</v>
      </c>
      <c r="Q462" s="13">
        <f t="shared" si="182"/>
        <v>1.5625</v>
      </c>
      <c r="R462" s="16">
        <f t="shared" si="183"/>
        <v>1.875</v>
      </c>
      <c r="S462" s="16">
        <f t="shared" si="184"/>
        <v>1.25</v>
      </c>
      <c r="T462" s="16">
        <f t="shared" si="185"/>
        <v>1.5625</v>
      </c>
      <c r="U462" s="16">
        <f t="shared" si="186"/>
        <v>0.625</v>
      </c>
      <c r="V462" s="16">
        <f t="shared" si="187"/>
        <v>0.3125</v>
      </c>
      <c r="W462" s="16">
        <f t="shared" si="188"/>
        <v>0.625</v>
      </c>
      <c r="X462" s="16">
        <f t="shared" si="189"/>
        <v>0</v>
      </c>
      <c r="Y462" s="16">
        <f t="shared" si="190"/>
        <v>0</v>
      </c>
      <c r="Z462" s="16">
        <f t="shared" si="191"/>
        <v>0.625</v>
      </c>
      <c r="AA462" s="16">
        <f t="shared" si="192"/>
        <v>1.25</v>
      </c>
      <c r="AB462" s="17">
        <f t="shared" si="193"/>
        <v>0.3125</v>
      </c>
      <c r="AC462" s="15">
        <v>9813</v>
      </c>
      <c r="AD462" s="14">
        <f>AVERAGE(Tabela1[[#This Row],[202407-JUL]:[202506-JUN]])</f>
        <v>64</v>
      </c>
      <c r="AE462" s="14">
        <f t="shared" si="194"/>
        <v>64</v>
      </c>
      <c r="AF462" s="5">
        <v>0</v>
      </c>
      <c r="AG462" s="6">
        <v>380</v>
      </c>
      <c r="AH462" s="4">
        <v>440</v>
      </c>
      <c r="AI462" s="23">
        <f>SUM(Tabela1[[#This Row],[ESTOQUE RJ]:[ESTOQUE SC]])</f>
        <v>820</v>
      </c>
      <c r="AJ462" s="4">
        <v>0</v>
      </c>
      <c r="AK462" s="4">
        <v>1000</v>
      </c>
      <c r="AL462" s="24">
        <f>SUM(Tabela1[[#This Row],[QTD CONTAINER]:[QTD FÁBRICA]])</f>
        <v>1000</v>
      </c>
      <c r="AM462" s="7">
        <f t="shared" si="195"/>
        <v>5.9375</v>
      </c>
      <c r="AN462" s="7">
        <f t="shared" si="196"/>
        <v>6.875</v>
      </c>
      <c r="AO462" s="8">
        <f t="shared" si="197"/>
        <v>0</v>
      </c>
      <c r="AP462" s="9">
        <f t="shared" si="198"/>
        <v>15.625</v>
      </c>
      <c r="AQ462" s="25">
        <f t="shared" si="199"/>
        <v>28.4375</v>
      </c>
      <c r="AR462" s="18">
        <f t="shared" si="200"/>
        <v>5.9375</v>
      </c>
      <c r="AS462" s="7">
        <f t="shared" si="201"/>
        <v>6.875</v>
      </c>
      <c r="AT462" s="8">
        <f t="shared" si="202"/>
        <v>0</v>
      </c>
      <c r="AU462" s="9">
        <f t="shared" si="203"/>
        <v>15.625</v>
      </c>
      <c r="AV462" s="10">
        <f t="shared" si="204"/>
        <v>28.4375</v>
      </c>
      <c r="AW462" s="22">
        <f t="shared" si="205"/>
        <v>0</v>
      </c>
      <c r="AX462" s="5">
        <f t="shared" si="206"/>
        <v>0</v>
      </c>
      <c r="AY462" s="4">
        <f>IF(
  AND(Tabela1[[#This Row],[GRUPO | ITEM]]="PALHETAS",NOT(OR(MID(Tabela1[[#This Row],[ITEM]],1,5)="YN-PF",MID(Tabela1[[#This Row],[ITEM]],1,5)="YN-PC"))),
  0,
  IF(
    ROUNDUP(
      IF(
        IF(D462="A",13-SUM(AR462:AU462),IF(D462="B",11-SUM(AR462:AU462),IF(D462="C",7-SUM(AR462:AU462))))
        &lt;0,
        0,
        IF(D462="A",13-SUM(AR462:AU462),IF(D462="B",11-SUM(AR462:AU462),IF(D462="C",7-SUM(AR462:AU462))))
      )
      *AE462/C462, 0
    )
    *C462 = 0,
    0,
    ROUNDUP(
      IF(
        IF(D462="A",13-SUM(AR462:AU462),IF(D462="B",11-SUM(AR462:AU462),IF(D462="C",7-SUM(AR462:AU462))))
        &lt;0,
        0,
        IF(D462="A",13-SUM(AR462:AU462),IF(D462="B",11-SUM(AR462:AU462),IF(D462="C",7-SUM(AR462:AU462))))
      )
      *AE462/C462, 0
    ) *C462
  )
)</f>
        <v>0</v>
      </c>
      <c r="AZ462" s="26">
        <f>IF(OR(COUNTIF(AB462,"&gt;="&amp;1.5)+COUNTIF(AA462,"&gt;="&amp;1.5)+COUNTIF(Z462,"&gt;="&amp;1.5)+COUNTIF(Y462,"&gt;="&amp;1.5)+COUNTIF(X462,"&gt;="&amp;1.5)&gt;=2,COUNTIF(AB462,"&gt;="&amp;2)&gt;=1,AND(AA462&gt;=1.5,AB462&lt;=0.3,AI462=0)),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+IFERROR(BA462*C462,0),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+IFERROR(BA462*C462,0),
IFERROR(AVERAGEIF(Tabela1[[#This Row],[COMPRA PADRÃO]:[COMPRA &gt;30%]],"&gt;"&amp;0,Tabela1[[#This Row],[COMPRA PADRÃO]:[COMPRA &gt;30%]]),
0))/Tabela1[[#This Row],[U/CX]],0)*Tabela1[[#This Row],[U/CX]])</f>
        <v>0</v>
      </c>
      <c r="BA462" s="19"/>
      <c r="BB462" s="19"/>
      <c r="BC462" s="5"/>
      <c r="BD462" s="43">
        <f t="shared" si="207"/>
        <v>2.4150943396226414</v>
      </c>
      <c r="BE462" s="44">
        <f>Tabela1[[#This Row],[MÉDIA DIÁRIA]]*180</f>
        <v>434.71698113207543</v>
      </c>
      <c r="BF462" s="44">
        <f>Tabela1[[#This Row],[MÉDIA DIÁRIA]]*IF(Tabela1[[#This Row],[ABC FAT]]="A",(13*22),IF(Tabela1[[#This Row],[ABC FAT]]="B",(9*22),IF(Tabela1[[#This Row],[ABC FAT]]="C",(3*22),0)))</f>
        <v>159.39622641509433</v>
      </c>
      <c r="BG462" s="44">
        <f>SUM(Tabela1[[#This Row],[ESTOQUE TOTAL]],Tabela1[[#This Row],[TRÂNSITO TOTAL]])</f>
        <v>1820</v>
      </c>
      <c r="BH4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1.8862847222222223</v>
      </c>
    </row>
    <row r="463" spans="1:61" s="3" customFormat="1" x14ac:dyDescent="0.2">
      <c r="A463" s="4" t="s">
        <v>39</v>
      </c>
      <c r="B463" s="4" t="s">
        <v>729</v>
      </c>
      <c r="C463" s="4">
        <v>100</v>
      </c>
      <c r="D463" s="4" t="s">
        <v>85</v>
      </c>
      <c r="E463" s="5">
        <v>200</v>
      </c>
      <c r="F463" s="4"/>
      <c r="G463" s="4"/>
      <c r="H463" s="4"/>
      <c r="I463" s="4">
        <v>100</v>
      </c>
      <c r="J463" s="4">
        <v>50</v>
      </c>
      <c r="K463" s="4"/>
      <c r="L463" s="4">
        <v>50</v>
      </c>
      <c r="M463" s="4">
        <v>100</v>
      </c>
      <c r="N463" s="4"/>
      <c r="O463" s="4">
        <v>500</v>
      </c>
      <c r="P463" s="4"/>
      <c r="Q463" s="13">
        <f t="shared" si="182"/>
        <v>1.2000000000000002</v>
      </c>
      <c r="R463" s="16">
        <f t="shared" si="183"/>
        <v>0</v>
      </c>
      <c r="S463" s="16">
        <f t="shared" si="184"/>
        <v>0</v>
      </c>
      <c r="T463" s="16">
        <f t="shared" si="185"/>
        <v>0</v>
      </c>
      <c r="U463" s="16">
        <f t="shared" si="186"/>
        <v>0.60000000000000009</v>
      </c>
      <c r="V463" s="16">
        <f t="shared" si="187"/>
        <v>0.30000000000000004</v>
      </c>
      <c r="W463" s="16">
        <f t="shared" si="188"/>
        <v>0</v>
      </c>
      <c r="X463" s="16">
        <f t="shared" si="189"/>
        <v>0.30000000000000004</v>
      </c>
      <c r="Y463" s="16">
        <f t="shared" si="190"/>
        <v>0.60000000000000009</v>
      </c>
      <c r="Z463" s="16">
        <f t="shared" si="191"/>
        <v>0</v>
      </c>
      <c r="AA463" s="16">
        <f t="shared" si="192"/>
        <v>3</v>
      </c>
      <c r="AB463" s="17">
        <f t="shared" si="193"/>
        <v>0</v>
      </c>
      <c r="AC463" s="15">
        <v>7508</v>
      </c>
      <c r="AD463" s="14">
        <f>AVERAGE(Tabela1[[#This Row],[202407-JUL]:[202506-JUN]])</f>
        <v>166.66666666666666</v>
      </c>
      <c r="AE463" s="14">
        <f t="shared" si="194"/>
        <v>225</v>
      </c>
      <c r="AF463" s="5">
        <v>0</v>
      </c>
      <c r="AG463" s="6">
        <v>1091</v>
      </c>
      <c r="AH463" s="4">
        <v>0</v>
      </c>
      <c r="AI463" s="23">
        <f>SUM(Tabela1[[#This Row],[ESTOQUE RJ]:[ESTOQUE SC]])</f>
        <v>1091</v>
      </c>
      <c r="AJ463" s="4">
        <v>200</v>
      </c>
      <c r="AK463" s="4">
        <v>1800</v>
      </c>
      <c r="AL463" s="24">
        <f>SUM(Tabela1[[#This Row],[QTD CONTAINER]:[QTD FÁBRICA]])</f>
        <v>2000</v>
      </c>
      <c r="AM463" s="7">
        <f t="shared" si="195"/>
        <v>6.5460000000000003</v>
      </c>
      <c r="AN463" s="7">
        <f t="shared" si="196"/>
        <v>0</v>
      </c>
      <c r="AO463" s="8">
        <f t="shared" si="197"/>
        <v>1.2000000000000002</v>
      </c>
      <c r="AP463" s="9">
        <f t="shared" si="198"/>
        <v>10.8</v>
      </c>
      <c r="AQ463" s="25">
        <f t="shared" si="199"/>
        <v>18.545999999999999</v>
      </c>
      <c r="AR463" s="18">
        <f t="shared" si="200"/>
        <v>4.8488888888888892</v>
      </c>
      <c r="AS463" s="7">
        <f t="shared" si="201"/>
        <v>0</v>
      </c>
      <c r="AT463" s="8">
        <f t="shared" si="202"/>
        <v>0.88888888888888884</v>
      </c>
      <c r="AU463" s="9">
        <f t="shared" si="203"/>
        <v>8</v>
      </c>
      <c r="AV463" s="10">
        <f t="shared" si="204"/>
        <v>13.737777777777778</v>
      </c>
      <c r="AW463" s="22">
        <f t="shared" si="205"/>
        <v>0</v>
      </c>
      <c r="AX463" s="5">
        <f t="shared" si="206"/>
        <v>0</v>
      </c>
      <c r="AY463" s="4">
        <f>IF(
  AND(Tabela1[[#This Row],[GRUPO | ITEM]]="PALHETAS",NOT(OR(MID(Tabela1[[#This Row],[ITEM]],1,5)="YN-PF",MID(Tabela1[[#This Row],[ITEM]],1,5)="YN-PC"))),
  0,
  IF(
    ROUNDUP(
      IF(
        IF(D463="A",13-SUM(AR463:AU463),IF(D463="B",11-SUM(AR463:AU463),IF(D463="C",7-SUM(AR463:AU463))))
        &lt;0,
        0,
        IF(D463="A",13-SUM(AR463:AU463),IF(D463="B",11-SUM(AR463:AU463),IF(D463="C",7-SUM(AR463:AU463))))
      )
      *AE463/C463, 0
    )
    *C463 = 0,
    0,
    ROUNDUP(
      IF(
        IF(D463="A",13-SUM(AR463:AU463),IF(D463="B",11-SUM(AR463:AU463),IF(D463="C",7-SUM(AR463:AU463))))
        &lt;0,
        0,
        IF(D463="A",13-SUM(AR463:AU463),IF(D463="B",11-SUM(AR463:AU463),IF(D463="C",7-SUM(AR463:AU463))))
      )
      *AE463/C463, 0
    ) *C463
  )
)</f>
        <v>0</v>
      </c>
      <c r="AZ463" s="26">
        <f>IF(OR(COUNTIF(AB463,"&gt;="&amp;1.5)+COUNTIF(AA463,"&gt;="&amp;1.5)+COUNTIF(Z463,"&gt;="&amp;1.5)+COUNTIF(Y463,"&gt;="&amp;1.5)+COUNTIF(X463,"&gt;="&amp;1.5)&gt;=2,COUNTIF(AB463,"&gt;="&amp;2)&gt;=1,AND(AA463&gt;=1.5,AB463&lt;=0.3,AI463=0)),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+IFERROR(BA463*C463,0),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+IFERROR(BA463*C463,0),
IFERROR(AVERAGEIF(Tabela1[[#This Row],[COMPRA PADRÃO]:[COMPRA &gt;30%]],"&gt;"&amp;0,Tabela1[[#This Row],[COMPRA PADRÃO]:[COMPRA &gt;30%]]),
0))/Tabela1[[#This Row],[U/CX]],0)*Tabela1[[#This Row],[U/CX]])</f>
        <v>0</v>
      </c>
      <c r="BA463" s="19"/>
      <c r="BB463" s="19"/>
      <c r="BC463" s="5"/>
      <c r="BD463" s="43">
        <f t="shared" si="207"/>
        <v>3.7735849056603774</v>
      </c>
      <c r="BE463" s="44">
        <f>Tabela1[[#This Row],[MÉDIA DIÁRIA]]*180</f>
        <v>679.24528301886789</v>
      </c>
      <c r="BF463" s="44">
        <f>Tabela1[[#This Row],[MÉDIA DIÁRIA]]*IF(Tabela1[[#This Row],[ABC FAT]]="A",(13*22),IF(Tabela1[[#This Row],[ABC FAT]]="B",(9*22),IF(Tabela1[[#This Row],[ABC FAT]]="C",(3*22),0)))</f>
        <v>249.0566037735849</v>
      </c>
      <c r="BG463" s="44">
        <f>SUM(Tabela1[[#This Row],[ESTOQUE TOTAL]],Tabela1[[#This Row],[TRÂNSITO TOTAL]])</f>
        <v>3091</v>
      </c>
      <c r="BH4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1.900638888888889</v>
      </c>
    </row>
    <row r="464" spans="1:61" s="3" customFormat="1" x14ac:dyDescent="0.2">
      <c r="A464" s="4" t="s">
        <v>17</v>
      </c>
      <c r="B464" s="4" t="s">
        <v>922</v>
      </c>
      <c r="C464" s="4">
        <v>20</v>
      </c>
      <c r="D464" s="4" t="s">
        <v>85</v>
      </c>
      <c r="E464" s="5">
        <v>60</v>
      </c>
      <c r="F464" s="4">
        <v>80</v>
      </c>
      <c r="G464" s="4">
        <v>60</v>
      </c>
      <c r="H464" s="4">
        <v>100</v>
      </c>
      <c r="I464" s="4">
        <v>160</v>
      </c>
      <c r="J464" s="4">
        <v>80</v>
      </c>
      <c r="K464" s="4">
        <v>80</v>
      </c>
      <c r="L464" s="4">
        <v>120</v>
      </c>
      <c r="M464" s="4">
        <v>60</v>
      </c>
      <c r="N464" s="4">
        <v>60</v>
      </c>
      <c r="O464" s="4">
        <v>20</v>
      </c>
      <c r="P464" s="4">
        <v>80</v>
      </c>
      <c r="Q464" s="13">
        <f t="shared" si="182"/>
        <v>0.75</v>
      </c>
      <c r="R464" s="16">
        <f t="shared" si="183"/>
        <v>1</v>
      </c>
      <c r="S464" s="16">
        <f t="shared" si="184"/>
        <v>0.75</v>
      </c>
      <c r="T464" s="16">
        <f t="shared" si="185"/>
        <v>1.25</v>
      </c>
      <c r="U464" s="16">
        <f t="shared" si="186"/>
        <v>2</v>
      </c>
      <c r="V464" s="16">
        <f t="shared" si="187"/>
        <v>1</v>
      </c>
      <c r="W464" s="16">
        <f t="shared" si="188"/>
        <v>1</v>
      </c>
      <c r="X464" s="16">
        <f t="shared" si="189"/>
        <v>1.5</v>
      </c>
      <c r="Y464" s="16">
        <f t="shared" si="190"/>
        <v>0.75</v>
      </c>
      <c r="Z464" s="16">
        <f t="shared" si="191"/>
        <v>0.75</v>
      </c>
      <c r="AA464" s="16">
        <f t="shared" si="192"/>
        <v>0.25</v>
      </c>
      <c r="AB464" s="17">
        <f t="shared" si="193"/>
        <v>1</v>
      </c>
      <c r="AC464" s="15">
        <v>14693.4</v>
      </c>
      <c r="AD464" s="14">
        <f>AVERAGE(Tabela1[[#This Row],[202407-JUL]:[202506-JUN]])</f>
        <v>80</v>
      </c>
      <c r="AE464" s="14">
        <f t="shared" si="194"/>
        <v>85.454545454545453</v>
      </c>
      <c r="AF464" s="5">
        <v>0</v>
      </c>
      <c r="AG464" s="6">
        <v>320</v>
      </c>
      <c r="AH464" s="4">
        <v>920</v>
      </c>
      <c r="AI464" s="23">
        <f>SUM(Tabela1[[#This Row],[ESTOQUE RJ]:[ESTOQUE SC]])</f>
        <v>1240</v>
      </c>
      <c r="AJ464" s="4">
        <v>0</v>
      </c>
      <c r="AK464" s="4">
        <v>0</v>
      </c>
      <c r="AL464" s="24">
        <f>SUM(Tabela1[[#This Row],[QTD CONTAINER]:[QTD FÁBRICA]])</f>
        <v>0</v>
      </c>
      <c r="AM464" s="7">
        <f t="shared" si="195"/>
        <v>4</v>
      </c>
      <c r="AN464" s="7">
        <f t="shared" si="196"/>
        <v>11.5</v>
      </c>
      <c r="AO464" s="8">
        <f t="shared" si="197"/>
        <v>0</v>
      </c>
      <c r="AP464" s="9">
        <f t="shared" si="198"/>
        <v>0</v>
      </c>
      <c r="AQ464" s="25">
        <f t="shared" si="199"/>
        <v>15.5</v>
      </c>
      <c r="AR464" s="18">
        <f t="shared" si="200"/>
        <v>3.7446808510638299</v>
      </c>
      <c r="AS464" s="7">
        <f t="shared" si="201"/>
        <v>10.76595744680851</v>
      </c>
      <c r="AT464" s="8">
        <f t="shared" si="202"/>
        <v>0</v>
      </c>
      <c r="AU464" s="9">
        <f t="shared" si="203"/>
        <v>0</v>
      </c>
      <c r="AV464" s="10">
        <f t="shared" si="204"/>
        <v>14.51063829787234</v>
      </c>
      <c r="AW464" s="22">
        <f t="shared" si="205"/>
        <v>0</v>
      </c>
      <c r="AX464" s="5">
        <f t="shared" si="206"/>
        <v>0</v>
      </c>
      <c r="AY464" s="4">
        <f>IF(
  AND(Tabela1[[#This Row],[GRUPO | ITEM]]="PALHETAS",NOT(OR(MID(Tabela1[[#This Row],[ITEM]],1,5)="YN-PF",MID(Tabela1[[#This Row],[ITEM]],1,5)="YN-PC"))),
  0,
  IF(
    ROUNDUP(
      IF(
        IF(D464="A",13-SUM(AR464:AU464),IF(D464="B",11-SUM(AR464:AU464),IF(D464="C",7-SUM(AR464:AU464))))
        &lt;0,
        0,
        IF(D464="A",13-SUM(AR464:AU464),IF(D464="B",11-SUM(AR464:AU464),IF(D464="C",7-SUM(AR464:AU464))))
      )
      *AE464/C464, 0
    )
    *C464 = 0,
    0,
    ROUNDUP(
      IF(
        IF(D464="A",13-SUM(AR464:AU464),IF(D464="B",11-SUM(AR464:AU464),IF(D464="C",7-SUM(AR464:AU464))))
        &lt;0,
        0,
        IF(D464="A",13-SUM(AR464:AU464),IF(D464="B",11-SUM(AR464:AU464),IF(D464="C",7-SUM(AR464:AU464))))
      )
      *AE464/C464, 0
    ) *C464
  )
)</f>
        <v>0</v>
      </c>
      <c r="AZ464" s="26">
        <f>IF(OR(COUNTIF(AB464,"&gt;="&amp;1.5)+COUNTIF(AA464,"&gt;="&amp;1.5)+COUNTIF(Z464,"&gt;="&amp;1.5)+COUNTIF(Y464,"&gt;="&amp;1.5)+COUNTIF(X464,"&gt;="&amp;1.5)&gt;=2,COUNTIF(AB464,"&gt;="&amp;2)&gt;=1,AND(AA464&gt;=1.5,AB464&lt;=0.3,AI464=0)),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+IFERROR(BA464*C464,0),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+IFERROR(BA464*C464,0),
IFERROR(AVERAGEIF(Tabela1[[#This Row],[COMPRA PADRÃO]:[COMPRA &gt;30%]],"&gt;"&amp;0,Tabela1[[#This Row],[COMPRA PADRÃO]:[COMPRA &gt;30%]]),
0))/Tabela1[[#This Row],[U/CX]],0)*Tabela1[[#This Row],[U/CX]])</f>
        <v>0</v>
      </c>
      <c r="BA464" s="19"/>
      <c r="BB464" s="19"/>
      <c r="BC464" s="41"/>
      <c r="BD464" s="43">
        <f t="shared" si="207"/>
        <v>3.6226415094339623</v>
      </c>
      <c r="BE464" s="44">
        <f>Tabela1[[#This Row],[MÉDIA DIÁRIA]]*180</f>
        <v>652.07547169811323</v>
      </c>
      <c r="BF464" s="44">
        <f>Tabela1[[#This Row],[MÉDIA DIÁRIA]]*IF(Tabela1[[#This Row],[ABC FAT]]="A",(13*22),IF(Tabela1[[#This Row],[ABC FAT]]="B",(9*22),IF(Tabela1[[#This Row],[ABC FAT]]="C",(3*22),0)))</f>
        <v>239.09433962264151</v>
      </c>
      <c r="BG464" s="44">
        <f>SUM(Tabela1[[#This Row],[ESTOQUE TOTAL]],Tabela1[[#This Row],[TRÂNSITO TOTAL]])</f>
        <v>1240</v>
      </c>
      <c r="BH4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1.9016203703703702</v>
      </c>
    </row>
    <row r="465" spans="1:61" s="3" customFormat="1" x14ac:dyDescent="0.2">
      <c r="A465" s="4" t="s">
        <v>17</v>
      </c>
      <c r="B465" s="4" t="s">
        <v>969</v>
      </c>
      <c r="C465" s="4">
        <v>25</v>
      </c>
      <c r="D465" s="4" t="s">
        <v>85</v>
      </c>
      <c r="E465" s="5"/>
      <c r="F465" s="4"/>
      <c r="G465" s="4">
        <v>165</v>
      </c>
      <c r="H465" s="4"/>
      <c r="I465" s="4">
        <v>30</v>
      </c>
      <c r="J465" s="4">
        <v>25</v>
      </c>
      <c r="K465" s="4">
        <v>110</v>
      </c>
      <c r="L465" s="4">
        <v>25</v>
      </c>
      <c r="M465" s="4">
        <v>105</v>
      </c>
      <c r="N465" s="4">
        <v>110</v>
      </c>
      <c r="O465" s="4">
        <v>25</v>
      </c>
      <c r="P465" s="4">
        <v>25</v>
      </c>
      <c r="Q465" s="13">
        <f t="shared" si="182"/>
        <v>0</v>
      </c>
      <c r="R465" s="16">
        <f t="shared" si="183"/>
        <v>0</v>
      </c>
      <c r="S465" s="16">
        <f t="shared" si="184"/>
        <v>2.395161290322581</v>
      </c>
      <c r="T465" s="16">
        <f t="shared" si="185"/>
        <v>0</v>
      </c>
      <c r="U465" s="16">
        <f t="shared" si="186"/>
        <v>0.43548387096774194</v>
      </c>
      <c r="V465" s="16">
        <f t="shared" si="187"/>
        <v>0.36290322580645162</v>
      </c>
      <c r="W465" s="16">
        <f t="shared" si="188"/>
        <v>1.5967741935483872</v>
      </c>
      <c r="X465" s="16">
        <f t="shared" si="189"/>
        <v>0.36290322580645162</v>
      </c>
      <c r="Y465" s="16">
        <f t="shared" si="190"/>
        <v>1.5241935483870968</v>
      </c>
      <c r="Z465" s="16">
        <f t="shared" si="191"/>
        <v>1.5967741935483872</v>
      </c>
      <c r="AA465" s="16">
        <f t="shared" si="192"/>
        <v>0.36290322580645162</v>
      </c>
      <c r="AB465" s="17">
        <f t="shared" si="193"/>
        <v>0.36290322580645162</v>
      </c>
      <c r="AC465" s="15">
        <v>12545.55</v>
      </c>
      <c r="AD465" s="14">
        <f>AVERAGE(Tabela1[[#This Row],[202407-JUL]:[202506-JUN]])</f>
        <v>68.888888888888886</v>
      </c>
      <c r="AE465" s="14">
        <f t="shared" si="194"/>
        <v>68.888888888888886</v>
      </c>
      <c r="AF465" s="5">
        <v>0</v>
      </c>
      <c r="AG465" s="6">
        <v>655</v>
      </c>
      <c r="AH465" s="4">
        <v>150</v>
      </c>
      <c r="AI465" s="23">
        <f>SUM(Tabela1[[#This Row],[ESTOQUE RJ]:[ESTOQUE SC]])</f>
        <v>805</v>
      </c>
      <c r="AJ465" s="4">
        <v>0</v>
      </c>
      <c r="AK465" s="4">
        <v>0</v>
      </c>
      <c r="AL465" s="24">
        <f>SUM(Tabela1[[#This Row],[QTD CONTAINER]:[QTD FÁBRICA]])</f>
        <v>0</v>
      </c>
      <c r="AM465" s="7">
        <f t="shared" si="195"/>
        <v>9.508064516129032</v>
      </c>
      <c r="AN465" s="7">
        <f t="shared" si="196"/>
        <v>2.17741935483871</v>
      </c>
      <c r="AO465" s="8">
        <f t="shared" si="197"/>
        <v>0</v>
      </c>
      <c r="AP465" s="9">
        <f t="shared" si="198"/>
        <v>0</v>
      </c>
      <c r="AQ465" s="25">
        <f t="shared" si="199"/>
        <v>11.685483870967742</v>
      </c>
      <c r="AR465" s="18">
        <f t="shared" si="200"/>
        <v>9.508064516129032</v>
      </c>
      <c r="AS465" s="7">
        <f t="shared" si="201"/>
        <v>2.17741935483871</v>
      </c>
      <c r="AT465" s="8">
        <f t="shared" si="202"/>
        <v>0</v>
      </c>
      <c r="AU465" s="9">
        <f t="shared" si="203"/>
        <v>0</v>
      </c>
      <c r="AV465" s="10">
        <f t="shared" si="204"/>
        <v>11.685483870967742</v>
      </c>
      <c r="AW465" s="22">
        <f t="shared" si="205"/>
        <v>5.806451612903226</v>
      </c>
      <c r="AX465" s="5">
        <f t="shared" si="206"/>
        <v>0</v>
      </c>
      <c r="AY465" s="4">
        <f>IF(
  AND(Tabela1[[#This Row],[GRUPO | ITEM]]="PALHETAS",NOT(OR(MID(Tabela1[[#This Row],[ITEM]],1,5)="YN-PF",MID(Tabela1[[#This Row],[ITEM]],1,5)="YN-PC"))),
  0,
  IF(
    ROUNDUP(
      IF(
        IF(D465="A",13-SUM(AR465:AU465),IF(D465="B",11-SUM(AR465:AU465),IF(D465="C",7-SUM(AR465:AU465))))
        &lt;0,
        0,
        IF(D465="A",13-SUM(AR465:AU465),IF(D465="B",11-SUM(AR465:AU465),IF(D465="C",7-SUM(AR465:AU465))))
      )
      *AE465/C465, 0
    )
    *C465 = 0,
    0,
    ROUNDUP(
      IF(
        IF(D465="A",13-SUM(AR465:AU465),IF(D465="B",11-SUM(AR465:AU465),IF(D465="C",7-SUM(AR465:AU465))))
        &lt;0,
        0,
        IF(D465="A",13-SUM(AR465:AU465),IF(D465="B",11-SUM(AR465:AU465),IF(D465="C",7-SUM(AR465:AU465))))
      )
      *AE465/C465, 0
    ) *C465
  )
)</f>
        <v>0</v>
      </c>
      <c r="AZ465" s="26">
        <f>IF(OR(COUNTIF(AB465,"&gt;="&amp;1.5)+COUNTIF(AA465,"&gt;="&amp;1.5)+COUNTIF(Z465,"&gt;="&amp;1.5)+COUNTIF(Y465,"&gt;="&amp;1.5)+COUNTIF(X465,"&gt;="&amp;1.5)&gt;=2,COUNTIF(AB465,"&gt;="&amp;2)&gt;=1,AND(AA465&gt;=1.5,AB465&lt;=0.3,AI465=0)),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+IFERROR(BA465*C465,0),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+IFERROR(BA465*C465,0),
IFERROR(AVERAGEIF(Tabela1[[#This Row],[COMPRA PADRÃO]:[COMPRA &gt;30%]],"&gt;"&amp;0,Tabela1[[#This Row],[COMPRA PADRÃO]:[COMPRA &gt;30%]]),
0))/Tabela1[[#This Row],[U/CX]],0)*Tabela1[[#This Row],[U/CX]])</f>
        <v>400</v>
      </c>
      <c r="BA465" s="19"/>
      <c r="BB465" s="19"/>
      <c r="BC465" s="5"/>
      <c r="BD465" s="43">
        <f t="shared" si="207"/>
        <v>2.3396226415094339</v>
      </c>
      <c r="BE465" s="44">
        <f>Tabela1[[#This Row],[MÉDIA DIÁRIA]]*180</f>
        <v>421.1320754716981</v>
      </c>
      <c r="BF465" s="44">
        <f>Tabela1[[#This Row],[MÉDIA DIÁRIA]]*IF(Tabela1[[#This Row],[ABC FAT]]="A",(13*22),IF(Tabela1[[#This Row],[ABC FAT]]="B",(9*22),IF(Tabela1[[#This Row],[ABC FAT]]="C",(3*22),0)))</f>
        <v>154.41509433962264</v>
      </c>
      <c r="BG465" s="44">
        <f>SUM(Tabela1[[#This Row],[ESTOQUE TOTAL]],Tabela1[[#This Row],[TRÂNSITO TOTAL]])</f>
        <v>805</v>
      </c>
      <c r="BH4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1.9115143369175627</v>
      </c>
    </row>
    <row r="466" spans="1:61" s="3" customFormat="1" x14ac:dyDescent="0.2">
      <c r="A466" s="4" t="s">
        <v>17</v>
      </c>
      <c r="B466" s="4" t="s">
        <v>964</v>
      </c>
      <c r="C466" s="4">
        <v>25</v>
      </c>
      <c r="D466" s="4" t="s">
        <v>85</v>
      </c>
      <c r="E466" s="5"/>
      <c r="F466" s="4"/>
      <c r="G466" s="4">
        <v>185</v>
      </c>
      <c r="H466" s="4">
        <v>10</v>
      </c>
      <c r="I466" s="4">
        <v>30</v>
      </c>
      <c r="J466" s="4">
        <v>75</v>
      </c>
      <c r="K466" s="4">
        <v>105</v>
      </c>
      <c r="L466" s="4">
        <v>35</v>
      </c>
      <c r="M466" s="4">
        <v>75</v>
      </c>
      <c r="N466" s="4">
        <v>25</v>
      </c>
      <c r="O466" s="4">
        <v>25</v>
      </c>
      <c r="P466" s="4">
        <v>50</v>
      </c>
      <c r="Q466" s="13">
        <f t="shared" si="182"/>
        <v>0</v>
      </c>
      <c r="R466" s="16">
        <f t="shared" si="183"/>
        <v>0</v>
      </c>
      <c r="S466" s="16">
        <f t="shared" si="184"/>
        <v>3.0081300813008132</v>
      </c>
      <c r="T466" s="16">
        <f t="shared" si="185"/>
        <v>0.16260162601626016</v>
      </c>
      <c r="U466" s="16">
        <f t="shared" si="186"/>
        <v>0.48780487804878048</v>
      </c>
      <c r="V466" s="16">
        <f t="shared" si="187"/>
        <v>1.2195121951219512</v>
      </c>
      <c r="W466" s="16">
        <f t="shared" si="188"/>
        <v>1.7073170731707317</v>
      </c>
      <c r="X466" s="16">
        <f t="shared" si="189"/>
        <v>0.56910569105691056</v>
      </c>
      <c r="Y466" s="16">
        <f t="shared" si="190"/>
        <v>1.2195121951219512</v>
      </c>
      <c r="Z466" s="16">
        <f t="shared" si="191"/>
        <v>0.4065040650406504</v>
      </c>
      <c r="AA466" s="16">
        <f t="shared" si="192"/>
        <v>0.4065040650406504</v>
      </c>
      <c r="AB466" s="17">
        <f t="shared" si="193"/>
        <v>0.81300813008130079</v>
      </c>
      <c r="AC466" s="15">
        <v>12901.7</v>
      </c>
      <c r="AD466" s="14">
        <f>AVERAGE(Tabela1[[#This Row],[202407-JUL]:[202506-JUN]])</f>
        <v>61.5</v>
      </c>
      <c r="AE466" s="14">
        <f t="shared" si="194"/>
        <v>67.222222222222229</v>
      </c>
      <c r="AF466" s="5">
        <v>0</v>
      </c>
      <c r="AG466" s="6">
        <v>210</v>
      </c>
      <c r="AH466" s="4">
        <v>600</v>
      </c>
      <c r="AI466" s="23">
        <f>SUM(Tabela1[[#This Row],[ESTOQUE RJ]:[ESTOQUE SC]])</f>
        <v>810</v>
      </c>
      <c r="AJ466" s="4">
        <v>0</v>
      </c>
      <c r="AK466" s="4">
        <v>0</v>
      </c>
      <c r="AL466" s="24">
        <f>SUM(Tabela1[[#This Row],[QTD CONTAINER]:[QTD FÁBRICA]])</f>
        <v>0</v>
      </c>
      <c r="AM466" s="7">
        <f t="shared" si="195"/>
        <v>3.4146341463414633</v>
      </c>
      <c r="AN466" s="7">
        <f t="shared" si="196"/>
        <v>9.7560975609756095</v>
      </c>
      <c r="AO466" s="8">
        <f t="shared" si="197"/>
        <v>0</v>
      </c>
      <c r="AP466" s="9">
        <f t="shared" si="198"/>
        <v>0</v>
      </c>
      <c r="AQ466" s="25">
        <f t="shared" si="199"/>
        <v>13.170731707317072</v>
      </c>
      <c r="AR466" s="18">
        <f t="shared" si="200"/>
        <v>3.1239669421487601</v>
      </c>
      <c r="AS466" s="7">
        <f t="shared" si="201"/>
        <v>8.9256198347107425</v>
      </c>
      <c r="AT466" s="8">
        <f t="shared" si="202"/>
        <v>0</v>
      </c>
      <c r="AU466" s="9">
        <f t="shared" si="203"/>
        <v>0</v>
      </c>
      <c r="AV466" s="10">
        <f t="shared" si="204"/>
        <v>12.049586776859503</v>
      </c>
      <c r="AW466" s="22">
        <f t="shared" si="205"/>
        <v>0</v>
      </c>
      <c r="AX466" s="5">
        <f t="shared" si="206"/>
        <v>0</v>
      </c>
      <c r="AY466" s="4">
        <f>IF(
  AND(Tabela1[[#This Row],[GRUPO | ITEM]]="PALHETAS",NOT(OR(MID(Tabela1[[#This Row],[ITEM]],1,5)="YN-PF",MID(Tabela1[[#This Row],[ITEM]],1,5)="YN-PC"))),
  0,
  IF(
    ROUNDUP(
      IF(
        IF(D466="A",13-SUM(AR466:AU466),IF(D466="B",11-SUM(AR466:AU466),IF(D466="C",7-SUM(AR466:AU466))))
        &lt;0,
        0,
        IF(D466="A",13-SUM(AR466:AU466),IF(D466="B",11-SUM(AR466:AU466),IF(D466="C",7-SUM(AR466:AU466))))
      )
      *AE466/C466, 0
    )
    *C466 = 0,
    0,
    ROUNDUP(
      IF(
        IF(D466="A",13-SUM(AR466:AU466),IF(D466="B",11-SUM(AR466:AU466),IF(D466="C",7-SUM(AR466:AU466))))
        &lt;0,
        0,
        IF(D466="A",13-SUM(AR466:AU466),IF(D466="B",11-SUM(AR466:AU466),IF(D466="C",7-SUM(AR466:AU466))))
      )
      *AE466/C466, 0
    ) *C466
  )
)</f>
        <v>0</v>
      </c>
      <c r="AZ466" s="26">
        <f>IF(OR(COUNTIF(AB466,"&gt;="&amp;1.5)+COUNTIF(AA466,"&gt;="&amp;1.5)+COUNTIF(Z466,"&gt;="&amp;1.5)+COUNTIF(Y466,"&gt;="&amp;1.5)+COUNTIF(X466,"&gt;="&amp;1.5)&gt;=2,COUNTIF(AB466,"&gt;="&amp;2)&gt;=1,AND(AA466&gt;=1.5,AB466&lt;=0.3,AI466=0)),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+IFERROR(BA466*C466,0),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+IFERROR(BA466*C466,0),
IFERROR(AVERAGEIF(Tabela1[[#This Row],[COMPRA PADRÃO]:[COMPRA &gt;30%]],"&gt;"&amp;0,Tabela1[[#This Row],[COMPRA PADRÃO]:[COMPRA &gt;30%]]),
0))/Tabela1[[#This Row],[U/CX]],0)*Tabela1[[#This Row],[U/CX]])</f>
        <v>0</v>
      </c>
      <c r="BA466" s="19"/>
      <c r="BB466" s="19"/>
      <c r="BC466" s="5"/>
      <c r="BD466" s="43">
        <f t="shared" si="207"/>
        <v>2.3207547169811322</v>
      </c>
      <c r="BE466" s="44">
        <f>Tabela1[[#This Row],[MÉDIA DIÁRIA]]*180</f>
        <v>417.7358490566038</v>
      </c>
      <c r="BF466" s="44">
        <f>Tabela1[[#This Row],[MÉDIA DIÁRIA]]*IF(Tabela1[[#This Row],[ABC FAT]]="A",(13*22),IF(Tabela1[[#This Row],[ABC FAT]]="B",(9*22),IF(Tabela1[[#This Row],[ABC FAT]]="C",(3*22),0)))</f>
        <v>153.16981132075472</v>
      </c>
      <c r="BG466" s="44">
        <f>SUM(Tabela1[[#This Row],[ESTOQUE TOTAL]],Tabela1[[#This Row],[TRÂNSITO TOTAL]])</f>
        <v>810</v>
      </c>
      <c r="BH4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1.9390243902439024</v>
      </c>
    </row>
    <row r="467" spans="1:61" s="3" customFormat="1" x14ac:dyDescent="0.2">
      <c r="A467" s="4" t="s">
        <v>17</v>
      </c>
      <c r="B467" s="4" t="s">
        <v>868</v>
      </c>
      <c r="C467" s="4">
        <v>25</v>
      </c>
      <c r="D467" s="4" t="s">
        <v>85</v>
      </c>
      <c r="E467" s="5">
        <v>25</v>
      </c>
      <c r="F467" s="4">
        <v>25</v>
      </c>
      <c r="G467" s="4">
        <v>250</v>
      </c>
      <c r="H467" s="4">
        <v>150</v>
      </c>
      <c r="I467" s="4">
        <v>400</v>
      </c>
      <c r="J467" s="4"/>
      <c r="K467" s="4">
        <v>250</v>
      </c>
      <c r="L467" s="4">
        <v>450</v>
      </c>
      <c r="M467" s="4"/>
      <c r="N467" s="4">
        <v>150</v>
      </c>
      <c r="O467" s="4">
        <v>75</v>
      </c>
      <c r="P467" s="4">
        <v>75</v>
      </c>
      <c r="Q467" s="13">
        <f t="shared" si="182"/>
        <v>0.13513513513513514</v>
      </c>
      <c r="R467" s="16">
        <f t="shared" si="183"/>
        <v>0.13513513513513514</v>
      </c>
      <c r="S467" s="16">
        <f t="shared" si="184"/>
        <v>1.3513513513513513</v>
      </c>
      <c r="T467" s="16">
        <f t="shared" si="185"/>
        <v>0.81081081081081086</v>
      </c>
      <c r="U467" s="16">
        <f t="shared" si="186"/>
        <v>2.1621621621621623</v>
      </c>
      <c r="V467" s="16">
        <f t="shared" si="187"/>
        <v>0</v>
      </c>
      <c r="W467" s="16">
        <f t="shared" si="188"/>
        <v>1.3513513513513513</v>
      </c>
      <c r="X467" s="16">
        <f t="shared" si="189"/>
        <v>2.4324324324324325</v>
      </c>
      <c r="Y467" s="16">
        <f t="shared" si="190"/>
        <v>0</v>
      </c>
      <c r="Z467" s="16">
        <f t="shared" si="191"/>
        <v>0.81081081081081086</v>
      </c>
      <c r="AA467" s="16">
        <f t="shared" si="192"/>
        <v>0.40540540540540543</v>
      </c>
      <c r="AB467" s="17">
        <f t="shared" si="193"/>
        <v>0.40540540540540543</v>
      </c>
      <c r="AC467" s="15">
        <v>21430.75</v>
      </c>
      <c r="AD467" s="14">
        <f>AVERAGE(Tabela1[[#This Row],[202407-JUL]:[202506-JUN]])</f>
        <v>185</v>
      </c>
      <c r="AE467" s="14">
        <f t="shared" si="194"/>
        <v>225</v>
      </c>
      <c r="AF467" s="5">
        <v>0</v>
      </c>
      <c r="AG467" s="6">
        <v>1150</v>
      </c>
      <c r="AH467" s="4">
        <v>1300</v>
      </c>
      <c r="AI467" s="23">
        <f>SUM(Tabela1[[#This Row],[ESTOQUE RJ]:[ESTOQUE SC]])</f>
        <v>2450</v>
      </c>
      <c r="AJ467" s="4">
        <v>0</v>
      </c>
      <c r="AK467" s="4">
        <v>0</v>
      </c>
      <c r="AL467" s="24">
        <f>SUM(Tabela1[[#This Row],[QTD CONTAINER]:[QTD FÁBRICA]])</f>
        <v>0</v>
      </c>
      <c r="AM467" s="7">
        <f t="shared" si="195"/>
        <v>6.2162162162162158</v>
      </c>
      <c r="AN467" s="7">
        <f t="shared" si="196"/>
        <v>7.0270270270270272</v>
      </c>
      <c r="AO467" s="8">
        <f t="shared" si="197"/>
        <v>0</v>
      </c>
      <c r="AP467" s="9">
        <f t="shared" si="198"/>
        <v>0</v>
      </c>
      <c r="AQ467" s="25">
        <f t="shared" si="199"/>
        <v>13.243243243243242</v>
      </c>
      <c r="AR467" s="18">
        <f t="shared" si="200"/>
        <v>5.1111111111111107</v>
      </c>
      <c r="AS467" s="7">
        <f t="shared" si="201"/>
        <v>5.7777777777777777</v>
      </c>
      <c r="AT467" s="8">
        <f t="shared" si="202"/>
        <v>0</v>
      </c>
      <c r="AU467" s="9">
        <f t="shared" si="203"/>
        <v>0</v>
      </c>
      <c r="AV467" s="10">
        <f t="shared" si="204"/>
        <v>10.888888888888889</v>
      </c>
      <c r="AW467" s="22">
        <f t="shared" si="205"/>
        <v>0</v>
      </c>
      <c r="AX467" s="5">
        <f t="shared" si="206"/>
        <v>0</v>
      </c>
      <c r="AY467" s="4">
        <f>IF(
  AND(Tabela1[[#This Row],[GRUPO | ITEM]]="PALHETAS",NOT(OR(MID(Tabela1[[#This Row],[ITEM]],1,5)="YN-PF",MID(Tabela1[[#This Row],[ITEM]],1,5)="YN-PC"))),
  0,
  IF(
    ROUNDUP(
      IF(
        IF(D467="A",13-SUM(AR467:AU467),IF(D467="B",11-SUM(AR467:AU467),IF(D467="C",7-SUM(AR467:AU467))))
        &lt;0,
        0,
        IF(D467="A",13-SUM(AR467:AU467),IF(D467="B",11-SUM(AR467:AU467),IF(D467="C",7-SUM(AR467:AU467))))
      )
      *AE467/C467, 0
    )
    *C467 = 0,
    0,
    ROUNDUP(
      IF(
        IF(D467="A",13-SUM(AR467:AU467),IF(D467="B",11-SUM(AR467:AU467),IF(D467="C",7-SUM(AR467:AU467))))
        &lt;0,
        0,
        IF(D467="A",13-SUM(AR467:AU467),IF(D467="B",11-SUM(AR467:AU467),IF(D467="C",7-SUM(AR467:AU467))))
      )
      *AE467/C467, 0
    ) *C467
  )
)</f>
        <v>0</v>
      </c>
      <c r="AZ467" s="26">
        <f>IF(OR(COUNTIF(AB467,"&gt;="&amp;1.5)+COUNTIF(AA467,"&gt;="&amp;1.5)+COUNTIF(Z467,"&gt;="&amp;1.5)+COUNTIF(Y467,"&gt;="&amp;1.5)+COUNTIF(X467,"&gt;="&amp;1.5)&gt;=2,COUNTIF(AB467,"&gt;="&amp;2)&gt;=1,AND(AA467&gt;=1.5,AB467&lt;=0.3,AI467=0)),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+IFERROR(BA467*C467,0),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+IFERROR(BA467*C467,0),
IFERROR(AVERAGEIF(Tabela1[[#This Row],[COMPRA PADRÃO]:[COMPRA &gt;30%]],"&gt;"&amp;0,Tabela1[[#This Row],[COMPRA PADRÃO]:[COMPRA &gt;30%]]),
0))/Tabela1[[#This Row],[U/CX]],0)*Tabela1[[#This Row],[U/CX]])</f>
        <v>0</v>
      </c>
      <c r="BA467" s="19"/>
      <c r="BB467" s="19"/>
      <c r="BC467" s="5"/>
      <c r="BD467" s="43">
        <f t="shared" si="207"/>
        <v>6.9811320754716979</v>
      </c>
      <c r="BE467" s="44">
        <f>Tabela1[[#This Row],[MÉDIA DIÁRIA]]*180</f>
        <v>1256.6037735849056</v>
      </c>
      <c r="BF467" s="44">
        <f>Tabela1[[#This Row],[MÉDIA DIÁRIA]]*IF(Tabela1[[#This Row],[ABC FAT]]="A",(13*22),IF(Tabela1[[#This Row],[ABC FAT]]="B",(9*22),IF(Tabela1[[#This Row],[ABC FAT]]="C",(3*22),0)))</f>
        <v>460.75471698113205</v>
      </c>
      <c r="BG467" s="44">
        <f>SUM(Tabela1[[#This Row],[ESTOQUE TOTAL]],Tabela1[[#This Row],[TRÂNSITO TOTAL]])</f>
        <v>2450</v>
      </c>
      <c r="BH4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1.9496996996996998</v>
      </c>
    </row>
    <row r="468" spans="1:61" s="3" customFormat="1" x14ac:dyDescent="0.2">
      <c r="A468" s="4" t="s">
        <v>17</v>
      </c>
      <c r="B468" s="4" t="s">
        <v>277</v>
      </c>
      <c r="C468" s="4">
        <v>20</v>
      </c>
      <c r="D468" s="4" t="s">
        <v>85</v>
      </c>
      <c r="E468" s="5">
        <v>60</v>
      </c>
      <c r="F468" s="4">
        <v>100</v>
      </c>
      <c r="G468" s="4">
        <v>60</v>
      </c>
      <c r="H468" s="4">
        <v>120</v>
      </c>
      <c r="I468" s="4">
        <v>180</v>
      </c>
      <c r="J468" s="4">
        <v>60</v>
      </c>
      <c r="K468" s="4">
        <v>140</v>
      </c>
      <c r="L468" s="4">
        <v>140</v>
      </c>
      <c r="M468" s="4">
        <v>20</v>
      </c>
      <c r="N468" s="4">
        <v>40</v>
      </c>
      <c r="O468" s="4">
        <v>40</v>
      </c>
      <c r="P468" s="4">
        <v>80</v>
      </c>
      <c r="Q468" s="13">
        <f t="shared" si="182"/>
        <v>0.69230769230769229</v>
      </c>
      <c r="R468" s="16">
        <f t="shared" si="183"/>
        <v>1.1538461538461537</v>
      </c>
      <c r="S468" s="16">
        <f t="shared" si="184"/>
        <v>0.69230769230769229</v>
      </c>
      <c r="T468" s="16">
        <f t="shared" si="185"/>
        <v>1.3846153846153846</v>
      </c>
      <c r="U468" s="16">
        <f t="shared" si="186"/>
        <v>2.0769230769230766</v>
      </c>
      <c r="V468" s="16">
        <f t="shared" si="187"/>
        <v>0.69230769230769229</v>
      </c>
      <c r="W468" s="16">
        <f t="shared" si="188"/>
        <v>1.6153846153846152</v>
      </c>
      <c r="X468" s="16">
        <f t="shared" si="189"/>
        <v>1.6153846153846152</v>
      </c>
      <c r="Y468" s="16">
        <f t="shared" si="190"/>
        <v>0.23076923076923075</v>
      </c>
      <c r="Z468" s="16">
        <f t="shared" si="191"/>
        <v>0.46153846153846151</v>
      </c>
      <c r="AA468" s="16">
        <f t="shared" si="192"/>
        <v>0.46153846153846151</v>
      </c>
      <c r="AB468" s="17">
        <f t="shared" si="193"/>
        <v>0.92307692307692302</v>
      </c>
      <c r="AC468" s="15">
        <v>13115.8</v>
      </c>
      <c r="AD468" s="14">
        <f>AVERAGE(Tabela1[[#This Row],[202407-JUL]:[202506-JUN]])</f>
        <v>86.666666666666671</v>
      </c>
      <c r="AE468" s="14">
        <f t="shared" si="194"/>
        <v>92.727272727272734</v>
      </c>
      <c r="AF468" s="5">
        <v>0</v>
      </c>
      <c r="AG468" s="6">
        <v>1220</v>
      </c>
      <c r="AH468" s="4">
        <v>160</v>
      </c>
      <c r="AI468" s="23">
        <f>SUM(Tabela1[[#This Row],[ESTOQUE RJ]:[ESTOQUE SC]])</f>
        <v>1380</v>
      </c>
      <c r="AJ468" s="4">
        <v>0</v>
      </c>
      <c r="AK468" s="4">
        <v>0</v>
      </c>
      <c r="AL468" s="24">
        <f>SUM(Tabela1[[#This Row],[QTD CONTAINER]:[QTD FÁBRICA]])</f>
        <v>0</v>
      </c>
      <c r="AM468" s="7">
        <f t="shared" si="195"/>
        <v>14.076923076923077</v>
      </c>
      <c r="AN468" s="7">
        <f t="shared" si="196"/>
        <v>1.846153846153846</v>
      </c>
      <c r="AO468" s="8">
        <f t="shared" si="197"/>
        <v>0</v>
      </c>
      <c r="AP468" s="9">
        <f t="shared" si="198"/>
        <v>0</v>
      </c>
      <c r="AQ468" s="25">
        <f t="shared" si="199"/>
        <v>15.923076923076923</v>
      </c>
      <c r="AR468" s="18">
        <f t="shared" si="200"/>
        <v>13.156862745098039</v>
      </c>
      <c r="AS468" s="7">
        <f t="shared" si="201"/>
        <v>1.7254901960784312</v>
      </c>
      <c r="AT468" s="8">
        <f t="shared" si="202"/>
        <v>0</v>
      </c>
      <c r="AU468" s="9">
        <f t="shared" si="203"/>
        <v>0</v>
      </c>
      <c r="AV468" s="10">
        <f t="shared" si="204"/>
        <v>14.882352941176469</v>
      </c>
      <c r="AW468" s="22">
        <f t="shared" si="205"/>
        <v>0</v>
      </c>
      <c r="AX468" s="5">
        <f t="shared" si="206"/>
        <v>0</v>
      </c>
      <c r="AY468" s="4">
        <f>IF(
  AND(Tabela1[[#This Row],[GRUPO | ITEM]]="PALHETAS",NOT(OR(MID(Tabela1[[#This Row],[ITEM]],1,5)="YN-PF",MID(Tabela1[[#This Row],[ITEM]],1,5)="YN-PC"))),
  0,
  IF(
    ROUNDUP(
      IF(
        IF(D468="A",13-SUM(AR468:AU468),IF(D468="B",11-SUM(AR468:AU468),IF(D468="C",7-SUM(AR468:AU468))))
        &lt;0,
        0,
        IF(D468="A",13-SUM(AR468:AU468),IF(D468="B",11-SUM(AR468:AU468),IF(D468="C",7-SUM(AR468:AU468))))
      )
      *AE468/C468, 0
    )
    *C468 = 0,
    0,
    ROUNDUP(
      IF(
        IF(D468="A",13-SUM(AR468:AU468),IF(D468="B",11-SUM(AR468:AU468),IF(D468="C",7-SUM(AR468:AU468))))
        &lt;0,
        0,
        IF(D468="A",13-SUM(AR468:AU468),IF(D468="B",11-SUM(AR468:AU468),IF(D468="C",7-SUM(AR468:AU468))))
      )
      *AE468/C468, 0
    ) *C468
  )
)</f>
        <v>0</v>
      </c>
      <c r="AZ468" s="26">
        <f>IF(OR(COUNTIF(AB468,"&gt;="&amp;1.5)+COUNTIF(AA468,"&gt;="&amp;1.5)+COUNTIF(Z468,"&gt;="&amp;1.5)+COUNTIF(Y468,"&gt;="&amp;1.5)+COUNTIF(X468,"&gt;="&amp;1.5)&gt;=2,COUNTIF(AB468,"&gt;="&amp;2)&gt;=1,AND(AA468&gt;=1.5,AB468&lt;=0.3,AI468=0)),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+IFERROR(BA468*C468,0),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+IFERROR(BA468*C468,0),
IFERROR(AVERAGEIF(Tabela1[[#This Row],[COMPRA PADRÃO]:[COMPRA &gt;30%]],"&gt;"&amp;0,Tabela1[[#This Row],[COMPRA PADRÃO]:[COMPRA &gt;30%]]),
0))/Tabela1[[#This Row],[U/CX]],0)*Tabela1[[#This Row],[U/CX]])</f>
        <v>0</v>
      </c>
      <c r="BA468" s="19"/>
      <c r="BB468" s="19"/>
      <c r="BC468" s="5"/>
      <c r="BD468" s="43">
        <f t="shared" si="207"/>
        <v>3.9245283018867925</v>
      </c>
      <c r="BE468" s="44">
        <f>Tabela1[[#This Row],[MÉDIA DIÁRIA]]*180</f>
        <v>706.41509433962267</v>
      </c>
      <c r="BF468" s="44">
        <f>Tabela1[[#This Row],[MÉDIA DIÁRIA]]*IF(Tabela1[[#This Row],[ABC FAT]]="A",(13*22),IF(Tabela1[[#This Row],[ABC FAT]]="B",(9*22),IF(Tabela1[[#This Row],[ABC FAT]]="C",(3*22),0)))</f>
        <v>259.01886792452831</v>
      </c>
      <c r="BG468" s="44">
        <f>SUM(Tabela1[[#This Row],[ESTOQUE TOTAL]],Tabela1[[#This Row],[TRÂNSITO TOTAL]])</f>
        <v>1380</v>
      </c>
      <c r="BH4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1.953525641025641</v>
      </c>
    </row>
    <row r="469" spans="1:61" s="3" customFormat="1" x14ac:dyDescent="0.2">
      <c r="A469" s="4" t="s">
        <v>17</v>
      </c>
      <c r="B469" s="4" t="s">
        <v>248</v>
      </c>
      <c r="C469" s="4">
        <v>25</v>
      </c>
      <c r="D469" s="4" t="s">
        <v>85</v>
      </c>
      <c r="E469" s="5"/>
      <c r="F469" s="4"/>
      <c r="G469" s="4">
        <v>225</v>
      </c>
      <c r="H469" s="4">
        <v>35</v>
      </c>
      <c r="I469" s="4">
        <v>100</v>
      </c>
      <c r="J469" s="4"/>
      <c r="K469" s="4">
        <v>155</v>
      </c>
      <c r="L469" s="4">
        <v>100</v>
      </c>
      <c r="M469" s="4">
        <v>200</v>
      </c>
      <c r="N469" s="4">
        <v>150</v>
      </c>
      <c r="O469" s="4">
        <v>200</v>
      </c>
      <c r="P469" s="4">
        <v>75</v>
      </c>
      <c r="Q469" s="13">
        <f t="shared" si="182"/>
        <v>0</v>
      </c>
      <c r="R469" s="16">
        <f t="shared" si="183"/>
        <v>0</v>
      </c>
      <c r="S469" s="16">
        <f t="shared" si="184"/>
        <v>1.6330645161290323</v>
      </c>
      <c r="T469" s="16">
        <f t="shared" si="185"/>
        <v>0.25403225806451613</v>
      </c>
      <c r="U469" s="16">
        <f t="shared" si="186"/>
        <v>0.72580645161290325</v>
      </c>
      <c r="V469" s="16">
        <f t="shared" si="187"/>
        <v>0</v>
      </c>
      <c r="W469" s="16">
        <f t="shared" si="188"/>
        <v>1.125</v>
      </c>
      <c r="X469" s="16">
        <f t="shared" si="189"/>
        <v>0.72580645161290325</v>
      </c>
      <c r="Y469" s="16">
        <f t="shared" si="190"/>
        <v>1.4516129032258065</v>
      </c>
      <c r="Z469" s="16">
        <f t="shared" si="191"/>
        <v>1.088709677419355</v>
      </c>
      <c r="AA469" s="16">
        <f t="shared" si="192"/>
        <v>1.4516129032258065</v>
      </c>
      <c r="AB469" s="17">
        <f t="shared" si="193"/>
        <v>0.54435483870967749</v>
      </c>
      <c r="AC469" s="15">
        <v>26258.85</v>
      </c>
      <c r="AD469" s="14">
        <f>AVERAGE(Tabela1[[#This Row],[202407-JUL]:[202506-JUN]])</f>
        <v>137.77777777777777</v>
      </c>
      <c r="AE469" s="14">
        <f t="shared" si="194"/>
        <v>150.625</v>
      </c>
      <c r="AF469" s="5">
        <v>0</v>
      </c>
      <c r="AG469" s="6">
        <v>0</v>
      </c>
      <c r="AH469" s="4">
        <v>150</v>
      </c>
      <c r="AI469" s="23">
        <f>SUM(Tabela1[[#This Row],[ESTOQUE RJ]:[ESTOQUE SC]])</f>
        <v>150</v>
      </c>
      <c r="AJ469" s="4">
        <v>1500</v>
      </c>
      <c r="AK469" s="4">
        <v>500</v>
      </c>
      <c r="AL469" s="24">
        <f>SUM(Tabela1[[#This Row],[QTD CONTAINER]:[QTD FÁBRICA]])</f>
        <v>2000</v>
      </c>
      <c r="AM469" s="7">
        <f t="shared" si="195"/>
        <v>0</v>
      </c>
      <c r="AN469" s="7">
        <f t="shared" si="196"/>
        <v>1.088709677419355</v>
      </c>
      <c r="AO469" s="8">
        <f t="shared" si="197"/>
        <v>10.887096774193548</v>
      </c>
      <c r="AP469" s="9">
        <f t="shared" si="198"/>
        <v>3.6290322580645165</v>
      </c>
      <c r="AQ469" s="25">
        <f t="shared" si="199"/>
        <v>15.60483870967742</v>
      </c>
      <c r="AR469" s="18">
        <f t="shared" si="200"/>
        <v>0</v>
      </c>
      <c r="AS469" s="7">
        <f t="shared" si="201"/>
        <v>0.99585062240663902</v>
      </c>
      <c r="AT469" s="8">
        <f t="shared" si="202"/>
        <v>9.9585062240663902</v>
      </c>
      <c r="AU469" s="9">
        <f t="shared" si="203"/>
        <v>3.3195020746887969</v>
      </c>
      <c r="AV469" s="10">
        <f t="shared" si="204"/>
        <v>14.273858921161827</v>
      </c>
      <c r="AW469" s="22">
        <f t="shared" si="205"/>
        <v>0</v>
      </c>
      <c r="AX469" s="5">
        <f t="shared" si="206"/>
        <v>0</v>
      </c>
      <c r="AY469" s="4">
        <f>IF(
  AND(Tabela1[[#This Row],[GRUPO | ITEM]]="PALHETAS",NOT(OR(MID(Tabela1[[#This Row],[ITEM]],1,5)="YN-PF",MID(Tabela1[[#This Row],[ITEM]],1,5)="YN-PC"))),
  0,
  IF(
    ROUNDUP(
      IF(
        IF(D469="A",13-SUM(AR469:AU469),IF(D469="B",11-SUM(AR469:AU469),IF(D469="C",7-SUM(AR469:AU469))))
        &lt;0,
        0,
        IF(D469="A",13-SUM(AR469:AU469),IF(D469="B",11-SUM(AR469:AU469),IF(D469="C",7-SUM(AR469:AU469))))
      )
      *AE469/C469, 0
    )
    *C469 = 0,
    0,
    ROUNDUP(
      IF(
        IF(D469="A",13-SUM(AR469:AU469),IF(D469="B",11-SUM(AR469:AU469),IF(D469="C",7-SUM(AR469:AU469))))
        &lt;0,
        0,
        IF(D469="A",13-SUM(AR469:AU469),IF(D469="B",11-SUM(AR469:AU469),IF(D469="C",7-SUM(AR469:AU469))))
      )
      *AE469/C469, 0
    ) *C469
  )
)</f>
        <v>0</v>
      </c>
      <c r="AZ469" s="26">
        <f>IF(OR(COUNTIF(AB469,"&gt;="&amp;1.5)+COUNTIF(AA469,"&gt;="&amp;1.5)+COUNTIF(Z469,"&gt;="&amp;1.5)+COUNTIF(Y469,"&gt;="&amp;1.5)+COUNTIF(X469,"&gt;="&amp;1.5)&gt;=2,COUNTIF(AB469,"&gt;="&amp;2)&gt;=1,AND(AA469&gt;=1.5,AB469&lt;=0.3,AI469=0)),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+IFERROR(BA469*C469,0),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+IFERROR(BA469*C469,0),
IFERROR(AVERAGEIF(Tabela1[[#This Row],[COMPRA PADRÃO]:[COMPRA &gt;30%]],"&gt;"&amp;0,Tabela1[[#This Row],[COMPRA PADRÃO]:[COMPRA &gt;30%]]),
0))/Tabela1[[#This Row],[U/CX]],0)*Tabela1[[#This Row],[U/CX]])</f>
        <v>0</v>
      </c>
      <c r="BA469" s="19"/>
      <c r="BB469" s="19"/>
      <c r="BC469" s="5"/>
      <c r="BD469" s="43">
        <f t="shared" si="207"/>
        <v>4.6792452830188678</v>
      </c>
      <c r="BE469" s="44">
        <f>Tabela1[[#This Row],[MÉDIA DIÁRIA]]*180</f>
        <v>842.2641509433962</v>
      </c>
      <c r="BF469" s="44">
        <f>Tabela1[[#This Row],[MÉDIA DIÁRIA]]*IF(Tabela1[[#This Row],[ABC FAT]]="A",(13*22),IF(Tabela1[[#This Row],[ABC FAT]]="B",(9*22),IF(Tabela1[[#This Row],[ABC FAT]]="C",(3*22),0)))</f>
        <v>308.83018867924528</v>
      </c>
      <c r="BG469" s="44">
        <f>SUM(Tabela1[[#This Row],[ESTOQUE TOTAL]],Tabela1[[#This Row],[TRÂNSITO TOTAL]])</f>
        <v>2150</v>
      </c>
      <c r="BH4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1.959005376344086</v>
      </c>
    </row>
    <row r="470" spans="1:61" s="3" customFormat="1" x14ac:dyDescent="0.2">
      <c r="A470" s="4" t="s">
        <v>17</v>
      </c>
      <c r="B470" s="4" t="s">
        <v>294</v>
      </c>
      <c r="C470" s="4">
        <v>20</v>
      </c>
      <c r="D470" s="4" t="s">
        <v>85</v>
      </c>
      <c r="E470" s="5">
        <v>40</v>
      </c>
      <c r="F470" s="4"/>
      <c r="G470" s="4"/>
      <c r="H470" s="4">
        <v>100</v>
      </c>
      <c r="I470" s="4">
        <v>40</v>
      </c>
      <c r="J470" s="4"/>
      <c r="K470" s="4">
        <v>80</v>
      </c>
      <c r="L470" s="4"/>
      <c r="M470" s="4"/>
      <c r="N470" s="4"/>
      <c r="O470" s="4">
        <v>20</v>
      </c>
      <c r="P470" s="4">
        <v>20</v>
      </c>
      <c r="Q470" s="13">
        <f t="shared" si="182"/>
        <v>0.8</v>
      </c>
      <c r="R470" s="16">
        <f t="shared" si="183"/>
        <v>0</v>
      </c>
      <c r="S470" s="16">
        <f t="shared" si="184"/>
        <v>0</v>
      </c>
      <c r="T470" s="16">
        <f t="shared" si="185"/>
        <v>2</v>
      </c>
      <c r="U470" s="16">
        <f t="shared" si="186"/>
        <v>0.8</v>
      </c>
      <c r="V470" s="16">
        <f t="shared" si="187"/>
        <v>0</v>
      </c>
      <c r="W470" s="16">
        <f t="shared" si="188"/>
        <v>1.6</v>
      </c>
      <c r="X470" s="16">
        <f t="shared" si="189"/>
        <v>0</v>
      </c>
      <c r="Y470" s="16">
        <f t="shared" si="190"/>
        <v>0</v>
      </c>
      <c r="Z470" s="16">
        <f t="shared" si="191"/>
        <v>0</v>
      </c>
      <c r="AA470" s="16">
        <f t="shared" si="192"/>
        <v>0.4</v>
      </c>
      <c r="AB470" s="17">
        <f t="shared" si="193"/>
        <v>0.4</v>
      </c>
      <c r="AC470" s="15">
        <v>4485.6000000000004</v>
      </c>
      <c r="AD470" s="14">
        <f>AVERAGE(Tabela1[[#This Row],[202407-JUL]:[202506-JUN]])</f>
        <v>50</v>
      </c>
      <c r="AE470" s="14">
        <f t="shared" si="194"/>
        <v>50</v>
      </c>
      <c r="AF470" s="5">
        <v>0</v>
      </c>
      <c r="AG470" s="6">
        <v>240</v>
      </c>
      <c r="AH470" s="4">
        <v>160</v>
      </c>
      <c r="AI470" s="23">
        <f>SUM(Tabela1[[#This Row],[ESTOQUE RJ]:[ESTOQUE SC]])</f>
        <v>400</v>
      </c>
      <c r="AJ470" s="4">
        <v>0</v>
      </c>
      <c r="AK470" s="4">
        <v>1000</v>
      </c>
      <c r="AL470" s="24">
        <f>SUM(Tabela1[[#This Row],[QTD CONTAINER]:[QTD FÁBRICA]])</f>
        <v>1000</v>
      </c>
      <c r="AM470" s="7">
        <f t="shared" si="195"/>
        <v>4.8</v>
      </c>
      <c r="AN470" s="7">
        <f t="shared" si="196"/>
        <v>3.2</v>
      </c>
      <c r="AO470" s="8">
        <f t="shared" si="197"/>
        <v>0</v>
      </c>
      <c r="AP470" s="9">
        <f t="shared" si="198"/>
        <v>20</v>
      </c>
      <c r="AQ470" s="25">
        <f t="shared" si="199"/>
        <v>28</v>
      </c>
      <c r="AR470" s="18">
        <f t="shared" si="200"/>
        <v>4.8</v>
      </c>
      <c r="AS470" s="7">
        <f t="shared" si="201"/>
        <v>3.2</v>
      </c>
      <c r="AT470" s="8">
        <f t="shared" si="202"/>
        <v>0</v>
      </c>
      <c r="AU470" s="9">
        <f t="shared" si="203"/>
        <v>20</v>
      </c>
      <c r="AV470" s="10">
        <f t="shared" si="204"/>
        <v>28</v>
      </c>
      <c r="AW470" s="22">
        <f t="shared" si="205"/>
        <v>0</v>
      </c>
      <c r="AX470" s="5">
        <f t="shared" si="206"/>
        <v>0</v>
      </c>
      <c r="AY470" s="4">
        <f>IF(
  AND(Tabela1[[#This Row],[GRUPO | ITEM]]="PALHETAS",NOT(OR(MID(Tabela1[[#This Row],[ITEM]],1,5)="YN-PF",MID(Tabela1[[#This Row],[ITEM]],1,5)="YN-PC"))),
  0,
  IF(
    ROUNDUP(
      IF(
        IF(D470="A",13-SUM(AR470:AU470),IF(D470="B",11-SUM(AR470:AU470),IF(D470="C",7-SUM(AR470:AU470))))
        &lt;0,
        0,
        IF(D470="A",13-SUM(AR470:AU470),IF(D470="B",11-SUM(AR470:AU470),IF(D470="C",7-SUM(AR470:AU470))))
      )
      *AE470/C470, 0
    )
    *C470 = 0,
    0,
    ROUNDUP(
      IF(
        IF(D470="A",13-SUM(AR470:AU470),IF(D470="B",11-SUM(AR470:AU470),IF(D470="C",7-SUM(AR470:AU470))))
        &lt;0,
        0,
        IF(D470="A",13-SUM(AR470:AU470),IF(D470="B",11-SUM(AR470:AU470),IF(D470="C",7-SUM(AR470:AU470))))
      )
      *AE470/C470, 0
    ) *C470
  )
)</f>
        <v>0</v>
      </c>
      <c r="AZ470" s="26">
        <f>IF(OR(COUNTIF(AB470,"&gt;="&amp;1.5)+COUNTIF(AA470,"&gt;="&amp;1.5)+COUNTIF(Z470,"&gt;="&amp;1.5)+COUNTIF(Y470,"&gt;="&amp;1.5)+COUNTIF(X470,"&gt;="&amp;1.5)&gt;=2,COUNTIF(AB470,"&gt;="&amp;2)&gt;=1,AND(AA470&gt;=1.5,AB470&lt;=0.3,AI470=0)),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+IFERROR(BA470*C470,0),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+IFERROR(BA470*C470,0),
IFERROR(AVERAGEIF(Tabela1[[#This Row],[COMPRA PADRÃO]:[COMPRA &gt;30%]],"&gt;"&amp;0,Tabela1[[#This Row],[COMPRA PADRÃO]:[COMPRA &gt;30%]]),
0))/Tabela1[[#This Row],[U/CX]],0)*Tabela1[[#This Row],[U/CX]])</f>
        <v>0</v>
      </c>
      <c r="BA470" s="19"/>
      <c r="BB470" s="19"/>
      <c r="BC470" s="5"/>
      <c r="BD470" s="43">
        <f t="shared" si="207"/>
        <v>1.1320754716981132</v>
      </c>
      <c r="BE470" s="44">
        <f>Tabela1[[#This Row],[MÉDIA DIÁRIA]]*180</f>
        <v>203.77358490566039</v>
      </c>
      <c r="BF470" s="44">
        <f>Tabela1[[#This Row],[MÉDIA DIÁRIA]]*IF(Tabela1[[#This Row],[ABC FAT]]="A",(13*22),IF(Tabela1[[#This Row],[ABC FAT]]="B",(9*22),IF(Tabela1[[#This Row],[ABC FAT]]="C",(3*22),0)))</f>
        <v>74.716981132075475</v>
      </c>
      <c r="BG470" s="44">
        <f>SUM(Tabela1[[#This Row],[ESTOQUE TOTAL]],Tabela1[[#This Row],[TRÂNSITO TOTAL]])</f>
        <v>1400</v>
      </c>
      <c r="BH4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1.9629629629629628</v>
      </c>
    </row>
    <row r="471" spans="1:61" s="3" customFormat="1" x14ac:dyDescent="0.2">
      <c r="A471" s="4" t="s">
        <v>17</v>
      </c>
      <c r="B471" s="4" t="s">
        <v>864</v>
      </c>
      <c r="C471" s="4">
        <v>40</v>
      </c>
      <c r="D471" s="4" t="s">
        <v>85</v>
      </c>
      <c r="E471" s="5"/>
      <c r="F471" s="4"/>
      <c r="G471" s="4">
        <v>20</v>
      </c>
      <c r="H471" s="4">
        <v>40</v>
      </c>
      <c r="I471" s="4">
        <v>100</v>
      </c>
      <c r="J471" s="4">
        <v>40</v>
      </c>
      <c r="K471" s="4"/>
      <c r="L471" s="4"/>
      <c r="M471" s="4">
        <v>80</v>
      </c>
      <c r="N471" s="4"/>
      <c r="O471" s="4"/>
      <c r="P471" s="4">
        <v>40</v>
      </c>
      <c r="Q471" s="13">
        <f t="shared" si="182"/>
        <v>0</v>
      </c>
      <c r="R471" s="16">
        <f t="shared" si="183"/>
        <v>0</v>
      </c>
      <c r="S471" s="16">
        <f t="shared" si="184"/>
        <v>0.375</v>
      </c>
      <c r="T471" s="16">
        <f t="shared" si="185"/>
        <v>0.75</v>
      </c>
      <c r="U471" s="16">
        <f t="shared" si="186"/>
        <v>1.875</v>
      </c>
      <c r="V471" s="16">
        <f t="shared" si="187"/>
        <v>0.75</v>
      </c>
      <c r="W471" s="16">
        <f t="shared" si="188"/>
        <v>0</v>
      </c>
      <c r="X471" s="16">
        <f t="shared" si="189"/>
        <v>0</v>
      </c>
      <c r="Y471" s="16">
        <f t="shared" si="190"/>
        <v>1.5</v>
      </c>
      <c r="Z471" s="16">
        <f t="shared" si="191"/>
        <v>0</v>
      </c>
      <c r="AA471" s="16">
        <f t="shared" si="192"/>
        <v>0</v>
      </c>
      <c r="AB471" s="17">
        <f t="shared" si="193"/>
        <v>0.75</v>
      </c>
      <c r="AC471" s="15">
        <v>2255.4</v>
      </c>
      <c r="AD471" s="14">
        <f>AVERAGE(Tabela1[[#This Row],[202407-JUL]:[202506-JUN]])</f>
        <v>53.333333333333336</v>
      </c>
      <c r="AE471" s="14">
        <f t="shared" si="194"/>
        <v>53.333333333333336</v>
      </c>
      <c r="AF471" s="5">
        <v>0</v>
      </c>
      <c r="AG471" s="6">
        <v>430</v>
      </c>
      <c r="AH471" s="4">
        <v>0</v>
      </c>
      <c r="AI471" s="23">
        <f>SUM(Tabela1[[#This Row],[ESTOQUE RJ]:[ESTOQUE SC]])</f>
        <v>430</v>
      </c>
      <c r="AJ471" s="4">
        <v>0</v>
      </c>
      <c r="AK471" s="4">
        <v>0</v>
      </c>
      <c r="AL471" s="24">
        <f>SUM(Tabela1[[#This Row],[QTD CONTAINER]:[QTD FÁBRICA]])</f>
        <v>0</v>
      </c>
      <c r="AM471" s="7">
        <f t="shared" si="195"/>
        <v>8.0625</v>
      </c>
      <c r="AN471" s="7">
        <f t="shared" si="196"/>
        <v>0</v>
      </c>
      <c r="AO471" s="8">
        <f t="shared" si="197"/>
        <v>0</v>
      </c>
      <c r="AP471" s="9">
        <f t="shared" si="198"/>
        <v>0</v>
      </c>
      <c r="AQ471" s="25">
        <f t="shared" si="199"/>
        <v>8.0625</v>
      </c>
      <c r="AR471" s="18">
        <f t="shared" si="200"/>
        <v>8.0625</v>
      </c>
      <c r="AS471" s="7">
        <f t="shared" si="201"/>
        <v>0</v>
      </c>
      <c r="AT471" s="8">
        <f t="shared" si="202"/>
        <v>0</v>
      </c>
      <c r="AU471" s="9">
        <f t="shared" si="203"/>
        <v>0</v>
      </c>
      <c r="AV471" s="10">
        <f t="shared" si="204"/>
        <v>8.0625</v>
      </c>
      <c r="AW471" s="22">
        <f t="shared" si="205"/>
        <v>0</v>
      </c>
      <c r="AX471" s="5">
        <f t="shared" si="206"/>
        <v>0</v>
      </c>
      <c r="AY471" s="4">
        <f>IF(
  AND(Tabela1[[#This Row],[GRUPO | ITEM]]="PALHETAS",NOT(OR(MID(Tabela1[[#This Row],[ITEM]],1,5)="YN-PF",MID(Tabela1[[#This Row],[ITEM]],1,5)="YN-PC"))),
  0,
  IF(
    ROUNDUP(
      IF(
        IF(D471="A",13-SUM(AR471:AU471),IF(D471="B",11-SUM(AR471:AU471),IF(D471="C",7-SUM(AR471:AU471))))
        &lt;0,
        0,
        IF(D471="A",13-SUM(AR471:AU471),IF(D471="B",11-SUM(AR471:AU471),IF(D471="C",7-SUM(AR471:AU471))))
      )
      *AE471/C471, 0
    )
    *C471 = 0,
    0,
    ROUNDUP(
      IF(
        IF(D471="A",13-SUM(AR471:AU471),IF(D471="B",11-SUM(AR471:AU471),IF(D471="C",7-SUM(AR471:AU471))))
        &lt;0,
        0,
        IF(D471="A",13-SUM(AR471:AU471),IF(D471="B",11-SUM(AR471:AU471),IF(D471="C",7-SUM(AR471:AU471))))
      )
      *AE471/C471, 0
    ) *C471
  )
)</f>
        <v>0</v>
      </c>
      <c r="AZ471" s="26">
        <f>IF(OR(COUNTIF(AB471,"&gt;="&amp;1.5)+COUNTIF(AA471,"&gt;="&amp;1.5)+COUNTIF(Z471,"&gt;="&amp;1.5)+COUNTIF(Y471,"&gt;="&amp;1.5)+COUNTIF(X471,"&gt;="&amp;1.5)&gt;=2,COUNTIF(AB471,"&gt;="&amp;2)&gt;=1,AND(AA471&gt;=1.5,AB471&lt;=0.3,AI471=0)),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+IFERROR(BA471*C471,0),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+IFERROR(BA471*C471,0),
IFERROR(AVERAGEIF(Tabela1[[#This Row],[COMPRA PADRÃO]:[COMPRA &gt;30%]],"&gt;"&amp;0,Tabela1[[#This Row],[COMPRA PADRÃO]:[COMPRA &gt;30%]]),
0))/Tabela1[[#This Row],[U/CX]],0)*Tabela1[[#This Row],[U/CX]])</f>
        <v>0</v>
      </c>
      <c r="BA471" s="19"/>
      <c r="BB471" s="19"/>
      <c r="BC471" s="5"/>
      <c r="BD471" s="43">
        <f t="shared" si="207"/>
        <v>1.2075471698113207</v>
      </c>
      <c r="BE471" s="44">
        <f>Tabela1[[#This Row],[MÉDIA DIÁRIA]]*180</f>
        <v>217.35849056603772</v>
      </c>
      <c r="BF471" s="44">
        <f>Tabela1[[#This Row],[MÉDIA DIÁRIA]]*IF(Tabela1[[#This Row],[ABC FAT]]="A",(13*22),IF(Tabela1[[#This Row],[ABC FAT]]="B",(9*22),IF(Tabela1[[#This Row],[ABC FAT]]="C",(3*22),0)))</f>
        <v>79.698113207547166</v>
      </c>
      <c r="BG471" s="44">
        <f>SUM(Tabela1[[#This Row],[ESTOQUE TOTAL]],Tabela1[[#This Row],[TRÂNSITO TOTAL]])</f>
        <v>430</v>
      </c>
      <c r="BH4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1.9782986111111114</v>
      </c>
    </row>
    <row r="472" spans="1:61" s="3" customFormat="1" x14ac:dyDescent="0.2">
      <c r="A472" s="4" t="s">
        <v>17</v>
      </c>
      <c r="B472" s="4" t="s">
        <v>845</v>
      </c>
      <c r="C472" s="4">
        <v>50</v>
      </c>
      <c r="D472" s="4" t="s">
        <v>85</v>
      </c>
      <c r="E472" s="5"/>
      <c r="F472" s="4"/>
      <c r="G472" s="4"/>
      <c r="H472" s="4">
        <v>60</v>
      </c>
      <c r="I472" s="4">
        <v>40</v>
      </c>
      <c r="J472" s="4"/>
      <c r="K472" s="4">
        <v>10</v>
      </c>
      <c r="L472" s="4">
        <v>140</v>
      </c>
      <c r="M472" s="4"/>
      <c r="N472" s="4"/>
      <c r="O472" s="4">
        <v>10</v>
      </c>
      <c r="P472" s="4"/>
      <c r="Q472" s="13">
        <f t="shared" si="182"/>
        <v>0</v>
      </c>
      <c r="R472" s="16">
        <f t="shared" si="183"/>
        <v>0</v>
      </c>
      <c r="S472" s="16">
        <f t="shared" si="184"/>
        <v>0</v>
      </c>
      <c r="T472" s="16">
        <f t="shared" si="185"/>
        <v>1.1538461538461537</v>
      </c>
      <c r="U472" s="16">
        <f t="shared" si="186"/>
        <v>0.76923076923076927</v>
      </c>
      <c r="V472" s="16">
        <f t="shared" si="187"/>
        <v>0</v>
      </c>
      <c r="W472" s="16">
        <f t="shared" si="188"/>
        <v>0.19230769230769232</v>
      </c>
      <c r="X472" s="16">
        <f t="shared" si="189"/>
        <v>2.6923076923076925</v>
      </c>
      <c r="Y472" s="16">
        <f t="shared" si="190"/>
        <v>0</v>
      </c>
      <c r="Z472" s="16">
        <f t="shared" si="191"/>
        <v>0</v>
      </c>
      <c r="AA472" s="16">
        <f t="shared" si="192"/>
        <v>0.19230769230769232</v>
      </c>
      <c r="AB472" s="17">
        <f t="shared" si="193"/>
        <v>0</v>
      </c>
      <c r="AC472" s="15">
        <v>1911.3</v>
      </c>
      <c r="AD472" s="14">
        <f>AVERAGE(Tabela1[[#This Row],[202407-JUL]:[202506-JUN]])</f>
        <v>52</v>
      </c>
      <c r="AE472" s="14">
        <f t="shared" si="194"/>
        <v>80</v>
      </c>
      <c r="AF472" s="5">
        <v>0</v>
      </c>
      <c r="AG472" s="6">
        <v>351</v>
      </c>
      <c r="AH472" s="4">
        <v>0</v>
      </c>
      <c r="AI472" s="23">
        <f>SUM(Tabela1[[#This Row],[ESTOQUE RJ]:[ESTOQUE SC]])</f>
        <v>351</v>
      </c>
      <c r="AJ472" s="4">
        <v>0</v>
      </c>
      <c r="AK472" s="4">
        <v>0</v>
      </c>
      <c r="AL472" s="24">
        <f>SUM(Tabela1[[#This Row],[QTD CONTAINER]:[QTD FÁBRICA]])</f>
        <v>0</v>
      </c>
      <c r="AM472" s="7">
        <f t="shared" si="195"/>
        <v>6.75</v>
      </c>
      <c r="AN472" s="7">
        <f t="shared" si="196"/>
        <v>0</v>
      </c>
      <c r="AO472" s="8">
        <f t="shared" si="197"/>
        <v>0</v>
      </c>
      <c r="AP472" s="9">
        <f t="shared" si="198"/>
        <v>0</v>
      </c>
      <c r="AQ472" s="25">
        <f t="shared" si="199"/>
        <v>6.75</v>
      </c>
      <c r="AR472" s="18">
        <f t="shared" si="200"/>
        <v>4.3875000000000002</v>
      </c>
      <c r="AS472" s="7">
        <f t="shared" si="201"/>
        <v>0</v>
      </c>
      <c r="AT472" s="8">
        <f t="shared" si="202"/>
        <v>0</v>
      </c>
      <c r="AU472" s="9">
        <f t="shared" si="203"/>
        <v>0</v>
      </c>
      <c r="AV472" s="10">
        <f t="shared" si="204"/>
        <v>4.3875000000000002</v>
      </c>
      <c r="AW472" s="22">
        <f t="shared" si="205"/>
        <v>0</v>
      </c>
      <c r="AX472" s="5">
        <f t="shared" si="206"/>
        <v>0</v>
      </c>
      <c r="AY472" s="4">
        <f>IF(
  AND(Tabela1[[#This Row],[GRUPO | ITEM]]="PALHETAS",NOT(OR(MID(Tabela1[[#This Row],[ITEM]],1,5)="YN-PF",MID(Tabela1[[#This Row],[ITEM]],1,5)="YN-PC"))),
  0,
  IF(
    ROUNDUP(
      IF(
        IF(D472="A",13-SUM(AR472:AU472),IF(D472="B",11-SUM(AR472:AU472),IF(D472="C",7-SUM(AR472:AU472))))
        &lt;0,
        0,
        IF(D472="A",13-SUM(AR472:AU472),IF(D472="B",11-SUM(AR472:AU472),IF(D472="C",7-SUM(AR472:AU472))))
      )
      *AE472/C472, 0
    )
    *C472 = 0,
    0,
    ROUNDUP(
      IF(
        IF(D472="A",13-SUM(AR472:AU472),IF(D472="B",11-SUM(AR472:AU472),IF(D472="C",7-SUM(AR472:AU472))))
        &lt;0,
        0,
        IF(D472="A",13-SUM(AR472:AU472),IF(D472="B",11-SUM(AR472:AU472),IF(D472="C",7-SUM(AR472:AU472))))
      )
      *AE472/C472, 0
    ) *C472
  )
)</f>
        <v>0</v>
      </c>
      <c r="AZ472" s="26">
        <f>IF(OR(COUNTIF(AB472,"&gt;="&amp;1.5)+COUNTIF(AA472,"&gt;="&amp;1.5)+COUNTIF(Z472,"&gt;="&amp;1.5)+COUNTIF(Y472,"&gt;="&amp;1.5)+COUNTIF(X472,"&gt;="&amp;1.5)&gt;=2,COUNTIF(AB472,"&gt;="&amp;2)&gt;=1,AND(AA472&gt;=1.5,AB472&lt;=0.3,AI472=0)),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+IFERROR(BA472*C472,0),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+IFERROR(BA472*C472,0),
IFERROR(AVERAGEIF(Tabela1[[#This Row],[COMPRA PADRÃO]:[COMPRA &gt;30%]],"&gt;"&amp;0,Tabela1[[#This Row],[COMPRA PADRÃO]:[COMPRA &gt;30%]]),
0))/Tabela1[[#This Row],[U/CX]],0)*Tabela1[[#This Row],[U/CX]])</f>
        <v>0</v>
      </c>
      <c r="BA472" s="19"/>
      <c r="BB472" s="19"/>
      <c r="BC472" s="41"/>
      <c r="BD472" s="43">
        <f t="shared" si="207"/>
        <v>0.98113207547169812</v>
      </c>
      <c r="BE472" s="44">
        <f>Tabela1[[#This Row],[MÉDIA DIÁRIA]]*180</f>
        <v>176.60377358490567</v>
      </c>
      <c r="BF472" s="44">
        <f>Tabela1[[#This Row],[MÉDIA DIÁRIA]]*IF(Tabela1[[#This Row],[ABC FAT]]="A",(13*22),IF(Tabela1[[#This Row],[ABC FAT]]="B",(9*22),IF(Tabela1[[#This Row],[ABC FAT]]="C",(3*22),0)))</f>
        <v>64.754716981132077</v>
      </c>
      <c r="BG472" s="44">
        <f>SUM(Tabela1[[#This Row],[ESTOQUE TOTAL]],Tabela1[[#This Row],[TRÂNSITO TOTAL]])</f>
        <v>351</v>
      </c>
      <c r="BH4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1.9874999999999998</v>
      </c>
    </row>
    <row r="473" spans="1:61" s="3" customFormat="1" x14ac:dyDescent="0.2">
      <c r="A473" s="4" t="s">
        <v>17</v>
      </c>
      <c r="B473" s="4" t="s">
        <v>956</v>
      </c>
      <c r="C473" s="4">
        <v>25</v>
      </c>
      <c r="D473" s="4" t="s">
        <v>85</v>
      </c>
      <c r="E473" s="5">
        <v>125</v>
      </c>
      <c r="F473" s="4">
        <v>125</v>
      </c>
      <c r="G473" s="4">
        <v>30</v>
      </c>
      <c r="H473" s="4">
        <v>130</v>
      </c>
      <c r="I473" s="4">
        <v>105</v>
      </c>
      <c r="J473" s="4"/>
      <c r="K473" s="4">
        <v>25</v>
      </c>
      <c r="L473" s="4"/>
      <c r="M473" s="4">
        <v>25</v>
      </c>
      <c r="N473" s="4"/>
      <c r="O473" s="4">
        <v>25</v>
      </c>
      <c r="P473" s="4">
        <v>25</v>
      </c>
      <c r="Q473" s="13">
        <f t="shared" si="182"/>
        <v>1.8292682926829269</v>
      </c>
      <c r="R473" s="16">
        <f t="shared" si="183"/>
        <v>1.8292682926829269</v>
      </c>
      <c r="S473" s="16">
        <f t="shared" si="184"/>
        <v>0.4390243902439025</v>
      </c>
      <c r="T473" s="16">
        <f t="shared" si="185"/>
        <v>1.902439024390244</v>
      </c>
      <c r="U473" s="16">
        <f t="shared" si="186"/>
        <v>1.5365853658536586</v>
      </c>
      <c r="V473" s="16">
        <f t="shared" si="187"/>
        <v>0</v>
      </c>
      <c r="W473" s="16">
        <f t="shared" si="188"/>
        <v>0.36585365853658541</v>
      </c>
      <c r="X473" s="16">
        <f t="shared" si="189"/>
        <v>0</v>
      </c>
      <c r="Y473" s="16">
        <f t="shared" si="190"/>
        <v>0.36585365853658541</v>
      </c>
      <c r="Z473" s="16">
        <f t="shared" si="191"/>
        <v>0</v>
      </c>
      <c r="AA473" s="16">
        <f t="shared" si="192"/>
        <v>0.36585365853658541</v>
      </c>
      <c r="AB473" s="17">
        <f t="shared" si="193"/>
        <v>0.36585365853658541</v>
      </c>
      <c r="AC473" s="15">
        <v>11716.6</v>
      </c>
      <c r="AD473" s="14">
        <f>AVERAGE(Tabela1[[#This Row],[202407-JUL]:[202506-JUN]])</f>
        <v>68.333333333333329</v>
      </c>
      <c r="AE473" s="14">
        <f t="shared" si="194"/>
        <v>68.333333333333329</v>
      </c>
      <c r="AF473" s="5">
        <v>0</v>
      </c>
      <c r="AG473" s="6">
        <v>435</v>
      </c>
      <c r="AH473" s="4">
        <v>400</v>
      </c>
      <c r="AI473" s="23">
        <f>SUM(Tabela1[[#This Row],[ESTOQUE RJ]:[ESTOQUE SC]])</f>
        <v>835</v>
      </c>
      <c r="AJ473" s="4">
        <v>0</v>
      </c>
      <c r="AK473" s="4">
        <v>0</v>
      </c>
      <c r="AL473" s="24">
        <f>SUM(Tabela1[[#This Row],[QTD CONTAINER]:[QTD FÁBRICA]])</f>
        <v>0</v>
      </c>
      <c r="AM473" s="7">
        <f t="shared" si="195"/>
        <v>6.3658536585365857</v>
      </c>
      <c r="AN473" s="7">
        <f t="shared" si="196"/>
        <v>5.8536585365853666</v>
      </c>
      <c r="AO473" s="8">
        <f t="shared" si="197"/>
        <v>0</v>
      </c>
      <c r="AP473" s="9">
        <f t="shared" si="198"/>
        <v>0</v>
      </c>
      <c r="AQ473" s="25">
        <f t="shared" si="199"/>
        <v>12.219512195121952</v>
      </c>
      <c r="AR473" s="18">
        <f t="shared" si="200"/>
        <v>6.3658536585365857</v>
      </c>
      <c r="AS473" s="7">
        <f t="shared" si="201"/>
        <v>5.8536585365853666</v>
      </c>
      <c r="AT473" s="8">
        <f t="shared" si="202"/>
        <v>0</v>
      </c>
      <c r="AU473" s="9">
        <f t="shared" si="203"/>
        <v>0</v>
      </c>
      <c r="AV473" s="10">
        <f t="shared" si="204"/>
        <v>12.219512195121952</v>
      </c>
      <c r="AW473" s="22">
        <f t="shared" si="205"/>
        <v>0</v>
      </c>
      <c r="AX473" s="5">
        <f t="shared" si="206"/>
        <v>0</v>
      </c>
      <c r="AY473" s="4">
        <f>IF(
  AND(Tabela1[[#This Row],[GRUPO | ITEM]]="PALHETAS",NOT(OR(MID(Tabela1[[#This Row],[ITEM]],1,5)="YN-PF",MID(Tabela1[[#This Row],[ITEM]],1,5)="YN-PC"))),
  0,
  IF(
    ROUNDUP(
      IF(
        IF(D473="A",13-SUM(AR473:AU473),IF(D473="B",11-SUM(AR473:AU473),IF(D473="C",7-SUM(AR473:AU473))))
        &lt;0,
        0,
        IF(D473="A",13-SUM(AR473:AU473),IF(D473="B",11-SUM(AR473:AU473),IF(D473="C",7-SUM(AR473:AU473))))
      )
      *AE473/C473, 0
    )
    *C473 = 0,
    0,
    ROUNDUP(
      IF(
        IF(D473="A",13-SUM(AR473:AU473),IF(D473="B",11-SUM(AR473:AU473),IF(D473="C",7-SUM(AR473:AU473))))
        &lt;0,
        0,
        IF(D473="A",13-SUM(AR473:AU473),IF(D473="B",11-SUM(AR473:AU473),IF(D473="C",7-SUM(AR473:AU473))))
      )
      *AE473/C473, 0
    ) *C473
  )
)</f>
        <v>0</v>
      </c>
      <c r="AZ473" s="26">
        <f>IF(OR(COUNTIF(AB473,"&gt;="&amp;1.5)+COUNTIF(AA473,"&gt;="&amp;1.5)+COUNTIF(Z473,"&gt;="&amp;1.5)+COUNTIF(Y473,"&gt;="&amp;1.5)+COUNTIF(X473,"&gt;="&amp;1.5)&gt;=2,COUNTIF(AB473,"&gt;="&amp;2)&gt;=1,AND(AA473&gt;=1.5,AB473&lt;=0.3,AI473=0)),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+IFERROR(BA473*C473,0),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+IFERROR(BA473*C473,0),
IFERROR(AVERAGEIF(Tabela1[[#This Row],[COMPRA PADRÃO]:[COMPRA &gt;30%]],"&gt;"&amp;0,Tabela1[[#This Row],[COMPRA PADRÃO]:[COMPRA &gt;30%]]),
0))/Tabela1[[#This Row],[U/CX]],0)*Tabela1[[#This Row],[U/CX]])</f>
        <v>0</v>
      </c>
      <c r="BA473" s="19"/>
      <c r="BB473" s="19"/>
      <c r="BC473" s="5"/>
      <c r="BD473" s="43">
        <f t="shared" si="207"/>
        <v>2.3207547169811322</v>
      </c>
      <c r="BE473" s="44">
        <f>Tabela1[[#This Row],[MÉDIA DIÁRIA]]*180</f>
        <v>417.7358490566038</v>
      </c>
      <c r="BF473" s="44">
        <f>Tabela1[[#This Row],[MÉDIA DIÁRIA]]*IF(Tabela1[[#This Row],[ABC FAT]]="A",(13*22),IF(Tabela1[[#This Row],[ABC FAT]]="B",(9*22),IF(Tabela1[[#This Row],[ABC FAT]]="C",(3*22),0)))</f>
        <v>153.16981132075472</v>
      </c>
      <c r="BG473" s="44">
        <f>SUM(Tabela1[[#This Row],[ESTOQUE TOTAL]],Tabela1[[#This Row],[TRÂNSITO TOTAL]])</f>
        <v>835</v>
      </c>
      <c r="BH4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1.9988708220415536</v>
      </c>
    </row>
    <row r="474" spans="1:61" s="3" customFormat="1" x14ac:dyDescent="0.2">
      <c r="A474" s="4" t="s">
        <v>17</v>
      </c>
      <c r="B474" s="4" t="s">
        <v>812</v>
      </c>
      <c r="C474" s="4">
        <v>20</v>
      </c>
      <c r="D474" s="4" t="s">
        <v>85</v>
      </c>
      <c r="E474" s="5">
        <v>120</v>
      </c>
      <c r="F474" s="4">
        <v>60</v>
      </c>
      <c r="G474" s="4">
        <v>40</v>
      </c>
      <c r="H474" s="4">
        <v>220</v>
      </c>
      <c r="I474" s="4">
        <v>300</v>
      </c>
      <c r="J474" s="4">
        <v>140</v>
      </c>
      <c r="K474" s="4">
        <v>40</v>
      </c>
      <c r="L474" s="4">
        <v>100</v>
      </c>
      <c r="M474" s="4"/>
      <c r="N474" s="4">
        <v>80</v>
      </c>
      <c r="O474" s="4">
        <v>20</v>
      </c>
      <c r="P474" s="4">
        <v>20</v>
      </c>
      <c r="Q474" s="13">
        <f t="shared" si="182"/>
        <v>1.1578947368421053</v>
      </c>
      <c r="R474" s="16">
        <f t="shared" si="183"/>
        <v>0.57894736842105265</v>
      </c>
      <c r="S474" s="16">
        <f t="shared" si="184"/>
        <v>0.38596491228070173</v>
      </c>
      <c r="T474" s="16">
        <f t="shared" si="185"/>
        <v>2.1228070175438596</v>
      </c>
      <c r="U474" s="16">
        <f t="shared" si="186"/>
        <v>2.8947368421052628</v>
      </c>
      <c r="V474" s="16">
        <f t="shared" si="187"/>
        <v>1.3508771929824561</v>
      </c>
      <c r="W474" s="16">
        <f t="shared" si="188"/>
        <v>0.38596491228070173</v>
      </c>
      <c r="X474" s="16">
        <f t="shared" si="189"/>
        <v>0.96491228070175439</v>
      </c>
      <c r="Y474" s="16">
        <f t="shared" si="190"/>
        <v>0</v>
      </c>
      <c r="Z474" s="16">
        <f t="shared" si="191"/>
        <v>0.77192982456140347</v>
      </c>
      <c r="AA474" s="16">
        <f t="shared" si="192"/>
        <v>0.19298245614035087</v>
      </c>
      <c r="AB474" s="17">
        <f t="shared" si="193"/>
        <v>0.19298245614035087</v>
      </c>
      <c r="AC474" s="15">
        <v>13515.4</v>
      </c>
      <c r="AD474" s="14">
        <f>AVERAGE(Tabela1[[#This Row],[202407-JUL]:[202506-JUN]])</f>
        <v>103.63636363636364</v>
      </c>
      <c r="AE474" s="14">
        <f t="shared" si="194"/>
        <v>122.22222222222223</v>
      </c>
      <c r="AF474" s="5">
        <v>0</v>
      </c>
      <c r="AG474" s="6">
        <v>520</v>
      </c>
      <c r="AH474" s="4">
        <v>1040</v>
      </c>
      <c r="AI474" s="23">
        <f>SUM(Tabela1[[#This Row],[ESTOQUE RJ]:[ESTOQUE SC]])</f>
        <v>1560</v>
      </c>
      <c r="AJ474" s="4">
        <v>0</v>
      </c>
      <c r="AK474" s="4">
        <v>0</v>
      </c>
      <c r="AL474" s="24">
        <f>SUM(Tabela1[[#This Row],[QTD CONTAINER]:[QTD FÁBRICA]])</f>
        <v>0</v>
      </c>
      <c r="AM474" s="7">
        <f t="shared" si="195"/>
        <v>5.0175438596491224</v>
      </c>
      <c r="AN474" s="7">
        <f t="shared" si="196"/>
        <v>10.035087719298245</v>
      </c>
      <c r="AO474" s="8">
        <f t="shared" si="197"/>
        <v>0</v>
      </c>
      <c r="AP474" s="9">
        <f t="shared" si="198"/>
        <v>0</v>
      </c>
      <c r="AQ474" s="25">
        <f t="shared" si="199"/>
        <v>15.052631578947366</v>
      </c>
      <c r="AR474" s="18">
        <f t="shared" si="200"/>
        <v>4.254545454545454</v>
      </c>
      <c r="AS474" s="7">
        <f t="shared" si="201"/>
        <v>8.5090909090909079</v>
      </c>
      <c r="AT474" s="8">
        <f t="shared" si="202"/>
        <v>0</v>
      </c>
      <c r="AU474" s="9">
        <f t="shared" si="203"/>
        <v>0</v>
      </c>
      <c r="AV474" s="10">
        <f t="shared" si="204"/>
        <v>12.763636363636362</v>
      </c>
      <c r="AW474" s="22">
        <f t="shared" si="205"/>
        <v>0</v>
      </c>
      <c r="AX474" s="5">
        <f t="shared" si="206"/>
        <v>0</v>
      </c>
      <c r="AY474" s="4">
        <f>IF(
  AND(Tabela1[[#This Row],[GRUPO | ITEM]]="PALHETAS",NOT(OR(MID(Tabela1[[#This Row],[ITEM]],1,5)="YN-PF",MID(Tabela1[[#This Row],[ITEM]],1,5)="YN-PC"))),
  0,
  IF(
    ROUNDUP(
      IF(
        IF(D474="A",13-SUM(AR474:AU474),IF(D474="B",11-SUM(AR474:AU474),IF(D474="C",7-SUM(AR474:AU474))))
        &lt;0,
        0,
        IF(D474="A",13-SUM(AR474:AU474),IF(D474="B",11-SUM(AR474:AU474),IF(D474="C",7-SUM(AR474:AU474))))
      )
      *AE474/C474, 0
    )
    *C474 = 0,
    0,
    ROUNDUP(
      IF(
        IF(D474="A",13-SUM(AR474:AU474),IF(D474="B",11-SUM(AR474:AU474),IF(D474="C",7-SUM(AR474:AU474))))
        &lt;0,
        0,
        IF(D474="A",13-SUM(AR474:AU474),IF(D474="B",11-SUM(AR474:AU474),IF(D474="C",7-SUM(AR474:AU474))))
      )
      *AE474/C474, 0
    ) *C474
  )
)</f>
        <v>0</v>
      </c>
      <c r="AZ474" s="26">
        <f>IF(OR(COUNTIF(AB474,"&gt;="&amp;1.5)+COUNTIF(AA474,"&gt;="&amp;1.5)+COUNTIF(Z474,"&gt;="&amp;1.5)+COUNTIF(Y474,"&gt;="&amp;1.5)+COUNTIF(X474,"&gt;="&amp;1.5)&gt;=2,COUNTIF(AB474,"&gt;="&amp;2)&gt;=1,AND(AA474&gt;=1.5,AB474&lt;=0.3,AI474=0)),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+IFERROR(BA474*C474,0),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+IFERROR(BA474*C474,0),
IFERROR(AVERAGEIF(Tabela1[[#This Row],[COMPRA PADRÃO]:[COMPRA &gt;30%]],"&gt;"&amp;0,Tabela1[[#This Row],[COMPRA PADRÃO]:[COMPRA &gt;30%]]),
0))/Tabela1[[#This Row],[U/CX]],0)*Tabela1[[#This Row],[U/CX]])</f>
        <v>0</v>
      </c>
      <c r="BA474" s="19"/>
      <c r="BB474" s="19"/>
      <c r="BC474" s="5"/>
      <c r="BD474" s="43">
        <f t="shared" si="207"/>
        <v>4.3018867924528301</v>
      </c>
      <c r="BE474" s="44">
        <f>Tabela1[[#This Row],[MÉDIA DIÁRIA]]*180</f>
        <v>774.33962264150944</v>
      </c>
      <c r="BF474" s="44">
        <f>Tabela1[[#This Row],[MÉDIA DIÁRIA]]*IF(Tabela1[[#This Row],[ABC FAT]]="A",(13*22),IF(Tabela1[[#This Row],[ABC FAT]]="B",(9*22),IF(Tabela1[[#This Row],[ABC FAT]]="C",(3*22),0)))</f>
        <v>283.92452830188677</v>
      </c>
      <c r="BG474" s="44">
        <f>SUM(Tabela1[[#This Row],[ESTOQUE TOTAL]],Tabela1[[#This Row],[TRÂNSITO TOTAL]])</f>
        <v>1560</v>
      </c>
      <c r="BH4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2.0146198830409356</v>
      </c>
    </row>
    <row r="475" spans="1:61" s="3" customFormat="1" x14ac:dyDescent="0.2">
      <c r="A475" s="4" t="s">
        <v>17</v>
      </c>
      <c r="B475" s="4" t="s">
        <v>968</v>
      </c>
      <c r="C475" s="4">
        <v>25</v>
      </c>
      <c r="D475" s="4" t="s">
        <v>85</v>
      </c>
      <c r="E475" s="5">
        <v>25</v>
      </c>
      <c r="F475" s="4">
        <v>100</v>
      </c>
      <c r="G475" s="4">
        <v>100</v>
      </c>
      <c r="H475" s="4">
        <v>125</v>
      </c>
      <c r="I475" s="4">
        <v>35</v>
      </c>
      <c r="J475" s="4">
        <v>10</v>
      </c>
      <c r="K475" s="4">
        <v>75</v>
      </c>
      <c r="L475" s="4">
        <v>75</v>
      </c>
      <c r="M475" s="4">
        <v>55</v>
      </c>
      <c r="N475" s="4">
        <v>100</v>
      </c>
      <c r="O475" s="4">
        <v>50</v>
      </c>
      <c r="P475" s="4">
        <v>50</v>
      </c>
      <c r="Q475" s="13">
        <f t="shared" si="182"/>
        <v>0.375</v>
      </c>
      <c r="R475" s="16">
        <f t="shared" si="183"/>
        <v>1.5</v>
      </c>
      <c r="S475" s="16">
        <f t="shared" si="184"/>
        <v>1.5</v>
      </c>
      <c r="T475" s="16">
        <f t="shared" si="185"/>
        <v>1.8749999999999998</v>
      </c>
      <c r="U475" s="16">
        <f t="shared" si="186"/>
        <v>0.52499999999999991</v>
      </c>
      <c r="V475" s="16">
        <f t="shared" si="187"/>
        <v>0.15</v>
      </c>
      <c r="W475" s="16">
        <f t="shared" si="188"/>
        <v>1.125</v>
      </c>
      <c r="X475" s="16">
        <f t="shared" si="189"/>
        <v>1.125</v>
      </c>
      <c r="Y475" s="16">
        <f t="shared" si="190"/>
        <v>0.82499999999999996</v>
      </c>
      <c r="Z475" s="16">
        <f t="shared" si="191"/>
        <v>1.5</v>
      </c>
      <c r="AA475" s="16">
        <f t="shared" si="192"/>
        <v>0.75</v>
      </c>
      <c r="AB475" s="17">
        <f t="shared" si="193"/>
        <v>0.75</v>
      </c>
      <c r="AC475" s="15">
        <v>16528.2</v>
      </c>
      <c r="AD475" s="14">
        <f>AVERAGE(Tabela1[[#This Row],[202407-JUL]:[202506-JUN]])</f>
        <v>66.666666666666671</v>
      </c>
      <c r="AE475" s="14">
        <f t="shared" si="194"/>
        <v>71.818181818181813</v>
      </c>
      <c r="AF475" s="5">
        <v>0</v>
      </c>
      <c r="AG475" s="6">
        <v>175</v>
      </c>
      <c r="AH475" s="4">
        <v>925</v>
      </c>
      <c r="AI475" s="23">
        <f>SUM(Tabela1[[#This Row],[ESTOQUE RJ]:[ESTOQUE SC]])</f>
        <v>1100</v>
      </c>
      <c r="AJ475" s="4">
        <v>0</v>
      </c>
      <c r="AK475" s="4">
        <v>0</v>
      </c>
      <c r="AL475" s="24">
        <f>SUM(Tabela1[[#This Row],[QTD CONTAINER]:[QTD FÁBRICA]])</f>
        <v>0</v>
      </c>
      <c r="AM475" s="7">
        <f t="shared" si="195"/>
        <v>2.625</v>
      </c>
      <c r="AN475" s="7">
        <f t="shared" si="196"/>
        <v>13.874999999999998</v>
      </c>
      <c r="AO475" s="8">
        <f t="shared" si="197"/>
        <v>0</v>
      </c>
      <c r="AP475" s="9">
        <f t="shared" si="198"/>
        <v>0</v>
      </c>
      <c r="AQ475" s="25">
        <f t="shared" si="199"/>
        <v>16.5</v>
      </c>
      <c r="AR475" s="18">
        <f t="shared" si="200"/>
        <v>2.4367088607594938</v>
      </c>
      <c r="AS475" s="7">
        <f t="shared" si="201"/>
        <v>12.879746835443038</v>
      </c>
      <c r="AT475" s="8">
        <f t="shared" si="202"/>
        <v>0</v>
      </c>
      <c r="AU475" s="9">
        <f t="shared" si="203"/>
        <v>0</v>
      </c>
      <c r="AV475" s="10">
        <f t="shared" si="204"/>
        <v>15.316455696202532</v>
      </c>
      <c r="AW475" s="22">
        <f t="shared" si="205"/>
        <v>0</v>
      </c>
      <c r="AX475" s="5">
        <f t="shared" si="206"/>
        <v>0</v>
      </c>
      <c r="AY475" s="4">
        <f>IF(
  AND(Tabela1[[#This Row],[GRUPO | ITEM]]="PALHETAS",NOT(OR(MID(Tabela1[[#This Row],[ITEM]],1,5)="YN-PF",MID(Tabela1[[#This Row],[ITEM]],1,5)="YN-PC"))),
  0,
  IF(
    ROUNDUP(
      IF(
        IF(D475="A",13-SUM(AR475:AU475),IF(D475="B",11-SUM(AR475:AU475),IF(D475="C",7-SUM(AR475:AU475))))
        &lt;0,
        0,
        IF(D475="A",13-SUM(AR475:AU475),IF(D475="B",11-SUM(AR475:AU475),IF(D475="C",7-SUM(AR475:AU475))))
      )
      *AE475/C475, 0
    )
    *C475 = 0,
    0,
    ROUNDUP(
      IF(
        IF(D475="A",13-SUM(AR475:AU475),IF(D475="B",11-SUM(AR475:AU475),IF(D475="C",7-SUM(AR475:AU475))))
        &lt;0,
        0,
        IF(D475="A",13-SUM(AR475:AU475),IF(D475="B",11-SUM(AR475:AU475),IF(D475="C",7-SUM(AR475:AU475))))
      )
      *AE475/C475, 0
    ) *C475
  )
)</f>
        <v>0</v>
      </c>
      <c r="AZ475" s="26">
        <f>IF(OR(COUNTIF(AB475,"&gt;="&amp;1.5)+COUNTIF(AA475,"&gt;="&amp;1.5)+COUNTIF(Z475,"&gt;="&amp;1.5)+COUNTIF(Y475,"&gt;="&amp;1.5)+COUNTIF(X475,"&gt;="&amp;1.5)&gt;=2,COUNTIF(AB475,"&gt;="&amp;2)&gt;=1,AND(AA475&gt;=1.5,AB475&lt;=0.3,AI475=0)),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+IFERROR(BA475*C475,0),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+IFERROR(BA475*C475,0),
IFERROR(AVERAGEIF(Tabela1[[#This Row],[COMPRA PADRÃO]:[COMPRA &gt;30%]],"&gt;"&amp;0,Tabela1[[#This Row],[COMPRA PADRÃO]:[COMPRA &gt;30%]]),
0))/Tabela1[[#This Row],[U/CX]],0)*Tabela1[[#This Row],[U/CX]])</f>
        <v>0</v>
      </c>
      <c r="BA475" s="19"/>
      <c r="BB475" s="19"/>
      <c r="BC475" s="5"/>
      <c r="BD475" s="43">
        <f t="shared" si="207"/>
        <v>3.0188679245283021</v>
      </c>
      <c r="BE475" s="44">
        <f>Tabela1[[#This Row],[MÉDIA DIÁRIA]]*180</f>
        <v>543.39622641509436</v>
      </c>
      <c r="BF475" s="44">
        <f>Tabela1[[#This Row],[MÉDIA DIÁRIA]]*IF(Tabela1[[#This Row],[ABC FAT]]="A",(13*22),IF(Tabela1[[#This Row],[ABC FAT]]="B",(9*22),IF(Tabela1[[#This Row],[ABC FAT]]="C",(3*22),0)))</f>
        <v>199.24528301886795</v>
      </c>
      <c r="BG475" s="44">
        <f>SUM(Tabela1[[#This Row],[ESTOQUE TOTAL]],Tabela1[[#This Row],[TRÂNSITO TOTAL]])</f>
        <v>1100</v>
      </c>
      <c r="BH4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2.0243055555555554</v>
      </c>
    </row>
    <row r="476" spans="1:61" s="3" customFormat="1" x14ac:dyDescent="0.2">
      <c r="A476" s="4" t="s">
        <v>17</v>
      </c>
      <c r="B476" s="4" t="s">
        <v>826</v>
      </c>
      <c r="C476" s="4">
        <v>50</v>
      </c>
      <c r="D476" s="4" t="s">
        <v>16</v>
      </c>
      <c r="E476" s="5">
        <v>500</v>
      </c>
      <c r="F476" s="4">
        <v>775</v>
      </c>
      <c r="G476" s="4">
        <v>475</v>
      </c>
      <c r="H476" s="4">
        <v>950</v>
      </c>
      <c r="I476" s="4">
        <v>1975</v>
      </c>
      <c r="J476" s="4">
        <v>150</v>
      </c>
      <c r="K476" s="4">
        <v>1100</v>
      </c>
      <c r="L476" s="4">
        <v>225</v>
      </c>
      <c r="M476" s="4">
        <v>375</v>
      </c>
      <c r="N476" s="4">
        <v>250</v>
      </c>
      <c r="O476" s="4">
        <v>1000</v>
      </c>
      <c r="P476" s="4">
        <v>400</v>
      </c>
      <c r="Q476" s="13">
        <f t="shared" si="182"/>
        <v>0.73394495412844041</v>
      </c>
      <c r="R476" s="16">
        <f t="shared" si="183"/>
        <v>1.1376146788990826</v>
      </c>
      <c r="S476" s="16">
        <f t="shared" si="184"/>
        <v>0.69724770642201839</v>
      </c>
      <c r="T476" s="16">
        <f t="shared" si="185"/>
        <v>1.3944954128440368</v>
      </c>
      <c r="U476" s="16">
        <f t="shared" si="186"/>
        <v>2.8990825688073394</v>
      </c>
      <c r="V476" s="16">
        <f t="shared" si="187"/>
        <v>0.22018348623853212</v>
      </c>
      <c r="W476" s="16">
        <f t="shared" si="188"/>
        <v>1.6146788990825689</v>
      </c>
      <c r="X476" s="16">
        <f t="shared" si="189"/>
        <v>0.33027522935779818</v>
      </c>
      <c r="Y476" s="16">
        <f t="shared" si="190"/>
        <v>0.55045871559633031</v>
      </c>
      <c r="Z476" s="16">
        <f t="shared" si="191"/>
        <v>0.3669724770642202</v>
      </c>
      <c r="AA476" s="16">
        <f t="shared" si="192"/>
        <v>1.4678899082568808</v>
      </c>
      <c r="AB476" s="17">
        <f t="shared" si="193"/>
        <v>0.58715596330275233</v>
      </c>
      <c r="AC476" s="15">
        <v>64647</v>
      </c>
      <c r="AD476" s="14">
        <f>AVERAGE(Tabela1[[#This Row],[202407-JUL]:[202506-JUN]])</f>
        <v>681.25</v>
      </c>
      <c r="AE476" s="14">
        <f t="shared" si="194"/>
        <v>729.5454545454545</v>
      </c>
      <c r="AF476" s="5">
        <v>0</v>
      </c>
      <c r="AG476" s="6">
        <v>3575</v>
      </c>
      <c r="AH476" s="4">
        <v>7700</v>
      </c>
      <c r="AI476" s="23">
        <f>SUM(Tabela1[[#This Row],[ESTOQUE RJ]:[ESTOQUE SC]])</f>
        <v>11275</v>
      </c>
      <c r="AJ476" s="4">
        <v>0</v>
      </c>
      <c r="AK476" s="4">
        <v>0</v>
      </c>
      <c r="AL476" s="24">
        <f>SUM(Tabela1[[#This Row],[QTD CONTAINER]:[QTD FÁBRICA]])</f>
        <v>0</v>
      </c>
      <c r="AM476" s="7">
        <f t="shared" si="195"/>
        <v>5.2477064220183482</v>
      </c>
      <c r="AN476" s="7">
        <f t="shared" si="196"/>
        <v>11.302752293577981</v>
      </c>
      <c r="AO476" s="8">
        <f t="shared" si="197"/>
        <v>0</v>
      </c>
      <c r="AP476" s="9">
        <f t="shared" si="198"/>
        <v>0</v>
      </c>
      <c r="AQ476" s="25">
        <f t="shared" si="199"/>
        <v>16.550458715596328</v>
      </c>
      <c r="AR476" s="18">
        <f t="shared" si="200"/>
        <v>4.9003115264797508</v>
      </c>
      <c r="AS476" s="7">
        <f t="shared" si="201"/>
        <v>10.554517133956386</v>
      </c>
      <c r="AT476" s="8">
        <f t="shared" si="202"/>
        <v>0</v>
      </c>
      <c r="AU476" s="9">
        <f t="shared" si="203"/>
        <v>0</v>
      </c>
      <c r="AV476" s="10">
        <f t="shared" si="204"/>
        <v>15.454828660436137</v>
      </c>
      <c r="AW476" s="22">
        <f t="shared" si="205"/>
        <v>0</v>
      </c>
      <c r="AX476" s="5">
        <f t="shared" si="206"/>
        <v>0</v>
      </c>
      <c r="AY476" s="4">
        <f>IF(
  AND(Tabela1[[#This Row],[GRUPO | ITEM]]="PALHETAS",NOT(OR(MID(Tabela1[[#This Row],[ITEM]],1,5)="YN-PF",MID(Tabela1[[#This Row],[ITEM]],1,5)="YN-PC"))),
  0,
  IF(
    ROUNDUP(
      IF(
        IF(D476="A",13-SUM(AR476:AU476),IF(D476="B",11-SUM(AR476:AU476),IF(D476="C",7-SUM(AR476:AU476))))
        &lt;0,
        0,
        IF(D476="A",13-SUM(AR476:AU476),IF(D476="B",11-SUM(AR476:AU476),IF(D476="C",7-SUM(AR476:AU476))))
      )
      *AE476/C476, 0
    )
    *C476 = 0,
    0,
    ROUNDUP(
      IF(
        IF(D476="A",13-SUM(AR476:AU476),IF(D476="B",11-SUM(AR476:AU476),IF(D476="C",7-SUM(AR476:AU476))))
        &lt;0,
        0,
        IF(D476="A",13-SUM(AR476:AU476),IF(D476="B",11-SUM(AR476:AU476),IF(D476="C",7-SUM(AR476:AU476))))
      )
      *AE476/C476, 0
    ) *C476
  )
)</f>
        <v>0</v>
      </c>
      <c r="AZ476" s="26">
        <f>IF(OR(COUNTIF(AB476,"&gt;="&amp;1.5)+COUNTIF(AA476,"&gt;="&amp;1.5)+COUNTIF(Z476,"&gt;="&amp;1.5)+COUNTIF(Y476,"&gt;="&amp;1.5)+COUNTIF(X476,"&gt;="&amp;1.5)&gt;=2,COUNTIF(AB476,"&gt;="&amp;2)&gt;=1,AND(AA476&gt;=1.5,AB476&lt;=0.3,AI476=0)),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+IFERROR(BA476*C476,0),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+IFERROR(BA476*C476,0),
IFERROR(AVERAGEIF(Tabela1[[#This Row],[COMPRA PADRÃO]:[COMPRA &gt;30%]],"&gt;"&amp;0,Tabela1[[#This Row],[COMPRA PADRÃO]:[COMPRA &gt;30%]]),
0))/Tabela1[[#This Row],[U/CX]],0)*Tabela1[[#This Row],[U/CX]])</f>
        <v>0</v>
      </c>
      <c r="BA476" s="19"/>
      <c r="BB476" s="19"/>
      <c r="BC476" s="5"/>
      <c r="BD476" s="43">
        <f t="shared" si="207"/>
        <v>30.849056603773583</v>
      </c>
      <c r="BE476" s="44">
        <f>Tabela1[[#This Row],[MÉDIA DIÁRIA]]*180</f>
        <v>5552.8301886792451</v>
      </c>
      <c r="BF476" s="44">
        <f>Tabela1[[#This Row],[MÉDIA DIÁRIA]]*IF(Tabela1[[#This Row],[ABC FAT]]="A",(13*22),IF(Tabela1[[#This Row],[ABC FAT]]="B",(9*22),IF(Tabela1[[#This Row],[ABC FAT]]="C",(3*22),0)))</f>
        <v>6108.1132075471696</v>
      </c>
      <c r="BG476" s="44">
        <f>SUM(Tabela1[[#This Row],[ESTOQUE TOTAL]],Tabela1[[#This Row],[TRÂNSITO TOTAL]])</f>
        <v>11275</v>
      </c>
      <c r="BH4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</v>
      </c>
      <c r="BI4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2.0304960924226978</v>
      </c>
    </row>
    <row r="477" spans="1:61" s="3" customFormat="1" x14ac:dyDescent="0.2">
      <c r="A477" s="4" t="s">
        <v>17</v>
      </c>
      <c r="B477" s="4" t="s">
        <v>955</v>
      </c>
      <c r="C477" s="4">
        <v>25</v>
      </c>
      <c r="D477" s="4" t="s">
        <v>85</v>
      </c>
      <c r="E477" s="5">
        <v>50</v>
      </c>
      <c r="F477" s="4">
        <v>25</v>
      </c>
      <c r="G477" s="4">
        <v>75</v>
      </c>
      <c r="H477" s="4">
        <v>5</v>
      </c>
      <c r="I477" s="4">
        <v>75</v>
      </c>
      <c r="J477" s="4">
        <v>75</v>
      </c>
      <c r="K477" s="4">
        <v>25</v>
      </c>
      <c r="L477" s="4"/>
      <c r="M477" s="4"/>
      <c r="N477" s="4">
        <v>25</v>
      </c>
      <c r="O477" s="4">
        <v>25</v>
      </c>
      <c r="P477" s="4"/>
      <c r="Q477" s="13">
        <f t="shared" si="182"/>
        <v>1.1842105263157896</v>
      </c>
      <c r="R477" s="16">
        <f t="shared" si="183"/>
        <v>0.5921052631578948</v>
      </c>
      <c r="S477" s="16">
        <f t="shared" si="184"/>
        <v>1.7763157894736843</v>
      </c>
      <c r="T477" s="16">
        <f t="shared" si="185"/>
        <v>0.11842105263157895</v>
      </c>
      <c r="U477" s="16">
        <f t="shared" si="186"/>
        <v>1.7763157894736843</v>
      </c>
      <c r="V477" s="16">
        <f t="shared" si="187"/>
        <v>1.7763157894736843</v>
      </c>
      <c r="W477" s="16">
        <f t="shared" si="188"/>
        <v>0.5921052631578948</v>
      </c>
      <c r="X477" s="16">
        <f t="shared" si="189"/>
        <v>0</v>
      </c>
      <c r="Y477" s="16">
        <f t="shared" si="190"/>
        <v>0</v>
      </c>
      <c r="Z477" s="16">
        <f t="shared" si="191"/>
        <v>0.5921052631578948</v>
      </c>
      <c r="AA477" s="16">
        <f t="shared" si="192"/>
        <v>0.5921052631578948</v>
      </c>
      <c r="AB477" s="17">
        <f t="shared" si="193"/>
        <v>0</v>
      </c>
      <c r="AC477" s="15">
        <v>7653.35</v>
      </c>
      <c r="AD477" s="14">
        <f>AVERAGE(Tabela1[[#This Row],[202407-JUL]:[202506-JUN]])</f>
        <v>42.222222222222221</v>
      </c>
      <c r="AE477" s="14">
        <f t="shared" si="194"/>
        <v>46.875</v>
      </c>
      <c r="AF477" s="5">
        <v>0</v>
      </c>
      <c r="AG477" s="6">
        <v>532</v>
      </c>
      <c r="AH477" s="4">
        <v>0</v>
      </c>
      <c r="AI477" s="23">
        <f>SUM(Tabela1[[#This Row],[ESTOQUE RJ]:[ESTOQUE SC]])</f>
        <v>532</v>
      </c>
      <c r="AJ477" s="4">
        <v>0</v>
      </c>
      <c r="AK477" s="4">
        <v>0</v>
      </c>
      <c r="AL477" s="24">
        <f>SUM(Tabela1[[#This Row],[QTD CONTAINER]:[QTD FÁBRICA]])</f>
        <v>0</v>
      </c>
      <c r="AM477" s="7">
        <f t="shared" si="195"/>
        <v>12.6</v>
      </c>
      <c r="AN477" s="7">
        <f t="shared" si="196"/>
        <v>0</v>
      </c>
      <c r="AO477" s="8">
        <f t="shared" si="197"/>
        <v>0</v>
      </c>
      <c r="AP477" s="9">
        <f t="shared" si="198"/>
        <v>0</v>
      </c>
      <c r="AQ477" s="25">
        <f t="shared" si="199"/>
        <v>12.6</v>
      </c>
      <c r="AR477" s="18">
        <f t="shared" si="200"/>
        <v>11.349333333333334</v>
      </c>
      <c r="AS477" s="7">
        <f t="shared" si="201"/>
        <v>0</v>
      </c>
      <c r="AT477" s="8">
        <f t="shared" si="202"/>
        <v>0</v>
      </c>
      <c r="AU477" s="9">
        <f t="shared" si="203"/>
        <v>0</v>
      </c>
      <c r="AV477" s="10">
        <f t="shared" si="204"/>
        <v>11.349333333333334</v>
      </c>
      <c r="AW477" s="22">
        <f t="shared" si="205"/>
        <v>0</v>
      </c>
      <c r="AX477" s="5">
        <f t="shared" si="206"/>
        <v>0</v>
      </c>
      <c r="AY477" s="4">
        <f>IF(
  AND(Tabela1[[#This Row],[GRUPO | ITEM]]="PALHETAS",NOT(OR(MID(Tabela1[[#This Row],[ITEM]],1,5)="YN-PF",MID(Tabela1[[#This Row],[ITEM]],1,5)="YN-PC"))),
  0,
  IF(
    ROUNDUP(
      IF(
        IF(D477="A",13-SUM(AR477:AU477),IF(D477="B",11-SUM(AR477:AU477),IF(D477="C",7-SUM(AR477:AU477))))
        &lt;0,
        0,
        IF(D477="A",13-SUM(AR477:AU477),IF(D477="B",11-SUM(AR477:AU477),IF(D477="C",7-SUM(AR477:AU477))))
      )
      *AE477/C477, 0
    )
    *C477 = 0,
    0,
    ROUNDUP(
      IF(
        IF(D477="A",13-SUM(AR477:AU477),IF(D477="B",11-SUM(AR477:AU477),IF(D477="C",7-SUM(AR477:AU477))))
        &lt;0,
        0,
        IF(D477="A",13-SUM(AR477:AU477),IF(D477="B",11-SUM(AR477:AU477),IF(D477="C",7-SUM(AR477:AU477))))
      )
      *AE477/C477, 0
    ) *C477
  )
)</f>
        <v>0</v>
      </c>
      <c r="AZ477" s="26">
        <f>IF(OR(COUNTIF(AB477,"&gt;="&amp;1.5)+COUNTIF(AA477,"&gt;="&amp;1.5)+COUNTIF(Z477,"&gt;="&amp;1.5)+COUNTIF(Y477,"&gt;="&amp;1.5)+COUNTIF(X477,"&gt;="&amp;1.5)&gt;=2,COUNTIF(AB477,"&gt;="&amp;2)&gt;=1,AND(AA477&gt;=1.5,AB477&lt;=0.3,AI477=0)),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+IFERROR(BA477*C477,0),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+IFERROR(BA477*C477,0),
IFERROR(AVERAGEIF(Tabela1[[#This Row],[COMPRA PADRÃO]:[COMPRA &gt;30%]],"&gt;"&amp;0,Tabela1[[#This Row],[COMPRA PADRÃO]:[COMPRA &gt;30%]]),
0))/Tabela1[[#This Row],[U/CX]],0)*Tabela1[[#This Row],[U/CX]])</f>
        <v>0</v>
      </c>
      <c r="BA477" s="19"/>
      <c r="BB477" s="19"/>
      <c r="BC477" s="5"/>
      <c r="BD477" s="43">
        <f t="shared" si="207"/>
        <v>1.4339622641509433</v>
      </c>
      <c r="BE477" s="44">
        <f>Tabela1[[#This Row],[MÉDIA DIÁRIA]]*180</f>
        <v>258.11320754716979</v>
      </c>
      <c r="BF477" s="44">
        <f>Tabela1[[#This Row],[MÉDIA DIÁRIA]]*IF(Tabela1[[#This Row],[ABC FAT]]="A",(13*22),IF(Tabela1[[#This Row],[ABC FAT]]="B",(9*22),IF(Tabela1[[#This Row],[ABC FAT]]="C",(3*22),0)))</f>
        <v>94.641509433962256</v>
      </c>
      <c r="BG477" s="44">
        <f>SUM(Tabela1[[#This Row],[ESTOQUE TOTAL]],Tabela1[[#This Row],[TRÂNSITO TOTAL]])</f>
        <v>532</v>
      </c>
      <c r="BH4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2.0611111111111113</v>
      </c>
    </row>
    <row r="478" spans="1:61" s="3" customFormat="1" x14ac:dyDescent="0.2">
      <c r="A478" s="4" t="s">
        <v>17</v>
      </c>
      <c r="B478" s="4" t="s">
        <v>909</v>
      </c>
      <c r="C478" s="4">
        <v>20</v>
      </c>
      <c r="D478" s="4" t="s">
        <v>85</v>
      </c>
      <c r="E478" s="5">
        <v>80</v>
      </c>
      <c r="F478" s="4">
        <v>180</v>
      </c>
      <c r="G478" s="4">
        <v>140</v>
      </c>
      <c r="H478" s="4">
        <v>160</v>
      </c>
      <c r="I478" s="4">
        <v>140</v>
      </c>
      <c r="J478" s="4"/>
      <c r="K478" s="4"/>
      <c r="L478" s="4">
        <v>80</v>
      </c>
      <c r="M478" s="4">
        <v>20</v>
      </c>
      <c r="N478" s="4">
        <v>60</v>
      </c>
      <c r="O478" s="4"/>
      <c r="P478" s="4">
        <v>20</v>
      </c>
      <c r="Q478" s="13">
        <f t="shared" si="182"/>
        <v>0.81818181818181823</v>
      </c>
      <c r="R478" s="16">
        <f t="shared" si="183"/>
        <v>1.8409090909090911</v>
      </c>
      <c r="S478" s="16">
        <f t="shared" si="184"/>
        <v>1.4318181818181819</v>
      </c>
      <c r="T478" s="16">
        <f t="shared" si="185"/>
        <v>1.6363636363636365</v>
      </c>
      <c r="U478" s="16">
        <f t="shared" si="186"/>
        <v>1.4318181818181819</v>
      </c>
      <c r="V478" s="16">
        <f t="shared" si="187"/>
        <v>0</v>
      </c>
      <c r="W478" s="16">
        <f t="shared" si="188"/>
        <v>0</v>
      </c>
      <c r="X478" s="16">
        <f t="shared" si="189"/>
        <v>0.81818181818181823</v>
      </c>
      <c r="Y478" s="16">
        <f t="shared" si="190"/>
        <v>0.20454545454545456</v>
      </c>
      <c r="Z478" s="16">
        <f t="shared" si="191"/>
        <v>0.61363636363636365</v>
      </c>
      <c r="AA478" s="16">
        <f t="shared" si="192"/>
        <v>0</v>
      </c>
      <c r="AB478" s="17">
        <f t="shared" si="193"/>
        <v>0.20454545454545456</v>
      </c>
      <c r="AC478" s="15">
        <v>13323.6</v>
      </c>
      <c r="AD478" s="14">
        <f>AVERAGE(Tabela1[[#This Row],[202407-JUL]:[202506-JUN]])</f>
        <v>97.777777777777771</v>
      </c>
      <c r="AE478" s="14">
        <f t="shared" si="194"/>
        <v>120</v>
      </c>
      <c r="AF478" s="5">
        <v>0</v>
      </c>
      <c r="AG478" s="6">
        <v>500</v>
      </c>
      <c r="AH478" s="4">
        <v>620</v>
      </c>
      <c r="AI478" s="23">
        <f>SUM(Tabela1[[#This Row],[ESTOQUE RJ]:[ESTOQUE SC]])</f>
        <v>1120</v>
      </c>
      <c r="AJ478" s="4">
        <v>120</v>
      </c>
      <c r="AK478" s="4">
        <v>0</v>
      </c>
      <c r="AL478" s="24">
        <f>SUM(Tabela1[[#This Row],[QTD CONTAINER]:[QTD FÁBRICA]])</f>
        <v>120</v>
      </c>
      <c r="AM478" s="7">
        <f t="shared" si="195"/>
        <v>5.1136363636363642</v>
      </c>
      <c r="AN478" s="7">
        <f t="shared" si="196"/>
        <v>6.3409090909090917</v>
      </c>
      <c r="AO478" s="8">
        <f t="shared" si="197"/>
        <v>1.2272727272727273</v>
      </c>
      <c r="AP478" s="9">
        <f t="shared" si="198"/>
        <v>0</v>
      </c>
      <c r="AQ478" s="25">
        <f t="shared" si="199"/>
        <v>12.681818181818183</v>
      </c>
      <c r="AR478" s="18">
        <f t="shared" si="200"/>
        <v>4.166666666666667</v>
      </c>
      <c r="AS478" s="7">
        <f t="shared" si="201"/>
        <v>5.166666666666667</v>
      </c>
      <c r="AT478" s="8">
        <f t="shared" si="202"/>
        <v>1</v>
      </c>
      <c r="AU478" s="9">
        <f t="shared" si="203"/>
        <v>0</v>
      </c>
      <c r="AV478" s="10">
        <f t="shared" si="204"/>
        <v>10.333333333333334</v>
      </c>
      <c r="AW478" s="22">
        <f t="shared" si="205"/>
        <v>0</v>
      </c>
      <c r="AX478" s="5">
        <f t="shared" si="206"/>
        <v>0</v>
      </c>
      <c r="AY478" s="4">
        <f>IF(
  AND(Tabela1[[#This Row],[GRUPO | ITEM]]="PALHETAS",NOT(OR(MID(Tabela1[[#This Row],[ITEM]],1,5)="YN-PF",MID(Tabela1[[#This Row],[ITEM]],1,5)="YN-PC"))),
  0,
  IF(
    ROUNDUP(
      IF(
        IF(D478="A",13-SUM(AR478:AU478),IF(D478="B",11-SUM(AR478:AU478),IF(D478="C",7-SUM(AR478:AU478))))
        &lt;0,
        0,
        IF(D478="A",13-SUM(AR478:AU478),IF(D478="B",11-SUM(AR478:AU478),IF(D478="C",7-SUM(AR478:AU478))))
      )
      *AE478/C478, 0
    )
    *C478 = 0,
    0,
    ROUNDUP(
      IF(
        IF(D478="A",13-SUM(AR478:AU478),IF(D478="B",11-SUM(AR478:AU478),IF(D478="C",7-SUM(AR478:AU478))))
        &lt;0,
        0,
        IF(D478="A",13-SUM(AR478:AU478),IF(D478="B",11-SUM(AR478:AU478),IF(D478="C",7-SUM(AR478:AU478))))
      )
      *AE478/C478, 0
    ) *C478
  )
)</f>
        <v>0</v>
      </c>
      <c r="AZ478" s="26">
        <f>IF(OR(COUNTIF(AB478,"&gt;="&amp;1.5)+COUNTIF(AA478,"&gt;="&amp;1.5)+COUNTIF(Z478,"&gt;="&amp;1.5)+COUNTIF(Y478,"&gt;="&amp;1.5)+COUNTIF(X478,"&gt;="&amp;1.5)&gt;=2,COUNTIF(AB478,"&gt;="&amp;2)&gt;=1,AND(AA478&gt;=1.5,AB478&lt;=0.3,AI478=0)),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+IFERROR(BA478*C478,0),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+IFERROR(BA478*C478,0),
IFERROR(AVERAGEIF(Tabela1[[#This Row],[COMPRA PADRÃO]:[COMPRA &gt;30%]],"&gt;"&amp;0,Tabela1[[#This Row],[COMPRA PADRÃO]:[COMPRA &gt;30%]]),
0))/Tabela1[[#This Row],[U/CX]],0)*Tabela1[[#This Row],[U/CX]])</f>
        <v>0</v>
      </c>
      <c r="BA478" s="19"/>
      <c r="BB478" s="19"/>
      <c r="BC478" s="5"/>
      <c r="BD478" s="43">
        <f t="shared" si="207"/>
        <v>3.3207547169811322</v>
      </c>
      <c r="BE478" s="44">
        <f>Tabela1[[#This Row],[MÉDIA DIÁRIA]]*180</f>
        <v>597.7358490566038</v>
      </c>
      <c r="BF478" s="44">
        <f>Tabela1[[#This Row],[MÉDIA DIÁRIA]]*IF(Tabela1[[#This Row],[ABC FAT]]="A",(13*22),IF(Tabela1[[#This Row],[ABC FAT]]="B",(9*22),IF(Tabela1[[#This Row],[ABC FAT]]="C",(3*22),0)))</f>
        <v>219.16981132075472</v>
      </c>
      <c r="BG478" s="44">
        <f>SUM(Tabela1[[#This Row],[ESTOQUE TOTAL]],Tabela1[[#This Row],[TRÂNSITO TOTAL]])</f>
        <v>1240</v>
      </c>
      <c r="BH4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2.0744949494949494</v>
      </c>
    </row>
    <row r="479" spans="1:61" s="3" customFormat="1" x14ac:dyDescent="0.2">
      <c r="A479" s="4" t="s">
        <v>17</v>
      </c>
      <c r="B479" s="4" t="s">
        <v>142</v>
      </c>
      <c r="C479" s="4">
        <v>20</v>
      </c>
      <c r="D479" s="4" t="s">
        <v>16</v>
      </c>
      <c r="E479" s="5">
        <v>260</v>
      </c>
      <c r="F479" s="4">
        <v>440</v>
      </c>
      <c r="G479" s="4">
        <v>180</v>
      </c>
      <c r="H479" s="4">
        <v>660</v>
      </c>
      <c r="I479" s="4">
        <v>1060</v>
      </c>
      <c r="J479" s="4">
        <v>140</v>
      </c>
      <c r="K479" s="4">
        <v>420</v>
      </c>
      <c r="L479" s="4">
        <v>420</v>
      </c>
      <c r="M479" s="4">
        <v>80</v>
      </c>
      <c r="N479" s="4">
        <v>420</v>
      </c>
      <c r="O479" s="4">
        <v>200</v>
      </c>
      <c r="P479" s="4">
        <v>900</v>
      </c>
      <c r="Q479" s="13">
        <f t="shared" si="182"/>
        <v>0.60231660231660233</v>
      </c>
      <c r="R479" s="16">
        <f t="shared" si="183"/>
        <v>1.0193050193050193</v>
      </c>
      <c r="S479" s="16">
        <f t="shared" si="184"/>
        <v>0.41698841698841699</v>
      </c>
      <c r="T479" s="16">
        <f t="shared" si="185"/>
        <v>1.5289575289575288</v>
      </c>
      <c r="U479" s="16">
        <f t="shared" si="186"/>
        <v>2.4555984555984556</v>
      </c>
      <c r="V479" s="16">
        <f t="shared" si="187"/>
        <v>0.32432432432432429</v>
      </c>
      <c r="W479" s="16">
        <f t="shared" si="188"/>
        <v>0.97297297297297292</v>
      </c>
      <c r="X479" s="16">
        <f t="shared" si="189"/>
        <v>0.97297297297297292</v>
      </c>
      <c r="Y479" s="16">
        <f t="shared" si="190"/>
        <v>0.18532818532818532</v>
      </c>
      <c r="Z479" s="16">
        <f t="shared" si="191"/>
        <v>0.97297297297297292</v>
      </c>
      <c r="AA479" s="16">
        <f t="shared" si="192"/>
        <v>0.46332046332046328</v>
      </c>
      <c r="AB479" s="17">
        <f t="shared" si="193"/>
        <v>2.0849420849420848</v>
      </c>
      <c r="AC479" s="15">
        <v>64270</v>
      </c>
      <c r="AD479" s="14">
        <f>AVERAGE(Tabela1[[#This Row],[202407-JUL]:[202506-JUN]])</f>
        <v>431.66666666666669</v>
      </c>
      <c r="AE479" s="14">
        <f t="shared" si="194"/>
        <v>463.63636363636363</v>
      </c>
      <c r="AF479" s="5">
        <v>0</v>
      </c>
      <c r="AG479" s="6">
        <v>7320</v>
      </c>
      <c r="AH479" s="4">
        <v>0</v>
      </c>
      <c r="AI479" s="23">
        <f>SUM(Tabela1[[#This Row],[ESTOQUE RJ]:[ESTOQUE SC]])</f>
        <v>7320</v>
      </c>
      <c r="AJ479" s="4">
        <v>0</v>
      </c>
      <c r="AK479" s="4">
        <v>0</v>
      </c>
      <c r="AL479" s="24">
        <f>SUM(Tabela1[[#This Row],[QTD CONTAINER]:[QTD FÁBRICA]])</f>
        <v>0</v>
      </c>
      <c r="AM479" s="7">
        <f t="shared" si="195"/>
        <v>16.957528957528957</v>
      </c>
      <c r="AN479" s="7">
        <f t="shared" si="196"/>
        <v>0</v>
      </c>
      <c r="AO479" s="8">
        <f t="shared" si="197"/>
        <v>0</v>
      </c>
      <c r="AP479" s="9">
        <f t="shared" si="198"/>
        <v>0</v>
      </c>
      <c r="AQ479" s="25">
        <f t="shared" si="199"/>
        <v>16.957528957528957</v>
      </c>
      <c r="AR479" s="18">
        <f t="shared" si="200"/>
        <v>15.788235294117648</v>
      </c>
      <c r="AS479" s="7">
        <f t="shared" si="201"/>
        <v>0</v>
      </c>
      <c r="AT479" s="8">
        <f t="shared" si="202"/>
        <v>0</v>
      </c>
      <c r="AU479" s="9">
        <f t="shared" si="203"/>
        <v>0</v>
      </c>
      <c r="AV479" s="10">
        <f t="shared" si="204"/>
        <v>15.788235294117648</v>
      </c>
      <c r="AW479" s="22">
        <f t="shared" si="205"/>
        <v>5.7187341343712985</v>
      </c>
      <c r="AX479" s="5">
        <f t="shared" si="206"/>
        <v>0</v>
      </c>
      <c r="AY479" s="4">
        <f>IF(
  AND(Tabela1[[#This Row],[GRUPO | ITEM]]="PALHETAS",NOT(OR(MID(Tabela1[[#This Row],[ITEM]],1,5)="YN-PF",MID(Tabela1[[#This Row],[ITEM]],1,5)="YN-PC"))),
  0,
  IF(
    ROUNDUP(
      IF(
        IF(D479="A",13-SUM(AR479:AU479),IF(D479="B",11-SUM(AR479:AU479),IF(D479="C",7-SUM(AR479:AU479))))
        &lt;0,
        0,
        IF(D479="A",13-SUM(AR479:AU479),IF(D479="B",11-SUM(AR479:AU479),IF(D479="C",7-SUM(AR479:AU479))))
      )
      *AE479/C479, 0
    )
    *C479 = 0,
    0,
    ROUNDUP(
      IF(
        IF(D479="A",13-SUM(AR479:AU479),IF(D479="B",11-SUM(AR479:AU479),IF(D479="C",7-SUM(AR479:AU479))))
        &lt;0,
        0,
        IF(D479="A",13-SUM(AR479:AU479),IF(D479="B",11-SUM(AR479:AU479),IF(D479="C",7-SUM(AR479:AU479))))
      )
      *AE479/C479, 0
    ) *C479
  )
)</f>
        <v>0</v>
      </c>
      <c r="AZ479" s="26">
        <f>IF(OR(COUNTIF(AB479,"&gt;="&amp;1.5)+COUNTIF(AA479,"&gt;="&amp;1.5)+COUNTIF(Z479,"&gt;="&amp;1.5)+COUNTIF(Y479,"&gt;="&amp;1.5)+COUNTIF(X479,"&gt;="&amp;1.5)&gt;=2,COUNTIF(AB479,"&gt;="&amp;2)&gt;=1,AND(AA479&gt;=1.5,AB479&lt;=0.3,AI479=0)),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+IFERROR(BA479*C479,0),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+IFERROR(BA479*C479,0),
IFERROR(AVERAGEIF(Tabela1[[#This Row],[COMPRA PADRÃO]:[COMPRA &gt;30%]],"&gt;"&amp;0,Tabela1[[#This Row],[COMPRA PADRÃO]:[COMPRA &gt;30%]]),
0))/Tabela1[[#This Row],[U/CX]],0)*Tabela1[[#This Row],[U/CX]])</f>
        <v>2560</v>
      </c>
      <c r="BA479" s="19"/>
      <c r="BB479" s="19"/>
      <c r="BC479" s="5"/>
      <c r="BD479" s="43">
        <f t="shared" si="207"/>
        <v>19.547169811320753</v>
      </c>
      <c r="BE479" s="44">
        <f>Tabela1[[#This Row],[MÉDIA DIÁRIA]]*180</f>
        <v>3518.4905660377353</v>
      </c>
      <c r="BF479" s="44">
        <f>Tabela1[[#This Row],[MÉDIA DIÁRIA]]*IF(Tabela1[[#This Row],[ABC FAT]]="A",(13*22),IF(Tabela1[[#This Row],[ABC FAT]]="B",(9*22),IF(Tabela1[[#This Row],[ABC FAT]]="C",(3*22),0)))</f>
        <v>3870.3396226415093</v>
      </c>
      <c r="BG479" s="44">
        <f>SUM(Tabela1[[#This Row],[ESTOQUE TOTAL]],Tabela1[[#This Row],[TRÂNSITO TOTAL]])</f>
        <v>7320</v>
      </c>
      <c r="BH4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4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2.0804375804375805</v>
      </c>
    </row>
    <row r="480" spans="1:61" s="3" customFormat="1" x14ac:dyDescent="0.2">
      <c r="A480" s="4" t="s">
        <v>122</v>
      </c>
      <c r="B480" s="4" t="s">
        <v>1087</v>
      </c>
      <c r="C480" s="4">
        <v>20</v>
      </c>
      <c r="D480" s="4" t="s">
        <v>16</v>
      </c>
      <c r="E480" s="5"/>
      <c r="F480" s="4"/>
      <c r="G480" s="4"/>
      <c r="H480" s="4"/>
      <c r="I480" s="4"/>
      <c r="J480" s="4"/>
      <c r="K480" s="4"/>
      <c r="L480" s="4">
        <v>20</v>
      </c>
      <c r="M480" s="4"/>
      <c r="N480" s="4"/>
      <c r="O480" s="4">
        <v>79</v>
      </c>
      <c r="P480" s="4"/>
      <c r="Q480" s="13">
        <f t="shared" si="182"/>
        <v>0</v>
      </c>
      <c r="R480" s="16">
        <f t="shared" si="183"/>
        <v>0</v>
      </c>
      <c r="S480" s="16">
        <f t="shared" si="184"/>
        <v>0</v>
      </c>
      <c r="T480" s="16">
        <f t="shared" si="185"/>
        <v>0</v>
      </c>
      <c r="U480" s="16">
        <f t="shared" si="186"/>
        <v>0</v>
      </c>
      <c r="V480" s="16">
        <f t="shared" si="187"/>
        <v>0</v>
      </c>
      <c r="W480" s="16">
        <f t="shared" si="188"/>
        <v>0</v>
      </c>
      <c r="X480" s="16">
        <f t="shared" si="189"/>
        <v>0.40404040404040403</v>
      </c>
      <c r="Y480" s="16">
        <f t="shared" si="190"/>
        <v>0</v>
      </c>
      <c r="Z480" s="16">
        <f t="shared" si="191"/>
        <v>0</v>
      </c>
      <c r="AA480" s="16">
        <f t="shared" si="192"/>
        <v>1.595959595959596</v>
      </c>
      <c r="AB480" s="17">
        <f t="shared" si="193"/>
        <v>0</v>
      </c>
      <c r="AC480" s="15">
        <v>43494.879999999997</v>
      </c>
      <c r="AD480" s="14">
        <f>AVERAGE(Tabela1[[#This Row],[202407-JUL]:[202506-JUN]])</f>
        <v>49.5</v>
      </c>
      <c r="AE480" s="14">
        <f t="shared" si="194"/>
        <v>49.5</v>
      </c>
      <c r="AF480" s="5">
        <v>0</v>
      </c>
      <c r="AG480" s="6">
        <v>0</v>
      </c>
      <c r="AH480" s="4">
        <v>0</v>
      </c>
      <c r="AI480" s="23">
        <f>SUM(Tabela1[[#This Row],[ESTOQUE RJ]:[ESTOQUE SC]])</f>
        <v>0</v>
      </c>
      <c r="AJ480" s="4">
        <v>140</v>
      </c>
      <c r="AK480" s="4">
        <v>1200</v>
      </c>
      <c r="AL480" s="24">
        <f>SUM(Tabela1[[#This Row],[QTD CONTAINER]:[QTD FÁBRICA]])</f>
        <v>1340</v>
      </c>
      <c r="AM480" s="7">
        <f t="shared" si="195"/>
        <v>0</v>
      </c>
      <c r="AN480" s="7">
        <f t="shared" si="196"/>
        <v>0</v>
      </c>
      <c r="AO480" s="8">
        <f t="shared" si="197"/>
        <v>2.8282828282828283</v>
      </c>
      <c r="AP480" s="9">
        <f t="shared" si="198"/>
        <v>24.242424242424242</v>
      </c>
      <c r="AQ480" s="25">
        <f t="shared" si="199"/>
        <v>27.070707070707069</v>
      </c>
      <c r="AR480" s="18">
        <f t="shared" si="200"/>
        <v>0</v>
      </c>
      <c r="AS480" s="7">
        <f t="shared" si="201"/>
        <v>0</v>
      </c>
      <c r="AT480" s="8">
        <f t="shared" si="202"/>
        <v>2.8282828282828283</v>
      </c>
      <c r="AU480" s="9">
        <f t="shared" si="203"/>
        <v>24.242424242424242</v>
      </c>
      <c r="AV480" s="10">
        <f t="shared" si="204"/>
        <v>27.070707070707069</v>
      </c>
      <c r="AW480" s="22">
        <f t="shared" si="205"/>
        <v>5.6565656565656566</v>
      </c>
      <c r="AX480" s="5">
        <f t="shared" si="206"/>
        <v>0</v>
      </c>
      <c r="AY480" s="4">
        <f>IF(
  AND(Tabela1[[#This Row],[GRUPO | ITEM]]="PALHETAS",NOT(OR(MID(Tabela1[[#This Row],[ITEM]],1,5)="YN-PF",MID(Tabela1[[#This Row],[ITEM]],1,5)="YN-PC"))),
  0,
  IF(
    ROUNDUP(
      IF(
        IF(D480="A",13-SUM(AR480:AU480),IF(D480="B",11-SUM(AR480:AU480),IF(D480="C",7-SUM(AR480:AU480))))
        &lt;0,
        0,
        IF(D480="A",13-SUM(AR480:AU480),IF(D480="B",11-SUM(AR480:AU480),IF(D480="C",7-SUM(AR480:AU480))))
      )
      *AE480/C480, 0
    )
    *C480 = 0,
    0,
    ROUNDUP(
      IF(
        IF(D480="A",13-SUM(AR480:AU480),IF(D480="B",11-SUM(AR480:AU480),IF(D480="C",7-SUM(AR480:AU480))))
        &lt;0,
        0,
        IF(D480="A",13-SUM(AR480:AU480),IF(D480="B",11-SUM(AR480:AU480),IF(D480="C",7-SUM(AR480:AU480))))
      )
      *AE480/C480, 0
    ) *C480
  )
)</f>
        <v>0</v>
      </c>
      <c r="AZ480" s="26">
        <f>IF(OR(COUNTIF(AB480,"&gt;="&amp;1.5)+COUNTIF(AA480,"&gt;="&amp;1.5)+COUNTIF(Z480,"&gt;="&amp;1.5)+COUNTIF(Y480,"&gt;="&amp;1.5)+COUNTIF(X480,"&gt;="&amp;1.5)&gt;=2,COUNTIF(AB480,"&gt;="&amp;2)&gt;=1,AND(AA480&gt;=1.5,AB480&lt;=0.3,AI480=0)),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+IFERROR(BA480*C480,0),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+IFERROR(BA480*C480,0),
IFERROR(AVERAGEIF(Tabela1[[#This Row],[COMPRA PADRÃO]:[COMPRA &gt;30%]],"&gt;"&amp;0,Tabela1[[#This Row],[COMPRA PADRÃO]:[COMPRA &gt;30%]]),
0))/Tabela1[[#This Row],[U/CX]],0)*Tabela1[[#This Row],[U/CX]])</f>
        <v>280</v>
      </c>
      <c r="BA480" s="33"/>
      <c r="BB480" s="33"/>
      <c r="BC480" s="42"/>
      <c r="BD480" s="43">
        <f t="shared" si="207"/>
        <v>0.37358490566037733</v>
      </c>
      <c r="BE480" s="44">
        <f>Tabela1[[#This Row],[MÉDIA DIÁRIA]]*180</f>
        <v>67.245283018867923</v>
      </c>
      <c r="BF480" s="44">
        <f>Tabela1[[#This Row],[MÉDIA DIÁRIA]]*IF(Tabela1[[#This Row],[ABC FAT]]="A",(13*22),IF(Tabela1[[#This Row],[ABC FAT]]="B",(9*22),IF(Tabela1[[#This Row],[ABC FAT]]="C",(3*22),0)))</f>
        <v>73.969811320754715</v>
      </c>
      <c r="BG480" s="44">
        <f>SUM(Tabela1[[#This Row],[ESTOQUE TOTAL]],Tabela1[[#This Row],[TRÂNSITO TOTAL]])</f>
        <v>1340</v>
      </c>
      <c r="BH4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2.0819304152637486</v>
      </c>
    </row>
    <row r="481" spans="1:61" s="3" customFormat="1" x14ac:dyDescent="0.2">
      <c r="A481" s="4" t="s">
        <v>17</v>
      </c>
      <c r="B481" s="4" t="s">
        <v>937</v>
      </c>
      <c r="C481" s="4">
        <v>20</v>
      </c>
      <c r="D481" s="4" t="s">
        <v>16</v>
      </c>
      <c r="E481" s="5">
        <v>480</v>
      </c>
      <c r="F481" s="4">
        <v>420</v>
      </c>
      <c r="G481" s="4">
        <v>260</v>
      </c>
      <c r="H481" s="4">
        <v>760</v>
      </c>
      <c r="I481" s="4">
        <v>660</v>
      </c>
      <c r="J481" s="4">
        <v>20</v>
      </c>
      <c r="K481" s="4">
        <v>500</v>
      </c>
      <c r="L481" s="4">
        <v>460</v>
      </c>
      <c r="M481" s="4">
        <v>340</v>
      </c>
      <c r="N481" s="4">
        <v>200</v>
      </c>
      <c r="O481" s="4">
        <v>360</v>
      </c>
      <c r="P481" s="4">
        <v>400</v>
      </c>
      <c r="Q481" s="13">
        <f t="shared" si="182"/>
        <v>1.1851851851851851</v>
      </c>
      <c r="R481" s="16">
        <f t="shared" si="183"/>
        <v>1.037037037037037</v>
      </c>
      <c r="S481" s="16">
        <f t="shared" si="184"/>
        <v>0.64197530864197527</v>
      </c>
      <c r="T481" s="16">
        <f t="shared" si="185"/>
        <v>1.8765432098765431</v>
      </c>
      <c r="U481" s="16">
        <f t="shared" si="186"/>
        <v>1.6296296296296295</v>
      </c>
      <c r="V481" s="16">
        <f t="shared" si="187"/>
        <v>4.9382716049382713E-2</v>
      </c>
      <c r="W481" s="16">
        <f t="shared" si="188"/>
        <v>1.2345679012345678</v>
      </c>
      <c r="X481" s="16">
        <f t="shared" si="189"/>
        <v>1.1358024691358024</v>
      </c>
      <c r="Y481" s="16">
        <f t="shared" si="190"/>
        <v>0.83950617283950613</v>
      </c>
      <c r="Z481" s="16">
        <f t="shared" si="191"/>
        <v>0.49382716049382713</v>
      </c>
      <c r="AA481" s="16">
        <f t="shared" si="192"/>
        <v>0.88888888888888884</v>
      </c>
      <c r="AB481" s="17">
        <f t="shared" si="193"/>
        <v>0.98765432098765427</v>
      </c>
      <c r="AC481" s="15">
        <v>73919.8</v>
      </c>
      <c r="AD481" s="14">
        <f>AVERAGE(Tabela1[[#This Row],[202407-JUL]:[202506-JUN]])</f>
        <v>405</v>
      </c>
      <c r="AE481" s="14">
        <f t="shared" si="194"/>
        <v>440</v>
      </c>
      <c r="AF481" s="5">
        <v>1</v>
      </c>
      <c r="AG481" s="6">
        <v>2960</v>
      </c>
      <c r="AH481" s="4">
        <v>3220</v>
      </c>
      <c r="AI481" s="23">
        <f>SUM(Tabela1[[#This Row],[ESTOQUE RJ]:[ESTOQUE SC]])</f>
        <v>6180</v>
      </c>
      <c r="AJ481" s="4">
        <v>700</v>
      </c>
      <c r="AK481" s="4">
        <v>0</v>
      </c>
      <c r="AL481" s="24">
        <f>SUM(Tabela1[[#This Row],[QTD CONTAINER]:[QTD FÁBRICA]])</f>
        <v>700</v>
      </c>
      <c r="AM481" s="7">
        <f t="shared" si="195"/>
        <v>7.3086419753086416</v>
      </c>
      <c r="AN481" s="7">
        <f t="shared" si="196"/>
        <v>7.9506172839506171</v>
      </c>
      <c r="AO481" s="8">
        <f t="shared" si="197"/>
        <v>1.728395061728395</v>
      </c>
      <c r="AP481" s="9">
        <f t="shared" si="198"/>
        <v>0</v>
      </c>
      <c r="AQ481" s="25">
        <f t="shared" si="199"/>
        <v>16.987654320987655</v>
      </c>
      <c r="AR481" s="18">
        <f t="shared" si="200"/>
        <v>6.7272727272727275</v>
      </c>
      <c r="AS481" s="7">
        <f t="shared" si="201"/>
        <v>7.3181818181818183</v>
      </c>
      <c r="AT481" s="8">
        <f t="shared" si="202"/>
        <v>1.5909090909090908</v>
      </c>
      <c r="AU481" s="9">
        <f t="shared" si="203"/>
        <v>0</v>
      </c>
      <c r="AV481" s="10">
        <f t="shared" si="204"/>
        <v>15.636363636363637</v>
      </c>
      <c r="AW481" s="22">
        <f t="shared" si="205"/>
        <v>0</v>
      </c>
      <c r="AX481" s="5">
        <f t="shared" si="206"/>
        <v>0</v>
      </c>
      <c r="AY481" s="4">
        <f>IF(
  AND(Tabela1[[#This Row],[GRUPO | ITEM]]="PALHETAS",NOT(OR(MID(Tabela1[[#This Row],[ITEM]],1,5)="YN-PF",MID(Tabela1[[#This Row],[ITEM]],1,5)="YN-PC"))),
  0,
  IF(
    ROUNDUP(
      IF(
        IF(D481="A",13-SUM(AR481:AU481),IF(D481="B",11-SUM(AR481:AU481),IF(D481="C",7-SUM(AR481:AU481))))
        &lt;0,
        0,
        IF(D481="A",13-SUM(AR481:AU481),IF(D481="B",11-SUM(AR481:AU481),IF(D481="C",7-SUM(AR481:AU481))))
      )
      *AE481/C481, 0
    )
    *C481 = 0,
    0,
    ROUNDUP(
      IF(
        IF(D481="A",13-SUM(AR481:AU481),IF(D481="B",11-SUM(AR481:AU481),IF(D481="C",7-SUM(AR481:AU481))))
        &lt;0,
        0,
        IF(D481="A",13-SUM(AR481:AU481),IF(D481="B",11-SUM(AR481:AU481),IF(D481="C",7-SUM(AR481:AU481))))
      )
      *AE481/C481, 0
    ) *C481
  )
)</f>
        <v>0</v>
      </c>
      <c r="AZ481" s="26">
        <f>IF(OR(COUNTIF(AB481,"&gt;="&amp;1.5)+COUNTIF(AA481,"&gt;="&amp;1.5)+COUNTIF(Z481,"&gt;="&amp;1.5)+COUNTIF(Y481,"&gt;="&amp;1.5)+COUNTIF(X481,"&gt;="&amp;1.5)&gt;=2,COUNTIF(AB481,"&gt;="&amp;2)&gt;=1,AND(AA481&gt;=1.5,AB481&lt;=0.3,AI481=0)),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+IFERROR(BA481*C481,0),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+IFERROR(BA481*C481,0),
IFERROR(AVERAGEIF(Tabela1[[#This Row],[COMPRA PADRÃO]:[COMPRA &gt;30%]],"&gt;"&amp;0,Tabela1[[#This Row],[COMPRA PADRÃO]:[COMPRA &gt;30%]]),
0))/Tabela1[[#This Row],[U/CX]],0)*Tabela1[[#This Row],[U/CX]])</f>
        <v>0</v>
      </c>
      <c r="BA481" s="33"/>
      <c r="BB481" s="33"/>
      <c r="BC481" s="42"/>
      <c r="BD481" s="43">
        <f t="shared" si="207"/>
        <v>18.339622641509433</v>
      </c>
      <c r="BE481" s="44">
        <f>Tabela1[[#This Row],[MÉDIA DIÁRIA]]*180</f>
        <v>3301.132075471698</v>
      </c>
      <c r="BF481" s="44">
        <f>Tabela1[[#This Row],[MÉDIA DIÁRIA]]*IF(Tabela1[[#This Row],[ABC FAT]]="A",(13*22),IF(Tabela1[[#This Row],[ABC FAT]]="B",(9*22),IF(Tabela1[[#This Row],[ABC FAT]]="C",(3*22),0)))</f>
        <v>3631.2452830188677</v>
      </c>
      <c r="BG481" s="44">
        <f>SUM(Tabela1[[#This Row],[ESTOQUE TOTAL]],Tabela1[[#This Row],[TRÂNSITO TOTAL]])</f>
        <v>6880</v>
      </c>
      <c r="BH4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4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2.0841335162322818</v>
      </c>
    </row>
    <row r="482" spans="1:61" s="3" customFormat="1" x14ac:dyDescent="0.2">
      <c r="A482" s="4" t="s">
        <v>202</v>
      </c>
      <c r="B482" s="4" t="s">
        <v>384</v>
      </c>
      <c r="C482" s="4">
        <v>15</v>
      </c>
      <c r="D482" s="4" t="s">
        <v>85</v>
      </c>
      <c r="E482" s="5">
        <v>240</v>
      </c>
      <c r="F482" s="4"/>
      <c r="G482" s="4">
        <v>15</v>
      </c>
      <c r="H482" s="4"/>
      <c r="I482" s="4">
        <v>30</v>
      </c>
      <c r="J482" s="4"/>
      <c r="K482" s="4">
        <v>15</v>
      </c>
      <c r="L482" s="4">
        <v>15</v>
      </c>
      <c r="M482" s="4">
        <v>30</v>
      </c>
      <c r="N482" s="4"/>
      <c r="O482" s="4">
        <v>15</v>
      </c>
      <c r="P482" s="4"/>
      <c r="Q482" s="13">
        <f t="shared" si="182"/>
        <v>4.6666666666666661</v>
      </c>
      <c r="R482" s="16">
        <f t="shared" si="183"/>
        <v>0</v>
      </c>
      <c r="S482" s="16">
        <f t="shared" si="184"/>
        <v>0.29166666666666663</v>
      </c>
      <c r="T482" s="16">
        <f t="shared" si="185"/>
        <v>0</v>
      </c>
      <c r="U482" s="16">
        <f t="shared" si="186"/>
        <v>0.58333333333333326</v>
      </c>
      <c r="V482" s="16">
        <f t="shared" si="187"/>
        <v>0</v>
      </c>
      <c r="W482" s="16">
        <f t="shared" si="188"/>
        <v>0.29166666666666663</v>
      </c>
      <c r="X482" s="16">
        <f t="shared" si="189"/>
        <v>0.29166666666666663</v>
      </c>
      <c r="Y482" s="16">
        <f t="shared" si="190"/>
        <v>0.58333333333333326</v>
      </c>
      <c r="Z482" s="16">
        <f t="shared" si="191"/>
        <v>0</v>
      </c>
      <c r="AA482" s="16">
        <f t="shared" si="192"/>
        <v>0.29166666666666663</v>
      </c>
      <c r="AB482" s="17">
        <f t="shared" si="193"/>
        <v>0</v>
      </c>
      <c r="AC482" s="15">
        <v>5674.95</v>
      </c>
      <c r="AD482" s="14">
        <f>AVERAGE(Tabela1[[#This Row],[202407-JUL]:[202506-JUN]])</f>
        <v>51.428571428571431</v>
      </c>
      <c r="AE482" s="14">
        <f t="shared" si="194"/>
        <v>100</v>
      </c>
      <c r="AF482" s="5">
        <v>1</v>
      </c>
      <c r="AG482" s="6">
        <v>240</v>
      </c>
      <c r="AH482" s="4">
        <v>270</v>
      </c>
      <c r="AI482" s="23">
        <f>SUM(Tabela1[[#This Row],[ESTOQUE RJ]:[ESTOQUE SC]])</f>
        <v>510</v>
      </c>
      <c r="AJ482" s="4">
        <v>0</v>
      </c>
      <c r="AK482" s="4">
        <v>645</v>
      </c>
      <c r="AL482" s="24">
        <f>SUM(Tabela1[[#This Row],[QTD CONTAINER]:[QTD FÁBRICA]])</f>
        <v>645</v>
      </c>
      <c r="AM482" s="7">
        <f t="shared" si="195"/>
        <v>4.6666666666666661</v>
      </c>
      <c r="AN482" s="7">
        <f t="shared" si="196"/>
        <v>5.25</v>
      </c>
      <c r="AO482" s="8">
        <f t="shared" si="197"/>
        <v>0</v>
      </c>
      <c r="AP482" s="9">
        <f t="shared" si="198"/>
        <v>12.541666666666666</v>
      </c>
      <c r="AQ482" s="25">
        <f t="shared" si="199"/>
        <v>22.458333333333332</v>
      </c>
      <c r="AR482" s="18">
        <f t="shared" si="200"/>
        <v>2.4</v>
      </c>
      <c r="AS482" s="7">
        <f t="shared" si="201"/>
        <v>2.7</v>
      </c>
      <c r="AT482" s="8">
        <f t="shared" si="202"/>
        <v>0</v>
      </c>
      <c r="AU482" s="9">
        <f t="shared" si="203"/>
        <v>6.45</v>
      </c>
      <c r="AV482" s="10">
        <f t="shared" si="204"/>
        <v>11.55</v>
      </c>
      <c r="AW482" s="22">
        <f t="shared" si="205"/>
        <v>0</v>
      </c>
      <c r="AX482" s="5">
        <f t="shared" si="206"/>
        <v>0</v>
      </c>
      <c r="AY482" s="4">
        <f>IF(
  AND(Tabela1[[#This Row],[GRUPO | ITEM]]="PALHETAS",NOT(OR(MID(Tabela1[[#This Row],[ITEM]],1,5)="YN-PF",MID(Tabela1[[#This Row],[ITEM]],1,5)="YN-PC"))),
  0,
  IF(
    ROUNDUP(
      IF(
        IF(D482="A",13-SUM(AR482:AU482),IF(D482="B",11-SUM(AR482:AU482),IF(D482="C",7-SUM(AR482:AU482))))
        &lt;0,
        0,
        IF(D482="A",13-SUM(AR482:AU482),IF(D482="B",11-SUM(AR482:AU482),IF(D482="C",7-SUM(AR482:AU482))))
      )
      *AE482/C482, 0
    )
    *C482 = 0,
    0,
    ROUNDUP(
      IF(
        IF(D482="A",13-SUM(AR482:AU482),IF(D482="B",11-SUM(AR482:AU482),IF(D482="C",7-SUM(AR482:AU482))))
        &lt;0,
        0,
        IF(D482="A",13-SUM(AR482:AU482),IF(D482="B",11-SUM(AR482:AU482),IF(D482="C",7-SUM(AR482:AU482))))
      )
      *AE482/C482, 0
    ) *C482
  )
)</f>
        <v>0</v>
      </c>
      <c r="AZ482" s="26">
        <f>IF(OR(COUNTIF(AB482,"&gt;="&amp;1.5)+COUNTIF(AA482,"&gt;="&amp;1.5)+COUNTIF(Z482,"&gt;="&amp;1.5)+COUNTIF(Y482,"&gt;="&amp;1.5)+COUNTIF(X482,"&gt;="&amp;1.5)&gt;=2,COUNTIF(AB482,"&gt;="&amp;2)&gt;=1,AND(AA482&gt;=1.5,AB482&lt;=0.3,AI482=0)),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+IFERROR(BA482*C482,0),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+IFERROR(BA482*C482,0),
IFERROR(AVERAGEIF(Tabela1[[#This Row],[COMPRA PADRÃO]:[COMPRA &gt;30%]],"&gt;"&amp;0,Tabela1[[#This Row],[COMPRA PADRÃO]:[COMPRA &gt;30%]]),
0))/Tabela1[[#This Row],[U/CX]],0)*Tabela1[[#This Row],[U/CX]])</f>
        <v>0</v>
      </c>
      <c r="BA482" s="33"/>
      <c r="BB482" s="33"/>
      <c r="BC482" s="42"/>
      <c r="BD482" s="43">
        <f t="shared" si="207"/>
        <v>1.3584905660377358</v>
      </c>
      <c r="BE482" s="44">
        <f>Tabela1[[#This Row],[MÉDIA DIÁRIA]]*180</f>
        <v>244.52830188679243</v>
      </c>
      <c r="BF482" s="44">
        <f>Tabela1[[#This Row],[MÉDIA DIÁRIA]]*IF(Tabela1[[#This Row],[ABC FAT]]="A",(13*22),IF(Tabela1[[#This Row],[ABC FAT]]="B",(9*22),IF(Tabela1[[#This Row],[ABC FAT]]="C",(3*22),0)))</f>
        <v>89.660377358490564</v>
      </c>
      <c r="BG482" s="44">
        <f>SUM(Tabela1[[#This Row],[ESTOQUE TOTAL]],Tabela1[[#This Row],[TRÂNSITO TOTAL]])</f>
        <v>1155</v>
      </c>
      <c r="BH4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2.0856481481481484</v>
      </c>
    </row>
    <row r="483" spans="1:61" s="3" customFormat="1" x14ac:dyDescent="0.2">
      <c r="A483" s="4" t="s">
        <v>994</v>
      </c>
      <c r="B483" s="4" t="s">
        <v>997</v>
      </c>
      <c r="C483" s="4">
        <v>20</v>
      </c>
      <c r="D483" s="4" t="s">
        <v>16</v>
      </c>
      <c r="E483" s="5">
        <v>400</v>
      </c>
      <c r="F483" s="4">
        <v>100</v>
      </c>
      <c r="G483" s="4">
        <v>20</v>
      </c>
      <c r="H483" s="4">
        <v>560</v>
      </c>
      <c r="I483" s="4">
        <v>670</v>
      </c>
      <c r="J483" s="4">
        <v>50</v>
      </c>
      <c r="K483" s="4">
        <v>380</v>
      </c>
      <c r="L483" s="4">
        <v>260</v>
      </c>
      <c r="M483" s="4">
        <v>240</v>
      </c>
      <c r="N483" s="4">
        <v>260</v>
      </c>
      <c r="O483" s="4">
        <v>360</v>
      </c>
      <c r="P483" s="4">
        <v>100</v>
      </c>
      <c r="Q483" s="13">
        <f t="shared" si="182"/>
        <v>1.411764705882353</v>
      </c>
      <c r="R483" s="16">
        <f t="shared" si="183"/>
        <v>0.35294117647058826</v>
      </c>
      <c r="S483" s="16">
        <f t="shared" si="184"/>
        <v>7.0588235294117646E-2</v>
      </c>
      <c r="T483" s="16">
        <f t="shared" si="185"/>
        <v>1.9764705882352942</v>
      </c>
      <c r="U483" s="16">
        <f t="shared" si="186"/>
        <v>2.3647058823529412</v>
      </c>
      <c r="V483" s="16">
        <f t="shared" si="187"/>
        <v>0.17647058823529413</v>
      </c>
      <c r="W483" s="16">
        <f t="shared" si="188"/>
        <v>1.3411764705882354</v>
      </c>
      <c r="X483" s="16">
        <f t="shared" si="189"/>
        <v>0.91764705882352948</v>
      </c>
      <c r="Y483" s="16">
        <f t="shared" si="190"/>
        <v>0.84705882352941186</v>
      </c>
      <c r="Z483" s="16">
        <f t="shared" si="191"/>
        <v>0.91764705882352948</v>
      </c>
      <c r="AA483" s="16">
        <f t="shared" si="192"/>
        <v>1.2705882352941178</v>
      </c>
      <c r="AB483" s="17">
        <f t="shared" si="193"/>
        <v>0.35294117647058826</v>
      </c>
      <c r="AC483" s="15">
        <v>79488.800000000003</v>
      </c>
      <c r="AD483" s="14">
        <f>AVERAGE(Tabela1[[#This Row],[202407-JUL]:[202506-JUN]])</f>
        <v>283.33333333333331</v>
      </c>
      <c r="AE483" s="14">
        <f t="shared" si="194"/>
        <v>333</v>
      </c>
      <c r="AF483" s="5">
        <v>0</v>
      </c>
      <c r="AG483" s="6">
        <v>2478</v>
      </c>
      <c r="AH483" s="4">
        <v>920</v>
      </c>
      <c r="AI483" s="23">
        <f>SUM(Tabela1[[#This Row],[ESTOQUE RJ]:[ESTOQUE SC]])</f>
        <v>3398</v>
      </c>
      <c r="AJ483" s="4">
        <v>1420</v>
      </c>
      <c r="AK483" s="4">
        <v>500</v>
      </c>
      <c r="AL483" s="24">
        <f>SUM(Tabela1[[#This Row],[QTD CONTAINER]:[QTD FÁBRICA]])</f>
        <v>1920</v>
      </c>
      <c r="AM483" s="7">
        <f t="shared" si="195"/>
        <v>8.7458823529411767</v>
      </c>
      <c r="AN483" s="7">
        <f t="shared" si="196"/>
        <v>3.2470588235294118</v>
      </c>
      <c r="AO483" s="8">
        <f t="shared" si="197"/>
        <v>5.0117647058823529</v>
      </c>
      <c r="AP483" s="9">
        <f t="shared" si="198"/>
        <v>1.7647058823529413</v>
      </c>
      <c r="AQ483" s="25">
        <f t="shared" si="199"/>
        <v>18.769411764705882</v>
      </c>
      <c r="AR483" s="18">
        <f t="shared" si="200"/>
        <v>7.4414414414414418</v>
      </c>
      <c r="AS483" s="7">
        <f t="shared" si="201"/>
        <v>2.7627627627627627</v>
      </c>
      <c r="AT483" s="8">
        <f t="shared" si="202"/>
        <v>4.2642642642642645</v>
      </c>
      <c r="AU483" s="9">
        <f t="shared" si="203"/>
        <v>1.5015015015015014</v>
      </c>
      <c r="AV483" s="10">
        <f t="shared" si="204"/>
        <v>15.96996996996997</v>
      </c>
      <c r="AW483" s="22">
        <f t="shared" si="205"/>
        <v>0</v>
      </c>
      <c r="AX483" s="5">
        <f t="shared" si="206"/>
        <v>0</v>
      </c>
      <c r="AY483" s="4">
        <f>IF(
  AND(Tabela1[[#This Row],[GRUPO | ITEM]]="PALHETAS",NOT(OR(MID(Tabela1[[#This Row],[ITEM]],1,5)="YN-PF",MID(Tabela1[[#This Row],[ITEM]],1,5)="YN-PC"))),
  0,
  IF(
    ROUNDUP(
      IF(
        IF(D483="A",13-SUM(AR483:AU483),IF(D483="B",11-SUM(AR483:AU483),IF(D483="C",7-SUM(AR483:AU483))))
        &lt;0,
        0,
        IF(D483="A",13-SUM(AR483:AU483),IF(D483="B",11-SUM(AR483:AU483),IF(D483="C",7-SUM(AR483:AU483))))
      )
      *AE483/C483, 0
    )
    *C483 = 0,
    0,
    ROUNDUP(
      IF(
        IF(D483="A",13-SUM(AR483:AU483),IF(D483="B",11-SUM(AR483:AU483),IF(D483="C",7-SUM(AR483:AU483))))
        &lt;0,
        0,
        IF(D483="A",13-SUM(AR483:AU483),IF(D483="B",11-SUM(AR483:AU483),IF(D483="C",7-SUM(AR483:AU483))))
      )
      *AE483/C483, 0
    ) *C483
  )
)</f>
        <v>0</v>
      </c>
      <c r="AZ483" s="26">
        <f>IF(OR(COUNTIF(AB483,"&gt;="&amp;1.5)+COUNTIF(AA483,"&gt;="&amp;1.5)+COUNTIF(Z483,"&gt;="&amp;1.5)+COUNTIF(Y483,"&gt;="&amp;1.5)+COUNTIF(X483,"&gt;="&amp;1.5)&gt;=2,COUNTIF(AB483,"&gt;="&amp;2)&gt;=1,AND(AA483&gt;=1.5,AB483&lt;=0.3,AI483=0)),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+IFERROR(BA483*C483,0),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+IFERROR(BA483*C483,0),
IFERROR(AVERAGEIF(Tabela1[[#This Row],[COMPRA PADRÃO]:[COMPRA &gt;30%]],"&gt;"&amp;0,Tabela1[[#This Row],[COMPRA PADRÃO]:[COMPRA &gt;30%]]),
0))/Tabela1[[#This Row],[U/CX]],0)*Tabela1[[#This Row],[U/CX]])</f>
        <v>0</v>
      </c>
      <c r="BA483" s="19"/>
      <c r="BB483" s="19"/>
      <c r="BC483" s="5"/>
      <c r="BD483" s="43">
        <f t="shared" si="207"/>
        <v>12.830188679245284</v>
      </c>
      <c r="BE483" s="44">
        <f>Tabela1[[#This Row],[MÉDIA DIÁRIA]]*180</f>
        <v>2309.433962264151</v>
      </c>
      <c r="BF483" s="44">
        <f>Tabela1[[#This Row],[MÉDIA DIÁRIA]]*IF(Tabela1[[#This Row],[ABC FAT]]="A",(13*22),IF(Tabela1[[#This Row],[ABC FAT]]="B",(9*22),IF(Tabela1[[#This Row],[ABC FAT]]="C",(3*22),0)))</f>
        <v>2540.3773584905662</v>
      </c>
      <c r="BG483" s="44">
        <f>SUM(Tabela1[[#This Row],[ESTOQUE TOTAL]],Tabela1[[#This Row],[TRÂNSITO TOTAL]])</f>
        <v>5318</v>
      </c>
      <c r="BH4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2.0862254901960786</v>
      </c>
    </row>
    <row r="484" spans="1:61" s="3" customFormat="1" x14ac:dyDescent="0.2">
      <c r="A484" s="4" t="s">
        <v>17</v>
      </c>
      <c r="B484" s="4" t="s">
        <v>834</v>
      </c>
      <c r="C484" s="4">
        <v>50</v>
      </c>
      <c r="D484" s="4" t="s">
        <v>16</v>
      </c>
      <c r="E484" s="5">
        <v>525</v>
      </c>
      <c r="F484" s="4">
        <v>525</v>
      </c>
      <c r="G484" s="4">
        <v>425</v>
      </c>
      <c r="H484" s="4">
        <v>1050</v>
      </c>
      <c r="I484" s="4">
        <v>1925</v>
      </c>
      <c r="J484" s="4">
        <v>150</v>
      </c>
      <c r="K484" s="4">
        <v>1050</v>
      </c>
      <c r="L484" s="4">
        <v>150</v>
      </c>
      <c r="M484" s="4">
        <v>350</v>
      </c>
      <c r="N484" s="4">
        <v>250</v>
      </c>
      <c r="O484" s="4">
        <v>850</v>
      </c>
      <c r="P484" s="4">
        <v>600</v>
      </c>
      <c r="Q484" s="13">
        <f t="shared" si="182"/>
        <v>0.80254777070063699</v>
      </c>
      <c r="R484" s="16">
        <f t="shared" si="183"/>
        <v>0.80254777070063699</v>
      </c>
      <c r="S484" s="16">
        <f t="shared" si="184"/>
        <v>0.64968152866242046</v>
      </c>
      <c r="T484" s="16">
        <f t="shared" si="185"/>
        <v>1.605095541401274</v>
      </c>
      <c r="U484" s="16">
        <f t="shared" si="186"/>
        <v>2.942675159235669</v>
      </c>
      <c r="V484" s="16">
        <f t="shared" si="187"/>
        <v>0.22929936305732485</v>
      </c>
      <c r="W484" s="16">
        <f t="shared" si="188"/>
        <v>1.605095541401274</v>
      </c>
      <c r="X484" s="16">
        <f t="shared" si="189"/>
        <v>0.22929936305732485</v>
      </c>
      <c r="Y484" s="16">
        <f t="shared" si="190"/>
        <v>0.53503184713375795</v>
      </c>
      <c r="Z484" s="16">
        <f t="shared" si="191"/>
        <v>0.38216560509554143</v>
      </c>
      <c r="AA484" s="16">
        <f t="shared" si="192"/>
        <v>1.2993630573248409</v>
      </c>
      <c r="AB484" s="17">
        <f t="shared" si="193"/>
        <v>0.91719745222929938</v>
      </c>
      <c r="AC484" s="15">
        <v>62523.25</v>
      </c>
      <c r="AD484" s="14">
        <f>AVERAGE(Tabela1[[#This Row],[202407-JUL]:[202506-JUN]])</f>
        <v>654.16666666666663</v>
      </c>
      <c r="AE484" s="14">
        <f t="shared" si="194"/>
        <v>755</v>
      </c>
      <c r="AF484" s="5">
        <v>0</v>
      </c>
      <c r="AG484" s="6">
        <v>4250</v>
      </c>
      <c r="AH484" s="4">
        <v>6900</v>
      </c>
      <c r="AI484" s="23">
        <f>SUM(Tabela1[[#This Row],[ESTOQUE RJ]:[ESTOQUE SC]])</f>
        <v>11150</v>
      </c>
      <c r="AJ484" s="4">
        <v>0</v>
      </c>
      <c r="AK484" s="4">
        <v>0</v>
      </c>
      <c r="AL484" s="24">
        <f>SUM(Tabela1[[#This Row],[QTD CONTAINER]:[QTD FÁBRICA]])</f>
        <v>0</v>
      </c>
      <c r="AM484" s="7">
        <f t="shared" si="195"/>
        <v>6.4968152866242042</v>
      </c>
      <c r="AN484" s="7">
        <f t="shared" si="196"/>
        <v>10.547770700636944</v>
      </c>
      <c r="AO484" s="8">
        <f t="shared" si="197"/>
        <v>0</v>
      </c>
      <c r="AP484" s="9">
        <f t="shared" si="198"/>
        <v>0</v>
      </c>
      <c r="AQ484" s="25">
        <f t="shared" si="199"/>
        <v>17.044585987261147</v>
      </c>
      <c r="AR484" s="18">
        <f t="shared" si="200"/>
        <v>5.629139072847682</v>
      </c>
      <c r="AS484" s="7">
        <f t="shared" si="201"/>
        <v>9.1390728476821188</v>
      </c>
      <c r="AT484" s="8">
        <f t="shared" si="202"/>
        <v>0</v>
      </c>
      <c r="AU484" s="9">
        <f t="shared" si="203"/>
        <v>0</v>
      </c>
      <c r="AV484" s="10">
        <f t="shared" si="204"/>
        <v>14.768211920529801</v>
      </c>
      <c r="AW484" s="22">
        <f t="shared" si="205"/>
        <v>0</v>
      </c>
      <c r="AX484" s="5">
        <f t="shared" si="206"/>
        <v>0</v>
      </c>
      <c r="AY484" s="4">
        <f>IF(
  AND(Tabela1[[#This Row],[GRUPO | ITEM]]="PALHETAS",NOT(OR(MID(Tabela1[[#This Row],[ITEM]],1,5)="YN-PF",MID(Tabela1[[#This Row],[ITEM]],1,5)="YN-PC"))),
  0,
  IF(
    ROUNDUP(
      IF(
        IF(D484="A",13-SUM(AR484:AU484),IF(D484="B",11-SUM(AR484:AU484),IF(D484="C",7-SUM(AR484:AU484))))
        &lt;0,
        0,
        IF(D484="A",13-SUM(AR484:AU484),IF(D484="B",11-SUM(AR484:AU484),IF(D484="C",7-SUM(AR484:AU484))))
      )
      *AE484/C484, 0
    )
    *C484 = 0,
    0,
    ROUNDUP(
      IF(
        IF(D484="A",13-SUM(AR484:AU484),IF(D484="B",11-SUM(AR484:AU484),IF(D484="C",7-SUM(AR484:AU484))))
        &lt;0,
        0,
        IF(D484="A",13-SUM(AR484:AU484),IF(D484="B",11-SUM(AR484:AU484),IF(D484="C",7-SUM(AR484:AU484))))
      )
      *AE484/C484, 0
    ) *C484
  )
)</f>
        <v>0</v>
      </c>
      <c r="AZ484" s="26">
        <f>IF(OR(COUNTIF(AB484,"&gt;="&amp;1.5)+COUNTIF(AA484,"&gt;="&amp;1.5)+COUNTIF(Z484,"&gt;="&amp;1.5)+COUNTIF(Y484,"&gt;="&amp;1.5)+COUNTIF(X484,"&gt;="&amp;1.5)&gt;=2,COUNTIF(AB484,"&gt;="&amp;2)&gt;=1,AND(AA484&gt;=1.5,AB484&lt;=0.3,AI484=0)),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+IFERROR(BA484*C484,0),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+IFERROR(BA484*C484,0),
IFERROR(AVERAGEIF(Tabela1[[#This Row],[COMPRA PADRÃO]:[COMPRA &gt;30%]],"&gt;"&amp;0,Tabela1[[#This Row],[COMPRA PADRÃO]:[COMPRA &gt;30%]]),
0))/Tabela1[[#This Row],[U/CX]],0)*Tabela1[[#This Row],[U/CX]])</f>
        <v>0</v>
      </c>
      <c r="BA484" s="19"/>
      <c r="BB484" s="19"/>
      <c r="BC484" s="5"/>
      <c r="BD484" s="43">
        <f t="shared" si="207"/>
        <v>29.622641509433961</v>
      </c>
      <c r="BE484" s="44">
        <f>Tabela1[[#This Row],[MÉDIA DIÁRIA]]*180</f>
        <v>5332.0754716981128</v>
      </c>
      <c r="BF484" s="44">
        <f>Tabela1[[#This Row],[MÉDIA DIÁRIA]]*IF(Tabela1[[#This Row],[ABC FAT]]="A",(13*22),IF(Tabela1[[#This Row],[ABC FAT]]="B",(9*22),IF(Tabela1[[#This Row],[ABC FAT]]="C",(3*22),0)))</f>
        <v>5865.2830188679245</v>
      </c>
      <c r="BG484" s="44">
        <f>SUM(Tabela1[[#This Row],[ESTOQUE TOTAL]],Tabela1[[#This Row],[TRÂNSITO TOTAL]])</f>
        <v>11150</v>
      </c>
      <c r="BH4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4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2.0911181882519463</v>
      </c>
    </row>
    <row r="485" spans="1:61" s="3" customFormat="1" x14ac:dyDescent="0.2">
      <c r="A485" s="4" t="s">
        <v>17</v>
      </c>
      <c r="B485" s="4" t="s">
        <v>798</v>
      </c>
      <c r="C485" s="4">
        <v>20</v>
      </c>
      <c r="D485" s="4" t="s">
        <v>85</v>
      </c>
      <c r="E485" s="5">
        <v>40</v>
      </c>
      <c r="F485" s="4">
        <v>40</v>
      </c>
      <c r="G485" s="4">
        <v>20</v>
      </c>
      <c r="H485" s="4">
        <v>20</v>
      </c>
      <c r="I485" s="4">
        <v>100</v>
      </c>
      <c r="J485" s="4"/>
      <c r="K485" s="4">
        <v>120</v>
      </c>
      <c r="L485" s="4">
        <v>80</v>
      </c>
      <c r="M485" s="4">
        <v>100</v>
      </c>
      <c r="N485" s="4">
        <v>60</v>
      </c>
      <c r="O485" s="4">
        <v>20</v>
      </c>
      <c r="P485" s="4">
        <v>80</v>
      </c>
      <c r="Q485" s="13">
        <f t="shared" si="182"/>
        <v>0.6470588235294118</v>
      </c>
      <c r="R485" s="16">
        <f t="shared" si="183"/>
        <v>0.6470588235294118</v>
      </c>
      <c r="S485" s="16">
        <f t="shared" si="184"/>
        <v>0.3235294117647059</v>
      </c>
      <c r="T485" s="16">
        <f t="shared" si="185"/>
        <v>0.3235294117647059</v>
      </c>
      <c r="U485" s="16">
        <f t="shared" si="186"/>
        <v>1.6176470588235294</v>
      </c>
      <c r="V485" s="16">
        <f t="shared" si="187"/>
        <v>0</v>
      </c>
      <c r="W485" s="16">
        <f t="shared" si="188"/>
        <v>1.9411764705882353</v>
      </c>
      <c r="X485" s="16">
        <f t="shared" si="189"/>
        <v>1.2941176470588236</v>
      </c>
      <c r="Y485" s="16">
        <f t="shared" si="190"/>
        <v>1.6176470588235294</v>
      </c>
      <c r="Z485" s="16">
        <f t="shared" si="191"/>
        <v>0.97058823529411764</v>
      </c>
      <c r="AA485" s="16">
        <f t="shared" si="192"/>
        <v>0.3235294117647059</v>
      </c>
      <c r="AB485" s="17">
        <f t="shared" si="193"/>
        <v>1.2941176470588236</v>
      </c>
      <c r="AC485" s="15">
        <v>8577.2000000000007</v>
      </c>
      <c r="AD485" s="14">
        <f>AVERAGE(Tabela1[[#This Row],[202407-JUL]:[202506-JUN]])</f>
        <v>61.81818181818182</v>
      </c>
      <c r="AE485" s="14">
        <f t="shared" si="194"/>
        <v>61.81818181818182</v>
      </c>
      <c r="AF485" s="5">
        <v>0</v>
      </c>
      <c r="AG485" s="6">
        <v>400</v>
      </c>
      <c r="AH485" s="4">
        <v>580</v>
      </c>
      <c r="AI485" s="23">
        <f>SUM(Tabela1[[#This Row],[ESTOQUE RJ]:[ESTOQUE SC]])</f>
        <v>980</v>
      </c>
      <c r="AJ485" s="4">
        <v>0</v>
      </c>
      <c r="AK485" s="4">
        <v>0</v>
      </c>
      <c r="AL485" s="24">
        <f>SUM(Tabela1[[#This Row],[QTD CONTAINER]:[QTD FÁBRICA]])</f>
        <v>0</v>
      </c>
      <c r="AM485" s="7">
        <f t="shared" si="195"/>
        <v>6.4705882352941178</v>
      </c>
      <c r="AN485" s="7">
        <f t="shared" si="196"/>
        <v>9.382352941176471</v>
      </c>
      <c r="AO485" s="8">
        <f t="shared" si="197"/>
        <v>0</v>
      </c>
      <c r="AP485" s="9">
        <f t="shared" si="198"/>
        <v>0</v>
      </c>
      <c r="AQ485" s="25">
        <f t="shared" si="199"/>
        <v>15.852941176470589</v>
      </c>
      <c r="AR485" s="18">
        <f t="shared" si="200"/>
        <v>6.4705882352941178</v>
      </c>
      <c r="AS485" s="7">
        <f t="shared" si="201"/>
        <v>9.382352941176471</v>
      </c>
      <c r="AT485" s="8">
        <f t="shared" si="202"/>
        <v>0</v>
      </c>
      <c r="AU485" s="9">
        <f t="shared" si="203"/>
        <v>0</v>
      </c>
      <c r="AV485" s="10">
        <f t="shared" si="204"/>
        <v>15.852941176470589</v>
      </c>
      <c r="AW485" s="22">
        <f t="shared" si="205"/>
        <v>0</v>
      </c>
      <c r="AX485" s="5">
        <f t="shared" si="206"/>
        <v>0</v>
      </c>
      <c r="AY485" s="4">
        <f>IF(
  AND(Tabela1[[#This Row],[GRUPO | ITEM]]="PALHETAS",NOT(OR(MID(Tabela1[[#This Row],[ITEM]],1,5)="YN-PF",MID(Tabela1[[#This Row],[ITEM]],1,5)="YN-PC"))),
  0,
  IF(
    ROUNDUP(
      IF(
        IF(D485="A",13-SUM(AR485:AU485),IF(D485="B",11-SUM(AR485:AU485),IF(D485="C",7-SUM(AR485:AU485))))
        &lt;0,
        0,
        IF(D485="A",13-SUM(AR485:AU485),IF(D485="B",11-SUM(AR485:AU485),IF(D485="C",7-SUM(AR485:AU485))))
      )
      *AE485/C485, 0
    )
    *C485 = 0,
    0,
    ROUNDUP(
      IF(
        IF(D485="A",13-SUM(AR485:AU485),IF(D485="B",11-SUM(AR485:AU485),IF(D485="C",7-SUM(AR485:AU485))))
        &lt;0,
        0,
        IF(D485="A",13-SUM(AR485:AU485),IF(D485="B",11-SUM(AR485:AU485),IF(D485="C",7-SUM(AR485:AU485))))
      )
      *AE485/C485, 0
    ) *C485
  )
)</f>
        <v>0</v>
      </c>
      <c r="AZ485" s="26">
        <f>IF(OR(COUNTIF(AB485,"&gt;="&amp;1.5)+COUNTIF(AA485,"&gt;="&amp;1.5)+COUNTIF(Z485,"&gt;="&amp;1.5)+COUNTIF(Y485,"&gt;="&amp;1.5)+COUNTIF(X485,"&gt;="&amp;1.5)&gt;=2,COUNTIF(AB485,"&gt;="&amp;2)&gt;=1,AND(AA485&gt;=1.5,AB485&lt;=0.3,AI485=0)),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+IFERROR(BA485*C485,0),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+IFERROR(BA485*C485,0),
IFERROR(AVERAGEIF(Tabela1[[#This Row],[COMPRA PADRÃO]:[COMPRA &gt;30%]],"&gt;"&amp;0,Tabela1[[#This Row],[COMPRA PADRÃO]:[COMPRA &gt;30%]]),
0))/Tabela1[[#This Row],[U/CX]],0)*Tabela1[[#This Row],[U/CX]])</f>
        <v>0</v>
      </c>
      <c r="BA485" s="33"/>
      <c r="BB485" s="33"/>
      <c r="BC485" s="42"/>
      <c r="BD485" s="43">
        <f t="shared" si="207"/>
        <v>2.5660377358490565</v>
      </c>
      <c r="BE485" s="44">
        <f>Tabela1[[#This Row],[MÉDIA DIÁRIA]]*180</f>
        <v>461.88679245283015</v>
      </c>
      <c r="BF485" s="44">
        <f>Tabela1[[#This Row],[MÉDIA DIÁRIA]]*IF(Tabela1[[#This Row],[ABC FAT]]="A",(13*22),IF(Tabela1[[#This Row],[ABC FAT]]="B",(9*22),IF(Tabela1[[#This Row],[ABC FAT]]="C",(3*22),0)))</f>
        <v>169.35849056603772</v>
      </c>
      <c r="BG485" s="44">
        <f>SUM(Tabela1[[#This Row],[ESTOQUE TOTAL]],Tabela1[[#This Row],[TRÂNSITO TOTAL]])</f>
        <v>980</v>
      </c>
      <c r="BH4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2.1217320261437909</v>
      </c>
    </row>
    <row r="486" spans="1:61" s="3" customFormat="1" x14ac:dyDescent="0.2">
      <c r="A486" s="4" t="s">
        <v>269</v>
      </c>
      <c r="B486" s="4" t="s">
        <v>1319</v>
      </c>
      <c r="C486" s="4">
        <v>10</v>
      </c>
      <c r="D486" s="4" t="s">
        <v>85</v>
      </c>
      <c r="E486" s="5"/>
      <c r="F486" s="4"/>
      <c r="G486" s="4"/>
      <c r="H486" s="4"/>
      <c r="I486" s="4"/>
      <c r="J486" s="4"/>
      <c r="K486" s="4"/>
      <c r="L486" s="4"/>
      <c r="M486" s="4"/>
      <c r="N486" s="4">
        <v>10</v>
      </c>
      <c r="O486" s="4">
        <v>38</v>
      </c>
      <c r="P486" s="4">
        <v>9</v>
      </c>
      <c r="Q486" s="13">
        <f t="shared" si="182"/>
        <v>0</v>
      </c>
      <c r="R486" s="16">
        <f t="shared" si="183"/>
        <v>0</v>
      </c>
      <c r="S486" s="16">
        <f t="shared" si="184"/>
        <v>0</v>
      </c>
      <c r="T486" s="16">
        <f t="shared" si="185"/>
        <v>0</v>
      </c>
      <c r="U486" s="16">
        <f t="shared" si="186"/>
        <v>0</v>
      </c>
      <c r="V486" s="16">
        <f t="shared" si="187"/>
        <v>0</v>
      </c>
      <c r="W486" s="16">
        <f t="shared" si="188"/>
        <v>0</v>
      </c>
      <c r="X486" s="16">
        <f t="shared" si="189"/>
        <v>0</v>
      </c>
      <c r="Y486" s="16">
        <f t="shared" si="190"/>
        <v>0</v>
      </c>
      <c r="Z486" s="16">
        <f t="shared" si="191"/>
        <v>0.52631578947368418</v>
      </c>
      <c r="AA486" s="16">
        <f t="shared" si="192"/>
        <v>2</v>
      </c>
      <c r="AB486" s="17">
        <f t="shared" si="193"/>
        <v>0.47368421052631576</v>
      </c>
      <c r="AC486" s="15">
        <v>11299.18</v>
      </c>
      <c r="AD486" s="14">
        <f>AVERAGE(Tabela1[[#This Row],[202407-JUL]:[202506-JUN]])</f>
        <v>19</v>
      </c>
      <c r="AE486" s="14">
        <f t="shared" si="194"/>
        <v>19</v>
      </c>
      <c r="AF486" s="5">
        <v>0</v>
      </c>
      <c r="AG486" s="6">
        <v>83</v>
      </c>
      <c r="AH486" s="4">
        <v>0</v>
      </c>
      <c r="AI486" s="23">
        <f>SUM(Tabela1[[#This Row],[ESTOQUE RJ]:[ESTOQUE SC]])</f>
        <v>83</v>
      </c>
      <c r="AJ486" s="4">
        <v>0</v>
      </c>
      <c r="AK486" s="4">
        <v>1000</v>
      </c>
      <c r="AL486" s="24">
        <f>SUM(Tabela1[[#This Row],[QTD CONTAINER]:[QTD FÁBRICA]])</f>
        <v>1000</v>
      </c>
      <c r="AM486" s="7">
        <f t="shared" si="195"/>
        <v>4.3684210526315788</v>
      </c>
      <c r="AN486" s="7">
        <f t="shared" si="196"/>
        <v>0</v>
      </c>
      <c r="AO486" s="8">
        <f t="shared" si="197"/>
        <v>0</v>
      </c>
      <c r="AP486" s="9">
        <f t="shared" si="198"/>
        <v>52.631578947368418</v>
      </c>
      <c r="AQ486" s="25">
        <f t="shared" si="199"/>
        <v>57</v>
      </c>
      <c r="AR486" s="18">
        <f t="shared" si="200"/>
        <v>4.3684210526315788</v>
      </c>
      <c r="AS486" s="7">
        <f t="shared" si="201"/>
        <v>0</v>
      </c>
      <c r="AT486" s="8">
        <f t="shared" si="202"/>
        <v>0</v>
      </c>
      <c r="AU486" s="9">
        <f t="shared" si="203"/>
        <v>52.631578947368418</v>
      </c>
      <c r="AV486" s="10">
        <f t="shared" si="204"/>
        <v>57</v>
      </c>
      <c r="AW486" s="22">
        <f t="shared" si="205"/>
        <v>0</v>
      </c>
      <c r="AX486" s="5">
        <f t="shared" si="206"/>
        <v>0</v>
      </c>
      <c r="AY486" s="4">
        <f>IF(
  AND(Tabela1[[#This Row],[GRUPO | ITEM]]="PALHETAS",NOT(OR(MID(Tabela1[[#This Row],[ITEM]],1,5)="YN-PF",MID(Tabela1[[#This Row],[ITEM]],1,5)="YN-PC"))),
  0,
  IF(
    ROUNDUP(
      IF(
        IF(D486="A",13-SUM(AR486:AU486),IF(D486="B",11-SUM(AR486:AU486),IF(D486="C",7-SUM(AR486:AU486))))
        &lt;0,
        0,
        IF(D486="A",13-SUM(AR486:AU486),IF(D486="B",11-SUM(AR486:AU486),IF(D486="C",7-SUM(AR486:AU486))))
      )
      *AE486/C486, 0
    )
    *C486 = 0,
    0,
    ROUNDUP(
      IF(
        IF(D486="A",13-SUM(AR486:AU486),IF(D486="B",11-SUM(AR486:AU486),IF(D486="C",7-SUM(AR486:AU486))))
        &lt;0,
        0,
        IF(D486="A",13-SUM(AR486:AU486),IF(D486="B",11-SUM(AR486:AU486),IF(D486="C",7-SUM(AR486:AU486))))
      )
      *AE486/C486, 0
    ) *C486
  )
)</f>
        <v>0</v>
      </c>
      <c r="AZ486" s="26">
        <f>IF(OR(COUNTIF(AB486,"&gt;="&amp;1.5)+COUNTIF(AA486,"&gt;="&amp;1.5)+COUNTIF(Z486,"&gt;="&amp;1.5)+COUNTIF(Y486,"&gt;="&amp;1.5)+COUNTIF(X486,"&gt;="&amp;1.5)&gt;=2,COUNTIF(AB486,"&gt;="&amp;2)&gt;=1,AND(AA486&gt;=1.5,AB486&lt;=0.3,AI486=0)),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+IFERROR(BA486*C486,0),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+IFERROR(BA486*C486,0),
IFERROR(AVERAGEIF(Tabela1[[#This Row],[COMPRA PADRÃO]:[COMPRA &gt;30%]],"&gt;"&amp;0,Tabela1[[#This Row],[COMPRA PADRÃO]:[COMPRA &gt;30%]]),
0))/Tabela1[[#This Row],[U/CX]],0)*Tabela1[[#This Row],[U/CX]])</f>
        <v>0</v>
      </c>
      <c r="BA486" s="19"/>
      <c r="BB486" s="19"/>
      <c r="BC486" s="5"/>
      <c r="BD486" s="43">
        <f t="shared" si="207"/>
        <v>0.21509433962264152</v>
      </c>
      <c r="BE486" s="44">
        <f>Tabela1[[#This Row],[MÉDIA DIÁRIA]]*180</f>
        <v>38.716981132075475</v>
      </c>
      <c r="BF486" s="44">
        <f>Tabela1[[#This Row],[MÉDIA DIÁRIA]]*IF(Tabela1[[#This Row],[ABC FAT]]="A",(13*22),IF(Tabela1[[#This Row],[ABC FAT]]="B",(9*22),IF(Tabela1[[#This Row],[ABC FAT]]="C",(3*22),0)))</f>
        <v>14.19622641509434</v>
      </c>
      <c r="BG486" s="44">
        <f>SUM(Tabela1[[#This Row],[ESTOQUE TOTAL]],Tabela1[[#This Row],[TRÂNSITO TOTAL]])</f>
        <v>1083</v>
      </c>
      <c r="BH4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2.1437621832358671</v>
      </c>
    </row>
    <row r="487" spans="1:61" s="3" customFormat="1" x14ac:dyDescent="0.2">
      <c r="A487" s="4" t="s">
        <v>269</v>
      </c>
      <c r="B487" s="4" t="s">
        <v>270</v>
      </c>
      <c r="C487" s="4">
        <v>100</v>
      </c>
      <c r="D487" s="4" t="s">
        <v>16</v>
      </c>
      <c r="E487" s="5">
        <v>1055</v>
      </c>
      <c r="F487" s="4">
        <v>150</v>
      </c>
      <c r="G487" s="4">
        <v>670</v>
      </c>
      <c r="H487" s="4">
        <v>110</v>
      </c>
      <c r="I487" s="4">
        <v>160</v>
      </c>
      <c r="J487" s="4"/>
      <c r="K487" s="4">
        <v>130</v>
      </c>
      <c r="L487" s="4">
        <v>210</v>
      </c>
      <c r="M487" s="4">
        <v>50</v>
      </c>
      <c r="N487" s="4">
        <v>150</v>
      </c>
      <c r="O487" s="4">
        <v>650</v>
      </c>
      <c r="P487" s="4"/>
      <c r="Q487" s="13">
        <f t="shared" si="182"/>
        <v>3.1634182908545729</v>
      </c>
      <c r="R487" s="16">
        <f t="shared" si="183"/>
        <v>0.4497751124437781</v>
      </c>
      <c r="S487" s="16">
        <f t="shared" si="184"/>
        <v>2.0089955022488755</v>
      </c>
      <c r="T487" s="16">
        <f t="shared" si="185"/>
        <v>0.32983508245877063</v>
      </c>
      <c r="U487" s="16">
        <f t="shared" si="186"/>
        <v>0.47976011994002998</v>
      </c>
      <c r="V487" s="16">
        <f t="shared" si="187"/>
        <v>0</v>
      </c>
      <c r="W487" s="16">
        <f t="shared" si="188"/>
        <v>0.38980509745127434</v>
      </c>
      <c r="X487" s="16">
        <f t="shared" si="189"/>
        <v>0.62968515742128939</v>
      </c>
      <c r="Y487" s="16">
        <f t="shared" si="190"/>
        <v>0.14992503748125938</v>
      </c>
      <c r="Z487" s="16">
        <f t="shared" si="191"/>
        <v>0.4497751124437781</v>
      </c>
      <c r="AA487" s="16">
        <f t="shared" si="192"/>
        <v>1.9490254872563719</v>
      </c>
      <c r="AB487" s="17">
        <f t="shared" si="193"/>
        <v>0</v>
      </c>
      <c r="AC487" s="15">
        <v>47370.55</v>
      </c>
      <c r="AD487" s="14">
        <f>AVERAGE(Tabela1[[#This Row],[202407-JUL]:[202506-JUN]])</f>
        <v>333.5</v>
      </c>
      <c r="AE487" s="14">
        <f t="shared" si="194"/>
        <v>365</v>
      </c>
      <c r="AF487" s="5">
        <v>1</v>
      </c>
      <c r="AG487" s="6">
        <v>1968</v>
      </c>
      <c r="AH487" s="4">
        <v>0</v>
      </c>
      <c r="AI487" s="23">
        <f>SUM(Tabela1[[#This Row],[ESTOQUE RJ]:[ESTOQUE SC]])</f>
        <v>1968</v>
      </c>
      <c r="AJ487" s="4">
        <v>3000</v>
      </c>
      <c r="AK487" s="4">
        <v>20000</v>
      </c>
      <c r="AL487" s="24">
        <f>SUM(Tabela1[[#This Row],[QTD CONTAINER]:[QTD FÁBRICA]])</f>
        <v>23000</v>
      </c>
      <c r="AM487" s="7">
        <f t="shared" si="195"/>
        <v>5.9010494752623686</v>
      </c>
      <c r="AN487" s="7">
        <f t="shared" si="196"/>
        <v>0</v>
      </c>
      <c r="AO487" s="8">
        <f t="shared" si="197"/>
        <v>8.995502248875562</v>
      </c>
      <c r="AP487" s="9">
        <f t="shared" si="198"/>
        <v>59.970014992503749</v>
      </c>
      <c r="AQ487" s="25">
        <f t="shared" si="199"/>
        <v>74.866566716641685</v>
      </c>
      <c r="AR487" s="18">
        <f t="shared" si="200"/>
        <v>5.3917808219178083</v>
      </c>
      <c r="AS487" s="7">
        <f t="shared" si="201"/>
        <v>0</v>
      </c>
      <c r="AT487" s="8">
        <f t="shared" si="202"/>
        <v>8.2191780821917817</v>
      </c>
      <c r="AU487" s="9">
        <f t="shared" si="203"/>
        <v>54.794520547945204</v>
      </c>
      <c r="AV487" s="10">
        <f t="shared" si="204"/>
        <v>68.405479452054792</v>
      </c>
      <c r="AW487" s="22">
        <f t="shared" si="205"/>
        <v>0</v>
      </c>
      <c r="AX487" s="5">
        <f t="shared" si="206"/>
        <v>0</v>
      </c>
      <c r="AY487" s="4">
        <f>IF(
  AND(Tabela1[[#This Row],[GRUPO | ITEM]]="PALHETAS",NOT(OR(MID(Tabela1[[#This Row],[ITEM]],1,5)="YN-PF",MID(Tabela1[[#This Row],[ITEM]],1,5)="YN-PC"))),
  0,
  IF(
    ROUNDUP(
      IF(
        IF(D487="A",13-SUM(AR487:AU487),IF(D487="B",11-SUM(AR487:AU487),IF(D487="C",7-SUM(AR487:AU487))))
        &lt;0,
        0,
        IF(D487="A",13-SUM(AR487:AU487),IF(D487="B",11-SUM(AR487:AU487),IF(D487="C",7-SUM(AR487:AU487))))
      )
      *AE487/C487, 0
    )
    *C487 = 0,
    0,
    ROUNDUP(
      IF(
        IF(D487="A",13-SUM(AR487:AU487),IF(D487="B",11-SUM(AR487:AU487),IF(D487="C",7-SUM(AR487:AU487))))
        &lt;0,
        0,
        IF(D487="A",13-SUM(AR487:AU487),IF(D487="B",11-SUM(AR487:AU487),IF(D487="C",7-SUM(AR487:AU487))))
      )
      *AE487/C487, 0
    ) *C487
  )
)</f>
        <v>0</v>
      </c>
      <c r="AZ487" s="26">
        <f>IF(OR(COUNTIF(AB487,"&gt;="&amp;1.5)+COUNTIF(AA487,"&gt;="&amp;1.5)+COUNTIF(Z487,"&gt;="&amp;1.5)+COUNTIF(Y487,"&gt;="&amp;1.5)+COUNTIF(X487,"&gt;="&amp;1.5)&gt;=2,COUNTIF(AB487,"&gt;="&amp;2)&gt;=1,AND(AA487&gt;=1.5,AB487&lt;=0.3,AI487=0)),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+IFERROR(BA487*C487,0),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+IFERROR(BA487*C487,0),
IFERROR(AVERAGEIF(Tabela1[[#This Row],[COMPRA PADRÃO]:[COMPRA &gt;30%]],"&gt;"&amp;0,Tabela1[[#This Row],[COMPRA PADRÃO]:[COMPRA &gt;30%]]),
0))/Tabela1[[#This Row],[U/CX]],0)*Tabela1[[#This Row],[U/CX]])</f>
        <v>0</v>
      </c>
      <c r="BA487" s="19"/>
      <c r="BB487" s="19"/>
      <c r="BC487" s="5"/>
      <c r="BD487" s="43">
        <f t="shared" si="207"/>
        <v>12.584905660377359</v>
      </c>
      <c r="BE487" s="44">
        <f>Tabela1[[#This Row],[MÉDIA DIÁRIA]]*180</f>
        <v>2265.2830188679245</v>
      </c>
      <c r="BF487" s="44">
        <f>Tabela1[[#This Row],[MÉDIA DIÁRIA]]*IF(Tabela1[[#This Row],[ABC FAT]]="A",(13*22),IF(Tabela1[[#This Row],[ABC FAT]]="B",(9*22),IF(Tabela1[[#This Row],[ABC FAT]]="C",(3*22),0)))</f>
        <v>2491.8113207547171</v>
      </c>
      <c r="BG487" s="44">
        <f>SUM(Tabela1[[#This Row],[ESTOQUE TOTAL]],Tabela1[[#This Row],[TRÂNSITO TOTAL]])</f>
        <v>24968</v>
      </c>
      <c r="BH4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2.193103448275862</v>
      </c>
    </row>
    <row r="488" spans="1:61" s="3" customFormat="1" x14ac:dyDescent="0.2">
      <c r="A488" s="4" t="s">
        <v>17</v>
      </c>
      <c r="B488" s="4" t="s">
        <v>865</v>
      </c>
      <c r="C488" s="4">
        <v>40</v>
      </c>
      <c r="D488" s="4" t="s">
        <v>85</v>
      </c>
      <c r="E488" s="5">
        <v>60</v>
      </c>
      <c r="F488" s="4"/>
      <c r="G488" s="4"/>
      <c r="H488" s="4">
        <v>160</v>
      </c>
      <c r="I488" s="4">
        <v>70</v>
      </c>
      <c r="J488" s="4"/>
      <c r="K488" s="4"/>
      <c r="L488" s="4">
        <v>60</v>
      </c>
      <c r="M488" s="4">
        <v>100</v>
      </c>
      <c r="N488" s="4"/>
      <c r="O488" s="4">
        <v>180</v>
      </c>
      <c r="P488" s="4"/>
      <c r="Q488" s="13">
        <f t="shared" si="182"/>
        <v>0.5714285714285714</v>
      </c>
      <c r="R488" s="16">
        <f t="shared" si="183"/>
        <v>0</v>
      </c>
      <c r="S488" s="16">
        <f t="shared" si="184"/>
        <v>0</v>
      </c>
      <c r="T488" s="16">
        <f t="shared" si="185"/>
        <v>1.5238095238095237</v>
      </c>
      <c r="U488" s="16">
        <f t="shared" si="186"/>
        <v>0.66666666666666663</v>
      </c>
      <c r="V488" s="16">
        <f t="shared" si="187"/>
        <v>0</v>
      </c>
      <c r="W488" s="16">
        <f t="shared" si="188"/>
        <v>0</v>
      </c>
      <c r="X488" s="16">
        <f t="shared" si="189"/>
        <v>0.5714285714285714</v>
      </c>
      <c r="Y488" s="16">
        <f t="shared" si="190"/>
        <v>0.95238095238095233</v>
      </c>
      <c r="Z488" s="16">
        <f t="shared" si="191"/>
        <v>0</v>
      </c>
      <c r="AA488" s="16">
        <f t="shared" si="192"/>
        <v>1.7142857142857142</v>
      </c>
      <c r="AB488" s="17">
        <f t="shared" si="193"/>
        <v>0</v>
      </c>
      <c r="AC488" s="15">
        <v>4498.2</v>
      </c>
      <c r="AD488" s="14">
        <f>AVERAGE(Tabela1[[#This Row],[202407-JUL]:[202506-JUN]])</f>
        <v>105</v>
      </c>
      <c r="AE488" s="14">
        <f t="shared" si="194"/>
        <v>105</v>
      </c>
      <c r="AF488" s="5">
        <v>0</v>
      </c>
      <c r="AG488" s="6">
        <v>940</v>
      </c>
      <c r="AH488" s="4">
        <v>0</v>
      </c>
      <c r="AI488" s="23">
        <f>SUM(Tabela1[[#This Row],[ESTOQUE RJ]:[ESTOQUE SC]])</f>
        <v>940</v>
      </c>
      <c r="AJ488" s="4">
        <v>0</v>
      </c>
      <c r="AK488" s="4">
        <v>0</v>
      </c>
      <c r="AL488" s="24">
        <f>SUM(Tabela1[[#This Row],[QTD CONTAINER]:[QTD FÁBRICA]])</f>
        <v>0</v>
      </c>
      <c r="AM488" s="7">
        <f t="shared" si="195"/>
        <v>8.9523809523809526</v>
      </c>
      <c r="AN488" s="7">
        <f t="shared" si="196"/>
        <v>0</v>
      </c>
      <c r="AO488" s="8">
        <f t="shared" si="197"/>
        <v>0</v>
      </c>
      <c r="AP488" s="9">
        <f t="shared" si="198"/>
        <v>0</v>
      </c>
      <c r="AQ488" s="25">
        <f t="shared" si="199"/>
        <v>8.9523809523809526</v>
      </c>
      <c r="AR488" s="18">
        <f t="shared" si="200"/>
        <v>8.9523809523809526</v>
      </c>
      <c r="AS488" s="7">
        <f t="shared" si="201"/>
        <v>0</v>
      </c>
      <c r="AT488" s="8">
        <f t="shared" si="202"/>
        <v>0</v>
      </c>
      <c r="AU488" s="9">
        <f t="shared" si="203"/>
        <v>0</v>
      </c>
      <c r="AV488" s="10">
        <f t="shared" si="204"/>
        <v>8.9523809523809526</v>
      </c>
      <c r="AW488" s="22">
        <f t="shared" si="205"/>
        <v>0</v>
      </c>
      <c r="AX488" s="5">
        <f t="shared" si="206"/>
        <v>0</v>
      </c>
      <c r="AY488" s="4">
        <f>IF(
  AND(Tabela1[[#This Row],[GRUPO | ITEM]]="PALHETAS",NOT(OR(MID(Tabela1[[#This Row],[ITEM]],1,5)="YN-PF",MID(Tabela1[[#This Row],[ITEM]],1,5)="YN-PC"))),
  0,
  IF(
    ROUNDUP(
      IF(
        IF(D488="A",13-SUM(AR488:AU488),IF(D488="B",11-SUM(AR488:AU488),IF(D488="C",7-SUM(AR488:AU488))))
        &lt;0,
        0,
        IF(D488="A",13-SUM(AR488:AU488),IF(D488="B",11-SUM(AR488:AU488),IF(D488="C",7-SUM(AR488:AU488))))
      )
      *AE488/C488, 0
    )
    *C488 = 0,
    0,
    ROUNDUP(
      IF(
        IF(D488="A",13-SUM(AR488:AU488),IF(D488="B",11-SUM(AR488:AU488),IF(D488="C",7-SUM(AR488:AU488))))
        &lt;0,
        0,
        IF(D488="A",13-SUM(AR488:AU488),IF(D488="B",11-SUM(AR488:AU488),IF(D488="C",7-SUM(AR488:AU488))))
      )
      *AE488/C488, 0
    ) *C488
  )
)</f>
        <v>0</v>
      </c>
      <c r="AZ488" s="26">
        <f>IF(OR(COUNTIF(AB488,"&gt;="&amp;1.5)+COUNTIF(AA488,"&gt;="&amp;1.5)+COUNTIF(Z488,"&gt;="&amp;1.5)+COUNTIF(Y488,"&gt;="&amp;1.5)+COUNTIF(X488,"&gt;="&amp;1.5)&gt;=2,COUNTIF(AB488,"&gt;="&amp;2)&gt;=1,AND(AA488&gt;=1.5,AB488&lt;=0.3,AI488=0)),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+IFERROR(BA488*C488,0),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+IFERROR(BA488*C488,0),
IFERROR(AVERAGEIF(Tabela1[[#This Row],[COMPRA PADRÃO]:[COMPRA &gt;30%]],"&gt;"&amp;0,Tabela1[[#This Row],[COMPRA PADRÃO]:[COMPRA &gt;30%]]),
0))/Tabela1[[#This Row],[U/CX]],0)*Tabela1[[#This Row],[U/CX]])</f>
        <v>0</v>
      </c>
      <c r="BA488" s="19"/>
      <c r="BB488" s="19"/>
      <c r="BC488" s="5"/>
      <c r="BD488" s="43">
        <f t="shared" si="207"/>
        <v>2.3773584905660377</v>
      </c>
      <c r="BE488" s="44">
        <f>Tabela1[[#This Row],[MÉDIA DIÁRIA]]*180</f>
        <v>427.92452830188677</v>
      </c>
      <c r="BF488" s="44">
        <f>Tabela1[[#This Row],[MÉDIA DIÁRIA]]*IF(Tabela1[[#This Row],[ABC FAT]]="A",(13*22),IF(Tabela1[[#This Row],[ABC FAT]]="B",(9*22),IF(Tabela1[[#This Row],[ABC FAT]]="C",(3*22),0)))</f>
        <v>156.90566037735849</v>
      </c>
      <c r="BG488" s="44">
        <f>SUM(Tabela1[[#This Row],[ESTOQUE TOTAL]],Tabela1[[#This Row],[TRÂNSITO TOTAL]])</f>
        <v>940</v>
      </c>
      <c r="BH4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2.1966490299823636</v>
      </c>
    </row>
    <row r="489" spans="1:61" s="3" customFormat="1" x14ac:dyDescent="0.2">
      <c r="A489" s="4" t="s">
        <v>17</v>
      </c>
      <c r="B489" s="4" t="s">
        <v>141</v>
      </c>
      <c r="C489" s="4">
        <v>20</v>
      </c>
      <c r="D489" s="4" t="s">
        <v>16</v>
      </c>
      <c r="E489" s="5">
        <v>280</v>
      </c>
      <c r="F489" s="4">
        <v>160</v>
      </c>
      <c r="G489" s="4">
        <v>80</v>
      </c>
      <c r="H489" s="4">
        <v>280</v>
      </c>
      <c r="I489" s="4">
        <v>740</v>
      </c>
      <c r="J489" s="4">
        <v>180</v>
      </c>
      <c r="K489" s="4">
        <v>300</v>
      </c>
      <c r="L489" s="4">
        <v>60</v>
      </c>
      <c r="M489" s="4">
        <v>60</v>
      </c>
      <c r="N489" s="4">
        <v>60</v>
      </c>
      <c r="O489" s="4">
        <v>200</v>
      </c>
      <c r="P489" s="4">
        <v>120</v>
      </c>
      <c r="Q489" s="13">
        <f t="shared" si="182"/>
        <v>1.3333333333333333</v>
      </c>
      <c r="R489" s="16">
        <f t="shared" si="183"/>
        <v>0.76190476190476186</v>
      </c>
      <c r="S489" s="16">
        <f t="shared" si="184"/>
        <v>0.38095238095238093</v>
      </c>
      <c r="T489" s="16">
        <f t="shared" si="185"/>
        <v>1.3333333333333333</v>
      </c>
      <c r="U489" s="16">
        <f t="shared" si="186"/>
        <v>3.5238095238095237</v>
      </c>
      <c r="V489" s="16">
        <f t="shared" si="187"/>
        <v>0.8571428571428571</v>
      </c>
      <c r="W489" s="16">
        <f t="shared" si="188"/>
        <v>1.4285714285714286</v>
      </c>
      <c r="X489" s="16">
        <f t="shared" si="189"/>
        <v>0.2857142857142857</v>
      </c>
      <c r="Y489" s="16">
        <f t="shared" si="190"/>
        <v>0.2857142857142857</v>
      </c>
      <c r="Z489" s="16">
        <f t="shared" si="191"/>
        <v>0.2857142857142857</v>
      </c>
      <c r="AA489" s="16">
        <f t="shared" si="192"/>
        <v>0.95238095238095233</v>
      </c>
      <c r="AB489" s="17">
        <f t="shared" si="193"/>
        <v>0.5714285714285714</v>
      </c>
      <c r="AC489" s="15">
        <v>30779.200000000001</v>
      </c>
      <c r="AD489" s="14">
        <f>AVERAGE(Tabela1[[#This Row],[202407-JUL]:[202506-JUN]])</f>
        <v>210</v>
      </c>
      <c r="AE489" s="14">
        <f t="shared" si="194"/>
        <v>260</v>
      </c>
      <c r="AF489" s="5">
        <v>0</v>
      </c>
      <c r="AG489" s="6">
        <v>3080</v>
      </c>
      <c r="AH489" s="4">
        <v>680</v>
      </c>
      <c r="AI489" s="23">
        <f>SUM(Tabela1[[#This Row],[ESTOQUE RJ]:[ESTOQUE SC]])</f>
        <v>3760</v>
      </c>
      <c r="AJ489" s="4">
        <v>0</v>
      </c>
      <c r="AK489" s="4">
        <v>40</v>
      </c>
      <c r="AL489" s="24">
        <f>SUM(Tabela1[[#This Row],[QTD CONTAINER]:[QTD FÁBRICA]])</f>
        <v>40</v>
      </c>
      <c r="AM489" s="7">
        <f t="shared" si="195"/>
        <v>14.666666666666666</v>
      </c>
      <c r="AN489" s="7">
        <f t="shared" si="196"/>
        <v>3.2380952380952381</v>
      </c>
      <c r="AO489" s="8">
        <f t="shared" si="197"/>
        <v>0</v>
      </c>
      <c r="AP489" s="9">
        <f t="shared" si="198"/>
        <v>0.19047619047619047</v>
      </c>
      <c r="AQ489" s="25">
        <f t="shared" si="199"/>
        <v>18.095238095238095</v>
      </c>
      <c r="AR489" s="18">
        <f t="shared" si="200"/>
        <v>11.846153846153847</v>
      </c>
      <c r="AS489" s="7">
        <f t="shared" si="201"/>
        <v>2.6153846153846154</v>
      </c>
      <c r="AT489" s="8">
        <f t="shared" si="202"/>
        <v>0</v>
      </c>
      <c r="AU489" s="9">
        <f t="shared" si="203"/>
        <v>0.15384615384615385</v>
      </c>
      <c r="AV489" s="10">
        <f t="shared" si="204"/>
        <v>14.615384615384615</v>
      </c>
      <c r="AW489" s="22">
        <f t="shared" si="205"/>
        <v>0</v>
      </c>
      <c r="AX489" s="5">
        <f t="shared" si="206"/>
        <v>0</v>
      </c>
      <c r="AY489" s="4">
        <f>IF(
  AND(Tabela1[[#This Row],[GRUPO | ITEM]]="PALHETAS",NOT(OR(MID(Tabela1[[#This Row],[ITEM]],1,5)="YN-PF",MID(Tabela1[[#This Row],[ITEM]],1,5)="YN-PC"))),
  0,
  IF(
    ROUNDUP(
      IF(
        IF(D489="A",13-SUM(AR489:AU489),IF(D489="B",11-SUM(AR489:AU489),IF(D489="C",7-SUM(AR489:AU489))))
        &lt;0,
        0,
        IF(D489="A",13-SUM(AR489:AU489),IF(D489="B",11-SUM(AR489:AU489),IF(D489="C",7-SUM(AR489:AU489))))
      )
      *AE489/C489, 0
    )
    *C489 = 0,
    0,
    ROUNDUP(
      IF(
        IF(D489="A",13-SUM(AR489:AU489),IF(D489="B",11-SUM(AR489:AU489),IF(D489="C",7-SUM(AR489:AU489))))
        &lt;0,
        0,
        IF(D489="A",13-SUM(AR489:AU489),IF(D489="B",11-SUM(AR489:AU489),IF(D489="C",7-SUM(AR489:AU489))))
      )
      *AE489/C489, 0
    ) *C489
  )
)</f>
        <v>0</v>
      </c>
      <c r="AZ489" s="26">
        <f>IF(OR(COUNTIF(AB489,"&gt;="&amp;1.5)+COUNTIF(AA489,"&gt;="&amp;1.5)+COUNTIF(Z489,"&gt;="&amp;1.5)+COUNTIF(Y489,"&gt;="&amp;1.5)+COUNTIF(X489,"&gt;="&amp;1.5)&gt;=2,COUNTIF(AB489,"&gt;="&amp;2)&gt;=1,AND(AA489&gt;=1.5,AB489&lt;=0.3,AI489=0)),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+IFERROR(BA489*C489,0),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+IFERROR(BA489*C489,0),
IFERROR(AVERAGEIF(Tabela1[[#This Row],[COMPRA PADRÃO]:[COMPRA &gt;30%]],"&gt;"&amp;0,Tabela1[[#This Row],[COMPRA PADRÃO]:[COMPRA &gt;30%]]),
0))/Tabela1[[#This Row],[U/CX]],0)*Tabela1[[#This Row],[U/CX]])</f>
        <v>0</v>
      </c>
      <c r="BA489" s="19"/>
      <c r="BB489" s="19"/>
      <c r="BC489" s="5"/>
      <c r="BD489" s="43">
        <f t="shared" si="207"/>
        <v>9.5094339622641506</v>
      </c>
      <c r="BE489" s="44">
        <f>Tabela1[[#This Row],[MÉDIA DIÁRIA]]*180</f>
        <v>1711.6981132075471</v>
      </c>
      <c r="BF489" s="44">
        <f>Tabela1[[#This Row],[MÉDIA DIÁRIA]]*IF(Tabela1[[#This Row],[ABC FAT]]="A",(13*22),IF(Tabela1[[#This Row],[ABC FAT]]="B",(9*22),IF(Tabela1[[#This Row],[ABC FAT]]="C",(3*22),0)))</f>
        <v>1882.8679245283017</v>
      </c>
      <c r="BG489" s="44">
        <f>SUM(Tabela1[[#This Row],[ESTOQUE TOTAL]],Tabela1[[#This Row],[TRÂNSITO TOTAL]])</f>
        <v>3800</v>
      </c>
      <c r="BH4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2.1966490299823636</v>
      </c>
    </row>
    <row r="490" spans="1:61" s="3" customFormat="1" x14ac:dyDescent="0.2">
      <c r="A490" s="4" t="s">
        <v>34</v>
      </c>
      <c r="B490" s="4" t="s">
        <v>208</v>
      </c>
      <c r="C490" s="4">
        <v>100</v>
      </c>
      <c r="D490" s="4" t="s">
        <v>85</v>
      </c>
      <c r="E490" s="5">
        <v>160</v>
      </c>
      <c r="F490" s="4">
        <v>130</v>
      </c>
      <c r="G490" s="4">
        <v>130</v>
      </c>
      <c r="H490" s="4">
        <v>175</v>
      </c>
      <c r="I490" s="4">
        <v>120</v>
      </c>
      <c r="J490" s="4"/>
      <c r="K490" s="4">
        <v>85</v>
      </c>
      <c r="L490" s="4">
        <v>90</v>
      </c>
      <c r="M490" s="4">
        <v>120</v>
      </c>
      <c r="N490" s="4">
        <v>125</v>
      </c>
      <c r="O490" s="4">
        <v>160</v>
      </c>
      <c r="P490" s="4">
        <v>100</v>
      </c>
      <c r="Q490" s="13">
        <f t="shared" si="182"/>
        <v>1.2616487455197134</v>
      </c>
      <c r="R490" s="16">
        <f t="shared" si="183"/>
        <v>1.0250896057347672</v>
      </c>
      <c r="S490" s="16">
        <f t="shared" si="184"/>
        <v>1.0250896057347672</v>
      </c>
      <c r="T490" s="16">
        <f t="shared" si="185"/>
        <v>1.3799283154121864</v>
      </c>
      <c r="U490" s="16">
        <f t="shared" si="186"/>
        <v>0.94623655913978499</v>
      </c>
      <c r="V490" s="16">
        <f t="shared" si="187"/>
        <v>0</v>
      </c>
      <c r="W490" s="16">
        <f t="shared" si="188"/>
        <v>0.67025089605734767</v>
      </c>
      <c r="X490" s="16">
        <f t="shared" si="189"/>
        <v>0.70967741935483875</v>
      </c>
      <c r="Y490" s="16">
        <f t="shared" si="190"/>
        <v>0.94623655913978499</v>
      </c>
      <c r="Z490" s="16">
        <f t="shared" si="191"/>
        <v>0.98566308243727607</v>
      </c>
      <c r="AA490" s="16">
        <f t="shared" si="192"/>
        <v>1.2616487455197134</v>
      </c>
      <c r="AB490" s="17">
        <f t="shared" si="193"/>
        <v>0.78853046594982079</v>
      </c>
      <c r="AC490" s="15">
        <v>14723.95</v>
      </c>
      <c r="AD490" s="14">
        <f>AVERAGE(Tabela1[[#This Row],[202407-JUL]:[202506-JUN]])</f>
        <v>126.81818181818181</v>
      </c>
      <c r="AE490" s="14">
        <f t="shared" si="194"/>
        <v>126.81818181818181</v>
      </c>
      <c r="AF490" s="5">
        <v>0</v>
      </c>
      <c r="AG490" s="6">
        <v>1700</v>
      </c>
      <c r="AH490" s="4">
        <v>0</v>
      </c>
      <c r="AI490" s="23">
        <f>SUM(Tabela1[[#This Row],[ESTOQUE RJ]:[ESTOQUE SC]])</f>
        <v>1700</v>
      </c>
      <c r="AJ490" s="4">
        <v>400</v>
      </c>
      <c r="AK490" s="4">
        <v>100</v>
      </c>
      <c r="AL490" s="24">
        <f>SUM(Tabela1[[#This Row],[QTD CONTAINER]:[QTD FÁBRICA]])</f>
        <v>500</v>
      </c>
      <c r="AM490" s="7">
        <f t="shared" si="195"/>
        <v>13.405017921146953</v>
      </c>
      <c r="AN490" s="7">
        <f t="shared" si="196"/>
        <v>0</v>
      </c>
      <c r="AO490" s="8">
        <f t="shared" si="197"/>
        <v>3.1541218637992832</v>
      </c>
      <c r="AP490" s="9">
        <f t="shared" si="198"/>
        <v>0.78853046594982079</v>
      </c>
      <c r="AQ490" s="25">
        <f t="shared" si="199"/>
        <v>17.347670250896059</v>
      </c>
      <c r="AR490" s="18">
        <f t="shared" si="200"/>
        <v>13.405017921146953</v>
      </c>
      <c r="AS490" s="7">
        <f t="shared" si="201"/>
        <v>0</v>
      </c>
      <c r="AT490" s="8">
        <f t="shared" si="202"/>
        <v>3.1541218637992832</v>
      </c>
      <c r="AU490" s="9">
        <f t="shared" si="203"/>
        <v>0.78853046594982079</v>
      </c>
      <c r="AV490" s="10">
        <f t="shared" si="204"/>
        <v>17.347670250896059</v>
      </c>
      <c r="AW490" s="22">
        <f t="shared" si="205"/>
        <v>0</v>
      </c>
      <c r="AX490" s="5">
        <f t="shared" si="206"/>
        <v>0</v>
      </c>
      <c r="AY490" s="4">
        <f>IF(
  AND(Tabela1[[#This Row],[GRUPO | ITEM]]="PALHETAS",NOT(OR(MID(Tabela1[[#This Row],[ITEM]],1,5)="YN-PF",MID(Tabela1[[#This Row],[ITEM]],1,5)="YN-PC"))),
  0,
  IF(
    ROUNDUP(
      IF(
        IF(D490="A",13-SUM(AR490:AU490),IF(D490="B",11-SUM(AR490:AU490),IF(D490="C",7-SUM(AR490:AU490))))
        &lt;0,
        0,
        IF(D490="A",13-SUM(AR490:AU490),IF(D490="B",11-SUM(AR490:AU490),IF(D490="C",7-SUM(AR490:AU490))))
      )
      *AE490/C490, 0
    )
    *C490 = 0,
    0,
    ROUNDUP(
      IF(
        IF(D490="A",13-SUM(AR490:AU490),IF(D490="B",11-SUM(AR490:AU490),IF(D490="C",7-SUM(AR490:AU490))))
        &lt;0,
        0,
        IF(D490="A",13-SUM(AR490:AU490),IF(D490="B",11-SUM(AR490:AU490),IF(D490="C",7-SUM(AR490:AU490))))
      )
      *AE490/C490, 0
    ) *C490
  )
)</f>
        <v>0</v>
      </c>
      <c r="AZ490" s="26">
        <f>IF(OR(COUNTIF(AB490,"&gt;="&amp;1.5)+COUNTIF(AA490,"&gt;="&amp;1.5)+COUNTIF(Z490,"&gt;="&amp;1.5)+COUNTIF(Y490,"&gt;="&amp;1.5)+COUNTIF(X490,"&gt;="&amp;1.5)&gt;=2,COUNTIF(AB490,"&gt;="&amp;2)&gt;=1,AND(AA490&gt;=1.5,AB490&lt;=0.3,AI490=0)),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+IFERROR(BA490*C490,0),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+IFERROR(BA490*C490,0),
IFERROR(AVERAGEIF(Tabela1[[#This Row],[COMPRA PADRÃO]:[COMPRA &gt;30%]],"&gt;"&amp;0,Tabela1[[#This Row],[COMPRA PADRÃO]:[COMPRA &gt;30%]]),
0))/Tabela1[[#This Row],[U/CX]],0)*Tabela1[[#This Row],[U/CX]])</f>
        <v>0</v>
      </c>
      <c r="BA490" s="19"/>
      <c r="BB490" s="19"/>
      <c r="BC490" s="41"/>
      <c r="BD490" s="43">
        <f t="shared" si="207"/>
        <v>5.2641509433962268</v>
      </c>
      <c r="BE490" s="44">
        <f>Tabela1[[#This Row],[MÉDIA DIÁRIA]]*180</f>
        <v>947.54716981132083</v>
      </c>
      <c r="BF490" s="44">
        <f>Tabela1[[#This Row],[MÉDIA DIÁRIA]]*IF(Tabela1[[#This Row],[ABC FAT]]="A",(13*22),IF(Tabela1[[#This Row],[ABC FAT]]="B",(9*22),IF(Tabela1[[#This Row],[ABC FAT]]="C",(3*22),0)))</f>
        <v>347.43396226415098</v>
      </c>
      <c r="BG490" s="44">
        <f>SUM(Tabela1[[#This Row],[ESTOQUE TOTAL]],Tabela1[[#This Row],[TRÂNSITO TOTAL]])</f>
        <v>2200</v>
      </c>
      <c r="BH4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2.2162485065710871</v>
      </c>
    </row>
    <row r="491" spans="1:61" s="3" customFormat="1" x14ac:dyDescent="0.2">
      <c r="A491" s="4" t="s">
        <v>122</v>
      </c>
      <c r="B491" s="4" t="s">
        <v>508</v>
      </c>
      <c r="C491" s="4">
        <v>8</v>
      </c>
      <c r="D491" s="4" t="s">
        <v>16</v>
      </c>
      <c r="E491" s="5">
        <v>32</v>
      </c>
      <c r="F491" s="4">
        <v>32</v>
      </c>
      <c r="G491" s="4">
        <v>72</v>
      </c>
      <c r="H491" s="4">
        <v>40</v>
      </c>
      <c r="I491" s="4">
        <v>8</v>
      </c>
      <c r="J491" s="4"/>
      <c r="K491" s="4">
        <v>64</v>
      </c>
      <c r="L491" s="4"/>
      <c r="M491" s="4">
        <v>24</v>
      </c>
      <c r="N491" s="4">
        <v>10</v>
      </c>
      <c r="O491" s="4">
        <v>37</v>
      </c>
      <c r="P491" s="4"/>
      <c r="Q491" s="13">
        <f t="shared" si="182"/>
        <v>0.90282131661442011</v>
      </c>
      <c r="R491" s="16">
        <f t="shared" si="183"/>
        <v>0.90282131661442011</v>
      </c>
      <c r="S491" s="16">
        <f t="shared" si="184"/>
        <v>2.0313479623824451</v>
      </c>
      <c r="T491" s="16">
        <f t="shared" si="185"/>
        <v>1.1285266457680252</v>
      </c>
      <c r="U491" s="16">
        <f t="shared" si="186"/>
        <v>0.22570532915360503</v>
      </c>
      <c r="V491" s="16">
        <f t="shared" si="187"/>
        <v>0</v>
      </c>
      <c r="W491" s="16">
        <f t="shared" si="188"/>
        <v>1.8056426332288402</v>
      </c>
      <c r="X491" s="16">
        <f t="shared" si="189"/>
        <v>0</v>
      </c>
      <c r="Y491" s="16">
        <f t="shared" si="190"/>
        <v>0.67711598746081503</v>
      </c>
      <c r="Z491" s="16">
        <f t="shared" si="191"/>
        <v>0.2821316614420063</v>
      </c>
      <c r="AA491" s="16">
        <f t="shared" si="192"/>
        <v>1.0438871473354232</v>
      </c>
      <c r="AB491" s="17">
        <f t="shared" si="193"/>
        <v>0</v>
      </c>
      <c r="AC491" s="15">
        <v>69991.23</v>
      </c>
      <c r="AD491" s="14">
        <f>AVERAGE(Tabela1[[#This Row],[202407-JUL]:[202506-JUN]])</f>
        <v>35.444444444444443</v>
      </c>
      <c r="AE491" s="14">
        <f t="shared" si="194"/>
        <v>43</v>
      </c>
      <c r="AF491" s="5">
        <v>0</v>
      </c>
      <c r="AG491" s="6">
        <v>57</v>
      </c>
      <c r="AH491" s="4">
        <v>432</v>
      </c>
      <c r="AI491" s="23">
        <f>SUM(Tabela1[[#This Row],[ESTOQUE RJ]:[ESTOQUE SC]])</f>
        <v>489</v>
      </c>
      <c r="AJ491" s="4">
        <v>0</v>
      </c>
      <c r="AK491" s="4">
        <v>16</v>
      </c>
      <c r="AL491" s="24">
        <f>SUM(Tabela1[[#This Row],[QTD CONTAINER]:[QTD FÁBRICA]])</f>
        <v>16</v>
      </c>
      <c r="AM491" s="7">
        <f t="shared" si="195"/>
        <v>1.6081504702194358</v>
      </c>
      <c r="AN491" s="7">
        <f t="shared" si="196"/>
        <v>12.188087774294672</v>
      </c>
      <c r="AO491" s="8">
        <f t="shared" si="197"/>
        <v>0</v>
      </c>
      <c r="AP491" s="9">
        <f t="shared" si="198"/>
        <v>0.45141065830721006</v>
      </c>
      <c r="AQ491" s="25">
        <f t="shared" si="199"/>
        <v>14.247648902821318</v>
      </c>
      <c r="AR491" s="18">
        <f t="shared" si="200"/>
        <v>1.3255813953488371</v>
      </c>
      <c r="AS491" s="7">
        <f t="shared" si="201"/>
        <v>10.046511627906977</v>
      </c>
      <c r="AT491" s="8">
        <f t="shared" si="202"/>
        <v>0</v>
      </c>
      <c r="AU491" s="9">
        <f t="shared" si="203"/>
        <v>0.37209302325581395</v>
      </c>
      <c r="AV491" s="10">
        <f t="shared" si="204"/>
        <v>11.744186046511629</v>
      </c>
      <c r="AW491" s="22">
        <f t="shared" si="205"/>
        <v>0</v>
      </c>
      <c r="AX491" s="5">
        <f t="shared" si="206"/>
        <v>0</v>
      </c>
      <c r="AY491" s="4">
        <f>IF(
  AND(Tabela1[[#This Row],[GRUPO | ITEM]]="PALHETAS",NOT(OR(MID(Tabela1[[#This Row],[ITEM]],1,5)="YN-PF",MID(Tabela1[[#This Row],[ITEM]],1,5)="YN-PC"))),
  0,
  IF(
    ROUNDUP(
      IF(
        IF(D491="A",13-SUM(AR491:AU491),IF(D491="B",11-SUM(AR491:AU491),IF(D491="C",7-SUM(AR491:AU491))))
        &lt;0,
        0,
        IF(D491="A",13-SUM(AR491:AU491),IF(D491="B",11-SUM(AR491:AU491),IF(D491="C",7-SUM(AR491:AU491))))
      )
      *AE491/C491, 0
    )
    *C491 = 0,
    0,
    ROUNDUP(
      IF(
        IF(D491="A",13-SUM(AR491:AU491),IF(D491="B",11-SUM(AR491:AU491),IF(D491="C",7-SUM(AR491:AU491))))
        &lt;0,
        0,
        IF(D491="A",13-SUM(AR491:AU491),IF(D491="B",11-SUM(AR491:AU491),IF(D491="C",7-SUM(AR491:AU491))))
      )
      *AE491/C491, 0
    ) *C491
  )
)</f>
        <v>0</v>
      </c>
      <c r="AZ491" s="26">
        <f>IF(OR(COUNTIF(AB491,"&gt;="&amp;1.5)+COUNTIF(AA491,"&gt;="&amp;1.5)+COUNTIF(Z491,"&gt;="&amp;1.5)+COUNTIF(Y491,"&gt;="&amp;1.5)+COUNTIF(X491,"&gt;="&amp;1.5)&gt;=2,COUNTIF(AB491,"&gt;="&amp;2)&gt;=1,AND(AA491&gt;=1.5,AB491&lt;=0.3,AI491=0)),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+IFERROR(BA491*C491,0),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+IFERROR(BA491*C491,0),
IFERROR(AVERAGEIF(Tabela1[[#This Row],[COMPRA PADRÃO]:[COMPRA &gt;30%]],"&gt;"&amp;0,Tabela1[[#This Row],[COMPRA PADRÃO]:[COMPRA &gt;30%]]),
0))/Tabela1[[#This Row],[U/CX]],0)*Tabela1[[#This Row],[U/CX]])</f>
        <v>0</v>
      </c>
      <c r="BA491" s="19"/>
      <c r="BB491" s="19"/>
      <c r="BC491" s="5"/>
      <c r="BD491" s="43">
        <f t="shared" si="207"/>
        <v>1.2037735849056603</v>
      </c>
      <c r="BE491" s="44">
        <f>Tabela1[[#This Row],[MÉDIA DIÁRIA]]*180</f>
        <v>216.67924528301887</v>
      </c>
      <c r="BF491" s="44">
        <f>Tabela1[[#This Row],[MÉDIA DIÁRIA]]*IF(Tabela1[[#This Row],[ABC FAT]]="A",(13*22),IF(Tabela1[[#This Row],[ABC FAT]]="B",(9*22),IF(Tabela1[[#This Row],[ABC FAT]]="C",(3*22),0)))</f>
        <v>238.34716981132075</v>
      </c>
      <c r="BG491" s="44">
        <f>SUM(Tabela1[[#This Row],[ESTOQUE TOTAL]],Tabela1[[#This Row],[TRÂNSITO TOTAL]])</f>
        <v>505</v>
      </c>
      <c r="BH4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2.2567920585161962</v>
      </c>
    </row>
    <row r="492" spans="1:61" s="3" customFormat="1" x14ac:dyDescent="0.2">
      <c r="A492" s="4" t="s">
        <v>17</v>
      </c>
      <c r="B492" s="4" t="s">
        <v>794</v>
      </c>
      <c r="C492" s="4">
        <v>20</v>
      </c>
      <c r="D492" s="4" t="s">
        <v>85</v>
      </c>
      <c r="E492" s="5">
        <v>280</v>
      </c>
      <c r="F492" s="4">
        <v>160</v>
      </c>
      <c r="G492" s="4">
        <v>40</v>
      </c>
      <c r="H492" s="4">
        <v>100</v>
      </c>
      <c r="I492" s="4">
        <v>240</v>
      </c>
      <c r="J492" s="4">
        <v>120</v>
      </c>
      <c r="K492" s="4">
        <v>220</v>
      </c>
      <c r="L492" s="4">
        <v>240</v>
      </c>
      <c r="M492" s="4">
        <v>120</v>
      </c>
      <c r="N492" s="4">
        <v>200</v>
      </c>
      <c r="O492" s="4">
        <v>160</v>
      </c>
      <c r="P492" s="4">
        <v>120</v>
      </c>
      <c r="Q492" s="13">
        <f t="shared" si="182"/>
        <v>1.6800000000000002</v>
      </c>
      <c r="R492" s="16">
        <f t="shared" si="183"/>
        <v>0.96000000000000008</v>
      </c>
      <c r="S492" s="16">
        <f t="shared" si="184"/>
        <v>0.24000000000000002</v>
      </c>
      <c r="T492" s="16">
        <f t="shared" si="185"/>
        <v>0.60000000000000009</v>
      </c>
      <c r="U492" s="16">
        <f t="shared" si="186"/>
        <v>1.4400000000000002</v>
      </c>
      <c r="V492" s="16">
        <f t="shared" si="187"/>
        <v>0.72000000000000008</v>
      </c>
      <c r="W492" s="16">
        <f t="shared" si="188"/>
        <v>1.32</v>
      </c>
      <c r="X492" s="16">
        <f t="shared" si="189"/>
        <v>1.4400000000000002</v>
      </c>
      <c r="Y492" s="16">
        <f t="shared" si="190"/>
        <v>0.72000000000000008</v>
      </c>
      <c r="Z492" s="16">
        <f t="shared" si="191"/>
        <v>1.2000000000000002</v>
      </c>
      <c r="AA492" s="16">
        <f t="shared" si="192"/>
        <v>0.96000000000000008</v>
      </c>
      <c r="AB492" s="17">
        <f t="shared" si="193"/>
        <v>0.72000000000000008</v>
      </c>
      <c r="AC492" s="15">
        <v>25179.599999999999</v>
      </c>
      <c r="AD492" s="14">
        <f>AVERAGE(Tabela1[[#This Row],[202407-JUL]:[202506-JUN]])</f>
        <v>166.66666666666666</v>
      </c>
      <c r="AE492" s="14">
        <f t="shared" si="194"/>
        <v>178.18181818181819</v>
      </c>
      <c r="AF492" s="5">
        <v>0</v>
      </c>
      <c r="AG492" s="6">
        <v>540</v>
      </c>
      <c r="AH492" s="4">
        <v>2540</v>
      </c>
      <c r="AI492" s="23">
        <f>SUM(Tabela1[[#This Row],[ESTOQUE RJ]:[ESTOQUE SC]])</f>
        <v>3080</v>
      </c>
      <c r="AJ492" s="4">
        <v>0</v>
      </c>
      <c r="AK492" s="4">
        <v>0</v>
      </c>
      <c r="AL492" s="24">
        <f>SUM(Tabela1[[#This Row],[QTD CONTAINER]:[QTD FÁBRICA]])</f>
        <v>0</v>
      </c>
      <c r="AM492" s="7">
        <f t="shared" si="195"/>
        <v>3.24</v>
      </c>
      <c r="AN492" s="7">
        <f t="shared" si="196"/>
        <v>15.24</v>
      </c>
      <c r="AO492" s="8">
        <f t="shared" si="197"/>
        <v>0</v>
      </c>
      <c r="AP492" s="9">
        <f t="shared" si="198"/>
        <v>0</v>
      </c>
      <c r="AQ492" s="25">
        <f t="shared" si="199"/>
        <v>18.48</v>
      </c>
      <c r="AR492" s="18">
        <f t="shared" si="200"/>
        <v>3.0306122448979589</v>
      </c>
      <c r="AS492" s="7">
        <f t="shared" si="201"/>
        <v>14.255102040816325</v>
      </c>
      <c r="AT492" s="8">
        <f t="shared" si="202"/>
        <v>0</v>
      </c>
      <c r="AU492" s="9">
        <f t="shared" si="203"/>
        <v>0</v>
      </c>
      <c r="AV492" s="10">
        <f t="shared" si="204"/>
        <v>17.285714285714285</v>
      </c>
      <c r="AW492" s="22">
        <f t="shared" si="205"/>
        <v>0</v>
      </c>
      <c r="AX492" s="5">
        <f t="shared" si="206"/>
        <v>0</v>
      </c>
      <c r="AY492" s="4">
        <f>IF(
  AND(Tabela1[[#This Row],[GRUPO | ITEM]]="PALHETAS",NOT(OR(MID(Tabela1[[#This Row],[ITEM]],1,5)="YN-PF",MID(Tabela1[[#This Row],[ITEM]],1,5)="YN-PC"))),
  0,
  IF(
    ROUNDUP(
      IF(
        IF(D492="A",13-SUM(AR492:AU492),IF(D492="B",11-SUM(AR492:AU492),IF(D492="C",7-SUM(AR492:AU492))))
        &lt;0,
        0,
        IF(D492="A",13-SUM(AR492:AU492),IF(D492="B",11-SUM(AR492:AU492),IF(D492="C",7-SUM(AR492:AU492))))
      )
      *AE492/C492, 0
    )
    *C492 = 0,
    0,
    ROUNDUP(
      IF(
        IF(D492="A",13-SUM(AR492:AU492),IF(D492="B",11-SUM(AR492:AU492),IF(D492="C",7-SUM(AR492:AU492))))
        &lt;0,
        0,
        IF(D492="A",13-SUM(AR492:AU492),IF(D492="B",11-SUM(AR492:AU492),IF(D492="C",7-SUM(AR492:AU492))))
      )
      *AE492/C492, 0
    ) *C492
  )
)</f>
        <v>0</v>
      </c>
      <c r="AZ492" s="26">
        <f>IF(OR(COUNTIF(AB492,"&gt;="&amp;1.5)+COUNTIF(AA492,"&gt;="&amp;1.5)+COUNTIF(Z492,"&gt;="&amp;1.5)+COUNTIF(Y492,"&gt;="&amp;1.5)+COUNTIF(X492,"&gt;="&amp;1.5)&gt;=2,COUNTIF(AB492,"&gt;="&amp;2)&gt;=1,AND(AA492&gt;=1.5,AB492&lt;=0.3,AI492=0)),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+IFERROR(BA492*C492,0),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+IFERROR(BA492*C492,0),
IFERROR(AVERAGEIF(Tabela1[[#This Row],[COMPRA PADRÃO]:[COMPRA &gt;30%]],"&gt;"&amp;0,Tabela1[[#This Row],[COMPRA PADRÃO]:[COMPRA &gt;30%]]),
0))/Tabela1[[#This Row],[U/CX]],0)*Tabela1[[#This Row],[U/CX]])</f>
        <v>0</v>
      </c>
      <c r="BA492" s="19"/>
      <c r="BB492" s="19"/>
      <c r="BC492" s="41"/>
      <c r="BD492" s="43">
        <f t="shared" si="207"/>
        <v>7.5471698113207548</v>
      </c>
      <c r="BE492" s="44">
        <f>Tabela1[[#This Row],[MÉDIA DIÁRIA]]*180</f>
        <v>1358.4905660377358</v>
      </c>
      <c r="BF492" s="44">
        <f>Tabela1[[#This Row],[MÉDIA DIÁRIA]]*IF(Tabela1[[#This Row],[ABC FAT]]="A",(13*22),IF(Tabela1[[#This Row],[ABC FAT]]="B",(9*22),IF(Tabela1[[#This Row],[ABC FAT]]="C",(3*22),0)))</f>
        <v>498.11320754716979</v>
      </c>
      <c r="BG492" s="44">
        <f>SUM(Tabela1[[#This Row],[ESTOQUE TOTAL]],Tabela1[[#This Row],[TRÂNSITO TOTAL]])</f>
        <v>3080</v>
      </c>
      <c r="BH4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2.2672222222222222</v>
      </c>
    </row>
    <row r="493" spans="1:61" s="3" customFormat="1" x14ac:dyDescent="0.2">
      <c r="A493" s="4" t="s">
        <v>17</v>
      </c>
      <c r="B493" s="4" t="s">
        <v>858</v>
      </c>
      <c r="C493" s="4">
        <v>40</v>
      </c>
      <c r="D493" s="4" t="s">
        <v>85</v>
      </c>
      <c r="E493" s="5"/>
      <c r="F493" s="4"/>
      <c r="G493" s="4"/>
      <c r="H493" s="4">
        <v>140</v>
      </c>
      <c r="I493" s="4">
        <v>80</v>
      </c>
      <c r="J493" s="4"/>
      <c r="K493" s="4">
        <v>40</v>
      </c>
      <c r="L493" s="4"/>
      <c r="M493" s="4">
        <v>60</v>
      </c>
      <c r="N493" s="4"/>
      <c r="O493" s="4">
        <v>40</v>
      </c>
      <c r="P493" s="4">
        <v>45</v>
      </c>
      <c r="Q493" s="13">
        <f t="shared" si="182"/>
        <v>0</v>
      </c>
      <c r="R493" s="16">
        <f t="shared" si="183"/>
        <v>0</v>
      </c>
      <c r="S493" s="16">
        <f t="shared" si="184"/>
        <v>0</v>
      </c>
      <c r="T493" s="16">
        <f t="shared" si="185"/>
        <v>2.074074074074074</v>
      </c>
      <c r="U493" s="16">
        <f t="shared" si="186"/>
        <v>1.1851851851851851</v>
      </c>
      <c r="V493" s="16">
        <f t="shared" si="187"/>
        <v>0</v>
      </c>
      <c r="W493" s="16">
        <f t="shared" si="188"/>
        <v>0.59259259259259256</v>
      </c>
      <c r="X493" s="16">
        <f t="shared" si="189"/>
        <v>0</v>
      </c>
      <c r="Y493" s="16">
        <f t="shared" si="190"/>
        <v>0.88888888888888884</v>
      </c>
      <c r="Z493" s="16">
        <f t="shared" si="191"/>
        <v>0</v>
      </c>
      <c r="AA493" s="16">
        <f t="shared" si="192"/>
        <v>0.59259259259259256</v>
      </c>
      <c r="AB493" s="17">
        <f t="shared" si="193"/>
        <v>0.66666666666666663</v>
      </c>
      <c r="AC493" s="15">
        <v>2865.45</v>
      </c>
      <c r="AD493" s="14">
        <f>AVERAGE(Tabela1[[#This Row],[202407-JUL]:[202506-JUN]])</f>
        <v>67.5</v>
      </c>
      <c r="AE493" s="14">
        <f t="shared" si="194"/>
        <v>67.5</v>
      </c>
      <c r="AF493" s="5">
        <v>0</v>
      </c>
      <c r="AG493" s="6">
        <v>628</v>
      </c>
      <c r="AH493" s="4">
        <v>0</v>
      </c>
      <c r="AI493" s="23">
        <f>SUM(Tabela1[[#This Row],[ESTOQUE RJ]:[ESTOQUE SC]])</f>
        <v>628</v>
      </c>
      <c r="AJ493" s="4">
        <v>0</v>
      </c>
      <c r="AK493" s="4">
        <v>0</v>
      </c>
      <c r="AL493" s="24">
        <f>SUM(Tabela1[[#This Row],[QTD CONTAINER]:[QTD FÁBRICA]])</f>
        <v>0</v>
      </c>
      <c r="AM493" s="7">
        <f t="shared" si="195"/>
        <v>9.3037037037037038</v>
      </c>
      <c r="AN493" s="7">
        <f t="shared" si="196"/>
        <v>0</v>
      </c>
      <c r="AO493" s="8">
        <f t="shared" si="197"/>
        <v>0</v>
      </c>
      <c r="AP493" s="9">
        <f t="shared" si="198"/>
        <v>0</v>
      </c>
      <c r="AQ493" s="25">
        <f t="shared" si="199"/>
        <v>9.3037037037037038</v>
      </c>
      <c r="AR493" s="18">
        <f t="shared" si="200"/>
        <v>9.3037037037037038</v>
      </c>
      <c r="AS493" s="7">
        <f t="shared" si="201"/>
        <v>0</v>
      </c>
      <c r="AT493" s="8">
        <f t="shared" si="202"/>
        <v>0</v>
      </c>
      <c r="AU493" s="9">
        <f t="shared" si="203"/>
        <v>0</v>
      </c>
      <c r="AV493" s="10">
        <f t="shared" si="204"/>
        <v>9.3037037037037038</v>
      </c>
      <c r="AW493" s="22">
        <f t="shared" si="205"/>
        <v>0</v>
      </c>
      <c r="AX493" s="5">
        <f t="shared" si="206"/>
        <v>0</v>
      </c>
      <c r="AY493" s="4">
        <f>IF(
  AND(Tabela1[[#This Row],[GRUPO | ITEM]]="PALHETAS",NOT(OR(MID(Tabela1[[#This Row],[ITEM]],1,5)="YN-PF",MID(Tabela1[[#This Row],[ITEM]],1,5)="YN-PC"))),
  0,
  IF(
    ROUNDUP(
      IF(
        IF(D493="A",13-SUM(AR493:AU493),IF(D493="B",11-SUM(AR493:AU493),IF(D493="C",7-SUM(AR493:AU493))))
        &lt;0,
        0,
        IF(D493="A",13-SUM(AR493:AU493),IF(D493="B",11-SUM(AR493:AU493),IF(D493="C",7-SUM(AR493:AU493))))
      )
      *AE493/C493, 0
    )
    *C493 = 0,
    0,
    ROUNDUP(
      IF(
        IF(D493="A",13-SUM(AR493:AU493),IF(D493="B",11-SUM(AR493:AU493),IF(D493="C",7-SUM(AR493:AU493))))
        &lt;0,
        0,
        IF(D493="A",13-SUM(AR493:AU493),IF(D493="B",11-SUM(AR493:AU493),IF(D493="C",7-SUM(AR493:AU493))))
      )
      *AE493/C493, 0
    ) *C493
  )
)</f>
        <v>0</v>
      </c>
      <c r="AZ493" s="26">
        <f>IF(OR(COUNTIF(AB493,"&gt;="&amp;1.5)+COUNTIF(AA493,"&gt;="&amp;1.5)+COUNTIF(Z493,"&gt;="&amp;1.5)+COUNTIF(Y493,"&gt;="&amp;1.5)+COUNTIF(X493,"&gt;="&amp;1.5)&gt;=2,COUNTIF(AB493,"&gt;="&amp;2)&gt;=1,AND(AA493&gt;=1.5,AB493&lt;=0.3,AI493=0)),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+IFERROR(BA493*C493,0),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+IFERROR(BA493*C493,0),
IFERROR(AVERAGEIF(Tabela1[[#This Row],[COMPRA PADRÃO]:[COMPRA &gt;30%]],"&gt;"&amp;0,Tabela1[[#This Row],[COMPRA PADRÃO]:[COMPRA &gt;30%]]),
0))/Tabela1[[#This Row],[U/CX]],0)*Tabela1[[#This Row],[U/CX]])</f>
        <v>0</v>
      </c>
      <c r="BA493" s="33"/>
      <c r="BB493" s="33"/>
      <c r="BC493" s="42"/>
      <c r="BD493" s="43">
        <f t="shared" si="207"/>
        <v>1.5283018867924529</v>
      </c>
      <c r="BE493" s="44">
        <f>Tabela1[[#This Row],[MÉDIA DIÁRIA]]*180</f>
        <v>275.09433962264154</v>
      </c>
      <c r="BF493" s="44">
        <f>Tabela1[[#This Row],[MÉDIA DIÁRIA]]*IF(Tabela1[[#This Row],[ABC FAT]]="A",(13*22),IF(Tabela1[[#This Row],[ABC FAT]]="B",(9*22),IF(Tabela1[[#This Row],[ABC FAT]]="C",(3*22),0)))</f>
        <v>100.8679245283019</v>
      </c>
      <c r="BG493" s="44">
        <f>SUM(Tabela1[[#This Row],[ESTOQUE TOTAL]],Tabela1[[#This Row],[TRÂNSITO TOTAL]])</f>
        <v>628</v>
      </c>
      <c r="BH4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2.282853223593964</v>
      </c>
    </row>
    <row r="494" spans="1:61" s="3" customFormat="1" x14ac:dyDescent="0.2">
      <c r="A494" s="4" t="s">
        <v>17</v>
      </c>
      <c r="B494" s="4" t="s">
        <v>973</v>
      </c>
      <c r="C494" s="4">
        <v>25</v>
      </c>
      <c r="D494" s="4" t="s">
        <v>85</v>
      </c>
      <c r="E494" s="5"/>
      <c r="F494" s="4"/>
      <c r="G494" s="4">
        <v>125</v>
      </c>
      <c r="H494" s="4">
        <v>25</v>
      </c>
      <c r="I494" s="4">
        <v>110</v>
      </c>
      <c r="J494" s="4"/>
      <c r="K494" s="4">
        <v>110</v>
      </c>
      <c r="L494" s="4">
        <v>80</v>
      </c>
      <c r="M494" s="4">
        <v>75</v>
      </c>
      <c r="N494" s="4">
        <v>25</v>
      </c>
      <c r="O494" s="4">
        <v>25</v>
      </c>
      <c r="P494" s="4"/>
      <c r="Q494" s="13">
        <f t="shared" si="182"/>
        <v>0</v>
      </c>
      <c r="R494" s="16">
        <f t="shared" si="183"/>
        <v>0</v>
      </c>
      <c r="S494" s="16">
        <f t="shared" si="184"/>
        <v>1.7391304347826086</v>
      </c>
      <c r="T494" s="16">
        <f t="shared" si="185"/>
        <v>0.34782608695652173</v>
      </c>
      <c r="U494" s="16">
        <f t="shared" si="186"/>
        <v>1.5304347826086957</v>
      </c>
      <c r="V494" s="16">
        <f t="shared" si="187"/>
        <v>0</v>
      </c>
      <c r="W494" s="16">
        <f t="shared" si="188"/>
        <v>1.5304347826086957</v>
      </c>
      <c r="X494" s="16">
        <f t="shared" si="189"/>
        <v>1.1130434782608696</v>
      </c>
      <c r="Y494" s="16">
        <f t="shared" si="190"/>
        <v>1.0434782608695652</v>
      </c>
      <c r="Z494" s="16">
        <f t="shared" si="191"/>
        <v>0.34782608695652173</v>
      </c>
      <c r="AA494" s="16">
        <f t="shared" si="192"/>
        <v>0.34782608695652173</v>
      </c>
      <c r="AB494" s="17">
        <f t="shared" si="193"/>
        <v>0</v>
      </c>
      <c r="AC494" s="15">
        <v>11900.4</v>
      </c>
      <c r="AD494" s="14">
        <f>AVERAGE(Tabela1[[#This Row],[202407-JUL]:[202506-JUN]])</f>
        <v>71.875</v>
      </c>
      <c r="AE494" s="14">
        <f t="shared" si="194"/>
        <v>71.875</v>
      </c>
      <c r="AF494" s="5">
        <v>0</v>
      </c>
      <c r="AG494" s="6">
        <v>375</v>
      </c>
      <c r="AH494" s="4">
        <v>525</v>
      </c>
      <c r="AI494" s="23">
        <f>SUM(Tabela1[[#This Row],[ESTOQUE RJ]:[ESTOQUE SC]])</f>
        <v>900</v>
      </c>
      <c r="AJ494" s="4">
        <v>0</v>
      </c>
      <c r="AK494" s="4">
        <v>0</v>
      </c>
      <c r="AL494" s="24">
        <f>SUM(Tabela1[[#This Row],[QTD CONTAINER]:[QTD FÁBRICA]])</f>
        <v>0</v>
      </c>
      <c r="AM494" s="7">
        <f t="shared" si="195"/>
        <v>5.2173913043478262</v>
      </c>
      <c r="AN494" s="7">
        <f t="shared" si="196"/>
        <v>7.3043478260869561</v>
      </c>
      <c r="AO494" s="8">
        <f t="shared" si="197"/>
        <v>0</v>
      </c>
      <c r="AP494" s="9">
        <f t="shared" si="198"/>
        <v>0</v>
      </c>
      <c r="AQ494" s="25">
        <f t="shared" si="199"/>
        <v>12.521739130434781</v>
      </c>
      <c r="AR494" s="18">
        <f t="shared" si="200"/>
        <v>5.2173913043478262</v>
      </c>
      <c r="AS494" s="7">
        <f t="shared" si="201"/>
        <v>7.3043478260869561</v>
      </c>
      <c r="AT494" s="8">
        <f t="shared" si="202"/>
        <v>0</v>
      </c>
      <c r="AU494" s="9">
        <f t="shared" si="203"/>
        <v>0</v>
      </c>
      <c r="AV494" s="10">
        <f t="shared" si="204"/>
        <v>12.521739130434781</v>
      </c>
      <c r="AW494" s="22">
        <f t="shared" si="205"/>
        <v>0</v>
      </c>
      <c r="AX494" s="5">
        <f t="shared" si="206"/>
        <v>0</v>
      </c>
      <c r="AY494" s="4">
        <f>IF(
  AND(Tabela1[[#This Row],[GRUPO | ITEM]]="PALHETAS",NOT(OR(MID(Tabela1[[#This Row],[ITEM]],1,5)="YN-PF",MID(Tabela1[[#This Row],[ITEM]],1,5)="YN-PC"))),
  0,
  IF(
    ROUNDUP(
      IF(
        IF(D494="A",13-SUM(AR494:AU494),IF(D494="B",11-SUM(AR494:AU494),IF(D494="C",7-SUM(AR494:AU494))))
        &lt;0,
        0,
        IF(D494="A",13-SUM(AR494:AU494),IF(D494="B",11-SUM(AR494:AU494),IF(D494="C",7-SUM(AR494:AU494))))
      )
      *AE494/C494, 0
    )
    *C494 = 0,
    0,
    ROUNDUP(
      IF(
        IF(D494="A",13-SUM(AR494:AU494),IF(D494="B",11-SUM(AR494:AU494),IF(D494="C",7-SUM(AR494:AU494))))
        &lt;0,
        0,
        IF(D494="A",13-SUM(AR494:AU494),IF(D494="B",11-SUM(AR494:AU494),IF(D494="C",7-SUM(AR494:AU494))))
      )
      *AE494/C494, 0
    ) *C494
  )
)</f>
        <v>0</v>
      </c>
      <c r="AZ494" s="26">
        <f>IF(OR(COUNTIF(AB494,"&gt;="&amp;1.5)+COUNTIF(AA494,"&gt;="&amp;1.5)+COUNTIF(Z494,"&gt;="&amp;1.5)+COUNTIF(Y494,"&gt;="&amp;1.5)+COUNTIF(X494,"&gt;="&amp;1.5)&gt;=2,COUNTIF(AB494,"&gt;="&amp;2)&gt;=1,AND(AA494&gt;=1.5,AB494&lt;=0.3,AI494=0)),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+IFERROR(BA494*C494,0),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+IFERROR(BA494*C494,0),
IFERROR(AVERAGEIF(Tabela1[[#This Row],[COMPRA PADRÃO]:[COMPRA &gt;30%]],"&gt;"&amp;0,Tabela1[[#This Row],[COMPRA PADRÃO]:[COMPRA &gt;30%]]),
0))/Tabela1[[#This Row],[U/CX]],0)*Tabela1[[#This Row],[U/CX]])</f>
        <v>0</v>
      </c>
      <c r="BA494" s="19"/>
      <c r="BB494" s="19"/>
      <c r="BC494" s="41"/>
      <c r="BD494" s="43">
        <f t="shared" si="207"/>
        <v>2.1698113207547172</v>
      </c>
      <c r="BE494" s="44">
        <f>Tabela1[[#This Row],[MÉDIA DIÁRIA]]*180</f>
        <v>390.56603773584908</v>
      </c>
      <c r="BF494" s="44">
        <f>Tabela1[[#This Row],[MÉDIA DIÁRIA]]*IF(Tabela1[[#This Row],[ABC FAT]]="A",(13*22),IF(Tabela1[[#This Row],[ABC FAT]]="B",(9*22),IF(Tabela1[[#This Row],[ABC FAT]]="C",(3*22),0)))</f>
        <v>143.20754716981133</v>
      </c>
      <c r="BG494" s="44">
        <f>SUM(Tabela1[[#This Row],[ESTOQUE TOTAL]],Tabela1[[#This Row],[TRÂNSITO TOTAL]])</f>
        <v>900</v>
      </c>
      <c r="BH4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2.3043478260869565</v>
      </c>
    </row>
    <row r="495" spans="1:61" s="3" customFormat="1" x14ac:dyDescent="0.2">
      <c r="A495" s="4" t="s">
        <v>17</v>
      </c>
      <c r="B495" s="4" t="s">
        <v>253</v>
      </c>
      <c r="C495" s="4">
        <v>25</v>
      </c>
      <c r="D495" s="4" t="s">
        <v>85</v>
      </c>
      <c r="E495" s="5"/>
      <c r="F495" s="4"/>
      <c r="G495" s="4">
        <v>145</v>
      </c>
      <c r="H495" s="4">
        <v>25</v>
      </c>
      <c r="I495" s="4">
        <v>105</v>
      </c>
      <c r="J495" s="4">
        <v>25</v>
      </c>
      <c r="K495" s="4">
        <v>130</v>
      </c>
      <c r="L495" s="4">
        <v>130</v>
      </c>
      <c r="M495" s="4">
        <v>125</v>
      </c>
      <c r="N495" s="4">
        <v>50</v>
      </c>
      <c r="O495" s="4">
        <v>100</v>
      </c>
      <c r="P495" s="4">
        <v>125</v>
      </c>
      <c r="Q495" s="13">
        <f t="shared" si="182"/>
        <v>0</v>
      </c>
      <c r="R495" s="16">
        <f t="shared" si="183"/>
        <v>0</v>
      </c>
      <c r="S495" s="16">
        <f t="shared" si="184"/>
        <v>1.5104166666666667</v>
      </c>
      <c r="T495" s="16">
        <f t="shared" si="185"/>
        <v>0.26041666666666669</v>
      </c>
      <c r="U495" s="16">
        <f t="shared" si="186"/>
        <v>1.09375</v>
      </c>
      <c r="V495" s="16">
        <f t="shared" si="187"/>
        <v>0.26041666666666669</v>
      </c>
      <c r="W495" s="16">
        <f t="shared" si="188"/>
        <v>1.3541666666666667</v>
      </c>
      <c r="X495" s="16">
        <f t="shared" si="189"/>
        <v>1.3541666666666667</v>
      </c>
      <c r="Y495" s="16">
        <f t="shared" si="190"/>
        <v>1.3020833333333333</v>
      </c>
      <c r="Z495" s="16">
        <f t="shared" si="191"/>
        <v>0.52083333333333337</v>
      </c>
      <c r="AA495" s="16">
        <f t="shared" si="192"/>
        <v>1.0416666666666667</v>
      </c>
      <c r="AB495" s="17">
        <f t="shared" si="193"/>
        <v>1.3020833333333333</v>
      </c>
      <c r="AC495" s="15">
        <v>21607.3</v>
      </c>
      <c r="AD495" s="14">
        <f>AVERAGE(Tabela1[[#This Row],[202407-JUL]:[202506-JUN]])</f>
        <v>96</v>
      </c>
      <c r="AE495" s="14">
        <f t="shared" si="194"/>
        <v>113.75</v>
      </c>
      <c r="AF495" s="5">
        <v>0</v>
      </c>
      <c r="AG495" s="6">
        <v>10</v>
      </c>
      <c r="AH495" s="4">
        <v>0</v>
      </c>
      <c r="AI495" s="23">
        <f>SUM(Tabela1[[#This Row],[ESTOQUE RJ]:[ESTOQUE SC]])</f>
        <v>10</v>
      </c>
      <c r="AJ495" s="4">
        <v>1500</v>
      </c>
      <c r="AK495" s="4">
        <v>500</v>
      </c>
      <c r="AL495" s="24">
        <f>SUM(Tabela1[[#This Row],[QTD CONTAINER]:[QTD FÁBRICA]])</f>
        <v>2000</v>
      </c>
      <c r="AM495" s="7">
        <f t="shared" si="195"/>
        <v>0.10416666666666667</v>
      </c>
      <c r="AN495" s="7">
        <f t="shared" si="196"/>
        <v>0</v>
      </c>
      <c r="AO495" s="8">
        <f t="shared" si="197"/>
        <v>15.625</v>
      </c>
      <c r="AP495" s="9">
        <f t="shared" si="198"/>
        <v>5.208333333333333</v>
      </c>
      <c r="AQ495" s="25">
        <f t="shared" si="199"/>
        <v>20.9375</v>
      </c>
      <c r="AR495" s="18">
        <f t="shared" si="200"/>
        <v>8.7912087912087919E-2</v>
      </c>
      <c r="AS495" s="7">
        <f t="shared" si="201"/>
        <v>0</v>
      </c>
      <c r="AT495" s="8">
        <f t="shared" si="202"/>
        <v>13.186813186813186</v>
      </c>
      <c r="AU495" s="9">
        <f t="shared" si="203"/>
        <v>4.395604395604396</v>
      </c>
      <c r="AV495" s="10">
        <f t="shared" si="204"/>
        <v>17.670329670329672</v>
      </c>
      <c r="AW495" s="22">
        <f t="shared" si="205"/>
        <v>0</v>
      </c>
      <c r="AX495" s="5">
        <f t="shared" si="206"/>
        <v>0</v>
      </c>
      <c r="AY495" s="4">
        <f>IF(
  AND(Tabela1[[#This Row],[GRUPO | ITEM]]="PALHETAS",NOT(OR(MID(Tabela1[[#This Row],[ITEM]],1,5)="YN-PF",MID(Tabela1[[#This Row],[ITEM]],1,5)="YN-PC"))),
  0,
  IF(
    ROUNDUP(
      IF(
        IF(D495="A",13-SUM(AR495:AU495),IF(D495="B",11-SUM(AR495:AU495),IF(D495="C",7-SUM(AR495:AU495))))
        &lt;0,
        0,
        IF(D495="A",13-SUM(AR495:AU495),IF(D495="B",11-SUM(AR495:AU495),IF(D495="C",7-SUM(AR495:AU495))))
      )
      *AE495/C495, 0
    )
    *C495 = 0,
    0,
    ROUNDUP(
      IF(
        IF(D495="A",13-SUM(AR495:AU495),IF(D495="B",11-SUM(AR495:AU495),IF(D495="C",7-SUM(AR495:AU495))))
        &lt;0,
        0,
        IF(D495="A",13-SUM(AR495:AU495),IF(D495="B",11-SUM(AR495:AU495),IF(D495="C",7-SUM(AR495:AU495))))
      )
      *AE495/C495, 0
    ) *C495
  )
)</f>
        <v>0</v>
      </c>
      <c r="AZ495" s="26">
        <f>IF(OR(COUNTIF(AB495,"&gt;="&amp;1.5)+COUNTIF(AA495,"&gt;="&amp;1.5)+COUNTIF(Z495,"&gt;="&amp;1.5)+COUNTIF(Y495,"&gt;="&amp;1.5)+COUNTIF(X495,"&gt;="&amp;1.5)&gt;=2,COUNTIF(AB495,"&gt;="&amp;2)&gt;=1,AND(AA495&gt;=1.5,AB495&lt;=0.3,AI495=0)),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+IFERROR(BA495*C495,0),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+IFERROR(BA495*C495,0),
IFERROR(AVERAGEIF(Tabela1[[#This Row],[COMPRA PADRÃO]:[COMPRA &gt;30%]],"&gt;"&amp;0,Tabela1[[#This Row],[COMPRA PADRÃO]:[COMPRA &gt;30%]]),
0))/Tabela1[[#This Row],[U/CX]],0)*Tabela1[[#This Row],[U/CX]])</f>
        <v>0</v>
      </c>
      <c r="BA495" s="19"/>
      <c r="BB495" s="19"/>
      <c r="BC495" s="5"/>
      <c r="BD495" s="43">
        <f t="shared" si="207"/>
        <v>3.6226415094339623</v>
      </c>
      <c r="BE495" s="44">
        <f>Tabela1[[#This Row],[MÉDIA DIÁRIA]]*180</f>
        <v>652.07547169811323</v>
      </c>
      <c r="BF495" s="44">
        <f>Tabela1[[#This Row],[MÉDIA DIÁRIA]]*IF(Tabela1[[#This Row],[ABC FAT]]="A",(13*22),IF(Tabela1[[#This Row],[ABC FAT]]="B",(9*22),IF(Tabela1[[#This Row],[ABC FAT]]="C",(3*22),0)))</f>
        <v>239.09433962264151</v>
      </c>
      <c r="BG495" s="44">
        <f>SUM(Tabela1[[#This Row],[ESTOQUE TOTAL]],Tabela1[[#This Row],[TRÂNSITO TOTAL]])</f>
        <v>2010</v>
      </c>
      <c r="BH4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2.3156828703703702</v>
      </c>
    </row>
    <row r="496" spans="1:61" s="3" customFormat="1" x14ac:dyDescent="0.2">
      <c r="A496" s="4" t="s">
        <v>414</v>
      </c>
      <c r="B496" s="4" t="s">
        <v>423</v>
      </c>
      <c r="C496" s="4">
        <v>200</v>
      </c>
      <c r="D496" s="4" t="s">
        <v>19</v>
      </c>
      <c r="E496" s="5">
        <v>300</v>
      </c>
      <c r="F496" s="4">
        <v>1300</v>
      </c>
      <c r="G496" s="4">
        <v>550</v>
      </c>
      <c r="H496" s="4">
        <v>6350</v>
      </c>
      <c r="I496" s="4">
        <v>3700</v>
      </c>
      <c r="J496" s="4"/>
      <c r="K496" s="4">
        <v>2900</v>
      </c>
      <c r="L496" s="4">
        <v>2050</v>
      </c>
      <c r="M496" s="4">
        <v>2700</v>
      </c>
      <c r="N496" s="4">
        <v>1200</v>
      </c>
      <c r="O496" s="4">
        <v>1150</v>
      </c>
      <c r="P496" s="4">
        <v>820</v>
      </c>
      <c r="Q496" s="13">
        <f t="shared" si="182"/>
        <v>0.14335360556038229</v>
      </c>
      <c r="R496" s="16">
        <f t="shared" si="183"/>
        <v>0.62119895742832321</v>
      </c>
      <c r="S496" s="16">
        <f t="shared" si="184"/>
        <v>0.26281494352736751</v>
      </c>
      <c r="T496" s="16">
        <f t="shared" si="185"/>
        <v>3.034317984361425</v>
      </c>
      <c r="U496" s="16">
        <f t="shared" si="186"/>
        <v>1.7680278019113815</v>
      </c>
      <c r="V496" s="16">
        <f t="shared" si="187"/>
        <v>0</v>
      </c>
      <c r="W496" s="16">
        <f t="shared" si="188"/>
        <v>1.3857515204170288</v>
      </c>
      <c r="X496" s="16">
        <f t="shared" si="189"/>
        <v>0.97958297132927896</v>
      </c>
      <c r="Y496" s="16">
        <f t="shared" si="190"/>
        <v>1.2901824500434407</v>
      </c>
      <c r="Z496" s="16">
        <f t="shared" si="191"/>
        <v>0.57341442224152916</v>
      </c>
      <c r="AA496" s="16">
        <f t="shared" si="192"/>
        <v>0.54952215464813214</v>
      </c>
      <c r="AB496" s="17">
        <f t="shared" si="193"/>
        <v>0.39183318853171162</v>
      </c>
      <c r="AC496" s="15">
        <v>197782.8</v>
      </c>
      <c r="AD496" s="14">
        <f>AVERAGE(Tabela1[[#This Row],[202407-JUL]:[202506-JUN]])</f>
        <v>2092.7272727272725</v>
      </c>
      <c r="AE496" s="14">
        <f t="shared" si="194"/>
        <v>2463.3333333333335</v>
      </c>
      <c r="AF496" s="5">
        <v>22</v>
      </c>
      <c r="AG496" s="6">
        <v>13229</v>
      </c>
      <c r="AH496" s="4">
        <v>19400</v>
      </c>
      <c r="AI496" s="23">
        <f>SUM(Tabela1[[#This Row],[ESTOQUE RJ]:[ESTOQUE SC]])</f>
        <v>32629</v>
      </c>
      <c r="AJ496" s="4">
        <v>3600</v>
      </c>
      <c r="AK496" s="4">
        <v>5600</v>
      </c>
      <c r="AL496" s="24">
        <f>SUM(Tabela1[[#This Row],[QTD CONTAINER]:[QTD FÁBRICA]])</f>
        <v>9200</v>
      </c>
      <c r="AM496" s="7">
        <f t="shared" si="195"/>
        <v>6.3214161598609913</v>
      </c>
      <c r="AN496" s="7">
        <f t="shared" si="196"/>
        <v>9.2701998262380556</v>
      </c>
      <c r="AO496" s="8">
        <f t="shared" si="197"/>
        <v>1.7202432667245875</v>
      </c>
      <c r="AP496" s="9">
        <f t="shared" si="198"/>
        <v>2.6759339704604694</v>
      </c>
      <c r="AQ496" s="25">
        <f t="shared" si="199"/>
        <v>19.987793223284104</v>
      </c>
      <c r="AR496" s="18">
        <f t="shared" si="200"/>
        <v>5.3703653585926929</v>
      </c>
      <c r="AS496" s="7">
        <f t="shared" si="201"/>
        <v>7.8755074424898508</v>
      </c>
      <c r="AT496" s="8">
        <f t="shared" si="202"/>
        <v>1.4614343707713124</v>
      </c>
      <c r="AU496" s="9">
        <f t="shared" si="203"/>
        <v>2.2733423545331526</v>
      </c>
      <c r="AV496" s="10">
        <f t="shared" si="204"/>
        <v>16.980649526387012</v>
      </c>
      <c r="AW496" s="22">
        <f t="shared" si="205"/>
        <v>0</v>
      </c>
      <c r="AX496" s="5">
        <f t="shared" si="206"/>
        <v>0</v>
      </c>
      <c r="AY496" s="4">
        <f>IF(
  AND(Tabela1[[#This Row],[GRUPO | ITEM]]="PALHETAS",NOT(OR(MID(Tabela1[[#This Row],[ITEM]],1,5)="YN-PF",MID(Tabela1[[#This Row],[ITEM]],1,5)="YN-PC"))),
  0,
  IF(
    ROUNDUP(
      IF(
        IF(D496="A",13-SUM(AR496:AU496),IF(D496="B",11-SUM(AR496:AU496),IF(D496="C",7-SUM(AR496:AU496))))
        &lt;0,
        0,
        IF(D496="A",13-SUM(AR496:AU496),IF(D496="B",11-SUM(AR496:AU496),IF(D496="C",7-SUM(AR496:AU496))))
      )
      *AE496/C496, 0
    )
    *C496 = 0,
    0,
    ROUNDUP(
      IF(
        IF(D496="A",13-SUM(AR496:AU496),IF(D496="B",11-SUM(AR496:AU496),IF(D496="C",7-SUM(AR496:AU496))))
        &lt;0,
        0,
        IF(D496="A",13-SUM(AR496:AU496),IF(D496="B",11-SUM(AR496:AU496),IF(D496="C",7-SUM(AR496:AU496))))
      )
      *AE496/C496, 0
    ) *C496
  )
)</f>
        <v>0</v>
      </c>
      <c r="AZ496" s="26">
        <f>IF(OR(COUNTIF(AB496,"&gt;="&amp;1.5)+COUNTIF(AA496,"&gt;="&amp;1.5)+COUNTIF(Z496,"&gt;="&amp;1.5)+COUNTIF(Y496,"&gt;="&amp;1.5)+COUNTIF(X496,"&gt;="&amp;1.5)&gt;=2,COUNTIF(AB496,"&gt;="&amp;2)&gt;=1,AND(AA496&gt;=1.5,AB496&lt;=0.3,AI496=0)),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+IFERROR(BA496*C496,0),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+IFERROR(BA496*C496,0),
IFERROR(AVERAGEIF(Tabela1[[#This Row],[COMPRA PADRÃO]:[COMPRA &gt;30%]],"&gt;"&amp;0,Tabela1[[#This Row],[COMPRA PADRÃO]:[COMPRA &gt;30%]]),
0))/Tabela1[[#This Row],[U/CX]],0)*Tabela1[[#This Row],[U/CX]])</f>
        <v>0</v>
      </c>
      <c r="BA496" s="19"/>
      <c r="BB496" s="19"/>
      <c r="BC496" s="41"/>
      <c r="BD496" s="43">
        <f t="shared" si="207"/>
        <v>86.867924528301884</v>
      </c>
      <c r="BE496" s="44">
        <f>Tabela1[[#This Row],[MÉDIA DIÁRIA]]*180</f>
        <v>15636.226415094339</v>
      </c>
      <c r="BF496" s="44">
        <f>Tabela1[[#This Row],[MÉDIA DIÁRIA]]*IF(Tabela1[[#This Row],[ABC FAT]]="A",(13*22),IF(Tabela1[[#This Row],[ABC FAT]]="B",(9*22),IF(Tabela1[[#This Row],[ABC FAT]]="C",(3*22),0)))</f>
        <v>24844.226415094337</v>
      </c>
      <c r="BG496" s="44">
        <f>SUM(Tabela1[[#This Row],[ESTOQUE TOTAL]],Tabela1[[#This Row],[TRÂNSITO TOTAL]])</f>
        <v>41829</v>
      </c>
      <c r="BH4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2.3169912636354861</v>
      </c>
    </row>
    <row r="497" spans="1:61" s="3" customFormat="1" x14ac:dyDescent="0.2">
      <c r="A497" s="4" t="s">
        <v>17</v>
      </c>
      <c r="B497" s="4" t="s">
        <v>927</v>
      </c>
      <c r="C497" s="4">
        <v>20</v>
      </c>
      <c r="D497" s="4" t="s">
        <v>85</v>
      </c>
      <c r="E497" s="5">
        <v>200</v>
      </c>
      <c r="F497" s="4">
        <v>100</v>
      </c>
      <c r="G497" s="4">
        <v>100</v>
      </c>
      <c r="H497" s="4">
        <v>240</v>
      </c>
      <c r="I497" s="4">
        <v>240</v>
      </c>
      <c r="J497" s="4">
        <v>60</v>
      </c>
      <c r="K497" s="4">
        <v>120</v>
      </c>
      <c r="L497" s="4">
        <v>160</v>
      </c>
      <c r="M497" s="4">
        <v>120</v>
      </c>
      <c r="N497" s="4">
        <v>40</v>
      </c>
      <c r="O497" s="4">
        <v>140</v>
      </c>
      <c r="P497" s="4">
        <v>20</v>
      </c>
      <c r="Q497" s="13">
        <f t="shared" si="182"/>
        <v>1.5584415584415583</v>
      </c>
      <c r="R497" s="16">
        <f t="shared" si="183"/>
        <v>0.77922077922077915</v>
      </c>
      <c r="S497" s="16">
        <f t="shared" si="184"/>
        <v>0.77922077922077915</v>
      </c>
      <c r="T497" s="16">
        <f t="shared" si="185"/>
        <v>1.8701298701298701</v>
      </c>
      <c r="U497" s="16">
        <f t="shared" si="186"/>
        <v>1.8701298701298701</v>
      </c>
      <c r="V497" s="16">
        <f t="shared" si="187"/>
        <v>0.46753246753246752</v>
      </c>
      <c r="W497" s="16">
        <f t="shared" si="188"/>
        <v>0.93506493506493504</v>
      </c>
      <c r="X497" s="16">
        <f t="shared" si="189"/>
        <v>1.2467532467532467</v>
      </c>
      <c r="Y497" s="16">
        <f t="shared" si="190"/>
        <v>0.93506493506493504</v>
      </c>
      <c r="Z497" s="16">
        <f t="shared" si="191"/>
        <v>0.31168831168831168</v>
      </c>
      <c r="AA497" s="16">
        <f t="shared" si="192"/>
        <v>1.0909090909090908</v>
      </c>
      <c r="AB497" s="17">
        <f t="shared" si="193"/>
        <v>0.15584415584415584</v>
      </c>
      <c r="AC497" s="15">
        <v>23845.200000000001</v>
      </c>
      <c r="AD497" s="14">
        <f>AVERAGE(Tabela1[[#This Row],[202407-JUL]:[202506-JUN]])</f>
        <v>128.33333333333334</v>
      </c>
      <c r="AE497" s="14">
        <f t="shared" si="194"/>
        <v>138.18181818181819</v>
      </c>
      <c r="AF497" s="5">
        <v>0</v>
      </c>
      <c r="AG497" s="6">
        <v>920</v>
      </c>
      <c r="AH497" s="4">
        <v>1520</v>
      </c>
      <c r="AI497" s="23">
        <f>SUM(Tabela1[[#This Row],[ESTOQUE RJ]:[ESTOQUE SC]])</f>
        <v>2440</v>
      </c>
      <c r="AJ497" s="4">
        <v>0</v>
      </c>
      <c r="AK497" s="4">
        <v>0</v>
      </c>
      <c r="AL497" s="24">
        <f>SUM(Tabela1[[#This Row],[QTD CONTAINER]:[QTD FÁBRICA]])</f>
        <v>0</v>
      </c>
      <c r="AM497" s="7">
        <f t="shared" si="195"/>
        <v>7.1688311688311686</v>
      </c>
      <c r="AN497" s="7">
        <f t="shared" si="196"/>
        <v>11.844155844155843</v>
      </c>
      <c r="AO497" s="8">
        <f t="shared" si="197"/>
        <v>0</v>
      </c>
      <c r="AP497" s="9">
        <f t="shared" si="198"/>
        <v>0</v>
      </c>
      <c r="AQ497" s="25">
        <f t="shared" si="199"/>
        <v>19.012987012987011</v>
      </c>
      <c r="AR497" s="18">
        <f t="shared" si="200"/>
        <v>6.6578947368421053</v>
      </c>
      <c r="AS497" s="7">
        <f t="shared" si="201"/>
        <v>11</v>
      </c>
      <c r="AT497" s="8">
        <f t="shared" si="202"/>
        <v>0</v>
      </c>
      <c r="AU497" s="9">
        <f t="shared" si="203"/>
        <v>0</v>
      </c>
      <c r="AV497" s="10">
        <f t="shared" si="204"/>
        <v>17.657894736842106</v>
      </c>
      <c r="AW497" s="22">
        <f t="shared" si="205"/>
        <v>0</v>
      </c>
      <c r="AX497" s="5">
        <f t="shared" si="206"/>
        <v>0</v>
      </c>
      <c r="AY497" s="4">
        <f>IF(
  AND(Tabela1[[#This Row],[GRUPO | ITEM]]="PALHETAS",NOT(OR(MID(Tabela1[[#This Row],[ITEM]],1,5)="YN-PF",MID(Tabela1[[#This Row],[ITEM]],1,5)="YN-PC"))),
  0,
  IF(
    ROUNDUP(
      IF(
        IF(D497="A",13-SUM(AR497:AU497),IF(D497="B",11-SUM(AR497:AU497),IF(D497="C",7-SUM(AR497:AU497))))
        &lt;0,
        0,
        IF(D497="A",13-SUM(AR497:AU497),IF(D497="B",11-SUM(AR497:AU497),IF(D497="C",7-SUM(AR497:AU497))))
      )
      *AE497/C497, 0
    )
    *C497 = 0,
    0,
    ROUNDUP(
      IF(
        IF(D497="A",13-SUM(AR497:AU497),IF(D497="B",11-SUM(AR497:AU497),IF(D497="C",7-SUM(AR497:AU497))))
        &lt;0,
        0,
        IF(D497="A",13-SUM(AR497:AU497),IF(D497="B",11-SUM(AR497:AU497),IF(D497="C",7-SUM(AR497:AU497))))
      )
      *AE497/C497, 0
    ) *C497
  )
)</f>
        <v>0</v>
      </c>
      <c r="AZ497" s="26">
        <f>IF(OR(COUNTIF(AB497,"&gt;="&amp;1.5)+COUNTIF(AA497,"&gt;="&amp;1.5)+COUNTIF(Z497,"&gt;="&amp;1.5)+COUNTIF(Y497,"&gt;="&amp;1.5)+COUNTIF(X497,"&gt;="&amp;1.5)&gt;=2,COUNTIF(AB497,"&gt;="&amp;2)&gt;=1,AND(AA497&gt;=1.5,AB497&lt;=0.3,AI497=0)),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+IFERROR(BA497*C497,0),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+IFERROR(BA497*C497,0),
IFERROR(AVERAGEIF(Tabela1[[#This Row],[COMPRA PADRÃO]:[COMPRA &gt;30%]],"&gt;"&amp;0,Tabela1[[#This Row],[COMPRA PADRÃO]:[COMPRA &gt;30%]]),
0))/Tabela1[[#This Row],[U/CX]],0)*Tabela1[[#This Row],[U/CX]])</f>
        <v>0</v>
      </c>
      <c r="BA497" s="19"/>
      <c r="BB497" s="19"/>
      <c r="BC497" s="5"/>
      <c r="BD497" s="43">
        <f t="shared" si="207"/>
        <v>5.8113207547169807</v>
      </c>
      <c r="BE497" s="44">
        <f>Tabela1[[#This Row],[MÉDIA DIÁRIA]]*180</f>
        <v>1046.0377358490566</v>
      </c>
      <c r="BF497" s="44">
        <f>Tabela1[[#This Row],[MÉDIA DIÁRIA]]*IF(Tabela1[[#This Row],[ABC FAT]]="A",(13*22),IF(Tabela1[[#This Row],[ABC FAT]]="B",(9*22),IF(Tabela1[[#This Row],[ABC FAT]]="C",(3*22),0)))</f>
        <v>383.54716981132071</v>
      </c>
      <c r="BG497" s="44">
        <f>SUM(Tabela1[[#This Row],[ESTOQUE TOTAL]],Tabela1[[#This Row],[TRÂNSITO TOTAL]])</f>
        <v>2440</v>
      </c>
      <c r="BH4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2.3326118326118328</v>
      </c>
    </row>
    <row r="498" spans="1:61" s="3" customFormat="1" x14ac:dyDescent="0.2">
      <c r="A498" s="4" t="s">
        <v>17</v>
      </c>
      <c r="B498" s="4" t="s">
        <v>281</v>
      </c>
      <c r="C498" s="4">
        <v>20</v>
      </c>
      <c r="D498" s="4" t="s">
        <v>85</v>
      </c>
      <c r="E498" s="5">
        <v>220</v>
      </c>
      <c r="F498" s="4">
        <v>120</v>
      </c>
      <c r="G498" s="4">
        <v>100</v>
      </c>
      <c r="H498" s="4">
        <v>200</v>
      </c>
      <c r="I498" s="4">
        <v>300</v>
      </c>
      <c r="J498" s="4">
        <v>20</v>
      </c>
      <c r="K498" s="4">
        <v>140</v>
      </c>
      <c r="L498" s="4">
        <v>260</v>
      </c>
      <c r="M498" s="4">
        <v>120</v>
      </c>
      <c r="N498" s="4">
        <v>60</v>
      </c>
      <c r="O498" s="4">
        <v>40</v>
      </c>
      <c r="P498" s="4">
        <v>40</v>
      </c>
      <c r="Q498" s="13">
        <f t="shared" si="182"/>
        <v>1.6296296296296295</v>
      </c>
      <c r="R498" s="16">
        <f t="shared" si="183"/>
        <v>0.88888888888888884</v>
      </c>
      <c r="S498" s="16">
        <f t="shared" si="184"/>
        <v>0.7407407407407407</v>
      </c>
      <c r="T498" s="16">
        <f t="shared" si="185"/>
        <v>1.4814814814814814</v>
      </c>
      <c r="U498" s="16">
        <f t="shared" si="186"/>
        <v>2.2222222222222223</v>
      </c>
      <c r="V498" s="16">
        <f t="shared" si="187"/>
        <v>0.14814814814814814</v>
      </c>
      <c r="W498" s="16">
        <f t="shared" si="188"/>
        <v>1.037037037037037</v>
      </c>
      <c r="X498" s="16">
        <f t="shared" si="189"/>
        <v>1.9259259259259258</v>
      </c>
      <c r="Y498" s="16">
        <f t="shared" si="190"/>
        <v>0.88888888888888884</v>
      </c>
      <c r="Z498" s="16">
        <f t="shared" si="191"/>
        <v>0.44444444444444442</v>
      </c>
      <c r="AA498" s="16">
        <f t="shared" si="192"/>
        <v>0.29629629629629628</v>
      </c>
      <c r="AB498" s="17">
        <f t="shared" si="193"/>
        <v>0.29629629629629628</v>
      </c>
      <c r="AC498" s="15">
        <v>20314.599999999999</v>
      </c>
      <c r="AD498" s="14">
        <f>AVERAGE(Tabela1[[#This Row],[202407-JUL]:[202506-JUN]])</f>
        <v>135</v>
      </c>
      <c r="AE498" s="14">
        <f t="shared" si="194"/>
        <v>168.88888888888889</v>
      </c>
      <c r="AF498" s="5">
        <v>0</v>
      </c>
      <c r="AG498" s="6">
        <v>2100</v>
      </c>
      <c r="AH498" s="4">
        <v>480</v>
      </c>
      <c r="AI498" s="23">
        <f>SUM(Tabela1[[#This Row],[ESTOQUE RJ]:[ESTOQUE SC]])</f>
        <v>2580</v>
      </c>
      <c r="AJ498" s="4">
        <v>0</v>
      </c>
      <c r="AK498" s="4">
        <v>0</v>
      </c>
      <c r="AL498" s="24">
        <f>SUM(Tabela1[[#This Row],[QTD CONTAINER]:[QTD FÁBRICA]])</f>
        <v>0</v>
      </c>
      <c r="AM498" s="7">
        <f t="shared" si="195"/>
        <v>15.555555555555555</v>
      </c>
      <c r="AN498" s="7">
        <f t="shared" si="196"/>
        <v>3.5555555555555554</v>
      </c>
      <c r="AO498" s="8">
        <f t="shared" si="197"/>
        <v>0</v>
      </c>
      <c r="AP498" s="9">
        <f t="shared" si="198"/>
        <v>0</v>
      </c>
      <c r="AQ498" s="25">
        <f t="shared" si="199"/>
        <v>19.111111111111111</v>
      </c>
      <c r="AR498" s="18">
        <f t="shared" si="200"/>
        <v>12.434210526315789</v>
      </c>
      <c r="AS498" s="7">
        <f t="shared" si="201"/>
        <v>2.8421052631578947</v>
      </c>
      <c r="AT498" s="8">
        <f t="shared" si="202"/>
        <v>0</v>
      </c>
      <c r="AU498" s="9">
        <f t="shared" si="203"/>
        <v>0</v>
      </c>
      <c r="AV498" s="10">
        <f t="shared" si="204"/>
        <v>15.276315789473685</v>
      </c>
      <c r="AW498" s="22">
        <f t="shared" si="205"/>
        <v>0</v>
      </c>
      <c r="AX498" s="5">
        <f t="shared" si="206"/>
        <v>0</v>
      </c>
      <c r="AY498" s="4">
        <f>IF(
  AND(Tabela1[[#This Row],[GRUPO | ITEM]]="PALHETAS",NOT(OR(MID(Tabela1[[#This Row],[ITEM]],1,5)="YN-PF",MID(Tabela1[[#This Row],[ITEM]],1,5)="YN-PC"))),
  0,
  IF(
    ROUNDUP(
      IF(
        IF(D498="A",13-SUM(AR498:AU498),IF(D498="B",11-SUM(AR498:AU498),IF(D498="C",7-SUM(AR498:AU498))))
        &lt;0,
        0,
        IF(D498="A",13-SUM(AR498:AU498),IF(D498="B",11-SUM(AR498:AU498),IF(D498="C",7-SUM(AR498:AU498))))
      )
      *AE498/C498, 0
    )
    *C498 = 0,
    0,
    ROUNDUP(
      IF(
        IF(D498="A",13-SUM(AR498:AU498),IF(D498="B",11-SUM(AR498:AU498),IF(D498="C",7-SUM(AR498:AU498))))
        &lt;0,
        0,
        IF(D498="A",13-SUM(AR498:AU498),IF(D498="B",11-SUM(AR498:AU498),IF(D498="C",7-SUM(AR498:AU498))))
      )
      *AE498/C498, 0
    ) *C498
  )
)</f>
        <v>0</v>
      </c>
      <c r="AZ498" s="26">
        <f>IF(OR(COUNTIF(AB498,"&gt;="&amp;1.5)+COUNTIF(AA498,"&gt;="&amp;1.5)+COUNTIF(Z498,"&gt;="&amp;1.5)+COUNTIF(Y498,"&gt;="&amp;1.5)+COUNTIF(X498,"&gt;="&amp;1.5)&gt;=2,COUNTIF(AB498,"&gt;="&amp;2)&gt;=1,AND(AA498&gt;=1.5,AB498&lt;=0.3,AI498=0)),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+IFERROR(BA498*C498,0),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+IFERROR(BA498*C498,0),
IFERROR(AVERAGEIF(Tabela1[[#This Row],[COMPRA PADRÃO]:[COMPRA &gt;30%]],"&gt;"&amp;0,Tabela1[[#This Row],[COMPRA PADRÃO]:[COMPRA &gt;30%]]),
0))/Tabela1[[#This Row],[U/CX]],0)*Tabela1[[#This Row],[U/CX]])</f>
        <v>0</v>
      </c>
      <c r="BA498" s="33"/>
      <c r="BB498" s="33"/>
      <c r="BC498" s="42"/>
      <c r="BD498" s="43">
        <f t="shared" si="207"/>
        <v>6.1132075471698117</v>
      </c>
      <c r="BE498" s="44">
        <f>Tabela1[[#This Row],[MÉDIA DIÁRIA]]*180</f>
        <v>1100.3773584905662</v>
      </c>
      <c r="BF498" s="44">
        <f>Tabela1[[#This Row],[MÉDIA DIÁRIA]]*IF(Tabela1[[#This Row],[ABC FAT]]="A",(13*22),IF(Tabela1[[#This Row],[ABC FAT]]="B",(9*22),IF(Tabela1[[#This Row],[ABC FAT]]="C",(3*22),0)))</f>
        <v>403.47169811320759</v>
      </c>
      <c r="BG498" s="44">
        <f>SUM(Tabela1[[#This Row],[ESTOQUE TOTAL]],Tabela1[[#This Row],[TRÂNSITO TOTAL]])</f>
        <v>2580</v>
      </c>
      <c r="BH4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2.3446502057613166</v>
      </c>
    </row>
    <row r="499" spans="1:61" s="3" customFormat="1" x14ac:dyDescent="0.2">
      <c r="A499" s="4" t="s">
        <v>17</v>
      </c>
      <c r="B499" s="4" t="s">
        <v>820</v>
      </c>
      <c r="C499" s="4">
        <v>20</v>
      </c>
      <c r="D499" s="4" t="s">
        <v>85</v>
      </c>
      <c r="E499" s="5">
        <v>80</v>
      </c>
      <c r="F499" s="4">
        <v>20</v>
      </c>
      <c r="G499" s="4"/>
      <c r="H499" s="4"/>
      <c r="I499" s="4">
        <v>180</v>
      </c>
      <c r="J499" s="4">
        <v>20</v>
      </c>
      <c r="K499" s="4"/>
      <c r="L499" s="4">
        <v>120</v>
      </c>
      <c r="M499" s="4"/>
      <c r="N499" s="4">
        <v>40</v>
      </c>
      <c r="O499" s="4">
        <v>40</v>
      </c>
      <c r="P499" s="4">
        <v>140</v>
      </c>
      <c r="Q499" s="13">
        <f t="shared" si="182"/>
        <v>1</v>
      </c>
      <c r="R499" s="16">
        <f t="shared" si="183"/>
        <v>0.25</v>
      </c>
      <c r="S499" s="16">
        <f t="shared" si="184"/>
        <v>0</v>
      </c>
      <c r="T499" s="16">
        <f t="shared" si="185"/>
        <v>0</v>
      </c>
      <c r="U499" s="16">
        <f t="shared" si="186"/>
        <v>2.25</v>
      </c>
      <c r="V499" s="16">
        <f t="shared" si="187"/>
        <v>0.25</v>
      </c>
      <c r="W499" s="16">
        <f t="shared" si="188"/>
        <v>0</v>
      </c>
      <c r="X499" s="16">
        <f t="shared" si="189"/>
        <v>1.5</v>
      </c>
      <c r="Y499" s="16">
        <f t="shared" si="190"/>
        <v>0</v>
      </c>
      <c r="Z499" s="16">
        <f t="shared" si="191"/>
        <v>0.5</v>
      </c>
      <c r="AA499" s="16">
        <f t="shared" si="192"/>
        <v>0.5</v>
      </c>
      <c r="AB499" s="17">
        <f t="shared" si="193"/>
        <v>1.75</v>
      </c>
      <c r="AC499" s="15">
        <v>7811.2</v>
      </c>
      <c r="AD499" s="14">
        <f>AVERAGE(Tabela1[[#This Row],[202407-JUL]:[202506-JUN]])</f>
        <v>80</v>
      </c>
      <c r="AE499" s="14">
        <f t="shared" si="194"/>
        <v>100</v>
      </c>
      <c r="AF499" s="5">
        <v>0</v>
      </c>
      <c r="AG499" s="6">
        <v>240</v>
      </c>
      <c r="AH499" s="4">
        <v>780</v>
      </c>
      <c r="AI499" s="23">
        <f>SUM(Tabela1[[#This Row],[ESTOQUE RJ]:[ESTOQUE SC]])</f>
        <v>1020</v>
      </c>
      <c r="AJ499" s="4">
        <v>0</v>
      </c>
      <c r="AK499" s="4">
        <v>0</v>
      </c>
      <c r="AL499" s="24">
        <f>SUM(Tabela1[[#This Row],[QTD CONTAINER]:[QTD FÁBRICA]])</f>
        <v>0</v>
      </c>
      <c r="AM499" s="7">
        <f t="shared" si="195"/>
        <v>3</v>
      </c>
      <c r="AN499" s="7">
        <f t="shared" si="196"/>
        <v>9.75</v>
      </c>
      <c r="AO499" s="8">
        <f t="shared" si="197"/>
        <v>0</v>
      </c>
      <c r="AP499" s="9">
        <f t="shared" si="198"/>
        <v>0</v>
      </c>
      <c r="AQ499" s="25">
        <f t="shared" si="199"/>
        <v>12.75</v>
      </c>
      <c r="AR499" s="18">
        <f t="shared" si="200"/>
        <v>2.4</v>
      </c>
      <c r="AS499" s="7">
        <f t="shared" si="201"/>
        <v>7.8</v>
      </c>
      <c r="AT499" s="8">
        <f t="shared" si="202"/>
        <v>0</v>
      </c>
      <c r="AU499" s="9">
        <f t="shared" si="203"/>
        <v>0</v>
      </c>
      <c r="AV499" s="10">
        <f t="shared" si="204"/>
        <v>10.199999999999999</v>
      </c>
      <c r="AW499" s="22">
        <f t="shared" si="205"/>
        <v>6.2222222222222223</v>
      </c>
      <c r="AX499" s="5">
        <f t="shared" si="206"/>
        <v>0</v>
      </c>
      <c r="AY499" s="4">
        <f>IF(
  AND(Tabela1[[#This Row],[GRUPO | ITEM]]="PALHETAS",NOT(OR(MID(Tabela1[[#This Row],[ITEM]],1,5)="YN-PF",MID(Tabela1[[#This Row],[ITEM]],1,5)="YN-PC"))),
  0,
  IF(
    ROUNDUP(
      IF(
        IF(D499="A",13-SUM(AR499:AU499),IF(D499="B",11-SUM(AR499:AU499),IF(D499="C",7-SUM(AR499:AU499))))
        &lt;0,
        0,
        IF(D499="A",13-SUM(AR499:AU499),IF(D499="B",11-SUM(AR499:AU499),IF(D499="C",7-SUM(AR499:AU499))))
      )
      *AE499/C499, 0
    )
    *C499 = 0,
    0,
    ROUNDUP(
      IF(
        IF(D499="A",13-SUM(AR499:AU499),IF(D499="B",11-SUM(AR499:AU499),IF(D499="C",7-SUM(AR499:AU499))))
        &lt;0,
        0,
        IF(D499="A",13-SUM(AR499:AU499),IF(D499="B",11-SUM(AR499:AU499),IF(D499="C",7-SUM(AR499:AU499))))
      )
      *AE499/C499, 0
    ) *C499
  )
)</f>
        <v>0</v>
      </c>
      <c r="AZ499" s="26">
        <f>IF(OR(COUNTIF(AB499,"&gt;="&amp;1.5)+COUNTIF(AA499,"&gt;="&amp;1.5)+COUNTIF(Z499,"&gt;="&amp;1.5)+COUNTIF(Y499,"&gt;="&amp;1.5)+COUNTIF(X499,"&gt;="&amp;1.5)&gt;=2,COUNTIF(AB499,"&gt;="&amp;2)&gt;=1,AND(AA499&gt;=1.5,AB499&lt;=0.3,AI499=0)),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+IFERROR(BA499*C499,0),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+IFERROR(BA499*C499,0),
IFERROR(AVERAGEIF(Tabela1[[#This Row],[COMPRA PADRÃO]:[COMPRA &gt;30%]],"&gt;"&amp;0,Tabela1[[#This Row],[COMPRA PADRÃO]:[COMPRA &gt;30%]]),
0))/Tabela1[[#This Row],[U/CX]],0)*Tabela1[[#This Row],[U/CX]])</f>
        <v>560</v>
      </c>
      <c r="BA499" s="19"/>
      <c r="BB499" s="19"/>
      <c r="BC499" s="5"/>
      <c r="BD499" s="43">
        <f t="shared" si="207"/>
        <v>2.4150943396226414</v>
      </c>
      <c r="BE499" s="44">
        <f>Tabela1[[#This Row],[MÉDIA DIÁRIA]]*180</f>
        <v>434.71698113207543</v>
      </c>
      <c r="BF499" s="44">
        <f>Tabela1[[#This Row],[MÉDIA DIÁRIA]]*IF(Tabela1[[#This Row],[ABC FAT]]="A",(13*22),IF(Tabela1[[#This Row],[ABC FAT]]="B",(9*22),IF(Tabela1[[#This Row],[ABC FAT]]="C",(3*22),0)))</f>
        <v>159.39622641509433</v>
      </c>
      <c r="BG499" s="44">
        <f>SUM(Tabela1[[#This Row],[ESTOQUE TOTAL]],Tabela1[[#This Row],[TRÂNSITO TOTAL]])</f>
        <v>1020</v>
      </c>
      <c r="BH4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4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2.346354166666667</v>
      </c>
    </row>
    <row r="500" spans="1:61" s="3" customFormat="1" x14ac:dyDescent="0.2">
      <c r="A500" s="4" t="s">
        <v>17</v>
      </c>
      <c r="B500" s="4" t="s">
        <v>816</v>
      </c>
      <c r="C500" s="4">
        <v>20</v>
      </c>
      <c r="D500" s="4" t="s">
        <v>85</v>
      </c>
      <c r="E500" s="5">
        <v>180</v>
      </c>
      <c r="F500" s="4">
        <v>80</v>
      </c>
      <c r="G500" s="4">
        <v>280</v>
      </c>
      <c r="H500" s="4">
        <v>400</v>
      </c>
      <c r="I500" s="4">
        <v>240</v>
      </c>
      <c r="J500" s="4">
        <v>60</v>
      </c>
      <c r="K500" s="4">
        <v>80</v>
      </c>
      <c r="L500" s="4">
        <v>160</v>
      </c>
      <c r="M500" s="4">
        <v>100</v>
      </c>
      <c r="N500" s="4">
        <v>60</v>
      </c>
      <c r="O500" s="4">
        <v>80</v>
      </c>
      <c r="P500" s="4">
        <v>260</v>
      </c>
      <c r="Q500" s="13">
        <f t="shared" si="182"/>
        <v>1.0909090909090908</v>
      </c>
      <c r="R500" s="16">
        <f t="shared" si="183"/>
        <v>0.48484848484848486</v>
      </c>
      <c r="S500" s="16">
        <f t="shared" si="184"/>
        <v>1.696969696969697</v>
      </c>
      <c r="T500" s="16">
        <f t="shared" si="185"/>
        <v>2.4242424242424243</v>
      </c>
      <c r="U500" s="16">
        <f t="shared" si="186"/>
        <v>1.4545454545454546</v>
      </c>
      <c r="V500" s="16">
        <f t="shared" si="187"/>
        <v>0.36363636363636365</v>
      </c>
      <c r="W500" s="16">
        <f t="shared" si="188"/>
        <v>0.48484848484848486</v>
      </c>
      <c r="X500" s="16">
        <f t="shared" si="189"/>
        <v>0.96969696969696972</v>
      </c>
      <c r="Y500" s="16">
        <f t="shared" si="190"/>
        <v>0.60606060606060608</v>
      </c>
      <c r="Z500" s="16">
        <f t="shared" si="191"/>
        <v>0.36363636363636365</v>
      </c>
      <c r="AA500" s="16">
        <f t="shared" si="192"/>
        <v>0.48484848484848486</v>
      </c>
      <c r="AB500" s="17">
        <f t="shared" si="193"/>
        <v>1.5757575757575757</v>
      </c>
      <c r="AC500" s="15">
        <v>24500.400000000001</v>
      </c>
      <c r="AD500" s="14">
        <f>AVERAGE(Tabela1[[#This Row],[202407-JUL]:[202506-JUN]])</f>
        <v>165</v>
      </c>
      <c r="AE500" s="14">
        <f t="shared" si="194"/>
        <v>165</v>
      </c>
      <c r="AF500" s="5">
        <v>0</v>
      </c>
      <c r="AG500" s="6">
        <v>800</v>
      </c>
      <c r="AH500" s="4">
        <v>2400</v>
      </c>
      <c r="AI500" s="23">
        <f>SUM(Tabela1[[#This Row],[ESTOQUE RJ]:[ESTOQUE SC]])</f>
        <v>3200</v>
      </c>
      <c r="AJ500" s="4">
        <v>0</v>
      </c>
      <c r="AK500" s="4">
        <v>0</v>
      </c>
      <c r="AL500" s="24">
        <f>SUM(Tabela1[[#This Row],[QTD CONTAINER]:[QTD FÁBRICA]])</f>
        <v>0</v>
      </c>
      <c r="AM500" s="7">
        <f t="shared" si="195"/>
        <v>4.8484848484848486</v>
      </c>
      <c r="AN500" s="7">
        <f t="shared" si="196"/>
        <v>14.545454545454545</v>
      </c>
      <c r="AO500" s="8">
        <f t="shared" si="197"/>
        <v>0</v>
      </c>
      <c r="AP500" s="9">
        <f t="shared" si="198"/>
        <v>0</v>
      </c>
      <c r="AQ500" s="25">
        <f t="shared" si="199"/>
        <v>19.393939393939394</v>
      </c>
      <c r="AR500" s="18">
        <f t="shared" si="200"/>
        <v>4.8484848484848486</v>
      </c>
      <c r="AS500" s="7">
        <f t="shared" si="201"/>
        <v>14.545454545454545</v>
      </c>
      <c r="AT500" s="8">
        <f t="shared" si="202"/>
        <v>0</v>
      </c>
      <c r="AU500" s="9">
        <f t="shared" si="203"/>
        <v>0</v>
      </c>
      <c r="AV500" s="10">
        <f t="shared" si="204"/>
        <v>19.393939393939394</v>
      </c>
      <c r="AW500" s="22">
        <f t="shared" si="205"/>
        <v>0</v>
      </c>
      <c r="AX500" s="5">
        <f t="shared" si="206"/>
        <v>0</v>
      </c>
      <c r="AY500" s="4">
        <f>IF(
  AND(Tabela1[[#This Row],[GRUPO | ITEM]]="PALHETAS",NOT(OR(MID(Tabela1[[#This Row],[ITEM]],1,5)="YN-PF",MID(Tabela1[[#This Row],[ITEM]],1,5)="YN-PC"))),
  0,
  IF(
    ROUNDUP(
      IF(
        IF(D500="A",13-SUM(AR500:AU500),IF(D500="B",11-SUM(AR500:AU500),IF(D500="C",7-SUM(AR500:AU500))))
        &lt;0,
        0,
        IF(D500="A",13-SUM(AR500:AU500),IF(D500="B",11-SUM(AR500:AU500),IF(D500="C",7-SUM(AR500:AU500))))
      )
      *AE500/C500, 0
    )
    *C500 = 0,
    0,
    ROUNDUP(
      IF(
        IF(D500="A",13-SUM(AR500:AU500),IF(D500="B",11-SUM(AR500:AU500),IF(D500="C",7-SUM(AR500:AU500))))
        &lt;0,
        0,
        IF(D500="A",13-SUM(AR500:AU500),IF(D500="B",11-SUM(AR500:AU500),IF(D500="C",7-SUM(AR500:AU500))))
      )
      *AE500/C500, 0
    ) *C500
  )
)</f>
        <v>0</v>
      </c>
      <c r="AZ500" s="26">
        <f>IF(OR(COUNTIF(AB500,"&gt;="&amp;1.5)+COUNTIF(AA500,"&gt;="&amp;1.5)+COUNTIF(Z500,"&gt;="&amp;1.5)+COUNTIF(Y500,"&gt;="&amp;1.5)+COUNTIF(X500,"&gt;="&amp;1.5)&gt;=2,COUNTIF(AB500,"&gt;="&amp;2)&gt;=1,AND(AA500&gt;=1.5,AB500&lt;=0.3,AI500=0)),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+IFERROR(BA500*C500,0),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+IFERROR(BA500*C500,0),
IFERROR(AVERAGEIF(Tabela1[[#This Row],[COMPRA PADRÃO]:[COMPRA &gt;30%]],"&gt;"&amp;0,Tabela1[[#This Row],[COMPRA PADRÃO]:[COMPRA &gt;30%]]),
0))/Tabela1[[#This Row],[U/CX]],0)*Tabela1[[#This Row],[U/CX]])</f>
        <v>0</v>
      </c>
      <c r="BA500" s="19"/>
      <c r="BB500" s="19"/>
      <c r="BC500" s="5"/>
      <c r="BD500" s="43">
        <f t="shared" si="207"/>
        <v>7.4716981132075473</v>
      </c>
      <c r="BE500" s="44">
        <f>Tabela1[[#This Row],[MÉDIA DIÁRIA]]*180</f>
        <v>1344.9056603773586</v>
      </c>
      <c r="BF500" s="44">
        <f>Tabela1[[#This Row],[MÉDIA DIÁRIA]]*IF(Tabela1[[#This Row],[ABC FAT]]="A",(13*22),IF(Tabela1[[#This Row],[ABC FAT]]="B",(9*22),IF(Tabela1[[#This Row],[ABC FAT]]="C",(3*22),0)))</f>
        <v>493.1320754716981</v>
      </c>
      <c r="BG500" s="44">
        <f>SUM(Tabela1[[#This Row],[ESTOQUE TOTAL]],Tabela1[[#This Row],[TRÂNSITO TOTAL]])</f>
        <v>3200</v>
      </c>
      <c r="BH5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2.3793490460157125</v>
      </c>
    </row>
    <row r="501" spans="1:61" s="3" customFormat="1" x14ac:dyDescent="0.2">
      <c r="A501" s="4" t="s">
        <v>17</v>
      </c>
      <c r="B501" s="4" t="s">
        <v>168</v>
      </c>
      <c r="C501" s="4">
        <v>20</v>
      </c>
      <c r="D501" s="4" t="s">
        <v>85</v>
      </c>
      <c r="E501" s="5">
        <v>80</v>
      </c>
      <c r="F501" s="4">
        <v>160</v>
      </c>
      <c r="G501" s="4">
        <v>40</v>
      </c>
      <c r="H501" s="4">
        <v>240</v>
      </c>
      <c r="I501" s="4">
        <v>380</v>
      </c>
      <c r="J501" s="4">
        <v>100</v>
      </c>
      <c r="K501" s="4">
        <v>120</v>
      </c>
      <c r="L501" s="4">
        <v>240</v>
      </c>
      <c r="M501" s="4">
        <v>40</v>
      </c>
      <c r="N501" s="4">
        <v>20</v>
      </c>
      <c r="O501" s="4">
        <v>100</v>
      </c>
      <c r="P501" s="4">
        <v>200</v>
      </c>
      <c r="Q501" s="13">
        <f t="shared" si="182"/>
        <v>0.55813953488372092</v>
      </c>
      <c r="R501" s="16">
        <f t="shared" si="183"/>
        <v>1.1162790697674418</v>
      </c>
      <c r="S501" s="16">
        <f t="shared" si="184"/>
        <v>0.27906976744186046</v>
      </c>
      <c r="T501" s="16">
        <f t="shared" si="185"/>
        <v>1.6744186046511627</v>
      </c>
      <c r="U501" s="16">
        <f t="shared" si="186"/>
        <v>2.6511627906976742</v>
      </c>
      <c r="V501" s="16">
        <f t="shared" si="187"/>
        <v>0.69767441860465107</v>
      </c>
      <c r="W501" s="16">
        <f t="shared" si="188"/>
        <v>0.83720930232558133</v>
      </c>
      <c r="X501" s="16">
        <f t="shared" si="189"/>
        <v>1.6744186046511627</v>
      </c>
      <c r="Y501" s="16">
        <f t="shared" si="190"/>
        <v>0.27906976744186046</v>
      </c>
      <c r="Z501" s="16">
        <f t="shared" si="191"/>
        <v>0.13953488372093023</v>
      </c>
      <c r="AA501" s="16">
        <f t="shared" si="192"/>
        <v>0.69767441860465107</v>
      </c>
      <c r="AB501" s="17">
        <f t="shared" si="193"/>
        <v>1.3953488372093021</v>
      </c>
      <c r="AC501" s="15">
        <v>21242.799999999999</v>
      </c>
      <c r="AD501" s="14">
        <f>AVERAGE(Tabela1[[#This Row],[202407-JUL]:[202506-JUN]])</f>
        <v>143.33333333333334</v>
      </c>
      <c r="AE501" s="14">
        <f t="shared" si="194"/>
        <v>180</v>
      </c>
      <c r="AF501" s="5">
        <v>0</v>
      </c>
      <c r="AG501" s="6">
        <v>2800</v>
      </c>
      <c r="AH501" s="4">
        <v>0</v>
      </c>
      <c r="AI501" s="23">
        <f>SUM(Tabela1[[#This Row],[ESTOQUE RJ]:[ESTOQUE SC]])</f>
        <v>2800</v>
      </c>
      <c r="AJ501" s="4">
        <v>0</v>
      </c>
      <c r="AK501" s="4">
        <v>0</v>
      </c>
      <c r="AL501" s="24">
        <f>SUM(Tabela1[[#This Row],[QTD CONTAINER]:[QTD FÁBRICA]])</f>
        <v>0</v>
      </c>
      <c r="AM501" s="7">
        <f t="shared" si="195"/>
        <v>19.534883720930232</v>
      </c>
      <c r="AN501" s="7">
        <f t="shared" si="196"/>
        <v>0</v>
      </c>
      <c r="AO501" s="8">
        <f t="shared" si="197"/>
        <v>0</v>
      </c>
      <c r="AP501" s="9">
        <f t="shared" si="198"/>
        <v>0</v>
      </c>
      <c r="AQ501" s="25">
        <f t="shared" si="199"/>
        <v>19.534883720930232</v>
      </c>
      <c r="AR501" s="18">
        <f t="shared" si="200"/>
        <v>15.555555555555555</v>
      </c>
      <c r="AS501" s="7">
        <f t="shared" si="201"/>
        <v>0</v>
      </c>
      <c r="AT501" s="8">
        <f t="shared" si="202"/>
        <v>0</v>
      </c>
      <c r="AU501" s="9">
        <f t="shared" si="203"/>
        <v>0</v>
      </c>
      <c r="AV501" s="10">
        <f t="shared" si="204"/>
        <v>15.555555555555555</v>
      </c>
      <c r="AW501" s="22">
        <f t="shared" si="205"/>
        <v>0</v>
      </c>
      <c r="AX501" s="5">
        <f t="shared" si="206"/>
        <v>0</v>
      </c>
      <c r="AY501" s="4">
        <f>IF(
  AND(Tabela1[[#This Row],[GRUPO | ITEM]]="PALHETAS",NOT(OR(MID(Tabela1[[#This Row],[ITEM]],1,5)="YN-PF",MID(Tabela1[[#This Row],[ITEM]],1,5)="YN-PC"))),
  0,
  IF(
    ROUNDUP(
      IF(
        IF(D501="A",13-SUM(AR501:AU501),IF(D501="B",11-SUM(AR501:AU501),IF(D501="C",7-SUM(AR501:AU501))))
        &lt;0,
        0,
        IF(D501="A",13-SUM(AR501:AU501),IF(D501="B",11-SUM(AR501:AU501),IF(D501="C",7-SUM(AR501:AU501))))
      )
      *AE501/C501, 0
    )
    *C501 = 0,
    0,
    ROUNDUP(
      IF(
        IF(D501="A",13-SUM(AR501:AU501),IF(D501="B",11-SUM(AR501:AU501),IF(D501="C",7-SUM(AR501:AU501))))
        &lt;0,
        0,
        IF(D501="A",13-SUM(AR501:AU501),IF(D501="B",11-SUM(AR501:AU501),IF(D501="C",7-SUM(AR501:AU501))))
      )
      *AE501/C501, 0
    ) *C501
  )
)</f>
        <v>0</v>
      </c>
      <c r="AZ501" s="26">
        <f>IF(OR(COUNTIF(AB501,"&gt;="&amp;1.5)+COUNTIF(AA501,"&gt;="&amp;1.5)+COUNTIF(Z501,"&gt;="&amp;1.5)+COUNTIF(Y501,"&gt;="&amp;1.5)+COUNTIF(X501,"&gt;="&amp;1.5)&gt;=2,COUNTIF(AB501,"&gt;="&amp;2)&gt;=1,AND(AA501&gt;=1.5,AB501&lt;=0.3,AI501=0)),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+IFERROR(BA501*C501,0),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+IFERROR(BA501*C501,0),
IFERROR(AVERAGEIF(Tabela1[[#This Row],[COMPRA PADRÃO]:[COMPRA &gt;30%]],"&gt;"&amp;0,Tabela1[[#This Row],[COMPRA PADRÃO]:[COMPRA &gt;30%]]),
0))/Tabela1[[#This Row],[U/CX]],0)*Tabela1[[#This Row],[U/CX]])</f>
        <v>0</v>
      </c>
      <c r="BA501" s="19"/>
      <c r="BB501" s="19"/>
      <c r="BC501" s="5"/>
      <c r="BD501" s="43">
        <f t="shared" si="207"/>
        <v>6.4905660377358494</v>
      </c>
      <c r="BE501" s="44">
        <f>Tabela1[[#This Row],[MÉDIA DIÁRIA]]*180</f>
        <v>1168.3018867924529</v>
      </c>
      <c r="BF501" s="44">
        <f>Tabela1[[#This Row],[MÉDIA DIÁRIA]]*IF(Tabela1[[#This Row],[ABC FAT]]="A",(13*22),IF(Tabela1[[#This Row],[ABC FAT]]="B",(9*22),IF(Tabela1[[#This Row],[ABC FAT]]="C",(3*22),0)))</f>
        <v>428.37735849056605</v>
      </c>
      <c r="BG501" s="44">
        <f>SUM(Tabela1[[#This Row],[ESTOQUE TOTAL]],Tabela1[[#This Row],[TRÂNSITO TOTAL]])</f>
        <v>2800</v>
      </c>
      <c r="BH5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2.396640826873385</v>
      </c>
    </row>
    <row r="502" spans="1:61" s="3" customFormat="1" x14ac:dyDescent="0.2">
      <c r="A502" s="4" t="s">
        <v>17</v>
      </c>
      <c r="B502" s="4" t="s">
        <v>843</v>
      </c>
      <c r="C502" s="4">
        <v>40</v>
      </c>
      <c r="D502" s="4" t="s">
        <v>85</v>
      </c>
      <c r="E502" s="5">
        <v>20</v>
      </c>
      <c r="F502" s="4">
        <v>40</v>
      </c>
      <c r="G502" s="4"/>
      <c r="H502" s="4">
        <v>200</v>
      </c>
      <c r="I502" s="4">
        <v>60</v>
      </c>
      <c r="J502" s="4">
        <v>20</v>
      </c>
      <c r="K502" s="4">
        <v>130</v>
      </c>
      <c r="L502" s="4">
        <v>20</v>
      </c>
      <c r="M502" s="4">
        <v>40</v>
      </c>
      <c r="N502" s="4">
        <v>40</v>
      </c>
      <c r="O502" s="4">
        <v>100</v>
      </c>
      <c r="P502" s="4"/>
      <c r="Q502" s="13">
        <f t="shared" si="182"/>
        <v>0.29850746268656714</v>
      </c>
      <c r="R502" s="16">
        <f t="shared" si="183"/>
        <v>0.59701492537313428</v>
      </c>
      <c r="S502" s="16">
        <f t="shared" si="184"/>
        <v>0</v>
      </c>
      <c r="T502" s="16">
        <f t="shared" si="185"/>
        <v>2.9850746268656718</v>
      </c>
      <c r="U502" s="16">
        <f t="shared" si="186"/>
        <v>0.89552238805970152</v>
      </c>
      <c r="V502" s="16">
        <f t="shared" si="187"/>
        <v>0.29850746268656714</v>
      </c>
      <c r="W502" s="16">
        <f t="shared" si="188"/>
        <v>1.9402985074626866</v>
      </c>
      <c r="X502" s="16">
        <f t="shared" si="189"/>
        <v>0.29850746268656714</v>
      </c>
      <c r="Y502" s="16">
        <f t="shared" si="190"/>
        <v>0.59701492537313428</v>
      </c>
      <c r="Z502" s="16">
        <f t="shared" si="191"/>
        <v>0.59701492537313428</v>
      </c>
      <c r="AA502" s="16">
        <f t="shared" si="192"/>
        <v>1.4925373134328359</v>
      </c>
      <c r="AB502" s="17">
        <f t="shared" si="193"/>
        <v>0</v>
      </c>
      <c r="AC502" s="15">
        <v>4757.5</v>
      </c>
      <c r="AD502" s="14">
        <f>AVERAGE(Tabela1[[#This Row],[202407-JUL]:[202506-JUN]])</f>
        <v>67</v>
      </c>
      <c r="AE502" s="14">
        <f t="shared" si="194"/>
        <v>87.142857142857139</v>
      </c>
      <c r="AF502" s="5">
        <v>0</v>
      </c>
      <c r="AG502" s="6">
        <v>1091</v>
      </c>
      <c r="AH502" s="4">
        <v>0</v>
      </c>
      <c r="AI502" s="23">
        <f>SUM(Tabela1[[#This Row],[ESTOQUE RJ]:[ESTOQUE SC]])</f>
        <v>1091</v>
      </c>
      <c r="AJ502" s="4">
        <v>0</v>
      </c>
      <c r="AK502" s="4">
        <v>0</v>
      </c>
      <c r="AL502" s="24">
        <f>SUM(Tabela1[[#This Row],[QTD CONTAINER]:[QTD FÁBRICA]])</f>
        <v>0</v>
      </c>
      <c r="AM502" s="7">
        <f t="shared" si="195"/>
        <v>16.28358208955224</v>
      </c>
      <c r="AN502" s="7">
        <f t="shared" si="196"/>
        <v>0</v>
      </c>
      <c r="AO502" s="8">
        <f t="shared" si="197"/>
        <v>0</v>
      </c>
      <c r="AP502" s="9">
        <f t="shared" si="198"/>
        <v>0</v>
      </c>
      <c r="AQ502" s="25">
        <f t="shared" si="199"/>
        <v>16.28358208955224</v>
      </c>
      <c r="AR502" s="18">
        <f t="shared" si="200"/>
        <v>12.519672131147541</v>
      </c>
      <c r="AS502" s="7">
        <f t="shared" si="201"/>
        <v>0</v>
      </c>
      <c r="AT502" s="8">
        <f t="shared" si="202"/>
        <v>0</v>
      </c>
      <c r="AU502" s="9">
        <f t="shared" si="203"/>
        <v>0</v>
      </c>
      <c r="AV502" s="10">
        <f t="shared" si="204"/>
        <v>12.519672131147541</v>
      </c>
      <c r="AW502" s="22">
        <f t="shared" si="205"/>
        <v>0</v>
      </c>
      <c r="AX502" s="5">
        <f t="shared" si="206"/>
        <v>0</v>
      </c>
      <c r="AY502" s="4">
        <f>IF(
  AND(Tabela1[[#This Row],[GRUPO | ITEM]]="PALHETAS",NOT(OR(MID(Tabela1[[#This Row],[ITEM]],1,5)="YN-PF",MID(Tabela1[[#This Row],[ITEM]],1,5)="YN-PC"))),
  0,
  IF(
    ROUNDUP(
      IF(
        IF(D502="A",13-SUM(AR502:AU502),IF(D502="B",11-SUM(AR502:AU502),IF(D502="C",7-SUM(AR502:AU502))))
        &lt;0,
        0,
        IF(D502="A",13-SUM(AR502:AU502),IF(D502="B",11-SUM(AR502:AU502),IF(D502="C",7-SUM(AR502:AU502))))
      )
      *AE502/C502, 0
    )
    *C502 = 0,
    0,
    ROUNDUP(
      IF(
        IF(D502="A",13-SUM(AR502:AU502),IF(D502="B",11-SUM(AR502:AU502),IF(D502="C",7-SUM(AR502:AU502))))
        &lt;0,
        0,
        IF(D502="A",13-SUM(AR502:AU502),IF(D502="B",11-SUM(AR502:AU502),IF(D502="C",7-SUM(AR502:AU502))))
      )
      *AE502/C502, 0
    ) *C502
  )
)</f>
        <v>0</v>
      </c>
      <c r="AZ502" s="26">
        <f>IF(OR(COUNTIF(AB502,"&gt;="&amp;1.5)+COUNTIF(AA502,"&gt;="&amp;1.5)+COUNTIF(Z502,"&gt;="&amp;1.5)+COUNTIF(Y502,"&gt;="&amp;1.5)+COUNTIF(X502,"&gt;="&amp;1.5)&gt;=2,COUNTIF(AB502,"&gt;="&amp;2)&gt;=1,AND(AA502&gt;=1.5,AB502&lt;=0.3,AI502=0)),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+IFERROR(BA502*C502,0),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+IFERROR(BA502*C502,0),
IFERROR(AVERAGEIF(Tabela1[[#This Row],[COMPRA PADRÃO]:[COMPRA &gt;30%]],"&gt;"&amp;0,Tabela1[[#This Row],[COMPRA PADRÃO]:[COMPRA &gt;30%]]),
0))/Tabela1[[#This Row],[U/CX]],0)*Tabela1[[#This Row],[U/CX]])</f>
        <v>0</v>
      </c>
      <c r="BA502" s="19"/>
      <c r="BB502" s="19"/>
      <c r="BC502" s="5"/>
      <c r="BD502" s="43">
        <f t="shared" si="207"/>
        <v>2.5283018867924527</v>
      </c>
      <c r="BE502" s="44">
        <f>Tabela1[[#This Row],[MÉDIA DIÁRIA]]*180</f>
        <v>455.09433962264148</v>
      </c>
      <c r="BF502" s="44">
        <f>Tabela1[[#This Row],[MÉDIA DIÁRIA]]*IF(Tabela1[[#This Row],[ABC FAT]]="A",(13*22),IF(Tabela1[[#This Row],[ABC FAT]]="B",(9*22),IF(Tabela1[[#This Row],[ABC FAT]]="C",(3*22),0)))</f>
        <v>166.86792452830187</v>
      </c>
      <c r="BG502" s="44">
        <f>SUM(Tabela1[[#This Row],[ESTOQUE TOTAL]],Tabela1[[#This Row],[TRÂNSITO TOTAL]])</f>
        <v>1091</v>
      </c>
      <c r="BH5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2.3973051409618575</v>
      </c>
    </row>
    <row r="503" spans="1:61" s="3" customFormat="1" x14ac:dyDescent="0.2">
      <c r="A503" s="4" t="s">
        <v>17</v>
      </c>
      <c r="B503" s="4" t="s">
        <v>260</v>
      </c>
      <c r="C503" s="4">
        <v>20</v>
      </c>
      <c r="D503" s="4" t="s">
        <v>16</v>
      </c>
      <c r="E503" s="5">
        <v>480</v>
      </c>
      <c r="F503" s="4">
        <v>300</v>
      </c>
      <c r="G503" s="4">
        <v>220</v>
      </c>
      <c r="H503" s="4">
        <v>580</v>
      </c>
      <c r="I503" s="4">
        <v>460</v>
      </c>
      <c r="J503" s="4">
        <v>20</v>
      </c>
      <c r="K503" s="4">
        <v>380</v>
      </c>
      <c r="L503" s="4">
        <v>480</v>
      </c>
      <c r="M503" s="4">
        <v>340</v>
      </c>
      <c r="N503" s="4">
        <v>180</v>
      </c>
      <c r="O503" s="4">
        <v>340</v>
      </c>
      <c r="P503" s="4">
        <v>380</v>
      </c>
      <c r="Q503" s="13">
        <f t="shared" si="182"/>
        <v>1.3846153846153846</v>
      </c>
      <c r="R503" s="16">
        <f t="shared" si="183"/>
        <v>0.86538461538461531</v>
      </c>
      <c r="S503" s="16">
        <f t="shared" si="184"/>
        <v>0.63461538461538458</v>
      </c>
      <c r="T503" s="16">
        <f t="shared" si="185"/>
        <v>1.6730769230769229</v>
      </c>
      <c r="U503" s="16">
        <f t="shared" si="186"/>
        <v>1.3269230769230769</v>
      </c>
      <c r="V503" s="16">
        <f t="shared" si="187"/>
        <v>5.7692307692307689E-2</v>
      </c>
      <c r="W503" s="16">
        <f t="shared" si="188"/>
        <v>1.096153846153846</v>
      </c>
      <c r="X503" s="16">
        <f t="shared" si="189"/>
        <v>1.3846153846153846</v>
      </c>
      <c r="Y503" s="16">
        <f t="shared" si="190"/>
        <v>0.98076923076923073</v>
      </c>
      <c r="Z503" s="16">
        <f t="shared" si="191"/>
        <v>0.51923076923076916</v>
      </c>
      <c r="AA503" s="16">
        <f t="shared" si="192"/>
        <v>0.98076923076923073</v>
      </c>
      <c r="AB503" s="17">
        <f t="shared" si="193"/>
        <v>1.096153846153846</v>
      </c>
      <c r="AC503" s="15">
        <v>64275</v>
      </c>
      <c r="AD503" s="14">
        <f>AVERAGE(Tabela1[[#This Row],[202407-JUL]:[202506-JUN]])</f>
        <v>346.66666666666669</v>
      </c>
      <c r="AE503" s="14">
        <f t="shared" si="194"/>
        <v>376.36363636363637</v>
      </c>
      <c r="AF503" s="5">
        <v>1</v>
      </c>
      <c r="AG503" s="6">
        <v>1260</v>
      </c>
      <c r="AH503" s="4">
        <v>1580</v>
      </c>
      <c r="AI503" s="23">
        <f>SUM(Tabela1[[#This Row],[ESTOQUE RJ]:[ESTOQUE SC]])</f>
        <v>2840</v>
      </c>
      <c r="AJ503" s="4">
        <v>3940</v>
      </c>
      <c r="AK503" s="4">
        <v>0</v>
      </c>
      <c r="AL503" s="24">
        <f>SUM(Tabela1[[#This Row],[QTD CONTAINER]:[QTD FÁBRICA]])</f>
        <v>3940</v>
      </c>
      <c r="AM503" s="7">
        <f t="shared" si="195"/>
        <v>3.6346153846153846</v>
      </c>
      <c r="AN503" s="7">
        <f t="shared" si="196"/>
        <v>4.5576923076923075</v>
      </c>
      <c r="AO503" s="8">
        <f t="shared" si="197"/>
        <v>11.365384615384615</v>
      </c>
      <c r="AP503" s="9">
        <f t="shared" si="198"/>
        <v>0</v>
      </c>
      <c r="AQ503" s="25">
        <f t="shared" si="199"/>
        <v>19.557692307692307</v>
      </c>
      <c r="AR503" s="18">
        <f t="shared" si="200"/>
        <v>3.3478260869565215</v>
      </c>
      <c r="AS503" s="7">
        <f t="shared" si="201"/>
        <v>4.1980676328502415</v>
      </c>
      <c r="AT503" s="8">
        <f t="shared" si="202"/>
        <v>10.468599033816425</v>
      </c>
      <c r="AU503" s="9">
        <f t="shared" si="203"/>
        <v>0</v>
      </c>
      <c r="AV503" s="10">
        <f t="shared" si="204"/>
        <v>18.014492753623188</v>
      </c>
      <c r="AW503" s="22">
        <f t="shared" si="205"/>
        <v>0</v>
      </c>
      <c r="AX503" s="5">
        <f t="shared" si="206"/>
        <v>0</v>
      </c>
      <c r="AY503" s="4">
        <f>IF(
  AND(Tabela1[[#This Row],[GRUPO | ITEM]]="PALHETAS",NOT(OR(MID(Tabela1[[#This Row],[ITEM]],1,5)="YN-PF",MID(Tabela1[[#This Row],[ITEM]],1,5)="YN-PC"))),
  0,
  IF(
    ROUNDUP(
      IF(
        IF(D503="A",13-SUM(AR503:AU503),IF(D503="B",11-SUM(AR503:AU503),IF(D503="C",7-SUM(AR503:AU503))))
        &lt;0,
        0,
        IF(D503="A",13-SUM(AR503:AU503),IF(D503="B",11-SUM(AR503:AU503),IF(D503="C",7-SUM(AR503:AU503))))
      )
      *AE503/C503, 0
    )
    *C503 = 0,
    0,
    ROUNDUP(
      IF(
        IF(D503="A",13-SUM(AR503:AU503),IF(D503="B",11-SUM(AR503:AU503),IF(D503="C",7-SUM(AR503:AU503))))
        &lt;0,
        0,
        IF(D503="A",13-SUM(AR503:AU503),IF(D503="B",11-SUM(AR503:AU503),IF(D503="C",7-SUM(AR503:AU503))))
      )
      *AE503/C503, 0
    ) *C503
  )
)</f>
        <v>0</v>
      </c>
      <c r="AZ503" s="26">
        <f>IF(OR(COUNTIF(AB503,"&gt;="&amp;1.5)+COUNTIF(AA503,"&gt;="&amp;1.5)+COUNTIF(Z503,"&gt;="&amp;1.5)+COUNTIF(Y503,"&gt;="&amp;1.5)+COUNTIF(X503,"&gt;="&amp;1.5)&gt;=2,COUNTIF(AB503,"&gt;="&amp;2)&gt;=1,AND(AA503&gt;=1.5,AB503&lt;=0.3,AI503=0)),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+IFERROR(BA503*C503,0),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+IFERROR(BA503*C503,0),
IFERROR(AVERAGEIF(Tabela1[[#This Row],[COMPRA PADRÃO]:[COMPRA &gt;30%]],"&gt;"&amp;0,Tabela1[[#This Row],[COMPRA PADRÃO]:[COMPRA &gt;30%]]),
0))/Tabela1[[#This Row],[U/CX]],0)*Tabela1[[#This Row],[U/CX]])</f>
        <v>0</v>
      </c>
      <c r="BA503" s="19"/>
      <c r="BB503" s="19"/>
      <c r="BC503" s="5"/>
      <c r="BD503" s="43">
        <f t="shared" si="207"/>
        <v>15.69811320754717</v>
      </c>
      <c r="BE503" s="44">
        <f>Tabela1[[#This Row],[MÉDIA DIÁRIA]]*180</f>
        <v>2825.6603773584907</v>
      </c>
      <c r="BF503" s="44">
        <f>Tabela1[[#This Row],[MÉDIA DIÁRIA]]*IF(Tabela1[[#This Row],[ABC FAT]]="A",(13*22),IF(Tabela1[[#This Row],[ABC FAT]]="B",(9*22),IF(Tabela1[[#This Row],[ABC FAT]]="C",(3*22),0)))</f>
        <v>3108.2264150943397</v>
      </c>
      <c r="BG503" s="44">
        <f>SUM(Tabela1[[#This Row],[ESTOQUE TOTAL]],Tabela1[[#This Row],[TRÂNSITO TOTAL]])</f>
        <v>6780</v>
      </c>
      <c r="BH5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2.3994391025641026</v>
      </c>
    </row>
    <row r="504" spans="1:61" s="3" customFormat="1" x14ac:dyDescent="0.2">
      <c r="A504" s="4" t="s">
        <v>17</v>
      </c>
      <c r="B504" s="4" t="s">
        <v>876</v>
      </c>
      <c r="C504" s="4">
        <v>20</v>
      </c>
      <c r="D504" s="4" t="s">
        <v>16</v>
      </c>
      <c r="E504" s="5">
        <v>340</v>
      </c>
      <c r="F504" s="4">
        <v>280</v>
      </c>
      <c r="G504" s="4">
        <v>340</v>
      </c>
      <c r="H504" s="4">
        <v>460</v>
      </c>
      <c r="I504" s="4">
        <v>540</v>
      </c>
      <c r="J504" s="4">
        <v>40</v>
      </c>
      <c r="K504" s="4">
        <v>440</v>
      </c>
      <c r="L504" s="4">
        <v>360</v>
      </c>
      <c r="M504" s="4">
        <v>240</v>
      </c>
      <c r="N504" s="4">
        <v>260</v>
      </c>
      <c r="O504" s="4">
        <v>180</v>
      </c>
      <c r="P504" s="4">
        <v>140</v>
      </c>
      <c r="Q504" s="13">
        <f t="shared" si="182"/>
        <v>1.1270718232044199</v>
      </c>
      <c r="R504" s="16">
        <f t="shared" si="183"/>
        <v>0.92817679558011046</v>
      </c>
      <c r="S504" s="16">
        <f t="shared" si="184"/>
        <v>1.1270718232044199</v>
      </c>
      <c r="T504" s="16">
        <f t="shared" si="185"/>
        <v>1.5248618784530386</v>
      </c>
      <c r="U504" s="16">
        <f t="shared" si="186"/>
        <v>1.7900552486187844</v>
      </c>
      <c r="V504" s="16">
        <f t="shared" si="187"/>
        <v>0.13259668508287292</v>
      </c>
      <c r="W504" s="16">
        <f t="shared" si="188"/>
        <v>1.458563535911602</v>
      </c>
      <c r="X504" s="16">
        <f t="shared" si="189"/>
        <v>1.1933701657458562</v>
      </c>
      <c r="Y504" s="16">
        <f t="shared" si="190"/>
        <v>0.79558011049723754</v>
      </c>
      <c r="Z504" s="16">
        <f t="shared" si="191"/>
        <v>0.86187845303867394</v>
      </c>
      <c r="AA504" s="16">
        <f t="shared" si="192"/>
        <v>0.5966850828729281</v>
      </c>
      <c r="AB504" s="17">
        <f t="shared" si="193"/>
        <v>0.46408839779005523</v>
      </c>
      <c r="AC504" s="15">
        <v>55606.400000000001</v>
      </c>
      <c r="AD504" s="14">
        <f>AVERAGE(Tabela1[[#This Row],[202407-JUL]:[202506-JUN]])</f>
        <v>301.66666666666669</v>
      </c>
      <c r="AE504" s="14">
        <f t="shared" si="194"/>
        <v>325.45454545454544</v>
      </c>
      <c r="AF504" s="5">
        <v>0</v>
      </c>
      <c r="AG504" s="6">
        <v>2360</v>
      </c>
      <c r="AH504" s="4">
        <v>2160</v>
      </c>
      <c r="AI504" s="23">
        <f>SUM(Tabela1[[#This Row],[ESTOQUE RJ]:[ESTOQUE SC]])</f>
        <v>4520</v>
      </c>
      <c r="AJ504" s="4">
        <v>1400</v>
      </c>
      <c r="AK504" s="4">
        <v>0</v>
      </c>
      <c r="AL504" s="24">
        <f>SUM(Tabela1[[#This Row],[QTD CONTAINER]:[QTD FÁBRICA]])</f>
        <v>1400</v>
      </c>
      <c r="AM504" s="7">
        <f t="shared" si="195"/>
        <v>7.8232044198895023</v>
      </c>
      <c r="AN504" s="7">
        <f t="shared" si="196"/>
        <v>7.1602209944751376</v>
      </c>
      <c r="AO504" s="8">
        <f t="shared" si="197"/>
        <v>4.6408839779005522</v>
      </c>
      <c r="AP504" s="9">
        <f t="shared" si="198"/>
        <v>0</v>
      </c>
      <c r="AQ504" s="25">
        <f t="shared" si="199"/>
        <v>19.624309392265189</v>
      </c>
      <c r="AR504" s="18">
        <f t="shared" si="200"/>
        <v>7.2513966480446932</v>
      </c>
      <c r="AS504" s="7">
        <f t="shared" si="201"/>
        <v>6.6368715083798886</v>
      </c>
      <c r="AT504" s="8">
        <f t="shared" si="202"/>
        <v>4.3016759776536313</v>
      </c>
      <c r="AU504" s="9">
        <f t="shared" si="203"/>
        <v>0</v>
      </c>
      <c r="AV504" s="10">
        <f t="shared" si="204"/>
        <v>18.189944134078214</v>
      </c>
      <c r="AW504" s="22">
        <f t="shared" si="205"/>
        <v>0</v>
      </c>
      <c r="AX504" s="5">
        <f t="shared" si="206"/>
        <v>0</v>
      </c>
      <c r="AY504" s="4">
        <f>IF(
  AND(Tabela1[[#This Row],[GRUPO | ITEM]]="PALHETAS",NOT(OR(MID(Tabela1[[#This Row],[ITEM]],1,5)="YN-PF",MID(Tabela1[[#This Row],[ITEM]],1,5)="YN-PC"))),
  0,
  IF(
    ROUNDUP(
      IF(
        IF(D504="A",13-SUM(AR504:AU504),IF(D504="B",11-SUM(AR504:AU504),IF(D504="C",7-SUM(AR504:AU504))))
        &lt;0,
        0,
        IF(D504="A",13-SUM(AR504:AU504),IF(D504="B",11-SUM(AR504:AU504),IF(D504="C",7-SUM(AR504:AU504))))
      )
      *AE504/C504, 0
    )
    *C504 = 0,
    0,
    ROUNDUP(
      IF(
        IF(D504="A",13-SUM(AR504:AU504),IF(D504="B",11-SUM(AR504:AU504),IF(D504="C",7-SUM(AR504:AU504))))
        &lt;0,
        0,
        IF(D504="A",13-SUM(AR504:AU504),IF(D504="B",11-SUM(AR504:AU504),IF(D504="C",7-SUM(AR504:AU504))))
      )
      *AE504/C504, 0
    ) *C504
  )
)</f>
        <v>0</v>
      </c>
      <c r="AZ504" s="26">
        <f>IF(OR(COUNTIF(AB504,"&gt;="&amp;1.5)+COUNTIF(AA504,"&gt;="&amp;1.5)+COUNTIF(Z504,"&gt;="&amp;1.5)+COUNTIF(Y504,"&gt;="&amp;1.5)+COUNTIF(X504,"&gt;="&amp;1.5)&gt;=2,COUNTIF(AB504,"&gt;="&amp;2)&gt;=1,AND(AA504&gt;=1.5,AB504&lt;=0.3,AI504=0)),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+IFERROR(BA504*C504,0),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+IFERROR(BA504*C504,0),
IFERROR(AVERAGEIF(Tabela1[[#This Row],[COMPRA PADRÃO]:[COMPRA &gt;30%]],"&gt;"&amp;0,Tabela1[[#This Row],[COMPRA PADRÃO]:[COMPRA &gt;30%]]),
0))/Tabela1[[#This Row],[U/CX]],0)*Tabela1[[#This Row],[U/CX]])</f>
        <v>0</v>
      </c>
      <c r="BA504" s="19"/>
      <c r="BB504" s="19"/>
      <c r="BC504" s="5"/>
      <c r="BD504" s="43">
        <f t="shared" si="207"/>
        <v>13.660377358490566</v>
      </c>
      <c r="BE504" s="44">
        <f>Tabela1[[#This Row],[MÉDIA DIÁRIA]]*180</f>
        <v>2458.867924528302</v>
      </c>
      <c r="BF504" s="44">
        <f>Tabela1[[#This Row],[MÉDIA DIÁRIA]]*IF(Tabela1[[#This Row],[ABC FAT]]="A",(13*22),IF(Tabela1[[#This Row],[ABC FAT]]="B",(9*22),IF(Tabela1[[#This Row],[ABC FAT]]="C",(3*22),0)))</f>
        <v>2704.7547169811319</v>
      </c>
      <c r="BG504" s="44">
        <f>SUM(Tabela1[[#This Row],[ESTOQUE TOTAL]],Tabela1[[#This Row],[TRÂNSITO TOTAL]])</f>
        <v>5920</v>
      </c>
      <c r="BH5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2.407612031921424</v>
      </c>
    </row>
    <row r="505" spans="1:61" s="3" customFormat="1" x14ac:dyDescent="0.2">
      <c r="A505" s="4" t="s">
        <v>17</v>
      </c>
      <c r="B505" s="4" t="s">
        <v>971</v>
      </c>
      <c r="C505" s="4">
        <v>25</v>
      </c>
      <c r="D505" s="4" t="s">
        <v>85</v>
      </c>
      <c r="E505" s="5"/>
      <c r="F505" s="4"/>
      <c r="G505" s="4">
        <v>140</v>
      </c>
      <c r="H505" s="4">
        <v>50</v>
      </c>
      <c r="I505" s="4">
        <v>35</v>
      </c>
      <c r="J505" s="4"/>
      <c r="K505" s="4">
        <v>120</v>
      </c>
      <c r="L505" s="4">
        <v>50</v>
      </c>
      <c r="M505" s="4">
        <v>50</v>
      </c>
      <c r="N505" s="4">
        <v>10</v>
      </c>
      <c r="O505" s="4">
        <v>50</v>
      </c>
      <c r="P505" s="4">
        <v>50</v>
      </c>
      <c r="Q505" s="13">
        <f t="shared" si="182"/>
        <v>0</v>
      </c>
      <c r="R505" s="16">
        <f t="shared" si="183"/>
        <v>0</v>
      </c>
      <c r="S505" s="16">
        <f t="shared" si="184"/>
        <v>2.2702702702702702</v>
      </c>
      <c r="T505" s="16">
        <f t="shared" si="185"/>
        <v>0.81081081081081086</v>
      </c>
      <c r="U505" s="16">
        <f t="shared" si="186"/>
        <v>0.56756756756756754</v>
      </c>
      <c r="V505" s="16">
        <f t="shared" si="187"/>
        <v>0</v>
      </c>
      <c r="W505" s="16">
        <f t="shared" si="188"/>
        <v>1.9459459459459461</v>
      </c>
      <c r="X505" s="16">
        <f t="shared" si="189"/>
        <v>0.81081081081081086</v>
      </c>
      <c r="Y505" s="16">
        <f t="shared" si="190"/>
        <v>0.81081081081081086</v>
      </c>
      <c r="Z505" s="16">
        <f t="shared" si="191"/>
        <v>0.16216216216216217</v>
      </c>
      <c r="AA505" s="16">
        <f t="shared" si="192"/>
        <v>0.81081081081081086</v>
      </c>
      <c r="AB505" s="17">
        <f t="shared" si="193"/>
        <v>0.81081081081081086</v>
      </c>
      <c r="AC505" s="15">
        <v>11732.75</v>
      </c>
      <c r="AD505" s="14">
        <f>AVERAGE(Tabela1[[#This Row],[202407-JUL]:[202506-JUN]])</f>
        <v>61.666666666666664</v>
      </c>
      <c r="AE505" s="14">
        <f t="shared" si="194"/>
        <v>68.125</v>
      </c>
      <c r="AF505" s="5">
        <v>0</v>
      </c>
      <c r="AG505" s="6">
        <v>195</v>
      </c>
      <c r="AH505" s="4">
        <v>725</v>
      </c>
      <c r="AI505" s="23">
        <f>SUM(Tabela1[[#This Row],[ESTOQUE RJ]:[ESTOQUE SC]])</f>
        <v>920</v>
      </c>
      <c r="AJ505" s="4">
        <v>0</v>
      </c>
      <c r="AK505" s="4">
        <v>0</v>
      </c>
      <c r="AL505" s="24">
        <f>SUM(Tabela1[[#This Row],[QTD CONTAINER]:[QTD FÁBRICA]])</f>
        <v>0</v>
      </c>
      <c r="AM505" s="7">
        <f t="shared" si="195"/>
        <v>3.1621621621621623</v>
      </c>
      <c r="AN505" s="7">
        <f t="shared" si="196"/>
        <v>11.756756756756758</v>
      </c>
      <c r="AO505" s="8">
        <f t="shared" si="197"/>
        <v>0</v>
      </c>
      <c r="AP505" s="9">
        <f t="shared" si="198"/>
        <v>0</v>
      </c>
      <c r="AQ505" s="25">
        <f t="shared" si="199"/>
        <v>14.918918918918919</v>
      </c>
      <c r="AR505" s="18">
        <f t="shared" si="200"/>
        <v>2.8623853211009176</v>
      </c>
      <c r="AS505" s="7">
        <f t="shared" si="201"/>
        <v>10.642201834862385</v>
      </c>
      <c r="AT505" s="8">
        <f t="shared" si="202"/>
        <v>0</v>
      </c>
      <c r="AU505" s="9">
        <f t="shared" si="203"/>
        <v>0</v>
      </c>
      <c r="AV505" s="10">
        <f t="shared" si="204"/>
        <v>13.504587155963304</v>
      </c>
      <c r="AW505" s="22">
        <f t="shared" si="205"/>
        <v>0</v>
      </c>
      <c r="AX505" s="5">
        <f t="shared" si="206"/>
        <v>0</v>
      </c>
      <c r="AY505" s="4">
        <f>IF(
  AND(Tabela1[[#This Row],[GRUPO | ITEM]]="PALHETAS",NOT(OR(MID(Tabela1[[#This Row],[ITEM]],1,5)="YN-PF",MID(Tabela1[[#This Row],[ITEM]],1,5)="YN-PC"))),
  0,
  IF(
    ROUNDUP(
      IF(
        IF(D505="A",13-SUM(AR505:AU505),IF(D505="B",11-SUM(AR505:AU505),IF(D505="C",7-SUM(AR505:AU505))))
        &lt;0,
        0,
        IF(D505="A",13-SUM(AR505:AU505),IF(D505="B",11-SUM(AR505:AU505),IF(D505="C",7-SUM(AR505:AU505))))
      )
      *AE505/C505, 0
    )
    *C505 = 0,
    0,
    ROUNDUP(
      IF(
        IF(D505="A",13-SUM(AR505:AU505),IF(D505="B",11-SUM(AR505:AU505),IF(D505="C",7-SUM(AR505:AU505))))
        &lt;0,
        0,
        IF(D505="A",13-SUM(AR505:AU505),IF(D505="B",11-SUM(AR505:AU505),IF(D505="C",7-SUM(AR505:AU505))))
      )
      *AE505/C505, 0
    ) *C505
  )
)</f>
        <v>0</v>
      </c>
      <c r="AZ505" s="26">
        <f>IF(OR(COUNTIF(AB505,"&gt;="&amp;1.5)+COUNTIF(AA505,"&gt;="&amp;1.5)+COUNTIF(Z505,"&gt;="&amp;1.5)+COUNTIF(Y505,"&gt;="&amp;1.5)+COUNTIF(X505,"&gt;="&amp;1.5)&gt;=2,COUNTIF(AB505,"&gt;="&amp;2)&gt;=1,AND(AA505&gt;=1.5,AB505&lt;=0.3,AI505=0)),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+IFERROR(BA505*C505,0),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+IFERROR(BA505*C505,0),
IFERROR(AVERAGEIF(Tabela1[[#This Row],[COMPRA PADRÃO]:[COMPRA &gt;30%]],"&gt;"&amp;0,Tabela1[[#This Row],[COMPRA PADRÃO]:[COMPRA &gt;30%]]),
0))/Tabela1[[#This Row],[U/CX]],0)*Tabela1[[#This Row],[U/CX]])</f>
        <v>0</v>
      </c>
      <c r="BA505" s="19"/>
      <c r="BB505" s="19"/>
      <c r="BC505" s="5"/>
      <c r="BD505" s="43">
        <f t="shared" si="207"/>
        <v>2.0943396226415096</v>
      </c>
      <c r="BE505" s="44">
        <f>Tabela1[[#This Row],[MÉDIA DIÁRIA]]*180</f>
        <v>376.98113207547175</v>
      </c>
      <c r="BF505" s="44">
        <f>Tabela1[[#This Row],[MÉDIA DIÁRIA]]*IF(Tabela1[[#This Row],[ABC FAT]]="A",(13*22),IF(Tabela1[[#This Row],[ABC FAT]]="B",(9*22),IF(Tabela1[[#This Row],[ABC FAT]]="C",(3*22),0)))</f>
        <v>138.22641509433964</v>
      </c>
      <c r="BG505" s="44">
        <f>SUM(Tabela1[[#This Row],[ESTOQUE TOTAL]],Tabela1[[#This Row],[TRÂNSITO TOTAL]])</f>
        <v>920</v>
      </c>
      <c r="BH5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2.4404404404404403</v>
      </c>
    </row>
    <row r="506" spans="1:61" s="3" customFormat="1" x14ac:dyDescent="0.2">
      <c r="A506" s="4" t="s">
        <v>17</v>
      </c>
      <c r="B506" s="4" t="s">
        <v>883</v>
      </c>
      <c r="C506" s="4">
        <v>20</v>
      </c>
      <c r="D506" s="4" t="s">
        <v>85</v>
      </c>
      <c r="E506" s="5"/>
      <c r="F506" s="4"/>
      <c r="G506" s="4"/>
      <c r="H506" s="4">
        <v>199</v>
      </c>
      <c r="I506" s="4">
        <v>160</v>
      </c>
      <c r="J506" s="4">
        <v>60</v>
      </c>
      <c r="K506" s="4">
        <v>250</v>
      </c>
      <c r="L506" s="4">
        <v>60</v>
      </c>
      <c r="M506" s="4">
        <v>180</v>
      </c>
      <c r="N506" s="4"/>
      <c r="O506" s="4">
        <v>60</v>
      </c>
      <c r="P506" s="4">
        <v>140</v>
      </c>
      <c r="Q506" s="13">
        <f t="shared" si="182"/>
        <v>0</v>
      </c>
      <c r="R506" s="16">
        <f t="shared" si="183"/>
        <v>0</v>
      </c>
      <c r="S506" s="16">
        <f t="shared" si="184"/>
        <v>0</v>
      </c>
      <c r="T506" s="16">
        <f t="shared" si="185"/>
        <v>1.435527502254283</v>
      </c>
      <c r="U506" s="16">
        <f t="shared" si="186"/>
        <v>1.1541929666366095</v>
      </c>
      <c r="V506" s="16">
        <f t="shared" si="187"/>
        <v>0.43282236248872857</v>
      </c>
      <c r="W506" s="16">
        <f t="shared" si="188"/>
        <v>1.8034265103697025</v>
      </c>
      <c r="X506" s="16">
        <f t="shared" si="189"/>
        <v>0.43282236248872857</v>
      </c>
      <c r="Y506" s="16">
        <f t="shared" si="190"/>
        <v>1.2984670874661857</v>
      </c>
      <c r="Z506" s="16">
        <f t="shared" si="191"/>
        <v>0</v>
      </c>
      <c r="AA506" s="16">
        <f t="shared" si="192"/>
        <v>0.43282236248872857</v>
      </c>
      <c r="AB506" s="17">
        <f t="shared" si="193"/>
        <v>1.0099188458070334</v>
      </c>
      <c r="AC506" s="15">
        <v>16839.07</v>
      </c>
      <c r="AD506" s="14">
        <f>AVERAGE(Tabela1[[#This Row],[202407-JUL]:[202506-JUN]])</f>
        <v>138.625</v>
      </c>
      <c r="AE506" s="14">
        <f t="shared" si="194"/>
        <v>138.625</v>
      </c>
      <c r="AF506" s="5">
        <v>0</v>
      </c>
      <c r="AG506" s="6">
        <v>1110</v>
      </c>
      <c r="AH506" s="4">
        <v>740</v>
      </c>
      <c r="AI506" s="23">
        <f>SUM(Tabela1[[#This Row],[ESTOQUE RJ]:[ESTOQUE SC]])</f>
        <v>1850</v>
      </c>
      <c r="AJ506" s="4">
        <v>0</v>
      </c>
      <c r="AK506" s="4">
        <v>0</v>
      </c>
      <c r="AL506" s="24">
        <f>SUM(Tabela1[[#This Row],[QTD CONTAINER]:[QTD FÁBRICA]])</f>
        <v>0</v>
      </c>
      <c r="AM506" s="7">
        <f t="shared" si="195"/>
        <v>8.0072137060414796</v>
      </c>
      <c r="AN506" s="7">
        <f t="shared" si="196"/>
        <v>5.3381424706943195</v>
      </c>
      <c r="AO506" s="8">
        <f t="shared" si="197"/>
        <v>0</v>
      </c>
      <c r="AP506" s="9">
        <f t="shared" si="198"/>
        <v>0</v>
      </c>
      <c r="AQ506" s="25">
        <f t="shared" si="199"/>
        <v>13.345356176735798</v>
      </c>
      <c r="AR506" s="18">
        <f t="shared" si="200"/>
        <v>8.0072137060414796</v>
      </c>
      <c r="AS506" s="7">
        <f t="shared" si="201"/>
        <v>5.3381424706943195</v>
      </c>
      <c r="AT506" s="8">
        <f t="shared" si="202"/>
        <v>0</v>
      </c>
      <c r="AU506" s="9">
        <f t="shared" si="203"/>
        <v>0</v>
      </c>
      <c r="AV506" s="10">
        <f t="shared" si="204"/>
        <v>13.345356176735798</v>
      </c>
      <c r="AW506" s="22">
        <f t="shared" si="205"/>
        <v>0</v>
      </c>
      <c r="AX506" s="5">
        <f t="shared" si="206"/>
        <v>0</v>
      </c>
      <c r="AY506" s="4">
        <f>IF(
  AND(Tabela1[[#This Row],[GRUPO | ITEM]]="PALHETAS",NOT(OR(MID(Tabela1[[#This Row],[ITEM]],1,5)="YN-PF",MID(Tabela1[[#This Row],[ITEM]],1,5)="YN-PC"))),
  0,
  IF(
    ROUNDUP(
      IF(
        IF(D506="A",13-SUM(AR506:AU506),IF(D506="B",11-SUM(AR506:AU506),IF(D506="C",7-SUM(AR506:AU506))))
        &lt;0,
        0,
        IF(D506="A",13-SUM(AR506:AU506),IF(D506="B",11-SUM(AR506:AU506),IF(D506="C",7-SUM(AR506:AU506))))
      )
      *AE506/C506, 0
    )
    *C506 = 0,
    0,
    ROUNDUP(
      IF(
        IF(D506="A",13-SUM(AR506:AU506),IF(D506="B",11-SUM(AR506:AU506),IF(D506="C",7-SUM(AR506:AU506))))
        &lt;0,
        0,
        IF(D506="A",13-SUM(AR506:AU506),IF(D506="B",11-SUM(AR506:AU506),IF(D506="C",7-SUM(AR506:AU506))))
      )
      *AE506/C506, 0
    ) *C506
  )
)</f>
        <v>0</v>
      </c>
      <c r="AZ506" s="26">
        <f>IF(OR(COUNTIF(AB506,"&gt;="&amp;1.5)+COUNTIF(AA506,"&gt;="&amp;1.5)+COUNTIF(Z506,"&gt;="&amp;1.5)+COUNTIF(Y506,"&gt;="&amp;1.5)+COUNTIF(X506,"&gt;="&amp;1.5)&gt;=2,COUNTIF(AB506,"&gt;="&amp;2)&gt;=1,AND(AA506&gt;=1.5,AB506&lt;=0.3,AI506=0)),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+IFERROR(BA506*C506,0),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+IFERROR(BA506*C506,0),
IFERROR(AVERAGEIF(Tabela1[[#This Row],[COMPRA PADRÃO]:[COMPRA &gt;30%]],"&gt;"&amp;0,Tabela1[[#This Row],[COMPRA PADRÃO]:[COMPRA &gt;30%]]),
0))/Tabela1[[#This Row],[U/CX]],0)*Tabela1[[#This Row],[U/CX]])</f>
        <v>0</v>
      </c>
      <c r="BA506" s="19"/>
      <c r="BB506" s="19"/>
      <c r="BC506" s="5"/>
      <c r="BD506" s="43">
        <f t="shared" si="207"/>
        <v>4.1849056603773587</v>
      </c>
      <c r="BE506" s="44">
        <f>Tabela1[[#This Row],[MÉDIA DIÁRIA]]*180</f>
        <v>753.28301886792451</v>
      </c>
      <c r="BF506" s="44">
        <f>Tabela1[[#This Row],[MÉDIA DIÁRIA]]*IF(Tabela1[[#This Row],[ABC FAT]]="A",(13*22),IF(Tabela1[[#This Row],[ABC FAT]]="B",(9*22),IF(Tabela1[[#This Row],[ABC FAT]]="C",(3*22),0)))</f>
        <v>276.20377358490566</v>
      </c>
      <c r="BG506" s="44">
        <f>SUM(Tabela1[[#This Row],[ESTOQUE TOTAL]],Tabela1[[#This Row],[TRÂNSITO TOTAL]])</f>
        <v>1850</v>
      </c>
      <c r="BH5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2.4559162408576296</v>
      </c>
    </row>
    <row r="507" spans="1:61" s="3" customFormat="1" x14ac:dyDescent="0.2">
      <c r="A507" s="4" t="s">
        <v>17</v>
      </c>
      <c r="B507" s="4" t="s">
        <v>857</v>
      </c>
      <c r="C507" s="4">
        <v>50</v>
      </c>
      <c r="D507" s="4" t="s">
        <v>85</v>
      </c>
      <c r="E507" s="5">
        <v>60</v>
      </c>
      <c r="F507" s="4">
        <v>20</v>
      </c>
      <c r="G507" s="4"/>
      <c r="H507" s="4">
        <v>100</v>
      </c>
      <c r="I507" s="4">
        <v>70</v>
      </c>
      <c r="J507" s="4">
        <v>40</v>
      </c>
      <c r="K507" s="4">
        <v>40</v>
      </c>
      <c r="L507" s="4">
        <v>50</v>
      </c>
      <c r="M507" s="4"/>
      <c r="N507" s="4">
        <v>20</v>
      </c>
      <c r="O507" s="4">
        <v>10</v>
      </c>
      <c r="P507" s="4"/>
      <c r="Q507" s="13">
        <f t="shared" si="182"/>
        <v>1.3170731707317074</v>
      </c>
      <c r="R507" s="16">
        <f t="shared" si="183"/>
        <v>0.43902439024390244</v>
      </c>
      <c r="S507" s="16">
        <f t="shared" si="184"/>
        <v>0</v>
      </c>
      <c r="T507" s="16">
        <f t="shared" si="185"/>
        <v>2.1951219512195119</v>
      </c>
      <c r="U507" s="16">
        <f t="shared" si="186"/>
        <v>1.5365853658536586</v>
      </c>
      <c r="V507" s="16">
        <f t="shared" si="187"/>
        <v>0.87804878048780488</v>
      </c>
      <c r="W507" s="16">
        <f t="shared" si="188"/>
        <v>0.87804878048780488</v>
      </c>
      <c r="X507" s="16">
        <f t="shared" si="189"/>
        <v>1.097560975609756</v>
      </c>
      <c r="Y507" s="16">
        <f t="shared" si="190"/>
        <v>0</v>
      </c>
      <c r="Z507" s="16">
        <f t="shared" si="191"/>
        <v>0.43902439024390244</v>
      </c>
      <c r="AA507" s="16">
        <f t="shared" si="192"/>
        <v>0.21951219512195122</v>
      </c>
      <c r="AB507" s="17">
        <f t="shared" si="193"/>
        <v>0</v>
      </c>
      <c r="AC507" s="15">
        <v>2927.6</v>
      </c>
      <c r="AD507" s="14">
        <f>AVERAGE(Tabela1[[#This Row],[202407-JUL]:[202506-JUN]])</f>
        <v>45.555555555555557</v>
      </c>
      <c r="AE507" s="14">
        <f t="shared" si="194"/>
        <v>50</v>
      </c>
      <c r="AF507" s="5">
        <v>0</v>
      </c>
      <c r="AG507" s="6">
        <v>685</v>
      </c>
      <c r="AH507" s="4">
        <v>0</v>
      </c>
      <c r="AI507" s="23">
        <f>SUM(Tabela1[[#This Row],[ESTOQUE RJ]:[ESTOQUE SC]])</f>
        <v>685</v>
      </c>
      <c r="AJ507" s="4">
        <v>0</v>
      </c>
      <c r="AK507" s="4">
        <v>0</v>
      </c>
      <c r="AL507" s="24">
        <f>SUM(Tabela1[[#This Row],[QTD CONTAINER]:[QTD FÁBRICA]])</f>
        <v>0</v>
      </c>
      <c r="AM507" s="7">
        <f t="shared" si="195"/>
        <v>15.036585365853657</v>
      </c>
      <c r="AN507" s="7">
        <f t="shared" si="196"/>
        <v>0</v>
      </c>
      <c r="AO507" s="8">
        <f t="shared" si="197"/>
        <v>0</v>
      </c>
      <c r="AP507" s="9">
        <f t="shared" si="198"/>
        <v>0</v>
      </c>
      <c r="AQ507" s="25">
        <f t="shared" si="199"/>
        <v>15.036585365853657</v>
      </c>
      <c r="AR507" s="18">
        <f t="shared" si="200"/>
        <v>13.7</v>
      </c>
      <c r="AS507" s="7">
        <f t="shared" si="201"/>
        <v>0</v>
      </c>
      <c r="AT507" s="8">
        <f t="shared" si="202"/>
        <v>0</v>
      </c>
      <c r="AU507" s="9">
        <f t="shared" si="203"/>
        <v>0</v>
      </c>
      <c r="AV507" s="10">
        <f t="shared" si="204"/>
        <v>13.7</v>
      </c>
      <c r="AW507" s="22">
        <f t="shared" si="205"/>
        <v>0</v>
      </c>
      <c r="AX507" s="5">
        <f t="shared" si="206"/>
        <v>0</v>
      </c>
      <c r="AY507" s="4">
        <f>IF(
  AND(Tabela1[[#This Row],[GRUPO | ITEM]]="PALHETAS",NOT(OR(MID(Tabela1[[#This Row],[ITEM]],1,5)="YN-PF",MID(Tabela1[[#This Row],[ITEM]],1,5)="YN-PC"))),
  0,
  IF(
    ROUNDUP(
      IF(
        IF(D507="A",13-SUM(AR507:AU507),IF(D507="B",11-SUM(AR507:AU507),IF(D507="C",7-SUM(AR507:AU507))))
        &lt;0,
        0,
        IF(D507="A",13-SUM(AR507:AU507),IF(D507="B",11-SUM(AR507:AU507),IF(D507="C",7-SUM(AR507:AU507))))
      )
      *AE507/C507, 0
    )
    *C507 = 0,
    0,
    ROUNDUP(
      IF(
        IF(D507="A",13-SUM(AR507:AU507),IF(D507="B",11-SUM(AR507:AU507),IF(D507="C",7-SUM(AR507:AU507))))
        &lt;0,
        0,
        IF(D507="A",13-SUM(AR507:AU507),IF(D507="B",11-SUM(AR507:AU507),IF(D507="C",7-SUM(AR507:AU507))))
      )
      *AE507/C507, 0
    ) *C507
  )
)</f>
        <v>0</v>
      </c>
      <c r="AZ507" s="26">
        <f>IF(OR(COUNTIF(AB507,"&gt;="&amp;1.5)+COUNTIF(AA507,"&gt;="&amp;1.5)+COUNTIF(Z507,"&gt;="&amp;1.5)+COUNTIF(Y507,"&gt;="&amp;1.5)+COUNTIF(X507,"&gt;="&amp;1.5)&gt;=2,COUNTIF(AB507,"&gt;="&amp;2)&gt;=1,AND(AA507&gt;=1.5,AB507&lt;=0.3,AI507=0)),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+IFERROR(BA507*C507,0),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+IFERROR(BA507*C507,0),
IFERROR(AVERAGEIF(Tabela1[[#This Row],[COMPRA PADRÃO]:[COMPRA &gt;30%]],"&gt;"&amp;0,Tabela1[[#This Row],[COMPRA PADRÃO]:[COMPRA &gt;30%]]),
0))/Tabela1[[#This Row],[U/CX]],0)*Tabela1[[#This Row],[U/CX]])</f>
        <v>0</v>
      </c>
      <c r="BA507" s="33"/>
      <c r="BB507" s="33"/>
      <c r="BC507" s="42"/>
      <c r="BD507" s="43">
        <f t="shared" si="207"/>
        <v>1.5471698113207548</v>
      </c>
      <c r="BE507" s="44">
        <f>Tabela1[[#This Row],[MÉDIA DIÁRIA]]*180</f>
        <v>278.49056603773585</v>
      </c>
      <c r="BF507" s="44">
        <f>Tabela1[[#This Row],[MÉDIA DIÁRIA]]*IF(Tabela1[[#This Row],[ABC FAT]]="A",(13*22),IF(Tabela1[[#This Row],[ABC FAT]]="B",(9*22),IF(Tabela1[[#This Row],[ABC FAT]]="C",(3*22),0)))</f>
        <v>102.11320754716982</v>
      </c>
      <c r="BG507" s="44">
        <f>SUM(Tabela1[[#This Row],[ESTOQUE TOTAL]],Tabela1[[#This Row],[TRÂNSITO TOTAL]])</f>
        <v>685</v>
      </c>
      <c r="BH5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2.4596883468834689</v>
      </c>
    </row>
    <row r="508" spans="1:61" s="3" customFormat="1" x14ac:dyDescent="0.2">
      <c r="A508" s="4" t="s">
        <v>39</v>
      </c>
      <c r="B508" s="4" t="s">
        <v>1278</v>
      </c>
      <c r="C508" s="4">
        <v>100</v>
      </c>
      <c r="D508" s="4" t="s">
        <v>85</v>
      </c>
      <c r="E508" s="5">
        <v>30</v>
      </c>
      <c r="F508" s="4">
        <v>15</v>
      </c>
      <c r="G508" s="4">
        <v>100</v>
      </c>
      <c r="H508" s="4"/>
      <c r="I508" s="4"/>
      <c r="J508" s="4"/>
      <c r="K508" s="4"/>
      <c r="L508" s="4"/>
      <c r="M508" s="4"/>
      <c r="N508" s="4"/>
      <c r="O508" s="4"/>
      <c r="P508" s="4"/>
      <c r="Q508" s="13">
        <f t="shared" si="182"/>
        <v>0.62068965517241381</v>
      </c>
      <c r="R508" s="16">
        <f t="shared" si="183"/>
        <v>0.31034482758620691</v>
      </c>
      <c r="S508" s="16">
        <f t="shared" si="184"/>
        <v>2.068965517241379</v>
      </c>
      <c r="T508" s="16">
        <f t="shared" si="185"/>
        <v>0</v>
      </c>
      <c r="U508" s="16">
        <f t="shared" si="186"/>
        <v>0</v>
      </c>
      <c r="V508" s="16">
        <f t="shared" si="187"/>
        <v>0</v>
      </c>
      <c r="W508" s="16">
        <f t="shared" si="188"/>
        <v>0</v>
      </c>
      <c r="X508" s="16">
        <f t="shared" si="189"/>
        <v>0</v>
      </c>
      <c r="Y508" s="16">
        <f t="shared" si="190"/>
        <v>0</v>
      </c>
      <c r="Z508" s="16">
        <f t="shared" si="191"/>
        <v>0</v>
      </c>
      <c r="AA508" s="16">
        <f t="shared" si="192"/>
        <v>0</v>
      </c>
      <c r="AB508" s="17">
        <f t="shared" si="193"/>
        <v>0</v>
      </c>
      <c r="AC508" s="15">
        <v>6990.75</v>
      </c>
      <c r="AD508" s="14">
        <f>AVERAGE(Tabela1[[#This Row],[202407-JUL]:[202506-JUN]])</f>
        <v>48.333333333333336</v>
      </c>
      <c r="AE508" s="14">
        <f t="shared" si="194"/>
        <v>48.333333333333336</v>
      </c>
      <c r="AF508" s="5">
        <v>0</v>
      </c>
      <c r="AG508" s="6">
        <v>244</v>
      </c>
      <c r="AH508" s="4">
        <v>0</v>
      </c>
      <c r="AI508" s="23">
        <f>SUM(Tabela1[[#This Row],[ESTOQUE RJ]:[ESTOQUE SC]])</f>
        <v>244</v>
      </c>
      <c r="AJ508" s="4">
        <v>0</v>
      </c>
      <c r="AK508" s="4">
        <v>1000</v>
      </c>
      <c r="AL508" s="24">
        <f>SUM(Tabela1[[#This Row],[QTD CONTAINER]:[QTD FÁBRICA]])</f>
        <v>1000</v>
      </c>
      <c r="AM508" s="7">
        <f t="shared" si="195"/>
        <v>5.0482758620689649</v>
      </c>
      <c r="AN508" s="7">
        <f t="shared" si="196"/>
        <v>0</v>
      </c>
      <c r="AO508" s="8">
        <f t="shared" si="197"/>
        <v>0</v>
      </c>
      <c r="AP508" s="9">
        <f t="shared" si="198"/>
        <v>20.689655172413794</v>
      </c>
      <c r="AQ508" s="25">
        <f t="shared" si="199"/>
        <v>25.737931034482759</v>
      </c>
      <c r="AR508" s="18">
        <f t="shared" si="200"/>
        <v>5.0482758620689649</v>
      </c>
      <c r="AS508" s="7">
        <f t="shared" si="201"/>
        <v>0</v>
      </c>
      <c r="AT508" s="8">
        <f t="shared" si="202"/>
        <v>0</v>
      </c>
      <c r="AU508" s="9">
        <f t="shared" si="203"/>
        <v>20.689655172413794</v>
      </c>
      <c r="AV508" s="10">
        <f t="shared" si="204"/>
        <v>25.737931034482759</v>
      </c>
      <c r="AW508" s="22">
        <f t="shared" si="205"/>
        <v>0</v>
      </c>
      <c r="AX508" s="5">
        <f t="shared" si="206"/>
        <v>0</v>
      </c>
      <c r="AY508" s="4">
        <f>IF(
  AND(Tabela1[[#This Row],[GRUPO | ITEM]]="PALHETAS",NOT(OR(MID(Tabela1[[#This Row],[ITEM]],1,5)="YN-PF",MID(Tabela1[[#This Row],[ITEM]],1,5)="YN-PC"))),
  0,
  IF(
    ROUNDUP(
      IF(
        IF(D508="A",13-SUM(AR508:AU508),IF(D508="B",11-SUM(AR508:AU508),IF(D508="C",7-SUM(AR508:AU508))))
        &lt;0,
        0,
        IF(D508="A",13-SUM(AR508:AU508),IF(D508="B",11-SUM(AR508:AU508),IF(D508="C",7-SUM(AR508:AU508))))
      )
      *AE508/C508, 0
    )
    *C508 = 0,
    0,
    ROUNDUP(
      IF(
        IF(D508="A",13-SUM(AR508:AU508),IF(D508="B",11-SUM(AR508:AU508),IF(D508="C",7-SUM(AR508:AU508))))
        &lt;0,
        0,
        IF(D508="A",13-SUM(AR508:AU508),IF(D508="B",11-SUM(AR508:AU508),IF(D508="C",7-SUM(AR508:AU508))))
      )
      *AE508/C508, 0
    ) *C508
  )
)</f>
        <v>0</v>
      </c>
      <c r="AZ508" s="26">
        <f>IF(OR(COUNTIF(AB508,"&gt;="&amp;1.5)+COUNTIF(AA508,"&gt;="&amp;1.5)+COUNTIF(Z508,"&gt;="&amp;1.5)+COUNTIF(Y508,"&gt;="&amp;1.5)+COUNTIF(X508,"&gt;="&amp;1.5)&gt;=2,COUNTIF(AB508,"&gt;="&amp;2)&gt;=1,AND(AA508&gt;=1.5,AB508&lt;=0.3,AI508=0)),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+IFERROR(BA508*C508,0),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+IFERROR(BA508*C508,0),
IFERROR(AVERAGEIF(Tabela1[[#This Row],[COMPRA PADRÃO]:[COMPRA &gt;30%]],"&gt;"&amp;0,Tabela1[[#This Row],[COMPRA PADRÃO]:[COMPRA &gt;30%]]),
0))/Tabela1[[#This Row],[U/CX]],0)*Tabela1[[#This Row],[U/CX]])</f>
        <v>0</v>
      </c>
      <c r="BA508" s="19"/>
      <c r="BB508" s="19"/>
      <c r="BC508" s="41"/>
      <c r="BD508" s="43">
        <f t="shared" si="207"/>
        <v>0.54716981132075471</v>
      </c>
      <c r="BE508" s="44">
        <f>Tabela1[[#This Row],[MÉDIA DIÁRIA]]*180</f>
        <v>98.490566037735846</v>
      </c>
      <c r="BF508" s="44">
        <f>Tabela1[[#This Row],[MÉDIA DIÁRIA]]*IF(Tabela1[[#This Row],[ABC FAT]]="A",(13*22),IF(Tabela1[[#This Row],[ABC FAT]]="B",(9*22),IF(Tabela1[[#This Row],[ABC FAT]]="C",(3*22),0)))</f>
        <v>36.113207547169807</v>
      </c>
      <c r="BG508" s="44">
        <f>SUM(Tabela1[[#This Row],[ESTOQUE TOTAL]],Tabela1[[#This Row],[TRÂNSITO TOTAL]])</f>
        <v>1244</v>
      </c>
      <c r="BH5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2.4773946360153256</v>
      </c>
    </row>
    <row r="509" spans="1:61" s="3" customFormat="1" x14ac:dyDescent="0.2">
      <c r="A509" s="4" t="s">
        <v>17</v>
      </c>
      <c r="B509" s="4" t="s">
        <v>809</v>
      </c>
      <c r="C509" s="4">
        <v>20</v>
      </c>
      <c r="D509" s="4" t="s">
        <v>16</v>
      </c>
      <c r="E509" s="5">
        <v>500</v>
      </c>
      <c r="F509" s="4">
        <v>340</v>
      </c>
      <c r="G509" s="4"/>
      <c r="H509" s="4"/>
      <c r="I509" s="4">
        <v>660</v>
      </c>
      <c r="J509" s="4">
        <v>400</v>
      </c>
      <c r="K509" s="4">
        <v>840</v>
      </c>
      <c r="L509" s="4">
        <v>740</v>
      </c>
      <c r="M509" s="4">
        <v>340</v>
      </c>
      <c r="N509" s="4">
        <v>400</v>
      </c>
      <c r="O509" s="4">
        <v>500</v>
      </c>
      <c r="P509" s="4">
        <v>980</v>
      </c>
      <c r="Q509" s="13">
        <f t="shared" si="182"/>
        <v>0.8771929824561403</v>
      </c>
      <c r="R509" s="16">
        <f t="shared" si="183"/>
        <v>0.59649122807017541</v>
      </c>
      <c r="S509" s="16">
        <f t="shared" si="184"/>
        <v>0</v>
      </c>
      <c r="T509" s="16">
        <f t="shared" si="185"/>
        <v>0</v>
      </c>
      <c r="U509" s="16">
        <f t="shared" si="186"/>
        <v>1.1578947368421053</v>
      </c>
      <c r="V509" s="16">
        <f t="shared" si="187"/>
        <v>0.70175438596491224</v>
      </c>
      <c r="W509" s="16">
        <f t="shared" si="188"/>
        <v>1.4736842105263157</v>
      </c>
      <c r="X509" s="16">
        <f t="shared" si="189"/>
        <v>1.2982456140350878</v>
      </c>
      <c r="Y509" s="16">
        <f t="shared" si="190"/>
        <v>0.59649122807017541</v>
      </c>
      <c r="Z509" s="16">
        <f t="shared" si="191"/>
        <v>0.70175438596491224</v>
      </c>
      <c r="AA509" s="16">
        <f t="shared" si="192"/>
        <v>0.8771929824561403</v>
      </c>
      <c r="AB509" s="17">
        <f t="shared" si="193"/>
        <v>1.7192982456140351</v>
      </c>
      <c r="AC509" s="15">
        <v>70810.2</v>
      </c>
      <c r="AD509" s="14">
        <f>AVERAGE(Tabela1[[#This Row],[202407-JUL]:[202506-JUN]])</f>
        <v>570</v>
      </c>
      <c r="AE509" s="14">
        <f t="shared" si="194"/>
        <v>570</v>
      </c>
      <c r="AF509" s="5">
        <v>0</v>
      </c>
      <c r="AG509" s="6">
        <v>3940</v>
      </c>
      <c r="AH509" s="4">
        <v>5860</v>
      </c>
      <c r="AI509" s="23">
        <f>SUM(Tabela1[[#This Row],[ESTOQUE RJ]:[ESTOQUE SC]])</f>
        <v>9800</v>
      </c>
      <c r="AJ509" s="4">
        <v>0</v>
      </c>
      <c r="AK509" s="4">
        <v>0</v>
      </c>
      <c r="AL509" s="24">
        <f>SUM(Tabela1[[#This Row],[QTD CONTAINER]:[QTD FÁBRICA]])</f>
        <v>0</v>
      </c>
      <c r="AM509" s="7">
        <f t="shared" si="195"/>
        <v>6.9122807017543861</v>
      </c>
      <c r="AN509" s="7">
        <f t="shared" si="196"/>
        <v>10.280701754385966</v>
      </c>
      <c r="AO509" s="8">
        <f t="shared" si="197"/>
        <v>0</v>
      </c>
      <c r="AP509" s="9">
        <f t="shared" si="198"/>
        <v>0</v>
      </c>
      <c r="AQ509" s="25">
        <f t="shared" si="199"/>
        <v>17.192982456140353</v>
      </c>
      <c r="AR509" s="18">
        <f t="shared" si="200"/>
        <v>6.9122807017543861</v>
      </c>
      <c r="AS509" s="7">
        <f t="shared" si="201"/>
        <v>10.280701754385966</v>
      </c>
      <c r="AT509" s="8">
        <f t="shared" si="202"/>
        <v>0</v>
      </c>
      <c r="AU509" s="9">
        <f t="shared" si="203"/>
        <v>0</v>
      </c>
      <c r="AV509" s="10">
        <f t="shared" si="204"/>
        <v>17.192982456140353</v>
      </c>
      <c r="AW509" s="22">
        <f t="shared" si="205"/>
        <v>0</v>
      </c>
      <c r="AX509" s="5">
        <f t="shared" si="206"/>
        <v>0</v>
      </c>
      <c r="AY509" s="4">
        <f>IF(
  AND(Tabela1[[#This Row],[GRUPO | ITEM]]="PALHETAS",NOT(OR(MID(Tabela1[[#This Row],[ITEM]],1,5)="YN-PF",MID(Tabela1[[#This Row],[ITEM]],1,5)="YN-PC"))),
  0,
  IF(
    ROUNDUP(
      IF(
        IF(D509="A",13-SUM(AR509:AU509),IF(D509="B",11-SUM(AR509:AU509),IF(D509="C",7-SUM(AR509:AU509))))
        &lt;0,
        0,
        IF(D509="A",13-SUM(AR509:AU509),IF(D509="B",11-SUM(AR509:AU509),IF(D509="C",7-SUM(AR509:AU509))))
      )
      *AE509/C509, 0
    )
    *C509 = 0,
    0,
    ROUNDUP(
      IF(
        IF(D509="A",13-SUM(AR509:AU509),IF(D509="B",11-SUM(AR509:AU509),IF(D509="C",7-SUM(AR509:AU509))))
        &lt;0,
        0,
        IF(D509="A",13-SUM(AR509:AU509),IF(D509="B",11-SUM(AR509:AU509),IF(D509="C",7-SUM(AR509:AU509))))
      )
      *AE509/C509, 0
    ) *C509
  )
)</f>
        <v>0</v>
      </c>
      <c r="AZ509" s="26">
        <f>IF(OR(COUNTIF(AB509,"&gt;="&amp;1.5)+COUNTIF(AA509,"&gt;="&amp;1.5)+COUNTIF(Z509,"&gt;="&amp;1.5)+COUNTIF(Y509,"&gt;="&amp;1.5)+COUNTIF(X509,"&gt;="&amp;1.5)&gt;=2,COUNTIF(AB509,"&gt;="&amp;2)&gt;=1,AND(AA509&gt;=1.5,AB509&lt;=0.3,AI509=0)),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+IFERROR(BA509*C509,0),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+IFERROR(BA509*C509,0),
IFERROR(AVERAGEIF(Tabela1[[#This Row],[COMPRA PADRÃO]:[COMPRA &gt;30%]],"&gt;"&amp;0,Tabela1[[#This Row],[COMPRA PADRÃO]:[COMPRA &gt;30%]]),
0))/Tabela1[[#This Row],[U/CX]],0)*Tabela1[[#This Row],[U/CX]])</f>
        <v>0</v>
      </c>
      <c r="BA509" s="19"/>
      <c r="BB509" s="19"/>
      <c r="BC509" s="5"/>
      <c r="BD509" s="43">
        <f t="shared" si="207"/>
        <v>21.509433962264151</v>
      </c>
      <c r="BE509" s="44">
        <f>Tabela1[[#This Row],[MÉDIA DIÁRIA]]*180</f>
        <v>3871.6981132075471</v>
      </c>
      <c r="BF509" s="44">
        <f>Tabela1[[#This Row],[MÉDIA DIÁRIA]]*IF(Tabela1[[#This Row],[ABC FAT]]="A",(13*22),IF(Tabela1[[#This Row],[ABC FAT]]="B",(9*22),IF(Tabela1[[#This Row],[ABC FAT]]="C",(3*22),0)))</f>
        <v>4258.867924528302</v>
      </c>
      <c r="BG509" s="44">
        <f>SUM(Tabela1[[#This Row],[ESTOQUE TOTAL]],Tabela1[[#This Row],[TRÂNSITO TOTAL]])</f>
        <v>9800</v>
      </c>
      <c r="BH5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2.5311890838206628</v>
      </c>
    </row>
    <row r="510" spans="1:61" s="3" customFormat="1" x14ac:dyDescent="0.2">
      <c r="A510" s="4" t="s">
        <v>17</v>
      </c>
      <c r="B510" s="4" t="s">
        <v>793</v>
      </c>
      <c r="C510" s="4">
        <v>50</v>
      </c>
      <c r="D510" s="4" t="s">
        <v>16</v>
      </c>
      <c r="E510" s="5">
        <v>700</v>
      </c>
      <c r="F510" s="4">
        <v>550</v>
      </c>
      <c r="G510" s="4">
        <v>650</v>
      </c>
      <c r="H510" s="4">
        <v>350</v>
      </c>
      <c r="I510" s="4">
        <v>2100</v>
      </c>
      <c r="J510" s="4">
        <v>900</v>
      </c>
      <c r="K510" s="4">
        <v>1250</v>
      </c>
      <c r="L510" s="4">
        <v>900</v>
      </c>
      <c r="M510" s="4">
        <v>700</v>
      </c>
      <c r="N510" s="4">
        <v>950</v>
      </c>
      <c r="O510" s="4">
        <v>1150</v>
      </c>
      <c r="P510" s="4">
        <v>650</v>
      </c>
      <c r="Q510" s="13">
        <f t="shared" si="182"/>
        <v>0.77419354838709675</v>
      </c>
      <c r="R510" s="16">
        <f t="shared" si="183"/>
        <v>0.60829493087557607</v>
      </c>
      <c r="S510" s="16">
        <f t="shared" si="184"/>
        <v>0.71889400921658986</v>
      </c>
      <c r="T510" s="16">
        <f t="shared" si="185"/>
        <v>0.38709677419354838</v>
      </c>
      <c r="U510" s="16">
        <f t="shared" si="186"/>
        <v>2.3225806451612905</v>
      </c>
      <c r="V510" s="16">
        <f t="shared" si="187"/>
        <v>0.99539170506912444</v>
      </c>
      <c r="W510" s="16">
        <f t="shared" si="188"/>
        <v>1.3824884792626728</v>
      </c>
      <c r="X510" s="16">
        <f t="shared" si="189"/>
        <v>0.99539170506912444</v>
      </c>
      <c r="Y510" s="16">
        <f t="shared" si="190"/>
        <v>0.77419354838709675</v>
      </c>
      <c r="Z510" s="16">
        <f t="shared" si="191"/>
        <v>1.0506912442396314</v>
      </c>
      <c r="AA510" s="16">
        <f t="shared" si="192"/>
        <v>1.271889400921659</v>
      </c>
      <c r="AB510" s="17">
        <f t="shared" si="193"/>
        <v>0.71889400921658986</v>
      </c>
      <c r="AC510" s="15">
        <v>47418.5</v>
      </c>
      <c r="AD510" s="14">
        <f>AVERAGE(Tabela1[[#This Row],[202407-JUL]:[202506-JUN]])</f>
        <v>904.16666666666663</v>
      </c>
      <c r="AE510" s="14">
        <f t="shared" si="194"/>
        <v>904.16666666666663</v>
      </c>
      <c r="AF510" s="5">
        <v>3</v>
      </c>
      <c r="AG510" s="6">
        <v>4600</v>
      </c>
      <c r="AH510" s="4">
        <v>14400</v>
      </c>
      <c r="AI510" s="23">
        <f>SUM(Tabela1[[#This Row],[ESTOQUE RJ]:[ESTOQUE SC]])</f>
        <v>19000</v>
      </c>
      <c r="AJ510" s="4">
        <v>0</v>
      </c>
      <c r="AK510" s="4">
        <v>0</v>
      </c>
      <c r="AL510" s="24">
        <f>SUM(Tabela1[[#This Row],[QTD CONTAINER]:[QTD FÁBRICA]])</f>
        <v>0</v>
      </c>
      <c r="AM510" s="7">
        <f t="shared" si="195"/>
        <v>5.0875576036866361</v>
      </c>
      <c r="AN510" s="7">
        <f t="shared" si="196"/>
        <v>15.926267281105991</v>
      </c>
      <c r="AO510" s="8">
        <f t="shared" si="197"/>
        <v>0</v>
      </c>
      <c r="AP510" s="9">
        <f t="shared" si="198"/>
        <v>0</v>
      </c>
      <c r="AQ510" s="25">
        <f t="shared" si="199"/>
        <v>21.013824884792626</v>
      </c>
      <c r="AR510" s="18">
        <f t="shared" si="200"/>
        <v>5.0875576036866361</v>
      </c>
      <c r="AS510" s="7">
        <f t="shared" si="201"/>
        <v>15.926267281105991</v>
      </c>
      <c r="AT510" s="8">
        <f t="shared" si="202"/>
        <v>0</v>
      </c>
      <c r="AU510" s="9">
        <f t="shared" si="203"/>
        <v>0</v>
      </c>
      <c r="AV510" s="10">
        <f t="shared" si="204"/>
        <v>21.013824884792626</v>
      </c>
      <c r="AW510" s="22">
        <f t="shared" si="205"/>
        <v>0</v>
      </c>
      <c r="AX510" s="5">
        <f t="shared" si="206"/>
        <v>0</v>
      </c>
      <c r="AY510" s="4">
        <f>IF(
  AND(Tabela1[[#This Row],[GRUPO | ITEM]]="PALHETAS",NOT(OR(MID(Tabela1[[#This Row],[ITEM]],1,5)="YN-PF",MID(Tabela1[[#This Row],[ITEM]],1,5)="YN-PC"))),
  0,
  IF(
    ROUNDUP(
      IF(
        IF(D510="A",13-SUM(AR510:AU510),IF(D510="B",11-SUM(AR510:AU510),IF(D510="C",7-SUM(AR510:AU510))))
        &lt;0,
        0,
        IF(D510="A",13-SUM(AR510:AU510),IF(D510="B",11-SUM(AR510:AU510),IF(D510="C",7-SUM(AR510:AU510))))
      )
      *AE510/C510, 0
    )
    *C510 = 0,
    0,
    ROUNDUP(
      IF(
        IF(D510="A",13-SUM(AR510:AU510),IF(D510="B",11-SUM(AR510:AU510),IF(D510="C",7-SUM(AR510:AU510))))
        &lt;0,
        0,
        IF(D510="A",13-SUM(AR510:AU510),IF(D510="B",11-SUM(AR510:AU510),IF(D510="C",7-SUM(AR510:AU510))))
      )
      *AE510/C510, 0
    ) *C510
  )
)</f>
        <v>0</v>
      </c>
      <c r="AZ510" s="26">
        <f>IF(OR(COUNTIF(AB510,"&gt;="&amp;1.5)+COUNTIF(AA510,"&gt;="&amp;1.5)+COUNTIF(Z510,"&gt;="&amp;1.5)+COUNTIF(Y510,"&gt;="&amp;1.5)+COUNTIF(X510,"&gt;="&amp;1.5)&gt;=2,COUNTIF(AB510,"&gt;="&amp;2)&gt;=1,AND(AA510&gt;=1.5,AB510&lt;=0.3,AI510=0)),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+IFERROR(BA510*C510,0),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+IFERROR(BA510*C510,0),
IFERROR(AVERAGEIF(Tabela1[[#This Row],[COMPRA PADRÃO]:[COMPRA &gt;30%]],"&gt;"&amp;0,Tabela1[[#This Row],[COMPRA PADRÃO]:[COMPRA &gt;30%]]),
0))/Tabela1[[#This Row],[U/CX]],0)*Tabela1[[#This Row],[U/CX]])</f>
        <v>0</v>
      </c>
      <c r="BA510" s="19"/>
      <c r="BB510" s="19"/>
      <c r="BC510" s="5"/>
      <c r="BD510" s="43">
        <f t="shared" si="207"/>
        <v>40.943396226415096</v>
      </c>
      <c r="BE510" s="44">
        <f>Tabela1[[#This Row],[MÉDIA DIÁRIA]]*180</f>
        <v>7369.8113207547176</v>
      </c>
      <c r="BF510" s="44">
        <f>Tabela1[[#This Row],[MÉDIA DIÁRIA]]*IF(Tabela1[[#This Row],[ABC FAT]]="A",(13*22),IF(Tabela1[[#This Row],[ABC FAT]]="B",(9*22),IF(Tabela1[[#This Row],[ABC FAT]]="C",(3*22),0)))</f>
        <v>8106.7924528301892</v>
      </c>
      <c r="BG510" s="44">
        <f>SUM(Tabela1[[#This Row],[ESTOQUE TOTAL]],Tabela1[[#This Row],[TRÂNSITO TOTAL]])</f>
        <v>19000</v>
      </c>
      <c r="BH5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2.5780849974398361</v>
      </c>
    </row>
    <row r="511" spans="1:61" s="3" customFormat="1" x14ac:dyDescent="0.2">
      <c r="A511" s="4" t="s">
        <v>17</v>
      </c>
      <c r="B511" s="4" t="s">
        <v>863</v>
      </c>
      <c r="C511" s="4">
        <v>40</v>
      </c>
      <c r="D511" s="4" t="s">
        <v>85</v>
      </c>
      <c r="E511" s="5">
        <v>20</v>
      </c>
      <c r="F511" s="4"/>
      <c r="G511" s="4">
        <v>20</v>
      </c>
      <c r="H511" s="4">
        <v>160</v>
      </c>
      <c r="I511" s="4">
        <v>20</v>
      </c>
      <c r="J511" s="4"/>
      <c r="K511" s="4">
        <v>10</v>
      </c>
      <c r="L511" s="4">
        <v>75</v>
      </c>
      <c r="M511" s="4"/>
      <c r="N511" s="4"/>
      <c r="O511" s="4">
        <v>80</v>
      </c>
      <c r="P511" s="4">
        <v>20</v>
      </c>
      <c r="Q511" s="13">
        <f t="shared" si="182"/>
        <v>0.39506172839506171</v>
      </c>
      <c r="R511" s="16">
        <f t="shared" si="183"/>
        <v>0</v>
      </c>
      <c r="S511" s="16">
        <f t="shared" si="184"/>
        <v>0.39506172839506171</v>
      </c>
      <c r="T511" s="16">
        <f t="shared" si="185"/>
        <v>3.1604938271604937</v>
      </c>
      <c r="U511" s="16">
        <f t="shared" si="186"/>
        <v>0.39506172839506171</v>
      </c>
      <c r="V511" s="16">
        <f t="shared" si="187"/>
        <v>0</v>
      </c>
      <c r="W511" s="16">
        <f t="shared" si="188"/>
        <v>0.19753086419753085</v>
      </c>
      <c r="X511" s="16">
        <f t="shared" si="189"/>
        <v>1.4814814814814814</v>
      </c>
      <c r="Y511" s="16">
        <f t="shared" si="190"/>
        <v>0</v>
      </c>
      <c r="Z511" s="16">
        <f t="shared" si="191"/>
        <v>0</v>
      </c>
      <c r="AA511" s="16">
        <f t="shared" si="192"/>
        <v>1.5802469135802468</v>
      </c>
      <c r="AB511" s="17">
        <f t="shared" si="193"/>
        <v>0.39506172839506171</v>
      </c>
      <c r="AC511" s="15">
        <v>2932.5</v>
      </c>
      <c r="AD511" s="14">
        <f>AVERAGE(Tabela1[[#This Row],[202407-JUL]:[202506-JUN]])</f>
        <v>50.625</v>
      </c>
      <c r="AE511" s="14">
        <f t="shared" si="194"/>
        <v>56.428571428571431</v>
      </c>
      <c r="AF511" s="5">
        <v>0</v>
      </c>
      <c r="AG511" s="6">
        <v>711</v>
      </c>
      <c r="AH511" s="4">
        <v>0</v>
      </c>
      <c r="AI511" s="23">
        <f>SUM(Tabela1[[#This Row],[ESTOQUE RJ]:[ESTOQUE SC]])</f>
        <v>711</v>
      </c>
      <c r="AJ511" s="4">
        <v>0</v>
      </c>
      <c r="AK511" s="4">
        <v>0</v>
      </c>
      <c r="AL511" s="24">
        <f>SUM(Tabela1[[#This Row],[QTD CONTAINER]:[QTD FÁBRICA]])</f>
        <v>0</v>
      </c>
      <c r="AM511" s="7">
        <f t="shared" si="195"/>
        <v>14.044444444444444</v>
      </c>
      <c r="AN511" s="7">
        <f t="shared" si="196"/>
        <v>0</v>
      </c>
      <c r="AO511" s="8">
        <f t="shared" si="197"/>
        <v>0</v>
      </c>
      <c r="AP511" s="9">
        <f t="shared" si="198"/>
        <v>0</v>
      </c>
      <c r="AQ511" s="25">
        <f t="shared" si="199"/>
        <v>14.044444444444444</v>
      </c>
      <c r="AR511" s="18">
        <f t="shared" si="200"/>
        <v>12.6</v>
      </c>
      <c r="AS511" s="7">
        <f t="shared" si="201"/>
        <v>0</v>
      </c>
      <c r="AT511" s="8">
        <f t="shared" si="202"/>
        <v>0</v>
      </c>
      <c r="AU511" s="9">
        <f t="shared" si="203"/>
        <v>0</v>
      </c>
      <c r="AV511" s="10">
        <f t="shared" si="204"/>
        <v>12.6</v>
      </c>
      <c r="AW511" s="22">
        <f t="shared" si="205"/>
        <v>0</v>
      </c>
      <c r="AX511" s="5">
        <f t="shared" si="206"/>
        <v>0</v>
      </c>
      <c r="AY511" s="4">
        <f>IF(
  AND(Tabela1[[#This Row],[GRUPO | ITEM]]="PALHETAS",NOT(OR(MID(Tabela1[[#This Row],[ITEM]],1,5)="YN-PF",MID(Tabela1[[#This Row],[ITEM]],1,5)="YN-PC"))),
  0,
  IF(
    ROUNDUP(
      IF(
        IF(D511="A",13-SUM(AR511:AU511),IF(D511="B",11-SUM(AR511:AU511),IF(D511="C",7-SUM(AR511:AU511))))
        &lt;0,
        0,
        IF(D511="A",13-SUM(AR511:AU511),IF(D511="B",11-SUM(AR511:AU511),IF(D511="C",7-SUM(AR511:AU511))))
      )
      *AE511/C511, 0
    )
    *C511 = 0,
    0,
    ROUNDUP(
      IF(
        IF(D511="A",13-SUM(AR511:AU511),IF(D511="B",11-SUM(AR511:AU511),IF(D511="C",7-SUM(AR511:AU511))))
        &lt;0,
        0,
        IF(D511="A",13-SUM(AR511:AU511),IF(D511="B",11-SUM(AR511:AU511),IF(D511="C",7-SUM(AR511:AU511))))
      )
      *AE511/C511, 0
    ) *C511
  )
)</f>
        <v>0</v>
      </c>
      <c r="AZ511" s="26">
        <f>IF(OR(COUNTIF(AB511,"&gt;="&amp;1.5)+COUNTIF(AA511,"&gt;="&amp;1.5)+COUNTIF(Z511,"&gt;="&amp;1.5)+COUNTIF(Y511,"&gt;="&amp;1.5)+COUNTIF(X511,"&gt;="&amp;1.5)&gt;=2,COUNTIF(AB511,"&gt;="&amp;2)&gt;=1,AND(AA511&gt;=1.5,AB511&lt;=0.3,AI511=0)),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+IFERROR(BA511*C511,0),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+IFERROR(BA511*C511,0),
IFERROR(AVERAGEIF(Tabela1[[#This Row],[COMPRA PADRÃO]:[COMPRA &gt;30%]],"&gt;"&amp;0,Tabela1[[#This Row],[COMPRA PADRÃO]:[COMPRA &gt;30%]]),
0))/Tabela1[[#This Row],[U/CX]],0)*Tabela1[[#This Row],[U/CX]])</f>
        <v>0</v>
      </c>
      <c r="BA511" s="19"/>
      <c r="BB511" s="19"/>
      <c r="BC511" s="5"/>
      <c r="BD511" s="43">
        <f t="shared" si="207"/>
        <v>1.5283018867924529</v>
      </c>
      <c r="BE511" s="44">
        <f>Tabela1[[#This Row],[MÉDIA DIÁRIA]]*180</f>
        <v>275.09433962264154</v>
      </c>
      <c r="BF511" s="44">
        <f>Tabela1[[#This Row],[MÉDIA DIÁRIA]]*IF(Tabela1[[#This Row],[ABC FAT]]="A",(13*22),IF(Tabela1[[#This Row],[ABC FAT]]="B",(9*22),IF(Tabela1[[#This Row],[ABC FAT]]="C",(3*22),0)))</f>
        <v>100.8679245283019</v>
      </c>
      <c r="BG511" s="44">
        <f>SUM(Tabela1[[#This Row],[ESTOQUE TOTAL]],Tabela1[[#This Row],[TRÂNSITO TOTAL]])</f>
        <v>711</v>
      </c>
      <c r="BH5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2.5845679012345677</v>
      </c>
    </row>
    <row r="512" spans="1:61" s="3" customFormat="1" x14ac:dyDescent="0.2">
      <c r="A512" s="4" t="s">
        <v>34</v>
      </c>
      <c r="B512" s="4" t="s">
        <v>521</v>
      </c>
      <c r="C512" s="4">
        <v>500</v>
      </c>
      <c r="D512" s="4" t="s">
        <v>85</v>
      </c>
      <c r="E512" s="5">
        <v>512</v>
      </c>
      <c r="F512" s="4">
        <v>10</v>
      </c>
      <c r="G512" s="4">
        <v>391</v>
      </c>
      <c r="H512" s="4"/>
      <c r="I512" s="4"/>
      <c r="J512" s="4"/>
      <c r="K512" s="4"/>
      <c r="L512" s="4">
        <v>30</v>
      </c>
      <c r="M512" s="4"/>
      <c r="N512" s="4"/>
      <c r="O512" s="4">
        <v>470</v>
      </c>
      <c r="P512" s="4"/>
      <c r="Q512" s="13">
        <f t="shared" si="182"/>
        <v>1.8117480537862702</v>
      </c>
      <c r="R512" s="16">
        <f t="shared" si="183"/>
        <v>3.5385704175513087E-2</v>
      </c>
      <c r="S512" s="16">
        <f t="shared" si="184"/>
        <v>1.3835810332625618</v>
      </c>
      <c r="T512" s="16">
        <f t="shared" si="185"/>
        <v>0</v>
      </c>
      <c r="U512" s="16">
        <f t="shared" si="186"/>
        <v>0</v>
      </c>
      <c r="V512" s="16">
        <f t="shared" si="187"/>
        <v>0</v>
      </c>
      <c r="W512" s="16">
        <f t="shared" si="188"/>
        <v>0</v>
      </c>
      <c r="X512" s="16">
        <f t="shared" si="189"/>
        <v>0.10615711252653927</v>
      </c>
      <c r="Y512" s="16">
        <f t="shared" si="190"/>
        <v>0</v>
      </c>
      <c r="Z512" s="16">
        <f t="shared" si="191"/>
        <v>0</v>
      </c>
      <c r="AA512" s="16">
        <f t="shared" si="192"/>
        <v>1.6631280962491153</v>
      </c>
      <c r="AB512" s="17">
        <f t="shared" si="193"/>
        <v>0</v>
      </c>
      <c r="AC512" s="15">
        <v>12806.68</v>
      </c>
      <c r="AD512" s="14">
        <f>AVERAGE(Tabela1[[#This Row],[202407-JUL]:[202506-JUN]])</f>
        <v>282.60000000000002</v>
      </c>
      <c r="AE512" s="14">
        <f t="shared" si="194"/>
        <v>457.66666666666669</v>
      </c>
      <c r="AF512" s="5">
        <v>0</v>
      </c>
      <c r="AG512" s="6">
        <v>0</v>
      </c>
      <c r="AH512" s="4">
        <v>0</v>
      </c>
      <c r="AI512" s="23">
        <f>SUM(Tabela1[[#This Row],[ESTOQUE RJ]:[ESTOQUE SC]])</f>
        <v>0</v>
      </c>
      <c r="AJ512" s="4">
        <v>2500</v>
      </c>
      <c r="AK512" s="4">
        <v>1000</v>
      </c>
      <c r="AL512" s="24">
        <f>SUM(Tabela1[[#This Row],[QTD CONTAINER]:[QTD FÁBRICA]])</f>
        <v>3500</v>
      </c>
      <c r="AM512" s="7">
        <f t="shared" si="195"/>
        <v>0</v>
      </c>
      <c r="AN512" s="7">
        <f t="shared" si="196"/>
        <v>0</v>
      </c>
      <c r="AO512" s="8">
        <f t="shared" si="197"/>
        <v>8.8464260438782727</v>
      </c>
      <c r="AP512" s="9">
        <f t="shared" si="198"/>
        <v>3.5385704175513091</v>
      </c>
      <c r="AQ512" s="25">
        <f t="shared" si="199"/>
        <v>12.384996461429582</v>
      </c>
      <c r="AR512" s="18">
        <f t="shared" si="200"/>
        <v>0</v>
      </c>
      <c r="AS512" s="7">
        <f t="shared" si="201"/>
        <v>0</v>
      </c>
      <c r="AT512" s="8">
        <f t="shared" si="202"/>
        <v>5.4624908958485063</v>
      </c>
      <c r="AU512" s="9">
        <f t="shared" si="203"/>
        <v>2.1849963583394025</v>
      </c>
      <c r="AV512" s="10">
        <f t="shared" si="204"/>
        <v>7.6474872541879089</v>
      </c>
      <c r="AW512" s="22">
        <f t="shared" si="205"/>
        <v>8.1051873198847257</v>
      </c>
      <c r="AX512" s="5">
        <f t="shared" si="206"/>
        <v>0</v>
      </c>
      <c r="AY512" s="4">
        <f>IF(
  AND(Tabela1[[#This Row],[GRUPO | ITEM]]="PALHETAS",NOT(OR(MID(Tabela1[[#This Row],[ITEM]],1,5)="YN-PF",MID(Tabela1[[#This Row],[ITEM]],1,5)="YN-PC"))),
  0,
  IF(
    ROUNDUP(
      IF(
        IF(D512="A",13-SUM(AR512:AU512),IF(D512="B",11-SUM(AR512:AU512),IF(D512="C",7-SUM(AR512:AU512))))
        &lt;0,
        0,
        IF(D512="A",13-SUM(AR512:AU512),IF(D512="B",11-SUM(AR512:AU512),IF(D512="C",7-SUM(AR512:AU512))))
      )
      *AE512/C512, 0
    )
    *C512 = 0,
    0,
    ROUNDUP(
      IF(
        IF(D512="A",13-SUM(AR512:AU512),IF(D512="B",11-SUM(AR512:AU512),IF(D512="C",7-SUM(AR512:AU512))))
        &lt;0,
        0,
        IF(D512="A",13-SUM(AR512:AU512),IF(D512="B",11-SUM(AR512:AU512),IF(D512="C",7-SUM(AR512:AU512))))
      )
      *AE512/C512, 0
    ) *C512
  )
)</f>
        <v>0</v>
      </c>
      <c r="AZ512" s="26">
        <f>IF(OR(COUNTIF(AB512,"&gt;="&amp;1.5)+COUNTIF(AA512,"&gt;="&amp;1.5)+COUNTIF(Z512,"&gt;="&amp;1.5)+COUNTIF(Y512,"&gt;="&amp;1.5)+COUNTIF(X512,"&gt;="&amp;1.5)&gt;=2,COUNTIF(AB512,"&gt;="&amp;2)&gt;=1,AND(AA512&gt;=1.5,AB512&lt;=0.3,AI512=0)),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+IFERROR(BA512*C512,0),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+IFERROR(BA512*C512,0),
IFERROR(AVERAGEIF(Tabela1[[#This Row],[COMPRA PADRÃO]:[COMPRA &gt;30%]],"&gt;"&amp;0,Tabela1[[#This Row],[COMPRA PADRÃO]:[COMPRA &gt;30%]]),
0))/Tabela1[[#This Row],[U/CX]],0)*Tabela1[[#This Row],[U/CX]])</f>
        <v>3000</v>
      </c>
      <c r="BA512" s="19"/>
      <c r="BB512" s="19"/>
      <c r="BC512" s="5"/>
      <c r="BD512" s="43">
        <f t="shared" si="207"/>
        <v>5.3320754716981131</v>
      </c>
      <c r="BE512" s="44">
        <f>Tabela1[[#This Row],[MÉDIA DIÁRIA]]*180</f>
        <v>959.77358490566041</v>
      </c>
      <c r="BF512" s="44">
        <f>Tabela1[[#This Row],[MÉDIA DIÁRIA]]*IF(Tabela1[[#This Row],[ABC FAT]]="A",(13*22),IF(Tabela1[[#This Row],[ABC FAT]]="B",(9*22),IF(Tabela1[[#This Row],[ABC FAT]]="C",(3*22),0)))</f>
        <v>351.91698113207548</v>
      </c>
      <c r="BG512" s="44">
        <f>SUM(Tabela1[[#This Row],[ESTOQUE TOTAL]],Tabela1[[#This Row],[TRÂNSITO TOTAL]])</f>
        <v>3500</v>
      </c>
      <c r="BH5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2.6047810018086026</v>
      </c>
    </row>
    <row r="513" spans="1:61" s="3" customFormat="1" x14ac:dyDescent="0.2">
      <c r="A513" s="4" t="s">
        <v>17</v>
      </c>
      <c r="B513" s="4" t="s">
        <v>819</v>
      </c>
      <c r="C513" s="4">
        <v>20</v>
      </c>
      <c r="D513" s="4" t="s">
        <v>85</v>
      </c>
      <c r="E513" s="5">
        <v>120</v>
      </c>
      <c r="F513" s="4"/>
      <c r="G513" s="4">
        <v>100</v>
      </c>
      <c r="H513" s="4">
        <v>180</v>
      </c>
      <c r="I513" s="4">
        <v>160</v>
      </c>
      <c r="J513" s="4"/>
      <c r="K513" s="4">
        <v>120</v>
      </c>
      <c r="L513" s="4">
        <v>120</v>
      </c>
      <c r="M513" s="4">
        <v>60</v>
      </c>
      <c r="N513" s="4">
        <v>40</v>
      </c>
      <c r="O513" s="4">
        <v>20</v>
      </c>
      <c r="P513" s="4">
        <v>120</v>
      </c>
      <c r="Q513" s="13">
        <f t="shared" si="182"/>
        <v>1.1538461538461537</v>
      </c>
      <c r="R513" s="16">
        <f t="shared" si="183"/>
        <v>0</v>
      </c>
      <c r="S513" s="16">
        <f t="shared" si="184"/>
        <v>0.96153846153846156</v>
      </c>
      <c r="T513" s="16">
        <f t="shared" si="185"/>
        <v>1.7307692307692308</v>
      </c>
      <c r="U513" s="16">
        <f t="shared" si="186"/>
        <v>1.5384615384615385</v>
      </c>
      <c r="V513" s="16">
        <f t="shared" si="187"/>
        <v>0</v>
      </c>
      <c r="W513" s="16">
        <f t="shared" si="188"/>
        <v>1.1538461538461537</v>
      </c>
      <c r="X513" s="16">
        <f t="shared" si="189"/>
        <v>1.1538461538461537</v>
      </c>
      <c r="Y513" s="16">
        <f t="shared" si="190"/>
        <v>0.57692307692307687</v>
      </c>
      <c r="Z513" s="16">
        <f t="shared" si="191"/>
        <v>0.38461538461538464</v>
      </c>
      <c r="AA513" s="16">
        <f t="shared" si="192"/>
        <v>0.19230769230769232</v>
      </c>
      <c r="AB513" s="17">
        <f t="shared" si="193"/>
        <v>1.1538461538461537</v>
      </c>
      <c r="AC513" s="15">
        <v>12825.8</v>
      </c>
      <c r="AD513" s="14">
        <f>AVERAGE(Tabela1[[#This Row],[202407-JUL]:[202506-JUN]])</f>
        <v>104</v>
      </c>
      <c r="AE513" s="14">
        <f t="shared" si="194"/>
        <v>113.33333333333333</v>
      </c>
      <c r="AF513" s="5">
        <v>0</v>
      </c>
      <c r="AG513" s="6">
        <v>500</v>
      </c>
      <c r="AH513" s="4">
        <v>1360</v>
      </c>
      <c r="AI513" s="23">
        <f>SUM(Tabela1[[#This Row],[ESTOQUE RJ]:[ESTOQUE SC]])</f>
        <v>1860</v>
      </c>
      <c r="AJ513" s="4">
        <v>0</v>
      </c>
      <c r="AK513" s="4">
        <v>0</v>
      </c>
      <c r="AL513" s="24">
        <f>SUM(Tabela1[[#This Row],[QTD CONTAINER]:[QTD FÁBRICA]])</f>
        <v>0</v>
      </c>
      <c r="AM513" s="7">
        <f t="shared" si="195"/>
        <v>4.8076923076923075</v>
      </c>
      <c r="AN513" s="7">
        <f t="shared" si="196"/>
        <v>13.076923076923077</v>
      </c>
      <c r="AO513" s="8">
        <f t="shared" si="197"/>
        <v>0</v>
      </c>
      <c r="AP513" s="9">
        <f t="shared" si="198"/>
        <v>0</v>
      </c>
      <c r="AQ513" s="25">
        <f t="shared" si="199"/>
        <v>17.884615384615383</v>
      </c>
      <c r="AR513" s="18">
        <f t="shared" si="200"/>
        <v>4.4117647058823533</v>
      </c>
      <c r="AS513" s="7">
        <f t="shared" si="201"/>
        <v>12</v>
      </c>
      <c r="AT513" s="8">
        <f t="shared" si="202"/>
        <v>0</v>
      </c>
      <c r="AU513" s="9">
        <f t="shared" si="203"/>
        <v>0</v>
      </c>
      <c r="AV513" s="10">
        <f t="shared" si="204"/>
        <v>16.411764705882355</v>
      </c>
      <c r="AW513" s="22">
        <f t="shared" si="205"/>
        <v>0</v>
      </c>
      <c r="AX513" s="5">
        <f t="shared" si="206"/>
        <v>0</v>
      </c>
      <c r="AY513" s="4">
        <f>IF(
  AND(Tabela1[[#This Row],[GRUPO | ITEM]]="PALHETAS",NOT(OR(MID(Tabela1[[#This Row],[ITEM]],1,5)="YN-PF",MID(Tabela1[[#This Row],[ITEM]],1,5)="YN-PC"))),
  0,
  IF(
    ROUNDUP(
      IF(
        IF(D513="A",13-SUM(AR513:AU513),IF(D513="B",11-SUM(AR513:AU513),IF(D513="C",7-SUM(AR513:AU513))))
        &lt;0,
        0,
        IF(D513="A",13-SUM(AR513:AU513),IF(D513="B",11-SUM(AR513:AU513),IF(D513="C",7-SUM(AR513:AU513))))
      )
      *AE513/C513, 0
    )
    *C513 = 0,
    0,
    ROUNDUP(
      IF(
        IF(D513="A",13-SUM(AR513:AU513),IF(D513="B",11-SUM(AR513:AU513),IF(D513="C",7-SUM(AR513:AU513))))
        &lt;0,
        0,
        IF(D513="A",13-SUM(AR513:AU513),IF(D513="B",11-SUM(AR513:AU513),IF(D513="C",7-SUM(AR513:AU513))))
      )
      *AE513/C513, 0
    ) *C513
  )
)</f>
        <v>0</v>
      </c>
      <c r="AZ513" s="26">
        <f>IF(OR(COUNTIF(AB513,"&gt;="&amp;1.5)+COUNTIF(AA513,"&gt;="&amp;1.5)+COUNTIF(Z513,"&gt;="&amp;1.5)+COUNTIF(Y513,"&gt;="&amp;1.5)+COUNTIF(X513,"&gt;="&amp;1.5)&gt;=2,COUNTIF(AB513,"&gt;="&amp;2)&gt;=1,AND(AA513&gt;=1.5,AB513&lt;=0.3,AI513=0)),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+IFERROR(BA513*C513,0),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+IFERROR(BA513*C513,0),
IFERROR(AVERAGEIF(Tabela1[[#This Row],[COMPRA PADRÃO]:[COMPRA &gt;30%]],"&gt;"&amp;0,Tabela1[[#This Row],[COMPRA PADRÃO]:[COMPRA &gt;30%]]),
0))/Tabela1[[#This Row],[U/CX]],0)*Tabela1[[#This Row],[U/CX]])</f>
        <v>0</v>
      </c>
      <c r="BA513" s="19"/>
      <c r="BB513" s="19"/>
      <c r="BC513" s="5"/>
      <c r="BD513" s="43">
        <f t="shared" si="207"/>
        <v>3.9245283018867925</v>
      </c>
      <c r="BE513" s="44">
        <f>Tabela1[[#This Row],[MÉDIA DIÁRIA]]*180</f>
        <v>706.41509433962267</v>
      </c>
      <c r="BF513" s="44">
        <f>Tabela1[[#This Row],[MÉDIA DIÁRIA]]*IF(Tabela1[[#This Row],[ABC FAT]]="A",(13*22),IF(Tabela1[[#This Row],[ABC FAT]]="B",(9*22),IF(Tabela1[[#This Row],[ABC FAT]]="C",(3*22),0)))</f>
        <v>259.01886792452831</v>
      </c>
      <c r="BG513" s="44">
        <f>SUM(Tabela1[[#This Row],[ESTOQUE TOTAL]],Tabela1[[#This Row],[TRÂNSITO TOTAL]])</f>
        <v>1860</v>
      </c>
      <c r="BH5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2.6330128205128203</v>
      </c>
    </row>
    <row r="514" spans="1:61" s="3" customFormat="1" x14ac:dyDescent="0.2">
      <c r="A514" s="4" t="s">
        <v>17</v>
      </c>
      <c r="B514" s="4" t="s">
        <v>69</v>
      </c>
      <c r="C514" s="4">
        <v>20</v>
      </c>
      <c r="D514" s="4" t="s">
        <v>16</v>
      </c>
      <c r="E514" s="5">
        <v>640</v>
      </c>
      <c r="F514" s="4">
        <v>200</v>
      </c>
      <c r="G514" s="4">
        <v>40</v>
      </c>
      <c r="H514" s="4">
        <v>1800</v>
      </c>
      <c r="I514" s="4">
        <v>1000</v>
      </c>
      <c r="J514" s="4">
        <v>260</v>
      </c>
      <c r="K514" s="4">
        <v>660</v>
      </c>
      <c r="L514" s="4">
        <v>80</v>
      </c>
      <c r="M514" s="4"/>
      <c r="N514" s="4"/>
      <c r="O514" s="4">
        <v>160</v>
      </c>
      <c r="P514" s="4">
        <v>320</v>
      </c>
      <c r="Q514" s="13">
        <f t="shared" ref="Q514:Q577" si="208">IFERROR(E514/AVERAGE($E514:$P514),"")</f>
        <v>1.2403100775193798</v>
      </c>
      <c r="R514" s="16">
        <f t="shared" ref="R514:R577" si="209">IFERROR(F514/AVERAGE($E514:$P514),"")</f>
        <v>0.38759689922480622</v>
      </c>
      <c r="S514" s="16">
        <f t="shared" ref="S514:S577" si="210">IFERROR(G514/AVERAGE($E514:$P514),"")</f>
        <v>7.7519379844961239E-2</v>
      </c>
      <c r="T514" s="16">
        <f t="shared" ref="T514:T577" si="211">IFERROR(H514/AVERAGE($E514:$P514),"")</f>
        <v>3.4883720930232558</v>
      </c>
      <c r="U514" s="16">
        <f t="shared" ref="U514:U577" si="212">IFERROR(I514/AVERAGE($E514:$P514),"")</f>
        <v>1.9379844961240309</v>
      </c>
      <c r="V514" s="16">
        <f t="shared" ref="V514:V577" si="213">IFERROR(J514/AVERAGE($E514:$P514),"")</f>
        <v>0.50387596899224807</v>
      </c>
      <c r="W514" s="16">
        <f t="shared" ref="W514:W577" si="214">IFERROR(K514/AVERAGE($E514:$P514),"")</f>
        <v>1.2790697674418605</v>
      </c>
      <c r="X514" s="16">
        <f t="shared" ref="X514:X577" si="215">IFERROR(L514/AVERAGE($E514:$P514),"")</f>
        <v>0.15503875968992248</v>
      </c>
      <c r="Y514" s="16">
        <f t="shared" ref="Y514:Y577" si="216">IFERROR(M514/AVERAGE($E514:$P514),"")</f>
        <v>0</v>
      </c>
      <c r="Z514" s="16">
        <f t="shared" ref="Z514:Z577" si="217">IFERROR(N514/AVERAGE($E514:$P514),"")</f>
        <v>0</v>
      </c>
      <c r="AA514" s="16">
        <f t="shared" ref="AA514:AA577" si="218">IFERROR(O514/AVERAGE($E514:$P514),"")</f>
        <v>0.31007751937984496</v>
      </c>
      <c r="AB514" s="17">
        <f t="shared" ref="AB514:AB577" si="219">IFERROR(P514/AVERAGE($E514:$P514),"")</f>
        <v>0.62015503875968991</v>
      </c>
      <c r="AC514" s="15">
        <v>64075.4</v>
      </c>
      <c r="AD514" s="14">
        <f>AVERAGE(Tabela1[[#This Row],[202407-JUL]:[202506-JUN]])</f>
        <v>516</v>
      </c>
      <c r="AE514" s="14">
        <f t="shared" ref="AE514:AE577" si="220">IFERROR(AVERAGEIF(Q514:AB514,"&gt;"&amp;0.3,E514:P514),0)</f>
        <v>630</v>
      </c>
      <c r="AF514" s="5">
        <v>0</v>
      </c>
      <c r="AG514" s="6">
        <v>5820</v>
      </c>
      <c r="AH514" s="4">
        <v>3420</v>
      </c>
      <c r="AI514" s="23">
        <f>SUM(Tabela1[[#This Row],[ESTOQUE RJ]:[ESTOQUE SC]])</f>
        <v>9240</v>
      </c>
      <c r="AJ514" s="4">
        <v>0</v>
      </c>
      <c r="AK514" s="4">
        <v>40</v>
      </c>
      <c r="AL514" s="24">
        <f>SUM(Tabela1[[#This Row],[QTD CONTAINER]:[QTD FÁBRICA]])</f>
        <v>40</v>
      </c>
      <c r="AM514" s="7">
        <f t="shared" ref="AM514:AM577" si="221">AG514/AD514</f>
        <v>11.279069767441861</v>
      </c>
      <c r="AN514" s="7">
        <f t="shared" ref="AN514:AN577" si="222">AH514/AD514</f>
        <v>6.6279069767441863</v>
      </c>
      <c r="AO514" s="8">
        <f t="shared" ref="AO514:AO577" si="223">AJ514/AD514</f>
        <v>0</v>
      </c>
      <c r="AP514" s="9">
        <f t="shared" ref="AP514:AP577" si="224">AK514/AD514</f>
        <v>7.7519379844961239E-2</v>
      </c>
      <c r="AQ514" s="25">
        <f t="shared" ref="AQ514:AQ577" si="225">SUM(AM514:AP514)</f>
        <v>17.984496124031008</v>
      </c>
      <c r="AR514" s="18">
        <f t="shared" ref="AR514:AR577" si="226">AG514/AE514</f>
        <v>9.2380952380952372</v>
      </c>
      <c r="AS514" s="7">
        <f t="shared" ref="AS514:AS577" si="227">AH514/AE514</f>
        <v>5.4285714285714288</v>
      </c>
      <c r="AT514" s="8">
        <f t="shared" ref="AT514:AT577" si="228">AJ514/AE514</f>
        <v>0</v>
      </c>
      <c r="AU514" s="9">
        <f t="shared" ref="AU514:AU577" si="229">AK514/AE514</f>
        <v>6.3492063492063489E-2</v>
      </c>
      <c r="AV514" s="10">
        <f t="shared" ref="AV514:AV577" si="230">SUM(AR514:AU514)</f>
        <v>14.730158730158729</v>
      </c>
      <c r="AW514" s="22">
        <f t="shared" ref="AW514:AW577" si="231">IFERROR(AZ514/AVERAGE(AD514:AE514),0)</f>
        <v>0</v>
      </c>
      <c r="AX514" s="5">
        <f t="shared" ref="AX514:AX577" si="232">IF(
  AND(A514="PALHETAS",NOT(OR(MID(B514,1,5)="YN-PF",MID(B514,1,5)="YN-PC"))),
  0,
  IF(
    ROUNDUP(
      IF(
        IF(D514="A",13-SUM(AM514:AP514),IF(D514="B",11-SUM(AM514:AP514),IF(D514="C",7-SUM(AM514:AP514))))
        &lt;0,
        0,
        IF(D514="A",13-SUM(AM514:AP514),IF(D514="B",11-SUM(AM514:AP514),IF(D514="C",7-SUM(AM514:AP514))))
      )
      *AD514/C514,
      0
    )*C514 = 0,
    0,
    ROUNDUP(
      IF(
        IF(D514="A",13-SUM(AM514:AP514),IF(D514="B",11-SUM(AM514:AP514),IF(D514="C",7-SUM(AM514:AP514))))
        &lt;0,
        0,
        IF(D514="A",13-SUM(AM514:AP514),IF(D514="B",11-SUM(AM514:AP514),IF(D514="C",7-SUM(AM514:AP514))))
      )
      *AD514/C514,
      0
    )*C514
  )
)</f>
        <v>0</v>
      </c>
      <c r="AY514" s="4">
        <f>IF(
  AND(Tabela1[[#This Row],[GRUPO | ITEM]]="PALHETAS",NOT(OR(MID(Tabela1[[#This Row],[ITEM]],1,5)="YN-PF",MID(Tabela1[[#This Row],[ITEM]],1,5)="YN-PC"))),
  0,
  IF(
    ROUNDUP(
      IF(
        IF(D514="A",13-SUM(AR514:AU514),IF(D514="B",11-SUM(AR514:AU514),IF(D514="C",7-SUM(AR514:AU514))))
        &lt;0,
        0,
        IF(D514="A",13-SUM(AR514:AU514),IF(D514="B",11-SUM(AR514:AU514),IF(D514="C",7-SUM(AR514:AU514))))
      )
      *AE514/C514, 0
    )
    *C514 = 0,
    0,
    ROUNDUP(
      IF(
        IF(D514="A",13-SUM(AR514:AU514),IF(D514="B",11-SUM(AR514:AU514),IF(D514="C",7-SUM(AR514:AU514))))
        &lt;0,
        0,
        IF(D514="A",13-SUM(AR514:AU514),IF(D514="B",11-SUM(AR514:AU514),IF(D514="C",7-SUM(AR514:AU514))))
      )
      *AE514/C514, 0
    ) *C514
  )
)</f>
        <v>0</v>
      </c>
      <c r="AZ514" s="26">
        <f>IF(OR(COUNTIF(AB514,"&gt;="&amp;1.5)+COUNTIF(AA514,"&gt;="&amp;1.5)+COUNTIF(Z514,"&gt;="&amp;1.5)+COUNTIF(Y514,"&gt;="&amp;1.5)+COUNTIF(X514,"&gt;="&amp;1.5)&gt;=2,COUNTIF(AB514,"&gt;="&amp;2)&gt;=1,AND(AA514&gt;=1.5,AB514&lt;=0.3,AI514=0)),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+IFERROR(BA514*C514,0),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+IFERROR(BA514*C514,0),
IFERROR(AVERAGEIF(Tabela1[[#This Row],[COMPRA PADRÃO]:[COMPRA &gt;30%]],"&gt;"&amp;0,Tabela1[[#This Row],[COMPRA PADRÃO]:[COMPRA &gt;30%]]),
0))/Tabela1[[#This Row],[U/CX]],0)*Tabela1[[#This Row],[U/CX]])</f>
        <v>0</v>
      </c>
      <c r="BA514" s="19"/>
      <c r="BB514" s="19"/>
      <c r="BC514" s="5"/>
      <c r="BD514" s="43">
        <f t="shared" ref="BD514:BD577" si="233">SUM(E514,F514,G514,H514,I514,J514,K514,L514,M514,N514,O514,P514)/265</f>
        <v>19.471698113207548</v>
      </c>
      <c r="BE514" s="44">
        <f>Tabela1[[#This Row],[MÉDIA DIÁRIA]]*180</f>
        <v>3504.9056603773588</v>
      </c>
      <c r="BF514" s="44">
        <f>Tabela1[[#This Row],[MÉDIA DIÁRIA]]*IF(Tabela1[[#This Row],[ABC FAT]]="A",(13*22),IF(Tabela1[[#This Row],[ABC FAT]]="B",(9*22),IF(Tabela1[[#This Row],[ABC FAT]]="C",(3*22),0)))</f>
        <v>3855.3962264150946</v>
      </c>
      <c r="BG514" s="44">
        <f>SUM(Tabela1[[#This Row],[ESTOQUE TOTAL]],Tabela1[[#This Row],[TRÂNSITO TOTAL]])</f>
        <v>9280</v>
      </c>
      <c r="BH5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2.6363049095607232</v>
      </c>
    </row>
    <row r="515" spans="1:61" s="3" customFormat="1" x14ac:dyDescent="0.2">
      <c r="A515" s="4" t="s">
        <v>17</v>
      </c>
      <c r="B515" s="4" t="s">
        <v>958</v>
      </c>
      <c r="C515" s="4">
        <v>25</v>
      </c>
      <c r="D515" s="4" t="s">
        <v>85</v>
      </c>
      <c r="E515" s="5">
        <v>25</v>
      </c>
      <c r="F515" s="4"/>
      <c r="G515" s="4">
        <v>50</v>
      </c>
      <c r="H515" s="4">
        <v>50</v>
      </c>
      <c r="I515" s="4">
        <v>25</v>
      </c>
      <c r="J515" s="4"/>
      <c r="K515" s="4">
        <v>10</v>
      </c>
      <c r="L515" s="4">
        <v>50</v>
      </c>
      <c r="M515" s="4">
        <v>25</v>
      </c>
      <c r="N515" s="4"/>
      <c r="O515" s="4"/>
      <c r="P515" s="4"/>
      <c r="Q515" s="13">
        <f t="shared" si="208"/>
        <v>0.74468085106382986</v>
      </c>
      <c r="R515" s="16">
        <f t="shared" si="209"/>
        <v>0</v>
      </c>
      <c r="S515" s="16">
        <f t="shared" si="210"/>
        <v>1.4893617021276597</v>
      </c>
      <c r="T515" s="16">
        <f t="shared" si="211"/>
        <v>1.4893617021276597</v>
      </c>
      <c r="U515" s="16">
        <f t="shared" si="212"/>
        <v>0.74468085106382986</v>
      </c>
      <c r="V515" s="16">
        <f t="shared" si="213"/>
        <v>0</v>
      </c>
      <c r="W515" s="16">
        <f t="shared" si="214"/>
        <v>0.29787234042553196</v>
      </c>
      <c r="X515" s="16">
        <f t="shared" si="215"/>
        <v>1.4893617021276597</v>
      </c>
      <c r="Y515" s="16">
        <f t="shared" si="216"/>
        <v>0.74468085106382986</v>
      </c>
      <c r="Z515" s="16">
        <f t="shared" si="217"/>
        <v>0</v>
      </c>
      <c r="AA515" s="16">
        <f t="shared" si="218"/>
        <v>0</v>
      </c>
      <c r="AB515" s="17">
        <f t="shared" si="219"/>
        <v>0</v>
      </c>
      <c r="AC515" s="15">
        <v>4765.6499999999996</v>
      </c>
      <c r="AD515" s="14">
        <f>AVERAGE(Tabela1[[#This Row],[202407-JUL]:[202506-JUN]])</f>
        <v>33.571428571428569</v>
      </c>
      <c r="AE515" s="14">
        <f t="shared" si="220"/>
        <v>37.5</v>
      </c>
      <c r="AF515" s="5">
        <v>0</v>
      </c>
      <c r="AG515" s="6">
        <v>425</v>
      </c>
      <c r="AH515" s="4">
        <v>0</v>
      </c>
      <c r="AI515" s="23">
        <f>SUM(Tabela1[[#This Row],[ESTOQUE RJ]:[ESTOQUE SC]])</f>
        <v>425</v>
      </c>
      <c r="AJ515" s="4">
        <v>0</v>
      </c>
      <c r="AK515" s="4">
        <v>0</v>
      </c>
      <c r="AL515" s="24">
        <f>SUM(Tabela1[[#This Row],[QTD CONTAINER]:[QTD FÁBRICA]])</f>
        <v>0</v>
      </c>
      <c r="AM515" s="7">
        <f t="shared" si="221"/>
        <v>12.659574468085108</v>
      </c>
      <c r="AN515" s="7">
        <f t="shared" si="222"/>
        <v>0</v>
      </c>
      <c r="AO515" s="8">
        <f t="shared" si="223"/>
        <v>0</v>
      </c>
      <c r="AP515" s="9">
        <f t="shared" si="224"/>
        <v>0</v>
      </c>
      <c r="AQ515" s="25">
        <f t="shared" si="225"/>
        <v>12.659574468085108</v>
      </c>
      <c r="AR515" s="18">
        <f t="shared" si="226"/>
        <v>11.333333333333334</v>
      </c>
      <c r="AS515" s="7">
        <f t="shared" si="227"/>
        <v>0</v>
      </c>
      <c r="AT515" s="8">
        <f t="shared" si="228"/>
        <v>0</v>
      </c>
      <c r="AU515" s="9">
        <f t="shared" si="229"/>
        <v>0</v>
      </c>
      <c r="AV515" s="10">
        <f t="shared" si="230"/>
        <v>11.333333333333334</v>
      </c>
      <c r="AW515" s="22">
        <f t="shared" si="231"/>
        <v>0</v>
      </c>
      <c r="AX515" s="5">
        <f t="shared" si="232"/>
        <v>0</v>
      </c>
      <c r="AY515" s="4">
        <f>IF(
  AND(Tabela1[[#This Row],[GRUPO | ITEM]]="PALHETAS",NOT(OR(MID(Tabela1[[#This Row],[ITEM]],1,5)="YN-PF",MID(Tabela1[[#This Row],[ITEM]],1,5)="YN-PC"))),
  0,
  IF(
    ROUNDUP(
      IF(
        IF(D515="A",13-SUM(AR515:AU515),IF(D515="B",11-SUM(AR515:AU515),IF(D515="C",7-SUM(AR515:AU515))))
        &lt;0,
        0,
        IF(D515="A",13-SUM(AR515:AU515),IF(D515="B",11-SUM(AR515:AU515),IF(D515="C",7-SUM(AR515:AU515))))
      )
      *AE515/C515, 0
    )
    *C515 = 0,
    0,
    ROUNDUP(
      IF(
        IF(D515="A",13-SUM(AR515:AU515),IF(D515="B",11-SUM(AR515:AU515),IF(D515="C",7-SUM(AR515:AU515))))
        &lt;0,
        0,
        IF(D515="A",13-SUM(AR515:AU515),IF(D515="B",11-SUM(AR515:AU515),IF(D515="C",7-SUM(AR515:AU515))))
      )
      *AE515/C515, 0
    ) *C515
  )
)</f>
        <v>0</v>
      </c>
      <c r="AZ515" s="26">
        <f>IF(OR(COUNTIF(AB515,"&gt;="&amp;1.5)+COUNTIF(AA515,"&gt;="&amp;1.5)+COUNTIF(Z515,"&gt;="&amp;1.5)+COUNTIF(Y515,"&gt;="&amp;1.5)+COUNTIF(X515,"&gt;="&amp;1.5)&gt;=2,COUNTIF(AB515,"&gt;="&amp;2)&gt;=1,AND(AA515&gt;=1.5,AB515&lt;=0.3,AI515=0)),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+IFERROR(BA515*C515,0),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+IFERROR(BA515*C515,0),
IFERROR(AVERAGEIF(Tabela1[[#This Row],[COMPRA PADRÃO]:[COMPRA &gt;30%]],"&gt;"&amp;0,Tabela1[[#This Row],[COMPRA PADRÃO]:[COMPRA &gt;30%]]),
0))/Tabela1[[#This Row],[U/CX]],0)*Tabela1[[#This Row],[U/CX]])</f>
        <v>0</v>
      </c>
      <c r="BA515" s="19"/>
      <c r="BB515" s="19"/>
      <c r="BC515" s="5"/>
      <c r="BD515" s="43">
        <f t="shared" si="233"/>
        <v>0.8867924528301887</v>
      </c>
      <c r="BE515" s="44">
        <f>Tabela1[[#This Row],[MÉDIA DIÁRIA]]*180</f>
        <v>159.62264150943398</v>
      </c>
      <c r="BF515" s="44">
        <f>Tabela1[[#This Row],[MÉDIA DIÁRIA]]*IF(Tabela1[[#This Row],[ABC FAT]]="A",(13*22),IF(Tabela1[[#This Row],[ABC FAT]]="B",(9*22),IF(Tabela1[[#This Row],[ABC FAT]]="C",(3*22),0)))</f>
        <v>58.528301886792455</v>
      </c>
      <c r="BG515" s="44">
        <f>SUM(Tabela1[[#This Row],[ESTOQUE TOTAL]],Tabela1[[#This Row],[TRÂNSITO TOTAL]])</f>
        <v>425</v>
      </c>
      <c r="BH5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2.6625295508274229</v>
      </c>
    </row>
    <row r="516" spans="1:61" s="3" customFormat="1" x14ac:dyDescent="0.2">
      <c r="A516" s="4" t="s">
        <v>17</v>
      </c>
      <c r="B516" s="4" t="s">
        <v>925</v>
      </c>
      <c r="C516" s="4">
        <v>20</v>
      </c>
      <c r="D516" s="4" t="s">
        <v>85</v>
      </c>
      <c r="E516" s="5">
        <v>220</v>
      </c>
      <c r="F516" s="4">
        <v>160</v>
      </c>
      <c r="G516" s="4">
        <v>40</v>
      </c>
      <c r="H516" s="4">
        <v>160</v>
      </c>
      <c r="I516" s="4">
        <v>180</v>
      </c>
      <c r="J516" s="4">
        <v>20</v>
      </c>
      <c r="K516" s="4">
        <v>200</v>
      </c>
      <c r="L516" s="4">
        <v>100</v>
      </c>
      <c r="M516" s="4">
        <v>160</v>
      </c>
      <c r="N516" s="4">
        <v>40</v>
      </c>
      <c r="O516" s="4">
        <v>40</v>
      </c>
      <c r="P516" s="4">
        <v>100</v>
      </c>
      <c r="Q516" s="13">
        <f t="shared" si="208"/>
        <v>1.8591549295774648</v>
      </c>
      <c r="R516" s="16">
        <f t="shared" si="209"/>
        <v>1.352112676056338</v>
      </c>
      <c r="S516" s="16">
        <f t="shared" si="210"/>
        <v>0.3380281690140845</v>
      </c>
      <c r="T516" s="16">
        <f t="shared" si="211"/>
        <v>1.352112676056338</v>
      </c>
      <c r="U516" s="16">
        <f t="shared" si="212"/>
        <v>1.5211267605633803</v>
      </c>
      <c r="V516" s="16">
        <f t="shared" si="213"/>
        <v>0.16901408450704225</v>
      </c>
      <c r="W516" s="16">
        <f t="shared" si="214"/>
        <v>1.6901408450704225</v>
      </c>
      <c r="X516" s="16">
        <f t="shared" si="215"/>
        <v>0.84507042253521125</v>
      </c>
      <c r="Y516" s="16">
        <f t="shared" si="216"/>
        <v>1.352112676056338</v>
      </c>
      <c r="Z516" s="16">
        <f t="shared" si="217"/>
        <v>0.3380281690140845</v>
      </c>
      <c r="AA516" s="16">
        <f t="shared" si="218"/>
        <v>0.3380281690140845</v>
      </c>
      <c r="AB516" s="17">
        <f t="shared" si="219"/>
        <v>0.84507042253521125</v>
      </c>
      <c r="AC516" s="15">
        <v>21538.6</v>
      </c>
      <c r="AD516" s="14">
        <f>AVERAGE(Tabela1[[#This Row],[202407-JUL]:[202506-JUN]])</f>
        <v>118.33333333333333</v>
      </c>
      <c r="AE516" s="14">
        <f t="shared" si="220"/>
        <v>127.27272727272727</v>
      </c>
      <c r="AF516" s="5">
        <v>0</v>
      </c>
      <c r="AG516" s="6">
        <v>760</v>
      </c>
      <c r="AH516" s="4">
        <v>1820</v>
      </c>
      <c r="AI516" s="23">
        <f>SUM(Tabela1[[#This Row],[ESTOQUE RJ]:[ESTOQUE SC]])</f>
        <v>2580</v>
      </c>
      <c r="AJ516" s="4">
        <v>0</v>
      </c>
      <c r="AK516" s="4">
        <v>0</v>
      </c>
      <c r="AL516" s="24">
        <f>SUM(Tabela1[[#This Row],[QTD CONTAINER]:[QTD FÁBRICA]])</f>
        <v>0</v>
      </c>
      <c r="AM516" s="7">
        <f t="shared" si="221"/>
        <v>6.422535211267606</v>
      </c>
      <c r="AN516" s="7">
        <f t="shared" si="222"/>
        <v>15.380281690140846</v>
      </c>
      <c r="AO516" s="8">
        <f t="shared" si="223"/>
        <v>0</v>
      </c>
      <c r="AP516" s="9">
        <f t="shared" si="224"/>
        <v>0</v>
      </c>
      <c r="AQ516" s="25">
        <f t="shared" si="225"/>
        <v>21.802816901408452</v>
      </c>
      <c r="AR516" s="18">
        <f t="shared" si="226"/>
        <v>5.9714285714285715</v>
      </c>
      <c r="AS516" s="7">
        <f t="shared" si="227"/>
        <v>14.3</v>
      </c>
      <c r="AT516" s="8">
        <f t="shared" si="228"/>
        <v>0</v>
      </c>
      <c r="AU516" s="9">
        <f t="shared" si="229"/>
        <v>0</v>
      </c>
      <c r="AV516" s="10">
        <f t="shared" si="230"/>
        <v>20.271428571428572</v>
      </c>
      <c r="AW516" s="22">
        <f t="shared" si="231"/>
        <v>0</v>
      </c>
      <c r="AX516" s="5">
        <f t="shared" si="232"/>
        <v>0</v>
      </c>
      <c r="AY516" s="4">
        <f>IF(
  AND(Tabela1[[#This Row],[GRUPO | ITEM]]="PALHETAS",NOT(OR(MID(Tabela1[[#This Row],[ITEM]],1,5)="YN-PF",MID(Tabela1[[#This Row],[ITEM]],1,5)="YN-PC"))),
  0,
  IF(
    ROUNDUP(
      IF(
        IF(D516="A",13-SUM(AR516:AU516),IF(D516="B",11-SUM(AR516:AU516),IF(D516="C",7-SUM(AR516:AU516))))
        &lt;0,
        0,
        IF(D516="A",13-SUM(AR516:AU516),IF(D516="B",11-SUM(AR516:AU516),IF(D516="C",7-SUM(AR516:AU516))))
      )
      *AE516/C516, 0
    )
    *C516 = 0,
    0,
    ROUNDUP(
      IF(
        IF(D516="A",13-SUM(AR516:AU516),IF(D516="B",11-SUM(AR516:AU516),IF(D516="C",7-SUM(AR516:AU516))))
        &lt;0,
        0,
        IF(D516="A",13-SUM(AR516:AU516),IF(D516="B",11-SUM(AR516:AU516),IF(D516="C",7-SUM(AR516:AU516))))
      )
      *AE516/C516, 0
    ) *C516
  )
)</f>
        <v>0</v>
      </c>
      <c r="AZ516" s="26">
        <f>IF(OR(COUNTIF(AB516,"&gt;="&amp;1.5)+COUNTIF(AA516,"&gt;="&amp;1.5)+COUNTIF(Z516,"&gt;="&amp;1.5)+COUNTIF(Y516,"&gt;="&amp;1.5)+COUNTIF(X516,"&gt;="&amp;1.5)&gt;=2,COUNTIF(AB516,"&gt;="&amp;2)&gt;=1,AND(AA516&gt;=1.5,AB516&lt;=0.3,AI516=0)),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+IFERROR(BA516*C516,0),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+IFERROR(BA516*C516,0),
IFERROR(AVERAGEIF(Tabela1[[#This Row],[COMPRA PADRÃO]:[COMPRA &gt;30%]],"&gt;"&amp;0,Tabela1[[#This Row],[COMPRA PADRÃO]:[COMPRA &gt;30%]]),
0))/Tabela1[[#This Row],[U/CX]],0)*Tabela1[[#This Row],[U/CX]])</f>
        <v>0</v>
      </c>
      <c r="BA516" s="19"/>
      <c r="BB516" s="19"/>
      <c r="BC516" s="5"/>
      <c r="BD516" s="43">
        <f t="shared" si="233"/>
        <v>5.3584905660377355</v>
      </c>
      <c r="BE516" s="44">
        <f>Tabela1[[#This Row],[MÉDIA DIÁRIA]]*180</f>
        <v>964.52830188679241</v>
      </c>
      <c r="BF516" s="44">
        <f>Tabela1[[#This Row],[MÉDIA DIÁRIA]]*IF(Tabela1[[#This Row],[ABC FAT]]="A",(13*22),IF(Tabela1[[#This Row],[ABC FAT]]="B",(9*22),IF(Tabela1[[#This Row],[ABC FAT]]="C",(3*22),0)))</f>
        <v>353.66037735849056</v>
      </c>
      <c r="BG516" s="44">
        <f>SUM(Tabela1[[#This Row],[ESTOQUE TOTAL]],Tabela1[[#This Row],[TRÂNSITO TOTAL]])</f>
        <v>2580</v>
      </c>
      <c r="BH5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2.6748826291079815</v>
      </c>
    </row>
    <row r="517" spans="1:61" s="3" customFormat="1" x14ac:dyDescent="0.2">
      <c r="A517" s="4" t="s">
        <v>269</v>
      </c>
      <c r="B517" s="4" t="s">
        <v>1318</v>
      </c>
      <c r="C517" s="4">
        <v>10</v>
      </c>
      <c r="D517" s="4" t="s">
        <v>85</v>
      </c>
      <c r="E517" s="5"/>
      <c r="F517" s="4"/>
      <c r="G517" s="4"/>
      <c r="H517" s="4"/>
      <c r="I517" s="4"/>
      <c r="J517" s="4"/>
      <c r="K517" s="4"/>
      <c r="L517" s="4"/>
      <c r="M517" s="4"/>
      <c r="N517" s="4">
        <v>10</v>
      </c>
      <c r="O517" s="4">
        <v>34</v>
      </c>
      <c r="P517" s="4">
        <v>9</v>
      </c>
      <c r="Q517" s="13">
        <f t="shared" si="208"/>
        <v>0</v>
      </c>
      <c r="R517" s="16">
        <f t="shared" si="209"/>
        <v>0</v>
      </c>
      <c r="S517" s="16">
        <f t="shared" si="210"/>
        <v>0</v>
      </c>
      <c r="T517" s="16">
        <f t="shared" si="211"/>
        <v>0</v>
      </c>
      <c r="U517" s="16">
        <f t="shared" si="212"/>
        <v>0</v>
      </c>
      <c r="V517" s="16">
        <f t="shared" si="213"/>
        <v>0</v>
      </c>
      <c r="W517" s="16">
        <f t="shared" si="214"/>
        <v>0</v>
      </c>
      <c r="X517" s="16">
        <f t="shared" si="215"/>
        <v>0</v>
      </c>
      <c r="Y517" s="16">
        <f t="shared" si="216"/>
        <v>0</v>
      </c>
      <c r="Z517" s="16">
        <f t="shared" si="217"/>
        <v>0.56603773584905659</v>
      </c>
      <c r="AA517" s="16">
        <f t="shared" si="218"/>
        <v>1.9245283018867922</v>
      </c>
      <c r="AB517" s="17">
        <f t="shared" si="219"/>
        <v>0.50943396226415094</v>
      </c>
      <c r="AC517" s="15">
        <v>10489.48</v>
      </c>
      <c r="AD517" s="14">
        <f>AVERAGE(Tabela1[[#This Row],[202407-JUL]:[202506-JUN]])</f>
        <v>17.666666666666668</v>
      </c>
      <c r="AE517" s="14">
        <f t="shared" si="220"/>
        <v>17.666666666666668</v>
      </c>
      <c r="AF517" s="5">
        <v>0</v>
      </c>
      <c r="AG517" s="6">
        <v>97</v>
      </c>
      <c r="AH517" s="4">
        <v>0</v>
      </c>
      <c r="AI517" s="23">
        <f>SUM(Tabela1[[#This Row],[ESTOQUE RJ]:[ESTOQUE SC]])</f>
        <v>97</v>
      </c>
      <c r="AJ517" s="4">
        <v>0</v>
      </c>
      <c r="AK517" s="4">
        <v>1000</v>
      </c>
      <c r="AL517" s="24">
        <f>SUM(Tabela1[[#This Row],[QTD CONTAINER]:[QTD FÁBRICA]])</f>
        <v>1000</v>
      </c>
      <c r="AM517" s="7">
        <f t="shared" si="221"/>
        <v>5.4905660377358485</v>
      </c>
      <c r="AN517" s="7">
        <f t="shared" si="222"/>
        <v>0</v>
      </c>
      <c r="AO517" s="8">
        <f t="shared" si="223"/>
        <v>0</v>
      </c>
      <c r="AP517" s="9">
        <f t="shared" si="224"/>
        <v>56.603773584905653</v>
      </c>
      <c r="AQ517" s="25">
        <f t="shared" si="225"/>
        <v>62.094339622641499</v>
      </c>
      <c r="AR517" s="18">
        <f t="shared" si="226"/>
        <v>5.4905660377358485</v>
      </c>
      <c r="AS517" s="7">
        <f t="shared" si="227"/>
        <v>0</v>
      </c>
      <c r="AT517" s="8">
        <f t="shared" si="228"/>
        <v>0</v>
      </c>
      <c r="AU517" s="9">
        <f t="shared" si="229"/>
        <v>56.603773584905653</v>
      </c>
      <c r="AV517" s="10">
        <f t="shared" si="230"/>
        <v>62.094339622641499</v>
      </c>
      <c r="AW517" s="22">
        <f t="shared" si="231"/>
        <v>0</v>
      </c>
      <c r="AX517" s="5">
        <f t="shared" si="232"/>
        <v>0</v>
      </c>
      <c r="AY517" s="4">
        <f>IF(
  AND(Tabela1[[#This Row],[GRUPO | ITEM]]="PALHETAS",NOT(OR(MID(Tabela1[[#This Row],[ITEM]],1,5)="YN-PF",MID(Tabela1[[#This Row],[ITEM]],1,5)="YN-PC"))),
  0,
  IF(
    ROUNDUP(
      IF(
        IF(D517="A",13-SUM(AR517:AU517),IF(D517="B",11-SUM(AR517:AU517),IF(D517="C",7-SUM(AR517:AU517))))
        &lt;0,
        0,
        IF(D517="A",13-SUM(AR517:AU517),IF(D517="B",11-SUM(AR517:AU517),IF(D517="C",7-SUM(AR517:AU517))))
      )
      *AE517/C517, 0
    )
    *C517 = 0,
    0,
    ROUNDUP(
      IF(
        IF(D517="A",13-SUM(AR517:AU517),IF(D517="B",11-SUM(AR517:AU517),IF(D517="C",7-SUM(AR517:AU517))))
        &lt;0,
        0,
        IF(D517="A",13-SUM(AR517:AU517),IF(D517="B",11-SUM(AR517:AU517),IF(D517="C",7-SUM(AR517:AU517))))
      )
      *AE517/C517, 0
    ) *C517
  )
)</f>
        <v>0</v>
      </c>
      <c r="AZ517" s="26">
        <f>IF(OR(COUNTIF(AB517,"&gt;="&amp;1.5)+COUNTIF(AA517,"&gt;="&amp;1.5)+COUNTIF(Z517,"&gt;="&amp;1.5)+COUNTIF(Y517,"&gt;="&amp;1.5)+COUNTIF(X517,"&gt;="&amp;1.5)&gt;=2,COUNTIF(AB517,"&gt;="&amp;2)&gt;=1,AND(AA517&gt;=1.5,AB517&lt;=0.3,AI517=0)),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+IFERROR(BA517*C517,0),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+IFERROR(BA517*C517,0),
IFERROR(AVERAGEIF(Tabela1[[#This Row],[COMPRA PADRÃO]:[COMPRA &gt;30%]],"&gt;"&amp;0,Tabela1[[#This Row],[COMPRA PADRÃO]:[COMPRA &gt;30%]]),
0))/Tabela1[[#This Row],[U/CX]],0)*Tabela1[[#This Row],[U/CX]])</f>
        <v>0</v>
      </c>
      <c r="BA517" s="19"/>
      <c r="BB517" s="19"/>
      <c r="BC517" s="5"/>
      <c r="BD517" s="43">
        <f t="shared" si="233"/>
        <v>0.2</v>
      </c>
      <c r="BE517" s="44">
        <f>Tabela1[[#This Row],[MÉDIA DIÁRIA]]*180</f>
        <v>36</v>
      </c>
      <c r="BF517" s="44">
        <f>Tabela1[[#This Row],[MÉDIA DIÁRIA]]*IF(Tabela1[[#This Row],[ABC FAT]]="A",(13*22),IF(Tabela1[[#This Row],[ABC FAT]]="B",(9*22),IF(Tabela1[[#This Row],[ABC FAT]]="C",(3*22),0)))</f>
        <v>13.200000000000001</v>
      </c>
      <c r="BG517" s="44">
        <f>SUM(Tabela1[[#This Row],[ESTOQUE TOTAL]],Tabela1[[#This Row],[TRÂNSITO TOTAL]])</f>
        <v>1097</v>
      </c>
      <c r="BH5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2.6944444444444446</v>
      </c>
    </row>
    <row r="518" spans="1:61" s="3" customFormat="1" x14ac:dyDescent="0.2">
      <c r="A518" s="4" t="s">
        <v>17</v>
      </c>
      <c r="B518" s="4" t="s">
        <v>935</v>
      </c>
      <c r="C518" s="4">
        <v>20</v>
      </c>
      <c r="D518" s="4" t="s">
        <v>16</v>
      </c>
      <c r="E518" s="5">
        <v>200</v>
      </c>
      <c r="F518" s="4">
        <v>320</v>
      </c>
      <c r="G518" s="4">
        <v>180</v>
      </c>
      <c r="H518" s="4">
        <v>340</v>
      </c>
      <c r="I518" s="4">
        <v>260</v>
      </c>
      <c r="J518" s="4">
        <v>20</v>
      </c>
      <c r="K518" s="4">
        <v>80</v>
      </c>
      <c r="L518" s="4">
        <v>40</v>
      </c>
      <c r="M518" s="4">
        <v>100</v>
      </c>
      <c r="N518" s="4">
        <v>80</v>
      </c>
      <c r="O518" s="4">
        <v>120</v>
      </c>
      <c r="P518" s="4">
        <v>40</v>
      </c>
      <c r="Q518" s="13">
        <f t="shared" si="208"/>
        <v>1.348314606741573</v>
      </c>
      <c r="R518" s="16">
        <f t="shared" si="209"/>
        <v>2.1573033707865168</v>
      </c>
      <c r="S518" s="16">
        <f t="shared" si="210"/>
        <v>1.2134831460674156</v>
      </c>
      <c r="T518" s="16">
        <f t="shared" si="211"/>
        <v>2.292134831460674</v>
      </c>
      <c r="U518" s="16">
        <f t="shared" si="212"/>
        <v>1.7528089887640448</v>
      </c>
      <c r="V518" s="16">
        <f t="shared" si="213"/>
        <v>0.1348314606741573</v>
      </c>
      <c r="W518" s="16">
        <f t="shared" si="214"/>
        <v>0.5393258426966292</v>
      </c>
      <c r="X518" s="16">
        <f t="shared" si="215"/>
        <v>0.2696629213483146</v>
      </c>
      <c r="Y518" s="16">
        <f t="shared" si="216"/>
        <v>0.6741573033707865</v>
      </c>
      <c r="Z518" s="16">
        <f t="shared" si="217"/>
        <v>0.5393258426966292</v>
      </c>
      <c r="AA518" s="16">
        <f t="shared" si="218"/>
        <v>0.8089887640449438</v>
      </c>
      <c r="AB518" s="17">
        <f t="shared" si="219"/>
        <v>0.2696629213483146</v>
      </c>
      <c r="AC518" s="15">
        <v>26783</v>
      </c>
      <c r="AD518" s="14">
        <f>AVERAGE(Tabela1[[#This Row],[202407-JUL]:[202506-JUN]])</f>
        <v>148.33333333333334</v>
      </c>
      <c r="AE518" s="14">
        <f t="shared" si="220"/>
        <v>186.66666666666666</v>
      </c>
      <c r="AF518" s="5">
        <v>0</v>
      </c>
      <c r="AG518" s="6">
        <v>1280</v>
      </c>
      <c r="AH518" s="4">
        <v>2160</v>
      </c>
      <c r="AI518" s="23">
        <f>SUM(Tabela1[[#This Row],[ESTOQUE RJ]:[ESTOQUE SC]])</f>
        <v>3440</v>
      </c>
      <c r="AJ518" s="4">
        <v>0</v>
      </c>
      <c r="AK518" s="4">
        <v>0</v>
      </c>
      <c r="AL518" s="24">
        <f>SUM(Tabela1[[#This Row],[QTD CONTAINER]:[QTD FÁBRICA]])</f>
        <v>0</v>
      </c>
      <c r="AM518" s="7">
        <f t="shared" si="221"/>
        <v>8.6292134831460672</v>
      </c>
      <c r="AN518" s="7">
        <f t="shared" si="222"/>
        <v>14.561797752808987</v>
      </c>
      <c r="AO518" s="8">
        <f t="shared" si="223"/>
        <v>0</v>
      </c>
      <c r="AP518" s="9">
        <f t="shared" si="224"/>
        <v>0</v>
      </c>
      <c r="AQ518" s="25">
        <f t="shared" si="225"/>
        <v>23.191011235955052</v>
      </c>
      <c r="AR518" s="18">
        <f t="shared" si="226"/>
        <v>6.8571428571428577</v>
      </c>
      <c r="AS518" s="7">
        <f t="shared" si="227"/>
        <v>11.571428571428571</v>
      </c>
      <c r="AT518" s="8">
        <f t="shared" si="228"/>
        <v>0</v>
      </c>
      <c r="AU518" s="9">
        <f t="shared" si="229"/>
        <v>0</v>
      </c>
      <c r="AV518" s="10">
        <f t="shared" si="230"/>
        <v>18.428571428571431</v>
      </c>
      <c r="AW518" s="22">
        <f t="shared" si="231"/>
        <v>0</v>
      </c>
      <c r="AX518" s="5">
        <f t="shared" si="232"/>
        <v>0</v>
      </c>
      <c r="AY518" s="4">
        <f>IF(
  AND(Tabela1[[#This Row],[GRUPO | ITEM]]="PALHETAS",NOT(OR(MID(Tabela1[[#This Row],[ITEM]],1,5)="YN-PF",MID(Tabela1[[#This Row],[ITEM]],1,5)="YN-PC"))),
  0,
  IF(
    ROUNDUP(
      IF(
        IF(D518="A",13-SUM(AR518:AU518),IF(D518="B",11-SUM(AR518:AU518),IF(D518="C",7-SUM(AR518:AU518))))
        &lt;0,
        0,
        IF(D518="A",13-SUM(AR518:AU518),IF(D518="B",11-SUM(AR518:AU518),IF(D518="C",7-SUM(AR518:AU518))))
      )
      *AE518/C518, 0
    )
    *C518 = 0,
    0,
    ROUNDUP(
      IF(
        IF(D518="A",13-SUM(AR518:AU518),IF(D518="B",11-SUM(AR518:AU518),IF(D518="C",7-SUM(AR518:AU518))))
        &lt;0,
        0,
        IF(D518="A",13-SUM(AR518:AU518),IF(D518="B",11-SUM(AR518:AU518),IF(D518="C",7-SUM(AR518:AU518))))
      )
      *AE518/C518, 0
    ) *C518
  )
)</f>
        <v>0</v>
      </c>
      <c r="AZ518" s="26">
        <f>IF(OR(COUNTIF(AB518,"&gt;="&amp;1.5)+COUNTIF(AA518,"&gt;="&amp;1.5)+COUNTIF(Z518,"&gt;="&amp;1.5)+COUNTIF(Y518,"&gt;="&amp;1.5)+COUNTIF(X518,"&gt;="&amp;1.5)&gt;=2,COUNTIF(AB518,"&gt;="&amp;2)&gt;=1,AND(AA518&gt;=1.5,AB518&lt;=0.3,AI518=0)),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+IFERROR(BA518*C518,0),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+IFERROR(BA518*C518,0),
IFERROR(AVERAGEIF(Tabela1[[#This Row],[COMPRA PADRÃO]:[COMPRA &gt;30%]],"&gt;"&amp;0,Tabela1[[#This Row],[COMPRA PADRÃO]:[COMPRA &gt;30%]]),
0))/Tabela1[[#This Row],[U/CX]],0)*Tabela1[[#This Row],[U/CX]])</f>
        <v>0</v>
      </c>
      <c r="BA518" s="19"/>
      <c r="BB518" s="19"/>
      <c r="BC518" s="5"/>
      <c r="BD518" s="43">
        <f t="shared" si="233"/>
        <v>6.716981132075472</v>
      </c>
      <c r="BE518" s="44">
        <f>Tabela1[[#This Row],[MÉDIA DIÁRIA]]*180</f>
        <v>1209.056603773585</v>
      </c>
      <c r="BF518" s="44">
        <f>Tabela1[[#This Row],[MÉDIA DIÁRIA]]*IF(Tabela1[[#This Row],[ABC FAT]]="A",(13*22),IF(Tabela1[[#This Row],[ABC FAT]]="B",(9*22),IF(Tabela1[[#This Row],[ABC FAT]]="C",(3*22),0)))</f>
        <v>1329.9622641509434</v>
      </c>
      <c r="BG518" s="44">
        <f>SUM(Tabela1[[#This Row],[ESTOQUE TOTAL]],Tabela1[[#This Row],[TRÂNSITO TOTAL]])</f>
        <v>3440</v>
      </c>
      <c r="BH5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2.8451935081148561</v>
      </c>
    </row>
    <row r="519" spans="1:61" s="3" customFormat="1" x14ac:dyDescent="0.2">
      <c r="A519" s="4" t="s">
        <v>1149</v>
      </c>
      <c r="B519" s="4" t="s">
        <v>1355</v>
      </c>
      <c r="C519" s="4">
        <v>20</v>
      </c>
      <c r="D519" s="4" t="s">
        <v>85</v>
      </c>
      <c r="E519" s="5"/>
      <c r="F519" s="4"/>
      <c r="G519" s="4"/>
      <c r="H519" s="4"/>
      <c r="I519" s="4"/>
      <c r="J519" s="4"/>
      <c r="K519" s="4"/>
      <c r="L519" s="4"/>
      <c r="M519" s="4"/>
      <c r="N519" s="4">
        <v>10</v>
      </c>
      <c r="O519" s="4">
        <v>5</v>
      </c>
      <c r="P519" s="4">
        <v>5</v>
      </c>
      <c r="Q519" s="13">
        <f t="shared" si="208"/>
        <v>0</v>
      </c>
      <c r="R519" s="16">
        <f t="shared" si="209"/>
        <v>0</v>
      </c>
      <c r="S519" s="16">
        <f t="shared" si="210"/>
        <v>0</v>
      </c>
      <c r="T519" s="16">
        <f t="shared" si="211"/>
        <v>0</v>
      </c>
      <c r="U519" s="16">
        <f t="shared" si="212"/>
        <v>0</v>
      </c>
      <c r="V519" s="16">
        <f t="shared" si="213"/>
        <v>0</v>
      </c>
      <c r="W519" s="16">
        <f t="shared" si="214"/>
        <v>0</v>
      </c>
      <c r="X519" s="16">
        <f t="shared" si="215"/>
        <v>0</v>
      </c>
      <c r="Y519" s="16">
        <f t="shared" si="216"/>
        <v>0</v>
      </c>
      <c r="Z519" s="16">
        <f t="shared" si="217"/>
        <v>1.5</v>
      </c>
      <c r="AA519" s="16">
        <f t="shared" si="218"/>
        <v>0.75</v>
      </c>
      <c r="AB519" s="17">
        <f t="shared" si="219"/>
        <v>0.75</v>
      </c>
      <c r="AC519" s="15">
        <v>2037.8</v>
      </c>
      <c r="AD519" s="14">
        <f>AVERAGE(Tabela1[[#This Row],[202407-JUL]:[202506-JUN]])</f>
        <v>6.666666666666667</v>
      </c>
      <c r="AE519" s="14">
        <f t="shared" si="220"/>
        <v>6.666666666666667</v>
      </c>
      <c r="AF519" s="5">
        <v>0</v>
      </c>
      <c r="AG519" s="6">
        <v>39</v>
      </c>
      <c r="AH519" s="4">
        <v>0</v>
      </c>
      <c r="AI519" s="23">
        <f>SUM(Tabela1[[#This Row],[ESTOQUE RJ]:[ESTOQUE SC]])</f>
        <v>39</v>
      </c>
      <c r="AJ519" s="4">
        <v>0</v>
      </c>
      <c r="AK519" s="4">
        <v>220</v>
      </c>
      <c r="AL519" s="24">
        <f>SUM(Tabela1[[#This Row],[QTD CONTAINER]:[QTD FÁBRICA]])</f>
        <v>220</v>
      </c>
      <c r="AM519" s="7">
        <f t="shared" si="221"/>
        <v>5.85</v>
      </c>
      <c r="AN519" s="7">
        <f t="shared" si="222"/>
        <v>0</v>
      </c>
      <c r="AO519" s="8">
        <f t="shared" si="223"/>
        <v>0</v>
      </c>
      <c r="AP519" s="9">
        <f t="shared" si="224"/>
        <v>33</v>
      </c>
      <c r="AQ519" s="25">
        <f t="shared" si="225"/>
        <v>38.85</v>
      </c>
      <c r="AR519" s="18">
        <f t="shared" si="226"/>
        <v>5.85</v>
      </c>
      <c r="AS519" s="7">
        <f t="shared" si="227"/>
        <v>0</v>
      </c>
      <c r="AT519" s="8">
        <f t="shared" si="228"/>
        <v>0</v>
      </c>
      <c r="AU519" s="9">
        <f t="shared" si="229"/>
        <v>33</v>
      </c>
      <c r="AV519" s="10">
        <f t="shared" si="230"/>
        <v>38.85</v>
      </c>
      <c r="AW519" s="22">
        <f t="shared" si="231"/>
        <v>0</v>
      </c>
      <c r="AX519" s="5">
        <f t="shared" si="232"/>
        <v>0</v>
      </c>
      <c r="AY519" s="4">
        <f>IF(
  AND(Tabela1[[#This Row],[GRUPO | ITEM]]="PALHETAS",NOT(OR(MID(Tabela1[[#This Row],[ITEM]],1,5)="YN-PF",MID(Tabela1[[#This Row],[ITEM]],1,5)="YN-PC"))),
  0,
  IF(
    ROUNDUP(
      IF(
        IF(D519="A",13-SUM(AR519:AU519),IF(D519="B",11-SUM(AR519:AU519),IF(D519="C",7-SUM(AR519:AU519))))
        &lt;0,
        0,
        IF(D519="A",13-SUM(AR519:AU519),IF(D519="B",11-SUM(AR519:AU519),IF(D519="C",7-SUM(AR519:AU519))))
      )
      *AE519/C519, 0
    )
    *C519 = 0,
    0,
    ROUNDUP(
      IF(
        IF(D519="A",13-SUM(AR519:AU519),IF(D519="B",11-SUM(AR519:AU519),IF(D519="C",7-SUM(AR519:AU519))))
        &lt;0,
        0,
        IF(D519="A",13-SUM(AR519:AU519),IF(D519="B",11-SUM(AR519:AU519),IF(D519="C",7-SUM(AR519:AU519))))
      )
      *AE519/C519, 0
    ) *C519
  )
)</f>
        <v>0</v>
      </c>
      <c r="AZ519" s="26">
        <f>IF(OR(COUNTIF(AB519,"&gt;="&amp;1.5)+COUNTIF(AA519,"&gt;="&amp;1.5)+COUNTIF(Z519,"&gt;="&amp;1.5)+COUNTIF(Y519,"&gt;="&amp;1.5)+COUNTIF(X519,"&gt;="&amp;1.5)&gt;=2,COUNTIF(AB519,"&gt;="&amp;2)&gt;=1,AND(AA519&gt;=1.5,AB519&lt;=0.3,AI519=0)),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+IFERROR(BA519*C519,0),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+IFERROR(BA519*C519,0),
IFERROR(AVERAGEIF(Tabela1[[#This Row],[COMPRA PADRÃO]:[COMPRA &gt;30%]],"&gt;"&amp;0,Tabela1[[#This Row],[COMPRA PADRÃO]:[COMPRA &gt;30%]]),
0))/Tabela1[[#This Row],[U/CX]],0)*Tabela1[[#This Row],[U/CX]])</f>
        <v>0</v>
      </c>
      <c r="BA519" s="19"/>
      <c r="BB519" s="19"/>
      <c r="BC519" s="5"/>
      <c r="BD519" s="43">
        <f t="shared" si="233"/>
        <v>7.5471698113207544E-2</v>
      </c>
      <c r="BE519" s="44">
        <f>Tabela1[[#This Row],[MÉDIA DIÁRIA]]*180</f>
        <v>13.584905660377357</v>
      </c>
      <c r="BF519" s="44">
        <f>Tabela1[[#This Row],[MÉDIA DIÁRIA]]*IF(Tabela1[[#This Row],[ABC FAT]]="A",(13*22),IF(Tabela1[[#This Row],[ABC FAT]]="B",(9*22),IF(Tabela1[[#This Row],[ABC FAT]]="C",(3*22),0)))</f>
        <v>4.9811320754716979</v>
      </c>
      <c r="BG519" s="44">
        <f>SUM(Tabela1[[#This Row],[ESTOQUE TOTAL]],Tabela1[[#This Row],[TRÂNSITO TOTAL]])</f>
        <v>259</v>
      </c>
      <c r="BH5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2.8708333333333336</v>
      </c>
    </row>
    <row r="520" spans="1:61" s="3" customFormat="1" x14ac:dyDescent="0.2">
      <c r="A520" s="4" t="s">
        <v>1149</v>
      </c>
      <c r="B520" s="4" t="s">
        <v>1353</v>
      </c>
      <c r="C520" s="4">
        <v>15</v>
      </c>
      <c r="D520" s="4" t="s">
        <v>85</v>
      </c>
      <c r="E520" s="5"/>
      <c r="F520" s="4"/>
      <c r="G520" s="4"/>
      <c r="H520" s="4"/>
      <c r="I520" s="4"/>
      <c r="J520" s="4"/>
      <c r="K520" s="4"/>
      <c r="L520" s="4"/>
      <c r="M520" s="4"/>
      <c r="N520" s="4">
        <v>10</v>
      </c>
      <c r="O520" s="4">
        <v>5</v>
      </c>
      <c r="P520" s="4">
        <v>5</v>
      </c>
      <c r="Q520" s="13">
        <f t="shared" si="208"/>
        <v>0</v>
      </c>
      <c r="R520" s="16">
        <f t="shared" si="209"/>
        <v>0</v>
      </c>
      <c r="S520" s="16">
        <f t="shared" si="210"/>
        <v>0</v>
      </c>
      <c r="T520" s="16">
        <f t="shared" si="211"/>
        <v>0</v>
      </c>
      <c r="U520" s="16">
        <f t="shared" si="212"/>
        <v>0</v>
      </c>
      <c r="V520" s="16">
        <f t="shared" si="213"/>
        <v>0</v>
      </c>
      <c r="W520" s="16">
        <f t="shared" si="214"/>
        <v>0</v>
      </c>
      <c r="X520" s="16">
        <f t="shared" si="215"/>
        <v>0</v>
      </c>
      <c r="Y520" s="16">
        <f t="shared" si="216"/>
        <v>0</v>
      </c>
      <c r="Z520" s="16">
        <f t="shared" si="217"/>
        <v>1.5</v>
      </c>
      <c r="AA520" s="16">
        <f t="shared" si="218"/>
        <v>0.75</v>
      </c>
      <c r="AB520" s="17">
        <f t="shared" si="219"/>
        <v>0.75</v>
      </c>
      <c r="AC520" s="15">
        <v>2492.3000000000002</v>
      </c>
      <c r="AD520" s="14">
        <f>AVERAGE(Tabela1[[#This Row],[202407-JUL]:[202506-JUN]])</f>
        <v>6.666666666666667</v>
      </c>
      <c r="AE520" s="14">
        <f t="shared" si="220"/>
        <v>6.666666666666667</v>
      </c>
      <c r="AF520" s="5">
        <v>0</v>
      </c>
      <c r="AG520" s="6">
        <v>39</v>
      </c>
      <c r="AH520" s="4">
        <v>0</v>
      </c>
      <c r="AI520" s="23">
        <f>SUM(Tabela1[[#This Row],[ESTOQUE RJ]:[ESTOQUE SC]])</f>
        <v>39</v>
      </c>
      <c r="AJ520" s="4">
        <v>0</v>
      </c>
      <c r="AK520" s="4">
        <v>180</v>
      </c>
      <c r="AL520" s="24">
        <f>SUM(Tabela1[[#This Row],[QTD CONTAINER]:[QTD FÁBRICA]])</f>
        <v>180</v>
      </c>
      <c r="AM520" s="7">
        <f t="shared" si="221"/>
        <v>5.85</v>
      </c>
      <c r="AN520" s="7">
        <f t="shared" si="222"/>
        <v>0</v>
      </c>
      <c r="AO520" s="8">
        <f t="shared" si="223"/>
        <v>0</v>
      </c>
      <c r="AP520" s="9">
        <f t="shared" si="224"/>
        <v>27</v>
      </c>
      <c r="AQ520" s="25">
        <f t="shared" si="225"/>
        <v>32.85</v>
      </c>
      <c r="AR520" s="18">
        <f t="shared" si="226"/>
        <v>5.85</v>
      </c>
      <c r="AS520" s="7">
        <f t="shared" si="227"/>
        <v>0</v>
      </c>
      <c r="AT520" s="8">
        <f t="shared" si="228"/>
        <v>0</v>
      </c>
      <c r="AU520" s="9">
        <f t="shared" si="229"/>
        <v>27</v>
      </c>
      <c r="AV520" s="10">
        <f t="shared" si="230"/>
        <v>32.85</v>
      </c>
      <c r="AW520" s="22">
        <f t="shared" si="231"/>
        <v>0</v>
      </c>
      <c r="AX520" s="5">
        <f t="shared" si="232"/>
        <v>0</v>
      </c>
      <c r="AY520" s="4">
        <f>IF(
  AND(Tabela1[[#This Row],[GRUPO | ITEM]]="PALHETAS",NOT(OR(MID(Tabela1[[#This Row],[ITEM]],1,5)="YN-PF",MID(Tabela1[[#This Row],[ITEM]],1,5)="YN-PC"))),
  0,
  IF(
    ROUNDUP(
      IF(
        IF(D520="A",13-SUM(AR520:AU520),IF(D520="B",11-SUM(AR520:AU520),IF(D520="C",7-SUM(AR520:AU520))))
        &lt;0,
        0,
        IF(D520="A",13-SUM(AR520:AU520),IF(D520="B",11-SUM(AR520:AU520),IF(D520="C",7-SUM(AR520:AU520))))
      )
      *AE520/C520, 0
    )
    *C520 = 0,
    0,
    ROUNDUP(
      IF(
        IF(D520="A",13-SUM(AR520:AU520),IF(D520="B",11-SUM(AR520:AU520),IF(D520="C",7-SUM(AR520:AU520))))
        &lt;0,
        0,
        IF(D520="A",13-SUM(AR520:AU520),IF(D520="B",11-SUM(AR520:AU520),IF(D520="C",7-SUM(AR520:AU520))))
      )
      *AE520/C520, 0
    ) *C520
  )
)</f>
        <v>0</v>
      </c>
      <c r="AZ520" s="26">
        <f>IF(OR(COUNTIF(AB520,"&gt;="&amp;1.5)+COUNTIF(AA520,"&gt;="&amp;1.5)+COUNTIF(Z520,"&gt;="&amp;1.5)+COUNTIF(Y520,"&gt;="&amp;1.5)+COUNTIF(X520,"&gt;="&amp;1.5)&gt;=2,COUNTIF(AB520,"&gt;="&amp;2)&gt;=1,AND(AA520&gt;=1.5,AB520&lt;=0.3,AI520=0)),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+IFERROR(BA520*C520,0),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+IFERROR(BA520*C520,0),
IFERROR(AVERAGEIF(Tabela1[[#This Row],[COMPRA PADRÃO]:[COMPRA &gt;30%]],"&gt;"&amp;0,Tabela1[[#This Row],[COMPRA PADRÃO]:[COMPRA &gt;30%]]),
0))/Tabela1[[#This Row],[U/CX]],0)*Tabela1[[#This Row],[U/CX]])</f>
        <v>0</v>
      </c>
      <c r="BA520" s="33"/>
      <c r="BB520" s="33"/>
      <c r="BC520" s="42"/>
      <c r="BD520" s="43">
        <f t="shared" si="233"/>
        <v>7.5471698113207544E-2</v>
      </c>
      <c r="BE520" s="44">
        <f>Tabela1[[#This Row],[MÉDIA DIÁRIA]]*180</f>
        <v>13.584905660377357</v>
      </c>
      <c r="BF520" s="44">
        <f>Tabela1[[#This Row],[MÉDIA DIÁRIA]]*IF(Tabela1[[#This Row],[ABC FAT]]="A",(13*22),IF(Tabela1[[#This Row],[ABC FAT]]="B",(9*22),IF(Tabela1[[#This Row],[ABC FAT]]="C",(3*22),0)))</f>
        <v>4.9811320754716979</v>
      </c>
      <c r="BG520" s="44">
        <f>SUM(Tabela1[[#This Row],[ESTOQUE TOTAL]],Tabela1[[#This Row],[TRÂNSITO TOTAL]])</f>
        <v>219</v>
      </c>
      <c r="BH5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2.8708333333333336</v>
      </c>
    </row>
    <row r="521" spans="1:61" s="3" customFormat="1" x14ac:dyDescent="0.2">
      <c r="A521" s="4" t="s">
        <v>34</v>
      </c>
      <c r="B521" s="4" t="s">
        <v>582</v>
      </c>
      <c r="C521" s="4">
        <v>500</v>
      </c>
      <c r="D521" s="4" t="s">
        <v>16</v>
      </c>
      <c r="E521" s="5">
        <v>1245</v>
      </c>
      <c r="F521" s="4"/>
      <c r="G521" s="4"/>
      <c r="H521" s="4"/>
      <c r="I521" s="4">
        <v>1000</v>
      </c>
      <c r="J521" s="4"/>
      <c r="K521" s="4"/>
      <c r="L521" s="4">
        <v>1030</v>
      </c>
      <c r="M521" s="4"/>
      <c r="N521" s="4"/>
      <c r="O521" s="4">
        <v>180</v>
      </c>
      <c r="P521" s="4"/>
      <c r="Q521" s="13">
        <f t="shared" si="208"/>
        <v>1.4413892908827786</v>
      </c>
      <c r="R521" s="16">
        <f t="shared" si="209"/>
        <v>0</v>
      </c>
      <c r="S521" s="16">
        <f t="shared" si="210"/>
        <v>0</v>
      </c>
      <c r="T521" s="16">
        <f t="shared" si="211"/>
        <v>0</v>
      </c>
      <c r="U521" s="16">
        <f t="shared" si="212"/>
        <v>1.1577424023154848</v>
      </c>
      <c r="V521" s="16">
        <f t="shared" si="213"/>
        <v>0</v>
      </c>
      <c r="W521" s="16">
        <f t="shared" si="214"/>
        <v>0</v>
      </c>
      <c r="X521" s="16">
        <f t="shared" si="215"/>
        <v>1.1924746743849493</v>
      </c>
      <c r="Y521" s="16">
        <f t="shared" si="216"/>
        <v>0</v>
      </c>
      <c r="Z521" s="16">
        <f t="shared" si="217"/>
        <v>0</v>
      </c>
      <c r="AA521" s="16">
        <f t="shared" si="218"/>
        <v>0.20839363241678727</v>
      </c>
      <c r="AB521" s="17">
        <f t="shared" si="219"/>
        <v>0</v>
      </c>
      <c r="AC521" s="15">
        <v>19910.900000000001</v>
      </c>
      <c r="AD521" s="14">
        <f>AVERAGE(Tabela1[[#This Row],[202407-JUL]:[202506-JUN]])</f>
        <v>863.75</v>
      </c>
      <c r="AE521" s="14">
        <f t="shared" si="220"/>
        <v>1091.6666666666667</v>
      </c>
      <c r="AF521" s="5">
        <v>0</v>
      </c>
      <c r="AG521" s="6">
        <v>780</v>
      </c>
      <c r="AH521" s="4">
        <v>0</v>
      </c>
      <c r="AI521" s="23">
        <f>SUM(Tabela1[[#This Row],[ESTOQUE RJ]:[ESTOQUE SC]])</f>
        <v>780</v>
      </c>
      <c r="AJ521" s="4">
        <v>6000</v>
      </c>
      <c r="AK521" s="4">
        <v>5500</v>
      </c>
      <c r="AL521" s="24">
        <f>SUM(Tabela1[[#This Row],[QTD CONTAINER]:[QTD FÁBRICA]])</f>
        <v>11500</v>
      </c>
      <c r="AM521" s="7">
        <f t="shared" si="221"/>
        <v>0.90303907380607817</v>
      </c>
      <c r="AN521" s="7">
        <f t="shared" si="222"/>
        <v>0</v>
      </c>
      <c r="AO521" s="8">
        <f t="shared" si="223"/>
        <v>6.9464544138929085</v>
      </c>
      <c r="AP521" s="9">
        <f t="shared" si="224"/>
        <v>6.3675832127351661</v>
      </c>
      <c r="AQ521" s="25">
        <f t="shared" si="225"/>
        <v>14.217076700434152</v>
      </c>
      <c r="AR521" s="18">
        <f t="shared" si="226"/>
        <v>0.71450381679389308</v>
      </c>
      <c r="AS521" s="7">
        <f t="shared" si="227"/>
        <v>0</v>
      </c>
      <c r="AT521" s="8">
        <f t="shared" si="228"/>
        <v>5.4961832061068696</v>
      </c>
      <c r="AU521" s="9">
        <f t="shared" si="229"/>
        <v>5.0381679389312977</v>
      </c>
      <c r="AV521" s="10">
        <f t="shared" si="230"/>
        <v>11.248854961832059</v>
      </c>
      <c r="AW521" s="22">
        <f t="shared" si="231"/>
        <v>0</v>
      </c>
      <c r="AX521" s="5">
        <f t="shared" si="232"/>
        <v>0</v>
      </c>
      <c r="AY521" s="4">
        <f>IF(
  AND(Tabela1[[#This Row],[GRUPO | ITEM]]="PALHETAS",NOT(OR(MID(Tabela1[[#This Row],[ITEM]],1,5)="YN-PF",MID(Tabela1[[#This Row],[ITEM]],1,5)="YN-PC"))),
  0,
  IF(
    ROUNDUP(
      IF(
        IF(D521="A",13-SUM(AR521:AU521),IF(D521="B",11-SUM(AR521:AU521),IF(D521="C",7-SUM(AR521:AU521))))
        &lt;0,
        0,
        IF(D521="A",13-SUM(AR521:AU521),IF(D521="B",11-SUM(AR521:AU521),IF(D521="C",7-SUM(AR521:AU521))))
      )
      *AE521/C521, 0
    )
    *C521 = 0,
    0,
    ROUNDUP(
      IF(
        IF(D521="A",13-SUM(AR521:AU521),IF(D521="B",11-SUM(AR521:AU521),IF(D521="C",7-SUM(AR521:AU521))))
        &lt;0,
        0,
        IF(D521="A",13-SUM(AR521:AU521),IF(D521="B",11-SUM(AR521:AU521),IF(D521="C",7-SUM(AR521:AU521))))
      )
      *AE521/C521, 0
    ) *C521
  )
)</f>
        <v>0</v>
      </c>
      <c r="AZ521" s="26">
        <f>IF(OR(COUNTIF(AB521,"&gt;="&amp;1.5)+COUNTIF(AA521,"&gt;="&amp;1.5)+COUNTIF(Z521,"&gt;="&amp;1.5)+COUNTIF(Y521,"&gt;="&amp;1.5)+COUNTIF(X521,"&gt;="&amp;1.5)&gt;=2,COUNTIF(AB521,"&gt;="&amp;2)&gt;=1,AND(AA521&gt;=1.5,AB521&lt;=0.3,AI521=0)),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+IFERROR(BA521*C521,0),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+IFERROR(BA521*C521,0),
IFERROR(AVERAGEIF(Tabela1[[#This Row],[COMPRA PADRÃO]:[COMPRA &gt;30%]],"&gt;"&amp;0,Tabela1[[#This Row],[COMPRA PADRÃO]:[COMPRA &gt;30%]]),
0))/Tabela1[[#This Row],[U/CX]],0)*Tabela1[[#This Row],[U/CX]])</f>
        <v>0</v>
      </c>
      <c r="BA521" s="19"/>
      <c r="BB521" s="19"/>
      <c r="BC521" s="41"/>
      <c r="BD521" s="43">
        <f t="shared" si="233"/>
        <v>13.037735849056604</v>
      </c>
      <c r="BE521" s="44">
        <f>Tabela1[[#This Row],[MÉDIA DIÁRIA]]*180</f>
        <v>2346.7924528301887</v>
      </c>
      <c r="BF521" s="44">
        <f>Tabela1[[#This Row],[MÉDIA DIÁRIA]]*IF(Tabela1[[#This Row],[ABC FAT]]="A",(13*22),IF(Tabela1[[#This Row],[ABC FAT]]="B",(9*22),IF(Tabela1[[#This Row],[ABC FAT]]="C",(3*22),0)))</f>
        <v>2581.4716981132078</v>
      </c>
      <c r="BG521" s="44">
        <f>SUM(Tabela1[[#This Row],[ESTOQUE TOTAL]],Tabela1[[#This Row],[TRÂNSITO TOTAL]])</f>
        <v>12280</v>
      </c>
      <c r="BH5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2.8890496864447659</v>
      </c>
    </row>
    <row r="522" spans="1:61" s="3" customFormat="1" x14ac:dyDescent="0.2">
      <c r="A522" s="4" t="s">
        <v>17</v>
      </c>
      <c r="B522" s="4" t="s">
        <v>908</v>
      </c>
      <c r="C522" s="4">
        <v>20</v>
      </c>
      <c r="D522" s="4" t="s">
        <v>16</v>
      </c>
      <c r="E522" s="5">
        <v>380</v>
      </c>
      <c r="F522" s="4">
        <v>280</v>
      </c>
      <c r="G522" s="4">
        <v>220</v>
      </c>
      <c r="H522" s="4">
        <v>420</v>
      </c>
      <c r="I522" s="4">
        <v>260</v>
      </c>
      <c r="J522" s="4">
        <v>60</v>
      </c>
      <c r="K522" s="4">
        <v>260</v>
      </c>
      <c r="L522" s="4">
        <v>240</v>
      </c>
      <c r="M522" s="4">
        <v>20</v>
      </c>
      <c r="N522" s="4">
        <v>20</v>
      </c>
      <c r="O522" s="4">
        <v>220</v>
      </c>
      <c r="P522" s="4">
        <v>200</v>
      </c>
      <c r="Q522" s="13">
        <f t="shared" si="208"/>
        <v>1.7674418604651163</v>
      </c>
      <c r="R522" s="16">
        <f t="shared" si="209"/>
        <v>1.3023255813953489</v>
      </c>
      <c r="S522" s="16">
        <f t="shared" si="210"/>
        <v>1.0232558139534884</v>
      </c>
      <c r="T522" s="16">
        <f t="shared" si="211"/>
        <v>1.9534883720930232</v>
      </c>
      <c r="U522" s="16">
        <f t="shared" si="212"/>
        <v>1.2093023255813953</v>
      </c>
      <c r="V522" s="16">
        <f t="shared" si="213"/>
        <v>0.27906976744186046</v>
      </c>
      <c r="W522" s="16">
        <f t="shared" si="214"/>
        <v>1.2093023255813953</v>
      </c>
      <c r="X522" s="16">
        <f t="shared" si="215"/>
        <v>1.1162790697674418</v>
      </c>
      <c r="Y522" s="16">
        <f t="shared" si="216"/>
        <v>9.3023255813953487E-2</v>
      </c>
      <c r="Z522" s="16">
        <f t="shared" si="217"/>
        <v>9.3023255813953487E-2</v>
      </c>
      <c r="AA522" s="16">
        <f t="shared" si="218"/>
        <v>1.0232558139534884</v>
      </c>
      <c r="AB522" s="17">
        <f t="shared" si="219"/>
        <v>0.93023255813953487</v>
      </c>
      <c r="AC522" s="15">
        <v>39572.800000000003</v>
      </c>
      <c r="AD522" s="14">
        <f>AVERAGE(Tabela1[[#This Row],[202407-JUL]:[202506-JUN]])</f>
        <v>215</v>
      </c>
      <c r="AE522" s="14">
        <f t="shared" si="220"/>
        <v>275.55555555555554</v>
      </c>
      <c r="AF522" s="5">
        <v>0</v>
      </c>
      <c r="AG522" s="6">
        <v>2520</v>
      </c>
      <c r="AH522" s="4">
        <v>2560</v>
      </c>
      <c r="AI522" s="23">
        <f>SUM(Tabela1[[#This Row],[ESTOQUE RJ]:[ESTOQUE SC]])</f>
        <v>5080</v>
      </c>
      <c r="AJ522" s="4">
        <v>0</v>
      </c>
      <c r="AK522" s="4">
        <v>0</v>
      </c>
      <c r="AL522" s="24">
        <f>SUM(Tabela1[[#This Row],[QTD CONTAINER]:[QTD FÁBRICA]])</f>
        <v>0</v>
      </c>
      <c r="AM522" s="7">
        <f t="shared" si="221"/>
        <v>11.720930232558139</v>
      </c>
      <c r="AN522" s="7">
        <f t="shared" si="222"/>
        <v>11.906976744186046</v>
      </c>
      <c r="AO522" s="8">
        <f t="shared" si="223"/>
        <v>0</v>
      </c>
      <c r="AP522" s="9">
        <f t="shared" si="224"/>
        <v>0</v>
      </c>
      <c r="AQ522" s="25">
        <f t="shared" si="225"/>
        <v>23.627906976744185</v>
      </c>
      <c r="AR522" s="18">
        <f t="shared" si="226"/>
        <v>9.1451612903225818</v>
      </c>
      <c r="AS522" s="7">
        <f t="shared" si="227"/>
        <v>9.2903225806451619</v>
      </c>
      <c r="AT522" s="8">
        <f t="shared" si="228"/>
        <v>0</v>
      </c>
      <c r="AU522" s="9">
        <f t="shared" si="229"/>
        <v>0</v>
      </c>
      <c r="AV522" s="10">
        <f t="shared" si="230"/>
        <v>18.435483870967744</v>
      </c>
      <c r="AW522" s="22">
        <f t="shared" si="231"/>
        <v>0</v>
      </c>
      <c r="AX522" s="5">
        <f t="shared" si="232"/>
        <v>0</v>
      </c>
      <c r="AY522" s="4">
        <f>IF(
  AND(Tabela1[[#This Row],[GRUPO | ITEM]]="PALHETAS",NOT(OR(MID(Tabela1[[#This Row],[ITEM]],1,5)="YN-PF",MID(Tabela1[[#This Row],[ITEM]],1,5)="YN-PC"))),
  0,
  IF(
    ROUNDUP(
      IF(
        IF(D522="A",13-SUM(AR522:AU522),IF(D522="B",11-SUM(AR522:AU522),IF(D522="C",7-SUM(AR522:AU522))))
        &lt;0,
        0,
        IF(D522="A",13-SUM(AR522:AU522),IF(D522="B",11-SUM(AR522:AU522),IF(D522="C",7-SUM(AR522:AU522))))
      )
      *AE522/C522, 0
    )
    *C522 = 0,
    0,
    ROUNDUP(
      IF(
        IF(D522="A",13-SUM(AR522:AU522),IF(D522="B",11-SUM(AR522:AU522),IF(D522="C",7-SUM(AR522:AU522))))
        &lt;0,
        0,
        IF(D522="A",13-SUM(AR522:AU522),IF(D522="B",11-SUM(AR522:AU522),IF(D522="C",7-SUM(AR522:AU522))))
      )
      *AE522/C522, 0
    ) *C522
  )
)</f>
        <v>0</v>
      </c>
      <c r="AZ522" s="26">
        <f>IF(OR(COUNTIF(AB522,"&gt;="&amp;1.5)+COUNTIF(AA522,"&gt;="&amp;1.5)+COUNTIF(Z522,"&gt;="&amp;1.5)+COUNTIF(Y522,"&gt;="&amp;1.5)+COUNTIF(X522,"&gt;="&amp;1.5)&gt;=2,COUNTIF(AB522,"&gt;="&amp;2)&gt;=1,AND(AA522&gt;=1.5,AB522&lt;=0.3,AI522=0)),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+IFERROR(BA522*C522,0),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+IFERROR(BA522*C522,0),
IFERROR(AVERAGEIF(Tabela1[[#This Row],[COMPRA PADRÃO]:[COMPRA &gt;30%]],"&gt;"&amp;0,Tabela1[[#This Row],[COMPRA PADRÃO]:[COMPRA &gt;30%]]),
0))/Tabela1[[#This Row],[U/CX]],0)*Tabela1[[#This Row],[U/CX]])</f>
        <v>0</v>
      </c>
      <c r="BA522" s="19"/>
      <c r="BB522" s="19"/>
      <c r="BC522" s="5"/>
      <c r="BD522" s="43">
        <f t="shared" si="233"/>
        <v>9.7358490566037741</v>
      </c>
      <c r="BE522" s="44">
        <f>Tabela1[[#This Row],[MÉDIA DIÁRIA]]*180</f>
        <v>1752.4528301886794</v>
      </c>
      <c r="BF522" s="44">
        <f>Tabela1[[#This Row],[MÉDIA DIÁRIA]]*IF(Tabela1[[#This Row],[ABC FAT]]="A",(13*22),IF(Tabela1[[#This Row],[ABC FAT]]="B",(9*22),IF(Tabela1[[#This Row],[ABC FAT]]="C",(3*22),0)))</f>
        <v>1927.6981132075473</v>
      </c>
      <c r="BG522" s="44">
        <f>SUM(Tabela1[[#This Row],[ESTOQUE TOTAL]],Tabela1[[#This Row],[TRÂNSITO TOTAL]])</f>
        <v>5080</v>
      </c>
      <c r="BH5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2.8987941429801891</v>
      </c>
    </row>
    <row r="523" spans="1:61" s="3" customFormat="1" x14ac:dyDescent="0.2">
      <c r="A523" s="4" t="s">
        <v>17</v>
      </c>
      <c r="B523" s="4" t="s">
        <v>910</v>
      </c>
      <c r="C523" s="4">
        <v>20</v>
      </c>
      <c r="D523" s="4" t="s">
        <v>16</v>
      </c>
      <c r="E523" s="5">
        <v>360</v>
      </c>
      <c r="F523" s="4">
        <v>340</v>
      </c>
      <c r="G523" s="4">
        <v>140</v>
      </c>
      <c r="H523" s="4">
        <v>380</v>
      </c>
      <c r="I523" s="4">
        <v>340</v>
      </c>
      <c r="J523" s="4">
        <v>80</v>
      </c>
      <c r="K523" s="4">
        <v>280</v>
      </c>
      <c r="L523" s="4">
        <v>260</v>
      </c>
      <c r="M523" s="4">
        <v>280</v>
      </c>
      <c r="N523" s="4">
        <v>140</v>
      </c>
      <c r="O523" s="4">
        <v>240</v>
      </c>
      <c r="P523" s="4">
        <v>240</v>
      </c>
      <c r="Q523" s="13">
        <f t="shared" si="208"/>
        <v>1.4025974025974024</v>
      </c>
      <c r="R523" s="16">
        <f t="shared" si="209"/>
        <v>1.3246753246753247</v>
      </c>
      <c r="S523" s="16">
        <f t="shared" si="210"/>
        <v>0.54545454545454541</v>
      </c>
      <c r="T523" s="16">
        <f t="shared" si="211"/>
        <v>1.4805194805194803</v>
      </c>
      <c r="U523" s="16">
        <f t="shared" si="212"/>
        <v>1.3246753246753247</v>
      </c>
      <c r="V523" s="16">
        <f t="shared" si="213"/>
        <v>0.31168831168831168</v>
      </c>
      <c r="W523" s="16">
        <f t="shared" si="214"/>
        <v>1.0909090909090908</v>
      </c>
      <c r="X523" s="16">
        <f t="shared" si="215"/>
        <v>1.0129870129870129</v>
      </c>
      <c r="Y523" s="16">
        <f t="shared" si="216"/>
        <v>1.0909090909090908</v>
      </c>
      <c r="Z523" s="16">
        <f t="shared" si="217"/>
        <v>0.54545454545454541</v>
      </c>
      <c r="AA523" s="16">
        <f t="shared" si="218"/>
        <v>0.93506493506493504</v>
      </c>
      <c r="AB523" s="17">
        <f t="shared" si="219"/>
        <v>0.93506493506493504</v>
      </c>
      <c r="AC523" s="15">
        <v>47425.2</v>
      </c>
      <c r="AD523" s="14">
        <f>AVERAGE(Tabela1[[#This Row],[202407-JUL]:[202506-JUN]])</f>
        <v>256.66666666666669</v>
      </c>
      <c r="AE523" s="14">
        <f t="shared" si="220"/>
        <v>256.66666666666669</v>
      </c>
      <c r="AF523" s="5">
        <v>0</v>
      </c>
      <c r="AG523" s="6">
        <v>2180</v>
      </c>
      <c r="AH523" s="4">
        <v>3420</v>
      </c>
      <c r="AI523" s="23">
        <f>SUM(Tabela1[[#This Row],[ESTOQUE RJ]:[ESTOQUE SC]])</f>
        <v>5600</v>
      </c>
      <c r="AJ523" s="4">
        <v>500</v>
      </c>
      <c r="AK523" s="4">
        <v>0</v>
      </c>
      <c r="AL523" s="24">
        <f>SUM(Tabela1[[#This Row],[QTD CONTAINER]:[QTD FÁBRICA]])</f>
        <v>500</v>
      </c>
      <c r="AM523" s="7">
        <f t="shared" si="221"/>
        <v>8.4935064935064926</v>
      </c>
      <c r="AN523" s="7">
        <f t="shared" si="222"/>
        <v>13.324675324675324</v>
      </c>
      <c r="AO523" s="8">
        <f t="shared" si="223"/>
        <v>1.9480519480519478</v>
      </c>
      <c r="AP523" s="9">
        <f t="shared" si="224"/>
        <v>0</v>
      </c>
      <c r="AQ523" s="25">
        <f t="shared" si="225"/>
        <v>23.766233766233764</v>
      </c>
      <c r="AR523" s="18">
        <f t="shared" si="226"/>
        <v>8.4935064935064926</v>
      </c>
      <c r="AS523" s="7">
        <f t="shared" si="227"/>
        <v>13.324675324675324</v>
      </c>
      <c r="AT523" s="8">
        <f t="shared" si="228"/>
        <v>1.9480519480519478</v>
      </c>
      <c r="AU523" s="9">
        <f t="shared" si="229"/>
        <v>0</v>
      </c>
      <c r="AV523" s="10">
        <f t="shared" si="230"/>
        <v>23.766233766233764</v>
      </c>
      <c r="AW523" s="22">
        <f t="shared" si="231"/>
        <v>0</v>
      </c>
      <c r="AX523" s="5">
        <f t="shared" si="232"/>
        <v>0</v>
      </c>
      <c r="AY523" s="4">
        <f>IF(
  AND(Tabela1[[#This Row],[GRUPO | ITEM]]="PALHETAS",NOT(OR(MID(Tabela1[[#This Row],[ITEM]],1,5)="YN-PF",MID(Tabela1[[#This Row],[ITEM]],1,5)="YN-PC"))),
  0,
  IF(
    ROUNDUP(
      IF(
        IF(D523="A",13-SUM(AR523:AU523),IF(D523="B",11-SUM(AR523:AU523),IF(D523="C",7-SUM(AR523:AU523))))
        &lt;0,
        0,
        IF(D523="A",13-SUM(AR523:AU523),IF(D523="B",11-SUM(AR523:AU523),IF(D523="C",7-SUM(AR523:AU523))))
      )
      *AE523/C523, 0
    )
    *C523 = 0,
    0,
    ROUNDUP(
      IF(
        IF(D523="A",13-SUM(AR523:AU523),IF(D523="B",11-SUM(AR523:AU523),IF(D523="C",7-SUM(AR523:AU523))))
        &lt;0,
        0,
        IF(D523="A",13-SUM(AR523:AU523),IF(D523="B",11-SUM(AR523:AU523),IF(D523="C",7-SUM(AR523:AU523))))
      )
      *AE523/C523, 0
    ) *C523
  )
)</f>
        <v>0</v>
      </c>
      <c r="AZ523" s="26">
        <f>IF(OR(COUNTIF(AB523,"&gt;="&amp;1.5)+COUNTIF(AA523,"&gt;="&amp;1.5)+COUNTIF(Z523,"&gt;="&amp;1.5)+COUNTIF(Y523,"&gt;="&amp;1.5)+COUNTIF(X523,"&gt;="&amp;1.5)&gt;=2,COUNTIF(AB523,"&gt;="&amp;2)&gt;=1,AND(AA523&gt;=1.5,AB523&lt;=0.3,AI523=0)),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+IFERROR(BA523*C523,0),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+IFERROR(BA523*C523,0),
IFERROR(AVERAGEIF(Tabela1[[#This Row],[COMPRA PADRÃO]:[COMPRA &gt;30%]],"&gt;"&amp;0,Tabela1[[#This Row],[COMPRA PADRÃO]:[COMPRA &gt;30%]]),
0))/Tabela1[[#This Row],[U/CX]],0)*Tabela1[[#This Row],[U/CX]])</f>
        <v>0</v>
      </c>
      <c r="BA523" s="19"/>
      <c r="BB523" s="19"/>
      <c r="BC523" s="5"/>
      <c r="BD523" s="43">
        <f t="shared" si="233"/>
        <v>11.622641509433961</v>
      </c>
      <c r="BE523" s="44">
        <f>Tabela1[[#This Row],[MÉDIA DIÁRIA]]*180</f>
        <v>2092.0754716981132</v>
      </c>
      <c r="BF523" s="44">
        <f>Tabela1[[#This Row],[MÉDIA DIÁRIA]]*IF(Tabela1[[#This Row],[ABC FAT]]="A",(13*22),IF(Tabela1[[#This Row],[ABC FAT]]="B",(9*22),IF(Tabela1[[#This Row],[ABC FAT]]="C",(3*22),0)))</f>
        <v>2301.2830188679245</v>
      </c>
      <c r="BG523" s="44">
        <f>SUM(Tabela1[[#This Row],[ESTOQUE TOTAL]],Tabela1[[#This Row],[TRÂNSITO TOTAL]])</f>
        <v>6100</v>
      </c>
      <c r="BH5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2.9157647907647908</v>
      </c>
    </row>
    <row r="524" spans="1:61" s="3" customFormat="1" x14ac:dyDescent="0.2">
      <c r="A524" s="4" t="s">
        <v>17</v>
      </c>
      <c r="B524" s="4" t="s">
        <v>99</v>
      </c>
      <c r="C524" s="4">
        <v>20</v>
      </c>
      <c r="D524" s="4" t="s">
        <v>16</v>
      </c>
      <c r="E524" s="5">
        <v>340</v>
      </c>
      <c r="F524" s="4">
        <v>320</v>
      </c>
      <c r="G524" s="4">
        <v>220</v>
      </c>
      <c r="H524" s="4">
        <v>660</v>
      </c>
      <c r="I524" s="4">
        <v>1180</v>
      </c>
      <c r="J524" s="4">
        <v>80</v>
      </c>
      <c r="K524" s="4">
        <v>440</v>
      </c>
      <c r="L524" s="4">
        <v>260</v>
      </c>
      <c r="M524" s="4">
        <v>60</v>
      </c>
      <c r="N524" s="4">
        <v>160</v>
      </c>
      <c r="O524" s="4">
        <v>260</v>
      </c>
      <c r="P524" s="4">
        <v>540</v>
      </c>
      <c r="Q524" s="13">
        <f t="shared" si="208"/>
        <v>0.90265486725663713</v>
      </c>
      <c r="R524" s="16">
        <f t="shared" si="209"/>
        <v>0.84955752212389379</v>
      </c>
      <c r="S524" s="16">
        <f t="shared" si="210"/>
        <v>0.58407079646017701</v>
      </c>
      <c r="T524" s="16">
        <f t="shared" si="211"/>
        <v>1.7522123893805308</v>
      </c>
      <c r="U524" s="16">
        <f t="shared" si="212"/>
        <v>3.1327433628318584</v>
      </c>
      <c r="V524" s="16">
        <f t="shared" si="213"/>
        <v>0.21238938053097345</v>
      </c>
      <c r="W524" s="16">
        <f t="shared" si="214"/>
        <v>1.168141592920354</v>
      </c>
      <c r="X524" s="16">
        <f t="shared" si="215"/>
        <v>0.69026548672566368</v>
      </c>
      <c r="Y524" s="16">
        <f t="shared" si="216"/>
        <v>0.15929203539823009</v>
      </c>
      <c r="Z524" s="16">
        <f t="shared" si="217"/>
        <v>0.4247787610619469</v>
      </c>
      <c r="AA524" s="16">
        <f t="shared" si="218"/>
        <v>0.69026548672566368</v>
      </c>
      <c r="AB524" s="17">
        <f t="shared" si="219"/>
        <v>1.4336283185840708</v>
      </c>
      <c r="AC524" s="15">
        <v>56243.199999999997</v>
      </c>
      <c r="AD524" s="14">
        <f>AVERAGE(Tabela1[[#This Row],[202407-JUL]:[202506-JUN]])</f>
        <v>376.66666666666669</v>
      </c>
      <c r="AE524" s="14">
        <f t="shared" si="220"/>
        <v>438</v>
      </c>
      <c r="AF524" s="5">
        <v>0</v>
      </c>
      <c r="AG524" s="6">
        <v>5220</v>
      </c>
      <c r="AH524" s="4">
        <v>3760</v>
      </c>
      <c r="AI524" s="23">
        <f>SUM(Tabela1[[#This Row],[ESTOQUE RJ]:[ESTOQUE SC]])</f>
        <v>8980</v>
      </c>
      <c r="AJ524" s="4">
        <v>0</v>
      </c>
      <c r="AK524" s="4">
        <v>3000</v>
      </c>
      <c r="AL524" s="24">
        <f>SUM(Tabela1[[#This Row],[QTD CONTAINER]:[QTD FÁBRICA]])</f>
        <v>3000</v>
      </c>
      <c r="AM524" s="7">
        <f t="shared" si="221"/>
        <v>13.858407079646017</v>
      </c>
      <c r="AN524" s="7">
        <f t="shared" si="222"/>
        <v>9.9823008849557517</v>
      </c>
      <c r="AO524" s="8">
        <f t="shared" si="223"/>
        <v>0</v>
      </c>
      <c r="AP524" s="9">
        <f t="shared" si="224"/>
        <v>7.9646017699115044</v>
      </c>
      <c r="AQ524" s="25">
        <f t="shared" si="225"/>
        <v>31.805309734513273</v>
      </c>
      <c r="AR524" s="18">
        <f t="shared" si="226"/>
        <v>11.917808219178083</v>
      </c>
      <c r="AS524" s="7">
        <f t="shared" si="227"/>
        <v>8.5844748858447488</v>
      </c>
      <c r="AT524" s="8">
        <f t="shared" si="228"/>
        <v>0</v>
      </c>
      <c r="AU524" s="9">
        <f t="shared" si="229"/>
        <v>6.8493150684931505</v>
      </c>
      <c r="AV524" s="10">
        <f t="shared" si="230"/>
        <v>27.351598173515985</v>
      </c>
      <c r="AW524" s="22">
        <f t="shared" si="231"/>
        <v>0</v>
      </c>
      <c r="AX524" s="5">
        <f t="shared" si="232"/>
        <v>0</v>
      </c>
      <c r="AY524" s="4">
        <f>IF(
  AND(Tabela1[[#This Row],[GRUPO | ITEM]]="PALHETAS",NOT(OR(MID(Tabela1[[#This Row],[ITEM]],1,5)="YN-PF",MID(Tabela1[[#This Row],[ITEM]],1,5)="YN-PC"))),
  0,
  IF(
    ROUNDUP(
      IF(
        IF(D524="A",13-SUM(AR524:AU524),IF(D524="B",11-SUM(AR524:AU524),IF(D524="C",7-SUM(AR524:AU524))))
        &lt;0,
        0,
        IF(D524="A",13-SUM(AR524:AU524),IF(D524="B",11-SUM(AR524:AU524),IF(D524="C",7-SUM(AR524:AU524))))
      )
      *AE524/C524, 0
    )
    *C524 = 0,
    0,
    ROUNDUP(
      IF(
        IF(D524="A",13-SUM(AR524:AU524),IF(D524="B",11-SUM(AR524:AU524),IF(D524="C",7-SUM(AR524:AU524))))
        &lt;0,
        0,
        IF(D524="A",13-SUM(AR524:AU524),IF(D524="B",11-SUM(AR524:AU524),IF(D524="C",7-SUM(AR524:AU524))))
      )
      *AE524/C524, 0
    ) *C524
  )
)</f>
        <v>0</v>
      </c>
      <c r="AZ524" s="26">
        <f>IF(OR(COUNTIF(AB524,"&gt;="&amp;1.5)+COUNTIF(AA524,"&gt;="&amp;1.5)+COUNTIF(Z524,"&gt;="&amp;1.5)+COUNTIF(Y524,"&gt;="&amp;1.5)+COUNTIF(X524,"&gt;="&amp;1.5)&gt;=2,COUNTIF(AB524,"&gt;="&amp;2)&gt;=1,AND(AA524&gt;=1.5,AB524&lt;=0.3,AI524=0)),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+IFERROR(BA524*C524,0),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+IFERROR(BA524*C524,0),
IFERROR(AVERAGEIF(Tabela1[[#This Row],[COMPRA PADRÃO]:[COMPRA &gt;30%]],"&gt;"&amp;0,Tabela1[[#This Row],[COMPRA PADRÃO]:[COMPRA &gt;30%]]),
0))/Tabela1[[#This Row],[U/CX]],0)*Tabela1[[#This Row],[U/CX]])</f>
        <v>0</v>
      </c>
      <c r="BA524" s="19"/>
      <c r="BB524" s="19"/>
      <c r="BC524" s="5"/>
      <c r="BD524" s="43">
        <f t="shared" si="233"/>
        <v>17.056603773584907</v>
      </c>
      <c r="BE524" s="44">
        <f>Tabela1[[#This Row],[MÉDIA DIÁRIA]]*180</f>
        <v>3070.1886792452833</v>
      </c>
      <c r="BF524" s="44">
        <f>Tabela1[[#This Row],[MÉDIA DIÁRIA]]*IF(Tabela1[[#This Row],[ABC FAT]]="A",(13*22),IF(Tabela1[[#This Row],[ABC FAT]]="B",(9*22),IF(Tabela1[[#This Row],[ABC FAT]]="C",(3*22),0)))</f>
        <v>3377.2075471698117</v>
      </c>
      <c r="BG524" s="44">
        <f>SUM(Tabela1[[#This Row],[ESTOQUE TOTAL]],Tabela1[[#This Row],[TRÂNSITO TOTAL]])</f>
        <v>11980</v>
      </c>
      <c r="BH5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2.9249016715830871</v>
      </c>
    </row>
    <row r="525" spans="1:61" s="3" customFormat="1" x14ac:dyDescent="0.2">
      <c r="A525" s="4" t="s">
        <v>1149</v>
      </c>
      <c r="B525" s="4" t="s">
        <v>1354</v>
      </c>
      <c r="C525" s="4">
        <v>20</v>
      </c>
      <c r="D525" s="4" t="s">
        <v>85</v>
      </c>
      <c r="E525" s="5"/>
      <c r="F525" s="4"/>
      <c r="G525" s="4"/>
      <c r="H525" s="4"/>
      <c r="I525" s="4"/>
      <c r="J525" s="4"/>
      <c r="K525" s="4"/>
      <c r="L525" s="4"/>
      <c r="M525" s="4"/>
      <c r="N525" s="4">
        <v>10</v>
      </c>
      <c r="O525" s="4">
        <v>5</v>
      </c>
      <c r="P525" s="4">
        <v>5</v>
      </c>
      <c r="Q525" s="13">
        <f t="shared" si="208"/>
        <v>0</v>
      </c>
      <c r="R525" s="16">
        <f t="shared" si="209"/>
        <v>0</v>
      </c>
      <c r="S525" s="16">
        <f t="shared" si="210"/>
        <v>0</v>
      </c>
      <c r="T525" s="16">
        <f t="shared" si="211"/>
        <v>0</v>
      </c>
      <c r="U525" s="16">
        <f t="shared" si="212"/>
        <v>0</v>
      </c>
      <c r="V525" s="16">
        <f t="shared" si="213"/>
        <v>0</v>
      </c>
      <c r="W525" s="16">
        <f t="shared" si="214"/>
        <v>0</v>
      </c>
      <c r="X525" s="16">
        <f t="shared" si="215"/>
        <v>0</v>
      </c>
      <c r="Y525" s="16">
        <f t="shared" si="216"/>
        <v>0</v>
      </c>
      <c r="Z525" s="16">
        <f t="shared" si="217"/>
        <v>1.5</v>
      </c>
      <c r="AA525" s="16">
        <f t="shared" si="218"/>
        <v>0.75</v>
      </c>
      <c r="AB525" s="17">
        <f t="shared" si="219"/>
        <v>0.75</v>
      </c>
      <c r="AC525" s="15">
        <v>2037.8</v>
      </c>
      <c r="AD525" s="14">
        <f>AVERAGE(Tabela1[[#This Row],[202407-JUL]:[202506-JUN]])</f>
        <v>6.666666666666667</v>
      </c>
      <c r="AE525" s="14">
        <f t="shared" si="220"/>
        <v>6.666666666666667</v>
      </c>
      <c r="AF525" s="5">
        <v>0</v>
      </c>
      <c r="AG525" s="6">
        <v>40</v>
      </c>
      <c r="AH525" s="4">
        <v>0</v>
      </c>
      <c r="AI525" s="23">
        <f>SUM(Tabela1[[#This Row],[ESTOQUE RJ]:[ESTOQUE SC]])</f>
        <v>40</v>
      </c>
      <c r="AJ525" s="4">
        <v>0</v>
      </c>
      <c r="AK525" s="4">
        <v>220</v>
      </c>
      <c r="AL525" s="24">
        <f>SUM(Tabela1[[#This Row],[QTD CONTAINER]:[QTD FÁBRICA]])</f>
        <v>220</v>
      </c>
      <c r="AM525" s="7">
        <f t="shared" si="221"/>
        <v>6</v>
      </c>
      <c r="AN525" s="7">
        <f t="shared" si="222"/>
        <v>0</v>
      </c>
      <c r="AO525" s="8">
        <f t="shared" si="223"/>
        <v>0</v>
      </c>
      <c r="AP525" s="9">
        <f t="shared" si="224"/>
        <v>33</v>
      </c>
      <c r="AQ525" s="25">
        <f t="shared" si="225"/>
        <v>39</v>
      </c>
      <c r="AR525" s="18">
        <f t="shared" si="226"/>
        <v>6</v>
      </c>
      <c r="AS525" s="7">
        <f t="shared" si="227"/>
        <v>0</v>
      </c>
      <c r="AT525" s="8">
        <f t="shared" si="228"/>
        <v>0</v>
      </c>
      <c r="AU525" s="9">
        <f t="shared" si="229"/>
        <v>33</v>
      </c>
      <c r="AV525" s="10">
        <f t="shared" si="230"/>
        <v>39</v>
      </c>
      <c r="AW525" s="22">
        <f t="shared" si="231"/>
        <v>0</v>
      </c>
      <c r="AX525" s="5">
        <f t="shared" si="232"/>
        <v>0</v>
      </c>
      <c r="AY525" s="4">
        <f>IF(
  AND(Tabela1[[#This Row],[GRUPO | ITEM]]="PALHETAS",NOT(OR(MID(Tabela1[[#This Row],[ITEM]],1,5)="YN-PF",MID(Tabela1[[#This Row],[ITEM]],1,5)="YN-PC"))),
  0,
  IF(
    ROUNDUP(
      IF(
        IF(D525="A",13-SUM(AR525:AU525),IF(D525="B",11-SUM(AR525:AU525),IF(D525="C",7-SUM(AR525:AU525))))
        &lt;0,
        0,
        IF(D525="A",13-SUM(AR525:AU525),IF(D525="B",11-SUM(AR525:AU525),IF(D525="C",7-SUM(AR525:AU525))))
      )
      *AE525/C525, 0
    )
    *C525 = 0,
    0,
    ROUNDUP(
      IF(
        IF(D525="A",13-SUM(AR525:AU525),IF(D525="B",11-SUM(AR525:AU525),IF(D525="C",7-SUM(AR525:AU525))))
        &lt;0,
        0,
        IF(D525="A",13-SUM(AR525:AU525),IF(D525="B",11-SUM(AR525:AU525),IF(D525="C",7-SUM(AR525:AU525))))
      )
      *AE525/C525, 0
    ) *C525
  )
)</f>
        <v>0</v>
      </c>
      <c r="AZ525" s="26">
        <f>IF(OR(COUNTIF(AB525,"&gt;="&amp;1.5)+COUNTIF(AA525,"&gt;="&amp;1.5)+COUNTIF(Z525,"&gt;="&amp;1.5)+COUNTIF(Y525,"&gt;="&amp;1.5)+COUNTIF(X525,"&gt;="&amp;1.5)&gt;=2,COUNTIF(AB525,"&gt;="&amp;2)&gt;=1,AND(AA525&gt;=1.5,AB525&lt;=0.3,AI525=0)),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+IFERROR(BA525*C525,0),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+IFERROR(BA525*C525,0),
IFERROR(AVERAGEIF(Tabela1[[#This Row],[COMPRA PADRÃO]:[COMPRA &gt;30%]],"&gt;"&amp;0,Tabela1[[#This Row],[COMPRA PADRÃO]:[COMPRA &gt;30%]]),
0))/Tabela1[[#This Row],[U/CX]],0)*Tabela1[[#This Row],[U/CX]])</f>
        <v>0</v>
      </c>
      <c r="BA525" s="33"/>
      <c r="BB525" s="33"/>
      <c r="BC525" s="42"/>
      <c r="BD525" s="43">
        <f t="shared" si="233"/>
        <v>7.5471698113207544E-2</v>
      </c>
      <c r="BE525" s="44">
        <f>Tabela1[[#This Row],[MÉDIA DIÁRIA]]*180</f>
        <v>13.584905660377357</v>
      </c>
      <c r="BF525" s="44">
        <f>Tabela1[[#This Row],[MÉDIA DIÁRIA]]*IF(Tabela1[[#This Row],[ABC FAT]]="A",(13*22),IF(Tabela1[[#This Row],[ABC FAT]]="B",(9*22),IF(Tabela1[[#This Row],[ABC FAT]]="C",(3*22),0)))</f>
        <v>4.9811320754716979</v>
      </c>
      <c r="BG525" s="44">
        <f>SUM(Tabela1[[#This Row],[ESTOQUE TOTAL]],Tabela1[[#This Row],[TRÂNSITO TOTAL]])</f>
        <v>260</v>
      </c>
      <c r="BH5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2.9444444444444446</v>
      </c>
    </row>
    <row r="526" spans="1:61" s="3" customFormat="1" x14ac:dyDescent="0.2">
      <c r="A526" s="4" t="s">
        <v>210</v>
      </c>
      <c r="B526" s="4" t="s">
        <v>1077</v>
      </c>
      <c r="C526" s="4">
        <v>25</v>
      </c>
      <c r="D526" s="4" t="s">
        <v>85</v>
      </c>
      <c r="E526" s="5"/>
      <c r="F526" s="4"/>
      <c r="G526" s="4"/>
      <c r="H526" s="4"/>
      <c r="I526" s="4"/>
      <c r="J526" s="4"/>
      <c r="K526" s="4"/>
      <c r="L526" s="4">
        <v>11</v>
      </c>
      <c r="M526" s="4"/>
      <c r="N526" s="4">
        <v>6</v>
      </c>
      <c r="O526" s="4"/>
      <c r="P526" s="4">
        <v>16</v>
      </c>
      <c r="Q526" s="13">
        <f t="shared" si="208"/>
        <v>0</v>
      </c>
      <c r="R526" s="16">
        <f t="shared" si="209"/>
        <v>0</v>
      </c>
      <c r="S526" s="16">
        <f t="shared" si="210"/>
        <v>0</v>
      </c>
      <c r="T526" s="16">
        <f t="shared" si="211"/>
        <v>0</v>
      </c>
      <c r="U526" s="16">
        <f t="shared" si="212"/>
        <v>0</v>
      </c>
      <c r="V526" s="16">
        <f t="shared" si="213"/>
        <v>0</v>
      </c>
      <c r="W526" s="16">
        <f t="shared" si="214"/>
        <v>0</v>
      </c>
      <c r="X526" s="16">
        <f t="shared" si="215"/>
        <v>1</v>
      </c>
      <c r="Y526" s="16">
        <f t="shared" si="216"/>
        <v>0</v>
      </c>
      <c r="Z526" s="16">
        <f t="shared" si="217"/>
        <v>0.54545454545454541</v>
      </c>
      <c r="AA526" s="16">
        <f t="shared" si="218"/>
        <v>0</v>
      </c>
      <c r="AB526" s="17">
        <f t="shared" si="219"/>
        <v>1.4545454545454546</v>
      </c>
      <c r="AC526" s="15">
        <v>4647.88</v>
      </c>
      <c r="AD526" s="14">
        <f>AVERAGE(Tabela1[[#This Row],[202407-JUL]:[202506-JUN]])</f>
        <v>11</v>
      </c>
      <c r="AE526" s="14">
        <f t="shared" si="220"/>
        <v>11</v>
      </c>
      <c r="AF526" s="5">
        <v>0</v>
      </c>
      <c r="AG526" s="6">
        <v>67</v>
      </c>
      <c r="AH526" s="4">
        <v>0</v>
      </c>
      <c r="AI526" s="23">
        <f>SUM(Tabela1[[#This Row],[ESTOQUE RJ]:[ESTOQUE SC]])</f>
        <v>67</v>
      </c>
      <c r="AJ526" s="4">
        <v>0</v>
      </c>
      <c r="AK526" s="4">
        <v>50</v>
      </c>
      <c r="AL526" s="24">
        <f>SUM(Tabela1[[#This Row],[QTD CONTAINER]:[QTD FÁBRICA]])</f>
        <v>50</v>
      </c>
      <c r="AM526" s="7">
        <f t="shared" si="221"/>
        <v>6.0909090909090908</v>
      </c>
      <c r="AN526" s="7">
        <f t="shared" si="222"/>
        <v>0</v>
      </c>
      <c r="AO526" s="8">
        <f t="shared" si="223"/>
        <v>0</v>
      </c>
      <c r="AP526" s="9">
        <f t="shared" si="224"/>
        <v>4.5454545454545459</v>
      </c>
      <c r="AQ526" s="25">
        <f t="shared" si="225"/>
        <v>10.636363636363637</v>
      </c>
      <c r="AR526" s="18">
        <f t="shared" si="226"/>
        <v>6.0909090909090908</v>
      </c>
      <c r="AS526" s="7">
        <f t="shared" si="227"/>
        <v>0</v>
      </c>
      <c r="AT526" s="8">
        <f t="shared" si="228"/>
        <v>0</v>
      </c>
      <c r="AU526" s="9">
        <f t="shared" si="229"/>
        <v>4.5454545454545459</v>
      </c>
      <c r="AV526" s="10">
        <f t="shared" si="230"/>
        <v>10.636363636363637</v>
      </c>
      <c r="AW526" s="22">
        <f t="shared" si="231"/>
        <v>0</v>
      </c>
      <c r="AX526" s="5">
        <f t="shared" si="232"/>
        <v>0</v>
      </c>
      <c r="AY526" s="4">
        <f>IF(
  AND(Tabela1[[#This Row],[GRUPO | ITEM]]="PALHETAS",NOT(OR(MID(Tabela1[[#This Row],[ITEM]],1,5)="YN-PF",MID(Tabela1[[#This Row],[ITEM]],1,5)="YN-PC"))),
  0,
  IF(
    ROUNDUP(
      IF(
        IF(D526="A",13-SUM(AR526:AU526),IF(D526="B",11-SUM(AR526:AU526),IF(D526="C",7-SUM(AR526:AU526))))
        &lt;0,
        0,
        IF(D526="A",13-SUM(AR526:AU526),IF(D526="B",11-SUM(AR526:AU526),IF(D526="C",7-SUM(AR526:AU526))))
      )
      *AE526/C526, 0
    )
    *C526 = 0,
    0,
    ROUNDUP(
      IF(
        IF(D526="A",13-SUM(AR526:AU526),IF(D526="B",11-SUM(AR526:AU526),IF(D526="C",7-SUM(AR526:AU526))))
        &lt;0,
        0,
        IF(D526="A",13-SUM(AR526:AU526),IF(D526="B",11-SUM(AR526:AU526),IF(D526="C",7-SUM(AR526:AU526))))
      )
      *AE526/C526, 0
    ) *C526
  )
)</f>
        <v>0</v>
      </c>
      <c r="AZ526" s="26">
        <f>IF(OR(COUNTIF(AB526,"&gt;="&amp;1.5)+COUNTIF(AA526,"&gt;="&amp;1.5)+COUNTIF(Z526,"&gt;="&amp;1.5)+COUNTIF(Y526,"&gt;="&amp;1.5)+COUNTIF(X526,"&gt;="&amp;1.5)&gt;=2,COUNTIF(AB526,"&gt;="&amp;2)&gt;=1,AND(AA526&gt;=1.5,AB526&lt;=0.3,AI526=0)),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+IFERROR(BA526*C526,0),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+IFERROR(BA526*C526,0),
IFERROR(AVERAGEIF(Tabela1[[#This Row],[COMPRA PADRÃO]:[COMPRA &gt;30%]],"&gt;"&amp;0,Tabela1[[#This Row],[COMPRA PADRÃO]:[COMPRA &gt;30%]]),
0))/Tabela1[[#This Row],[U/CX]],0)*Tabela1[[#This Row],[U/CX]])</f>
        <v>0</v>
      </c>
      <c r="BA526" s="19"/>
      <c r="BB526" s="19"/>
      <c r="BC526" s="5"/>
      <c r="BD526" s="43">
        <f t="shared" si="233"/>
        <v>0.12452830188679245</v>
      </c>
      <c r="BE526" s="44">
        <f>Tabela1[[#This Row],[MÉDIA DIÁRIA]]*180</f>
        <v>22.415094339622641</v>
      </c>
      <c r="BF526" s="44">
        <f>Tabela1[[#This Row],[MÉDIA DIÁRIA]]*IF(Tabela1[[#This Row],[ABC FAT]]="A",(13*22),IF(Tabela1[[#This Row],[ABC FAT]]="B",(9*22),IF(Tabela1[[#This Row],[ABC FAT]]="C",(3*22),0)))</f>
        <v>8.2188679245283023</v>
      </c>
      <c r="BG526" s="44">
        <f>SUM(Tabela1[[#This Row],[ESTOQUE TOTAL]],Tabela1[[#This Row],[TRÂNSITO TOTAL]])</f>
        <v>117</v>
      </c>
      <c r="BH5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2.9890572390572392</v>
      </c>
    </row>
    <row r="527" spans="1:61" s="3" customFormat="1" x14ac:dyDescent="0.2">
      <c r="A527" s="4" t="s">
        <v>269</v>
      </c>
      <c r="B527" s="4" t="s">
        <v>1332</v>
      </c>
      <c r="C527" s="4">
        <v>50</v>
      </c>
      <c r="D527" s="4" t="s">
        <v>85</v>
      </c>
      <c r="E527" s="5"/>
      <c r="F527" s="4"/>
      <c r="G527" s="4"/>
      <c r="H527" s="4"/>
      <c r="I527" s="4"/>
      <c r="J527" s="4"/>
      <c r="K527" s="4"/>
      <c r="L527" s="4"/>
      <c r="M527" s="4"/>
      <c r="N527" s="4">
        <v>20</v>
      </c>
      <c r="O527" s="4">
        <v>24</v>
      </c>
      <c r="P527" s="4">
        <v>25</v>
      </c>
      <c r="Q527" s="13">
        <f t="shared" si="208"/>
        <v>0</v>
      </c>
      <c r="R527" s="16">
        <f t="shared" si="209"/>
        <v>0</v>
      </c>
      <c r="S527" s="16">
        <f t="shared" si="210"/>
        <v>0</v>
      </c>
      <c r="T527" s="16">
        <f t="shared" si="211"/>
        <v>0</v>
      </c>
      <c r="U527" s="16">
        <f t="shared" si="212"/>
        <v>0</v>
      </c>
      <c r="V527" s="16">
        <f t="shared" si="213"/>
        <v>0</v>
      </c>
      <c r="W527" s="16">
        <f t="shared" si="214"/>
        <v>0</v>
      </c>
      <c r="X527" s="16">
        <f t="shared" si="215"/>
        <v>0</v>
      </c>
      <c r="Y527" s="16">
        <f t="shared" si="216"/>
        <v>0</v>
      </c>
      <c r="Z527" s="16">
        <f t="shared" si="217"/>
        <v>0.86956521739130432</v>
      </c>
      <c r="AA527" s="16">
        <f t="shared" si="218"/>
        <v>1.0434782608695652</v>
      </c>
      <c r="AB527" s="17">
        <f t="shared" si="219"/>
        <v>1.0869565217391304</v>
      </c>
      <c r="AC527" s="15">
        <v>2788.25</v>
      </c>
      <c r="AD527" s="14">
        <f>AVERAGE(Tabela1[[#This Row],[202407-JUL]:[202506-JUN]])</f>
        <v>23</v>
      </c>
      <c r="AE527" s="14">
        <f t="shared" si="220"/>
        <v>23</v>
      </c>
      <c r="AF527" s="5">
        <v>0</v>
      </c>
      <c r="AG527" s="6">
        <v>145</v>
      </c>
      <c r="AH527" s="4">
        <v>0</v>
      </c>
      <c r="AI527" s="23">
        <f>SUM(Tabela1[[#This Row],[ESTOQUE RJ]:[ESTOQUE SC]])</f>
        <v>145</v>
      </c>
      <c r="AJ527" s="4">
        <v>0</v>
      </c>
      <c r="AK527" s="4">
        <v>1250</v>
      </c>
      <c r="AL527" s="24">
        <f>SUM(Tabela1[[#This Row],[QTD CONTAINER]:[QTD FÁBRICA]])</f>
        <v>1250</v>
      </c>
      <c r="AM527" s="7">
        <f t="shared" si="221"/>
        <v>6.3043478260869561</v>
      </c>
      <c r="AN527" s="7">
        <f t="shared" si="222"/>
        <v>0</v>
      </c>
      <c r="AO527" s="8">
        <f t="shared" si="223"/>
        <v>0</v>
      </c>
      <c r="AP527" s="9">
        <f t="shared" si="224"/>
        <v>54.347826086956523</v>
      </c>
      <c r="AQ527" s="25">
        <f t="shared" si="225"/>
        <v>60.652173913043477</v>
      </c>
      <c r="AR527" s="18">
        <f t="shared" si="226"/>
        <v>6.3043478260869561</v>
      </c>
      <c r="AS527" s="7">
        <f t="shared" si="227"/>
        <v>0</v>
      </c>
      <c r="AT527" s="8">
        <f t="shared" si="228"/>
        <v>0</v>
      </c>
      <c r="AU527" s="9">
        <f t="shared" si="229"/>
        <v>54.347826086956523</v>
      </c>
      <c r="AV527" s="10">
        <f t="shared" si="230"/>
        <v>60.652173913043477</v>
      </c>
      <c r="AW527" s="22">
        <f t="shared" si="231"/>
        <v>0</v>
      </c>
      <c r="AX527" s="5">
        <f t="shared" si="232"/>
        <v>0</v>
      </c>
      <c r="AY527" s="4">
        <f>IF(
  AND(Tabela1[[#This Row],[GRUPO | ITEM]]="PALHETAS",NOT(OR(MID(Tabela1[[#This Row],[ITEM]],1,5)="YN-PF",MID(Tabela1[[#This Row],[ITEM]],1,5)="YN-PC"))),
  0,
  IF(
    ROUNDUP(
      IF(
        IF(D527="A",13-SUM(AR527:AU527),IF(D527="B",11-SUM(AR527:AU527),IF(D527="C",7-SUM(AR527:AU527))))
        &lt;0,
        0,
        IF(D527="A",13-SUM(AR527:AU527),IF(D527="B",11-SUM(AR527:AU527),IF(D527="C",7-SUM(AR527:AU527))))
      )
      *AE527/C527, 0
    )
    *C527 = 0,
    0,
    ROUNDUP(
      IF(
        IF(D527="A",13-SUM(AR527:AU527),IF(D527="B",11-SUM(AR527:AU527),IF(D527="C",7-SUM(AR527:AU527))))
        &lt;0,
        0,
        IF(D527="A",13-SUM(AR527:AU527),IF(D527="B",11-SUM(AR527:AU527),IF(D527="C",7-SUM(AR527:AU527))))
      )
      *AE527/C527, 0
    ) *C527
  )
)</f>
        <v>0</v>
      </c>
      <c r="AZ527" s="26">
        <f>IF(OR(COUNTIF(AB527,"&gt;="&amp;1.5)+COUNTIF(AA527,"&gt;="&amp;1.5)+COUNTIF(Z527,"&gt;="&amp;1.5)+COUNTIF(Y527,"&gt;="&amp;1.5)+COUNTIF(X527,"&gt;="&amp;1.5)&gt;=2,COUNTIF(AB527,"&gt;="&amp;2)&gt;=1,AND(AA527&gt;=1.5,AB527&lt;=0.3,AI527=0)),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+IFERROR(BA527*C527,0),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+IFERROR(BA527*C527,0),
IFERROR(AVERAGEIF(Tabela1[[#This Row],[COMPRA PADRÃO]:[COMPRA &gt;30%]],"&gt;"&amp;0,Tabela1[[#This Row],[COMPRA PADRÃO]:[COMPRA &gt;30%]]),
0))/Tabela1[[#This Row],[U/CX]],0)*Tabela1[[#This Row],[U/CX]])</f>
        <v>0</v>
      </c>
      <c r="BA527" s="33"/>
      <c r="BB527" s="33"/>
      <c r="BC527" s="42"/>
      <c r="BD527" s="43">
        <f t="shared" si="233"/>
        <v>0.26037735849056604</v>
      </c>
      <c r="BE527" s="44">
        <f>Tabela1[[#This Row],[MÉDIA DIÁRIA]]*180</f>
        <v>46.867924528301884</v>
      </c>
      <c r="BF527" s="44">
        <f>Tabela1[[#This Row],[MÉDIA DIÁRIA]]*IF(Tabela1[[#This Row],[ABC FAT]]="A",(13*22),IF(Tabela1[[#This Row],[ABC FAT]]="B",(9*22),IF(Tabela1[[#This Row],[ABC FAT]]="C",(3*22),0)))</f>
        <v>17.184905660377357</v>
      </c>
      <c r="BG527" s="44">
        <f>SUM(Tabela1[[#This Row],[ESTOQUE TOTAL]],Tabela1[[#This Row],[TRÂNSITO TOTAL]])</f>
        <v>1395</v>
      </c>
      <c r="BH5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3.0938003220611918</v>
      </c>
    </row>
    <row r="528" spans="1:61" s="3" customFormat="1" x14ac:dyDescent="0.2">
      <c r="A528" s="4" t="s">
        <v>17</v>
      </c>
      <c r="B528" s="4" t="s">
        <v>782</v>
      </c>
      <c r="C528" s="4">
        <v>50</v>
      </c>
      <c r="D528" s="4" t="s">
        <v>85</v>
      </c>
      <c r="E528" s="5">
        <v>300</v>
      </c>
      <c r="F528" s="4">
        <v>150</v>
      </c>
      <c r="G528" s="4">
        <v>200</v>
      </c>
      <c r="H528" s="4">
        <v>450</v>
      </c>
      <c r="I528" s="4">
        <v>1600</v>
      </c>
      <c r="J528" s="4">
        <v>1150</v>
      </c>
      <c r="K528" s="4">
        <v>400</v>
      </c>
      <c r="L528" s="4">
        <v>550</v>
      </c>
      <c r="M528" s="4">
        <v>50</v>
      </c>
      <c r="N528" s="4">
        <v>50</v>
      </c>
      <c r="O528" s="4">
        <v>150</v>
      </c>
      <c r="P528" s="4">
        <v>350</v>
      </c>
      <c r="Q528" s="13">
        <f t="shared" si="208"/>
        <v>0.66666666666666663</v>
      </c>
      <c r="R528" s="16">
        <f t="shared" si="209"/>
        <v>0.33333333333333331</v>
      </c>
      <c r="S528" s="16">
        <f t="shared" si="210"/>
        <v>0.44444444444444442</v>
      </c>
      <c r="T528" s="16">
        <f t="shared" si="211"/>
        <v>1</v>
      </c>
      <c r="U528" s="16">
        <f t="shared" si="212"/>
        <v>3.5555555555555554</v>
      </c>
      <c r="V528" s="16">
        <f t="shared" si="213"/>
        <v>2.5555555555555554</v>
      </c>
      <c r="W528" s="16">
        <f t="shared" si="214"/>
        <v>0.88888888888888884</v>
      </c>
      <c r="X528" s="16">
        <f t="shared" si="215"/>
        <v>1.2222222222222223</v>
      </c>
      <c r="Y528" s="16">
        <f t="shared" si="216"/>
        <v>0.1111111111111111</v>
      </c>
      <c r="Z528" s="16">
        <f t="shared" si="217"/>
        <v>0.1111111111111111</v>
      </c>
      <c r="AA528" s="16">
        <f t="shared" si="218"/>
        <v>0.33333333333333331</v>
      </c>
      <c r="AB528" s="17">
        <f t="shared" si="219"/>
        <v>0.77777777777777779</v>
      </c>
      <c r="AC528" s="15">
        <v>18600.5</v>
      </c>
      <c r="AD528" s="14">
        <f>AVERAGE(Tabela1[[#This Row],[202407-JUL]:[202506-JUN]])</f>
        <v>450</v>
      </c>
      <c r="AE528" s="14">
        <f t="shared" si="220"/>
        <v>530</v>
      </c>
      <c r="AF528" s="5">
        <v>0</v>
      </c>
      <c r="AG528" s="6">
        <v>3450</v>
      </c>
      <c r="AH528" s="4">
        <v>8450</v>
      </c>
      <c r="AI528" s="23">
        <f>SUM(Tabela1[[#This Row],[ESTOQUE RJ]:[ESTOQUE SC]])</f>
        <v>11900</v>
      </c>
      <c r="AJ528" s="4">
        <v>0</v>
      </c>
      <c r="AK528" s="4">
        <v>0</v>
      </c>
      <c r="AL528" s="24">
        <f>SUM(Tabela1[[#This Row],[QTD CONTAINER]:[QTD FÁBRICA]])</f>
        <v>0</v>
      </c>
      <c r="AM528" s="7">
        <f t="shared" si="221"/>
        <v>7.666666666666667</v>
      </c>
      <c r="AN528" s="7">
        <f t="shared" si="222"/>
        <v>18.777777777777779</v>
      </c>
      <c r="AO528" s="8">
        <f t="shared" si="223"/>
        <v>0</v>
      </c>
      <c r="AP528" s="9">
        <f t="shared" si="224"/>
        <v>0</v>
      </c>
      <c r="AQ528" s="25">
        <f t="shared" si="225"/>
        <v>26.444444444444446</v>
      </c>
      <c r="AR528" s="18">
        <f t="shared" si="226"/>
        <v>6.5094339622641506</v>
      </c>
      <c r="AS528" s="7">
        <f t="shared" si="227"/>
        <v>15.943396226415095</v>
      </c>
      <c r="AT528" s="8">
        <f t="shared" si="228"/>
        <v>0</v>
      </c>
      <c r="AU528" s="9">
        <f t="shared" si="229"/>
        <v>0</v>
      </c>
      <c r="AV528" s="10">
        <f t="shared" si="230"/>
        <v>22.452830188679243</v>
      </c>
      <c r="AW528" s="22">
        <f t="shared" si="231"/>
        <v>0</v>
      </c>
      <c r="AX528" s="5">
        <f t="shared" si="232"/>
        <v>0</v>
      </c>
      <c r="AY528" s="4">
        <f>IF(
  AND(Tabela1[[#This Row],[GRUPO | ITEM]]="PALHETAS",NOT(OR(MID(Tabela1[[#This Row],[ITEM]],1,5)="YN-PF",MID(Tabela1[[#This Row],[ITEM]],1,5)="YN-PC"))),
  0,
  IF(
    ROUNDUP(
      IF(
        IF(D528="A",13-SUM(AR528:AU528),IF(D528="B",11-SUM(AR528:AU528),IF(D528="C",7-SUM(AR528:AU528))))
        &lt;0,
        0,
        IF(D528="A",13-SUM(AR528:AU528),IF(D528="B",11-SUM(AR528:AU528),IF(D528="C",7-SUM(AR528:AU528))))
      )
      *AE528/C528, 0
    )
    *C528 = 0,
    0,
    ROUNDUP(
      IF(
        IF(D528="A",13-SUM(AR528:AU528),IF(D528="B",11-SUM(AR528:AU528),IF(D528="C",7-SUM(AR528:AU528))))
        &lt;0,
        0,
        IF(D528="A",13-SUM(AR528:AU528),IF(D528="B",11-SUM(AR528:AU528),IF(D528="C",7-SUM(AR528:AU528))))
      )
      *AE528/C528, 0
    ) *C528
  )
)</f>
        <v>0</v>
      </c>
      <c r="AZ528" s="26">
        <f>IF(OR(COUNTIF(AB528,"&gt;="&amp;1.5)+COUNTIF(AA528,"&gt;="&amp;1.5)+COUNTIF(Z528,"&gt;="&amp;1.5)+COUNTIF(Y528,"&gt;="&amp;1.5)+COUNTIF(X528,"&gt;="&amp;1.5)&gt;=2,COUNTIF(AB528,"&gt;="&amp;2)&gt;=1,AND(AA528&gt;=1.5,AB528&lt;=0.3,AI528=0)),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+IFERROR(BA528*C528,0),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+IFERROR(BA528*C528,0),
IFERROR(AVERAGEIF(Tabela1[[#This Row],[COMPRA PADRÃO]:[COMPRA &gt;30%]],"&gt;"&amp;0,Tabela1[[#This Row],[COMPRA PADRÃO]:[COMPRA &gt;30%]]),
0))/Tabela1[[#This Row],[U/CX]],0)*Tabela1[[#This Row],[U/CX]])</f>
        <v>0</v>
      </c>
      <c r="BA528" s="33"/>
      <c r="BB528" s="33"/>
      <c r="BC528" s="42"/>
      <c r="BD528" s="43">
        <f t="shared" si="233"/>
        <v>20.377358490566039</v>
      </c>
      <c r="BE528" s="44">
        <f>Tabela1[[#This Row],[MÉDIA DIÁRIA]]*180</f>
        <v>3667.9245283018868</v>
      </c>
      <c r="BF528" s="44">
        <f>Tabela1[[#This Row],[MÉDIA DIÁRIA]]*IF(Tabela1[[#This Row],[ABC FAT]]="A",(13*22),IF(Tabela1[[#This Row],[ABC FAT]]="B",(9*22),IF(Tabela1[[#This Row],[ABC FAT]]="C",(3*22),0)))</f>
        <v>1344.9056603773586</v>
      </c>
      <c r="BG528" s="44">
        <f>SUM(Tabela1[[#This Row],[ESTOQUE TOTAL]],Tabela1[[#This Row],[TRÂNSITO TOTAL]])</f>
        <v>11900</v>
      </c>
      <c r="BH5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3.2443415637860085</v>
      </c>
    </row>
    <row r="529" spans="1:61" s="3" customFormat="1" x14ac:dyDescent="0.2">
      <c r="A529" s="4" t="s">
        <v>17</v>
      </c>
      <c r="B529" s="4" t="s">
        <v>783</v>
      </c>
      <c r="C529" s="4">
        <v>50</v>
      </c>
      <c r="D529" s="4" t="s">
        <v>85</v>
      </c>
      <c r="E529" s="5">
        <v>350</v>
      </c>
      <c r="F529" s="4">
        <v>400</v>
      </c>
      <c r="G529" s="4">
        <v>250</v>
      </c>
      <c r="H529" s="4">
        <v>300</v>
      </c>
      <c r="I529" s="4">
        <v>1000</v>
      </c>
      <c r="J529" s="4">
        <v>50</v>
      </c>
      <c r="K529" s="4">
        <v>500</v>
      </c>
      <c r="L529" s="4">
        <v>350</v>
      </c>
      <c r="M529" s="4">
        <v>350</v>
      </c>
      <c r="N529" s="4">
        <v>300</v>
      </c>
      <c r="O529" s="4">
        <v>150</v>
      </c>
      <c r="P529" s="4">
        <v>300</v>
      </c>
      <c r="Q529" s="13">
        <f t="shared" si="208"/>
        <v>0.9767441860465117</v>
      </c>
      <c r="R529" s="16">
        <f t="shared" si="209"/>
        <v>1.1162790697674418</v>
      </c>
      <c r="S529" s="16">
        <f t="shared" si="210"/>
        <v>0.69767441860465118</v>
      </c>
      <c r="T529" s="16">
        <f t="shared" si="211"/>
        <v>0.83720930232558144</v>
      </c>
      <c r="U529" s="16">
        <f t="shared" si="212"/>
        <v>2.7906976744186047</v>
      </c>
      <c r="V529" s="16">
        <f t="shared" si="213"/>
        <v>0.13953488372093023</v>
      </c>
      <c r="W529" s="16">
        <f t="shared" si="214"/>
        <v>1.3953488372093024</v>
      </c>
      <c r="X529" s="16">
        <f t="shared" si="215"/>
        <v>0.9767441860465117</v>
      </c>
      <c r="Y529" s="16">
        <f t="shared" si="216"/>
        <v>0.9767441860465117</v>
      </c>
      <c r="Z529" s="16">
        <f t="shared" si="217"/>
        <v>0.83720930232558144</v>
      </c>
      <c r="AA529" s="16">
        <f t="shared" si="218"/>
        <v>0.41860465116279072</v>
      </c>
      <c r="AB529" s="17">
        <f t="shared" si="219"/>
        <v>0.83720930232558144</v>
      </c>
      <c r="AC529" s="15">
        <v>14977</v>
      </c>
      <c r="AD529" s="14">
        <f>AVERAGE(Tabela1[[#This Row],[202407-JUL]:[202506-JUN]])</f>
        <v>358.33333333333331</v>
      </c>
      <c r="AE529" s="14">
        <f t="shared" si="220"/>
        <v>386.36363636363637</v>
      </c>
      <c r="AF529" s="5">
        <v>0</v>
      </c>
      <c r="AG529" s="6">
        <v>2800</v>
      </c>
      <c r="AH529" s="4">
        <v>6700</v>
      </c>
      <c r="AI529" s="23">
        <f>SUM(Tabela1[[#This Row],[ESTOQUE RJ]:[ESTOQUE SC]])</f>
        <v>9500</v>
      </c>
      <c r="AJ529" s="4">
        <v>0</v>
      </c>
      <c r="AK529" s="4">
        <v>0</v>
      </c>
      <c r="AL529" s="24">
        <f>SUM(Tabela1[[#This Row],[QTD CONTAINER]:[QTD FÁBRICA]])</f>
        <v>0</v>
      </c>
      <c r="AM529" s="7">
        <f t="shared" si="221"/>
        <v>7.8139534883720936</v>
      </c>
      <c r="AN529" s="7">
        <f t="shared" si="222"/>
        <v>18.697674418604652</v>
      </c>
      <c r="AO529" s="8">
        <f t="shared" si="223"/>
        <v>0</v>
      </c>
      <c r="AP529" s="9">
        <f t="shared" si="224"/>
        <v>0</v>
      </c>
      <c r="AQ529" s="25">
        <f t="shared" si="225"/>
        <v>26.511627906976745</v>
      </c>
      <c r="AR529" s="18">
        <f t="shared" si="226"/>
        <v>7.2470588235294118</v>
      </c>
      <c r="AS529" s="7">
        <f t="shared" si="227"/>
        <v>17.341176470588234</v>
      </c>
      <c r="AT529" s="8">
        <f t="shared" si="228"/>
        <v>0</v>
      </c>
      <c r="AU529" s="9">
        <f t="shared" si="229"/>
        <v>0</v>
      </c>
      <c r="AV529" s="10">
        <f t="shared" si="230"/>
        <v>24.588235294117645</v>
      </c>
      <c r="AW529" s="22">
        <f t="shared" si="231"/>
        <v>0</v>
      </c>
      <c r="AX529" s="5">
        <f t="shared" si="232"/>
        <v>0</v>
      </c>
      <c r="AY529" s="4">
        <f>IF(
  AND(Tabela1[[#This Row],[GRUPO | ITEM]]="PALHETAS",NOT(OR(MID(Tabela1[[#This Row],[ITEM]],1,5)="YN-PF",MID(Tabela1[[#This Row],[ITEM]],1,5)="YN-PC"))),
  0,
  IF(
    ROUNDUP(
      IF(
        IF(D529="A",13-SUM(AR529:AU529),IF(D529="B",11-SUM(AR529:AU529),IF(D529="C",7-SUM(AR529:AU529))))
        &lt;0,
        0,
        IF(D529="A",13-SUM(AR529:AU529),IF(D529="B",11-SUM(AR529:AU529),IF(D529="C",7-SUM(AR529:AU529))))
      )
      *AE529/C529, 0
    )
    *C529 = 0,
    0,
    ROUNDUP(
      IF(
        IF(D529="A",13-SUM(AR529:AU529),IF(D529="B",11-SUM(AR529:AU529),IF(D529="C",7-SUM(AR529:AU529))))
        &lt;0,
        0,
        IF(D529="A",13-SUM(AR529:AU529),IF(D529="B",11-SUM(AR529:AU529),IF(D529="C",7-SUM(AR529:AU529))))
      )
      *AE529/C529, 0
    ) *C529
  )
)</f>
        <v>0</v>
      </c>
      <c r="AZ529" s="26">
        <f>IF(OR(COUNTIF(AB529,"&gt;="&amp;1.5)+COUNTIF(AA529,"&gt;="&amp;1.5)+COUNTIF(Z529,"&gt;="&amp;1.5)+COUNTIF(Y529,"&gt;="&amp;1.5)+COUNTIF(X529,"&gt;="&amp;1.5)&gt;=2,COUNTIF(AB529,"&gt;="&amp;2)&gt;=1,AND(AA529&gt;=1.5,AB529&lt;=0.3,AI529=0)),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+IFERROR(BA529*C529,0),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+IFERROR(BA529*C529,0),
IFERROR(AVERAGEIF(Tabela1[[#This Row],[COMPRA PADRÃO]:[COMPRA &gt;30%]],"&gt;"&amp;0,Tabela1[[#This Row],[COMPRA PADRÃO]:[COMPRA &gt;30%]]),
0))/Tabela1[[#This Row],[U/CX]],0)*Tabela1[[#This Row],[U/CX]])</f>
        <v>0</v>
      </c>
      <c r="BA529" s="19"/>
      <c r="BB529" s="19"/>
      <c r="BC529" s="5"/>
      <c r="BD529" s="43">
        <f t="shared" si="233"/>
        <v>16.226415094339622</v>
      </c>
      <c r="BE529" s="44">
        <f>Tabela1[[#This Row],[MÉDIA DIÁRIA]]*180</f>
        <v>2920.7547169811319</v>
      </c>
      <c r="BF529" s="44">
        <f>Tabela1[[#This Row],[MÉDIA DIÁRIA]]*IF(Tabela1[[#This Row],[ABC FAT]]="A",(13*22),IF(Tabela1[[#This Row],[ABC FAT]]="B",(9*22),IF(Tabela1[[#This Row],[ABC FAT]]="C",(3*22),0)))</f>
        <v>1070.943396226415</v>
      </c>
      <c r="BG529" s="44">
        <f>SUM(Tabela1[[#This Row],[ESTOQUE TOTAL]],Tabela1[[#This Row],[TRÂNSITO TOTAL]])</f>
        <v>9500</v>
      </c>
      <c r="BH5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3.2525839793281657</v>
      </c>
    </row>
    <row r="530" spans="1:61" s="3" customFormat="1" x14ac:dyDescent="0.2">
      <c r="A530" s="4" t="s">
        <v>17</v>
      </c>
      <c r="B530" s="4" t="s">
        <v>803</v>
      </c>
      <c r="C530" s="4">
        <v>20</v>
      </c>
      <c r="D530" s="4" t="s">
        <v>85</v>
      </c>
      <c r="E530" s="5">
        <v>200</v>
      </c>
      <c r="F530" s="4">
        <v>100</v>
      </c>
      <c r="G530" s="4">
        <v>40</v>
      </c>
      <c r="H530" s="4">
        <v>160</v>
      </c>
      <c r="I530" s="4">
        <v>440</v>
      </c>
      <c r="J530" s="4">
        <v>120</v>
      </c>
      <c r="K530" s="4">
        <v>260</v>
      </c>
      <c r="L530" s="4">
        <v>160</v>
      </c>
      <c r="M530" s="4">
        <v>60</v>
      </c>
      <c r="N530" s="4">
        <v>60</v>
      </c>
      <c r="O530" s="4">
        <v>20</v>
      </c>
      <c r="P530" s="4"/>
      <c r="Q530" s="13">
        <f t="shared" si="208"/>
        <v>1.3580246913580247</v>
      </c>
      <c r="R530" s="16">
        <f t="shared" si="209"/>
        <v>0.67901234567901236</v>
      </c>
      <c r="S530" s="16">
        <f t="shared" si="210"/>
        <v>0.27160493827160492</v>
      </c>
      <c r="T530" s="16">
        <f t="shared" si="211"/>
        <v>1.0864197530864197</v>
      </c>
      <c r="U530" s="16">
        <f t="shared" si="212"/>
        <v>2.9876543209876543</v>
      </c>
      <c r="V530" s="16">
        <f t="shared" si="213"/>
        <v>0.81481481481481477</v>
      </c>
      <c r="W530" s="16">
        <f t="shared" si="214"/>
        <v>1.7654320987654319</v>
      </c>
      <c r="X530" s="16">
        <f t="shared" si="215"/>
        <v>1.0864197530864197</v>
      </c>
      <c r="Y530" s="16">
        <f t="shared" si="216"/>
        <v>0.40740740740740738</v>
      </c>
      <c r="Z530" s="16">
        <f t="shared" si="217"/>
        <v>0.40740740740740738</v>
      </c>
      <c r="AA530" s="16">
        <f t="shared" si="218"/>
        <v>0.13580246913580246</v>
      </c>
      <c r="AB530" s="17">
        <f t="shared" si="219"/>
        <v>0</v>
      </c>
      <c r="AC530" s="15">
        <v>19909.2</v>
      </c>
      <c r="AD530" s="14">
        <f>AVERAGE(Tabela1[[#This Row],[202407-JUL]:[202506-JUN]])</f>
        <v>147.27272727272728</v>
      </c>
      <c r="AE530" s="14">
        <f t="shared" si="220"/>
        <v>173.33333333333334</v>
      </c>
      <c r="AF530" s="5">
        <v>0</v>
      </c>
      <c r="AG530" s="6">
        <v>2060</v>
      </c>
      <c r="AH530" s="4">
        <v>1600</v>
      </c>
      <c r="AI530" s="23">
        <f>SUM(Tabela1[[#This Row],[ESTOQUE RJ]:[ESTOQUE SC]])</f>
        <v>3660</v>
      </c>
      <c r="AJ530" s="4">
        <v>0</v>
      </c>
      <c r="AK530" s="4">
        <v>0</v>
      </c>
      <c r="AL530" s="24">
        <f>SUM(Tabela1[[#This Row],[QTD CONTAINER]:[QTD FÁBRICA]])</f>
        <v>0</v>
      </c>
      <c r="AM530" s="7">
        <f t="shared" si="221"/>
        <v>13.987654320987653</v>
      </c>
      <c r="AN530" s="7">
        <f t="shared" si="222"/>
        <v>10.864197530864198</v>
      </c>
      <c r="AO530" s="8">
        <f t="shared" si="223"/>
        <v>0</v>
      </c>
      <c r="AP530" s="9">
        <f t="shared" si="224"/>
        <v>0</v>
      </c>
      <c r="AQ530" s="25">
        <f t="shared" si="225"/>
        <v>24.851851851851851</v>
      </c>
      <c r="AR530" s="18">
        <f t="shared" si="226"/>
        <v>11.884615384615383</v>
      </c>
      <c r="AS530" s="7">
        <f t="shared" si="227"/>
        <v>9.2307692307692299</v>
      </c>
      <c r="AT530" s="8">
        <f t="shared" si="228"/>
        <v>0</v>
      </c>
      <c r="AU530" s="9">
        <f t="shared" si="229"/>
        <v>0</v>
      </c>
      <c r="AV530" s="10">
        <f t="shared" si="230"/>
        <v>21.115384615384613</v>
      </c>
      <c r="AW530" s="22">
        <f t="shared" si="231"/>
        <v>0</v>
      </c>
      <c r="AX530" s="5">
        <f t="shared" si="232"/>
        <v>0</v>
      </c>
      <c r="AY530" s="4">
        <f>IF(
  AND(Tabela1[[#This Row],[GRUPO | ITEM]]="PALHETAS",NOT(OR(MID(Tabela1[[#This Row],[ITEM]],1,5)="YN-PF",MID(Tabela1[[#This Row],[ITEM]],1,5)="YN-PC"))),
  0,
  IF(
    ROUNDUP(
      IF(
        IF(D530="A",13-SUM(AR530:AU530),IF(D530="B",11-SUM(AR530:AU530),IF(D530="C",7-SUM(AR530:AU530))))
        &lt;0,
        0,
        IF(D530="A",13-SUM(AR530:AU530),IF(D530="B",11-SUM(AR530:AU530),IF(D530="C",7-SUM(AR530:AU530))))
      )
      *AE530/C530, 0
    )
    *C530 = 0,
    0,
    ROUNDUP(
      IF(
        IF(D530="A",13-SUM(AR530:AU530),IF(D530="B",11-SUM(AR530:AU530),IF(D530="C",7-SUM(AR530:AU530))))
        &lt;0,
        0,
        IF(D530="A",13-SUM(AR530:AU530),IF(D530="B",11-SUM(AR530:AU530),IF(D530="C",7-SUM(AR530:AU530))))
      )
      *AE530/C530, 0
    ) *C530
  )
)</f>
        <v>0</v>
      </c>
      <c r="AZ530" s="26">
        <f>IF(OR(COUNTIF(AB530,"&gt;="&amp;1.5)+COUNTIF(AA530,"&gt;="&amp;1.5)+COUNTIF(Z530,"&gt;="&amp;1.5)+COUNTIF(Y530,"&gt;="&amp;1.5)+COUNTIF(X530,"&gt;="&amp;1.5)&gt;=2,COUNTIF(AB530,"&gt;="&amp;2)&gt;=1,AND(AA530&gt;=1.5,AB530&lt;=0.3,AI530=0)),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+IFERROR(BA530*C530,0),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+IFERROR(BA530*C530,0),
IFERROR(AVERAGEIF(Tabela1[[#This Row],[COMPRA PADRÃO]:[COMPRA &gt;30%]],"&gt;"&amp;0,Tabela1[[#This Row],[COMPRA PADRÃO]:[COMPRA &gt;30%]]),
0))/Tabela1[[#This Row],[U/CX]],0)*Tabela1[[#This Row],[U/CX]])</f>
        <v>0</v>
      </c>
      <c r="BA530" s="19"/>
      <c r="BB530" s="19"/>
      <c r="BC530" s="5"/>
      <c r="BD530" s="43">
        <f t="shared" si="233"/>
        <v>6.1132075471698117</v>
      </c>
      <c r="BE530" s="44">
        <f>Tabela1[[#This Row],[MÉDIA DIÁRIA]]*180</f>
        <v>1100.3773584905662</v>
      </c>
      <c r="BF530" s="44">
        <f>Tabela1[[#This Row],[MÉDIA DIÁRIA]]*IF(Tabela1[[#This Row],[ABC FAT]]="A",(13*22),IF(Tabela1[[#This Row],[ABC FAT]]="B",(9*22),IF(Tabela1[[#This Row],[ABC FAT]]="C",(3*22),0)))</f>
        <v>403.47169811320759</v>
      </c>
      <c r="BG530" s="44">
        <f>SUM(Tabela1[[#This Row],[ESTOQUE TOTAL]],Tabela1[[#This Row],[TRÂNSITO TOTAL]])</f>
        <v>3660</v>
      </c>
      <c r="BH5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3.326131687242798</v>
      </c>
    </row>
    <row r="531" spans="1:61" s="3" customFormat="1" x14ac:dyDescent="0.2">
      <c r="A531" s="4" t="s">
        <v>17</v>
      </c>
      <c r="B531" s="4" t="s">
        <v>804</v>
      </c>
      <c r="C531" s="4">
        <v>20</v>
      </c>
      <c r="D531" s="4" t="s">
        <v>85</v>
      </c>
      <c r="E531" s="5">
        <v>180</v>
      </c>
      <c r="F531" s="4"/>
      <c r="G531" s="4"/>
      <c r="H531" s="4">
        <v>40</v>
      </c>
      <c r="I531" s="4">
        <v>180</v>
      </c>
      <c r="J531" s="4">
        <v>20</v>
      </c>
      <c r="K531" s="4">
        <v>20</v>
      </c>
      <c r="L531" s="4"/>
      <c r="M531" s="4">
        <v>40</v>
      </c>
      <c r="N531" s="4">
        <v>20</v>
      </c>
      <c r="O531" s="4"/>
      <c r="P531" s="4">
        <v>40</v>
      </c>
      <c r="Q531" s="13">
        <f t="shared" si="208"/>
        <v>2.6666666666666665</v>
      </c>
      <c r="R531" s="16">
        <f t="shared" si="209"/>
        <v>0</v>
      </c>
      <c r="S531" s="16">
        <f t="shared" si="210"/>
        <v>0</v>
      </c>
      <c r="T531" s="16">
        <f t="shared" si="211"/>
        <v>0.59259259259259256</v>
      </c>
      <c r="U531" s="16">
        <f t="shared" si="212"/>
        <v>2.6666666666666665</v>
      </c>
      <c r="V531" s="16">
        <f t="shared" si="213"/>
        <v>0.29629629629629628</v>
      </c>
      <c r="W531" s="16">
        <f t="shared" si="214"/>
        <v>0.29629629629629628</v>
      </c>
      <c r="X531" s="16">
        <f t="shared" si="215"/>
        <v>0</v>
      </c>
      <c r="Y531" s="16">
        <f t="shared" si="216"/>
        <v>0.59259259259259256</v>
      </c>
      <c r="Z531" s="16">
        <f t="shared" si="217"/>
        <v>0.29629629629629628</v>
      </c>
      <c r="AA531" s="16">
        <f t="shared" si="218"/>
        <v>0</v>
      </c>
      <c r="AB531" s="17">
        <f t="shared" si="219"/>
        <v>0.59259259259259256</v>
      </c>
      <c r="AC531" s="15">
        <v>6189.8</v>
      </c>
      <c r="AD531" s="14">
        <f>AVERAGE(Tabela1[[#This Row],[202407-JUL]:[202506-JUN]])</f>
        <v>67.5</v>
      </c>
      <c r="AE531" s="14">
        <f t="shared" si="220"/>
        <v>96</v>
      </c>
      <c r="AF531" s="5">
        <v>0</v>
      </c>
      <c r="AG531" s="6">
        <v>580</v>
      </c>
      <c r="AH531" s="4">
        <v>660</v>
      </c>
      <c r="AI531" s="23">
        <f>SUM(Tabela1[[#This Row],[ESTOQUE RJ]:[ESTOQUE SC]])</f>
        <v>1240</v>
      </c>
      <c r="AJ531" s="4">
        <v>0</v>
      </c>
      <c r="AK531" s="4">
        <v>0</v>
      </c>
      <c r="AL531" s="24">
        <f>SUM(Tabela1[[#This Row],[QTD CONTAINER]:[QTD FÁBRICA]])</f>
        <v>0</v>
      </c>
      <c r="AM531" s="7">
        <f t="shared" si="221"/>
        <v>8.5925925925925934</v>
      </c>
      <c r="AN531" s="7">
        <f t="shared" si="222"/>
        <v>9.7777777777777786</v>
      </c>
      <c r="AO531" s="8">
        <f t="shared" si="223"/>
        <v>0</v>
      </c>
      <c r="AP531" s="9">
        <f t="shared" si="224"/>
        <v>0</v>
      </c>
      <c r="AQ531" s="25">
        <f t="shared" si="225"/>
        <v>18.370370370370374</v>
      </c>
      <c r="AR531" s="18">
        <f t="shared" si="226"/>
        <v>6.041666666666667</v>
      </c>
      <c r="AS531" s="7">
        <f t="shared" si="227"/>
        <v>6.875</v>
      </c>
      <c r="AT531" s="8">
        <f t="shared" si="228"/>
        <v>0</v>
      </c>
      <c r="AU531" s="9">
        <f t="shared" si="229"/>
        <v>0</v>
      </c>
      <c r="AV531" s="10">
        <f t="shared" si="230"/>
        <v>12.916666666666668</v>
      </c>
      <c r="AW531" s="22">
        <f t="shared" si="231"/>
        <v>0</v>
      </c>
      <c r="AX531" s="5">
        <f t="shared" si="232"/>
        <v>0</v>
      </c>
      <c r="AY531" s="4">
        <f>IF(
  AND(Tabela1[[#This Row],[GRUPO | ITEM]]="PALHETAS",NOT(OR(MID(Tabela1[[#This Row],[ITEM]],1,5)="YN-PF",MID(Tabela1[[#This Row],[ITEM]],1,5)="YN-PC"))),
  0,
  IF(
    ROUNDUP(
      IF(
        IF(D531="A",13-SUM(AR531:AU531),IF(D531="B",11-SUM(AR531:AU531),IF(D531="C",7-SUM(AR531:AU531))))
        &lt;0,
        0,
        IF(D531="A",13-SUM(AR531:AU531),IF(D531="B",11-SUM(AR531:AU531),IF(D531="C",7-SUM(AR531:AU531))))
      )
      *AE531/C531, 0
    )
    *C531 = 0,
    0,
    ROUNDUP(
      IF(
        IF(D531="A",13-SUM(AR531:AU531),IF(D531="B",11-SUM(AR531:AU531),IF(D531="C",7-SUM(AR531:AU531))))
        &lt;0,
        0,
        IF(D531="A",13-SUM(AR531:AU531),IF(D531="B",11-SUM(AR531:AU531),IF(D531="C",7-SUM(AR531:AU531))))
      )
      *AE531/C531, 0
    ) *C531
  )
)</f>
        <v>0</v>
      </c>
      <c r="AZ531" s="26">
        <f>IF(OR(COUNTIF(AB531,"&gt;="&amp;1.5)+COUNTIF(AA531,"&gt;="&amp;1.5)+COUNTIF(Z531,"&gt;="&amp;1.5)+COUNTIF(Y531,"&gt;="&amp;1.5)+COUNTIF(X531,"&gt;="&amp;1.5)&gt;=2,COUNTIF(AB531,"&gt;="&amp;2)&gt;=1,AND(AA531&gt;=1.5,AB531&lt;=0.3,AI531=0)),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+IFERROR(BA531*C531,0),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+IFERROR(BA531*C531,0),
IFERROR(AVERAGEIF(Tabela1[[#This Row],[COMPRA PADRÃO]:[COMPRA &gt;30%]],"&gt;"&amp;0,Tabela1[[#This Row],[COMPRA PADRÃO]:[COMPRA &gt;30%]]),
0))/Tabela1[[#This Row],[U/CX]],0)*Tabela1[[#This Row],[U/CX]])</f>
        <v>0</v>
      </c>
      <c r="BA531" s="19"/>
      <c r="BB531" s="19"/>
      <c r="BC531" s="5"/>
      <c r="BD531" s="43">
        <f t="shared" si="233"/>
        <v>2.0377358490566038</v>
      </c>
      <c r="BE531" s="44">
        <f>Tabela1[[#This Row],[MÉDIA DIÁRIA]]*180</f>
        <v>366.79245283018867</v>
      </c>
      <c r="BF531" s="44">
        <f>Tabela1[[#This Row],[MÉDIA DIÁRIA]]*IF(Tabela1[[#This Row],[ABC FAT]]="A",(13*22),IF(Tabela1[[#This Row],[ABC FAT]]="B",(9*22),IF(Tabela1[[#This Row],[ABC FAT]]="C",(3*22),0)))</f>
        <v>134.49056603773585</v>
      </c>
      <c r="BG531" s="44">
        <f>SUM(Tabela1[[#This Row],[ESTOQUE TOTAL]],Tabela1[[#This Row],[TRÂNSITO TOTAL]])</f>
        <v>1240</v>
      </c>
      <c r="BH5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3.380658436213992</v>
      </c>
    </row>
    <row r="532" spans="1:61" s="3" customFormat="1" x14ac:dyDescent="0.2">
      <c r="A532" s="4" t="s">
        <v>17</v>
      </c>
      <c r="B532" s="4" t="s">
        <v>791</v>
      </c>
      <c r="C532" s="4">
        <v>50</v>
      </c>
      <c r="D532" s="4" t="s">
        <v>16</v>
      </c>
      <c r="E532" s="5">
        <v>450</v>
      </c>
      <c r="F532" s="4">
        <v>850</v>
      </c>
      <c r="G532" s="4">
        <v>300</v>
      </c>
      <c r="H532" s="4">
        <v>2100</v>
      </c>
      <c r="I532" s="4">
        <v>1750</v>
      </c>
      <c r="J532" s="4">
        <v>300</v>
      </c>
      <c r="K532" s="4">
        <v>750</v>
      </c>
      <c r="L532" s="4">
        <v>1250</v>
      </c>
      <c r="M532" s="4">
        <v>750</v>
      </c>
      <c r="N532" s="4">
        <v>1400</v>
      </c>
      <c r="O532" s="4">
        <v>1600</v>
      </c>
      <c r="P532" s="4">
        <v>1650</v>
      </c>
      <c r="Q532" s="13">
        <f t="shared" si="208"/>
        <v>0.41064638783269963</v>
      </c>
      <c r="R532" s="16">
        <f t="shared" si="209"/>
        <v>0.77566539923954381</v>
      </c>
      <c r="S532" s="16">
        <f t="shared" si="210"/>
        <v>0.27376425855513309</v>
      </c>
      <c r="T532" s="16">
        <f t="shared" si="211"/>
        <v>1.9163498098859317</v>
      </c>
      <c r="U532" s="16">
        <f t="shared" si="212"/>
        <v>1.5969581749049431</v>
      </c>
      <c r="V532" s="16">
        <f t="shared" si="213"/>
        <v>0.27376425855513309</v>
      </c>
      <c r="W532" s="16">
        <f t="shared" si="214"/>
        <v>0.68441064638783278</v>
      </c>
      <c r="X532" s="16">
        <f t="shared" si="215"/>
        <v>1.1406844106463878</v>
      </c>
      <c r="Y532" s="16">
        <f t="shared" si="216"/>
        <v>0.68441064638783278</v>
      </c>
      <c r="Z532" s="16">
        <f t="shared" si="217"/>
        <v>1.2775665399239544</v>
      </c>
      <c r="AA532" s="16">
        <f t="shared" si="218"/>
        <v>1.4600760456273765</v>
      </c>
      <c r="AB532" s="17">
        <f t="shared" si="219"/>
        <v>1.5057034220532319</v>
      </c>
      <c r="AC532" s="15">
        <v>56423.5</v>
      </c>
      <c r="AD532" s="14">
        <f>AVERAGE(Tabela1[[#This Row],[202407-JUL]:[202506-JUN]])</f>
        <v>1095.8333333333333</v>
      </c>
      <c r="AE532" s="14">
        <f t="shared" si="220"/>
        <v>1255</v>
      </c>
      <c r="AF532" s="5">
        <v>0</v>
      </c>
      <c r="AG532" s="6">
        <v>11350</v>
      </c>
      <c r="AH532" s="4">
        <v>19350</v>
      </c>
      <c r="AI532" s="23">
        <f>SUM(Tabela1[[#This Row],[ESTOQUE RJ]:[ESTOQUE SC]])</f>
        <v>30700</v>
      </c>
      <c r="AJ532" s="4">
        <v>0</v>
      </c>
      <c r="AK532" s="4">
        <v>0</v>
      </c>
      <c r="AL532" s="24">
        <f>SUM(Tabela1[[#This Row],[QTD CONTAINER]:[QTD FÁBRICA]])</f>
        <v>0</v>
      </c>
      <c r="AM532" s="7">
        <f t="shared" si="221"/>
        <v>10.357414448669202</v>
      </c>
      <c r="AN532" s="7">
        <f t="shared" si="222"/>
        <v>17.657794676806084</v>
      </c>
      <c r="AO532" s="8">
        <f t="shared" si="223"/>
        <v>0</v>
      </c>
      <c r="AP532" s="9">
        <f t="shared" si="224"/>
        <v>0</v>
      </c>
      <c r="AQ532" s="25">
        <f t="shared" si="225"/>
        <v>28.015209125475288</v>
      </c>
      <c r="AR532" s="18">
        <f t="shared" si="226"/>
        <v>9.04382470119522</v>
      </c>
      <c r="AS532" s="7">
        <f t="shared" si="227"/>
        <v>15.418326693227092</v>
      </c>
      <c r="AT532" s="8">
        <f t="shared" si="228"/>
        <v>0</v>
      </c>
      <c r="AU532" s="9">
        <f t="shared" si="229"/>
        <v>0</v>
      </c>
      <c r="AV532" s="10">
        <f t="shared" si="230"/>
        <v>24.462151394422314</v>
      </c>
      <c r="AW532" s="22">
        <f t="shared" si="231"/>
        <v>0</v>
      </c>
      <c r="AX532" s="5">
        <f t="shared" si="232"/>
        <v>0</v>
      </c>
      <c r="AY532" s="4">
        <f>IF(
  AND(Tabela1[[#This Row],[GRUPO | ITEM]]="PALHETAS",NOT(OR(MID(Tabela1[[#This Row],[ITEM]],1,5)="YN-PF",MID(Tabela1[[#This Row],[ITEM]],1,5)="YN-PC"))),
  0,
  IF(
    ROUNDUP(
      IF(
        IF(D532="A",13-SUM(AR532:AU532),IF(D532="B",11-SUM(AR532:AU532),IF(D532="C",7-SUM(AR532:AU532))))
        &lt;0,
        0,
        IF(D532="A",13-SUM(AR532:AU532),IF(D532="B",11-SUM(AR532:AU532),IF(D532="C",7-SUM(AR532:AU532))))
      )
      *AE532/C532, 0
    )
    *C532 = 0,
    0,
    ROUNDUP(
      IF(
        IF(D532="A",13-SUM(AR532:AU532),IF(D532="B",11-SUM(AR532:AU532),IF(D532="C",7-SUM(AR532:AU532))))
        &lt;0,
        0,
        IF(D532="A",13-SUM(AR532:AU532),IF(D532="B",11-SUM(AR532:AU532),IF(D532="C",7-SUM(AR532:AU532))))
      )
      *AE532/C532, 0
    ) *C532
  )
)</f>
        <v>0</v>
      </c>
      <c r="AZ532" s="26">
        <f>IF(OR(COUNTIF(AB532,"&gt;="&amp;1.5)+COUNTIF(AA532,"&gt;="&amp;1.5)+COUNTIF(Z532,"&gt;="&amp;1.5)+COUNTIF(Y532,"&gt;="&amp;1.5)+COUNTIF(X532,"&gt;="&amp;1.5)&gt;=2,COUNTIF(AB532,"&gt;="&amp;2)&gt;=1,AND(AA532&gt;=1.5,AB532&lt;=0.3,AI532=0)),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+IFERROR(BA532*C532,0),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+IFERROR(BA532*C532,0),
IFERROR(AVERAGEIF(Tabela1[[#This Row],[COMPRA PADRÃO]:[COMPRA &gt;30%]],"&gt;"&amp;0,Tabela1[[#This Row],[COMPRA PADRÃO]:[COMPRA &gt;30%]]),
0))/Tabela1[[#This Row],[U/CX]],0)*Tabela1[[#This Row],[U/CX]])</f>
        <v>0</v>
      </c>
      <c r="BA532" s="19"/>
      <c r="BB532" s="19"/>
      <c r="BC532" s="5"/>
      <c r="BD532" s="43">
        <f t="shared" si="233"/>
        <v>49.622641509433961</v>
      </c>
      <c r="BE532" s="44">
        <f>Tabela1[[#This Row],[MÉDIA DIÁRIA]]*180</f>
        <v>8932.0754716981137</v>
      </c>
      <c r="BF532" s="44">
        <f>Tabela1[[#This Row],[MÉDIA DIÁRIA]]*IF(Tabela1[[#This Row],[ABC FAT]]="A",(13*22),IF(Tabela1[[#This Row],[ABC FAT]]="B",(9*22),IF(Tabela1[[#This Row],[ABC FAT]]="C",(3*22),0)))</f>
        <v>9825.2830188679236</v>
      </c>
      <c r="BG532" s="44">
        <f>SUM(Tabela1[[#This Row],[ESTOQUE TOTAL]],Tabela1[[#This Row],[TRÂNSITO TOTAL]])</f>
        <v>30700</v>
      </c>
      <c r="BH5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3.4370511195606253</v>
      </c>
    </row>
    <row r="533" spans="1:61" s="3" customFormat="1" x14ac:dyDescent="0.2">
      <c r="A533" s="4" t="s">
        <v>17</v>
      </c>
      <c r="B533" s="4" t="s">
        <v>974</v>
      </c>
      <c r="C533" s="4">
        <v>25</v>
      </c>
      <c r="D533" s="4" t="s">
        <v>85</v>
      </c>
      <c r="E533" s="5"/>
      <c r="F533" s="4"/>
      <c r="G533" s="4">
        <v>85</v>
      </c>
      <c r="H533" s="4"/>
      <c r="I533" s="4">
        <v>80</v>
      </c>
      <c r="J533" s="4"/>
      <c r="K533" s="4">
        <v>85</v>
      </c>
      <c r="L533" s="4">
        <v>55</v>
      </c>
      <c r="M533" s="4">
        <v>50</v>
      </c>
      <c r="N533" s="4">
        <v>25</v>
      </c>
      <c r="O533" s="4">
        <v>25</v>
      </c>
      <c r="P533" s="4">
        <v>25</v>
      </c>
      <c r="Q533" s="13">
        <f t="shared" si="208"/>
        <v>0</v>
      </c>
      <c r="R533" s="16">
        <f t="shared" si="209"/>
        <v>0</v>
      </c>
      <c r="S533" s="16">
        <f t="shared" si="210"/>
        <v>1.5813953488372092</v>
      </c>
      <c r="T533" s="16">
        <f t="shared" si="211"/>
        <v>0</v>
      </c>
      <c r="U533" s="16">
        <f t="shared" si="212"/>
        <v>1.4883720930232558</v>
      </c>
      <c r="V533" s="16">
        <f t="shared" si="213"/>
        <v>0</v>
      </c>
      <c r="W533" s="16">
        <f t="shared" si="214"/>
        <v>1.5813953488372092</v>
      </c>
      <c r="X533" s="16">
        <f t="shared" si="215"/>
        <v>1.0232558139534884</v>
      </c>
      <c r="Y533" s="16">
        <f t="shared" si="216"/>
        <v>0.93023255813953487</v>
      </c>
      <c r="Z533" s="16">
        <f t="shared" si="217"/>
        <v>0.46511627906976744</v>
      </c>
      <c r="AA533" s="16">
        <f t="shared" si="218"/>
        <v>0.46511627906976744</v>
      </c>
      <c r="AB533" s="17">
        <f t="shared" si="219"/>
        <v>0.46511627906976744</v>
      </c>
      <c r="AC533" s="15">
        <v>8654.6</v>
      </c>
      <c r="AD533" s="14">
        <f>AVERAGE(Tabela1[[#This Row],[202407-JUL]:[202506-JUN]])</f>
        <v>53.75</v>
      </c>
      <c r="AE533" s="14">
        <f t="shared" si="220"/>
        <v>53.75</v>
      </c>
      <c r="AF533" s="5">
        <v>0</v>
      </c>
      <c r="AG533" s="6">
        <v>495</v>
      </c>
      <c r="AH533" s="4">
        <v>525</v>
      </c>
      <c r="AI533" s="23">
        <f>SUM(Tabela1[[#This Row],[ESTOQUE RJ]:[ESTOQUE SC]])</f>
        <v>1020</v>
      </c>
      <c r="AJ533" s="4">
        <v>0</v>
      </c>
      <c r="AK533" s="4">
        <v>0</v>
      </c>
      <c r="AL533" s="24">
        <f>SUM(Tabela1[[#This Row],[QTD CONTAINER]:[QTD FÁBRICA]])</f>
        <v>0</v>
      </c>
      <c r="AM533" s="7">
        <f t="shared" si="221"/>
        <v>9.2093023255813957</v>
      </c>
      <c r="AN533" s="7">
        <f t="shared" si="222"/>
        <v>9.7674418604651159</v>
      </c>
      <c r="AO533" s="8">
        <f t="shared" si="223"/>
        <v>0</v>
      </c>
      <c r="AP533" s="9">
        <f t="shared" si="224"/>
        <v>0</v>
      </c>
      <c r="AQ533" s="25">
        <f t="shared" si="225"/>
        <v>18.97674418604651</v>
      </c>
      <c r="AR533" s="18">
        <f t="shared" si="226"/>
        <v>9.2093023255813957</v>
      </c>
      <c r="AS533" s="7">
        <f t="shared" si="227"/>
        <v>9.7674418604651159</v>
      </c>
      <c r="AT533" s="8">
        <f t="shared" si="228"/>
        <v>0</v>
      </c>
      <c r="AU533" s="9">
        <f t="shared" si="229"/>
        <v>0</v>
      </c>
      <c r="AV533" s="10">
        <f t="shared" si="230"/>
        <v>18.97674418604651</v>
      </c>
      <c r="AW533" s="22">
        <f t="shared" si="231"/>
        <v>0</v>
      </c>
      <c r="AX533" s="5">
        <f t="shared" si="232"/>
        <v>0</v>
      </c>
      <c r="AY533" s="4">
        <f>IF(
  AND(Tabela1[[#This Row],[GRUPO | ITEM]]="PALHETAS",NOT(OR(MID(Tabela1[[#This Row],[ITEM]],1,5)="YN-PF",MID(Tabela1[[#This Row],[ITEM]],1,5)="YN-PC"))),
  0,
  IF(
    ROUNDUP(
      IF(
        IF(D533="A",13-SUM(AR533:AU533),IF(D533="B",11-SUM(AR533:AU533),IF(D533="C",7-SUM(AR533:AU533))))
        &lt;0,
        0,
        IF(D533="A",13-SUM(AR533:AU533),IF(D533="B",11-SUM(AR533:AU533),IF(D533="C",7-SUM(AR533:AU533))))
      )
      *AE533/C533, 0
    )
    *C533 = 0,
    0,
    ROUNDUP(
      IF(
        IF(D533="A",13-SUM(AR533:AU533),IF(D533="B",11-SUM(AR533:AU533),IF(D533="C",7-SUM(AR533:AU533))))
        &lt;0,
        0,
        IF(D533="A",13-SUM(AR533:AU533),IF(D533="B",11-SUM(AR533:AU533),IF(D533="C",7-SUM(AR533:AU533))))
      )
      *AE533/C533, 0
    ) *C533
  )
)</f>
        <v>0</v>
      </c>
      <c r="AZ533" s="26">
        <f>IF(OR(COUNTIF(AB533,"&gt;="&amp;1.5)+COUNTIF(AA533,"&gt;="&amp;1.5)+COUNTIF(Z533,"&gt;="&amp;1.5)+COUNTIF(Y533,"&gt;="&amp;1.5)+COUNTIF(X533,"&gt;="&amp;1.5)&gt;=2,COUNTIF(AB533,"&gt;="&amp;2)&gt;=1,AND(AA533&gt;=1.5,AB533&lt;=0.3,AI533=0)),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+IFERROR(BA533*C533,0),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+IFERROR(BA533*C533,0),
IFERROR(AVERAGEIF(Tabela1[[#This Row],[COMPRA PADRÃO]:[COMPRA &gt;30%]],"&gt;"&amp;0,Tabela1[[#This Row],[COMPRA PADRÃO]:[COMPRA &gt;30%]]),
0))/Tabela1[[#This Row],[U/CX]],0)*Tabela1[[#This Row],[U/CX]])</f>
        <v>0</v>
      </c>
      <c r="BA533" s="33"/>
      <c r="BB533" s="33"/>
      <c r="BC533" s="41"/>
      <c r="BD533" s="43">
        <f t="shared" si="233"/>
        <v>1.6226415094339623</v>
      </c>
      <c r="BE533" s="44">
        <f>Tabela1[[#This Row],[MÉDIA DIÁRIA]]*180</f>
        <v>292.07547169811323</v>
      </c>
      <c r="BF533" s="44">
        <f>Tabela1[[#This Row],[MÉDIA DIÁRIA]]*IF(Tabela1[[#This Row],[ABC FAT]]="A",(13*22),IF(Tabela1[[#This Row],[ABC FAT]]="B",(9*22),IF(Tabela1[[#This Row],[ABC FAT]]="C",(3*22),0)))</f>
        <v>107.09433962264151</v>
      </c>
      <c r="BG533" s="44">
        <f>SUM(Tabela1[[#This Row],[ESTOQUE TOTAL]],Tabela1[[#This Row],[TRÂNSITO TOTAL]])</f>
        <v>1020</v>
      </c>
      <c r="BH5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3.4922480620155034</v>
      </c>
    </row>
    <row r="534" spans="1:61" s="3" customFormat="1" x14ac:dyDescent="0.2">
      <c r="A534" s="4" t="s">
        <v>117</v>
      </c>
      <c r="B534" s="4" t="s">
        <v>480</v>
      </c>
      <c r="C534" s="4">
        <v>80</v>
      </c>
      <c r="D534" s="4" t="s">
        <v>85</v>
      </c>
      <c r="E534" s="5">
        <v>40</v>
      </c>
      <c r="F534" s="4"/>
      <c r="G534" s="4">
        <v>85</v>
      </c>
      <c r="H534" s="4">
        <v>180</v>
      </c>
      <c r="I534" s="4"/>
      <c r="J534" s="4"/>
      <c r="K534" s="4">
        <v>20</v>
      </c>
      <c r="L534" s="4"/>
      <c r="M534" s="4"/>
      <c r="N534" s="4"/>
      <c r="O534" s="4">
        <v>10</v>
      </c>
      <c r="P534" s="4"/>
      <c r="Q534" s="13">
        <f t="shared" si="208"/>
        <v>0.59701492537313428</v>
      </c>
      <c r="R534" s="16">
        <f t="shared" si="209"/>
        <v>0</v>
      </c>
      <c r="S534" s="16">
        <f t="shared" si="210"/>
        <v>1.2686567164179106</v>
      </c>
      <c r="T534" s="16">
        <f t="shared" si="211"/>
        <v>2.6865671641791047</v>
      </c>
      <c r="U534" s="16">
        <f t="shared" si="212"/>
        <v>0</v>
      </c>
      <c r="V534" s="16">
        <f t="shared" si="213"/>
        <v>0</v>
      </c>
      <c r="W534" s="16">
        <f t="shared" si="214"/>
        <v>0.29850746268656714</v>
      </c>
      <c r="X534" s="16">
        <f t="shared" si="215"/>
        <v>0</v>
      </c>
      <c r="Y534" s="16">
        <f t="shared" si="216"/>
        <v>0</v>
      </c>
      <c r="Z534" s="16">
        <f t="shared" si="217"/>
        <v>0</v>
      </c>
      <c r="AA534" s="16">
        <f t="shared" si="218"/>
        <v>0.14925373134328357</v>
      </c>
      <c r="AB534" s="17">
        <f t="shared" si="219"/>
        <v>0</v>
      </c>
      <c r="AC534" s="15">
        <v>3748.2</v>
      </c>
      <c r="AD534" s="14">
        <f>AVERAGE(Tabela1[[#This Row],[202407-JUL]:[202506-JUN]])</f>
        <v>67</v>
      </c>
      <c r="AE534" s="14">
        <f t="shared" si="220"/>
        <v>101.66666666666667</v>
      </c>
      <c r="AF534" s="5">
        <v>0</v>
      </c>
      <c r="AG534" s="6">
        <v>812</v>
      </c>
      <c r="AH534" s="4">
        <v>0</v>
      </c>
      <c r="AI534" s="23">
        <f>SUM(Tabela1[[#This Row],[ESTOQUE RJ]:[ESTOQUE SC]])</f>
        <v>812</v>
      </c>
      <c r="AJ534" s="4">
        <v>0</v>
      </c>
      <c r="AK534" s="4">
        <v>80</v>
      </c>
      <c r="AL534" s="24">
        <f>SUM(Tabela1[[#This Row],[QTD CONTAINER]:[QTD FÁBRICA]])</f>
        <v>80</v>
      </c>
      <c r="AM534" s="7">
        <f t="shared" si="221"/>
        <v>12.119402985074627</v>
      </c>
      <c r="AN534" s="7">
        <f t="shared" si="222"/>
        <v>0</v>
      </c>
      <c r="AO534" s="8">
        <f t="shared" si="223"/>
        <v>0</v>
      </c>
      <c r="AP534" s="9">
        <f t="shared" si="224"/>
        <v>1.1940298507462686</v>
      </c>
      <c r="AQ534" s="25">
        <f t="shared" si="225"/>
        <v>13.313432835820896</v>
      </c>
      <c r="AR534" s="18">
        <f t="shared" si="226"/>
        <v>7.9868852459016386</v>
      </c>
      <c r="AS534" s="7">
        <f t="shared" si="227"/>
        <v>0</v>
      </c>
      <c r="AT534" s="8">
        <f t="shared" si="228"/>
        <v>0</v>
      </c>
      <c r="AU534" s="9">
        <f t="shared" si="229"/>
        <v>0.78688524590163933</v>
      </c>
      <c r="AV534" s="10">
        <f t="shared" si="230"/>
        <v>8.7737704918032779</v>
      </c>
      <c r="AW534" s="22">
        <f t="shared" si="231"/>
        <v>0</v>
      </c>
      <c r="AX534" s="5">
        <f t="shared" si="232"/>
        <v>0</v>
      </c>
      <c r="AY534" s="4">
        <f>IF(
  AND(Tabela1[[#This Row],[GRUPO | ITEM]]="PALHETAS",NOT(OR(MID(Tabela1[[#This Row],[ITEM]],1,5)="YN-PF",MID(Tabela1[[#This Row],[ITEM]],1,5)="YN-PC"))),
  0,
  IF(
    ROUNDUP(
      IF(
        IF(D534="A",13-SUM(AR534:AU534),IF(D534="B",11-SUM(AR534:AU534),IF(D534="C",7-SUM(AR534:AU534))))
        &lt;0,
        0,
        IF(D534="A",13-SUM(AR534:AU534),IF(D534="B",11-SUM(AR534:AU534),IF(D534="C",7-SUM(AR534:AU534))))
      )
      *AE534/C534, 0
    )
    *C534 = 0,
    0,
    ROUNDUP(
      IF(
        IF(D534="A",13-SUM(AR534:AU534),IF(D534="B",11-SUM(AR534:AU534),IF(D534="C",7-SUM(AR534:AU534))))
        &lt;0,
        0,
        IF(D534="A",13-SUM(AR534:AU534),IF(D534="B",11-SUM(AR534:AU534),IF(D534="C",7-SUM(AR534:AU534))))
      )
      *AE534/C534, 0
    ) *C534
  )
)</f>
        <v>0</v>
      </c>
      <c r="AZ534" s="26">
        <f>IF(OR(COUNTIF(AB534,"&gt;="&amp;1.5)+COUNTIF(AA534,"&gt;="&amp;1.5)+COUNTIF(Z534,"&gt;="&amp;1.5)+COUNTIF(Y534,"&gt;="&amp;1.5)+COUNTIF(X534,"&gt;="&amp;1.5)&gt;=2,COUNTIF(AB534,"&gt;="&amp;2)&gt;=1,AND(AA534&gt;=1.5,AB534&lt;=0.3,AI534=0)),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+IFERROR(BA534*C534,0),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+IFERROR(BA534*C534,0),
IFERROR(AVERAGEIF(Tabela1[[#This Row],[COMPRA PADRÃO]:[COMPRA &gt;30%]],"&gt;"&amp;0,Tabela1[[#This Row],[COMPRA PADRÃO]:[COMPRA &gt;30%]]),
0))/Tabela1[[#This Row],[U/CX]],0)*Tabela1[[#This Row],[U/CX]])</f>
        <v>0</v>
      </c>
      <c r="BA534" s="33"/>
      <c r="BB534" s="33"/>
      <c r="BC534" s="42"/>
      <c r="BD534" s="43">
        <f t="shared" si="233"/>
        <v>1.2641509433962264</v>
      </c>
      <c r="BE534" s="44">
        <f>Tabela1[[#This Row],[MÉDIA DIÁRIA]]*180</f>
        <v>227.54716981132074</v>
      </c>
      <c r="BF534" s="44">
        <f>Tabela1[[#This Row],[MÉDIA DIÁRIA]]*IF(Tabela1[[#This Row],[ABC FAT]]="A",(13*22),IF(Tabela1[[#This Row],[ABC FAT]]="B",(9*22),IF(Tabela1[[#This Row],[ABC FAT]]="C",(3*22),0)))</f>
        <v>83.433962264150935</v>
      </c>
      <c r="BG534" s="44">
        <f>SUM(Tabela1[[#This Row],[ESTOQUE TOTAL]],Tabela1[[#This Row],[TRÂNSITO TOTAL]])</f>
        <v>892</v>
      </c>
      <c r="BH5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3.5684908789386403</v>
      </c>
    </row>
    <row r="535" spans="1:61" s="3" customFormat="1" x14ac:dyDescent="0.2">
      <c r="A535" s="4" t="s">
        <v>17</v>
      </c>
      <c r="B535" s="4" t="s">
        <v>933</v>
      </c>
      <c r="C535" s="4">
        <v>20</v>
      </c>
      <c r="D535" s="4" t="s">
        <v>85</v>
      </c>
      <c r="E535" s="5">
        <v>100</v>
      </c>
      <c r="F535" s="4">
        <v>80</v>
      </c>
      <c r="G535" s="4">
        <v>20</v>
      </c>
      <c r="H535" s="4">
        <v>60</v>
      </c>
      <c r="I535" s="4">
        <v>180</v>
      </c>
      <c r="J535" s="4">
        <v>20</v>
      </c>
      <c r="K535" s="4">
        <v>60</v>
      </c>
      <c r="L535" s="4">
        <v>20</v>
      </c>
      <c r="M535" s="4">
        <v>20</v>
      </c>
      <c r="N535" s="4">
        <v>20</v>
      </c>
      <c r="O535" s="4"/>
      <c r="P535" s="4"/>
      <c r="Q535" s="13">
        <f t="shared" si="208"/>
        <v>1.7241379310344827</v>
      </c>
      <c r="R535" s="16">
        <f t="shared" si="209"/>
        <v>1.3793103448275863</v>
      </c>
      <c r="S535" s="16">
        <f t="shared" si="210"/>
        <v>0.34482758620689657</v>
      </c>
      <c r="T535" s="16">
        <f t="shared" si="211"/>
        <v>1.0344827586206897</v>
      </c>
      <c r="U535" s="16">
        <f t="shared" si="212"/>
        <v>3.103448275862069</v>
      </c>
      <c r="V535" s="16">
        <f t="shared" si="213"/>
        <v>0.34482758620689657</v>
      </c>
      <c r="W535" s="16">
        <f t="shared" si="214"/>
        <v>1.0344827586206897</v>
      </c>
      <c r="X535" s="16">
        <f t="shared" si="215"/>
        <v>0.34482758620689657</v>
      </c>
      <c r="Y535" s="16">
        <f t="shared" si="216"/>
        <v>0.34482758620689657</v>
      </c>
      <c r="Z535" s="16">
        <f t="shared" si="217"/>
        <v>0.34482758620689657</v>
      </c>
      <c r="AA535" s="16">
        <f t="shared" si="218"/>
        <v>0</v>
      </c>
      <c r="AB535" s="17">
        <f t="shared" si="219"/>
        <v>0</v>
      </c>
      <c r="AC535" s="15">
        <v>8695</v>
      </c>
      <c r="AD535" s="14">
        <f>AVERAGE(Tabela1[[#This Row],[202407-JUL]:[202506-JUN]])</f>
        <v>58</v>
      </c>
      <c r="AE535" s="14">
        <f t="shared" si="220"/>
        <v>58</v>
      </c>
      <c r="AF535" s="5">
        <v>0</v>
      </c>
      <c r="AG535" s="6">
        <v>500</v>
      </c>
      <c r="AH535" s="4">
        <v>920</v>
      </c>
      <c r="AI535" s="23">
        <f>SUM(Tabela1[[#This Row],[ESTOQUE RJ]:[ESTOQUE SC]])</f>
        <v>1420</v>
      </c>
      <c r="AJ535" s="4">
        <v>0</v>
      </c>
      <c r="AK535" s="4">
        <v>0</v>
      </c>
      <c r="AL535" s="24">
        <f>SUM(Tabela1[[#This Row],[QTD CONTAINER]:[QTD FÁBRICA]])</f>
        <v>0</v>
      </c>
      <c r="AM535" s="7">
        <f t="shared" si="221"/>
        <v>8.6206896551724146</v>
      </c>
      <c r="AN535" s="7">
        <f t="shared" si="222"/>
        <v>15.862068965517242</v>
      </c>
      <c r="AO535" s="8">
        <f t="shared" si="223"/>
        <v>0</v>
      </c>
      <c r="AP535" s="9">
        <f t="shared" si="224"/>
        <v>0</v>
      </c>
      <c r="AQ535" s="25">
        <f t="shared" si="225"/>
        <v>24.482758620689658</v>
      </c>
      <c r="AR535" s="18">
        <f t="shared" si="226"/>
        <v>8.6206896551724146</v>
      </c>
      <c r="AS535" s="7">
        <f t="shared" si="227"/>
        <v>15.862068965517242</v>
      </c>
      <c r="AT535" s="8">
        <f t="shared" si="228"/>
        <v>0</v>
      </c>
      <c r="AU535" s="9">
        <f t="shared" si="229"/>
        <v>0</v>
      </c>
      <c r="AV535" s="10">
        <f t="shared" si="230"/>
        <v>24.482758620689658</v>
      </c>
      <c r="AW535" s="22">
        <f t="shared" si="231"/>
        <v>0</v>
      </c>
      <c r="AX535" s="5">
        <f t="shared" si="232"/>
        <v>0</v>
      </c>
      <c r="AY535" s="4">
        <f>IF(
  AND(Tabela1[[#This Row],[GRUPO | ITEM]]="PALHETAS",NOT(OR(MID(Tabela1[[#This Row],[ITEM]],1,5)="YN-PF",MID(Tabela1[[#This Row],[ITEM]],1,5)="YN-PC"))),
  0,
  IF(
    ROUNDUP(
      IF(
        IF(D535="A",13-SUM(AR535:AU535),IF(D535="B",11-SUM(AR535:AU535),IF(D535="C",7-SUM(AR535:AU535))))
        &lt;0,
        0,
        IF(D535="A",13-SUM(AR535:AU535),IF(D535="B",11-SUM(AR535:AU535),IF(D535="C",7-SUM(AR535:AU535))))
      )
      *AE535/C535, 0
    )
    *C535 = 0,
    0,
    ROUNDUP(
      IF(
        IF(D535="A",13-SUM(AR535:AU535),IF(D535="B",11-SUM(AR535:AU535),IF(D535="C",7-SUM(AR535:AU535))))
        &lt;0,
        0,
        IF(D535="A",13-SUM(AR535:AU535),IF(D535="B",11-SUM(AR535:AU535),IF(D535="C",7-SUM(AR535:AU535))))
      )
      *AE535/C535, 0
    ) *C535
  )
)</f>
        <v>0</v>
      </c>
      <c r="AZ535" s="26">
        <f>IF(OR(COUNTIF(AB535,"&gt;="&amp;1.5)+COUNTIF(AA535,"&gt;="&amp;1.5)+COUNTIF(Z535,"&gt;="&amp;1.5)+COUNTIF(Y535,"&gt;="&amp;1.5)+COUNTIF(X535,"&gt;="&amp;1.5)&gt;=2,COUNTIF(AB535,"&gt;="&amp;2)&gt;=1,AND(AA535&gt;=1.5,AB535&lt;=0.3,AI535=0)),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+IFERROR(BA535*C535,0),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+IFERROR(BA535*C535,0),
IFERROR(AVERAGEIF(Tabela1[[#This Row],[COMPRA PADRÃO]:[COMPRA &gt;30%]],"&gt;"&amp;0,Tabela1[[#This Row],[COMPRA PADRÃO]:[COMPRA &gt;30%]]),
0))/Tabela1[[#This Row],[U/CX]],0)*Tabela1[[#This Row],[U/CX]])</f>
        <v>0</v>
      </c>
      <c r="BA535" s="19"/>
      <c r="BB535" s="19"/>
      <c r="BC535" s="5"/>
      <c r="BD535" s="43">
        <f t="shared" si="233"/>
        <v>2.1886792452830188</v>
      </c>
      <c r="BE535" s="44">
        <f>Tabela1[[#This Row],[MÉDIA DIÁRIA]]*180</f>
        <v>393.96226415094338</v>
      </c>
      <c r="BF535" s="44">
        <f>Tabela1[[#This Row],[MÉDIA DIÁRIA]]*IF(Tabela1[[#This Row],[ABC FAT]]="A",(13*22),IF(Tabela1[[#This Row],[ABC FAT]]="B",(9*22),IF(Tabela1[[#This Row],[ABC FAT]]="C",(3*22),0)))</f>
        <v>144.45283018867923</v>
      </c>
      <c r="BG535" s="44">
        <f>SUM(Tabela1[[#This Row],[ESTOQUE TOTAL]],Tabela1[[#This Row],[TRÂNSITO TOTAL]])</f>
        <v>1420</v>
      </c>
      <c r="BH5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3.6044061302681993</v>
      </c>
    </row>
    <row r="536" spans="1:61" s="3" customFormat="1" x14ac:dyDescent="0.2">
      <c r="A536" s="4" t="s">
        <v>17</v>
      </c>
      <c r="B536" s="4" t="s">
        <v>815</v>
      </c>
      <c r="C536" s="4">
        <v>20</v>
      </c>
      <c r="D536" s="4" t="s">
        <v>85</v>
      </c>
      <c r="E536" s="5">
        <v>60</v>
      </c>
      <c r="F536" s="4">
        <v>40</v>
      </c>
      <c r="G536" s="4"/>
      <c r="H536" s="4">
        <v>140</v>
      </c>
      <c r="I536" s="4">
        <v>40</v>
      </c>
      <c r="J536" s="4"/>
      <c r="K536" s="4">
        <v>40</v>
      </c>
      <c r="L536" s="4">
        <v>40</v>
      </c>
      <c r="M536" s="4">
        <v>20</v>
      </c>
      <c r="N536" s="4">
        <v>40</v>
      </c>
      <c r="O536" s="4">
        <v>20</v>
      </c>
      <c r="P536" s="4">
        <v>40</v>
      </c>
      <c r="Q536" s="13">
        <f t="shared" si="208"/>
        <v>1.25</v>
      </c>
      <c r="R536" s="16">
        <f t="shared" si="209"/>
        <v>0.83333333333333337</v>
      </c>
      <c r="S536" s="16">
        <f t="shared" si="210"/>
        <v>0</v>
      </c>
      <c r="T536" s="16">
        <f t="shared" si="211"/>
        <v>2.9166666666666665</v>
      </c>
      <c r="U536" s="16">
        <f t="shared" si="212"/>
        <v>0.83333333333333337</v>
      </c>
      <c r="V536" s="16">
        <f t="shared" si="213"/>
        <v>0</v>
      </c>
      <c r="W536" s="16">
        <f t="shared" si="214"/>
        <v>0.83333333333333337</v>
      </c>
      <c r="X536" s="16">
        <f t="shared" si="215"/>
        <v>0.83333333333333337</v>
      </c>
      <c r="Y536" s="16">
        <f t="shared" si="216"/>
        <v>0.41666666666666669</v>
      </c>
      <c r="Z536" s="16">
        <f t="shared" si="217"/>
        <v>0.83333333333333337</v>
      </c>
      <c r="AA536" s="16">
        <f t="shared" si="218"/>
        <v>0.41666666666666669</v>
      </c>
      <c r="AB536" s="17">
        <f t="shared" si="219"/>
        <v>0.83333333333333337</v>
      </c>
      <c r="AC536" s="15">
        <v>5910.2</v>
      </c>
      <c r="AD536" s="14">
        <f>AVERAGE(Tabela1[[#This Row],[202407-JUL]:[202506-JUN]])</f>
        <v>48</v>
      </c>
      <c r="AE536" s="14">
        <f t="shared" si="220"/>
        <v>48</v>
      </c>
      <c r="AF536" s="5">
        <v>0</v>
      </c>
      <c r="AG536" s="6">
        <v>680</v>
      </c>
      <c r="AH536" s="4">
        <v>520</v>
      </c>
      <c r="AI536" s="23">
        <f>SUM(Tabela1[[#This Row],[ESTOQUE RJ]:[ESTOQUE SC]])</f>
        <v>1200</v>
      </c>
      <c r="AJ536" s="4">
        <v>0</v>
      </c>
      <c r="AK536" s="4">
        <v>0</v>
      </c>
      <c r="AL536" s="24">
        <f>SUM(Tabela1[[#This Row],[QTD CONTAINER]:[QTD FÁBRICA]])</f>
        <v>0</v>
      </c>
      <c r="AM536" s="7">
        <f t="shared" si="221"/>
        <v>14.166666666666666</v>
      </c>
      <c r="AN536" s="7">
        <f t="shared" si="222"/>
        <v>10.833333333333334</v>
      </c>
      <c r="AO536" s="8">
        <f t="shared" si="223"/>
        <v>0</v>
      </c>
      <c r="AP536" s="9">
        <f t="shared" si="224"/>
        <v>0</v>
      </c>
      <c r="AQ536" s="25">
        <f t="shared" si="225"/>
        <v>25</v>
      </c>
      <c r="AR536" s="18">
        <f t="shared" si="226"/>
        <v>14.166666666666666</v>
      </c>
      <c r="AS536" s="7">
        <f t="shared" si="227"/>
        <v>10.833333333333334</v>
      </c>
      <c r="AT536" s="8">
        <f t="shared" si="228"/>
        <v>0</v>
      </c>
      <c r="AU536" s="9">
        <f t="shared" si="229"/>
        <v>0</v>
      </c>
      <c r="AV536" s="10">
        <f t="shared" si="230"/>
        <v>25</v>
      </c>
      <c r="AW536" s="22">
        <f t="shared" si="231"/>
        <v>0</v>
      </c>
      <c r="AX536" s="5">
        <f t="shared" si="232"/>
        <v>0</v>
      </c>
      <c r="AY536" s="4">
        <f>IF(
  AND(Tabela1[[#This Row],[GRUPO | ITEM]]="PALHETAS",NOT(OR(MID(Tabela1[[#This Row],[ITEM]],1,5)="YN-PF",MID(Tabela1[[#This Row],[ITEM]],1,5)="YN-PC"))),
  0,
  IF(
    ROUNDUP(
      IF(
        IF(D536="A",13-SUM(AR536:AU536),IF(D536="B",11-SUM(AR536:AU536),IF(D536="C",7-SUM(AR536:AU536))))
        &lt;0,
        0,
        IF(D536="A",13-SUM(AR536:AU536),IF(D536="B",11-SUM(AR536:AU536),IF(D536="C",7-SUM(AR536:AU536))))
      )
      *AE536/C536, 0
    )
    *C536 = 0,
    0,
    ROUNDUP(
      IF(
        IF(D536="A",13-SUM(AR536:AU536),IF(D536="B",11-SUM(AR536:AU536),IF(D536="C",7-SUM(AR536:AU536))))
        &lt;0,
        0,
        IF(D536="A",13-SUM(AR536:AU536),IF(D536="B",11-SUM(AR536:AU536),IF(D536="C",7-SUM(AR536:AU536))))
      )
      *AE536/C536, 0
    ) *C536
  )
)</f>
        <v>0</v>
      </c>
      <c r="AZ536" s="26">
        <f>IF(OR(COUNTIF(AB536,"&gt;="&amp;1.5)+COUNTIF(AA536,"&gt;="&amp;1.5)+COUNTIF(Z536,"&gt;="&amp;1.5)+COUNTIF(Y536,"&gt;="&amp;1.5)+COUNTIF(X536,"&gt;="&amp;1.5)&gt;=2,COUNTIF(AB536,"&gt;="&amp;2)&gt;=1,AND(AA536&gt;=1.5,AB536&lt;=0.3,AI536=0)),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+IFERROR(BA536*C536,0),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+IFERROR(BA536*C536,0),
IFERROR(AVERAGEIF(Tabela1[[#This Row],[COMPRA PADRÃO]:[COMPRA &gt;30%]],"&gt;"&amp;0,Tabela1[[#This Row],[COMPRA PADRÃO]:[COMPRA &gt;30%]]),
0))/Tabela1[[#This Row],[U/CX]],0)*Tabela1[[#This Row],[U/CX]])</f>
        <v>0</v>
      </c>
      <c r="BA536" s="19"/>
      <c r="BB536" s="19"/>
      <c r="BC536" s="5"/>
      <c r="BD536" s="43">
        <f t="shared" si="233"/>
        <v>1.8113207547169812</v>
      </c>
      <c r="BE536" s="44">
        <f>Tabela1[[#This Row],[MÉDIA DIÁRIA]]*180</f>
        <v>326.03773584905662</v>
      </c>
      <c r="BF536" s="44">
        <f>Tabela1[[#This Row],[MÉDIA DIÁRIA]]*IF(Tabela1[[#This Row],[ABC FAT]]="A",(13*22),IF(Tabela1[[#This Row],[ABC FAT]]="B",(9*22),IF(Tabela1[[#This Row],[ABC FAT]]="C",(3*22),0)))</f>
        <v>119.54716981132076</v>
      </c>
      <c r="BG536" s="44">
        <f>SUM(Tabela1[[#This Row],[ESTOQUE TOTAL]],Tabela1[[#This Row],[TRÂNSITO TOTAL]])</f>
        <v>1200</v>
      </c>
      <c r="BH5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3.6805555555555554</v>
      </c>
    </row>
    <row r="537" spans="1:61" s="3" customFormat="1" x14ac:dyDescent="0.2">
      <c r="A537" s="4" t="s">
        <v>17</v>
      </c>
      <c r="B537" s="4" t="s">
        <v>907</v>
      </c>
      <c r="C537" s="4">
        <v>20</v>
      </c>
      <c r="D537" s="4" t="s">
        <v>85</v>
      </c>
      <c r="E537" s="5">
        <v>20</v>
      </c>
      <c r="F537" s="4">
        <v>40</v>
      </c>
      <c r="G537" s="4">
        <v>40</v>
      </c>
      <c r="H537" s="4">
        <v>160</v>
      </c>
      <c r="I537" s="4">
        <v>220</v>
      </c>
      <c r="J537" s="4">
        <v>20</v>
      </c>
      <c r="K537" s="4">
        <v>80</v>
      </c>
      <c r="L537" s="4">
        <v>20</v>
      </c>
      <c r="M537" s="4">
        <v>20</v>
      </c>
      <c r="N537" s="4">
        <v>20</v>
      </c>
      <c r="O537" s="4">
        <v>40</v>
      </c>
      <c r="P537" s="4"/>
      <c r="Q537" s="13">
        <f t="shared" si="208"/>
        <v>0.3235294117647059</v>
      </c>
      <c r="R537" s="16">
        <f t="shared" si="209"/>
        <v>0.6470588235294118</v>
      </c>
      <c r="S537" s="16">
        <f t="shared" si="210"/>
        <v>0.6470588235294118</v>
      </c>
      <c r="T537" s="16">
        <f t="shared" si="211"/>
        <v>2.5882352941176472</v>
      </c>
      <c r="U537" s="16">
        <f t="shared" si="212"/>
        <v>3.5588235294117645</v>
      </c>
      <c r="V537" s="16">
        <f t="shared" si="213"/>
        <v>0.3235294117647059</v>
      </c>
      <c r="W537" s="16">
        <f t="shared" si="214"/>
        <v>1.2941176470588236</v>
      </c>
      <c r="X537" s="16">
        <f t="shared" si="215"/>
        <v>0.3235294117647059</v>
      </c>
      <c r="Y537" s="16">
        <f t="shared" si="216"/>
        <v>0.3235294117647059</v>
      </c>
      <c r="Z537" s="16">
        <f t="shared" si="217"/>
        <v>0.3235294117647059</v>
      </c>
      <c r="AA537" s="16">
        <f t="shared" si="218"/>
        <v>0.6470588235294118</v>
      </c>
      <c r="AB537" s="17">
        <f t="shared" si="219"/>
        <v>0</v>
      </c>
      <c r="AC537" s="15">
        <v>10287.799999999999</v>
      </c>
      <c r="AD537" s="14">
        <f>AVERAGE(Tabela1[[#This Row],[202407-JUL]:[202506-JUN]])</f>
        <v>61.81818181818182</v>
      </c>
      <c r="AE537" s="14">
        <f t="shared" si="220"/>
        <v>61.81818181818182</v>
      </c>
      <c r="AF537" s="5">
        <v>1</v>
      </c>
      <c r="AG537" s="6">
        <v>1020</v>
      </c>
      <c r="AH537" s="4">
        <v>680</v>
      </c>
      <c r="AI537" s="23">
        <f>SUM(Tabela1[[#This Row],[ESTOQUE RJ]:[ESTOQUE SC]])</f>
        <v>1700</v>
      </c>
      <c r="AJ537" s="4">
        <v>0</v>
      </c>
      <c r="AK537" s="4">
        <v>0</v>
      </c>
      <c r="AL537" s="24">
        <f>SUM(Tabela1[[#This Row],[QTD CONTAINER]:[QTD FÁBRICA]])</f>
        <v>0</v>
      </c>
      <c r="AM537" s="7">
        <f t="shared" si="221"/>
        <v>16.5</v>
      </c>
      <c r="AN537" s="7">
        <f t="shared" si="222"/>
        <v>11</v>
      </c>
      <c r="AO537" s="8">
        <f t="shared" si="223"/>
        <v>0</v>
      </c>
      <c r="AP537" s="9">
        <f t="shared" si="224"/>
        <v>0</v>
      </c>
      <c r="AQ537" s="25">
        <f t="shared" si="225"/>
        <v>27.5</v>
      </c>
      <c r="AR537" s="18">
        <f t="shared" si="226"/>
        <v>16.5</v>
      </c>
      <c r="AS537" s="7">
        <f t="shared" si="227"/>
        <v>11</v>
      </c>
      <c r="AT537" s="8">
        <f t="shared" si="228"/>
        <v>0</v>
      </c>
      <c r="AU537" s="9">
        <f t="shared" si="229"/>
        <v>0</v>
      </c>
      <c r="AV537" s="10">
        <f t="shared" si="230"/>
        <v>27.5</v>
      </c>
      <c r="AW537" s="22">
        <f t="shared" si="231"/>
        <v>0</v>
      </c>
      <c r="AX537" s="5">
        <f t="shared" si="232"/>
        <v>0</v>
      </c>
      <c r="AY537" s="4">
        <f>IF(
  AND(Tabela1[[#This Row],[GRUPO | ITEM]]="PALHETAS",NOT(OR(MID(Tabela1[[#This Row],[ITEM]],1,5)="YN-PF",MID(Tabela1[[#This Row],[ITEM]],1,5)="YN-PC"))),
  0,
  IF(
    ROUNDUP(
      IF(
        IF(D537="A",13-SUM(AR537:AU537),IF(D537="B",11-SUM(AR537:AU537),IF(D537="C",7-SUM(AR537:AU537))))
        &lt;0,
        0,
        IF(D537="A",13-SUM(AR537:AU537),IF(D537="B",11-SUM(AR537:AU537),IF(D537="C",7-SUM(AR537:AU537))))
      )
      *AE537/C537, 0
    )
    *C537 = 0,
    0,
    ROUNDUP(
      IF(
        IF(D537="A",13-SUM(AR537:AU537),IF(D537="B",11-SUM(AR537:AU537),IF(D537="C",7-SUM(AR537:AU537))))
        &lt;0,
        0,
        IF(D537="A",13-SUM(AR537:AU537),IF(D537="B",11-SUM(AR537:AU537),IF(D537="C",7-SUM(AR537:AU537))))
      )
      *AE537/C537, 0
    ) *C537
  )
)</f>
        <v>0</v>
      </c>
      <c r="AZ537" s="26">
        <f>IF(OR(COUNTIF(AB537,"&gt;="&amp;1.5)+COUNTIF(AA537,"&gt;="&amp;1.5)+COUNTIF(Z537,"&gt;="&amp;1.5)+COUNTIF(Y537,"&gt;="&amp;1.5)+COUNTIF(X537,"&gt;="&amp;1.5)&gt;=2,COUNTIF(AB537,"&gt;="&amp;2)&gt;=1,AND(AA537&gt;=1.5,AB537&lt;=0.3,AI537=0)),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+IFERROR(BA537*C537,0),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+IFERROR(BA537*C537,0),
IFERROR(AVERAGEIF(Tabela1[[#This Row],[COMPRA PADRÃO]:[COMPRA &gt;30%]],"&gt;"&amp;0,Tabela1[[#This Row],[COMPRA PADRÃO]:[COMPRA &gt;30%]]),
0))/Tabela1[[#This Row],[U/CX]],0)*Tabela1[[#This Row],[U/CX]])</f>
        <v>0</v>
      </c>
      <c r="BA537" s="19"/>
      <c r="BB537" s="19"/>
      <c r="BC537" s="5"/>
      <c r="BD537" s="43">
        <f t="shared" si="233"/>
        <v>2.5660377358490565</v>
      </c>
      <c r="BE537" s="44">
        <f>Tabela1[[#This Row],[MÉDIA DIÁRIA]]*180</f>
        <v>461.88679245283015</v>
      </c>
      <c r="BF537" s="44">
        <f>Tabela1[[#This Row],[MÉDIA DIÁRIA]]*IF(Tabela1[[#This Row],[ABC FAT]]="A",(13*22),IF(Tabela1[[#This Row],[ABC FAT]]="B",(9*22),IF(Tabela1[[#This Row],[ABC FAT]]="C",(3*22),0)))</f>
        <v>169.35849056603772</v>
      </c>
      <c r="BG537" s="44">
        <f>SUM(Tabela1[[#This Row],[ESTOQUE TOTAL]],Tabela1[[#This Row],[TRÂNSITO TOTAL]])</f>
        <v>1700</v>
      </c>
      <c r="BH5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3.6805555555555558</v>
      </c>
    </row>
    <row r="538" spans="1:61" s="3" customFormat="1" x14ac:dyDescent="0.2">
      <c r="A538" s="4" t="s">
        <v>17</v>
      </c>
      <c r="B538" s="4" t="s">
        <v>787</v>
      </c>
      <c r="C538" s="4">
        <v>100</v>
      </c>
      <c r="D538" s="4" t="s">
        <v>16</v>
      </c>
      <c r="E538" s="5">
        <v>1400</v>
      </c>
      <c r="F538" s="4">
        <v>1400</v>
      </c>
      <c r="G538" s="4">
        <v>900</v>
      </c>
      <c r="H538" s="4">
        <v>3000</v>
      </c>
      <c r="I538" s="4">
        <v>4700</v>
      </c>
      <c r="J538" s="4">
        <v>1400</v>
      </c>
      <c r="K538" s="4">
        <v>3000</v>
      </c>
      <c r="L538" s="4">
        <v>2700</v>
      </c>
      <c r="M538" s="4">
        <v>1500</v>
      </c>
      <c r="N538" s="4">
        <v>2200</v>
      </c>
      <c r="O538" s="4">
        <v>2400</v>
      </c>
      <c r="P538" s="4">
        <v>2000</v>
      </c>
      <c r="Q538" s="13">
        <f t="shared" si="208"/>
        <v>0.63157894736842113</v>
      </c>
      <c r="R538" s="16">
        <f t="shared" si="209"/>
        <v>0.63157894736842113</v>
      </c>
      <c r="S538" s="16">
        <f t="shared" si="210"/>
        <v>0.406015037593985</v>
      </c>
      <c r="T538" s="16">
        <f t="shared" si="211"/>
        <v>1.3533834586466167</v>
      </c>
      <c r="U538" s="16">
        <f t="shared" si="212"/>
        <v>2.1203007518796992</v>
      </c>
      <c r="V538" s="16">
        <f t="shared" si="213"/>
        <v>0.63157894736842113</v>
      </c>
      <c r="W538" s="16">
        <f t="shared" si="214"/>
        <v>1.3533834586466167</v>
      </c>
      <c r="X538" s="16">
        <f t="shared" si="215"/>
        <v>1.2180451127819549</v>
      </c>
      <c r="Y538" s="16">
        <f t="shared" si="216"/>
        <v>0.67669172932330834</v>
      </c>
      <c r="Z538" s="16">
        <f t="shared" si="217"/>
        <v>0.99248120300751885</v>
      </c>
      <c r="AA538" s="16">
        <f t="shared" si="218"/>
        <v>1.0827067669172934</v>
      </c>
      <c r="AB538" s="17">
        <f t="shared" si="219"/>
        <v>0.90225563909774442</v>
      </c>
      <c r="AC538" s="15">
        <v>100272</v>
      </c>
      <c r="AD538" s="14">
        <f>AVERAGE(Tabela1[[#This Row],[202407-JUL]:[202506-JUN]])</f>
        <v>2216.6666666666665</v>
      </c>
      <c r="AE538" s="14">
        <f t="shared" si="220"/>
        <v>2216.6666666666665</v>
      </c>
      <c r="AF538" s="5">
        <v>0</v>
      </c>
      <c r="AG538" s="6">
        <v>18000</v>
      </c>
      <c r="AH538" s="4">
        <v>49800</v>
      </c>
      <c r="AI538" s="23">
        <f>SUM(Tabela1[[#This Row],[ESTOQUE RJ]:[ESTOQUE SC]])</f>
        <v>67800</v>
      </c>
      <c r="AJ538" s="4">
        <v>0</v>
      </c>
      <c r="AK538" s="4">
        <v>0</v>
      </c>
      <c r="AL538" s="24">
        <f>SUM(Tabela1[[#This Row],[QTD CONTAINER]:[QTD FÁBRICA]])</f>
        <v>0</v>
      </c>
      <c r="AM538" s="7">
        <f t="shared" si="221"/>
        <v>8.1203007518797001</v>
      </c>
      <c r="AN538" s="7">
        <f t="shared" si="222"/>
        <v>22.466165413533837</v>
      </c>
      <c r="AO538" s="8">
        <f t="shared" si="223"/>
        <v>0</v>
      </c>
      <c r="AP538" s="9">
        <f t="shared" si="224"/>
        <v>0</v>
      </c>
      <c r="AQ538" s="25">
        <f t="shared" si="225"/>
        <v>30.586466165413537</v>
      </c>
      <c r="AR538" s="18">
        <f t="shared" si="226"/>
        <v>8.1203007518797001</v>
      </c>
      <c r="AS538" s="7">
        <f t="shared" si="227"/>
        <v>22.466165413533837</v>
      </c>
      <c r="AT538" s="8">
        <f t="shared" si="228"/>
        <v>0</v>
      </c>
      <c r="AU538" s="9">
        <f t="shared" si="229"/>
        <v>0</v>
      </c>
      <c r="AV538" s="10">
        <f t="shared" si="230"/>
        <v>30.586466165413537</v>
      </c>
      <c r="AW538" s="22">
        <f t="shared" si="231"/>
        <v>0</v>
      </c>
      <c r="AX538" s="5">
        <f t="shared" si="232"/>
        <v>0</v>
      </c>
      <c r="AY538" s="4">
        <f>IF(
  AND(Tabela1[[#This Row],[GRUPO | ITEM]]="PALHETAS",NOT(OR(MID(Tabela1[[#This Row],[ITEM]],1,5)="YN-PF",MID(Tabela1[[#This Row],[ITEM]],1,5)="YN-PC"))),
  0,
  IF(
    ROUNDUP(
      IF(
        IF(D538="A",13-SUM(AR538:AU538),IF(D538="B",11-SUM(AR538:AU538),IF(D538="C",7-SUM(AR538:AU538))))
        &lt;0,
        0,
        IF(D538="A",13-SUM(AR538:AU538),IF(D538="B",11-SUM(AR538:AU538),IF(D538="C",7-SUM(AR538:AU538))))
      )
      *AE538/C538, 0
    )
    *C538 = 0,
    0,
    ROUNDUP(
      IF(
        IF(D538="A",13-SUM(AR538:AU538),IF(D538="B",11-SUM(AR538:AU538),IF(D538="C",7-SUM(AR538:AU538))))
        &lt;0,
        0,
        IF(D538="A",13-SUM(AR538:AU538),IF(D538="B",11-SUM(AR538:AU538),IF(D538="C",7-SUM(AR538:AU538))))
      )
      *AE538/C538, 0
    ) *C538
  )
)</f>
        <v>0</v>
      </c>
      <c r="AZ538" s="26">
        <f>IF(OR(COUNTIF(AB538,"&gt;="&amp;1.5)+COUNTIF(AA538,"&gt;="&amp;1.5)+COUNTIF(Z538,"&gt;="&amp;1.5)+COUNTIF(Y538,"&gt;="&amp;1.5)+COUNTIF(X538,"&gt;="&amp;1.5)&gt;=2,COUNTIF(AB538,"&gt;="&amp;2)&gt;=1,AND(AA538&gt;=1.5,AB538&lt;=0.3,AI538=0)),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+IFERROR(BA538*C538,0),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+IFERROR(BA538*C538,0),
IFERROR(AVERAGEIF(Tabela1[[#This Row],[COMPRA PADRÃO]:[COMPRA &gt;30%]],"&gt;"&amp;0,Tabela1[[#This Row],[COMPRA PADRÃO]:[COMPRA &gt;30%]]),
0))/Tabela1[[#This Row],[U/CX]],0)*Tabela1[[#This Row],[U/CX]])</f>
        <v>0</v>
      </c>
      <c r="BA538" s="19"/>
      <c r="BB538" s="19"/>
      <c r="BC538" s="5"/>
      <c r="BD538" s="43">
        <f t="shared" si="233"/>
        <v>100.37735849056604</v>
      </c>
      <c r="BE538" s="44">
        <f>Tabela1[[#This Row],[MÉDIA DIÁRIA]]*180</f>
        <v>18067.924528301886</v>
      </c>
      <c r="BF538" s="44">
        <f>Tabela1[[#This Row],[MÉDIA DIÁRIA]]*IF(Tabela1[[#This Row],[ABC FAT]]="A",(13*22),IF(Tabela1[[#This Row],[ABC FAT]]="B",(9*22),IF(Tabela1[[#This Row],[ABC FAT]]="C",(3*22),0)))</f>
        <v>19874.716981132075</v>
      </c>
      <c r="BG538" s="44">
        <f>SUM(Tabela1[[#This Row],[ESTOQUE TOTAL]],Tabela1[[#This Row],[TRÂNSITO TOTAL]])</f>
        <v>67800</v>
      </c>
      <c r="BH5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3.7525062656641603</v>
      </c>
    </row>
    <row r="539" spans="1:61" s="3" customFormat="1" x14ac:dyDescent="0.2">
      <c r="A539" s="4" t="s">
        <v>17</v>
      </c>
      <c r="B539" s="4" t="s">
        <v>805</v>
      </c>
      <c r="C539" s="4">
        <v>20</v>
      </c>
      <c r="D539" s="4" t="s">
        <v>85</v>
      </c>
      <c r="E539" s="5">
        <v>140</v>
      </c>
      <c r="F539" s="4">
        <v>120</v>
      </c>
      <c r="G539" s="4"/>
      <c r="H539" s="4">
        <v>60</v>
      </c>
      <c r="I539" s="4">
        <v>200</v>
      </c>
      <c r="J539" s="4"/>
      <c r="K539" s="4">
        <v>40</v>
      </c>
      <c r="L539" s="4">
        <v>140</v>
      </c>
      <c r="M539" s="4"/>
      <c r="N539" s="4">
        <v>40</v>
      </c>
      <c r="O539" s="4"/>
      <c r="P539" s="4">
        <v>60</v>
      </c>
      <c r="Q539" s="13">
        <f t="shared" si="208"/>
        <v>1.4</v>
      </c>
      <c r="R539" s="16">
        <f t="shared" si="209"/>
        <v>1.2</v>
      </c>
      <c r="S539" s="16">
        <f t="shared" si="210"/>
        <v>0</v>
      </c>
      <c r="T539" s="16">
        <f t="shared" si="211"/>
        <v>0.6</v>
      </c>
      <c r="U539" s="16">
        <f t="shared" si="212"/>
        <v>2</v>
      </c>
      <c r="V539" s="16">
        <f t="shared" si="213"/>
        <v>0</v>
      </c>
      <c r="W539" s="16">
        <f t="shared" si="214"/>
        <v>0.4</v>
      </c>
      <c r="X539" s="16">
        <f t="shared" si="215"/>
        <v>1.4</v>
      </c>
      <c r="Y539" s="16">
        <f t="shared" si="216"/>
        <v>0</v>
      </c>
      <c r="Z539" s="16">
        <f t="shared" si="217"/>
        <v>0.4</v>
      </c>
      <c r="AA539" s="16">
        <f t="shared" si="218"/>
        <v>0</v>
      </c>
      <c r="AB539" s="17">
        <f t="shared" si="219"/>
        <v>0.6</v>
      </c>
      <c r="AC539" s="15">
        <v>9739.2000000000007</v>
      </c>
      <c r="AD539" s="14">
        <f>AVERAGE(Tabela1[[#This Row],[202407-JUL]:[202506-JUN]])</f>
        <v>100</v>
      </c>
      <c r="AE539" s="14">
        <f t="shared" si="220"/>
        <v>100</v>
      </c>
      <c r="AF539" s="5">
        <v>0</v>
      </c>
      <c r="AG539" s="6">
        <v>640</v>
      </c>
      <c r="AH539" s="4">
        <v>1400</v>
      </c>
      <c r="AI539" s="23">
        <f>SUM(Tabela1[[#This Row],[ESTOQUE RJ]:[ESTOQUE SC]])</f>
        <v>2040</v>
      </c>
      <c r="AJ539" s="4">
        <v>0</v>
      </c>
      <c r="AK539" s="4">
        <v>0</v>
      </c>
      <c r="AL539" s="24">
        <f>SUM(Tabela1[[#This Row],[QTD CONTAINER]:[QTD FÁBRICA]])</f>
        <v>0</v>
      </c>
      <c r="AM539" s="7">
        <f t="shared" si="221"/>
        <v>6.4</v>
      </c>
      <c r="AN539" s="7">
        <f t="shared" si="222"/>
        <v>14</v>
      </c>
      <c r="AO539" s="8">
        <f t="shared" si="223"/>
        <v>0</v>
      </c>
      <c r="AP539" s="9">
        <f t="shared" si="224"/>
        <v>0</v>
      </c>
      <c r="AQ539" s="25">
        <f t="shared" si="225"/>
        <v>20.399999999999999</v>
      </c>
      <c r="AR539" s="18">
        <f t="shared" si="226"/>
        <v>6.4</v>
      </c>
      <c r="AS539" s="7">
        <f t="shared" si="227"/>
        <v>14</v>
      </c>
      <c r="AT539" s="8">
        <f t="shared" si="228"/>
        <v>0</v>
      </c>
      <c r="AU539" s="9">
        <f t="shared" si="229"/>
        <v>0</v>
      </c>
      <c r="AV539" s="10">
        <f t="shared" si="230"/>
        <v>20.399999999999999</v>
      </c>
      <c r="AW539" s="22">
        <f t="shared" si="231"/>
        <v>0</v>
      </c>
      <c r="AX539" s="5">
        <f t="shared" si="232"/>
        <v>0</v>
      </c>
      <c r="AY539" s="4">
        <f>IF(
  AND(Tabela1[[#This Row],[GRUPO | ITEM]]="PALHETAS",NOT(OR(MID(Tabela1[[#This Row],[ITEM]],1,5)="YN-PF",MID(Tabela1[[#This Row],[ITEM]],1,5)="YN-PC"))),
  0,
  IF(
    ROUNDUP(
      IF(
        IF(D539="A",13-SUM(AR539:AU539),IF(D539="B",11-SUM(AR539:AU539),IF(D539="C",7-SUM(AR539:AU539))))
        &lt;0,
        0,
        IF(D539="A",13-SUM(AR539:AU539),IF(D539="B",11-SUM(AR539:AU539),IF(D539="C",7-SUM(AR539:AU539))))
      )
      *AE539/C539, 0
    )
    *C539 = 0,
    0,
    ROUNDUP(
      IF(
        IF(D539="A",13-SUM(AR539:AU539),IF(D539="B",11-SUM(AR539:AU539),IF(D539="C",7-SUM(AR539:AU539))))
        &lt;0,
        0,
        IF(D539="A",13-SUM(AR539:AU539),IF(D539="B",11-SUM(AR539:AU539),IF(D539="C",7-SUM(AR539:AU539))))
      )
      *AE539/C539, 0
    ) *C539
  )
)</f>
        <v>0</v>
      </c>
      <c r="AZ539" s="26">
        <f>IF(OR(COUNTIF(AB539,"&gt;="&amp;1.5)+COUNTIF(AA539,"&gt;="&amp;1.5)+COUNTIF(Z539,"&gt;="&amp;1.5)+COUNTIF(Y539,"&gt;="&amp;1.5)+COUNTIF(X539,"&gt;="&amp;1.5)&gt;=2,COUNTIF(AB539,"&gt;="&amp;2)&gt;=1,AND(AA539&gt;=1.5,AB539&lt;=0.3,AI539=0)),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+IFERROR(BA539*C539,0),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+IFERROR(BA539*C539,0),
IFERROR(AVERAGEIF(Tabela1[[#This Row],[COMPRA PADRÃO]:[COMPRA &gt;30%]],"&gt;"&amp;0,Tabela1[[#This Row],[COMPRA PADRÃO]:[COMPRA &gt;30%]]),
0))/Tabela1[[#This Row],[U/CX]],0)*Tabela1[[#This Row],[U/CX]])</f>
        <v>0</v>
      </c>
      <c r="BA539" s="19"/>
      <c r="BB539" s="19"/>
      <c r="BC539" s="5"/>
      <c r="BD539" s="43">
        <f t="shared" si="233"/>
        <v>3.0188679245283021</v>
      </c>
      <c r="BE539" s="44">
        <f>Tabela1[[#This Row],[MÉDIA DIÁRIA]]*180</f>
        <v>543.39622641509436</v>
      </c>
      <c r="BF539" s="44">
        <f>Tabela1[[#This Row],[MÉDIA DIÁRIA]]*IF(Tabela1[[#This Row],[ABC FAT]]="A",(13*22),IF(Tabela1[[#This Row],[ABC FAT]]="B",(9*22),IF(Tabela1[[#This Row],[ABC FAT]]="C",(3*22),0)))</f>
        <v>199.24528301886795</v>
      </c>
      <c r="BG539" s="44">
        <f>SUM(Tabela1[[#This Row],[ESTOQUE TOTAL]],Tabela1[[#This Row],[TRÂNSITO TOTAL]])</f>
        <v>2040</v>
      </c>
      <c r="BH5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3.7541666666666664</v>
      </c>
    </row>
    <row r="540" spans="1:61" s="3" customFormat="1" x14ac:dyDescent="0.2">
      <c r="A540" s="4" t="s">
        <v>17</v>
      </c>
      <c r="B540" s="4" t="s">
        <v>855</v>
      </c>
      <c r="C540" s="4">
        <v>50</v>
      </c>
      <c r="D540" s="4" t="s">
        <v>85</v>
      </c>
      <c r="E540" s="5"/>
      <c r="F540" s="4"/>
      <c r="G540" s="4"/>
      <c r="H540" s="4">
        <v>50</v>
      </c>
      <c r="I540" s="4">
        <v>50</v>
      </c>
      <c r="J540" s="4">
        <v>20</v>
      </c>
      <c r="K540" s="4">
        <v>100</v>
      </c>
      <c r="L540" s="4"/>
      <c r="M540" s="4"/>
      <c r="N540" s="4"/>
      <c r="O540" s="4"/>
      <c r="P540" s="4"/>
      <c r="Q540" s="13">
        <f t="shared" si="208"/>
        <v>0</v>
      </c>
      <c r="R540" s="16">
        <f t="shared" si="209"/>
        <v>0</v>
      </c>
      <c r="S540" s="16">
        <f t="shared" si="210"/>
        <v>0</v>
      </c>
      <c r="T540" s="16">
        <f t="shared" si="211"/>
        <v>0.90909090909090906</v>
      </c>
      <c r="U540" s="16">
        <f t="shared" si="212"/>
        <v>0.90909090909090906</v>
      </c>
      <c r="V540" s="16">
        <f t="shared" si="213"/>
        <v>0.36363636363636365</v>
      </c>
      <c r="W540" s="16">
        <f t="shared" si="214"/>
        <v>1.8181818181818181</v>
      </c>
      <c r="X540" s="16">
        <f t="shared" si="215"/>
        <v>0</v>
      </c>
      <c r="Y540" s="16">
        <f t="shared" si="216"/>
        <v>0</v>
      </c>
      <c r="Z540" s="16">
        <f t="shared" si="217"/>
        <v>0</v>
      </c>
      <c r="AA540" s="16">
        <f t="shared" si="218"/>
        <v>0</v>
      </c>
      <c r="AB540" s="17">
        <f t="shared" si="219"/>
        <v>0</v>
      </c>
      <c r="AC540" s="15">
        <v>1620</v>
      </c>
      <c r="AD540" s="14">
        <f>AVERAGE(Tabela1[[#This Row],[202407-JUL]:[202506-JUN]])</f>
        <v>55</v>
      </c>
      <c r="AE540" s="14">
        <f t="shared" si="220"/>
        <v>55</v>
      </c>
      <c r="AF540" s="5">
        <v>0</v>
      </c>
      <c r="AG540" s="6">
        <v>568</v>
      </c>
      <c r="AH540" s="4">
        <v>0</v>
      </c>
      <c r="AI540" s="23">
        <f>SUM(Tabela1[[#This Row],[ESTOQUE RJ]:[ESTOQUE SC]])</f>
        <v>568</v>
      </c>
      <c r="AJ540" s="4">
        <v>0</v>
      </c>
      <c r="AK540" s="4">
        <v>0</v>
      </c>
      <c r="AL540" s="24">
        <f>SUM(Tabela1[[#This Row],[QTD CONTAINER]:[QTD FÁBRICA]])</f>
        <v>0</v>
      </c>
      <c r="AM540" s="7">
        <f t="shared" si="221"/>
        <v>10.327272727272728</v>
      </c>
      <c r="AN540" s="7">
        <f t="shared" si="222"/>
        <v>0</v>
      </c>
      <c r="AO540" s="8">
        <f t="shared" si="223"/>
        <v>0</v>
      </c>
      <c r="AP540" s="9">
        <f t="shared" si="224"/>
        <v>0</v>
      </c>
      <c r="AQ540" s="25">
        <f t="shared" si="225"/>
        <v>10.327272727272728</v>
      </c>
      <c r="AR540" s="18">
        <f t="shared" si="226"/>
        <v>10.327272727272728</v>
      </c>
      <c r="AS540" s="7">
        <f t="shared" si="227"/>
        <v>0</v>
      </c>
      <c r="AT540" s="8">
        <f t="shared" si="228"/>
        <v>0</v>
      </c>
      <c r="AU540" s="9">
        <f t="shared" si="229"/>
        <v>0</v>
      </c>
      <c r="AV540" s="10">
        <f t="shared" si="230"/>
        <v>10.327272727272728</v>
      </c>
      <c r="AW540" s="22">
        <f t="shared" si="231"/>
        <v>0</v>
      </c>
      <c r="AX540" s="5">
        <f t="shared" si="232"/>
        <v>0</v>
      </c>
      <c r="AY540" s="4">
        <f>IF(
  AND(Tabela1[[#This Row],[GRUPO | ITEM]]="PALHETAS",NOT(OR(MID(Tabela1[[#This Row],[ITEM]],1,5)="YN-PF",MID(Tabela1[[#This Row],[ITEM]],1,5)="YN-PC"))),
  0,
  IF(
    ROUNDUP(
      IF(
        IF(D540="A",13-SUM(AR540:AU540),IF(D540="B",11-SUM(AR540:AU540),IF(D540="C",7-SUM(AR540:AU540))))
        &lt;0,
        0,
        IF(D540="A",13-SUM(AR540:AU540),IF(D540="B",11-SUM(AR540:AU540),IF(D540="C",7-SUM(AR540:AU540))))
      )
      *AE540/C540, 0
    )
    *C540 = 0,
    0,
    ROUNDUP(
      IF(
        IF(D540="A",13-SUM(AR540:AU540),IF(D540="B",11-SUM(AR540:AU540),IF(D540="C",7-SUM(AR540:AU540))))
        &lt;0,
        0,
        IF(D540="A",13-SUM(AR540:AU540),IF(D540="B",11-SUM(AR540:AU540),IF(D540="C",7-SUM(AR540:AU540))))
      )
      *AE540/C540, 0
    ) *C540
  )
)</f>
        <v>0</v>
      </c>
      <c r="AZ540" s="26">
        <f>IF(OR(COUNTIF(AB540,"&gt;="&amp;1.5)+COUNTIF(AA540,"&gt;="&amp;1.5)+COUNTIF(Z540,"&gt;="&amp;1.5)+COUNTIF(Y540,"&gt;="&amp;1.5)+COUNTIF(X540,"&gt;="&amp;1.5)&gt;=2,COUNTIF(AB540,"&gt;="&amp;2)&gt;=1,AND(AA540&gt;=1.5,AB540&lt;=0.3,AI540=0)),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+IFERROR(BA540*C540,0),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+IFERROR(BA540*C540,0),
IFERROR(AVERAGEIF(Tabela1[[#This Row],[COMPRA PADRÃO]:[COMPRA &gt;30%]],"&gt;"&amp;0,Tabela1[[#This Row],[COMPRA PADRÃO]:[COMPRA &gt;30%]]),
0))/Tabela1[[#This Row],[U/CX]],0)*Tabela1[[#This Row],[U/CX]])</f>
        <v>0</v>
      </c>
      <c r="BA540" s="19"/>
      <c r="BB540" s="19"/>
      <c r="BC540" s="5"/>
      <c r="BD540" s="43">
        <f t="shared" si="233"/>
        <v>0.83018867924528306</v>
      </c>
      <c r="BE540" s="44">
        <f>Tabela1[[#This Row],[MÉDIA DIÁRIA]]*180</f>
        <v>149.43396226415095</v>
      </c>
      <c r="BF540" s="44">
        <f>Tabela1[[#This Row],[MÉDIA DIÁRIA]]*IF(Tabela1[[#This Row],[ABC FAT]]="A",(13*22),IF(Tabela1[[#This Row],[ABC FAT]]="B",(9*22),IF(Tabela1[[#This Row],[ABC FAT]]="C",(3*22),0)))</f>
        <v>54.79245283018868</v>
      </c>
      <c r="BG540" s="44">
        <f>SUM(Tabela1[[#This Row],[ESTOQUE TOTAL]],Tabela1[[#This Row],[TRÂNSITO TOTAL]])</f>
        <v>568</v>
      </c>
      <c r="BH5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3.8010101010101009</v>
      </c>
    </row>
    <row r="541" spans="1:61" s="3" customFormat="1" x14ac:dyDescent="0.2">
      <c r="A541" s="4" t="s">
        <v>17</v>
      </c>
      <c r="B541" s="4" t="s">
        <v>789</v>
      </c>
      <c r="C541" s="4">
        <v>100</v>
      </c>
      <c r="D541" s="4" t="s">
        <v>16</v>
      </c>
      <c r="E541" s="5">
        <v>1200</v>
      </c>
      <c r="F541" s="4">
        <v>1400</v>
      </c>
      <c r="G541" s="4">
        <v>900</v>
      </c>
      <c r="H541" s="4">
        <v>3100</v>
      </c>
      <c r="I541" s="4">
        <v>5300</v>
      </c>
      <c r="J541" s="4">
        <v>2600</v>
      </c>
      <c r="K541" s="4">
        <v>2500</v>
      </c>
      <c r="L541" s="4">
        <v>2300</v>
      </c>
      <c r="M541" s="4">
        <v>2200</v>
      </c>
      <c r="N541" s="4">
        <v>2400</v>
      </c>
      <c r="O541" s="4">
        <v>2100</v>
      </c>
      <c r="P541" s="4">
        <v>1200</v>
      </c>
      <c r="Q541" s="13">
        <f t="shared" si="208"/>
        <v>0.52941176470588236</v>
      </c>
      <c r="R541" s="16">
        <f t="shared" si="209"/>
        <v>0.61764705882352944</v>
      </c>
      <c r="S541" s="16">
        <f t="shared" si="210"/>
        <v>0.3970588235294118</v>
      </c>
      <c r="T541" s="16">
        <f t="shared" si="211"/>
        <v>1.3676470588235294</v>
      </c>
      <c r="U541" s="16">
        <f t="shared" si="212"/>
        <v>2.3382352941176472</v>
      </c>
      <c r="V541" s="16">
        <f t="shared" si="213"/>
        <v>1.1470588235294119</v>
      </c>
      <c r="W541" s="16">
        <f t="shared" si="214"/>
        <v>1.1029411764705883</v>
      </c>
      <c r="X541" s="16">
        <f t="shared" si="215"/>
        <v>1.0147058823529413</v>
      </c>
      <c r="Y541" s="16">
        <f t="shared" si="216"/>
        <v>0.97058823529411775</v>
      </c>
      <c r="Z541" s="16">
        <f t="shared" si="217"/>
        <v>1.0588235294117647</v>
      </c>
      <c r="AA541" s="16">
        <f t="shared" si="218"/>
        <v>0.92647058823529416</v>
      </c>
      <c r="AB541" s="17">
        <f t="shared" si="219"/>
        <v>0.52941176470588236</v>
      </c>
      <c r="AC541" s="15">
        <v>102640</v>
      </c>
      <c r="AD541" s="14">
        <f>AVERAGE(Tabela1[[#This Row],[202407-JUL]:[202506-JUN]])</f>
        <v>2266.6666666666665</v>
      </c>
      <c r="AE541" s="14">
        <f t="shared" si="220"/>
        <v>2266.6666666666665</v>
      </c>
      <c r="AF541" s="5">
        <v>1</v>
      </c>
      <c r="AG541" s="6">
        <v>15400</v>
      </c>
      <c r="AH541" s="4">
        <v>55500</v>
      </c>
      <c r="AI541" s="23">
        <f>SUM(Tabela1[[#This Row],[ESTOQUE RJ]:[ESTOQUE SC]])</f>
        <v>70900</v>
      </c>
      <c r="AJ541" s="4">
        <v>0</v>
      </c>
      <c r="AK541" s="4">
        <v>0</v>
      </c>
      <c r="AL541" s="24">
        <f>SUM(Tabela1[[#This Row],[QTD CONTAINER]:[QTD FÁBRICA]])</f>
        <v>0</v>
      </c>
      <c r="AM541" s="7">
        <f t="shared" si="221"/>
        <v>6.7941176470588243</v>
      </c>
      <c r="AN541" s="7">
        <f t="shared" si="222"/>
        <v>24.485294117647062</v>
      </c>
      <c r="AO541" s="8">
        <f t="shared" si="223"/>
        <v>0</v>
      </c>
      <c r="AP541" s="9">
        <f t="shared" si="224"/>
        <v>0</v>
      </c>
      <c r="AQ541" s="25">
        <f t="shared" si="225"/>
        <v>31.279411764705884</v>
      </c>
      <c r="AR541" s="18">
        <f t="shared" si="226"/>
        <v>6.7941176470588243</v>
      </c>
      <c r="AS541" s="7">
        <f t="shared" si="227"/>
        <v>24.485294117647062</v>
      </c>
      <c r="AT541" s="8">
        <f t="shared" si="228"/>
        <v>0</v>
      </c>
      <c r="AU541" s="9">
        <f t="shared" si="229"/>
        <v>0</v>
      </c>
      <c r="AV541" s="10">
        <f t="shared" si="230"/>
        <v>31.279411764705884</v>
      </c>
      <c r="AW541" s="22">
        <f t="shared" si="231"/>
        <v>0</v>
      </c>
      <c r="AX541" s="5">
        <f t="shared" si="232"/>
        <v>0</v>
      </c>
      <c r="AY541" s="4">
        <f>IF(
  AND(Tabela1[[#This Row],[GRUPO | ITEM]]="PALHETAS",NOT(OR(MID(Tabela1[[#This Row],[ITEM]],1,5)="YN-PF",MID(Tabela1[[#This Row],[ITEM]],1,5)="YN-PC"))),
  0,
  IF(
    ROUNDUP(
      IF(
        IF(D541="A",13-SUM(AR541:AU541),IF(D541="B",11-SUM(AR541:AU541),IF(D541="C",7-SUM(AR541:AU541))))
        &lt;0,
        0,
        IF(D541="A",13-SUM(AR541:AU541),IF(D541="B",11-SUM(AR541:AU541),IF(D541="C",7-SUM(AR541:AU541))))
      )
      *AE541/C541, 0
    )
    *C541 = 0,
    0,
    ROUNDUP(
      IF(
        IF(D541="A",13-SUM(AR541:AU541),IF(D541="B",11-SUM(AR541:AU541),IF(D541="C",7-SUM(AR541:AU541))))
        &lt;0,
        0,
        IF(D541="A",13-SUM(AR541:AU541),IF(D541="B",11-SUM(AR541:AU541),IF(D541="C",7-SUM(AR541:AU541))))
      )
      *AE541/C541, 0
    ) *C541
  )
)</f>
        <v>0</v>
      </c>
      <c r="AZ541" s="26">
        <f>IF(OR(COUNTIF(AB541,"&gt;="&amp;1.5)+COUNTIF(AA541,"&gt;="&amp;1.5)+COUNTIF(Z541,"&gt;="&amp;1.5)+COUNTIF(Y541,"&gt;="&amp;1.5)+COUNTIF(X541,"&gt;="&amp;1.5)&gt;=2,COUNTIF(AB541,"&gt;="&amp;2)&gt;=1,AND(AA541&gt;=1.5,AB541&lt;=0.3,AI541=0)),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+IFERROR(BA541*C541,0),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+IFERROR(BA541*C541,0),
IFERROR(AVERAGEIF(Tabela1[[#This Row],[COMPRA PADRÃO]:[COMPRA &gt;30%]],"&gt;"&amp;0,Tabela1[[#This Row],[COMPRA PADRÃO]:[COMPRA &gt;30%]]),
0))/Tabela1[[#This Row],[U/CX]],0)*Tabela1[[#This Row],[U/CX]])</f>
        <v>0</v>
      </c>
      <c r="BA541" s="19"/>
      <c r="BB541" s="19"/>
      <c r="BC541" s="5"/>
      <c r="BD541" s="43">
        <f t="shared" si="233"/>
        <v>102.64150943396227</v>
      </c>
      <c r="BE541" s="44">
        <f>Tabela1[[#This Row],[MÉDIA DIÁRIA]]*180</f>
        <v>18475.471698113208</v>
      </c>
      <c r="BF541" s="44">
        <f>Tabela1[[#This Row],[MÉDIA DIÁRIA]]*IF(Tabela1[[#This Row],[ABC FAT]]="A",(13*22),IF(Tabela1[[#This Row],[ABC FAT]]="B",(9*22),IF(Tabela1[[#This Row],[ABC FAT]]="C",(3*22),0)))</f>
        <v>20323.018867924529</v>
      </c>
      <c r="BG541" s="44">
        <f>SUM(Tabela1[[#This Row],[ESTOQUE TOTAL]],Tabela1[[#This Row],[TRÂNSITO TOTAL]])</f>
        <v>70900</v>
      </c>
      <c r="BH5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3.8375204248366011</v>
      </c>
    </row>
    <row r="542" spans="1:61" s="3" customFormat="1" x14ac:dyDescent="0.2">
      <c r="A542" s="4" t="s">
        <v>17</v>
      </c>
      <c r="B542" s="4" t="s">
        <v>923</v>
      </c>
      <c r="C542" s="4">
        <v>20</v>
      </c>
      <c r="D542" s="4" t="s">
        <v>85</v>
      </c>
      <c r="E542" s="5">
        <v>120</v>
      </c>
      <c r="F542" s="4">
        <v>60</v>
      </c>
      <c r="G542" s="4">
        <v>100</v>
      </c>
      <c r="H542" s="4">
        <v>80</v>
      </c>
      <c r="I542" s="4">
        <v>140</v>
      </c>
      <c r="J542" s="4">
        <v>20</v>
      </c>
      <c r="K542" s="4">
        <v>80</v>
      </c>
      <c r="L542" s="4">
        <v>120</v>
      </c>
      <c r="M542" s="4">
        <v>60</v>
      </c>
      <c r="N542" s="4"/>
      <c r="O542" s="4">
        <v>20</v>
      </c>
      <c r="P542" s="4">
        <v>20</v>
      </c>
      <c r="Q542" s="13">
        <f t="shared" si="208"/>
        <v>1.6097560975609755</v>
      </c>
      <c r="R542" s="16">
        <f t="shared" si="209"/>
        <v>0.80487804878048774</v>
      </c>
      <c r="S542" s="16">
        <f t="shared" si="210"/>
        <v>1.3414634146341464</v>
      </c>
      <c r="T542" s="16">
        <f t="shared" si="211"/>
        <v>1.0731707317073171</v>
      </c>
      <c r="U542" s="16">
        <f t="shared" si="212"/>
        <v>1.8780487804878048</v>
      </c>
      <c r="V542" s="16">
        <f t="shared" si="213"/>
        <v>0.26829268292682928</v>
      </c>
      <c r="W542" s="16">
        <f t="shared" si="214"/>
        <v>1.0731707317073171</v>
      </c>
      <c r="X542" s="16">
        <f t="shared" si="215"/>
        <v>1.6097560975609755</v>
      </c>
      <c r="Y542" s="16">
        <f t="shared" si="216"/>
        <v>0.80487804878048774</v>
      </c>
      <c r="Z542" s="16">
        <f t="shared" si="217"/>
        <v>0</v>
      </c>
      <c r="AA542" s="16">
        <f t="shared" si="218"/>
        <v>0.26829268292682928</v>
      </c>
      <c r="AB542" s="17">
        <f t="shared" si="219"/>
        <v>0.26829268292682928</v>
      </c>
      <c r="AC542" s="15">
        <v>12573.2</v>
      </c>
      <c r="AD542" s="14">
        <f>AVERAGE(Tabela1[[#This Row],[202407-JUL]:[202506-JUN]])</f>
        <v>74.545454545454547</v>
      </c>
      <c r="AE542" s="14">
        <f t="shared" si="220"/>
        <v>95</v>
      </c>
      <c r="AF542" s="5">
        <v>0</v>
      </c>
      <c r="AG542" s="6">
        <v>740</v>
      </c>
      <c r="AH542" s="4">
        <v>1400</v>
      </c>
      <c r="AI542" s="23">
        <f>SUM(Tabela1[[#This Row],[ESTOQUE RJ]:[ESTOQUE SC]])</f>
        <v>2140</v>
      </c>
      <c r="AJ542" s="4">
        <v>0</v>
      </c>
      <c r="AK542" s="4">
        <v>0</v>
      </c>
      <c r="AL542" s="24">
        <f>SUM(Tabela1[[#This Row],[QTD CONTAINER]:[QTD FÁBRICA]])</f>
        <v>0</v>
      </c>
      <c r="AM542" s="7">
        <f t="shared" si="221"/>
        <v>9.926829268292682</v>
      </c>
      <c r="AN542" s="7">
        <f t="shared" si="222"/>
        <v>18.780487804878049</v>
      </c>
      <c r="AO542" s="8">
        <f t="shared" si="223"/>
        <v>0</v>
      </c>
      <c r="AP542" s="9">
        <f t="shared" si="224"/>
        <v>0</v>
      </c>
      <c r="AQ542" s="25">
        <f t="shared" si="225"/>
        <v>28.707317073170731</v>
      </c>
      <c r="AR542" s="18">
        <f t="shared" si="226"/>
        <v>7.7894736842105265</v>
      </c>
      <c r="AS542" s="7">
        <f t="shared" si="227"/>
        <v>14.736842105263158</v>
      </c>
      <c r="AT542" s="8">
        <f t="shared" si="228"/>
        <v>0</v>
      </c>
      <c r="AU542" s="9">
        <f t="shared" si="229"/>
        <v>0</v>
      </c>
      <c r="AV542" s="10">
        <f t="shared" si="230"/>
        <v>22.526315789473685</v>
      </c>
      <c r="AW542" s="22">
        <f t="shared" si="231"/>
        <v>0</v>
      </c>
      <c r="AX542" s="5">
        <f t="shared" si="232"/>
        <v>0</v>
      </c>
      <c r="AY542" s="4">
        <f>IF(
  AND(Tabela1[[#This Row],[GRUPO | ITEM]]="PALHETAS",NOT(OR(MID(Tabela1[[#This Row],[ITEM]],1,5)="YN-PF",MID(Tabela1[[#This Row],[ITEM]],1,5)="YN-PC"))),
  0,
  IF(
    ROUNDUP(
      IF(
        IF(D542="A",13-SUM(AR542:AU542),IF(D542="B",11-SUM(AR542:AU542),IF(D542="C",7-SUM(AR542:AU542))))
        &lt;0,
        0,
        IF(D542="A",13-SUM(AR542:AU542),IF(D542="B",11-SUM(AR542:AU542),IF(D542="C",7-SUM(AR542:AU542))))
      )
      *AE542/C542, 0
    )
    *C542 = 0,
    0,
    ROUNDUP(
      IF(
        IF(D542="A",13-SUM(AR542:AU542),IF(D542="B",11-SUM(AR542:AU542),IF(D542="C",7-SUM(AR542:AU542))))
        &lt;0,
        0,
        IF(D542="A",13-SUM(AR542:AU542),IF(D542="B",11-SUM(AR542:AU542),IF(D542="C",7-SUM(AR542:AU542))))
      )
      *AE542/C542, 0
    ) *C542
  )
)</f>
        <v>0</v>
      </c>
      <c r="AZ542" s="26">
        <f>IF(OR(COUNTIF(AB542,"&gt;="&amp;1.5)+COUNTIF(AA542,"&gt;="&amp;1.5)+COUNTIF(Z542,"&gt;="&amp;1.5)+COUNTIF(Y542,"&gt;="&amp;1.5)+COUNTIF(X542,"&gt;="&amp;1.5)&gt;=2,COUNTIF(AB542,"&gt;="&amp;2)&gt;=1,AND(AA542&gt;=1.5,AB542&lt;=0.3,AI542=0)),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+IFERROR(BA542*C542,0),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+IFERROR(BA542*C542,0),
IFERROR(AVERAGEIF(Tabela1[[#This Row],[COMPRA PADRÃO]:[COMPRA &gt;30%]],"&gt;"&amp;0,Tabela1[[#This Row],[COMPRA PADRÃO]:[COMPRA &gt;30%]]),
0))/Tabela1[[#This Row],[U/CX]],0)*Tabela1[[#This Row],[U/CX]])</f>
        <v>0</v>
      </c>
      <c r="BA542" s="19"/>
      <c r="BB542" s="19"/>
      <c r="BC542" s="5"/>
      <c r="BD542" s="43">
        <f t="shared" si="233"/>
        <v>3.0943396226415096</v>
      </c>
      <c r="BE542" s="44">
        <f>Tabela1[[#This Row],[MÉDIA DIÁRIA]]*180</f>
        <v>556.98113207547169</v>
      </c>
      <c r="BF542" s="44">
        <f>Tabela1[[#This Row],[MÉDIA DIÁRIA]]*IF(Tabela1[[#This Row],[ABC FAT]]="A",(13*22),IF(Tabela1[[#This Row],[ABC FAT]]="B",(9*22),IF(Tabela1[[#This Row],[ABC FAT]]="C",(3*22),0)))</f>
        <v>204.22641509433964</v>
      </c>
      <c r="BG542" s="44">
        <f>SUM(Tabela1[[#This Row],[ESTOQUE TOTAL]],Tabela1[[#This Row],[TRÂNSITO TOTAL]])</f>
        <v>2140</v>
      </c>
      <c r="BH5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3.8421409214092139</v>
      </c>
    </row>
    <row r="543" spans="1:61" s="3" customFormat="1" x14ac:dyDescent="0.2">
      <c r="A543" s="4" t="s">
        <v>17</v>
      </c>
      <c r="B543" s="4" t="s">
        <v>1382</v>
      </c>
      <c r="C543" s="4">
        <v>40</v>
      </c>
      <c r="D543" s="4" t="s">
        <v>85</v>
      </c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>
        <v>180</v>
      </c>
      <c r="P543" s="4">
        <v>320</v>
      </c>
      <c r="Q543" s="13">
        <f t="shared" si="208"/>
        <v>0</v>
      </c>
      <c r="R543" s="16">
        <f t="shared" si="209"/>
        <v>0</v>
      </c>
      <c r="S543" s="16">
        <f t="shared" si="210"/>
        <v>0</v>
      </c>
      <c r="T543" s="16">
        <f t="shared" si="211"/>
        <v>0</v>
      </c>
      <c r="U543" s="16">
        <f t="shared" si="212"/>
        <v>0</v>
      </c>
      <c r="V543" s="16">
        <f t="shared" si="213"/>
        <v>0</v>
      </c>
      <c r="W543" s="16">
        <f t="shared" si="214"/>
        <v>0</v>
      </c>
      <c r="X543" s="16">
        <f t="shared" si="215"/>
        <v>0</v>
      </c>
      <c r="Y543" s="16">
        <f t="shared" si="216"/>
        <v>0</v>
      </c>
      <c r="Z543" s="16">
        <f t="shared" si="217"/>
        <v>0</v>
      </c>
      <c r="AA543" s="16">
        <f t="shared" si="218"/>
        <v>0.72</v>
      </c>
      <c r="AB543" s="17">
        <f t="shared" si="219"/>
        <v>1.28</v>
      </c>
      <c r="AC543" s="15">
        <v>3857</v>
      </c>
      <c r="AD543" s="14">
        <f>AVERAGE(Tabela1[[#This Row],[202407-JUL]:[202506-JUN]])</f>
        <v>250</v>
      </c>
      <c r="AE543" s="14">
        <f t="shared" si="220"/>
        <v>250</v>
      </c>
      <c r="AF543" s="5">
        <v>0</v>
      </c>
      <c r="AG543" s="6">
        <v>1320</v>
      </c>
      <c r="AH543" s="4">
        <v>0</v>
      </c>
      <c r="AI543" s="23">
        <f>SUM(Tabela1[[#This Row],[ESTOQUE RJ]:[ESTOQUE SC]])</f>
        <v>1320</v>
      </c>
      <c r="AJ543" s="4">
        <v>0</v>
      </c>
      <c r="AK543" s="4">
        <v>0</v>
      </c>
      <c r="AL543" s="24">
        <f>SUM(Tabela1[[#This Row],[QTD CONTAINER]:[QTD FÁBRICA]])</f>
        <v>0</v>
      </c>
      <c r="AM543" s="7">
        <f t="shared" si="221"/>
        <v>5.28</v>
      </c>
      <c r="AN543" s="7">
        <f t="shared" si="222"/>
        <v>0</v>
      </c>
      <c r="AO543" s="8">
        <f t="shared" si="223"/>
        <v>0</v>
      </c>
      <c r="AP543" s="9">
        <f t="shared" si="224"/>
        <v>0</v>
      </c>
      <c r="AQ543" s="25">
        <f t="shared" si="225"/>
        <v>5.28</v>
      </c>
      <c r="AR543" s="18">
        <f t="shared" si="226"/>
        <v>5.28</v>
      </c>
      <c r="AS543" s="7">
        <f t="shared" si="227"/>
        <v>0</v>
      </c>
      <c r="AT543" s="8">
        <f t="shared" si="228"/>
        <v>0</v>
      </c>
      <c r="AU543" s="9">
        <f t="shared" si="229"/>
        <v>0</v>
      </c>
      <c r="AV543" s="10">
        <f t="shared" si="230"/>
        <v>5.28</v>
      </c>
      <c r="AW543" s="22">
        <f t="shared" si="231"/>
        <v>0</v>
      </c>
      <c r="AX543" s="5">
        <f t="shared" si="232"/>
        <v>0</v>
      </c>
      <c r="AY543" s="4">
        <f>IF(
  AND(Tabela1[[#This Row],[GRUPO | ITEM]]="PALHETAS",NOT(OR(MID(Tabela1[[#This Row],[ITEM]],1,5)="YN-PF",MID(Tabela1[[#This Row],[ITEM]],1,5)="YN-PC"))),
  0,
  IF(
    ROUNDUP(
      IF(
        IF(D543="A",13-SUM(AR543:AU543),IF(D543="B",11-SUM(AR543:AU543),IF(D543="C",7-SUM(AR543:AU543))))
        &lt;0,
        0,
        IF(D543="A",13-SUM(AR543:AU543),IF(D543="B",11-SUM(AR543:AU543),IF(D543="C",7-SUM(AR543:AU543))))
      )
      *AE543/C543, 0
    )
    *C543 = 0,
    0,
    ROUNDUP(
      IF(
        IF(D543="A",13-SUM(AR543:AU543),IF(D543="B",11-SUM(AR543:AU543),IF(D543="C",7-SUM(AR543:AU543))))
        &lt;0,
        0,
        IF(D543="A",13-SUM(AR543:AU543),IF(D543="B",11-SUM(AR543:AU543),IF(D543="C",7-SUM(AR543:AU543))))
      )
      *AE543/C543, 0
    ) *C543
  )
)</f>
        <v>0</v>
      </c>
      <c r="AZ543" s="26">
        <f>IF(OR(COUNTIF(AB543,"&gt;="&amp;1.5)+COUNTIF(AA543,"&gt;="&amp;1.5)+COUNTIF(Z543,"&gt;="&amp;1.5)+COUNTIF(Y543,"&gt;="&amp;1.5)+COUNTIF(X543,"&gt;="&amp;1.5)&gt;=2,COUNTIF(AB543,"&gt;="&amp;2)&gt;=1,AND(AA543&gt;=1.5,AB543&lt;=0.3,AI543=0)),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+IFERROR(BA543*C543,0),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+IFERROR(BA543*C543,0),
IFERROR(AVERAGEIF(Tabela1[[#This Row],[COMPRA PADRÃO]:[COMPRA &gt;30%]],"&gt;"&amp;0,Tabela1[[#This Row],[COMPRA PADRÃO]:[COMPRA &gt;30%]]),
0))/Tabela1[[#This Row],[U/CX]],0)*Tabela1[[#This Row],[U/CX]])</f>
        <v>0</v>
      </c>
      <c r="BA543" s="33"/>
      <c r="BB543" s="33"/>
      <c r="BC543" s="42"/>
      <c r="BD543" s="43">
        <f t="shared" si="233"/>
        <v>1.8867924528301887</v>
      </c>
      <c r="BE543" s="44">
        <f>Tabela1[[#This Row],[MÉDIA DIÁRIA]]*180</f>
        <v>339.62264150943395</v>
      </c>
      <c r="BF543" s="44">
        <f>Tabela1[[#This Row],[MÉDIA DIÁRIA]]*IF(Tabela1[[#This Row],[ABC FAT]]="A",(13*22),IF(Tabela1[[#This Row],[ABC FAT]]="B",(9*22),IF(Tabela1[[#This Row],[ABC FAT]]="C",(3*22),0)))</f>
        <v>124.52830188679245</v>
      </c>
      <c r="BG543" s="44">
        <f>SUM(Tabela1[[#This Row],[ESTOQUE TOTAL]],Tabela1[[#This Row],[TRÂNSITO TOTAL]])</f>
        <v>1320</v>
      </c>
      <c r="BH5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3.8866666666666667</v>
      </c>
    </row>
    <row r="544" spans="1:61" s="3" customFormat="1" x14ac:dyDescent="0.2">
      <c r="A544" s="4" t="s">
        <v>17</v>
      </c>
      <c r="B544" s="4" t="s">
        <v>993</v>
      </c>
      <c r="C544" s="4">
        <v>50</v>
      </c>
      <c r="D544" s="4" t="s">
        <v>85</v>
      </c>
      <c r="E544" s="5"/>
      <c r="F544" s="4"/>
      <c r="G544" s="4">
        <v>10</v>
      </c>
      <c r="H544" s="4">
        <v>100</v>
      </c>
      <c r="I544" s="4"/>
      <c r="J544" s="4"/>
      <c r="K544" s="4"/>
      <c r="L544" s="4">
        <v>50</v>
      </c>
      <c r="M544" s="4"/>
      <c r="N544" s="4"/>
      <c r="O544" s="4">
        <v>50</v>
      </c>
      <c r="P544" s="4"/>
      <c r="Q544" s="13">
        <f t="shared" si="208"/>
        <v>0</v>
      </c>
      <c r="R544" s="16">
        <f t="shared" si="209"/>
        <v>0</v>
      </c>
      <c r="S544" s="16">
        <f t="shared" si="210"/>
        <v>0.19047619047619047</v>
      </c>
      <c r="T544" s="16">
        <f t="shared" si="211"/>
        <v>1.9047619047619047</v>
      </c>
      <c r="U544" s="16">
        <f t="shared" si="212"/>
        <v>0</v>
      </c>
      <c r="V544" s="16">
        <f t="shared" si="213"/>
        <v>0</v>
      </c>
      <c r="W544" s="16">
        <f t="shared" si="214"/>
        <v>0</v>
      </c>
      <c r="X544" s="16">
        <f t="shared" si="215"/>
        <v>0.95238095238095233</v>
      </c>
      <c r="Y544" s="16">
        <f t="shared" si="216"/>
        <v>0</v>
      </c>
      <c r="Z544" s="16">
        <f t="shared" si="217"/>
        <v>0</v>
      </c>
      <c r="AA544" s="16">
        <f t="shared" si="218"/>
        <v>0.95238095238095233</v>
      </c>
      <c r="AB544" s="17">
        <f t="shared" si="219"/>
        <v>0</v>
      </c>
      <c r="AC544" s="15">
        <v>1527</v>
      </c>
      <c r="AD544" s="14">
        <f>AVERAGE(Tabela1[[#This Row],[202407-JUL]:[202506-JUN]])</f>
        <v>52.5</v>
      </c>
      <c r="AE544" s="14">
        <f t="shared" si="220"/>
        <v>66.666666666666671</v>
      </c>
      <c r="AF544" s="5">
        <v>0</v>
      </c>
      <c r="AG544" s="6">
        <v>568</v>
      </c>
      <c r="AH544" s="4">
        <v>0</v>
      </c>
      <c r="AI544" s="23">
        <f>SUM(Tabela1[[#This Row],[ESTOQUE RJ]:[ESTOQUE SC]])</f>
        <v>568</v>
      </c>
      <c r="AJ544" s="4">
        <v>0</v>
      </c>
      <c r="AK544" s="4">
        <v>0</v>
      </c>
      <c r="AL544" s="24">
        <f>SUM(Tabela1[[#This Row],[QTD CONTAINER]:[QTD FÁBRICA]])</f>
        <v>0</v>
      </c>
      <c r="AM544" s="7">
        <f t="shared" si="221"/>
        <v>10.81904761904762</v>
      </c>
      <c r="AN544" s="7">
        <f t="shared" si="222"/>
        <v>0</v>
      </c>
      <c r="AO544" s="8">
        <f t="shared" si="223"/>
        <v>0</v>
      </c>
      <c r="AP544" s="9">
        <f t="shared" si="224"/>
        <v>0</v>
      </c>
      <c r="AQ544" s="25">
        <f t="shared" si="225"/>
        <v>10.81904761904762</v>
      </c>
      <c r="AR544" s="18">
        <f t="shared" si="226"/>
        <v>8.52</v>
      </c>
      <c r="AS544" s="7">
        <f t="shared" si="227"/>
        <v>0</v>
      </c>
      <c r="AT544" s="8">
        <f t="shared" si="228"/>
        <v>0</v>
      </c>
      <c r="AU544" s="9">
        <f t="shared" si="229"/>
        <v>0</v>
      </c>
      <c r="AV544" s="10">
        <f t="shared" si="230"/>
        <v>8.52</v>
      </c>
      <c r="AW544" s="22">
        <f t="shared" si="231"/>
        <v>0</v>
      </c>
      <c r="AX544" s="5">
        <f t="shared" si="232"/>
        <v>0</v>
      </c>
      <c r="AY544" s="4">
        <f>IF(
  AND(Tabela1[[#This Row],[GRUPO | ITEM]]="PALHETAS",NOT(OR(MID(Tabela1[[#This Row],[ITEM]],1,5)="YN-PF",MID(Tabela1[[#This Row],[ITEM]],1,5)="YN-PC"))),
  0,
  IF(
    ROUNDUP(
      IF(
        IF(D544="A",13-SUM(AR544:AU544),IF(D544="B",11-SUM(AR544:AU544),IF(D544="C",7-SUM(AR544:AU544))))
        &lt;0,
        0,
        IF(D544="A",13-SUM(AR544:AU544),IF(D544="B",11-SUM(AR544:AU544),IF(D544="C",7-SUM(AR544:AU544))))
      )
      *AE544/C544, 0
    )
    *C544 = 0,
    0,
    ROUNDUP(
      IF(
        IF(D544="A",13-SUM(AR544:AU544),IF(D544="B",11-SUM(AR544:AU544),IF(D544="C",7-SUM(AR544:AU544))))
        &lt;0,
        0,
        IF(D544="A",13-SUM(AR544:AU544),IF(D544="B",11-SUM(AR544:AU544),IF(D544="C",7-SUM(AR544:AU544))))
      )
      *AE544/C544, 0
    ) *C544
  )
)</f>
        <v>0</v>
      </c>
      <c r="AZ544" s="26">
        <f>IF(OR(COUNTIF(AB544,"&gt;="&amp;1.5)+COUNTIF(AA544,"&gt;="&amp;1.5)+COUNTIF(Z544,"&gt;="&amp;1.5)+COUNTIF(Y544,"&gt;="&amp;1.5)+COUNTIF(X544,"&gt;="&amp;1.5)&gt;=2,COUNTIF(AB544,"&gt;="&amp;2)&gt;=1,AND(AA544&gt;=1.5,AB544&lt;=0.3,AI544=0)),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+IFERROR(BA544*C544,0),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+IFERROR(BA544*C544,0),
IFERROR(AVERAGEIF(Tabela1[[#This Row],[COMPRA PADRÃO]:[COMPRA &gt;30%]],"&gt;"&amp;0,Tabela1[[#This Row],[COMPRA PADRÃO]:[COMPRA &gt;30%]]),
0))/Tabela1[[#This Row],[U/CX]],0)*Tabela1[[#This Row],[U/CX]])</f>
        <v>0</v>
      </c>
      <c r="BA544" s="19"/>
      <c r="BB544" s="19"/>
      <c r="BC544" s="5"/>
      <c r="BD544" s="43">
        <f t="shared" si="233"/>
        <v>0.79245283018867929</v>
      </c>
      <c r="BE544" s="44">
        <f>Tabela1[[#This Row],[MÉDIA DIÁRIA]]*180</f>
        <v>142.64150943396228</v>
      </c>
      <c r="BF544" s="44">
        <f>Tabela1[[#This Row],[MÉDIA DIÁRIA]]*IF(Tabela1[[#This Row],[ABC FAT]]="A",(13*22),IF(Tabela1[[#This Row],[ABC FAT]]="B",(9*22),IF(Tabela1[[#This Row],[ABC FAT]]="C",(3*22),0)))</f>
        <v>52.301886792452834</v>
      </c>
      <c r="BG544" s="44">
        <f>SUM(Tabela1[[#This Row],[ESTOQUE TOTAL]],Tabela1[[#This Row],[TRÂNSITO TOTAL]])</f>
        <v>568</v>
      </c>
      <c r="BH5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3.9820105820105813</v>
      </c>
    </row>
    <row r="545" spans="1:61" s="3" customFormat="1" x14ac:dyDescent="0.2">
      <c r="A545" s="4" t="s">
        <v>17</v>
      </c>
      <c r="B545" s="4" t="s">
        <v>814</v>
      </c>
      <c r="C545" s="4">
        <v>20</v>
      </c>
      <c r="D545" s="4" t="s">
        <v>85</v>
      </c>
      <c r="E545" s="5">
        <v>60</v>
      </c>
      <c r="F545" s="4">
        <v>20</v>
      </c>
      <c r="G545" s="4">
        <v>40</v>
      </c>
      <c r="H545" s="4">
        <v>140</v>
      </c>
      <c r="I545" s="4">
        <v>160</v>
      </c>
      <c r="J545" s="4"/>
      <c r="K545" s="4">
        <v>60</v>
      </c>
      <c r="L545" s="4">
        <v>40</v>
      </c>
      <c r="M545" s="4">
        <v>40</v>
      </c>
      <c r="N545" s="4"/>
      <c r="O545" s="4">
        <v>60</v>
      </c>
      <c r="P545" s="4">
        <v>60</v>
      </c>
      <c r="Q545" s="13">
        <f t="shared" si="208"/>
        <v>0.88235294117647056</v>
      </c>
      <c r="R545" s="16">
        <f t="shared" si="209"/>
        <v>0.29411764705882354</v>
      </c>
      <c r="S545" s="16">
        <f t="shared" si="210"/>
        <v>0.58823529411764708</v>
      </c>
      <c r="T545" s="16">
        <f t="shared" si="211"/>
        <v>2.0588235294117645</v>
      </c>
      <c r="U545" s="16">
        <f t="shared" si="212"/>
        <v>2.3529411764705883</v>
      </c>
      <c r="V545" s="16">
        <f t="shared" si="213"/>
        <v>0</v>
      </c>
      <c r="W545" s="16">
        <f t="shared" si="214"/>
        <v>0.88235294117647056</v>
      </c>
      <c r="X545" s="16">
        <f t="shared" si="215"/>
        <v>0.58823529411764708</v>
      </c>
      <c r="Y545" s="16">
        <f t="shared" si="216"/>
        <v>0.58823529411764708</v>
      </c>
      <c r="Z545" s="16">
        <f t="shared" si="217"/>
        <v>0</v>
      </c>
      <c r="AA545" s="16">
        <f t="shared" si="218"/>
        <v>0.88235294117647056</v>
      </c>
      <c r="AB545" s="17">
        <f t="shared" si="219"/>
        <v>0.88235294117647056</v>
      </c>
      <c r="AC545" s="15">
        <v>8397.2000000000007</v>
      </c>
      <c r="AD545" s="14">
        <f>AVERAGE(Tabela1[[#This Row],[202407-JUL]:[202506-JUN]])</f>
        <v>68</v>
      </c>
      <c r="AE545" s="14">
        <f t="shared" si="220"/>
        <v>73.333333333333329</v>
      </c>
      <c r="AF545" s="5">
        <v>0</v>
      </c>
      <c r="AG545" s="6">
        <v>620</v>
      </c>
      <c r="AH545" s="4">
        <v>1220</v>
      </c>
      <c r="AI545" s="23">
        <f>SUM(Tabela1[[#This Row],[ESTOQUE RJ]:[ESTOQUE SC]])</f>
        <v>1840</v>
      </c>
      <c r="AJ545" s="4">
        <v>0</v>
      </c>
      <c r="AK545" s="4">
        <v>0</v>
      </c>
      <c r="AL545" s="24">
        <f>SUM(Tabela1[[#This Row],[QTD CONTAINER]:[QTD FÁBRICA]])</f>
        <v>0</v>
      </c>
      <c r="AM545" s="7">
        <f t="shared" si="221"/>
        <v>9.117647058823529</v>
      </c>
      <c r="AN545" s="7">
        <f t="shared" si="222"/>
        <v>17.941176470588236</v>
      </c>
      <c r="AO545" s="8">
        <f t="shared" si="223"/>
        <v>0</v>
      </c>
      <c r="AP545" s="9">
        <f t="shared" si="224"/>
        <v>0</v>
      </c>
      <c r="AQ545" s="25">
        <f t="shared" si="225"/>
        <v>27.058823529411764</v>
      </c>
      <c r="AR545" s="18">
        <f t="shared" si="226"/>
        <v>8.454545454545455</v>
      </c>
      <c r="AS545" s="7">
        <f t="shared" si="227"/>
        <v>16.636363636363637</v>
      </c>
      <c r="AT545" s="8">
        <f t="shared" si="228"/>
        <v>0</v>
      </c>
      <c r="AU545" s="9">
        <f t="shared" si="229"/>
        <v>0</v>
      </c>
      <c r="AV545" s="10">
        <f t="shared" si="230"/>
        <v>25.090909090909093</v>
      </c>
      <c r="AW545" s="22">
        <f t="shared" si="231"/>
        <v>0</v>
      </c>
      <c r="AX545" s="5">
        <f t="shared" si="232"/>
        <v>0</v>
      </c>
      <c r="AY545" s="4">
        <f>IF(
  AND(Tabela1[[#This Row],[GRUPO | ITEM]]="PALHETAS",NOT(OR(MID(Tabela1[[#This Row],[ITEM]],1,5)="YN-PF",MID(Tabela1[[#This Row],[ITEM]],1,5)="YN-PC"))),
  0,
  IF(
    ROUNDUP(
      IF(
        IF(D545="A",13-SUM(AR545:AU545),IF(D545="B",11-SUM(AR545:AU545),IF(D545="C",7-SUM(AR545:AU545))))
        &lt;0,
        0,
        IF(D545="A",13-SUM(AR545:AU545),IF(D545="B",11-SUM(AR545:AU545),IF(D545="C",7-SUM(AR545:AU545))))
      )
      *AE545/C545, 0
    )
    *C545 = 0,
    0,
    ROUNDUP(
      IF(
        IF(D545="A",13-SUM(AR545:AU545),IF(D545="B",11-SUM(AR545:AU545),IF(D545="C",7-SUM(AR545:AU545))))
        &lt;0,
        0,
        IF(D545="A",13-SUM(AR545:AU545),IF(D545="B",11-SUM(AR545:AU545),IF(D545="C",7-SUM(AR545:AU545))))
      )
      *AE545/C545, 0
    ) *C545
  )
)</f>
        <v>0</v>
      </c>
      <c r="AZ545" s="26">
        <f>IF(OR(COUNTIF(AB545,"&gt;="&amp;1.5)+COUNTIF(AA545,"&gt;="&amp;1.5)+COUNTIF(Z545,"&gt;="&amp;1.5)+COUNTIF(Y545,"&gt;="&amp;1.5)+COUNTIF(X545,"&gt;="&amp;1.5)&gt;=2,COUNTIF(AB545,"&gt;="&amp;2)&gt;=1,AND(AA545&gt;=1.5,AB545&lt;=0.3,AI545=0)),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+IFERROR(BA545*C545,0),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+IFERROR(BA545*C545,0),
IFERROR(AVERAGEIF(Tabela1[[#This Row],[COMPRA PADRÃO]:[COMPRA &gt;30%]],"&gt;"&amp;0,Tabela1[[#This Row],[COMPRA PADRÃO]:[COMPRA &gt;30%]]),
0))/Tabela1[[#This Row],[U/CX]],0)*Tabela1[[#This Row],[U/CX]])</f>
        <v>0</v>
      </c>
      <c r="BA545" s="19"/>
      <c r="BB545" s="19"/>
      <c r="BC545" s="5"/>
      <c r="BD545" s="43">
        <f t="shared" si="233"/>
        <v>2.5660377358490565</v>
      </c>
      <c r="BE545" s="44">
        <f>Tabela1[[#This Row],[MÉDIA DIÁRIA]]*180</f>
        <v>461.88679245283015</v>
      </c>
      <c r="BF545" s="44">
        <f>Tabela1[[#This Row],[MÉDIA DIÁRIA]]*IF(Tabela1[[#This Row],[ABC FAT]]="A",(13*22),IF(Tabela1[[#This Row],[ABC FAT]]="B",(9*22),IF(Tabela1[[#This Row],[ABC FAT]]="C",(3*22),0)))</f>
        <v>169.35849056603772</v>
      </c>
      <c r="BG545" s="44">
        <f>SUM(Tabela1[[#This Row],[ESTOQUE TOTAL]],Tabela1[[#This Row],[TRÂNSITO TOTAL]])</f>
        <v>1840</v>
      </c>
      <c r="BH5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3.9836601307189548</v>
      </c>
    </row>
    <row r="546" spans="1:61" s="3" customFormat="1" x14ac:dyDescent="0.2">
      <c r="A546" s="4" t="s">
        <v>17</v>
      </c>
      <c r="B546" s="4" t="s">
        <v>866</v>
      </c>
      <c r="C546" s="4">
        <v>40</v>
      </c>
      <c r="D546" s="4" t="s">
        <v>85</v>
      </c>
      <c r="E546" s="5">
        <v>20</v>
      </c>
      <c r="F546" s="4">
        <v>100</v>
      </c>
      <c r="G546" s="4"/>
      <c r="H546" s="4">
        <v>60</v>
      </c>
      <c r="I546" s="4">
        <v>40</v>
      </c>
      <c r="J546" s="4"/>
      <c r="K546" s="4"/>
      <c r="L546" s="4">
        <v>20</v>
      </c>
      <c r="M546" s="4"/>
      <c r="N546" s="4">
        <v>40</v>
      </c>
      <c r="O546" s="4"/>
      <c r="P546" s="4"/>
      <c r="Q546" s="13">
        <f t="shared" si="208"/>
        <v>0.4285714285714286</v>
      </c>
      <c r="R546" s="16">
        <f t="shared" si="209"/>
        <v>2.1428571428571428</v>
      </c>
      <c r="S546" s="16">
        <f t="shared" si="210"/>
        <v>0</v>
      </c>
      <c r="T546" s="16">
        <f t="shared" si="211"/>
        <v>1.2857142857142858</v>
      </c>
      <c r="U546" s="16">
        <f t="shared" si="212"/>
        <v>0.85714285714285721</v>
      </c>
      <c r="V546" s="16">
        <f t="shared" si="213"/>
        <v>0</v>
      </c>
      <c r="W546" s="16">
        <f t="shared" si="214"/>
        <v>0</v>
      </c>
      <c r="X546" s="16">
        <f t="shared" si="215"/>
        <v>0.4285714285714286</v>
      </c>
      <c r="Y546" s="16">
        <f t="shared" si="216"/>
        <v>0</v>
      </c>
      <c r="Z546" s="16">
        <f t="shared" si="217"/>
        <v>0.85714285714285721</v>
      </c>
      <c r="AA546" s="16">
        <f t="shared" si="218"/>
        <v>0</v>
      </c>
      <c r="AB546" s="17">
        <f t="shared" si="219"/>
        <v>0</v>
      </c>
      <c r="AC546" s="15">
        <v>2006.8</v>
      </c>
      <c r="AD546" s="14">
        <f>AVERAGE(Tabela1[[#This Row],[202407-JUL]:[202506-JUN]])</f>
        <v>46.666666666666664</v>
      </c>
      <c r="AE546" s="14">
        <f t="shared" si="220"/>
        <v>46.666666666666664</v>
      </c>
      <c r="AF546" s="5">
        <v>0</v>
      </c>
      <c r="AG546" s="6">
        <v>760</v>
      </c>
      <c r="AH546" s="4">
        <v>0</v>
      </c>
      <c r="AI546" s="23">
        <f>SUM(Tabela1[[#This Row],[ESTOQUE RJ]:[ESTOQUE SC]])</f>
        <v>760</v>
      </c>
      <c r="AJ546" s="4">
        <v>0</v>
      </c>
      <c r="AK546" s="4">
        <v>0</v>
      </c>
      <c r="AL546" s="24">
        <f>SUM(Tabela1[[#This Row],[QTD CONTAINER]:[QTD FÁBRICA]])</f>
        <v>0</v>
      </c>
      <c r="AM546" s="7">
        <f t="shared" si="221"/>
        <v>16.285714285714288</v>
      </c>
      <c r="AN546" s="7">
        <f t="shared" si="222"/>
        <v>0</v>
      </c>
      <c r="AO546" s="8">
        <f t="shared" si="223"/>
        <v>0</v>
      </c>
      <c r="AP546" s="9">
        <f t="shared" si="224"/>
        <v>0</v>
      </c>
      <c r="AQ546" s="25">
        <f t="shared" si="225"/>
        <v>16.285714285714288</v>
      </c>
      <c r="AR546" s="18">
        <f t="shared" si="226"/>
        <v>16.285714285714288</v>
      </c>
      <c r="AS546" s="7">
        <f t="shared" si="227"/>
        <v>0</v>
      </c>
      <c r="AT546" s="8">
        <f t="shared" si="228"/>
        <v>0</v>
      </c>
      <c r="AU546" s="9">
        <f t="shared" si="229"/>
        <v>0</v>
      </c>
      <c r="AV546" s="10">
        <f t="shared" si="230"/>
        <v>16.285714285714288</v>
      </c>
      <c r="AW546" s="22">
        <f t="shared" si="231"/>
        <v>0</v>
      </c>
      <c r="AX546" s="5">
        <f t="shared" si="232"/>
        <v>0</v>
      </c>
      <c r="AY546" s="4">
        <f>IF(
  AND(Tabela1[[#This Row],[GRUPO | ITEM]]="PALHETAS",NOT(OR(MID(Tabela1[[#This Row],[ITEM]],1,5)="YN-PF",MID(Tabela1[[#This Row],[ITEM]],1,5)="YN-PC"))),
  0,
  IF(
    ROUNDUP(
      IF(
        IF(D546="A",13-SUM(AR546:AU546),IF(D546="B",11-SUM(AR546:AU546),IF(D546="C",7-SUM(AR546:AU546))))
        &lt;0,
        0,
        IF(D546="A",13-SUM(AR546:AU546),IF(D546="B",11-SUM(AR546:AU546),IF(D546="C",7-SUM(AR546:AU546))))
      )
      *AE546/C546, 0
    )
    *C546 = 0,
    0,
    ROUNDUP(
      IF(
        IF(D546="A",13-SUM(AR546:AU546),IF(D546="B",11-SUM(AR546:AU546),IF(D546="C",7-SUM(AR546:AU546))))
        &lt;0,
        0,
        IF(D546="A",13-SUM(AR546:AU546),IF(D546="B",11-SUM(AR546:AU546),IF(D546="C",7-SUM(AR546:AU546))))
      )
      *AE546/C546, 0
    ) *C546
  )
)</f>
        <v>0</v>
      </c>
      <c r="AZ546" s="26">
        <f>IF(OR(COUNTIF(AB546,"&gt;="&amp;1.5)+COUNTIF(AA546,"&gt;="&amp;1.5)+COUNTIF(Z546,"&gt;="&amp;1.5)+COUNTIF(Y546,"&gt;="&amp;1.5)+COUNTIF(X546,"&gt;="&amp;1.5)&gt;=2,COUNTIF(AB546,"&gt;="&amp;2)&gt;=1,AND(AA546&gt;=1.5,AB546&lt;=0.3,AI546=0)),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+IFERROR(BA546*C546,0),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+IFERROR(BA546*C546,0),
IFERROR(AVERAGEIF(Tabela1[[#This Row],[COMPRA PADRÃO]:[COMPRA &gt;30%]],"&gt;"&amp;0,Tabela1[[#This Row],[COMPRA PADRÃO]:[COMPRA &gt;30%]]),
0))/Tabela1[[#This Row],[U/CX]],0)*Tabela1[[#This Row],[U/CX]])</f>
        <v>0</v>
      </c>
      <c r="BA546" s="19"/>
      <c r="BB546" s="19"/>
      <c r="BC546" s="5"/>
      <c r="BD546" s="43">
        <f t="shared" si="233"/>
        <v>1.0566037735849056</v>
      </c>
      <c r="BE546" s="44">
        <f>Tabela1[[#This Row],[MÉDIA DIÁRIA]]*180</f>
        <v>190.18867924528303</v>
      </c>
      <c r="BF546" s="44">
        <f>Tabela1[[#This Row],[MÉDIA DIÁRIA]]*IF(Tabela1[[#This Row],[ABC FAT]]="A",(13*22),IF(Tabela1[[#This Row],[ABC FAT]]="B",(9*22),IF(Tabela1[[#This Row],[ABC FAT]]="C",(3*22),0)))</f>
        <v>69.735849056603769</v>
      </c>
      <c r="BG546" s="44">
        <f>SUM(Tabela1[[#This Row],[ESTOQUE TOTAL]],Tabela1[[#This Row],[TRÂNSITO TOTAL]])</f>
        <v>760</v>
      </c>
      <c r="BH5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3.996031746031746</v>
      </c>
    </row>
    <row r="547" spans="1:61" s="3" customFormat="1" x14ac:dyDescent="0.2">
      <c r="A547" s="4" t="s">
        <v>17</v>
      </c>
      <c r="B547" s="4" t="s">
        <v>1228</v>
      </c>
      <c r="C547" s="4">
        <v>50</v>
      </c>
      <c r="D547" s="4" t="s">
        <v>85</v>
      </c>
      <c r="E547" s="5"/>
      <c r="F547" s="4"/>
      <c r="G547" s="4"/>
      <c r="H547" s="4">
        <v>50</v>
      </c>
      <c r="I547" s="4"/>
      <c r="J547" s="4"/>
      <c r="K547" s="4"/>
      <c r="L547" s="4"/>
      <c r="M547" s="4"/>
      <c r="N547" s="4"/>
      <c r="O547" s="4"/>
      <c r="P547" s="4"/>
      <c r="Q547" s="13">
        <f t="shared" si="208"/>
        <v>0</v>
      </c>
      <c r="R547" s="16">
        <f t="shared" si="209"/>
        <v>0</v>
      </c>
      <c r="S547" s="16">
        <f t="shared" si="210"/>
        <v>0</v>
      </c>
      <c r="T547" s="16">
        <f t="shared" si="211"/>
        <v>1</v>
      </c>
      <c r="U547" s="16">
        <f t="shared" si="212"/>
        <v>0</v>
      </c>
      <c r="V547" s="16">
        <f t="shared" si="213"/>
        <v>0</v>
      </c>
      <c r="W547" s="16">
        <f t="shared" si="214"/>
        <v>0</v>
      </c>
      <c r="X547" s="16">
        <f t="shared" si="215"/>
        <v>0</v>
      </c>
      <c r="Y547" s="16">
        <f t="shared" si="216"/>
        <v>0</v>
      </c>
      <c r="Z547" s="16">
        <f t="shared" si="217"/>
        <v>0</v>
      </c>
      <c r="AA547" s="16">
        <f t="shared" si="218"/>
        <v>0</v>
      </c>
      <c r="AB547" s="17">
        <f t="shared" si="219"/>
        <v>0</v>
      </c>
      <c r="AC547" s="15">
        <v>388</v>
      </c>
      <c r="AD547" s="14">
        <f>AVERAGE(Tabela1[[#This Row],[202407-JUL]:[202506-JUN]])</f>
        <v>50</v>
      </c>
      <c r="AE547" s="14">
        <f t="shared" si="220"/>
        <v>50</v>
      </c>
      <c r="AF547" s="5">
        <v>0</v>
      </c>
      <c r="AG547" s="6">
        <v>140</v>
      </c>
      <c r="AH547" s="4">
        <v>0</v>
      </c>
      <c r="AI547" s="23">
        <f>SUM(Tabela1[[#This Row],[ESTOQUE RJ]:[ESTOQUE SC]])</f>
        <v>140</v>
      </c>
      <c r="AJ547" s="4">
        <v>0</v>
      </c>
      <c r="AK547" s="4">
        <v>0</v>
      </c>
      <c r="AL547" s="24">
        <f>SUM(Tabela1[[#This Row],[QTD CONTAINER]:[QTD FÁBRICA]])</f>
        <v>0</v>
      </c>
      <c r="AM547" s="7">
        <f t="shared" si="221"/>
        <v>2.8</v>
      </c>
      <c r="AN547" s="7">
        <f t="shared" si="222"/>
        <v>0</v>
      </c>
      <c r="AO547" s="8">
        <f t="shared" si="223"/>
        <v>0</v>
      </c>
      <c r="AP547" s="9">
        <f t="shared" si="224"/>
        <v>0</v>
      </c>
      <c r="AQ547" s="25">
        <f t="shared" si="225"/>
        <v>2.8</v>
      </c>
      <c r="AR547" s="18">
        <f t="shared" si="226"/>
        <v>2.8</v>
      </c>
      <c r="AS547" s="7">
        <f t="shared" si="227"/>
        <v>0</v>
      </c>
      <c r="AT547" s="8">
        <f t="shared" si="228"/>
        <v>0</v>
      </c>
      <c r="AU547" s="9">
        <f t="shared" si="229"/>
        <v>0</v>
      </c>
      <c r="AV547" s="10">
        <f t="shared" si="230"/>
        <v>2.8</v>
      </c>
      <c r="AW547" s="22">
        <f t="shared" si="231"/>
        <v>0</v>
      </c>
      <c r="AX547" s="5">
        <f t="shared" si="232"/>
        <v>0</v>
      </c>
      <c r="AY547" s="4">
        <f>IF(
  AND(Tabela1[[#This Row],[GRUPO | ITEM]]="PALHETAS",NOT(OR(MID(Tabela1[[#This Row],[ITEM]],1,5)="YN-PF",MID(Tabela1[[#This Row],[ITEM]],1,5)="YN-PC"))),
  0,
  IF(
    ROUNDUP(
      IF(
        IF(D547="A",13-SUM(AR547:AU547),IF(D547="B",11-SUM(AR547:AU547),IF(D547="C",7-SUM(AR547:AU547))))
        &lt;0,
        0,
        IF(D547="A",13-SUM(AR547:AU547),IF(D547="B",11-SUM(AR547:AU547),IF(D547="C",7-SUM(AR547:AU547))))
      )
      *AE547/C547, 0
    )
    *C547 = 0,
    0,
    ROUNDUP(
      IF(
        IF(D547="A",13-SUM(AR547:AU547),IF(D547="B",11-SUM(AR547:AU547),IF(D547="C",7-SUM(AR547:AU547))))
        &lt;0,
        0,
        IF(D547="A",13-SUM(AR547:AU547),IF(D547="B",11-SUM(AR547:AU547),IF(D547="C",7-SUM(AR547:AU547))))
      )
      *AE547/C547, 0
    ) *C547
  )
)</f>
        <v>0</v>
      </c>
      <c r="AZ547" s="26">
        <f>IF(OR(COUNTIF(AB547,"&gt;="&amp;1.5)+COUNTIF(AA547,"&gt;="&amp;1.5)+COUNTIF(Z547,"&gt;="&amp;1.5)+COUNTIF(Y547,"&gt;="&amp;1.5)+COUNTIF(X547,"&gt;="&amp;1.5)&gt;=2,COUNTIF(AB547,"&gt;="&amp;2)&gt;=1,AND(AA547&gt;=1.5,AB547&lt;=0.3,AI547=0)),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+IFERROR(BA547*C547,0),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+IFERROR(BA547*C547,0),
IFERROR(AVERAGEIF(Tabela1[[#This Row],[COMPRA PADRÃO]:[COMPRA &gt;30%]],"&gt;"&amp;0,Tabela1[[#This Row],[COMPRA PADRÃO]:[COMPRA &gt;30%]]),
0))/Tabela1[[#This Row],[U/CX]],0)*Tabela1[[#This Row],[U/CX]])</f>
        <v>0</v>
      </c>
      <c r="BA547" s="19"/>
      <c r="BB547" s="19"/>
      <c r="BC547" s="5"/>
      <c r="BD547" s="43">
        <f t="shared" si="233"/>
        <v>0.18867924528301888</v>
      </c>
      <c r="BE547" s="44">
        <f>Tabela1[[#This Row],[MÉDIA DIÁRIA]]*180</f>
        <v>33.962264150943398</v>
      </c>
      <c r="BF547" s="44">
        <f>Tabela1[[#This Row],[MÉDIA DIÁRIA]]*IF(Tabela1[[#This Row],[ABC FAT]]="A",(13*22),IF(Tabela1[[#This Row],[ABC FAT]]="B",(9*22),IF(Tabela1[[#This Row],[ABC FAT]]="C",(3*22),0)))</f>
        <v>12.452830188679247</v>
      </c>
      <c r="BG547" s="44">
        <f>SUM(Tabela1[[#This Row],[ESTOQUE TOTAL]],Tabela1[[#This Row],[TRÂNSITO TOTAL]])</f>
        <v>140</v>
      </c>
      <c r="BH5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4.1222222222222218</v>
      </c>
    </row>
    <row r="548" spans="1:61" s="3" customFormat="1" x14ac:dyDescent="0.2">
      <c r="A548" s="4" t="s">
        <v>17</v>
      </c>
      <c r="B548" s="4" t="s">
        <v>870</v>
      </c>
      <c r="C548" s="4">
        <v>25</v>
      </c>
      <c r="D548" s="4" t="s">
        <v>85</v>
      </c>
      <c r="E548" s="5"/>
      <c r="F548" s="4">
        <v>175</v>
      </c>
      <c r="G548" s="4">
        <v>125</v>
      </c>
      <c r="H548" s="4"/>
      <c r="I548" s="4">
        <v>50</v>
      </c>
      <c r="J548" s="4">
        <v>25</v>
      </c>
      <c r="K548" s="4">
        <v>250</v>
      </c>
      <c r="L548" s="4">
        <v>150</v>
      </c>
      <c r="M548" s="4">
        <v>25</v>
      </c>
      <c r="N548" s="4">
        <v>225</v>
      </c>
      <c r="O548" s="4">
        <v>200</v>
      </c>
      <c r="P548" s="4">
        <v>75</v>
      </c>
      <c r="Q548" s="13">
        <f t="shared" si="208"/>
        <v>0</v>
      </c>
      <c r="R548" s="16">
        <f t="shared" si="209"/>
        <v>1.3461538461538463</v>
      </c>
      <c r="S548" s="16">
        <f t="shared" si="210"/>
        <v>0.96153846153846156</v>
      </c>
      <c r="T548" s="16">
        <f t="shared" si="211"/>
        <v>0</v>
      </c>
      <c r="U548" s="16">
        <f t="shared" si="212"/>
        <v>0.38461538461538464</v>
      </c>
      <c r="V548" s="16">
        <f t="shared" si="213"/>
        <v>0.19230769230769232</v>
      </c>
      <c r="W548" s="16">
        <f t="shared" si="214"/>
        <v>1.9230769230769231</v>
      </c>
      <c r="X548" s="16">
        <f t="shared" si="215"/>
        <v>1.1538461538461537</v>
      </c>
      <c r="Y548" s="16">
        <f t="shared" si="216"/>
        <v>0.19230769230769232</v>
      </c>
      <c r="Z548" s="16">
        <f t="shared" si="217"/>
        <v>1.7307692307692308</v>
      </c>
      <c r="AA548" s="16">
        <f t="shared" si="218"/>
        <v>1.5384615384615385</v>
      </c>
      <c r="AB548" s="17">
        <f t="shared" si="219"/>
        <v>0.57692307692307687</v>
      </c>
      <c r="AC548" s="15">
        <v>15442.75</v>
      </c>
      <c r="AD548" s="14">
        <f>AVERAGE(Tabela1[[#This Row],[202407-JUL]:[202506-JUN]])</f>
        <v>130</v>
      </c>
      <c r="AE548" s="14">
        <f t="shared" si="220"/>
        <v>156.25</v>
      </c>
      <c r="AF548" s="5">
        <v>0</v>
      </c>
      <c r="AG548" s="6">
        <v>1975</v>
      </c>
      <c r="AH548" s="4">
        <v>1675</v>
      </c>
      <c r="AI548" s="23">
        <f>SUM(Tabela1[[#This Row],[ESTOQUE RJ]:[ESTOQUE SC]])</f>
        <v>3650</v>
      </c>
      <c r="AJ548" s="4">
        <v>0</v>
      </c>
      <c r="AK548" s="4">
        <v>0</v>
      </c>
      <c r="AL548" s="24">
        <f>SUM(Tabela1[[#This Row],[QTD CONTAINER]:[QTD FÁBRICA]])</f>
        <v>0</v>
      </c>
      <c r="AM548" s="7">
        <f t="shared" si="221"/>
        <v>15.192307692307692</v>
      </c>
      <c r="AN548" s="7">
        <f t="shared" si="222"/>
        <v>12.884615384615385</v>
      </c>
      <c r="AO548" s="8">
        <f t="shared" si="223"/>
        <v>0</v>
      </c>
      <c r="AP548" s="9">
        <f t="shared" si="224"/>
        <v>0</v>
      </c>
      <c r="AQ548" s="25">
        <f t="shared" si="225"/>
        <v>28.076923076923077</v>
      </c>
      <c r="AR548" s="18">
        <f t="shared" si="226"/>
        <v>12.64</v>
      </c>
      <c r="AS548" s="7">
        <f t="shared" si="227"/>
        <v>10.72</v>
      </c>
      <c r="AT548" s="8">
        <f t="shared" si="228"/>
        <v>0</v>
      </c>
      <c r="AU548" s="9">
        <f t="shared" si="229"/>
        <v>0</v>
      </c>
      <c r="AV548" s="10">
        <f t="shared" si="230"/>
        <v>23.36</v>
      </c>
      <c r="AW548" s="22">
        <f t="shared" si="231"/>
        <v>6.1135371179039302</v>
      </c>
      <c r="AX548" s="5">
        <f t="shared" si="232"/>
        <v>0</v>
      </c>
      <c r="AY548" s="4">
        <f>IF(
  AND(Tabela1[[#This Row],[GRUPO | ITEM]]="PALHETAS",NOT(OR(MID(Tabela1[[#This Row],[ITEM]],1,5)="YN-PF",MID(Tabela1[[#This Row],[ITEM]],1,5)="YN-PC"))),
  0,
  IF(
    ROUNDUP(
      IF(
        IF(D548="A",13-SUM(AR548:AU548),IF(D548="B",11-SUM(AR548:AU548),IF(D548="C",7-SUM(AR548:AU548))))
        &lt;0,
        0,
        IF(D548="A",13-SUM(AR548:AU548),IF(D548="B",11-SUM(AR548:AU548),IF(D548="C",7-SUM(AR548:AU548))))
      )
      *AE548/C548, 0
    )
    *C548 = 0,
    0,
    ROUNDUP(
      IF(
        IF(D548="A",13-SUM(AR548:AU548),IF(D548="B",11-SUM(AR548:AU548),IF(D548="C",7-SUM(AR548:AU548))))
        &lt;0,
        0,
        IF(D548="A",13-SUM(AR548:AU548),IF(D548="B",11-SUM(AR548:AU548),IF(D548="C",7-SUM(AR548:AU548))))
      )
      *AE548/C548, 0
    ) *C548
  )
)</f>
        <v>0</v>
      </c>
      <c r="AZ548" s="26">
        <f>IF(OR(COUNTIF(AB548,"&gt;="&amp;1.5)+COUNTIF(AA548,"&gt;="&amp;1.5)+COUNTIF(Z548,"&gt;="&amp;1.5)+COUNTIF(Y548,"&gt;="&amp;1.5)+COUNTIF(X548,"&gt;="&amp;1.5)&gt;=2,COUNTIF(AB548,"&gt;="&amp;2)&gt;=1,AND(AA548&gt;=1.5,AB548&lt;=0.3,AI548=0)),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+IFERROR(BA548*C548,0),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+IFERROR(BA548*C548,0),
IFERROR(AVERAGEIF(Tabela1[[#This Row],[COMPRA PADRÃO]:[COMPRA &gt;30%]],"&gt;"&amp;0,Tabela1[[#This Row],[COMPRA PADRÃO]:[COMPRA &gt;30%]]),
0))/Tabela1[[#This Row],[U/CX]],0)*Tabela1[[#This Row],[U/CX]])</f>
        <v>875</v>
      </c>
      <c r="BA548" s="19"/>
      <c r="BB548" s="19"/>
      <c r="BC548" s="5"/>
      <c r="BD548" s="43">
        <f t="shared" si="233"/>
        <v>4.9056603773584904</v>
      </c>
      <c r="BE548" s="44">
        <f>Tabela1[[#This Row],[MÉDIA DIÁRIA]]*180</f>
        <v>883.01886792452831</v>
      </c>
      <c r="BF548" s="44">
        <f>Tabela1[[#This Row],[MÉDIA DIÁRIA]]*IF(Tabela1[[#This Row],[ABC FAT]]="A",(13*22),IF(Tabela1[[#This Row],[ABC FAT]]="B",(9*22),IF(Tabela1[[#This Row],[ABC FAT]]="C",(3*22),0)))</f>
        <v>323.77358490566036</v>
      </c>
      <c r="BG548" s="44">
        <f>SUM(Tabela1[[#This Row],[ESTOQUE TOTAL]],Tabela1[[#This Row],[TRÂNSITO TOTAL]])</f>
        <v>3650</v>
      </c>
      <c r="BH5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4.1335470085470085</v>
      </c>
    </row>
    <row r="549" spans="1:61" s="3" customFormat="1" x14ac:dyDescent="0.2">
      <c r="A549" s="4" t="s">
        <v>17</v>
      </c>
      <c r="B549" s="4" t="s">
        <v>960</v>
      </c>
      <c r="C549" s="4">
        <v>25</v>
      </c>
      <c r="D549" s="4" t="s">
        <v>85</v>
      </c>
      <c r="E549" s="5">
        <v>25</v>
      </c>
      <c r="F549" s="4">
        <v>50</v>
      </c>
      <c r="G549" s="4">
        <v>25</v>
      </c>
      <c r="H549" s="4">
        <v>55</v>
      </c>
      <c r="I549" s="4">
        <v>5</v>
      </c>
      <c r="J549" s="4">
        <v>50</v>
      </c>
      <c r="K549" s="4">
        <v>50</v>
      </c>
      <c r="L549" s="4">
        <v>50</v>
      </c>
      <c r="M549" s="4">
        <v>25</v>
      </c>
      <c r="N549" s="4"/>
      <c r="O549" s="4">
        <v>50</v>
      </c>
      <c r="P549" s="4">
        <v>25</v>
      </c>
      <c r="Q549" s="13">
        <f t="shared" si="208"/>
        <v>0.67073170731707321</v>
      </c>
      <c r="R549" s="16">
        <f t="shared" si="209"/>
        <v>1.3414634146341464</v>
      </c>
      <c r="S549" s="16">
        <f t="shared" si="210"/>
        <v>0.67073170731707321</v>
      </c>
      <c r="T549" s="16">
        <f t="shared" si="211"/>
        <v>1.475609756097561</v>
      </c>
      <c r="U549" s="16">
        <f t="shared" si="212"/>
        <v>0.13414634146341464</v>
      </c>
      <c r="V549" s="16">
        <f t="shared" si="213"/>
        <v>1.3414634146341464</v>
      </c>
      <c r="W549" s="16">
        <f t="shared" si="214"/>
        <v>1.3414634146341464</v>
      </c>
      <c r="X549" s="16">
        <f t="shared" si="215"/>
        <v>1.3414634146341464</v>
      </c>
      <c r="Y549" s="16">
        <f t="shared" si="216"/>
        <v>0.67073170731707321</v>
      </c>
      <c r="Z549" s="16">
        <f t="shared" si="217"/>
        <v>0</v>
      </c>
      <c r="AA549" s="16">
        <f t="shared" si="218"/>
        <v>1.3414634146341464</v>
      </c>
      <c r="AB549" s="17">
        <f t="shared" si="219"/>
        <v>0.67073170731707321</v>
      </c>
      <c r="AC549" s="15">
        <v>8872.9500000000007</v>
      </c>
      <c r="AD549" s="14">
        <f>AVERAGE(Tabela1[[#This Row],[202407-JUL]:[202506-JUN]])</f>
        <v>37.272727272727273</v>
      </c>
      <c r="AE549" s="14">
        <f t="shared" si="220"/>
        <v>40.5</v>
      </c>
      <c r="AF549" s="5">
        <v>0</v>
      </c>
      <c r="AG549" s="6">
        <v>280</v>
      </c>
      <c r="AH549" s="4">
        <v>875</v>
      </c>
      <c r="AI549" s="23">
        <f>SUM(Tabela1[[#This Row],[ESTOQUE RJ]:[ESTOQUE SC]])</f>
        <v>1155</v>
      </c>
      <c r="AJ549" s="4">
        <v>0</v>
      </c>
      <c r="AK549" s="4">
        <v>0</v>
      </c>
      <c r="AL549" s="24">
        <f>SUM(Tabela1[[#This Row],[QTD CONTAINER]:[QTD FÁBRICA]])</f>
        <v>0</v>
      </c>
      <c r="AM549" s="7">
        <f t="shared" si="221"/>
        <v>7.5121951219512191</v>
      </c>
      <c r="AN549" s="7">
        <f t="shared" si="222"/>
        <v>23.475609756097562</v>
      </c>
      <c r="AO549" s="8">
        <f t="shared" si="223"/>
        <v>0</v>
      </c>
      <c r="AP549" s="9">
        <f t="shared" si="224"/>
        <v>0</v>
      </c>
      <c r="AQ549" s="25">
        <f t="shared" si="225"/>
        <v>30.987804878048781</v>
      </c>
      <c r="AR549" s="18">
        <f t="shared" si="226"/>
        <v>6.9135802469135799</v>
      </c>
      <c r="AS549" s="7">
        <f t="shared" si="227"/>
        <v>21.604938271604937</v>
      </c>
      <c r="AT549" s="8">
        <f t="shared" si="228"/>
        <v>0</v>
      </c>
      <c r="AU549" s="9">
        <f t="shared" si="229"/>
        <v>0</v>
      </c>
      <c r="AV549" s="10">
        <f t="shared" si="230"/>
        <v>28.518518518518515</v>
      </c>
      <c r="AW549" s="22">
        <f t="shared" si="231"/>
        <v>0</v>
      </c>
      <c r="AX549" s="5">
        <f t="shared" si="232"/>
        <v>0</v>
      </c>
      <c r="AY549" s="4">
        <f>IF(
  AND(Tabela1[[#This Row],[GRUPO | ITEM]]="PALHETAS",NOT(OR(MID(Tabela1[[#This Row],[ITEM]],1,5)="YN-PF",MID(Tabela1[[#This Row],[ITEM]],1,5)="YN-PC"))),
  0,
  IF(
    ROUNDUP(
      IF(
        IF(D549="A",13-SUM(AR549:AU549),IF(D549="B",11-SUM(AR549:AU549),IF(D549="C",7-SUM(AR549:AU549))))
        &lt;0,
        0,
        IF(D549="A",13-SUM(AR549:AU549),IF(D549="B",11-SUM(AR549:AU549),IF(D549="C",7-SUM(AR549:AU549))))
      )
      *AE549/C549, 0
    )
    *C549 = 0,
    0,
    ROUNDUP(
      IF(
        IF(D549="A",13-SUM(AR549:AU549),IF(D549="B",11-SUM(AR549:AU549),IF(D549="C",7-SUM(AR549:AU549))))
        &lt;0,
        0,
        IF(D549="A",13-SUM(AR549:AU549),IF(D549="B",11-SUM(AR549:AU549),IF(D549="C",7-SUM(AR549:AU549))))
      )
      *AE549/C549, 0
    ) *C549
  )
)</f>
        <v>0</v>
      </c>
      <c r="AZ549" s="26">
        <f>IF(OR(COUNTIF(AB549,"&gt;="&amp;1.5)+COUNTIF(AA549,"&gt;="&amp;1.5)+COUNTIF(Z549,"&gt;="&amp;1.5)+COUNTIF(Y549,"&gt;="&amp;1.5)+COUNTIF(X549,"&gt;="&amp;1.5)&gt;=2,COUNTIF(AB549,"&gt;="&amp;2)&gt;=1,AND(AA549&gt;=1.5,AB549&lt;=0.3,AI549=0)),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+IFERROR(BA549*C549,0),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+IFERROR(BA549*C549,0),
IFERROR(AVERAGEIF(Tabela1[[#This Row],[COMPRA PADRÃO]:[COMPRA &gt;30%]],"&gt;"&amp;0,Tabela1[[#This Row],[COMPRA PADRÃO]:[COMPRA &gt;30%]]),
0))/Tabela1[[#This Row],[U/CX]],0)*Tabela1[[#This Row],[U/CX]])</f>
        <v>0</v>
      </c>
      <c r="BA549" s="33"/>
      <c r="BB549" s="33"/>
      <c r="BC549" s="42"/>
      <c r="BD549" s="43">
        <f t="shared" si="233"/>
        <v>1.5471698113207548</v>
      </c>
      <c r="BE549" s="44">
        <f>Tabela1[[#This Row],[MÉDIA DIÁRIA]]*180</f>
        <v>278.49056603773585</v>
      </c>
      <c r="BF549" s="44">
        <f>Tabela1[[#This Row],[MÉDIA DIÁRIA]]*IF(Tabela1[[#This Row],[ABC FAT]]="A",(13*22),IF(Tabela1[[#This Row],[ABC FAT]]="B",(9*22),IF(Tabela1[[#This Row],[ABC FAT]]="C",(3*22),0)))</f>
        <v>102.11320754716982</v>
      </c>
      <c r="BG549" s="44">
        <f>SUM(Tabela1[[#This Row],[ESTOQUE TOTAL]],Tabela1[[#This Row],[TRÂNSITO TOTAL]])</f>
        <v>1155</v>
      </c>
      <c r="BH5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4.1473577235772359</v>
      </c>
    </row>
    <row r="550" spans="1:61" s="3" customFormat="1" x14ac:dyDescent="0.2">
      <c r="A550" s="4" t="s">
        <v>31</v>
      </c>
      <c r="B550" s="4" t="s">
        <v>1428</v>
      </c>
      <c r="C550" s="4">
        <v>10</v>
      </c>
      <c r="D550" s="4" t="s">
        <v>16</v>
      </c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>
        <v>191</v>
      </c>
      <c r="P550" s="4">
        <v>64</v>
      </c>
      <c r="Q550" s="13">
        <f t="shared" si="208"/>
        <v>0</v>
      </c>
      <c r="R550" s="16">
        <f t="shared" si="209"/>
        <v>0</v>
      </c>
      <c r="S550" s="16">
        <f t="shared" si="210"/>
        <v>0</v>
      </c>
      <c r="T550" s="16">
        <f t="shared" si="211"/>
        <v>0</v>
      </c>
      <c r="U550" s="16">
        <f t="shared" si="212"/>
        <v>0</v>
      </c>
      <c r="V550" s="16">
        <f t="shared" si="213"/>
        <v>0</v>
      </c>
      <c r="W550" s="16">
        <f t="shared" si="214"/>
        <v>0</v>
      </c>
      <c r="X550" s="16">
        <f t="shared" si="215"/>
        <v>0</v>
      </c>
      <c r="Y550" s="16">
        <f t="shared" si="216"/>
        <v>0</v>
      </c>
      <c r="Z550" s="16">
        <f t="shared" si="217"/>
        <v>0</v>
      </c>
      <c r="AA550" s="16">
        <f t="shared" si="218"/>
        <v>1.4980392156862745</v>
      </c>
      <c r="AB550" s="17">
        <f t="shared" si="219"/>
        <v>0.50196078431372548</v>
      </c>
      <c r="AC550" s="15">
        <v>30917.599999999999</v>
      </c>
      <c r="AD550" s="14">
        <f>AVERAGE(Tabela1[[#This Row],[202407-JUL]:[202506-JUN]])</f>
        <v>127.5</v>
      </c>
      <c r="AE550" s="14">
        <f t="shared" si="220"/>
        <v>127.5</v>
      </c>
      <c r="AF550" s="5">
        <v>0</v>
      </c>
      <c r="AG550" s="6">
        <v>722</v>
      </c>
      <c r="AH550" s="4">
        <v>0</v>
      </c>
      <c r="AI550" s="23">
        <f>SUM(Tabela1[[#This Row],[ESTOQUE RJ]:[ESTOQUE SC]])</f>
        <v>722</v>
      </c>
      <c r="AJ550" s="4">
        <v>0</v>
      </c>
      <c r="AK550" s="4">
        <v>1000</v>
      </c>
      <c r="AL550" s="24">
        <f>SUM(Tabela1[[#This Row],[QTD CONTAINER]:[QTD FÁBRICA]])</f>
        <v>1000</v>
      </c>
      <c r="AM550" s="7">
        <f t="shared" si="221"/>
        <v>5.662745098039216</v>
      </c>
      <c r="AN550" s="7">
        <f t="shared" si="222"/>
        <v>0</v>
      </c>
      <c r="AO550" s="8">
        <f t="shared" si="223"/>
        <v>0</v>
      </c>
      <c r="AP550" s="9">
        <f t="shared" si="224"/>
        <v>7.8431372549019605</v>
      </c>
      <c r="AQ550" s="25">
        <f t="shared" si="225"/>
        <v>13.505882352941176</v>
      </c>
      <c r="AR550" s="18">
        <f t="shared" si="226"/>
        <v>5.662745098039216</v>
      </c>
      <c r="AS550" s="7">
        <f t="shared" si="227"/>
        <v>0</v>
      </c>
      <c r="AT550" s="8">
        <f t="shared" si="228"/>
        <v>0</v>
      </c>
      <c r="AU550" s="9">
        <f t="shared" si="229"/>
        <v>7.8431372549019605</v>
      </c>
      <c r="AV550" s="10">
        <f t="shared" si="230"/>
        <v>13.505882352941176</v>
      </c>
      <c r="AW550" s="22">
        <f t="shared" si="231"/>
        <v>0</v>
      </c>
      <c r="AX550" s="5">
        <f t="shared" si="232"/>
        <v>0</v>
      </c>
      <c r="AY550" s="4">
        <f>IF(
  AND(Tabela1[[#This Row],[GRUPO | ITEM]]="PALHETAS",NOT(OR(MID(Tabela1[[#This Row],[ITEM]],1,5)="YN-PF",MID(Tabela1[[#This Row],[ITEM]],1,5)="YN-PC"))),
  0,
  IF(
    ROUNDUP(
      IF(
        IF(D550="A",13-SUM(AR550:AU550),IF(D550="B",11-SUM(AR550:AU550),IF(D550="C",7-SUM(AR550:AU550))))
        &lt;0,
        0,
        IF(D550="A",13-SUM(AR550:AU550),IF(D550="B",11-SUM(AR550:AU550),IF(D550="C",7-SUM(AR550:AU550))))
      )
      *AE550/C550, 0
    )
    *C550 = 0,
    0,
    ROUNDUP(
      IF(
        IF(D550="A",13-SUM(AR550:AU550),IF(D550="B",11-SUM(AR550:AU550),IF(D550="C",7-SUM(AR550:AU550))))
        &lt;0,
        0,
        IF(D550="A",13-SUM(AR550:AU550),IF(D550="B",11-SUM(AR550:AU550),IF(D550="C",7-SUM(AR550:AU550))))
      )
      *AE550/C550, 0
    ) *C550
  )
)</f>
        <v>0</v>
      </c>
      <c r="AZ550" s="26">
        <f>IF(OR(COUNTIF(AB550,"&gt;="&amp;1.5)+COUNTIF(AA550,"&gt;="&amp;1.5)+COUNTIF(Z550,"&gt;="&amp;1.5)+COUNTIF(Y550,"&gt;="&amp;1.5)+COUNTIF(X550,"&gt;="&amp;1.5)&gt;=2,COUNTIF(AB550,"&gt;="&amp;2)&gt;=1,AND(AA550&gt;=1.5,AB550&lt;=0.3,AI550=0)),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+IFERROR(BA550*C550,0),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+IFERROR(BA550*C550,0),
IFERROR(AVERAGEIF(Tabela1[[#This Row],[COMPRA PADRÃO]:[COMPRA &gt;30%]],"&gt;"&amp;0,Tabela1[[#This Row],[COMPRA PADRÃO]:[COMPRA &gt;30%]]),
0))/Tabela1[[#This Row],[U/CX]],0)*Tabela1[[#This Row],[U/CX]])</f>
        <v>0</v>
      </c>
      <c r="BA550" s="19"/>
      <c r="BB550" s="19"/>
      <c r="BC550" s="5"/>
      <c r="BD550" s="43">
        <f t="shared" si="233"/>
        <v>0.96226415094339623</v>
      </c>
      <c r="BE550" s="44">
        <f>Tabela1[[#This Row],[MÉDIA DIÁRIA]]*180</f>
        <v>173.20754716981133</v>
      </c>
      <c r="BF550" s="44">
        <f>Tabela1[[#This Row],[MÉDIA DIÁRIA]]*IF(Tabela1[[#This Row],[ABC FAT]]="A",(13*22),IF(Tabela1[[#This Row],[ABC FAT]]="B",(9*22),IF(Tabela1[[#This Row],[ABC FAT]]="C",(3*22),0)))</f>
        <v>190.52830188679246</v>
      </c>
      <c r="BG550" s="44">
        <f>SUM(Tabela1[[#This Row],[ESTOQUE TOTAL]],Tabela1[[#This Row],[TRÂNSITO TOTAL]])</f>
        <v>1722</v>
      </c>
      <c r="BH5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4.1684095860566446</v>
      </c>
    </row>
    <row r="551" spans="1:61" s="3" customFormat="1" x14ac:dyDescent="0.2">
      <c r="A551" s="4" t="s">
        <v>17</v>
      </c>
      <c r="B551" s="4" t="s">
        <v>977</v>
      </c>
      <c r="C551" s="4">
        <v>25</v>
      </c>
      <c r="D551" s="4" t="s">
        <v>85</v>
      </c>
      <c r="E551" s="5"/>
      <c r="F551" s="4"/>
      <c r="G551" s="4">
        <v>140</v>
      </c>
      <c r="H551" s="4"/>
      <c r="I551" s="4">
        <v>30</v>
      </c>
      <c r="J551" s="4">
        <v>25</v>
      </c>
      <c r="K551" s="4">
        <v>55</v>
      </c>
      <c r="L551" s="4">
        <v>55</v>
      </c>
      <c r="M551" s="4">
        <v>30</v>
      </c>
      <c r="N551" s="4">
        <v>25</v>
      </c>
      <c r="O551" s="4"/>
      <c r="P551" s="4"/>
      <c r="Q551" s="13">
        <f t="shared" si="208"/>
        <v>0</v>
      </c>
      <c r="R551" s="16">
        <f t="shared" si="209"/>
        <v>0</v>
      </c>
      <c r="S551" s="16">
        <f t="shared" si="210"/>
        <v>2.7222222222222223</v>
      </c>
      <c r="T551" s="16">
        <f t="shared" si="211"/>
        <v>0</v>
      </c>
      <c r="U551" s="16">
        <f t="shared" si="212"/>
        <v>0.58333333333333326</v>
      </c>
      <c r="V551" s="16">
        <f t="shared" si="213"/>
        <v>0.4861111111111111</v>
      </c>
      <c r="W551" s="16">
        <f t="shared" si="214"/>
        <v>1.0694444444444444</v>
      </c>
      <c r="X551" s="16">
        <f t="shared" si="215"/>
        <v>1.0694444444444444</v>
      </c>
      <c r="Y551" s="16">
        <f t="shared" si="216"/>
        <v>0.58333333333333326</v>
      </c>
      <c r="Z551" s="16">
        <f t="shared" si="217"/>
        <v>0.4861111111111111</v>
      </c>
      <c r="AA551" s="16">
        <f t="shared" si="218"/>
        <v>0</v>
      </c>
      <c r="AB551" s="17">
        <f t="shared" si="219"/>
        <v>0</v>
      </c>
      <c r="AC551" s="15">
        <v>7245.2</v>
      </c>
      <c r="AD551" s="14">
        <f>AVERAGE(Tabela1[[#This Row],[202407-JUL]:[202506-JUN]])</f>
        <v>51.428571428571431</v>
      </c>
      <c r="AE551" s="14">
        <f t="shared" si="220"/>
        <v>51.428571428571431</v>
      </c>
      <c r="AF551" s="5">
        <v>0</v>
      </c>
      <c r="AG551" s="6">
        <v>264</v>
      </c>
      <c r="AH551" s="4">
        <v>775</v>
      </c>
      <c r="AI551" s="23">
        <f>SUM(Tabela1[[#This Row],[ESTOQUE RJ]:[ESTOQUE SC]])</f>
        <v>1039</v>
      </c>
      <c r="AJ551" s="4">
        <v>0</v>
      </c>
      <c r="AK551" s="4">
        <v>0</v>
      </c>
      <c r="AL551" s="24">
        <f>SUM(Tabela1[[#This Row],[QTD CONTAINER]:[QTD FÁBRICA]])</f>
        <v>0</v>
      </c>
      <c r="AM551" s="7">
        <f t="shared" si="221"/>
        <v>5.1333333333333329</v>
      </c>
      <c r="AN551" s="7">
        <f t="shared" si="222"/>
        <v>15.069444444444445</v>
      </c>
      <c r="AO551" s="8">
        <f t="shared" si="223"/>
        <v>0</v>
      </c>
      <c r="AP551" s="9">
        <f t="shared" si="224"/>
        <v>0</v>
      </c>
      <c r="AQ551" s="25">
        <f t="shared" si="225"/>
        <v>20.202777777777776</v>
      </c>
      <c r="AR551" s="18">
        <f t="shared" si="226"/>
        <v>5.1333333333333329</v>
      </c>
      <c r="AS551" s="7">
        <f t="shared" si="227"/>
        <v>15.069444444444445</v>
      </c>
      <c r="AT551" s="8">
        <f t="shared" si="228"/>
        <v>0</v>
      </c>
      <c r="AU551" s="9">
        <f t="shared" si="229"/>
        <v>0</v>
      </c>
      <c r="AV551" s="10">
        <f t="shared" si="230"/>
        <v>20.202777777777776</v>
      </c>
      <c r="AW551" s="22">
        <f t="shared" si="231"/>
        <v>0</v>
      </c>
      <c r="AX551" s="5">
        <f t="shared" si="232"/>
        <v>0</v>
      </c>
      <c r="AY551" s="4">
        <f>IF(
  AND(Tabela1[[#This Row],[GRUPO | ITEM]]="PALHETAS",NOT(OR(MID(Tabela1[[#This Row],[ITEM]],1,5)="YN-PF",MID(Tabela1[[#This Row],[ITEM]],1,5)="YN-PC"))),
  0,
  IF(
    ROUNDUP(
      IF(
        IF(D551="A",13-SUM(AR551:AU551),IF(D551="B",11-SUM(AR551:AU551),IF(D551="C",7-SUM(AR551:AU551))))
        &lt;0,
        0,
        IF(D551="A",13-SUM(AR551:AU551),IF(D551="B",11-SUM(AR551:AU551),IF(D551="C",7-SUM(AR551:AU551))))
      )
      *AE551/C551, 0
    )
    *C551 = 0,
    0,
    ROUNDUP(
      IF(
        IF(D551="A",13-SUM(AR551:AU551),IF(D551="B",11-SUM(AR551:AU551),IF(D551="C",7-SUM(AR551:AU551))))
        &lt;0,
        0,
        IF(D551="A",13-SUM(AR551:AU551),IF(D551="B",11-SUM(AR551:AU551),IF(D551="C",7-SUM(AR551:AU551))))
      )
      *AE551/C551, 0
    ) *C551
  )
)</f>
        <v>0</v>
      </c>
      <c r="AZ551" s="26">
        <f>IF(OR(COUNTIF(AB551,"&gt;="&amp;1.5)+COUNTIF(AA551,"&gt;="&amp;1.5)+COUNTIF(Z551,"&gt;="&amp;1.5)+COUNTIF(Y551,"&gt;="&amp;1.5)+COUNTIF(X551,"&gt;="&amp;1.5)&gt;=2,COUNTIF(AB551,"&gt;="&amp;2)&gt;=1,AND(AA551&gt;=1.5,AB551&lt;=0.3,AI551=0)),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+IFERROR(BA551*C551,0),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+IFERROR(BA551*C551,0),
IFERROR(AVERAGEIF(Tabela1[[#This Row],[COMPRA PADRÃO]:[COMPRA &gt;30%]],"&gt;"&amp;0,Tabela1[[#This Row],[COMPRA PADRÃO]:[COMPRA &gt;30%]]),
0))/Tabela1[[#This Row],[U/CX]],0)*Tabela1[[#This Row],[U/CX]])</f>
        <v>0</v>
      </c>
      <c r="BA551" s="19"/>
      <c r="BB551" s="19"/>
      <c r="BC551" s="5"/>
      <c r="BD551" s="43">
        <f t="shared" si="233"/>
        <v>1.3584905660377358</v>
      </c>
      <c r="BE551" s="44">
        <f>Tabela1[[#This Row],[MÉDIA DIÁRIA]]*180</f>
        <v>244.52830188679243</v>
      </c>
      <c r="BF551" s="44">
        <f>Tabela1[[#This Row],[MÉDIA DIÁRIA]]*IF(Tabela1[[#This Row],[ABC FAT]]="A",(13*22),IF(Tabela1[[#This Row],[ABC FAT]]="B",(9*22),IF(Tabela1[[#This Row],[ABC FAT]]="C",(3*22),0)))</f>
        <v>89.660377358490564</v>
      </c>
      <c r="BG551" s="44">
        <f>SUM(Tabela1[[#This Row],[ESTOQUE TOTAL]],Tabela1[[#This Row],[TRÂNSITO TOTAL]])</f>
        <v>1039</v>
      </c>
      <c r="BH5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4.248996913580247</v>
      </c>
    </row>
    <row r="552" spans="1:61" s="3" customFormat="1" x14ac:dyDescent="0.2">
      <c r="A552" s="4" t="s">
        <v>17</v>
      </c>
      <c r="B552" s="4" t="s">
        <v>786</v>
      </c>
      <c r="C552" s="4">
        <v>50</v>
      </c>
      <c r="D552" s="4" t="s">
        <v>16</v>
      </c>
      <c r="E552" s="5">
        <v>50</v>
      </c>
      <c r="F552" s="4">
        <v>250</v>
      </c>
      <c r="G552" s="4">
        <v>200</v>
      </c>
      <c r="H552" s="4">
        <v>600</v>
      </c>
      <c r="I552" s="4">
        <v>1150</v>
      </c>
      <c r="J552" s="4">
        <v>250</v>
      </c>
      <c r="K552" s="4">
        <v>1000</v>
      </c>
      <c r="L552" s="4">
        <v>1100</v>
      </c>
      <c r="M552" s="4">
        <v>500</v>
      </c>
      <c r="N552" s="4">
        <v>950</v>
      </c>
      <c r="O552" s="4">
        <v>550</v>
      </c>
      <c r="P552" s="4">
        <v>2350</v>
      </c>
      <c r="Q552" s="13">
        <f t="shared" si="208"/>
        <v>6.7039106145251395E-2</v>
      </c>
      <c r="R552" s="16">
        <f t="shared" si="209"/>
        <v>0.33519553072625696</v>
      </c>
      <c r="S552" s="16">
        <f t="shared" si="210"/>
        <v>0.26815642458100558</v>
      </c>
      <c r="T552" s="16">
        <f t="shared" si="211"/>
        <v>0.80446927374301669</v>
      </c>
      <c r="U552" s="16">
        <f t="shared" si="212"/>
        <v>1.5418994413407821</v>
      </c>
      <c r="V552" s="16">
        <f t="shared" si="213"/>
        <v>0.33519553072625696</v>
      </c>
      <c r="W552" s="16">
        <f t="shared" si="214"/>
        <v>1.3407821229050279</v>
      </c>
      <c r="X552" s="16">
        <f t="shared" si="215"/>
        <v>1.4748603351955307</v>
      </c>
      <c r="Y552" s="16">
        <f t="shared" si="216"/>
        <v>0.67039106145251393</v>
      </c>
      <c r="Z552" s="16">
        <f t="shared" si="217"/>
        <v>1.2737430167597765</v>
      </c>
      <c r="AA552" s="16">
        <f t="shared" si="218"/>
        <v>0.73743016759776536</v>
      </c>
      <c r="AB552" s="17">
        <f t="shared" si="219"/>
        <v>3.1508379888268156</v>
      </c>
      <c r="AC552" s="15">
        <v>31147</v>
      </c>
      <c r="AD552" s="14">
        <f>AVERAGE(Tabela1[[#This Row],[202407-JUL]:[202506-JUN]])</f>
        <v>745.83333333333337</v>
      </c>
      <c r="AE552" s="14">
        <f t="shared" si="220"/>
        <v>870</v>
      </c>
      <c r="AF552" s="5">
        <v>0</v>
      </c>
      <c r="AG552" s="6">
        <v>9200</v>
      </c>
      <c r="AH552" s="4">
        <v>16650</v>
      </c>
      <c r="AI552" s="23">
        <f>SUM(Tabela1[[#This Row],[ESTOQUE RJ]:[ESTOQUE SC]])</f>
        <v>25850</v>
      </c>
      <c r="AJ552" s="4">
        <v>0</v>
      </c>
      <c r="AK552" s="4">
        <v>0</v>
      </c>
      <c r="AL552" s="24">
        <f>SUM(Tabela1[[#This Row],[QTD CONTAINER]:[QTD FÁBRICA]])</f>
        <v>0</v>
      </c>
      <c r="AM552" s="7">
        <f t="shared" si="221"/>
        <v>12.335195530726256</v>
      </c>
      <c r="AN552" s="7">
        <f t="shared" si="222"/>
        <v>22.324022346368714</v>
      </c>
      <c r="AO552" s="8">
        <f t="shared" si="223"/>
        <v>0</v>
      </c>
      <c r="AP552" s="9">
        <f t="shared" si="224"/>
        <v>0</v>
      </c>
      <c r="AQ552" s="25">
        <f t="shared" si="225"/>
        <v>34.659217877094974</v>
      </c>
      <c r="AR552" s="18">
        <f t="shared" si="226"/>
        <v>10.574712643678161</v>
      </c>
      <c r="AS552" s="7">
        <f t="shared" si="227"/>
        <v>19.137931034482758</v>
      </c>
      <c r="AT552" s="8">
        <f t="shared" si="228"/>
        <v>0</v>
      </c>
      <c r="AU552" s="9">
        <f t="shared" si="229"/>
        <v>0</v>
      </c>
      <c r="AV552" s="10">
        <f t="shared" si="230"/>
        <v>29.712643678160919</v>
      </c>
      <c r="AW552" s="22">
        <f t="shared" si="231"/>
        <v>5.9412068076328</v>
      </c>
      <c r="AX552" s="5">
        <f t="shared" si="232"/>
        <v>0</v>
      </c>
      <c r="AY552" s="4">
        <f>IF(
  AND(Tabela1[[#This Row],[GRUPO | ITEM]]="PALHETAS",NOT(OR(MID(Tabela1[[#This Row],[ITEM]],1,5)="YN-PF",MID(Tabela1[[#This Row],[ITEM]],1,5)="YN-PC"))),
  0,
  IF(
    ROUNDUP(
      IF(
        IF(D552="A",13-SUM(AR552:AU552),IF(D552="B",11-SUM(AR552:AU552),IF(D552="C",7-SUM(AR552:AU552))))
        &lt;0,
        0,
        IF(D552="A",13-SUM(AR552:AU552),IF(D552="B",11-SUM(AR552:AU552),IF(D552="C",7-SUM(AR552:AU552))))
      )
      *AE552/C552, 0
    )
    *C552 = 0,
    0,
    ROUNDUP(
      IF(
        IF(D552="A",13-SUM(AR552:AU552),IF(D552="B",11-SUM(AR552:AU552),IF(D552="C",7-SUM(AR552:AU552))))
        &lt;0,
        0,
        IF(D552="A",13-SUM(AR552:AU552),IF(D552="B",11-SUM(AR552:AU552),IF(D552="C",7-SUM(AR552:AU552))))
      )
      *AE552/C552, 0
    ) *C552
  )
)</f>
        <v>0</v>
      </c>
      <c r="AZ552" s="26">
        <f>IF(OR(COUNTIF(AB552,"&gt;="&amp;1.5)+COUNTIF(AA552,"&gt;="&amp;1.5)+COUNTIF(Z552,"&gt;="&amp;1.5)+COUNTIF(Y552,"&gt;="&amp;1.5)+COUNTIF(X552,"&gt;="&amp;1.5)&gt;=2,COUNTIF(AB552,"&gt;="&amp;2)&gt;=1,AND(AA552&gt;=1.5,AB552&lt;=0.3,AI552=0)),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+IFERROR(BA552*C552,0),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+IFERROR(BA552*C552,0),
IFERROR(AVERAGEIF(Tabela1[[#This Row],[COMPRA PADRÃO]:[COMPRA &gt;30%]],"&gt;"&amp;0,Tabela1[[#This Row],[COMPRA PADRÃO]:[COMPRA &gt;30%]]),
0))/Tabela1[[#This Row],[U/CX]],0)*Tabela1[[#This Row],[U/CX]])</f>
        <v>4800</v>
      </c>
      <c r="BA552" s="19"/>
      <c r="BB552" s="19"/>
      <c r="BC552" s="5"/>
      <c r="BD552" s="43">
        <f t="shared" si="233"/>
        <v>33.773584905660378</v>
      </c>
      <c r="BE552" s="44">
        <f>Tabela1[[#This Row],[MÉDIA DIÁRIA]]*180</f>
        <v>6079.2452830188677</v>
      </c>
      <c r="BF552" s="44">
        <f>Tabela1[[#This Row],[MÉDIA DIÁRIA]]*IF(Tabela1[[#This Row],[ABC FAT]]="A",(13*22),IF(Tabela1[[#This Row],[ABC FAT]]="B",(9*22),IF(Tabela1[[#This Row],[ABC FAT]]="C",(3*22),0)))</f>
        <v>6687.1698113207549</v>
      </c>
      <c r="BG552" s="44">
        <f>SUM(Tabela1[[#This Row],[ESTOQUE TOTAL]],Tabela1[[#This Row],[TRÂNSITO TOTAL]])</f>
        <v>25850</v>
      </c>
      <c r="BH5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4.252172563625078</v>
      </c>
    </row>
    <row r="553" spans="1:61" s="3" customFormat="1" x14ac:dyDescent="0.2">
      <c r="A553" s="4" t="s">
        <v>34</v>
      </c>
      <c r="B553" s="4" t="s">
        <v>1104</v>
      </c>
      <c r="C553" s="4">
        <v>50</v>
      </c>
      <c r="D553" s="4" t="s">
        <v>85</v>
      </c>
      <c r="E553" s="5"/>
      <c r="F553" s="4"/>
      <c r="G553" s="4"/>
      <c r="H553" s="4"/>
      <c r="I553" s="4"/>
      <c r="J553" s="4"/>
      <c r="K553" s="4"/>
      <c r="L553" s="4">
        <v>20</v>
      </c>
      <c r="M553" s="4">
        <v>30</v>
      </c>
      <c r="N553" s="4"/>
      <c r="O553" s="4"/>
      <c r="P553" s="4"/>
      <c r="Q553" s="13">
        <f t="shared" si="208"/>
        <v>0</v>
      </c>
      <c r="R553" s="16">
        <f t="shared" si="209"/>
        <v>0</v>
      </c>
      <c r="S553" s="16">
        <f t="shared" si="210"/>
        <v>0</v>
      </c>
      <c r="T553" s="16">
        <f t="shared" si="211"/>
        <v>0</v>
      </c>
      <c r="U553" s="16">
        <f t="shared" si="212"/>
        <v>0</v>
      </c>
      <c r="V553" s="16">
        <f t="shared" si="213"/>
        <v>0</v>
      </c>
      <c r="W553" s="16">
        <f t="shared" si="214"/>
        <v>0</v>
      </c>
      <c r="X553" s="16">
        <f t="shared" si="215"/>
        <v>0.8</v>
      </c>
      <c r="Y553" s="16">
        <f t="shared" si="216"/>
        <v>1.2</v>
      </c>
      <c r="Z553" s="16">
        <f t="shared" si="217"/>
        <v>0</v>
      </c>
      <c r="AA553" s="16">
        <f t="shared" si="218"/>
        <v>0</v>
      </c>
      <c r="AB553" s="17">
        <f t="shared" si="219"/>
        <v>0</v>
      </c>
      <c r="AC553" s="15">
        <v>4625.29</v>
      </c>
      <c r="AD553" s="14">
        <f>AVERAGE(Tabela1[[#This Row],[202407-JUL]:[202506-JUN]])</f>
        <v>25</v>
      </c>
      <c r="AE553" s="14">
        <f t="shared" si="220"/>
        <v>25</v>
      </c>
      <c r="AF553" s="5">
        <v>0</v>
      </c>
      <c r="AG553" s="6">
        <v>145</v>
      </c>
      <c r="AH553" s="4">
        <v>0</v>
      </c>
      <c r="AI553" s="23">
        <f>SUM(Tabela1[[#This Row],[ESTOQUE RJ]:[ESTOQUE SC]])</f>
        <v>145</v>
      </c>
      <c r="AJ553" s="4">
        <v>0</v>
      </c>
      <c r="AK553" s="4">
        <v>550</v>
      </c>
      <c r="AL553" s="24">
        <f>SUM(Tabela1[[#This Row],[QTD CONTAINER]:[QTD FÁBRICA]])</f>
        <v>550</v>
      </c>
      <c r="AM553" s="7">
        <f t="shared" si="221"/>
        <v>5.8</v>
      </c>
      <c r="AN553" s="7">
        <f t="shared" si="222"/>
        <v>0</v>
      </c>
      <c r="AO553" s="8">
        <f t="shared" si="223"/>
        <v>0</v>
      </c>
      <c r="AP553" s="9">
        <f t="shared" si="224"/>
        <v>22</v>
      </c>
      <c r="AQ553" s="25">
        <f t="shared" si="225"/>
        <v>27.8</v>
      </c>
      <c r="AR553" s="18">
        <f t="shared" si="226"/>
        <v>5.8</v>
      </c>
      <c r="AS553" s="7">
        <f t="shared" si="227"/>
        <v>0</v>
      </c>
      <c r="AT553" s="8">
        <f t="shared" si="228"/>
        <v>0</v>
      </c>
      <c r="AU553" s="9">
        <f t="shared" si="229"/>
        <v>22</v>
      </c>
      <c r="AV553" s="10">
        <f t="shared" si="230"/>
        <v>27.8</v>
      </c>
      <c r="AW553" s="22">
        <f t="shared" si="231"/>
        <v>0</v>
      </c>
      <c r="AX553" s="5">
        <f t="shared" si="232"/>
        <v>0</v>
      </c>
      <c r="AY553" s="4">
        <f>IF(
  AND(Tabela1[[#This Row],[GRUPO | ITEM]]="PALHETAS",NOT(OR(MID(Tabela1[[#This Row],[ITEM]],1,5)="YN-PF",MID(Tabela1[[#This Row],[ITEM]],1,5)="YN-PC"))),
  0,
  IF(
    ROUNDUP(
      IF(
        IF(D553="A",13-SUM(AR553:AU553),IF(D553="B",11-SUM(AR553:AU553),IF(D553="C",7-SUM(AR553:AU553))))
        &lt;0,
        0,
        IF(D553="A",13-SUM(AR553:AU553),IF(D553="B",11-SUM(AR553:AU553),IF(D553="C",7-SUM(AR553:AU553))))
      )
      *AE553/C553, 0
    )
    *C553 = 0,
    0,
    ROUNDUP(
      IF(
        IF(D553="A",13-SUM(AR553:AU553),IF(D553="B",11-SUM(AR553:AU553),IF(D553="C",7-SUM(AR553:AU553))))
        &lt;0,
        0,
        IF(D553="A",13-SUM(AR553:AU553),IF(D553="B",11-SUM(AR553:AU553),IF(D553="C",7-SUM(AR553:AU553))))
      )
      *AE553/C553, 0
    ) *C553
  )
)</f>
        <v>0</v>
      </c>
      <c r="AZ553" s="26">
        <f>IF(OR(COUNTIF(AB553,"&gt;="&amp;1.5)+COUNTIF(AA553,"&gt;="&amp;1.5)+COUNTIF(Z553,"&gt;="&amp;1.5)+COUNTIF(Y553,"&gt;="&amp;1.5)+COUNTIF(X553,"&gt;="&amp;1.5)&gt;=2,COUNTIF(AB553,"&gt;="&amp;2)&gt;=1,AND(AA553&gt;=1.5,AB553&lt;=0.3,AI553=0)),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+IFERROR(BA553*C553,0),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+IFERROR(BA553*C553,0),
IFERROR(AVERAGEIF(Tabela1[[#This Row],[COMPRA PADRÃO]:[COMPRA &gt;30%]],"&gt;"&amp;0,Tabela1[[#This Row],[COMPRA PADRÃO]:[COMPRA &gt;30%]]),
0))/Tabela1[[#This Row],[U/CX]],0)*Tabela1[[#This Row],[U/CX]])</f>
        <v>0</v>
      </c>
      <c r="BA553" s="19"/>
      <c r="BB553" s="19"/>
      <c r="BC553" s="5"/>
      <c r="BD553" s="43">
        <f t="shared" si="233"/>
        <v>0.18867924528301888</v>
      </c>
      <c r="BE553" s="44">
        <f>Tabela1[[#This Row],[MÉDIA DIÁRIA]]*180</f>
        <v>33.962264150943398</v>
      </c>
      <c r="BF553" s="44">
        <f>Tabela1[[#This Row],[MÉDIA DIÁRIA]]*IF(Tabela1[[#This Row],[ABC FAT]]="A",(13*22),IF(Tabela1[[#This Row],[ABC FAT]]="B",(9*22),IF(Tabela1[[#This Row],[ABC FAT]]="C",(3*22),0)))</f>
        <v>12.452830188679247</v>
      </c>
      <c r="BG553" s="44">
        <f>SUM(Tabela1[[#This Row],[ESTOQUE TOTAL]],Tabela1[[#This Row],[TRÂNSITO TOTAL]])</f>
        <v>695</v>
      </c>
      <c r="BH5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4.2694444444444439</v>
      </c>
    </row>
    <row r="554" spans="1:61" s="3" customFormat="1" x14ac:dyDescent="0.2">
      <c r="A554" s="4" t="s">
        <v>17</v>
      </c>
      <c r="B554" s="4" t="s">
        <v>259</v>
      </c>
      <c r="C554" s="4">
        <v>20</v>
      </c>
      <c r="D554" s="4" t="s">
        <v>85</v>
      </c>
      <c r="E554" s="5">
        <v>40</v>
      </c>
      <c r="F554" s="4">
        <v>60</v>
      </c>
      <c r="G554" s="4">
        <v>40</v>
      </c>
      <c r="H554" s="4">
        <v>160</v>
      </c>
      <c r="I554" s="4">
        <v>120</v>
      </c>
      <c r="J554" s="4">
        <v>100</v>
      </c>
      <c r="K554" s="4">
        <v>260</v>
      </c>
      <c r="L554" s="4">
        <v>80</v>
      </c>
      <c r="M554" s="4">
        <v>20</v>
      </c>
      <c r="N554" s="4">
        <v>20</v>
      </c>
      <c r="O554" s="4"/>
      <c r="P554" s="4"/>
      <c r="Q554" s="13">
        <f t="shared" si="208"/>
        <v>0.44444444444444442</v>
      </c>
      <c r="R554" s="16">
        <f t="shared" si="209"/>
        <v>0.66666666666666663</v>
      </c>
      <c r="S554" s="16">
        <f t="shared" si="210"/>
        <v>0.44444444444444442</v>
      </c>
      <c r="T554" s="16">
        <f t="shared" si="211"/>
        <v>1.7777777777777777</v>
      </c>
      <c r="U554" s="16">
        <f t="shared" si="212"/>
        <v>1.3333333333333333</v>
      </c>
      <c r="V554" s="16">
        <f t="shared" si="213"/>
        <v>1.1111111111111112</v>
      </c>
      <c r="W554" s="16">
        <f t="shared" si="214"/>
        <v>2.8888888888888888</v>
      </c>
      <c r="X554" s="16">
        <f t="shared" si="215"/>
        <v>0.88888888888888884</v>
      </c>
      <c r="Y554" s="16">
        <f t="shared" si="216"/>
        <v>0.22222222222222221</v>
      </c>
      <c r="Z554" s="16">
        <f t="shared" si="217"/>
        <v>0.22222222222222221</v>
      </c>
      <c r="AA554" s="16">
        <f t="shared" si="218"/>
        <v>0</v>
      </c>
      <c r="AB554" s="17">
        <f t="shared" si="219"/>
        <v>0</v>
      </c>
      <c r="AC554" s="15">
        <v>11309.4</v>
      </c>
      <c r="AD554" s="14">
        <f>AVERAGE(Tabela1[[#This Row],[202407-JUL]:[202506-JUN]])</f>
        <v>90</v>
      </c>
      <c r="AE554" s="14">
        <f t="shared" si="220"/>
        <v>107.5</v>
      </c>
      <c r="AF554" s="5">
        <v>0</v>
      </c>
      <c r="AG554" s="6">
        <v>1620</v>
      </c>
      <c r="AH554" s="4">
        <v>1020</v>
      </c>
      <c r="AI554" s="23">
        <f>SUM(Tabela1[[#This Row],[ESTOQUE RJ]:[ESTOQUE SC]])</f>
        <v>2640</v>
      </c>
      <c r="AJ554" s="4">
        <v>0</v>
      </c>
      <c r="AK554" s="4">
        <v>0</v>
      </c>
      <c r="AL554" s="24">
        <f>SUM(Tabela1[[#This Row],[QTD CONTAINER]:[QTD FÁBRICA]])</f>
        <v>0</v>
      </c>
      <c r="AM554" s="7">
        <f t="shared" si="221"/>
        <v>18</v>
      </c>
      <c r="AN554" s="7">
        <f t="shared" si="222"/>
        <v>11.333333333333334</v>
      </c>
      <c r="AO554" s="8">
        <f t="shared" si="223"/>
        <v>0</v>
      </c>
      <c r="AP554" s="9">
        <f t="shared" si="224"/>
        <v>0</v>
      </c>
      <c r="AQ554" s="25">
        <f t="shared" si="225"/>
        <v>29.333333333333336</v>
      </c>
      <c r="AR554" s="18">
        <f t="shared" si="226"/>
        <v>15.069767441860465</v>
      </c>
      <c r="AS554" s="7">
        <f t="shared" si="227"/>
        <v>9.4883720930232567</v>
      </c>
      <c r="AT554" s="8">
        <f t="shared" si="228"/>
        <v>0</v>
      </c>
      <c r="AU554" s="9">
        <f t="shared" si="229"/>
        <v>0</v>
      </c>
      <c r="AV554" s="10">
        <f t="shared" si="230"/>
        <v>24.558139534883722</v>
      </c>
      <c r="AW554" s="22">
        <f t="shared" si="231"/>
        <v>0</v>
      </c>
      <c r="AX554" s="5">
        <f t="shared" si="232"/>
        <v>0</v>
      </c>
      <c r="AY554" s="4">
        <f>IF(
  AND(Tabela1[[#This Row],[GRUPO | ITEM]]="PALHETAS",NOT(OR(MID(Tabela1[[#This Row],[ITEM]],1,5)="YN-PF",MID(Tabela1[[#This Row],[ITEM]],1,5)="YN-PC"))),
  0,
  IF(
    ROUNDUP(
      IF(
        IF(D554="A",13-SUM(AR554:AU554),IF(D554="B",11-SUM(AR554:AU554),IF(D554="C",7-SUM(AR554:AU554))))
        &lt;0,
        0,
        IF(D554="A",13-SUM(AR554:AU554),IF(D554="B",11-SUM(AR554:AU554),IF(D554="C",7-SUM(AR554:AU554))))
      )
      *AE554/C554, 0
    )
    *C554 = 0,
    0,
    ROUNDUP(
      IF(
        IF(D554="A",13-SUM(AR554:AU554),IF(D554="B",11-SUM(AR554:AU554),IF(D554="C",7-SUM(AR554:AU554))))
        &lt;0,
        0,
        IF(D554="A",13-SUM(AR554:AU554),IF(D554="B",11-SUM(AR554:AU554),IF(D554="C",7-SUM(AR554:AU554))))
      )
      *AE554/C554, 0
    ) *C554
  )
)</f>
        <v>0</v>
      </c>
      <c r="AZ554" s="26">
        <f>IF(OR(COUNTIF(AB554,"&gt;="&amp;1.5)+COUNTIF(AA554,"&gt;="&amp;1.5)+COUNTIF(Z554,"&gt;="&amp;1.5)+COUNTIF(Y554,"&gt;="&amp;1.5)+COUNTIF(X554,"&gt;="&amp;1.5)&gt;=2,COUNTIF(AB554,"&gt;="&amp;2)&gt;=1,AND(AA554&gt;=1.5,AB554&lt;=0.3,AI554=0)),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+IFERROR(BA554*C554,0),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+IFERROR(BA554*C554,0),
IFERROR(AVERAGEIF(Tabela1[[#This Row],[COMPRA PADRÃO]:[COMPRA &gt;30%]],"&gt;"&amp;0,Tabela1[[#This Row],[COMPRA PADRÃO]:[COMPRA &gt;30%]]),
0))/Tabela1[[#This Row],[U/CX]],0)*Tabela1[[#This Row],[U/CX]])</f>
        <v>0</v>
      </c>
      <c r="BA554" s="19"/>
      <c r="BB554" s="19"/>
      <c r="BC554" s="5"/>
      <c r="BD554" s="43">
        <f t="shared" si="233"/>
        <v>3.3962264150943398</v>
      </c>
      <c r="BE554" s="44">
        <f>Tabela1[[#This Row],[MÉDIA DIÁRIA]]*180</f>
        <v>611.32075471698113</v>
      </c>
      <c r="BF554" s="44">
        <f>Tabela1[[#This Row],[MÉDIA DIÁRIA]]*IF(Tabela1[[#This Row],[ABC FAT]]="A",(13*22),IF(Tabela1[[#This Row],[ABC FAT]]="B",(9*22),IF(Tabela1[[#This Row],[ABC FAT]]="C",(3*22),0)))</f>
        <v>224.15094339622641</v>
      </c>
      <c r="BG554" s="44">
        <f>SUM(Tabela1[[#This Row],[ESTOQUE TOTAL]],Tabela1[[#This Row],[TRÂNSITO TOTAL]])</f>
        <v>2640</v>
      </c>
      <c r="BH5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4.3185185185185189</v>
      </c>
    </row>
    <row r="555" spans="1:61" s="3" customFormat="1" x14ac:dyDescent="0.2">
      <c r="A555" s="4" t="s">
        <v>17</v>
      </c>
      <c r="B555" s="4" t="s">
        <v>801</v>
      </c>
      <c r="C555" s="4">
        <v>20</v>
      </c>
      <c r="D555" s="4" t="s">
        <v>85</v>
      </c>
      <c r="E555" s="5">
        <v>40</v>
      </c>
      <c r="F555" s="4">
        <v>40</v>
      </c>
      <c r="G555" s="4"/>
      <c r="H555" s="4">
        <v>240</v>
      </c>
      <c r="I555" s="4">
        <v>280</v>
      </c>
      <c r="J555" s="4">
        <v>120</v>
      </c>
      <c r="K555" s="4">
        <v>280</v>
      </c>
      <c r="L555" s="4">
        <v>140</v>
      </c>
      <c r="M555" s="4">
        <v>20</v>
      </c>
      <c r="N555" s="4"/>
      <c r="O555" s="4"/>
      <c r="P555" s="4"/>
      <c r="Q555" s="13">
        <f t="shared" si="208"/>
        <v>0.27586206896551724</v>
      </c>
      <c r="R555" s="16">
        <f t="shared" si="209"/>
        <v>0.27586206896551724</v>
      </c>
      <c r="S555" s="16">
        <f t="shared" si="210"/>
        <v>0</v>
      </c>
      <c r="T555" s="16">
        <f t="shared" si="211"/>
        <v>1.6551724137931034</v>
      </c>
      <c r="U555" s="16">
        <f t="shared" si="212"/>
        <v>1.9310344827586208</v>
      </c>
      <c r="V555" s="16">
        <f t="shared" si="213"/>
        <v>0.82758620689655171</v>
      </c>
      <c r="W555" s="16">
        <f t="shared" si="214"/>
        <v>1.9310344827586208</v>
      </c>
      <c r="X555" s="16">
        <f t="shared" si="215"/>
        <v>0.96551724137931039</v>
      </c>
      <c r="Y555" s="16">
        <f t="shared" si="216"/>
        <v>0.13793103448275862</v>
      </c>
      <c r="Z555" s="16">
        <f t="shared" si="217"/>
        <v>0</v>
      </c>
      <c r="AA555" s="16">
        <f t="shared" si="218"/>
        <v>0</v>
      </c>
      <c r="AB555" s="17">
        <f t="shared" si="219"/>
        <v>0</v>
      </c>
      <c r="AC555" s="15">
        <v>14231.2</v>
      </c>
      <c r="AD555" s="14">
        <f>AVERAGE(Tabela1[[#This Row],[202407-JUL]:[202506-JUN]])</f>
        <v>145</v>
      </c>
      <c r="AE555" s="14">
        <f t="shared" si="220"/>
        <v>212</v>
      </c>
      <c r="AF555" s="5">
        <v>0</v>
      </c>
      <c r="AG555" s="6">
        <v>2540</v>
      </c>
      <c r="AH555" s="4">
        <v>920</v>
      </c>
      <c r="AI555" s="23">
        <f>SUM(Tabela1[[#This Row],[ESTOQUE RJ]:[ESTOQUE SC]])</f>
        <v>3460</v>
      </c>
      <c r="AJ555" s="4">
        <v>0</v>
      </c>
      <c r="AK555" s="4">
        <v>0</v>
      </c>
      <c r="AL555" s="24">
        <f>SUM(Tabela1[[#This Row],[QTD CONTAINER]:[QTD FÁBRICA]])</f>
        <v>0</v>
      </c>
      <c r="AM555" s="7">
        <f t="shared" si="221"/>
        <v>17.517241379310345</v>
      </c>
      <c r="AN555" s="7">
        <f t="shared" si="222"/>
        <v>6.3448275862068968</v>
      </c>
      <c r="AO555" s="8">
        <f t="shared" si="223"/>
        <v>0</v>
      </c>
      <c r="AP555" s="9">
        <f t="shared" si="224"/>
        <v>0</v>
      </c>
      <c r="AQ555" s="25">
        <f t="shared" si="225"/>
        <v>23.862068965517242</v>
      </c>
      <c r="AR555" s="18">
        <f t="shared" si="226"/>
        <v>11.981132075471699</v>
      </c>
      <c r="AS555" s="7">
        <f t="shared" si="227"/>
        <v>4.3396226415094343</v>
      </c>
      <c r="AT555" s="8">
        <f t="shared" si="228"/>
        <v>0</v>
      </c>
      <c r="AU555" s="9">
        <f t="shared" si="229"/>
        <v>0</v>
      </c>
      <c r="AV555" s="10">
        <f t="shared" si="230"/>
        <v>16.320754716981135</v>
      </c>
      <c r="AW555" s="22">
        <f t="shared" si="231"/>
        <v>0</v>
      </c>
      <c r="AX555" s="5">
        <f t="shared" si="232"/>
        <v>0</v>
      </c>
      <c r="AY555" s="4">
        <f>IF(
  AND(Tabela1[[#This Row],[GRUPO | ITEM]]="PALHETAS",NOT(OR(MID(Tabela1[[#This Row],[ITEM]],1,5)="YN-PF",MID(Tabela1[[#This Row],[ITEM]],1,5)="YN-PC"))),
  0,
  IF(
    ROUNDUP(
      IF(
        IF(D555="A",13-SUM(AR555:AU555),IF(D555="B",11-SUM(AR555:AU555),IF(D555="C",7-SUM(AR555:AU555))))
        &lt;0,
        0,
        IF(D555="A",13-SUM(AR555:AU555),IF(D555="B",11-SUM(AR555:AU555),IF(D555="C",7-SUM(AR555:AU555))))
      )
      *AE555/C555, 0
    )
    *C555 = 0,
    0,
    ROUNDUP(
      IF(
        IF(D555="A",13-SUM(AR555:AU555),IF(D555="B",11-SUM(AR555:AU555),IF(D555="C",7-SUM(AR555:AU555))))
        &lt;0,
        0,
        IF(D555="A",13-SUM(AR555:AU555),IF(D555="B",11-SUM(AR555:AU555),IF(D555="C",7-SUM(AR555:AU555))))
      )
      *AE555/C555, 0
    ) *C555
  )
)</f>
        <v>0</v>
      </c>
      <c r="AZ555" s="26">
        <f>IF(OR(COUNTIF(AB555,"&gt;="&amp;1.5)+COUNTIF(AA555,"&gt;="&amp;1.5)+COUNTIF(Z555,"&gt;="&amp;1.5)+COUNTIF(Y555,"&gt;="&amp;1.5)+COUNTIF(X555,"&gt;="&amp;1.5)&gt;=2,COUNTIF(AB555,"&gt;="&amp;2)&gt;=1,AND(AA555&gt;=1.5,AB555&lt;=0.3,AI555=0)),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+IFERROR(BA555*C555,0),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+IFERROR(BA555*C555,0),
IFERROR(AVERAGEIF(Tabela1[[#This Row],[COMPRA PADRÃO]:[COMPRA &gt;30%]],"&gt;"&amp;0,Tabela1[[#This Row],[COMPRA PADRÃO]:[COMPRA &gt;30%]]),
0))/Tabela1[[#This Row],[U/CX]],0)*Tabela1[[#This Row],[U/CX]])</f>
        <v>0</v>
      </c>
      <c r="BA555" s="19"/>
      <c r="BB555" s="19"/>
      <c r="BC555" s="5"/>
      <c r="BD555" s="43">
        <f t="shared" si="233"/>
        <v>4.3773584905660377</v>
      </c>
      <c r="BE555" s="44">
        <f>Tabela1[[#This Row],[MÉDIA DIÁRIA]]*180</f>
        <v>787.92452830188677</v>
      </c>
      <c r="BF555" s="44">
        <f>Tabela1[[#This Row],[MÉDIA DIÁRIA]]*IF(Tabela1[[#This Row],[ABC FAT]]="A",(13*22),IF(Tabela1[[#This Row],[ABC FAT]]="B",(9*22),IF(Tabela1[[#This Row],[ABC FAT]]="C",(3*22),0)))</f>
        <v>288.90566037735846</v>
      </c>
      <c r="BG555" s="44">
        <f>SUM(Tabela1[[#This Row],[ESTOQUE TOTAL]],Tabela1[[#This Row],[TRÂNSITO TOTAL]])</f>
        <v>3460</v>
      </c>
      <c r="BH5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4.3912835249042148</v>
      </c>
    </row>
    <row r="556" spans="1:61" s="3" customFormat="1" x14ac:dyDescent="0.2">
      <c r="A556" s="4" t="s">
        <v>17</v>
      </c>
      <c r="B556" s="4" t="s">
        <v>978</v>
      </c>
      <c r="C556" s="4">
        <v>25</v>
      </c>
      <c r="D556" s="4" t="s">
        <v>85</v>
      </c>
      <c r="E556" s="5"/>
      <c r="F556" s="4"/>
      <c r="G556" s="4">
        <v>205</v>
      </c>
      <c r="H556" s="4">
        <v>5</v>
      </c>
      <c r="I556" s="4"/>
      <c r="J556" s="4"/>
      <c r="K556" s="4">
        <v>65</v>
      </c>
      <c r="L556" s="4">
        <v>75</v>
      </c>
      <c r="M556" s="4">
        <v>50</v>
      </c>
      <c r="N556" s="4">
        <v>100</v>
      </c>
      <c r="O556" s="4"/>
      <c r="P556" s="4"/>
      <c r="Q556" s="13">
        <f t="shared" si="208"/>
        <v>0</v>
      </c>
      <c r="R556" s="16">
        <f t="shared" si="209"/>
        <v>0</v>
      </c>
      <c r="S556" s="16">
        <f t="shared" si="210"/>
        <v>2.46</v>
      </c>
      <c r="T556" s="16">
        <f t="shared" si="211"/>
        <v>6.0000000000000005E-2</v>
      </c>
      <c r="U556" s="16">
        <f t="shared" si="212"/>
        <v>0</v>
      </c>
      <c r="V556" s="16">
        <f t="shared" si="213"/>
        <v>0</v>
      </c>
      <c r="W556" s="16">
        <f t="shared" si="214"/>
        <v>0.78</v>
      </c>
      <c r="X556" s="16">
        <f t="shared" si="215"/>
        <v>0.9</v>
      </c>
      <c r="Y556" s="16">
        <f t="shared" si="216"/>
        <v>0.60000000000000009</v>
      </c>
      <c r="Z556" s="16">
        <f t="shared" si="217"/>
        <v>1.2000000000000002</v>
      </c>
      <c r="AA556" s="16">
        <f t="shared" si="218"/>
        <v>0</v>
      </c>
      <c r="AB556" s="17">
        <f t="shared" si="219"/>
        <v>0</v>
      </c>
      <c r="AC556" s="15">
        <v>10470.15</v>
      </c>
      <c r="AD556" s="14">
        <f>AVERAGE(Tabela1[[#This Row],[202407-JUL]:[202506-JUN]])</f>
        <v>83.333333333333329</v>
      </c>
      <c r="AE556" s="14">
        <f t="shared" si="220"/>
        <v>99</v>
      </c>
      <c r="AF556" s="5">
        <v>0</v>
      </c>
      <c r="AG556" s="6">
        <v>0</v>
      </c>
      <c r="AH556" s="4">
        <v>0</v>
      </c>
      <c r="AI556" s="23">
        <f>SUM(Tabela1[[#This Row],[ESTOQUE RJ]:[ESTOQUE SC]])</f>
        <v>0</v>
      </c>
      <c r="AJ556" s="4">
        <v>1500</v>
      </c>
      <c r="AK556" s="4">
        <v>500</v>
      </c>
      <c r="AL556" s="24">
        <f>SUM(Tabela1[[#This Row],[QTD CONTAINER]:[QTD FÁBRICA]])</f>
        <v>2000</v>
      </c>
      <c r="AM556" s="7">
        <f t="shared" si="221"/>
        <v>0</v>
      </c>
      <c r="AN556" s="7">
        <f t="shared" si="222"/>
        <v>0</v>
      </c>
      <c r="AO556" s="8">
        <f t="shared" si="223"/>
        <v>18</v>
      </c>
      <c r="AP556" s="9">
        <f t="shared" si="224"/>
        <v>6</v>
      </c>
      <c r="AQ556" s="25">
        <f t="shared" si="225"/>
        <v>24</v>
      </c>
      <c r="AR556" s="18">
        <f t="shared" si="226"/>
        <v>0</v>
      </c>
      <c r="AS556" s="7">
        <f t="shared" si="227"/>
        <v>0</v>
      </c>
      <c r="AT556" s="8">
        <f t="shared" si="228"/>
        <v>15.151515151515152</v>
      </c>
      <c r="AU556" s="9">
        <f t="shared" si="229"/>
        <v>5.0505050505050502</v>
      </c>
      <c r="AV556" s="10">
        <f t="shared" si="230"/>
        <v>20.202020202020201</v>
      </c>
      <c r="AW556" s="22">
        <f t="shared" si="231"/>
        <v>0</v>
      </c>
      <c r="AX556" s="5">
        <f t="shared" si="232"/>
        <v>0</v>
      </c>
      <c r="AY556" s="4">
        <f>IF(
  AND(Tabela1[[#This Row],[GRUPO | ITEM]]="PALHETAS",NOT(OR(MID(Tabela1[[#This Row],[ITEM]],1,5)="YN-PF",MID(Tabela1[[#This Row],[ITEM]],1,5)="YN-PC"))),
  0,
  IF(
    ROUNDUP(
      IF(
        IF(D556="A",13-SUM(AR556:AU556),IF(D556="B",11-SUM(AR556:AU556),IF(D556="C",7-SUM(AR556:AU556))))
        &lt;0,
        0,
        IF(D556="A",13-SUM(AR556:AU556),IF(D556="B",11-SUM(AR556:AU556),IF(D556="C",7-SUM(AR556:AU556))))
      )
      *AE556/C556, 0
    )
    *C556 = 0,
    0,
    ROUNDUP(
      IF(
        IF(D556="A",13-SUM(AR556:AU556),IF(D556="B",11-SUM(AR556:AU556),IF(D556="C",7-SUM(AR556:AU556))))
        &lt;0,
        0,
        IF(D556="A",13-SUM(AR556:AU556),IF(D556="B",11-SUM(AR556:AU556),IF(D556="C",7-SUM(AR556:AU556))))
      )
      *AE556/C556, 0
    ) *C556
  )
)</f>
        <v>0</v>
      </c>
      <c r="AZ556" s="26">
        <f>IF(OR(COUNTIF(AB556,"&gt;="&amp;1.5)+COUNTIF(AA556,"&gt;="&amp;1.5)+COUNTIF(Z556,"&gt;="&amp;1.5)+COUNTIF(Y556,"&gt;="&amp;1.5)+COUNTIF(X556,"&gt;="&amp;1.5)&gt;=2,COUNTIF(AB556,"&gt;="&amp;2)&gt;=1,AND(AA556&gt;=1.5,AB556&lt;=0.3,AI556=0)),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+IFERROR(BA556*C556,0),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+IFERROR(BA556*C556,0),
IFERROR(AVERAGEIF(Tabela1[[#This Row],[COMPRA PADRÃO]:[COMPRA &gt;30%]],"&gt;"&amp;0,Tabela1[[#This Row],[COMPRA PADRÃO]:[COMPRA &gt;30%]]),
0))/Tabela1[[#This Row],[U/CX]],0)*Tabela1[[#This Row],[U/CX]])</f>
        <v>0</v>
      </c>
      <c r="BA556" s="19"/>
      <c r="BB556" s="19"/>
      <c r="BC556" s="5"/>
      <c r="BD556" s="43">
        <f t="shared" si="233"/>
        <v>1.8867924528301887</v>
      </c>
      <c r="BE556" s="44">
        <f>Tabela1[[#This Row],[MÉDIA DIÁRIA]]*180</f>
        <v>339.62264150943395</v>
      </c>
      <c r="BF556" s="44">
        <f>Tabela1[[#This Row],[MÉDIA DIÁRIA]]*IF(Tabela1[[#This Row],[ABC FAT]]="A",(13*22),IF(Tabela1[[#This Row],[ABC FAT]]="B",(9*22),IF(Tabela1[[#This Row],[ABC FAT]]="C",(3*22),0)))</f>
        <v>124.52830188679245</v>
      </c>
      <c r="BG556" s="44">
        <f>SUM(Tabela1[[#This Row],[ESTOQUE TOTAL]],Tabela1[[#This Row],[TRÂNSITO TOTAL]])</f>
        <v>2000</v>
      </c>
      <c r="BH5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4.416666666666667</v>
      </c>
    </row>
    <row r="557" spans="1:61" s="3" customFormat="1" x14ac:dyDescent="0.2">
      <c r="A557" s="4" t="s">
        <v>17</v>
      </c>
      <c r="B557" s="4" t="s">
        <v>931</v>
      </c>
      <c r="C557" s="4">
        <v>20</v>
      </c>
      <c r="D557" s="4" t="s">
        <v>85</v>
      </c>
      <c r="E557" s="5">
        <v>20</v>
      </c>
      <c r="F557" s="4">
        <v>60</v>
      </c>
      <c r="G557" s="4">
        <v>20</v>
      </c>
      <c r="H557" s="4">
        <v>140</v>
      </c>
      <c r="I557" s="4">
        <v>140</v>
      </c>
      <c r="J557" s="4"/>
      <c r="K557" s="4"/>
      <c r="L557" s="4">
        <v>60</v>
      </c>
      <c r="M557" s="4">
        <v>160</v>
      </c>
      <c r="N557" s="4"/>
      <c r="O557" s="4">
        <v>360</v>
      </c>
      <c r="P557" s="4">
        <v>40</v>
      </c>
      <c r="Q557" s="13">
        <f t="shared" si="208"/>
        <v>0.18</v>
      </c>
      <c r="R557" s="16">
        <f t="shared" si="209"/>
        <v>0.54</v>
      </c>
      <c r="S557" s="16">
        <f t="shared" si="210"/>
        <v>0.18</v>
      </c>
      <c r="T557" s="16">
        <f t="shared" si="211"/>
        <v>1.26</v>
      </c>
      <c r="U557" s="16">
        <f t="shared" si="212"/>
        <v>1.26</v>
      </c>
      <c r="V557" s="16">
        <f t="shared" si="213"/>
        <v>0</v>
      </c>
      <c r="W557" s="16">
        <f t="shared" si="214"/>
        <v>0</v>
      </c>
      <c r="X557" s="16">
        <f t="shared" si="215"/>
        <v>0.54</v>
      </c>
      <c r="Y557" s="16">
        <f t="shared" si="216"/>
        <v>1.44</v>
      </c>
      <c r="Z557" s="16">
        <f t="shared" si="217"/>
        <v>0</v>
      </c>
      <c r="AA557" s="16">
        <f t="shared" si="218"/>
        <v>3.2399999999999998</v>
      </c>
      <c r="AB557" s="17">
        <f t="shared" si="219"/>
        <v>0.36</v>
      </c>
      <c r="AC557" s="15">
        <v>15265.6</v>
      </c>
      <c r="AD557" s="14">
        <f>AVERAGE(Tabela1[[#This Row],[202407-JUL]:[202506-JUN]])</f>
        <v>111.11111111111111</v>
      </c>
      <c r="AE557" s="14">
        <f t="shared" si="220"/>
        <v>137.14285714285714</v>
      </c>
      <c r="AF557" s="5">
        <v>41</v>
      </c>
      <c r="AG557" s="6">
        <v>1320</v>
      </c>
      <c r="AH557" s="4">
        <v>1680</v>
      </c>
      <c r="AI557" s="23">
        <f>SUM(Tabela1[[#This Row],[ESTOQUE RJ]:[ESTOQUE SC]])</f>
        <v>3000</v>
      </c>
      <c r="AJ557" s="4">
        <v>0</v>
      </c>
      <c r="AK557" s="4">
        <v>0</v>
      </c>
      <c r="AL557" s="24">
        <f>SUM(Tabela1[[#This Row],[QTD CONTAINER]:[QTD FÁBRICA]])</f>
        <v>0</v>
      </c>
      <c r="AM557" s="7">
        <f t="shared" si="221"/>
        <v>11.879999999999999</v>
      </c>
      <c r="AN557" s="7">
        <f t="shared" si="222"/>
        <v>15.12</v>
      </c>
      <c r="AO557" s="8">
        <f t="shared" si="223"/>
        <v>0</v>
      </c>
      <c r="AP557" s="9">
        <f t="shared" si="224"/>
        <v>0</v>
      </c>
      <c r="AQ557" s="25">
        <f t="shared" si="225"/>
        <v>27</v>
      </c>
      <c r="AR557" s="18">
        <f t="shared" si="226"/>
        <v>9.625</v>
      </c>
      <c r="AS557" s="7">
        <f t="shared" si="227"/>
        <v>12.25</v>
      </c>
      <c r="AT557" s="8">
        <f t="shared" si="228"/>
        <v>0</v>
      </c>
      <c r="AU557" s="9">
        <f t="shared" si="229"/>
        <v>0</v>
      </c>
      <c r="AV557" s="10">
        <f t="shared" si="230"/>
        <v>21.875</v>
      </c>
      <c r="AW557" s="22">
        <f t="shared" si="231"/>
        <v>0</v>
      </c>
      <c r="AX557" s="5">
        <f t="shared" si="232"/>
        <v>0</v>
      </c>
      <c r="AY557" s="4">
        <f>IF(
  AND(Tabela1[[#This Row],[GRUPO | ITEM]]="PALHETAS",NOT(OR(MID(Tabela1[[#This Row],[ITEM]],1,5)="YN-PF",MID(Tabela1[[#This Row],[ITEM]],1,5)="YN-PC"))),
  0,
  IF(
    ROUNDUP(
      IF(
        IF(D557="A",13-SUM(AR557:AU557),IF(D557="B",11-SUM(AR557:AU557),IF(D557="C",7-SUM(AR557:AU557))))
        &lt;0,
        0,
        IF(D557="A",13-SUM(AR557:AU557),IF(D557="B",11-SUM(AR557:AU557),IF(D557="C",7-SUM(AR557:AU557))))
      )
      *AE557/C557, 0
    )
    *C557 = 0,
    0,
    ROUNDUP(
      IF(
        IF(D557="A",13-SUM(AR557:AU557),IF(D557="B",11-SUM(AR557:AU557),IF(D557="C",7-SUM(AR557:AU557))))
        &lt;0,
        0,
        IF(D557="A",13-SUM(AR557:AU557),IF(D557="B",11-SUM(AR557:AU557),IF(D557="C",7-SUM(AR557:AU557))))
      )
      *AE557/C557, 0
    ) *C557
  )
)</f>
        <v>0</v>
      </c>
      <c r="AZ557" s="26">
        <f>IF(OR(COUNTIF(AB557,"&gt;="&amp;1.5)+COUNTIF(AA557,"&gt;="&amp;1.5)+COUNTIF(Z557,"&gt;="&amp;1.5)+COUNTIF(Y557,"&gt;="&amp;1.5)+COUNTIF(X557,"&gt;="&amp;1.5)&gt;=2,COUNTIF(AB557,"&gt;="&amp;2)&gt;=1,AND(AA557&gt;=1.5,AB557&lt;=0.3,AI557=0)),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+IFERROR(BA557*C557,0),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+IFERROR(BA557*C557,0),
IFERROR(AVERAGEIF(Tabela1[[#This Row],[COMPRA PADRÃO]:[COMPRA &gt;30%]],"&gt;"&amp;0,Tabela1[[#This Row],[COMPRA PADRÃO]:[COMPRA &gt;30%]]),
0))/Tabela1[[#This Row],[U/CX]],0)*Tabela1[[#This Row],[U/CX]])</f>
        <v>0</v>
      </c>
      <c r="BA557" s="19"/>
      <c r="BB557" s="19"/>
      <c r="BC557" s="5"/>
      <c r="BD557" s="43">
        <f t="shared" si="233"/>
        <v>3.7735849056603774</v>
      </c>
      <c r="BE557" s="44">
        <f>Tabela1[[#This Row],[MÉDIA DIÁRIA]]*180</f>
        <v>679.24528301886789</v>
      </c>
      <c r="BF557" s="44">
        <f>Tabela1[[#This Row],[MÉDIA DIÁRIA]]*IF(Tabela1[[#This Row],[ABC FAT]]="A",(13*22),IF(Tabela1[[#This Row],[ABC FAT]]="B",(9*22),IF(Tabela1[[#This Row],[ABC FAT]]="C",(3*22),0)))</f>
        <v>249.0566037735849</v>
      </c>
      <c r="BG557" s="44">
        <f>SUM(Tabela1[[#This Row],[ESTOQUE TOTAL]],Tabela1[[#This Row],[TRÂNSITO TOTAL]])</f>
        <v>3000</v>
      </c>
      <c r="BH5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4.416666666666667</v>
      </c>
    </row>
    <row r="558" spans="1:61" s="3" customFormat="1" x14ac:dyDescent="0.2">
      <c r="A558" s="4" t="s">
        <v>17</v>
      </c>
      <c r="B558" s="4" t="s">
        <v>959</v>
      </c>
      <c r="C558" s="4">
        <v>25</v>
      </c>
      <c r="D558" s="4" t="s">
        <v>85</v>
      </c>
      <c r="E558" s="5"/>
      <c r="F558" s="4">
        <v>100</v>
      </c>
      <c r="G558" s="4">
        <v>25</v>
      </c>
      <c r="H558" s="4"/>
      <c r="I558" s="4">
        <v>55</v>
      </c>
      <c r="J558" s="4">
        <v>5</v>
      </c>
      <c r="K558" s="4">
        <v>75</v>
      </c>
      <c r="L558" s="4">
        <v>50</v>
      </c>
      <c r="M558" s="4"/>
      <c r="N558" s="4"/>
      <c r="O558" s="4">
        <v>25</v>
      </c>
      <c r="P558" s="4">
        <v>25</v>
      </c>
      <c r="Q558" s="13">
        <f t="shared" si="208"/>
        <v>0</v>
      </c>
      <c r="R558" s="16">
        <f t="shared" si="209"/>
        <v>2.2222222222222223</v>
      </c>
      <c r="S558" s="16">
        <f t="shared" si="210"/>
        <v>0.55555555555555558</v>
      </c>
      <c r="T558" s="16">
        <f t="shared" si="211"/>
        <v>0</v>
      </c>
      <c r="U558" s="16">
        <f t="shared" si="212"/>
        <v>1.2222222222222223</v>
      </c>
      <c r="V558" s="16">
        <f t="shared" si="213"/>
        <v>0.1111111111111111</v>
      </c>
      <c r="W558" s="16">
        <f t="shared" si="214"/>
        <v>1.6666666666666667</v>
      </c>
      <c r="X558" s="16">
        <f t="shared" si="215"/>
        <v>1.1111111111111112</v>
      </c>
      <c r="Y558" s="16">
        <f t="shared" si="216"/>
        <v>0</v>
      </c>
      <c r="Z558" s="16">
        <f t="shared" si="217"/>
        <v>0</v>
      </c>
      <c r="AA558" s="16">
        <f t="shared" si="218"/>
        <v>0.55555555555555558</v>
      </c>
      <c r="AB558" s="17">
        <f t="shared" si="219"/>
        <v>0.55555555555555558</v>
      </c>
      <c r="AC558" s="15">
        <v>7361.1</v>
      </c>
      <c r="AD558" s="14">
        <f>AVERAGE(Tabela1[[#This Row],[202407-JUL]:[202506-JUN]])</f>
        <v>45</v>
      </c>
      <c r="AE558" s="14">
        <f t="shared" si="220"/>
        <v>50.714285714285715</v>
      </c>
      <c r="AF558" s="5">
        <v>0</v>
      </c>
      <c r="AG558" s="6">
        <v>1085</v>
      </c>
      <c r="AH558" s="4">
        <v>0</v>
      </c>
      <c r="AI558" s="23">
        <f>SUM(Tabela1[[#This Row],[ESTOQUE RJ]:[ESTOQUE SC]])</f>
        <v>1085</v>
      </c>
      <c r="AJ558" s="4">
        <v>0</v>
      </c>
      <c r="AK558" s="4">
        <v>0</v>
      </c>
      <c r="AL558" s="24">
        <f>SUM(Tabela1[[#This Row],[QTD CONTAINER]:[QTD FÁBRICA]])</f>
        <v>0</v>
      </c>
      <c r="AM558" s="7">
        <f t="shared" si="221"/>
        <v>24.111111111111111</v>
      </c>
      <c r="AN558" s="7">
        <f t="shared" si="222"/>
        <v>0</v>
      </c>
      <c r="AO558" s="8">
        <f t="shared" si="223"/>
        <v>0</v>
      </c>
      <c r="AP558" s="9">
        <f t="shared" si="224"/>
        <v>0</v>
      </c>
      <c r="AQ558" s="25">
        <f t="shared" si="225"/>
        <v>24.111111111111111</v>
      </c>
      <c r="AR558" s="18">
        <f t="shared" si="226"/>
        <v>21.3943661971831</v>
      </c>
      <c r="AS558" s="7">
        <f t="shared" si="227"/>
        <v>0</v>
      </c>
      <c r="AT558" s="8">
        <f t="shared" si="228"/>
        <v>0</v>
      </c>
      <c r="AU558" s="9">
        <f t="shared" si="229"/>
        <v>0</v>
      </c>
      <c r="AV558" s="10">
        <f t="shared" si="230"/>
        <v>21.3943661971831</v>
      </c>
      <c r="AW558" s="22">
        <f t="shared" si="231"/>
        <v>0</v>
      </c>
      <c r="AX558" s="5">
        <f t="shared" si="232"/>
        <v>0</v>
      </c>
      <c r="AY558" s="4">
        <f>IF(
  AND(Tabela1[[#This Row],[GRUPO | ITEM]]="PALHETAS",NOT(OR(MID(Tabela1[[#This Row],[ITEM]],1,5)="YN-PF",MID(Tabela1[[#This Row],[ITEM]],1,5)="YN-PC"))),
  0,
  IF(
    ROUNDUP(
      IF(
        IF(D558="A",13-SUM(AR558:AU558),IF(D558="B",11-SUM(AR558:AU558),IF(D558="C",7-SUM(AR558:AU558))))
        &lt;0,
        0,
        IF(D558="A",13-SUM(AR558:AU558),IF(D558="B",11-SUM(AR558:AU558),IF(D558="C",7-SUM(AR558:AU558))))
      )
      *AE558/C558, 0
    )
    *C558 = 0,
    0,
    ROUNDUP(
      IF(
        IF(D558="A",13-SUM(AR558:AU558),IF(D558="B",11-SUM(AR558:AU558),IF(D558="C",7-SUM(AR558:AU558))))
        &lt;0,
        0,
        IF(D558="A",13-SUM(AR558:AU558),IF(D558="B",11-SUM(AR558:AU558),IF(D558="C",7-SUM(AR558:AU558))))
      )
      *AE558/C558, 0
    ) *C558
  )
)</f>
        <v>0</v>
      </c>
      <c r="AZ558" s="26">
        <f>IF(OR(COUNTIF(AB558,"&gt;="&amp;1.5)+COUNTIF(AA558,"&gt;="&amp;1.5)+COUNTIF(Z558,"&gt;="&amp;1.5)+COUNTIF(Y558,"&gt;="&amp;1.5)+COUNTIF(X558,"&gt;="&amp;1.5)&gt;=2,COUNTIF(AB558,"&gt;="&amp;2)&gt;=1,AND(AA558&gt;=1.5,AB558&lt;=0.3,AI558=0)),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+IFERROR(BA558*C558,0),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+IFERROR(BA558*C558,0),
IFERROR(AVERAGEIF(Tabela1[[#This Row],[COMPRA PADRÃO]:[COMPRA &gt;30%]],"&gt;"&amp;0,Tabela1[[#This Row],[COMPRA PADRÃO]:[COMPRA &gt;30%]]),
0))/Tabela1[[#This Row],[U/CX]],0)*Tabela1[[#This Row],[U/CX]])</f>
        <v>0</v>
      </c>
      <c r="BA558" s="19"/>
      <c r="BB558" s="19"/>
      <c r="BC558" s="5"/>
      <c r="BD558" s="43">
        <f t="shared" si="233"/>
        <v>1.3584905660377358</v>
      </c>
      <c r="BE558" s="44">
        <f>Tabela1[[#This Row],[MÉDIA DIÁRIA]]*180</f>
        <v>244.52830188679243</v>
      </c>
      <c r="BF558" s="44">
        <f>Tabela1[[#This Row],[MÉDIA DIÁRIA]]*IF(Tabela1[[#This Row],[ABC FAT]]="A",(13*22),IF(Tabela1[[#This Row],[ABC FAT]]="B",(9*22),IF(Tabela1[[#This Row],[ABC FAT]]="C",(3*22),0)))</f>
        <v>89.660377358490564</v>
      </c>
      <c r="BG558" s="44">
        <f>SUM(Tabela1[[#This Row],[ESTOQUE TOTAL]],Tabela1[[#This Row],[TRÂNSITO TOTAL]])</f>
        <v>1085</v>
      </c>
      <c r="BH5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4.4371141975308648</v>
      </c>
    </row>
    <row r="559" spans="1:61" s="3" customFormat="1" x14ac:dyDescent="0.2">
      <c r="A559" s="4" t="s">
        <v>269</v>
      </c>
      <c r="B559" s="4" t="s">
        <v>1309</v>
      </c>
      <c r="C559" s="4">
        <v>10</v>
      </c>
      <c r="D559" s="4" t="s">
        <v>16</v>
      </c>
      <c r="E559" s="5"/>
      <c r="F559" s="4"/>
      <c r="G559" s="4"/>
      <c r="H559" s="4"/>
      <c r="I559" s="4"/>
      <c r="J559" s="4"/>
      <c r="K559" s="4"/>
      <c r="L559" s="4"/>
      <c r="M559" s="4"/>
      <c r="N559" s="4">
        <v>45</v>
      </c>
      <c r="O559" s="4">
        <v>46</v>
      </c>
      <c r="P559" s="4">
        <v>41</v>
      </c>
      <c r="Q559" s="13">
        <f t="shared" si="208"/>
        <v>0</v>
      </c>
      <c r="R559" s="16">
        <f t="shared" si="209"/>
        <v>0</v>
      </c>
      <c r="S559" s="16">
        <f t="shared" si="210"/>
        <v>0</v>
      </c>
      <c r="T559" s="16">
        <f t="shared" si="211"/>
        <v>0</v>
      </c>
      <c r="U559" s="16">
        <f t="shared" si="212"/>
        <v>0</v>
      </c>
      <c r="V559" s="16">
        <f t="shared" si="213"/>
        <v>0</v>
      </c>
      <c r="W559" s="16">
        <f t="shared" si="214"/>
        <v>0</v>
      </c>
      <c r="X559" s="16">
        <f t="shared" si="215"/>
        <v>0</v>
      </c>
      <c r="Y559" s="16">
        <f t="shared" si="216"/>
        <v>0</v>
      </c>
      <c r="Z559" s="16">
        <f t="shared" si="217"/>
        <v>1.0227272727272727</v>
      </c>
      <c r="AA559" s="16">
        <f t="shared" si="218"/>
        <v>1.0454545454545454</v>
      </c>
      <c r="AB559" s="17">
        <f t="shared" si="219"/>
        <v>0.93181818181818177</v>
      </c>
      <c r="AC559" s="15">
        <v>34268.81</v>
      </c>
      <c r="AD559" s="14">
        <f>AVERAGE(Tabela1[[#This Row],[202407-JUL]:[202506-JUN]])</f>
        <v>44</v>
      </c>
      <c r="AE559" s="14">
        <f t="shared" si="220"/>
        <v>44</v>
      </c>
      <c r="AF559" s="5">
        <v>0</v>
      </c>
      <c r="AG559" s="6">
        <v>403</v>
      </c>
      <c r="AH559" s="4">
        <v>0</v>
      </c>
      <c r="AI559" s="23">
        <f>SUM(Tabela1[[#This Row],[ESTOQUE RJ]:[ESTOQUE SC]])</f>
        <v>403</v>
      </c>
      <c r="AJ559" s="4">
        <v>0</v>
      </c>
      <c r="AK559" s="4">
        <v>2000</v>
      </c>
      <c r="AL559" s="24">
        <f>SUM(Tabela1[[#This Row],[QTD CONTAINER]:[QTD FÁBRICA]])</f>
        <v>2000</v>
      </c>
      <c r="AM559" s="7">
        <f t="shared" si="221"/>
        <v>9.1590909090909083</v>
      </c>
      <c r="AN559" s="7">
        <f t="shared" si="222"/>
        <v>0</v>
      </c>
      <c r="AO559" s="8">
        <f t="shared" si="223"/>
        <v>0</v>
      </c>
      <c r="AP559" s="9">
        <f t="shared" si="224"/>
        <v>45.454545454545453</v>
      </c>
      <c r="AQ559" s="25">
        <f t="shared" si="225"/>
        <v>54.61363636363636</v>
      </c>
      <c r="AR559" s="18">
        <f t="shared" si="226"/>
        <v>9.1590909090909083</v>
      </c>
      <c r="AS559" s="7">
        <f t="shared" si="227"/>
        <v>0</v>
      </c>
      <c r="AT559" s="8">
        <f t="shared" si="228"/>
        <v>0</v>
      </c>
      <c r="AU559" s="9">
        <f t="shared" si="229"/>
        <v>45.454545454545453</v>
      </c>
      <c r="AV559" s="10">
        <f t="shared" si="230"/>
        <v>54.61363636363636</v>
      </c>
      <c r="AW559" s="22">
        <f t="shared" si="231"/>
        <v>0</v>
      </c>
      <c r="AX559" s="5">
        <f t="shared" si="232"/>
        <v>0</v>
      </c>
      <c r="AY559" s="4">
        <f>IF(
  AND(Tabela1[[#This Row],[GRUPO | ITEM]]="PALHETAS",NOT(OR(MID(Tabela1[[#This Row],[ITEM]],1,5)="YN-PF",MID(Tabela1[[#This Row],[ITEM]],1,5)="YN-PC"))),
  0,
  IF(
    ROUNDUP(
      IF(
        IF(D559="A",13-SUM(AR559:AU559),IF(D559="B",11-SUM(AR559:AU559),IF(D559="C",7-SUM(AR559:AU559))))
        &lt;0,
        0,
        IF(D559="A",13-SUM(AR559:AU559),IF(D559="B",11-SUM(AR559:AU559),IF(D559="C",7-SUM(AR559:AU559))))
      )
      *AE559/C559, 0
    )
    *C559 = 0,
    0,
    ROUNDUP(
      IF(
        IF(D559="A",13-SUM(AR559:AU559),IF(D559="B",11-SUM(AR559:AU559),IF(D559="C",7-SUM(AR559:AU559))))
        &lt;0,
        0,
        IF(D559="A",13-SUM(AR559:AU559),IF(D559="B",11-SUM(AR559:AU559),IF(D559="C",7-SUM(AR559:AU559))))
      )
      *AE559/C559, 0
    ) *C559
  )
)</f>
        <v>0</v>
      </c>
      <c r="AZ559" s="26">
        <f>IF(OR(COUNTIF(AB559,"&gt;="&amp;1.5)+COUNTIF(AA559,"&gt;="&amp;1.5)+COUNTIF(Z559,"&gt;="&amp;1.5)+COUNTIF(Y559,"&gt;="&amp;1.5)+COUNTIF(X559,"&gt;="&amp;1.5)&gt;=2,COUNTIF(AB559,"&gt;="&amp;2)&gt;=1,AND(AA559&gt;=1.5,AB559&lt;=0.3,AI559=0)),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+IFERROR(BA559*C559,0),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+IFERROR(BA559*C559,0),
IFERROR(AVERAGEIF(Tabela1[[#This Row],[COMPRA PADRÃO]:[COMPRA &gt;30%]],"&gt;"&amp;0,Tabela1[[#This Row],[COMPRA PADRÃO]:[COMPRA &gt;30%]]),
0))/Tabela1[[#This Row],[U/CX]],0)*Tabela1[[#This Row],[U/CX]])</f>
        <v>0</v>
      </c>
      <c r="BA559" s="33"/>
      <c r="BB559" s="33"/>
      <c r="BC559" s="42"/>
      <c r="BD559" s="43">
        <f t="shared" si="233"/>
        <v>0.49811320754716981</v>
      </c>
      <c r="BE559" s="44">
        <f>Tabela1[[#This Row],[MÉDIA DIÁRIA]]*180</f>
        <v>89.660377358490564</v>
      </c>
      <c r="BF559" s="44">
        <f>Tabela1[[#This Row],[MÉDIA DIÁRIA]]*IF(Tabela1[[#This Row],[ABC FAT]]="A",(13*22),IF(Tabela1[[#This Row],[ABC FAT]]="B",(9*22),IF(Tabela1[[#This Row],[ABC FAT]]="C",(3*22),0)))</f>
        <v>98.62641509433962</v>
      </c>
      <c r="BG559" s="44">
        <f>SUM(Tabela1[[#This Row],[ESTOQUE TOTAL]],Tabela1[[#This Row],[TRÂNSITO TOTAL]])</f>
        <v>2403</v>
      </c>
      <c r="BH5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4.4947390572390571</v>
      </c>
    </row>
    <row r="560" spans="1:61" s="3" customFormat="1" x14ac:dyDescent="0.2">
      <c r="A560" s="4" t="s">
        <v>17</v>
      </c>
      <c r="B560" s="4" t="s">
        <v>934</v>
      </c>
      <c r="C560" s="4">
        <v>20</v>
      </c>
      <c r="D560" s="4" t="s">
        <v>85</v>
      </c>
      <c r="E560" s="5">
        <v>20</v>
      </c>
      <c r="F560" s="4">
        <v>60</v>
      </c>
      <c r="G560" s="4"/>
      <c r="H560" s="4">
        <v>20</v>
      </c>
      <c r="I560" s="4">
        <v>40</v>
      </c>
      <c r="J560" s="4"/>
      <c r="K560" s="4"/>
      <c r="L560" s="4">
        <v>40</v>
      </c>
      <c r="M560" s="4">
        <v>20</v>
      </c>
      <c r="N560" s="4">
        <v>40</v>
      </c>
      <c r="O560" s="4">
        <v>40</v>
      </c>
      <c r="P560" s="4">
        <v>20</v>
      </c>
      <c r="Q560" s="13">
        <f t="shared" si="208"/>
        <v>0.6</v>
      </c>
      <c r="R560" s="16">
        <f t="shared" si="209"/>
        <v>1.7999999999999998</v>
      </c>
      <c r="S560" s="16">
        <f t="shared" si="210"/>
        <v>0</v>
      </c>
      <c r="T560" s="16">
        <f t="shared" si="211"/>
        <v>0.6</v>
      </c>
      <c r="U560" s="16">
        <f t="shared" si="212"/>
        <v>1.2</v>
      </c>
      <c r="V560" s="16">
        <f t="shared" si="213"/>
        <v>0</v>
      </c>
      <c r="W560" s="16">
        <f t="shared" si="214"/>
        <v>0</v>
      </c>
      <c r="X560" s="16">
        <f t="shared" si="215"/>
        <v>1.2</v>
      </c>
      <c r="Y560" s="16">
        <f t="shared" si="216"/>
        <v>0.6</v>
      </c>
      <c r="Z560" s="16">
        <f t="shared" si="217"/>
        <v>1.2</v>
      </c>
      <c r="AA560" s="16">
        <f t="shared" si="218"/>
        <v>1.2</v>
      </c>
      <c r="AB560" s="17">
        <f t="shared" si="219"/>
        <v>0.6</v>
      </c>
      <c r="AC560" s="15">
        <v>4576.8</v>
      </c>
      <c r="AD560" s="14">
        <f>AVERAGE(Tabela1[[#This Row],[202407-JUL]:[202506-JUN]])</f>
        <v>33.333333333333336</v>
      </c>
      <c r="AE560" s="14">
        <f t="shared" si="220"/>
        <v>33.333333333333336</v>
      </c>
      <c r="AF560" s="5">
        <v>0</v>
      </c>
      <c r="AG560" s="6">
        <v>339</v>
      </c>
      <c r="AH560" s="4">
        <v>580</v>
      </c>
      <c r="AI560" s="23">
        <f>SUM(Tabela1[[#This Row],[ESTOQUE RJ]:[ESTOQUE SC]])</f>
        <v>919</v>
      </c>
      <c r="AJ560" s="4">
        <v>0</v>
      </c>
      <c r="AK560" s="4">
        <v>0</v>
      </c>
      <c r="AL560" s="24">
        <f>SUM(Tabela1[[#This Row],[QTD CONTAINER]:[QTD FÁBRICA]])</f>
        <v>0</v>
      </c>
      <c r="AM560" s="7">
        <f t="shared" si="221"/>
        <v>10.17</v>
      </c>
      <c r="AN560" s="7">
        <f t="shared" si="222"/>
        <v>17.399999999999999</v>
      </c>
      <c r="AO560" s="8">
        <f t="shared" si="223"/>
        <v>0</v>
      </c>
      <c r="AP560" s="9">
        <f t="shared" si="224"/>
        <v>0</v>
      </c>
      <c r="AQ560" s="25">
        <f t="shared" si="225"/>
        <v>27.57</v>
      </c>
      <c r="AR560" s="18">
        <f t="shared" si="226"/>
        <v>10.17</v>
      </c>
      <c r="AS560" s="7">
        <f t="shared" si="227"/>
        <v>17.399999999999999</v>
      </c>
      <c r="AT560" s="8">
        <f t="shared" si="228"/>
        <v>0</v>
      </c>
      <c r="AU560" s="9">
        <f t="shared" si="229"/>
        <v>0</v>
      </c>
      <c r="AV560" s="10">
        <f t="shared" si="230"/>
        <v>27.57</v>
      </c>
      <c r="AW560" s="22">
        <f t="shared" si="231"/>
        <v>0</v>
      </c>
      <c r="AX560" s="5">
        <f t="shared" si="232"/>
        <v>0</v>
      </c>
      <c r="AY560" s="4">
        <f>IF(
  AND(Tabela1[[#This Row],[GRUPO | ITEM]]="PALHETAS",NOT(OR(MID(Tabela1[[#This Row],[ITEM]],1,5)="YN-PF",MID(Tabela1[[#This Row],[ITEM]],1,5)="YN-PC"))),
  0,
  IF(
    ROUNDUP(
      IF(
        IF(D560="A",13-SUM(AR560:AU560),IF(D560="B",11-SUM(AR560:AU560),IF(D560="C",7-SUM(AR560:AU560))))
        &lt;0,
        0,
        IF(D560="A",13-SUM(AR560:AU560),IF(D560="B",11-SUM(AR560:AU560),IF(D560="C",7-SUM(AR560:AU560))))
      )
      *AE560/C560, 0
    )
    *C560 = 0,
    0,
    ROUNDUP(
      IF(
        IF(D560="A",13-SUM(AR560:AU560),IF(D560="B",11-SUM(AR560:AU560),IF(D560="C",7-SUM(AR560:AU560))))
        &lt;0,
        0,
        IF(D560="A",13-SUM(AR560:AU560),IF(D560="B",11-SUM(AR560:AU560),IF(D560="C",7-SUM(AR560:AU560))))
      )
      *AE560/C560, 0
    ) *C560
  )
)</f>
        <v>0</v>
      </c>
      <c r="AZ560" s="26">
        <f>IF(OR(COUNTIF(AB560,"&gt;="&amp;1.5)+COUNTIF(AA560,"&gt;="&amp;1.5)+COUNTIF(Z560,"&gt;="&amp;1.5)+COUNTIF(Y560,"&gt;="&amp;1.5)+COUNTIF(X560,"&gt;="&amp;1.5)&gt;=2,COUNTIF(AB560,"&gt;="&amp;2)&gt;=1,AND(AA560&gt;=1.5,AB560&lt;=0.3,AI560=0)),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+IFERROR(BA560*C560,0),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+IFERROR(BA560*C560,0),
IFERROR(AVERAGEIF(Tabela1[[#This Row],[COMPRA PADRÃO]:[COMPRA &gt;30%]],"&gt;"&amp;0,Tabela1[[#This Row],[COMPRA PADRÃO]:[COMPRA &gt;30%]]),
0))/Tabela1[[#This Row],[U/CX]],0)*Tabela1[[#This Row],[U/CX]])</f>
        <v>0</v>
      </c>
      <c r="BA560" s="33"/>
      <c r="BB560" s="33"/>
      <c r="BC560" s="42"/>
      <c r="BD560" s="43">
        <f t="shared" si="233"/>
        <v>1.1320754716981132</v>
      </c>
      <c r="BE560" s="44">
        <f>Tabela1[[#This Row],[MÉDIA DIÁRIA]]*180</f>
        <v>203.77358490566039</v>
      </c>
      <c r="BF560" s="44">
        <f>Tabela1[[#This Row],[MÉDIA DIÁRIA]]*IF(Tabela1[[#This Row],[ABC FAT]]="A",(13*22),IF(Tabela1[[#This Row],[ABC FAT]]="B",(9*22),IF(Tabela1[[#This Row],[ABC FAT]]="C",(3*22),0)))</f>
        <v>74.716981132075475</v>
      </c>
      <c r="BG560" s="44">
        <f>SUM(Tabela1[[#This Row],[ESTOQUE TOTAL]],Tabela1[[#This Row],[TRÂNSITO TOTAL]])</f>
        <v>919</v>
      </c>
      <c r="BH5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4.5099074074074075</v>
      </c>
    </row>
    <row r="561" spans="1:61" s="3" customFormat="1" x14ac:dyDescent="0.2">
      <c r="A561" s="4" t="s">
        <v>17</v>
      </c>
      <c r="B561" s="4" t="s">
        <v>936</v>
      </c>
      <c r="C561" s="4">
        <v>20</v>
      </c>
      <c r="D561" s="4" t="s">
        <v>85</v>
      </c>
      <c r="E561" s="5"/>
      <c r="F561" s="4">
        <v>60</v>
      </c>
      <c r="G561" s="4">
        <v>40</v>
      </c>
      <c r="H561" s="4">
        <v>100</v>
      </c>
      <c r="I561" s="4">
        <v>60</v>
      </c>
      <c r="J561" s="4"/>
      <c r="K561" s="4">
        <v>20</v>
      </c>
      <c r="L561" s="4">
        <v>20</v>
      </c>
      <c r="M561" s="4"/>
      <c r="N561" s="4">
        <v>20</v>
      </c>
      <c r="O561" s="4"/>
      <c r="P561" s="4">
        <v>20</v>
      </c>
      <c r="Q561" s="13">
        <f t="shared" si="208"/>
        <v>0</v>
      </c>
      <c r="R561" s="16">
        <f t="shared" si="209"/>
        <v>1.411764705882353</v>
      </c>
      <c r="S561" s="16">
        <f t="shared" si="210"/>
        <v>0.94117647058823528</v>
      </c>
      <c r="T561" s="16">
        <f t="shared" si="211"/>
        <v>2.3529411764705883</v>
      </c>
      <c r="U561" s="16">
        <f t="shared" si="212"/>
        <v>1.411764705882353</v>
      </c>
      <c r="V561" s="16">
        <f t="shared" si="213"/>
        <v>0</v>
      </c>
      <c r="W561" s="16">
        <f t="shared" si="214"/>
        <v>0.47058823529411764</v>
      </c>
      <c r="X561" s="16">
        <f t="shared" si="215"/>
        <v>0.47058823529411764</v>
      </c>
      <c r="Y561" s="16">
        <f t="shared" si="216"/>
        <v>0</v>
      </c>
      <c r="Z561" s="16">
        <f t="shared" si="217"/>
        <v>0.47058823529411764</v>
      </c>
      <c r="AA561" s="16">
        <f t="shared" si="218"/>
        <v>0</v>
      </c>
      <c r="AB561" s="17">
        <f t="shared" si="219"/>
        <v>0.47058823529411764</v>
      </c>
      <c r="AC561" s="15">
        <v>5022.8</v>
      </c>
      <c r="AD561" s="14">
        <f>AVERAGE(Tabela1[[#This Row],[202407-JUL]:[202506-JUN]])</f>
        <v>42.5</v>
      </c>
      <c r="AE561" s="14">
        <f t="shared" si="220"/>
        <v>42.5</v>
      </c>
      <c r="AF561" s="5">
        <v>0</v>
      </c>
      <c r="AG561" s="6">
        <v>240</v>
      </c>
      <c r="AH561" s="4">
        <v>880</v>
      </c>
      <c r="AI561" s="23">
        <f>SUM(Tabela1[[#This Row],[ESTOQUE RJ]:[ESTOQUE SC]])</f>
        <v>1120</v>
      </c>
      <c r="AJ561" s="4">
        <v>0</v>
      </c>
      <c r="AK561" s="4">
        <v>0</v>
      </c>
      <c r="AL561" s="24">
        <f>SUM(Tabela1[[#This Row],[QTD CONTAINER]:[QTD FÁBRICA]])</f>
        <v>0</v>
      </c>
      <c r="AM561" s="7">
        <f t="shared" si="221"/>
        <v>5.6470588235294121</v>
      </c>
      <c r="AN561" s="7">
        <f t="shared" si="222"/>
        <v>20.705882352941178</v>
      </c>
      <c r="AO561" s="8">
        <f t="shared" si="223"/>
        <v>0</v>
      </c>
      <c r="AP561" s="9">
        <f t="shared" si="224"/>
        <v>0</v>
      </c>
      <c r="AQ561" s="25">
        <f t="shared" si="225"/>
        <v>26.352941176470591</v>
      </c>
      <c r="AR561" s="18">
        <f t="shared" si="226"/>
        <v>5.6470588235294121</v>
      </c>
      <c r="AS561" s="7">
        <f t="shared" si="227"/>
        <v>20.705882352941178</v>
      </c>
      <c r="AT561" s="8">
        <f t="shared" si="228"/>
        <v>0</v>
      </c>
      <c r="AU561" s="9">
        <f t="shared" si="229"/>
        <v>0</v>
      </c>
      <c r="AV561" s="10">
        <f t="shared" si="230"/>
        <v>26.352941176470591</v>
      </c>
      <c r="AW561" s="22">
        <f t="shared" si="231"/>
        <v>0</v>
      </c>
      <c r="AX561" s="5">
        <f t="shared" si="232"/>
        <v>0</v>
      </c>
      <c r="AY561" s="4">
        <f>IF(
  AND(Tabela1[[#This Row],[GRUPO | ITEM]]="PALHETAS",NOT(OR(MID(Tabela1[[#This Row],[ITEM]],1,5)="YN-PF",MID(Tabela1[[#This Row],[ITEM]],1,5)="YN-PC"))),
  0,
  IF(
    ROUNDUP(
      IF(
        IF(D561="A",13-SUM(AR561:AU561),IF(D561="B",11-SUM(AR561:AU561),IF(D561="C",7-SUM(AR561:AU561))))
        &lt;0,
        0,
        IF(D561="A",13-SUM(AR561:AU561),IF(D561="B",11-SUM(AR561:AU561),IF(D561="C",7-SUM(AR561:AU561))))
      )
      *AE561/C561, 0
    )
    *C561 = 0,
    0,
    ROUNDUP(
      IF(
        IF(D561="A",13-SUM(AR561:AU561),IF(D561="B",11-SUM(AR561:AU561),IF(D561="C",7-SUM(AR561:AU561))))
        &lt;0,
        0,
        IF(D561="A",13-SUM(AR561:AU561),IF(D561="B",11-SUM(AR561:AU561),IF(D561="C",7-SUM(AR561:AU561))))
      )
      *AE561/C561, 0
    ) *C561
  )
)</f>
        <v>0</v>
      </c>
      <c r="AZ561" s="26">
        <f>IF(OR(COUNTIF(AB561,"&gt;="&amp;1.5)+COUNTIF(AA561,"&gt;="&amp;1.5)+COUNTIF(Z561,"&gt;="&amp;1.5)+COUNTIF(Y561,"&gt;="&amp;1.5)+COUNTIF(X561,"&gt;="&amp;1.5)&gt;=2,COUNTIF(AB561,"&gt;="&amp;2)&gt;=1,AND(AA561&gt;=1.5,AB561&lt;=0.3,AI561=0)),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+IFERROR(BA561*C561,0),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+IFERROR(BA561*C561,0),
IFERROR(AVERAGEIF(Tabela1[[#This Row],[COMPRA PADRÃO]:[COMPRA &gt;30%]],"&gt;"&amp;0,Tabela1[[#This Row],[COMPRA PADRÃO]:[COMPRA &gt;30%]]),
0))/Tabela1[[#This Row],[U/CX]],0)*Tabela1[[#This Row],[U/CX]])</f>
        <v>0</v>
      </c>
      <c r="BA561" s="19"/>
      <c r="BB561" s="19"/>
      <c r="BC561" s="5"/>
      <c r="BD561" s="43">
        <f t="shared" si="233"/>
        <v>1.2830188679245282</v>
      </c>
      <c r="BE561" s="44">
        <f>Tabela1[[#This Row],[MÉDIA DIÁRIA]]*180</f>
        <v>230.94339622641508</v>
      </c>
      <c r="BF561" s="44">
        <f>Tabela1[[#This Row],[MÉDIA DIÁRIA]]*IF(Tabela1[[#This Row],[ABC FAT]]="A",(13*22),IF(Tabela1[[#This Row],[ABC FAT]]="B",(9*22),IF(Tabela1[[#This Row],[ABC FAT]]="C",(3*22),0)))</f>
        <v>84.679245283018858</v>
      </c>
      <c r="BG561" s="44">
        <f>SUM(Tabela1[[#This Row],[ESTOQUE TOTAL]],Tabela1[[#This Row],[TRÂNSITO TOTAL]])</f>
        <v>1120</v>
      </c>
      <c r="BH5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4.8496732026143796</v>
      </c>
    </row>
    <row r="562" spans="1:61" s="3" customFormat="1" x14ac:dyDescent="0.2">
      <c r="A562" s="4" t="s">
        <v>17</v>
      </c>
      <c r="B562" s="4" t="s">
        <v>152</v>
      </c>
      <c r="C562" s="4">
        <v>25</v>
      </c>
      <c r="D562" s="4" t="s">
        <v>85</v>
      </c>
      <c r="E562" s="5"/>
      <c r="F562" s="4"/>
      <c r="G562" s="4">
        <v>231</v>
      </c>
      <c r="H562" s="4">
        <v>30</v>
      </c>
      <c r="I562" s="4"/>
      <c r="J562" s="4"/>
      <c r="K562" s="4"/>
      <c r="L562" s="4">
        <v>10</v>
      </c>
      <c r="M562" s="4">
        <v>31</v>
      </c>
      <c r="N562" s="4"/>
      <c r="O562" s="4"/>
      <c r="P562" s="4"/>
      <c r="Q562" s="13">
        <f t="shared" si="208"/>
        <v>0</v>
      </c>
      <c r="R562" s="16">
        <f t="shared" si="209"/>
        <v>0</v>
      </c>
      <c r="S562" s="16">
        <f t="shared" si="210"/>
        <v>3.0596026490066226</v>
      </c>
      <c r="T562" s="16">
        <f t="shared" si="211"/>
        <v>0.39735099337748342</v>
      </c>
      <c r="U562" s="16">
        <f t="shared" si="212"/>
        <v>0</v>
      </c>
      <c r="V562" s="16">
        <f t="shared" si="213"/>
        <v>0</v>
      </c>
      <c r="W562" s="16">
        <f t="shared" si="214"/>
        <v>0</v>
      </c>
      <c r="X562" s="16">
        <f t="shared" si="215"/>
        <v>0.13245033112582782</v>
      </c>
      <c r="Y562" s="16">
        <f t="shared" si="216"/>
        <v>0.41059602649006621</v>
      </c>
      <c r="Z562" s="16">
        <f t="shared" si="217"/>
        <v>0</v>
      </c>
      <c r="AA562" s="16">
        <f t="shared" si="218"/>
        <v>0</v>
      </c>
      <c r="AB562" s="17">
        <f t="shared" si="219"/>
        <v>0</v>
      </c>
      <c r="AC562" s="15">
        <v>6274.89</v>
      </c>
      <c r="AD562" s="14">
        <f>AVERAGE(Tabela1[[#This Row],[202407-JUL]:[202506-JUN]])</f>
        <v>75.5</v>
      </c>
      <c r="AE562" s="14">
        <f t="shared" si="220"/>
        <v>97.333333333333329</v>
      </c>
      <c r="AF562" s="5">
        <v>0</v>
      </c>
      <c r="AG562" s="6">
        <v>0</v>
      </c>
      <c r="AH562" s="4">
        <v>0</v>
      </c>
      <c r="AI562" s="23">
        <f>SUM(Tabela1[[#This Row],[ESTOQUE RJ]:[ESTOQUE SC]])</f>
        <v>0</v>
      </c>
      <c r="AJ562" s="4">
        <v>1000</v>
      </c>
      <c r="AK562" s="4">
        <v>500</v>
      </c>
      <c r="AL562" s="24">
        <f>SUM(Tabela1[[#This Row],[QTD CONTAINER]:[QTD FÁBRICA]])</f>
        <v>1500</v>
      </c>
      <c r="AM562" s="7">
        <f t="shared" si="221"/>
        <v>0</v>
      </c>
      <c r="AN562" s="7">
        <f t="shared" si="222"/>
        <v>0</v>
      </c>
      <c r="AO562" s="8">
        <f t="shared" si="223"/>
        <v>13.245033112582782</v>
      </c>
      <c r="AP562" s="9">
        <f t="shared" si="224"/>
        <v>6.6225165562913908</v>
      </c>
      <c r="AQ562" s="25">
        <f t="shared" si="225"/>
        <v>19.867549668874172</v>
      </c>
      <c r="AR562" s="18">
        <f t="shared" si="226"/>
        <v>0</v>
      </c>
      <c r="AS562" s="7">
        <f t="shared" si="227"/>
        <v>0</v>
      </c>
      <c r="AT562" s="8">
        <f t="shared" si="228"/>
        <v>10.273972602739727</v>
      </c>
      <c r="AU562" s="9">
        <f t="shared" si="229"/>
        <v>5.1369863013698636</v>
      </c>
      <c r="AV562" s="10">
        <f t="shared" si="230"/>
        <v>15.410958904109592</v>
      </c>
      <c r="AW562" s="22">
        <f t="shared" si="231"/>
        <v>0</v>
      </c>
      <c r="AX562" s="5">
        <f t="shared" si="232"/>
        <v>0</v>
      </c>
      <c r="AY562" s="4">
        <f>IF(
  AND(Tabela1[[#This Row],[GRUPO | ITEM]]="PALHETAS",NOT(OR(MID(Tabela1[[#This Row],[ITEM]],1,5)="YN-PF",MID(Tabela1[[#This Row],[ITEM]],1,5)="YN-PC"))),
  0,
  IF(
    ROUNDUP(
      IF(
        IF(D562="A",13-SUM(AR562:AU562),IF(D562="B",11-SUM(AR562:AU562),IF(D562="C",7-SUM(AR562:AU562))))
        &lt;0,
        0,
        IF(D562="A",13-SUM(AR562:AU562),IF(D562="B",11-SUM(AR562:AU562),IF(D562="C",7-SUM(AR562:AU562))))
      )
      *AE562/C562, 0
    )
    *C562 = 0,
    0,
    ROUNDUP(
      IF(
        IF(D562="A",13-SUM(AR562:AU562),IF(D562="B",11-SUM(AR562:AU562),IF(D562="C",7-SUM(AR562:AU562))))
        &lt;0,
        0,
        IF(D562="A",13-SUM(AR562:AU562),IF(D562="B",11-SUM(AR562:AU562),IF(D562="C",7-SUM(AR562:AU562))))
      )
      *AE562/C562, 0
    ) *C562
  )
)</f>
        <v>0</v>
      </c>
      <c r="AZ562" s="26">
        <f>IF(OR(COUNTIF(AB562,"&gt;="&amp;1.5)+COUNTIF(AA562,"&gt;="&amp;1.5)+COUNTIF(Z562,"&gt;="&amp;1.5)+COUNTIF(Y562,"&gt;="&amp;1.5)+COUNTIF(X562,"&gt;="&amp;1.5)&gt;=2,COUNTIF(AB562,"&gt;="&amp;2)&gt;=1,AND(AA562&gt;=1.5,AB562&lt;=0.3,AI562=0)),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+IFERROR(BA562*C562,0),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+IFERROR(BA562*C562,0),
IFERROR(AVERAGEIF(Tabela1[[#This Row],[COMPRA PADRÃO]:[COMPRA &gt;30%]],"&gt;"&amp;0,Tabela1[[#This Row],[COMPRA PADRÃO]:[COMPRA &gt;30%]]),
0))/Tabela1[[#This Row],[U/CX]],0)*Tabela1[[#This Row],[U/CX]])</f>
        <v>0</v>
      </c>
      <c r="BA562" s="19"/>
      <c r="BB562" s="19"/>
      <c r="BC562" s="41"/>
      <c r="BD562" s="43">
        <f t="shared" si="233"/>
        <v>1.1396226415094339</v>
      </c>
      <c r="BE562" s="44">
        <f>Tabela1[[#This Row],[MÉDIA DIÁRIA]]*180</f>
        <v>205.1320754716981</v>
      </c>
      <c r="BF562" s="44">
        <f>Tabela1[[#This Row],[MÉDIA DIÁRIA]]*IF(Tabela1[[#This Row],[ABC FAT]]="A",(13*22),IF(Tabela1[[#This Row],[ABC FAT]]="B",(9*22),IF(Tabela1[[#This Row],[ABC FAT]]="C",(3*22),0)))</f>
        <v>75.215094339622638</v>
      </c>
      <c r="BG562" s="44">
        <f>SUM(Tabela1[[#This Row],[ESTOQUE TOTAL]],Tabela1[[#This Row],[TRÂNSITO TOTAL]])</f>
        <v>1500</v>
      </c>
      <c r="BH5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4.8749080206033852</v>
      </c>
    </row>
    <row r="563" spans="1:61" s="3" customFormat="1" x14ac:dyDescent="0.2">
      <c r="A563" s="4" t="s">
        <v>14</v>
      </c>
      <c r="B563" s="4" t="s">
        <v>615</v>
      </c>
      <c r="C563" s="4">
        <v>1000</v>
      </c>
      <c r="D563" s="4" t="s">
        <v>85</v>
      </c>
      <c r="E563" s="5"/>
      <c r="F563" s="4"/>
      <c r="G563" s="4"/>
      <c r="H563" s="4">
        <v>100</v>
      </c>
      <c r="I563" s="4">
        <v>1400</v>
      </c>
      <c r="J563" s="4">
        <v>100</v>
      </c>
      <c r="K563" s="4"/>
      <c r="L563" s="4">
        <v>200</v>
      </c>
      <c r="M563" s="4">
        <v>200</v>
      </c>
      <c r="N563" s="4">
        <v>300</v>
      </c>
      <c r="O563" s="4">
        <v>600</v>
      </c>
      <c r="P563" s="4">
        <v>600</v>
      </c>
      <c r="Q563" s="13">
        <f t="shared" si="208"/>
        <v>0</v>
      </c>
      <c r="R563" s="16">
        <f t="shared" si="209"/>
        <v>0</v>
      </c>
      <c r="S563" s="16">
        <f t="shared" si="210"/>
        <v>0</v>
      </c>
      <c r="T563" s="16">
        <f t="shared" si="211"/>
        <v>0.22857142857142856</v>
      </c>
      <c r="U563" s="16">
        <f t="shared" si="212"/>
        <v>3.2</v>
      </c>
      <c r="V563" s="16">
        <f t="shared" si="213"/>
        <v>0.22857142857142856</v>
      </c>
      <c r="W563" s="16">
        <f t="shared" si="214"/>
        <v>0</v>
      </c>
      <c r="X563" s="16">
        <f t="shared" si="215"/>
        <v>0.45714285714285713</v>
      </c>
      <c r="Y563" s="16">
        <f t="shared" si="216"/>
        <v>0.45714285714285713</v>
      </c>
      <c r="Z563" s="16">
        <f t="shared" si="217"/>
        <v>0.68571428571428572</v>
      </c>
      <c r="AA563" s="16">
        <f t="shared" si="218"/>
        <v>1.3714285714285714</v>
      </c>
      <c r="AB563" s="17">
        <f t="shared" si="219"/>
        <v>1.3714285714285714</v>
      </c>
      <c r="AC563" s="15">
        <v>7328</v>
      </c>
      <c r="AD563" s="14">
        <f>AVERAGE(Tabela1[[#This Row],[202407-JUL]:[202506-JUN]])</f>
        <v>437.5</v>
      </c>
      <c r="AE563" s="14">
        <f t="shared" si="220"/>
        <v>550</v>
      </c>
      <c r="AF563" s="5">
        <v>0</v>
      </c>
      <c r="AG563" s="6">
        <v>12190</v>
      </c>
      <c r="AH563" s="4">
        <v>0</v>
      </c>
      <c r="AI563" s="23">
        <f>SUM(Tabela1[[#This Row],[ESTOQUE RJ]:[ESTOQUE SC]])</f>
        <v>12190</v>
      </c>
      <c r="AJ563" s="4">
        <v>0</v>
      </c>
      <c r="AK563" s="4">
        <v>54000</v>
      </c>
      <c r="AL563" s="24">
        <f>SUM(Tabela1[[#This Row],[QTD CONTAINER]:[QTD FÁBRICA]])</f>
        <v>54000</v>
      </c>
      <c r="AM563" s="7">
        <f t="shared" si="221"/>
        <v>27.862857142857141</v>
      </c>
      <c r="AN563" s="7">
        <f t="shared" si="222"/>
        <v>0</v>
      </c>
      <c r="AO563" s="8">
        <f t="shared" si="223"/>
        <v>0</v>
      </c>
      <c r="AP563" s="9">
        <f t="shared" si="224"/>
        <v>123.42857142857143</v>
      </c>
      <c r="AQ563" s="25">
        <f t="shared" si="225"/>
        <v>151.29142857142858</v>
      </c>
      <c r="AR563" s="18">
        <f t="shared" si="226"/>
        <v>22.163636363636364</v>
      </c>
      <c r="AS563" s="7">
        <f t="shared" si="227"/>
        <v>0</v>
      </c>
      <c r="AT563" s="8">
        <f t="shared" si="228"/>
        <v>0</v>
      </c>
      <c r="AU563" s="9">
        <f t="shared" si="229"/>
        <v>98.181818181818187</v>
      </c>
      <c r="AV563" s="10">
        <f t="shared" si="230"/>
        <v>120.34545454545454</v>
      </c>
      <c r="AW563" s="22">
        <f t="shared" si="231"/>
        <v>0</v>
      </c>
      <c r="AX563" s="5">
        <f t="shared" si="232"/>
        <v>0</v>
      </c>
      <c r="AY563" s="4">
        <f>IF(
  AND(Tabela1[[#This Row],[GRUPO | ITEM]]="PALHETAS",NOT(OR(MID(Tabela1[[#This Row],[ITEM]],1,5)="YN-PF",MID(Tabela1[[#This Row],[ITEM]],1,5)="YN-PC"))),
  0,
  IF(
    ROUNDUP(
      IF(
        IF(D563="A",13-SUM(AR563:AU563),IF(D563="B",11-SUM(AR563:AU563),IF(D563="C",7-SUM(AR563:AU563))))
        &lt;0,
        0,
        IF(D563="A",13-SUM(AR563:AU563),IF(D563="B",11-SUM(AR563:AU563),IF(D563="C",7-SUM(AR563:AU563))))
      )
      *AE563/C563, 0
    )
    *C563 = 0,
    0,
    ROUNDUP(
      IF(
        IF(D563="A",13-SUM(AR563:AU563),IF(D563="B",11-SUM(AR563:AU563),IF(D563="C",7-SUM(AR563:AU563))))
        &lt;0,
        0,
        IF(D563="A",13-SUM(AR563:AU563),IF(D563="B",11-SUM(AR563:AU563),IF(D563="C",7-SUM(AR563:AU563))))
      )
      *AE563/C563, 0
    ) *C563
  )
)</f>
        <v>0</v>
      </c>
      <c r="AZ563" s="26">
        <f>IF(OR(COUNTIF(AB563,"&gt;="&amp;1.5)+COUNTIF(AA563,"&gt;="&amp;1.5)+COUNTIF(Z563,"&gt;="&amp;1.5)+COUNTIF(Y563,"&gt;="&amp;1.5)+COUNTIF(X563,"&gt;="&amp;1.5)&gt;=2,COUNTIF(AB563,"&gt;="&amp;2)&gt;=1,AND(AA563&gt;=1.5,AB563&lt;=0.3,AI563=0)),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+IFERROR(BA563*C563,0),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+IFERROR(BA563*C563,0),
IFERROR(AVERAGEIF(Tabela1[[#This Row],[COMPRA PADRÃO]:[COMPRA &gt;30%]],"&gt;"&amp;0,Tabela1[[#This Row],[COMPRA PADRÃO]:[COMPRA &gt;30%]]),
0))/Tabela1[[#This Row],[U/CX]],0)*Tabela1[[#This Row],[U/CX]])</f>
        <v>0</v>
      </c>
      <c r="BA563" s="19"/>
      <c r="BB563" s="19"/>
      <c r="BC563" s="5"/>
      <c r="BD563" s="43">
        <f t="shared" si="233"/>
        <v>13.20754716981132</v>
      </c>
      <c r="BE563" s="44">
        <f>Tabela1[[#This Row],[MÉDIA DIÁRIA]]*180</f>
        <v>2377.3584905660377</v>
      </c>
      <c r="BF563" s="44">
        <f>Tabela1[[#This Row],[MÉDIA DIÁRIA]]*IF(Tabela1[[#This Row],[ABC FAT]]="A",(13*22),IF(Tabela1[[#This Row],[ABC FAT]]="B",(9*22),IF(Tabela1[[#This Row],[ABC FAT]]="C",(3*22),0)))</f>
        <v>871.69811320754718</v>
      </c>
      <c r="BG563" s="44">
        <f>SUM(Tabela1[[#This Row],[ESTOQUE TOTAL]],Tabela1[[#This Row],[TRÂNSITO TOTAL]])</f>
        <v>66190</v>
      </c>
      <c r="BH5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5.1275396825396822</v>
      </c>
    </row>
    <row r="564" spans="1:61" s="3" customFormat="1" x14ac:dyDescent="0.2">
      <c r="A564" s="4" t="s">
        <v>17</v>
      </c>
      <c r="B564" s="4" t="s">
        <v>966</v>
      </c>
      <c r="C564" s="4">
        <v>25</v>
      </c>
      <c r="D564" s="4" t="s">
        <v>85</v>
      </c>
      <c r="E564" s="5"/>
      <c r="F564" s="4"/>
      <c r="G564" s="4">
        <v>110</v>
      </c>
      <c r="H564" s="4">
        <v>5</v>
      </c>
      <c r="I564" s="4"/>
      <c r="J564" s="4"/>
      <c r="K564" s="4">
        <v>5</v>
      </c>
      <c r="L564" s="4">
        <v>50</v>
      </c>
      <c r="M564" s="4">
        <v>30</v>
      </c>
      <c r="N564" s="4">
        <v>25</v>
      </c>
      <c r="O564" s="4">
        <v>25</v>
      </c>
      <c r="P564" s="4"/>
      <c r="Q564" s="13">
        <f t="shared" si="208"/>
        <v>0</v>
      </c>
      <c r="R564" s="16">
        <f t="shared" si="209"/>
        <v>0</v>
      </c>
      <c r="S564" s="16">
        <f t="shared" si="210"/>
        <v>3.08</v>
      </c>
      <c r="T564" s="16">
        <f t="shared" si="211"/>
        <v>0.13999999999999999</v>
      </c>
      <c r="U564" s="16">
        <f t="shared" si="212"/>
        <v>0</v>
      </c>
      <c r="V564" s="16">
        <f t="shared" si="213"/>
        <v>0</v>
      </c>
      <c r="W564" s="16">
        <f t="shared" si="214"/>
        <v>0.13999999999999999</v>
      </c>
      <c r="X564" s="16">
        <f t="shared" si="215"/>
        <v>1.4</v>
      </c>
      <c r="Y564" s="16">
        <f t="shared" si="216"/>
        <v>0.84</v>
      </c>
      <c r="Z564" s="16">
        <f t="shared" si="217"/>
        <v>0.7</v>
      </c>
      <c r="AA564" s="16">
        <f t="shared" si="218"/>
        <v>0.7</v>
      </c>
      <c r="AB564" s="17">
        <f t="shared" si="219"/>
        <v>0</v>
      </c>
      <c r="AC564" s="15">
        <v>5152.8500000000004</v>
      </c>
      <c r="AD564" s="14">
        <f>AVERAGE(Tabela1[[#This Row],[202407-JUL]:[202506-JUN]])</f>
        <v>35.714285714285715</v>
      </c>
      <c r="AE564" s="14">
        <f t="shared" si="220"/>
        <v>48</v>
      </c>
      <c r="AF564" s="5">
        <v>0</v>
      </c>
      <c r="AG564" s="6">
        <v>875</v>
      </c>
      <c r="AH564" s="4">
        <v>0</v>
      </c>
      <c r="AI564" s="23">
        <f>SUM(Tabela1[[#This Row],[ESTOQUE RJ]:[ESTOQUE SC]])</f>
        <v>875</v>
      </c>
      <c r="AJ564" s="4">
        <v>0</v>
      </c>
      <c r="AK564" s="4">
        <v>0</v>
      </c>
      <c r="AL564" s="24">
        <f>SUM(Tabela1[[#This Row],[QTD CONTAINER]:[QTD FÁBRICA]])</f>
        <v>0</v>
      </c>
      <c r="AM564" s="7">
        <f t="shared" si="221"/>
        <v>24.5</v>
      </c>
      <c r="AN564" s="7">
        <f t="shared" si="222"/>
        <v>0</v>
      </c>
      <c r="AO564" s="8">
        <f t="shared" si="223"/>
        <v>0</v>
      </c>
      <c r="AP564" s="9">
        <f t="shared" si="224"/>
        <v>0</v>
      </c>
      <c r="AQ564" s="25">
        <f t="shared" si="225"/>
        <v>24.5</v>
      </c>
      <c r="AR564" s="18">
        <f t="shared" si="226"/>
        <v>18.229166666666668</v>
      </c>
      <c r="AS564" s="7">
        <f t="shared" si="227"/>
        <v>0</v>
      </c>
      <c r="AT564" s="8">
        <f t="shared" si="228"/>
        <v>0</v>
      </c>
      <c r="AU564" s="9">
        <f t="shared" si="229"/>
        <v>0</v>
      </c>
      <c r="AV564" s="10">
        <f t="shared" si="230"/>
        <v>18.229166666666668</v>
      </c>
      <c r="AW564" s="22">
        <f t="shared" si="231"/>
        <v>0</v>
      </c>
      <c r="AX564" s="5">
        <f t="shared" si="232"/>
        <v>0</v>
      </c>
      <c r="AY564" s="4">
        <f>IF(
  AND(Tabela1[[#This Row],[GRUPO | ITEM]]="PALHETAS",NOT(OR(MID(Tabela1[[#This Row],[ITEM]],1,5)="YN-PF",MID(Tabela1[[#This Row],[ITEM]],1,5)="YN-PC"))),
  0,
  IF(
    ROUNDUP(
      IF(
        IF(D564="A",13-SUM(AR564:AU564),IF(D564="B",11-SUM(AR564:AU564),IF(D564="C",7-SUM(AR564:AU564))))
        &lt;0,
        0,
        IF(D564="A",13-SUM(AR564:AU564),IF(D564="B",11-SUM(AR564:AU564),IF(D564="C",7-SUM(AR564:AU564))))
      )
      *AE564/C564, 0
    )
    *C564 = 0,
    0,
    ROUNDUP(
      IF(
        IF(D564="A",13-SUM(AR564:AU564),IF(D564="B",11-SUM(AR564:AU564),IF(D564="C",7-SUM(AR564:AU564))))
        &lt;0,
        0,
        IF(D564="A",13-SUM(AR564:AU564),IF(D564="B",11-SUM(AR564:AU564),IF(D564="C",7-SUM(AR564:AU564))))
      )
      *AE564/C564, 0
    ) *C564
  )
)</f>
        <v>0</v>
      </c>
      <c r="AZ564" s="26">
        <f>IF(OR(COUNTIF(AB564,"&gt;="&amp;1.5)+COUNTIF(AA564,"&gt;="&amp;1.5)+COUNTIF(Z564,"&gt;="&amp;1.5)+COUNTIF(Y564,"&gt;="&amp;1.5)+COUNTIF(X564,"&gt;="&amp;1.5)&gt;=2,COUNTIF(AB564,"&gt;="&amp;2)&gt;=1,AND(AA564&gt;=1.5,AB564&lt;=0.3,AI564=0)),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+IFERROR(BA564*C564,0),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+IFERROR(BA564*C564,0),
IFERROR(AVERAGEIF(Tabela1[[#This Row],[COMPRA PADRÃO]:[COMPRA &gt;30%]],"&gt;"&amp;0,Tabela1[[#This Row],[COMPRA PADRÃO]:[COMPRA &gt;30%]]),
0))/Tabela1[[#This Row],[U/CX]],0)*Tabela1[[#This Row],[U/CX]])</f>
        <v>0</v>
      </c>
      <c r="BA564" s="19"/>
      <c r="BB564" s="19"/>
      <c r="BC564" s="5"/>
      <c r="BD564" s="43">
        <f t="shared" si="233"/>
        <v>0.94339622641509435</v>
      </c>
      <c r="BE564" s="44">
        <f>Tabela1[[#This Row],[MÉDIA DIÁRIA]]*180</f>
        <v>169.81132075471697</v>
      </c>
      <c r="BF564" s="44">
        <f>Tabela1[[#This Row],[MÉDIA DIÁRIA]]*IF(Tabela1[[#This Row],[ABC FAT]]="A",(13*22),IF(Tabela1[[#This Row],[ABC FAT]]="B",(9*22),IF(Tabela1[[#This Row],[ABC FAT]]="C",(3*22),0)))</f>
        <v>62.264150943396224</v>
      </c>
      <c r="BG564" s="44">
        <f>SUM(Tabela1[[#This Row],[ESTOQUE TOTAL]],Tabela1[[#This Row],[TRÂNSITO TOTAL]])</f>
        <v>875</v>
      </c>
      <c r="BH5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5.1527777777777777</v>
      </c>
    </row>
    <row r="565" spans="1:61" s="3" customFormat="1" x14ac:dyDescent="0.2">
      <c r="A565" s="4" t="s">
        <v>17</v>
      </c>
      <c r="B565" s="4" t="s">
        <v>941</v>
      </c>
      <c r="C565" s="4">
        <v>20</v>
      </c>
      <c r="D565" s="4" t="s">
        <v>85</v>
      </c>
      <c r="E565" s="5">
        <v>60</v>
      </c>
      <c r="F565" s="4">
        <v>40</v>
      </c>
      <c r="G565" s="4">
        <v>20</v>
      </c>
      <c r="H565" s="4">
        <v>120</v>
      </c>
      <c r="I565" s="4">
        <v>60</v>
      </c>
      <c r="J565" s="4"/>
      <c r="K565" s="4">
        <v>80</v>
      </c>
      <c r="L565" s="4">
        <v>20</v>
      </c>
      <c r="M565" s="4">
        <v>120</v>
      </c>
      <c r="N565" s="4">
        <v>20</v>
      </c>
      <c r="O565" s="4">
        <v>20</v>
      </c>
      <c r="P565" s="4">
        <v>40</v>
      </c>
      <c r="Q565" s="13">
        <f t="shared" si="208"/>
        <v>1.0999999999999999</v>
      </c>
      <c r="R565" s="16">
        <f t="shared" si="209"/>
        <v>0.73333333333333328</v>
      </c>
      <c r="S565" s="16">
        <f t="shared" si="210"/>
        <v>0.36666666666666664</v>
      </c>
      <c r="T565" s="16">
        <f t="shared" si="211"/>
        <v>2.1999999999999997</v>
      </c>
      <c r="U565" s="16">
        <f t="shared" si="212"/>
        <v>1.0999999999999999</v>
      </c>
      <c r="V565" s="16">
        <f t="shared" si="213"/>
        <v>0</v>
      </c>
      <c r="W565" s="16">
        <f t="shared" si="214"/>
        <v>1.4666666666666666</v>
      </c>
      <c r="X565" s="16">
        <f t="shared" si="215"/>
        <v>0.36666666666666664</v>
      </c>
      <c r="Y565" s="16">
        <f t="shared" si="216"/>
        <v>2.1999999999999997</v>
      </c>
      <c r="Z565" s="16">
        <f t="shared" si="217"/>
        <v>0.36666666666666664</v>
      </c>
      <c r="AA565" s="16">
        <f t="shared" si="218"/>
        <v>0.36666666666666664</v>
      </c>
      <c r="AB565" s="17">
        <f t="shared" si="219"/>
        <v>0.73333333333333328</v>
      </c>
      <c r="AC565" s="15">
        <v>9091.6</v>
      </c>
      <c r="AD565" s="14">
        <f>AVERAGE(Tabela1[[#This Row],[202407-JUL]:[202506-JUN]])</f>
        <v>54.545454545454547</v>
      </c>
      <c r="AE565" s="14">
        <f t="shared" si="220"/>
        <v>54.545454545454547</v>
      </c>
      <c r="AF565" s="5">
        <v>0</v>
      </c>
      <c r="AG565" s="6">
        <v>940</v>
      </c>
      <c r="AH565" s="4">
        <v>1160</v>
      </c>
      <c r="AI565" s="23">
        <f>SUM(Tabela1[[#This Row],[ESTOQUE RJ]:[ESTOQUE SC]])</f>
        <v>2100</v>
      </c>
      <c r="AJ565" s="4">
        <v>0</v>
      </c>
      <c r="AK565" s="4">
        <v>0</v>
      </c>
      <c r="AL565" s="24">
        <f>SUM(Tabela1[[#This Row],[QTD CONTAINER]:[QTD FÁBRICA]])</f>
        <v>0</v>
      </c>
      <c r="AM565" s="7">
        <f t="shared" si="221"/>
        <v>17.233333333333334</v>
      </c>
      <c r="AN565" s="7">
        <f t="shared" si="222"/>
        <v>21.266666666666666</v>
      </c>
      <c r="AO565" s="8">
        <f t="shared" si="223"/>
        <v>0</v>
      </c>
      <c r="AP565" s="9">
        <f t="shared" si="224"/>
        <v>0</v>
      </c>
      <c r="AQ565" s="25">
        <f t="shared" si="225"/>
        <v>38.5</v>
      </c>
      <c r="AR565" s="18">
        <f t="shared" si="226"/>
        <v>17.233333333333334</v>
      </c>
      <c r="AS565" s="7">
        <f t="shared" si="227"/>
        <v>21.266666666666666</v>
      </c>
      <c r="AT565" s="8">
        <f t="shared" si="228"/>
        <v>0</v>
      </c>
      <c r="AU565" s="9">
        <f t="shared" si="229"/>
        <v>0</v>
      </c>
      <c r="AV565" s="10">
        <f t="shared" si="230"/>
        <v>38.5</v>
      </c>
      <c r="AW565" s="22">
        <f t="shared" si="231"/>
        <v>0</v>
      </c>
      <c r="AX565" s="5">
        <f t="shared" si="232"/>
        <v>0</v>
      </c>
      <c r="AY565" s="4">
        <f>IF(
  AND(Tabela1[[#This Row],[GRUPO | ITEM]]="PALHETAS",NOT(OR(MID(Tabela1[[#This Row],[ITEM]],1,5)="YN-PF",MID(Tabela1[[#This Row],[ITEM]],1,5)="YN-PC"))),
  0,
  IF(
    ROUNDUP(
      IF(
        IF(D565="A",13-SUM(AR565:AU565),IF(D565="B",11-SUM(AR565:AU565),IF(D565="C",7-SUM(AR565:AU565))))
        &lt;0,
        0,
        IF(D565="A",13-SUM(AR565:AU565),IF(D565="B",11-SUM(AR565:AU565),IF(D565="C",7-SUM(AR565:AU565))))
      )
      *AE565/C565, 0
    )
    *C565 = 0,
    0,
    ROUNDUP(
      IF(
        IF(D565="A",13-SUM(AR565:AU565),IF(D565="B",11-SUM(AR565:AU565),IF(D565="C",7-SUM(AR565:AU565))))
        &lt;0,
        0,
        IF(D565="A",13-SUM(AR565:AU565),IF(D565="B",11-SUM(AR565:AU565),IF(D565="C",7-SUM(AR565:AU565))))
      )
      *AE565/C565, 0
    ) *C565
  )
)</f>
        <v>0</v>
      </c>
      <c r="AZ565" s="26">
        <f>IF(OR(COUNTIF(AB565,"&gt;="&amp;1.5)+COUNTIF(AA565,"&gt;="&amp;1.5)+COUNTIF(Z565,"&gt;="&amp;1.5)+COUNTIF(Y565,"&gt;="&amp;1.5)+COUNTIF(X565,"&gt;="&amp;1.5)&gt;=2,COUNTIF(AB565,"&gt;="&amp;2)&gt;=1,AND(AA565&gt;=1.5,AB565&lt;=0.3,AI565=0)),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+IFERROR(BA565*C565,0),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+IFERROR(BA565*C565,0),
IFERROR(AVERAGEIF(Tabela1[[#This Row],[COMPRA PADRÃO]:[COMPRA &gt;30%]],"&gt;"&amp;0,Tabela1[[#This Row],[COMPRA PADRÃO]:[COMPRA &gt;30%]]),
0))/Tabela1[[#This Row],[U/CX]],0)*Tabela1[[#This Row],[U/CX]])</f>
        <v>0</v>
      </c>
      <c r="BA565" s="19"/>
      <c r="BB565" s="19"/>
      <c r="BC565" s="5"/>
      <c r="BD565" s="43">
        <f t="shared" si="233"/>
        <v>2.2641509433962264</v>
      </c>
      <c r="BE565" s="44">
        <f>Tabela1[[#This Row],[MÉDIA DIÁRIA]]*180</f>
        <v>407.54716981132077</v>
      </c>
      <c r="BF565" s="44">
        <f>Tabela1[[#This Row],[MÉDIA DIÁRIA]]*IF(Tabela1[[#This Row],[ABC FAT]]="A",(13*22),IF(Tabela1[[#This Row],[ABC FAT]]="B",(9*22),IF(Tabela1[[#This Row],[ABC FAT]]="C",(3*22),0)))</f>
        <v>149.43396226415095</v>
      </c>
      <c r="BG565" s="44">
        <f>SUM(Tabela1[[#This Row],[ESTOQUE TOTAL]],Tabela1[[#This Row],[TRÂNSITO TOTAL]])</f>
        <v>2100</v>
      </c>
      <c r="BH5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5.1527777777777777</v>
      </c>
    </row>
    <row r="566" spans="1:61" s="3" customFormat="1" x14ac:dyDescent="0.2">
      <c r="A566" s="4" t="s">
        <v>17</v>
      </c>
      <c r="B566" s="4" t="s">
        <v>1295</v>
      </c>
      <c r="C566" s="4">
        <v>20</v>
      </c>
      <c r="D566" s="4" t="s">
        <v>85</v>
      </c>
      <c r="E566" s="5"/>
      <c r="F566" s="4">
        <v>20</v>
      </c>
      <c r="G566" s="4">
        <v>20</v>
      </c>
      <c r="H566" s="4">
        <v>20</v>
      </c>
      <c r="I566" s="4">
        <v>80</v>
      </c>
      <c r="J566" s="4"/>
      <c r="K566" s="4"/>
      <c r="L566" s="4"/>
      <c r="M566" s="4"/>
      <c r="N566" s="4"/>
      <c r="O566" s="4"/>
      <c r="P566" s="4">
        <v>20</v>
      </c>
      <c r="Q566" s="13">
        <f t="shared" si="208"/>
        <v>0</v>
      </c>
      <c r="R566" s="16">
        <f t="shared" si="209"/>
        <v>0.625</v>
      </c>
      <c r="S566" s="16">
        <f t="shared" si="210"/>
        <v>0.625</v>
      </c>
      <c r="T566" s="16">
        <f t="shared" si="211"/>
        <v>0.625</v>
      </c>
      <c r="U566" s="16">
        <f t="shared" si="212"/>
        <v>2.5</v>
      </c>
      <c r="V566" s="16">
        <f t="shared" si="213"/>
        <v>0</v>
      </c>
      <c r="W566" s="16">
        <f t="shared" si="214"/>
        <v>0</v>
      </c>
      <c r="X566" s="16">
        <f t="shared" si="215"/>
        <v>0</v>
      </c>
      <c r="Y566" s="16">
        <f t="shared" si="216"/>
        <v>0</v>
      </c>
      <c r="Z566" s="16">
        <f t="shared" si="217"/>
        <v>0</v>
      </c>
      <c r="AA566" s="16">
        <f t="shared" si="218"/>
        <v>0</v>
      </c>
      <c r="AB566" s="17">
        <f t="shared" si="219"/>
        <v>0.625</v>
      </c>
      <c r="AC566" s="15">
        <v>2369.1999999999998</v>
      </c>
      <c r="AD566" s="14">
        <f>AVERAGE(Tabela1[[#This Row],[202407-JUL]:[202506-JUN]])</f>
        <v>32</v>
      </c>
      <c r="AE566" s="14">
        <f t="shared" si="220"/>
        <v>32</v>
      </c>
      <c r="AF566" s="5">
        <v>0</v>
      </c>
      <c r="AG566" s="6">
        <v>320</v>
      </c>
      <c r="AH566" s="4">
        <v>240</v>
      </c>
      <c r="AI566" s="23">
        <f>SUM(Tabela1[[#This Row],[ESTOQUE RJ]:[ESTOQUE SC]])</f>
        <v>560</v>
      </c>
      <c r="AJ566" s="4">
        <v>0</v>
      </c>
      <c r="AK566" s="4">
        <v>0</v>
      </c>
      <c r="AL566" s="24">
        <f>SUM(Tabela1[[#This Row],[QTD CONTAINER]:[QTD FÁBRICA]])</f>
        <v>0</v>
      </c>
      <c r="AM566" s="7">
        <f t="shared" si="221"/>
        <v>10</v>
      </c>
      <c r="AN566" s="7">
        <f t="shared" si="222"/>
        <v>7.5</v>
      </c>
      <c r="AO566" s="8">
        <f t="shared" si="223"/>
        <v>0</v>
      </c>
      <c r="AP566" s="9">
        <f t="shared" si="224"/>
        <v>0</v>
      </c>
      <c r="AQ566" s="25">
        <f t="shared" si="225"/>
        <v>17.5</v>
      </c>
      <c r="AR566" s="18">
        <f t="shared" si="226"/>
        <v>10</v>
      </c>
      <c r="AS566" s="7">
        <f t="shared" si="227"/>
        <v>7.5</v>
      </c>
      <c r="AT566" s="8">
        <f t="shared" si="228"/>
        <v>0</v>
      </c>
      <c r="AU566" s="9">
        <f t="shared" si="229"/>
        <v>0</v>
      </c>
      <c r="AV566" s="10">
        <f t="shared" si="230"/>
        <v>17.5</v>
      </c>
      <c r="AW566" s="22">
        <f t="shared" si="231"/>
        <v>0</v>
      </c>
      <c r="AX566" s="5">
        <f t="shared" si="232"/>
        <v>0</v>
      </c>
      <c r="AY566" s="4">
        <f>IF(
  AND(Tabela1[[#This Row],[GRUPO | ITEM]]="PALHETAS",NOT(OR(MID(Tabela1[[#This Row],[ITEM]],1,5)="YN-PF",MID(Tabela1[[#This Row],[ITEM]],1,5)="YN-PC"))),
  0,
  IF(
    ROUNDUP(
      IF(
        IF(D566="A",13-SUM(AR566:AU566),IF(D566="B",11-SUM(AR566:AU566),IF(D566="C",7-SUM(AR566:AU566))))
        &lt;0,
        0,
        IF(D566="A",13-SUM(AR566:AU566),IF(D566="B",11-SUM(AR566:AU566),IF(D566="C",7-SUM(AR566:AU566))))
      )
      *AE566/C566, 0
    )
    *C566 = 0,
    0,
    ROUNDUP(
      IF(
        IF(D566="A",13-SUM(AR566:AU566),IF(D566="B",11-SUM(AR566:AU566),IF(D566="C",7-SUM(AR566:AU566))))
        &lt;0,
        0,
        IF(D566="A",13-SUM(AR566:AU566),IF(D566="B",11-SUM(AR566:AU566),IF(D566="C",7-SUM(AR566:AU566))))
      )
      *AE566/C566, 0
    ) *C566
  )
)</f>
        <v>0</v>
      </c>
      <c r="AZ566" s="26">
        <f>IF(OR(COUNTIF(AB566,"&gt;="&amp;1.5)+COUNTIF(AA566,"&gt;="&amp;1.5)+COUNTIF(Z566,"&gt;="&amp;1.5)+COUNTIF(Y566,"&gt;="&amp;1.5)+COUNTIF(X566,"&gt;="&amp;1.5)&gt;=2,COUNTIF(AB566,"&gt;="&amp;2)&gt;=1,AND(AA566&gt;=1.5,AB566&lt;=0.3,AI566=0)),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+IFERROR(BA566*C566,0),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+IFERROR(BA566*C566,0),
IFERROR(AVERAGEIF(Tabela1[[#This Row],[COMPRA PADRÃO]:[COMPRA &gt;30%]],"&gt;"&amp;0,Tabela1[[#This Row],[COMPRA PADRÃO]:[COMPRA &gt;30%]]),
0))/Tabela1[[#This Row],[U/CX]],0)*Tabela1[[#This Row],[U/CX]])</f>
        <v>0</v>
      </c>
      <c r="BA566" s="33"/>
      <c r="BB566" s="33"/>
      <c r="BC566" s="42"/>
      <c r="BD566" s="43">
        <f t="shared" si="233"/>
        <v>0.60377358490566035</v>
      </c>
      <c r="BE566" s="44">
        <f>Tabela1[[#This Row],[MÉDIA DIÁRIA]]*180</f>
        <v>108.67924528301886</v>
      </c>
      <c r="BF566" s="44">
        <f>Tabela1[[#This Row],[MÉDIA DIÁRIA]]*IF(Tabela1[[#This Row],[ABC FAT]]="A",(13*22),IF(Tabela1[[#This Row],[ABC FAT]]="B",(9*22),IF(Tabela1[[#This Row],[ABC FAT]]="C",(3*22),0)))</f>
        <v>39.849056603773583</v>
      </c>
      <c r="BG566" s="44">
        <f>SUM(Tabela1[[#This Row],[ESTOQUE TOTAL]],Tabela1[[#This Row],[TRÂNSITO TOTAL]])</f>
        <v>560</v>
      </c>
      <c r="BH5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5.1527777777777786</v>
      </c>
    </row>
    <row r="567" spans="1:61" s="3" customFormat="1" x14ac:dyDescent="0.2">
      <c r="A567" s="4" t="s">
        <v>17</v>
      </c>
      <c r="B567" s="4" t="s">
        <v>218</v>
      </c>
      <c r="C567" s="4">
        <v>25</v>
      </c>
      <c r="D567" s="4" t="s">
        <v>85</v>
      </c>
      <c r="E567" s="5"/>
      <c r="F567" s="4"/>
      <c r="G567" s="4">
        <v>80</v>
      </c>
      <c r="H567" s="4"/>
      <c r="I567" s="4"/>
      <c r="J567" s="4"/>
      <c r="K567" s="4">
        <v>5</v>
      </c>
      <c r="L567" s="4">
        <v>25</v>
      </c>
      <c r="M567" s="4"/>
      <c r="N567" s="4"/>
      <c r="O567" s="4"/>
      <c r="P567" s="4"/>
      <c r="Q567" s="13">
        <f t="shared" si="208"/>
        <v>0</v>
      </c>
      <c r="R567" s="16">
        <f t="shared" si="209"/>
        <v>0</v>
      </c>
      <c r="S567" s="16">
        <f t="shared" si="210"/>
        <v>2.1818181818181821</v>
      </c>
      <c r="T567" s="16">
        <f t="shared" si="211"/>
        <v>0</v>
      </c>
      <c r="U567" s="16">
        <f t="shared" si="212"/>
        <v>0</v>
      </c>
      <c r="V567" s="16">
        <f t="shared" si="213"/>
        <v>0</v>
      </c>
      <c r="W567" s="16">
        <f t="shared" si="214"/>
        <v>0.13636363636363638</v>
      </c>
      <c r="X567" s="16">
        <f t="shared" si="215"/>
        <v>0.68181818181818188</v>
      </c>
      <c r="Y567" s="16">
        <f t="shared" si="216"/>
        <v>0</v>
      </c>
      <c r="Z567" s="16">
        <f t="shared" si="217"/>
        <v>0</v>
      </c>
      <c r="AA567" s="16">
        <f t="shared" si="218"/>
        <v>0</v>
      </c>
      <c r="AB567" s="17">
        <f t="shared" si="219"/>
        <v>0</v>
      </c>
      <c r="AC567" s="15">
        <v>2206.5500000000002</v>
      </c>
      <c r="AD567" s="14">
        <f>AVERAGE(Tabela1[[#This Row],[202407-JUL]:[202506-JUN]])</f>
        <v>36.666666666666664</v>
      </c>
      <c r="AE567" s="14">
        <f t="shared" si="220"/>
        <v>52.5</v>
      </c>
      <c r="AF567" s="5">
        <v>0</v>
      </c>
      <c r="AG567" s="6">
        <v>390</v>
      </c>
      <c r="AH567" s="4">
        <v>0</v>
      </c>
      <c r="AI567" s="23">
        <f>SUM(Tabela1[[#This Row],[ESTOQUE RJ]:[ESTOQUE SC]])</f>
        <v>390</v>
      </c>
      <c r="AJ567" s="4">
        <v>0</v>
      </c>
      <c r="AK567" s="4">
        <v>500</v>
      </c>
      <c r="AL567" s="24">
        <f>SUM(Tabela1[[#This Row],[QTD CONTAINER]:[QTD FÁBRICA]])</f>
        <v>500</v>
      </c>
      <c r="AM567" s="7">
        <f t="shared" si="221"/>
        <v>10.636363636363637</v>
      </c>
      <c r="AN567" s="7">
        <f t="shared" si="222"/>
        <v>0</v>
      </c>
      <c r="AO567" s="8">
        <f t="shared" si="223"/>
        <v>0</v>
      </c>
      <c r="AP567" s="9">
        <f t="shared" si="224"/>
        <v>13.636363636363637</v>
      </c>
      <c r="AQ567" s="25">
        <f t="shared" si="225"/>
        <v>24.272727272727273</v>
      </c>
      <c r="AR567" s="18">
        <f t="shared" si="226"/>
        <v>7.4285714285714288</v>
      </c>
      <c r="AS567" s="7">
        <f t="shared" si="227"/>
        <v>0</v>
      </c>
      <c r="AT567" s="8">
        <f t="shared" si="228"/>
        <v>0</v>
      </c>
      <c r="AU567" s="9">
        <f t="shared" si="229"/>
        <v>9.5238095238095237</v>
      </c>
      <c r="AV567" s="10">
        <f t="shared" si="230"/>
        <v>16.952380952380953</v>
      </c>
      <c r="AW567" s="22">
        <f t="shared" si="231"/>
        <v>0</v>
      </c>
      <c r="AX567" s="5">
        <f t="shared" si="232"/>
        <v>0</v>
      </c>
      <c r="AY567" s="4">
        <f>IF(
  AND(Tabela1[[#This Row],[GRUPO | ITEM]]="PALHETAS",NOT(OR(MID(Tabela1[[#This Row],[ITEM]],1,5)="YN-PF",MID(Tabela1[[#This Row],[ITEM]],1,5)="YN-PC"))),
  0,
  IF(
    ROUNDUP(
      IF(
        IF(D567="A",13-SUM(AR567:AU567),IF(D567="B",11-SUM(AR567:AU567),IF(D567="C",7-SUM(AR567:AU567))))
        &lt;0,
        0,
        IF(D567="A",13-SUM(AR567:AU567),IF(D567="B",11-SUM(AR567:AU567),IF(D567="C",7-SUM(AR567:AU567))))
      )
      *AE567/C567, 0
    )
    *C567 = 0,
    0,
    ROUNDUP(
      IF(
        IF(D567="A",13-SUM(AR567:AU567),IF(D567="B",11-SUM(AR567:AU567),IF(D567="C",7-SUM(AR567:AU567))))
        &lt;0,
        0,
        IF(D567="A",13-SUM(AR567:AU567),IF(D567="B",11-SUM(AR567:AU567),IF(D567="C",7-SUM(AR567:AU567))))
      )
      *AE567/C567, 0
    ) *C567
  )
)</f>
        <v>0</v>
      </c>
      <c r="AZ567" s="26">
        <f>IF(OR(COUNTIF(AB567,"&gt;="&amp;1.5)+COUNTIF(AA567,"&gt;="&amp;1.5)+COUNTIF(Z567,"&gt;="&amp;1.5)+COUNTIF(Y567,"&gt;="&amp;1.5)+COUNTIF(X567,"&gt;="&amp;1.5)&gt;=2,COUNTIF(AB567,"&gt;="&amp;2)&gt;=1,AND(AA567&gt;=1.5,AB567&lt;=0.3,AI567=0)),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+IFERROR(BA567*C567,0),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+IFERROR(BA567*C567,0),
IFERROR(AVERAGEIF(Tabela1[[#This Row],[COMPRA PADRÃO]:[COMPRA &gt;30%]],"&gt;"&amp;0,Tabela1[[#This Row],[COMPRA PADRÃO]:[COMPRA &gt;30%]]),
0))/Tabela1[[#This Row],[U/CX]],0)*Tabela1[[#This Row],[U/CX]])</f>
        <v>0</v>
      </c>
      <c r="BA567" s="33"/>
      <c r="BB567" s="33"/>
      <c r="BC567" s="42"/>
      <c r="BD567" s="43">
        <f t="shared" si="233"/>
        <v>0.41509433962264153</v>
      </c>
      <c r="BE567" s="44">
        <f>Tabela1[[#This Row],[MÉDIA DIÁRIA]]*180</f>
        <v>74.716981132075475</v>
      </c>
      <c r="BF567" s="44">
        <f>Tabela1[[#This Row],[MÉDIA DIÁRIA]]*IF(Tabela1[[#This Row],[ABC FAT]]="A",(13*22),IF(Tabela1[[#This Row],[ABC FAT]]="B",(9*22),IF(Tabela1[[#This Row],[ABC FAT]]="C",(3*22),0)))</f>
        <v>27.39622641509434</v>
      </c>
      <c r="BG567" s="44">
        <f>SUM(Tabela1[[#This Row],[ESTOQUE TOTAL]],Tabela1[[#This Row],[TRÂNSITO TOTAL]])</f>
        <v>890</v>
      </c>
      <c r="BH5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5.2196969696969697</v>
      </c>
    </row>
    <row r="568" spans="1:61" s="3" customFormat="1" x14ac:dyDescent="0.2">
      <c r="A568" s="4" t="s">
        <v>1149</v>
      </c>
      <c r="B568" s="4" t="s">
        <v>1347</v>
      </c>
      <c r="C568" s="4">
        <v>50</v>
      </c>
      <c r="D568" s="4" t="s">
        <v>85</v>
      </c>
      <c r="E568" s="5"/>
      <c r="F568" s="4"/>
      <c r="G568" s="4"/>
      <c r="H568" s="4"/>
      <c r="I568" s="4"/>
      <c r="J568" s="4"/>
      <c r="K568" s="4"/>
      <c r="L568" s="4"/>
      <c r="M568" s="4"/>
      <c r="N568" s="4">
        <v>4</v>
      </c>
      <c r="O568" s="4">
        <v>3</v>
      </c>
      <c r="P568" s="4">
        <v>4</v>
      </c>
      <c r="Q568" s="13">
        <f t="shared" si="208"/>
        <v>0</v>
      </c>
      <c r="R568" s="16">
        <f t="shared" si="209"/>
        <v>0</v>
      </c>
      <c r="S568" s="16">
        <f t="shared" si="210"/>
        <v>0</v>
      </c>
      <c r="T568" s="16">
        <f t="shared" si="211"/>
        <v>0</v>
      </c>
      <c r="U568" s="16">
        <f t="shared" si="212"/>
        <v>0</v>
      </c>
      <c r="V568" s="16">
        <f t="shared" si="213"/>
        <v>0</v>
      </c>
      <c r="W568" s="16">
        <f t="shared" si="214"/>
        <v>0</v>
      </c>
      <c r="X568" s="16">
        <f t="shared" si="215"/>
        <v>0</v>
      </c>
      <c r="Y568" s="16">
        <f t="shared" si="216"/>
        <v>0</v>
      </c>
      <c r="Z568" s="16">
        <f t="shared" si="217"/>
        <v>1.0909090909090911</v>
      </c>
      <c r="AA568" s="16">
        <f t="shared" si="218"/>
        <v>0.81818181818181823</v>
      </c>
      <c r="AB568" s="17">
        <f t="shared" si="219"/>
        <v>1.0909090909090911</v>
      </c>
      <c r="AC568" s="15">
        <v>343.9</v>
      </c>
      <c r="AD568" s="14">
        <f>AVERAGE(Tabela1[[#This Row],[202407-JUL]:[202506-JUN]])</f>
        <v>3.6666666666666665</v>
      </c>
      <c r="AE568" s="14">
        <f t="shared" si="220"/>
        <v>3.6666666666666665</v>
      </c>
      <c r="AF568" s="5">
        <v>0</v>
      </c>
      <c r="AG568" s="6">
        <v>39</v>
      </c>
      <c r="AH568" s="4">
        <v>0</v>
      </c>
      <c r="AI568" s="23">
        <f>SUM(Tabela1[[#This Row],[ESTOQUE RJ]:[ESTOQUE SC]])</f>
        <v>39</v>
      </c>
      <c r="AJ568" s="4">
        <v>0</v>
      </c>
      <c r="AK568" s="4">
        <v>200</v>
      </c>
      <c r="AL568" s="24">
        <f>SUM(Tabela1[[#This Row],[QTD CONTAINER]:[QTD FÁBRICA]])</f>
        <v>200</v>
      </c>
      <c r="AM568" s="7">
        <f t="shared" si="221"/>
        <v>10.636363636363637</v>
      </c>
      <c r="AN568" s="7">
        <f t="shared" si="222"/>
        <v>0</v>
      </c>
      <c r="AO568" s="8">
        <f t="shared" si="223"/>
        <v>0</v>
      </c>
      <c r="AP568" s="9">
        <f t="shared" si="224"/>
        <v>54.545454545454547</v>
      </c>
      <c r="AQ568" s="25">
        <f t="shared" si="225"/>
        <v>65.181818181818187</v>
      </c>
      <c r="AR568" s="18">
        <f t="shared" si="226"/>
        <v>10.636363636363637</v>
      </c>
      <c r="AS568" s="7">
        <f t="shared" si="227"/>
        <v>0</v>
      </c>
      <c r="AT568" s="8">
        <f t="shared" si="228"/>
        <v>0</v>
      </c>
      <c r="AU568" s="9">
        <f t="shared" si="229"/>
        <v>54.545454545454547</v>
      </c>
      <c r="AV568" s="10">
        <f t="shared" si="230"/>
        <v>65.181818181818187</v>
      </c>
      <c r="AW568" s="22">
        <f t="shared" si="231"/>
        <v>0</v>
      </c>
      <c r="AX568" s="5">
        <f t="shared" si="232"/>
        <v>0</v>
      </c>
      <c r="AY568" s="4">
        <f>IF(
  AND(Tabela1[[#This Row],[GRUPO | ITEM]]="PALHETAS",NOT(OR(MID(Tabela1[[#This Row],[ITEM]],1,5)="YN-PF",MID(Tabela1[[#This Row],[ITEM]],1,5)="YN-PC"))),
  0,
  IF(
    ROUNDUP(
      IF(
        IF(D568="A",13-SUM(AR568:AU568),IF(D568="B",11-SUM(AR568:AU568),IF(D568="C",7-SUM(AR568:AU568))))
        &lt;0,
        0,
        IF(D568="A",13-SUM(AR568:AU568),IF(D568="B",11-SUM(AR568:AU568),IF(D568="C",7-SUM(AR568:AU568))))
      )
      *AE568/C568, 0
    )
    *C568 = 0,
    0,
    ROUNDUP(
      IF(
        IF(D568="A",13-SUM(AR568:AU568),IF(D568="B",11-SUM(AR568:AU568),IF(D568="C",7-SUM(AR568:AU568))))
        &lt;0,
        0,
        IF(D568="A",13-SUM(AR568:AU568),IF(D568="B",11-SUM(AR568:AU568),IF(D568="C",7-SUM(AR568:AU568))))
      )
      *AE568/C568, 0
    ) *C568
  )
)</f>
        <v>0</v>
      </c>
      <c r="AZ568" s="26">
        <f>IF(OR(COUNTIF(AB568,"&gt;="&amp;1.5)+COUNTIF(AA568,"&gt;="&amp;1.5)+COUNTIF(Z568,"&gt;="&amp;1.5)+COUNTIF(Y568,"&gt;="&amp;1.5)+COUNTIF(X568,"&gt;="&amp;1.5)&gt;=2,COUNTIF(AB568,"&gt;="&amp;2)&gt;=1,AND(AA568&gt;=1.5,AB568&lt;=0.3,AI568=0)),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+IFERROR(BA568*C568,0),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+IFERROR(BA568*C568,0),
IFERROR(AVERAGEIF(Tabela1[[#This Row],[COMPRA PADRÃO]:[COMPRA &gt;30%]],"&gt;"&amp;0,Tabela1[[#This Row],[COMPRA PADRÃO]:[COMPRA &gt;30%]]),
0))/Tabela1[[#This Row],[U/CX]],0)*Tabela1[[#This Row],[U/CX]])</f>
        <v>0</v>
      </c>
      <c r="BA568" s="19"/>
      <c r="BB568" s="19"/>
      <c r="BC568" s="5"/>
      <c r="BD568" s="43">
        <f t="shared" si="233"/>
        <v>4.1509433962264149E-2</v>
      </c>
      <c r="BE568" s="44">
        <f>Tabela1[[#This Row],[MÉDIA DIÁRIA]]*180</f>
        <v>7.4716981132075464</v>
      </c>
      <c r="BF568" s="44">
        <f>Tabela1[[#This Row],[MÉDIA DIÁRIA]]*IF(Tabela1[[#This Row],[ABC FAT]]="A",(13*22),IF(Tabela1[[#This Row],[ABC FAT]]="B",(9*22),IF(Tabela1[[#This Row],[ABC FAT]]="C",(3*22),0)))</f>
        <v>2.7396226415094338</v>
      </c>
      <c r="BG568" s="44">
        <f>SUM(Tabela1[[#This Row],[ESTOQUE TOTAL]],Tabela1[[#This Row],[TRÂNSITO TOTAL]])</f>
        <v>239</v>
      </c>
      <c r="BH5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5.2196969696969706</v>
      </c>
    </row>
    <row r="569" spans="1:61" s="3" customFormat="1" x14ac:dyDescent="0.2">
      <c r="A569" s="4" t="s">
        <v>17</v>
      </c>
      <c r="B569" s="4" t="s">
        <v>849</v>
      </c>
      <c r="C569" s="4">
        <v>40</v>
      </c>
      <c r="D569" s="4" t="s">
        <v>85</v>
      </c>
      <c r="E569" s="5"/>
      <c r="F569" s="4">
        <v>40</v>
      </c>
      <c r="G569" s="4">
        <v>30</v>
      </c>
      <c r="H569" s="4">
        <v>80</v>
      </c>
      <c r="I569" s="4">
        <v>40</v>
      </c>
      <c r="J569" s="4">
        <v>20</v>
      </c>
      <c r="K569" s="4">
        <v>90</v>
      </c>
      <c r="L569" s="4">
        <v>50</v>
      </c>
      <c r="M569" s="4">
        <v>40</v>
      </c>
      <c r="N569" s="4">
        <v>180</v>
      </c>
      <c r="O569" s="4">
        <v>40</v>
      </c>
      <c r="P569" s="4">
        <v>20</v>
      </c>
      <c r="Q569" s="13">
        <f t="shared" si="208"/>
        <v>0</v>
      </c>
      <c r="R569" s="16">
        <f t="shared" si="209"/>
        <v>0.69841269841269837</v>
      </c>
      <c r="S569" s="16">
        <f t="shared" si="210"/>
        <v>0.52380952380952384</v>
      </c>
      <c r="T569" s="16">
        <f t="shared" si="211"/>
        <v>1.3968253968253967</v>
      </c>
      <c r="U569" s="16">
        <f t="shared" si="212"/>
        <v>0.69841269841269837</v>
      </c>
      <c r="V569" s="16">
        <f t="shared" si="213"/>
        <v>0.34920634920634919</v>
      </c>
      <c r="W569" s="16">
        <f t="shared" si="214"/>
        <v>1.5714285714285714</v>
      </c>
      <c r="X569" s="16">
        <f t="shared" si="215"/>
        <v>0.87301587301587302</v>
      </c>
      <c r="Y569" s="16">
        <f t="shared" si="216"/>
        <v>0.69841269841269837</v>
      </c>
      <c r="Z569" s="16">
        <f t="shared" si="217"/>
        <v>3.1428571428571428</v>
      </c>
      <c r="AA569" s="16">
        <f t="shared" si="218"/>
        <v>0.69841269841269837</v>
      </c>
      <c r="AB569" s="17">
        <f t="shared" si="219"/>
        <v>0.34920634920634919</v>
      </c>
      <c r="AC569" s="15">
        <v>4524.7</v>
      </c>
      <c r="AD569" s="14">
        <f>AVERAGE(Tabela1[[#This Row],[202407-JUL]:[202506-JUN]])</f>
        <v>57.272727272727273</v>
      </c>
      <c r="AE569" s="14">
        <f t="shared" si="220"/>
        <v>57.272727272727273</v>
      </c>
      <c r="AF569" s="5">
        <v>0</v>
      </c>
      <c r="AG569" s="6">
        <v>194</v>
      </c>
      <c r="AH569" s="4">
        <v>40</v>
      </c>
      <c r="AI569" s="23">
        <f>SUM(Tabela1[[#This Row],[ESTOQUE RJ]:[ESTOQUE SC]])</f>
        <v>234</v>
      </c>
      <c r="AJ569" s="4">
        <v>2000</v>
      </c>
      <c r="AK569" s="4">
        <v>0</v>
      </c>
      <c r="AL569" s="24">
        <f>SUM(Tabela1[[#This Row],[QTD CONTAINER]:[QTD FÁBRICA]])</f>
        <v>2000</v>
      </c>
      <c r="AM569" s="7">
        <f t="shared" si="221"/>
        <v>3.3873015873015873</v>
      </c>
      <c r="AN569" s="7">
        <f t="shared" si="222"/>
        <v>0.69841269841269837</v>
      </c>
      <c r="AO569" s="8">
        <f t="shared" si="223"/>
        <v>34.920634920634917</v>
      </c>
      <c r="AP569" s="9">
        <f t="shared" si="224"/>
        <v>0</v>
      </c>
      <c r="AQ569" s="25">
        <f t="shared" si="225"/>
        <v>39.006349206349199</v>
      </c>
      <c r="AR569" s="18">
        <f t="shared" si="226"/>
        <v>3.3873015873015873</v>
      </c>
      <c r="AS569" s="7">
        <f t="shared" si="227"/>
        <v>0.69841269841269837</v>
      </c>
      <c r="AT569" s="8">
        <f t="shared" si="228"/>
        <v>34.920634920634917</v>
      </c>
      <c r="AU569" s="9">
        <f t="shared" si="229"/>
        <v>0</v>
      </c>
      <c r="AV569" s="10">
        <f t="shared" si="230"/>
        <v>39.006349206349199</v>
      </c>
      <c r="AW569" s="22">
        <f t="shared" si="231"/>
        <v>0</v>
      </c>
      <c r="AX569" s="5">
        <f t="shared" si="232"/>
        <v>0</v>
      </c>
      <c r="AY569" s="4">
        <f>IF(
  AND(Tabela1[[#This Row],[GRUPO | ITEM]]="PALHETAS",NOT(OR(MID(Tabela1[[#This Row],[ITEM]],1,5)="YN-PF",MID(Tabela1[[#This Row],[ITEM]],1,5)="YN-PC"))),
  0,
  IF(
    ROUNDUP(
      IF(
        IF(D569="A",13-SUM(AR569:AU569),IF(D569="B",11-SUM(AR569:AU569),IF(D569="C",7-SUM(AR569:AU569))))
        &lt;0,
        0,
        IF(D569="A",13-SUM(AR569:AU569),IF(D569="B",11-SUM(AR569:AU569),IF(D569="C",7-SUM(AR569:AU569))))
      )
      *AE569/C569, 0
    )
    *C569 = 0,
    0,
    ROUNDUP(
      IF(
        IF(D569="A",13-SUM(AR569:AU569),IF(D569="B",11-SUM(AR569:AU569),IF(D569="C",7-SUM(AR569:AU569))))
        &lt;0,
        0,
        IF(D569="A",13-SUM(AR569:AU569),IF(D569="B",11-SUM(AR569:AU569),IF(D569="C",7-SUM(AR569:AU569))))
      )
      *AE569/C569, 0
    ) *C569
  )
)</f>
        <v>0</v>
      </c>
      <c r="AZ569" s="26">
        <f>IF(OR(COUNTIF(AB569,"&gt;="&amp;1.5)+COUNTIF(AA569,"&gt;="&amp;1.5)+COUNTIF(Z569,"&gt;="&amp;1.5)+COUNTIF(Y569,"&gt;="&amp;1.5)+COUNTIF(X569,"&gt;="&amp;1.5)&gt;=2,COUNTIF(AB569,"&gt;="&amp;2)&gt;=1,AND(AA569&gt;=1.5,AB569&lt;=0.3,AI569=0)),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+IFERROR(BA569*C569,0),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+IFERROR(BA569*C569,0),
IFERROR(AVERAGEIF(Tabela1[[#This Row],[COMPRA PADRÃO]:[COMPRA &gt;30%]],"&gt;"&amp;0,Tabela1[[#This Row],[COMPRA PADRÃO]:[COMPRA &gt;30%]]),
0))/Tabela1[[#This Row],[U/CX]],0)*Tabela1[[#This Row],[U/CX]])</f>
        <v>0</v>
      </c>
      <c r="BA569" s="19"/>
      <c r="BB569" s="19"/>
      <c r="BC569" s="41"/>
      <c r="BD569" s="43">
        <f t="shared" si="233"/>
        <v>2.3773584905660377</v>
      </c>
      <c r="BE569" s="44">
        <f>Tabela1[[#This Row],[MÉDIA DIÁRIA]]*180</f>
        <v>427.92452830188677</v>
      </c>
      <c r="BF569" s="44">
        <f>Tabela1[[#This Row],[MÉDIA DIÁRIA]]*IF(Tabela1[[#This Row],[ABC FAT]]="A",(13*22),IF(Tabela1[[#This Row],[ABC FAT]]="B",(9*22),IF(Tabela1[[#This Row],[ABC FAT]]="C",(3*22),0)))</f>
        <v>156.90566037735849</v>
      </c>
      <c r="BG569" s="44">
        <f>SUM(Tabela1[[#This Row],[ESTOQUE TOTAL]],Tabela1[[#This Row],[TRÂNSITO TOTAL]])</f>
        <v>2234</v>
      </c>
      <c r="BH5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5.2205467372134038</v>
      </c>
    </row>
    <row r="570" spans="1:61" s="3" customFormat="1" x14ac:dyDescent="0.2">
      <c r="A570" s="4" t="s">
        <v>122</v>
      </c>
      <c r="B570" s="4" t="s">
        <v>1253</v>
      </c>
      <c r="C570" s="4">
        <v>20</v>
      </c>
      <c r="D570" s="4" t="s">
        <v>16</v>
      </c>
      <c r="E570" s="5"/>
      <c r="F570" s="4">
        <v>300</v>
      </c>
      <c r="G570" s="4">
        <v>120</v>
      </c>
      <c r="H570" s="4">
        <v>60</v>
      </c>
      <c r="I570" s="4"/>
      <c r="J570" s="4"/>
      <c r="K570" s="4"/>
      <c r="L570" s="4"/>
      <c r="M570" s="4"/>
      <c r="N570" s="4">
        <v>20</v>
      </c>
      <c r="O570" s="4"/>
      <c r="P570" s="4"/>
      <c r="Q570" s="13">
        <f t="shared" si="208"/>
        <v>0</v>
      </c>
      <c r="R570" s="16">
        <f t="shared" si="209"/>
        <v>2.4</v>
      </c>
      <c r="S570" s="16">
        <f t="shared" si="210"/>
        <v>0.96</v>
      </c>
      <c r="T570" s="16">
        <f t="shared" si="211"/>
        <v>0.48</v>
      </c>
      <c r="U570" s="16">
        <f t="shared" si="212"/>
        <v>0</v>
      </c>
      <c r="V570" s="16">
        <f t="shared" si="213"/>
        <v>0</v>
      </c>
      <c r="W570" s="16">
        <f t="shared" si="214"/>
        <v>0</v>
      </c>
      <c r="X570" s="16">
        <f t="shared" si="215"/>
        <v>0</v>
      </c>
      <c r="Y570" s="16">
        <f t="shared" si="216"/>
        <v>0</v>
      </c>
      <c r="Z570" s="16">
        <f t="shared" si="217"/>
        <v>0.16</v>
      </c>
      <c r="AA570" s="16">
        <f t="shared" si="218"/>
        <v>0</v>
      </c>
      <c r="AB570" s="17">
        <f t="shared" si="219"/>
        <v>0</v>
      </c>
      <c r="AC570" s="15">
        <v>32790.800000000003</v>
      </c>
      <c r="AD570" s="14">
        <f>AVERAGE(Tabela1[[#This Row],[202407-JUL]:[202506-JUN]])</f>
        <v>125</v>
      </c>
      <c r="AE570" s="14">
        <f t="shared" si="220"/>
        <v>160</v>
      </c>
      <c r="AF570" s="5">
        <v>0</v>
      </c>
      <c r="AG570" s="6">
        <v>921</v>
      </c>
      <c r="AH570" s="4">
        <v>900</v>
      </c>
      <c r="AI570" s="23">
        <f>SUM(Tabela1[[#This Row],[ESTOQUE RJ]:[ESTOQUE SC]])</f>
        <v>1821</v>
      </c>
      <c r="AJ570" s="4">
        <v>0</v>
      </c>
      <c r="AK570" s="4">
        <v>700</v>
      </c>
      <c r="AL570" s="24">
        <f>SUM(Tabela1[[#This Row],[QTD CONTAINER]:[QTD FÁBRICA]])</f>
        <v>700</v>
      </c>
      <c r="AM570" s="7">
        <f t="shared" si="221"/>
        <v>7.3680000000000003</v>
      </c>
      <c r="AN570" s="7">
        <f t="shared" si="222"/>
        <v>7.2</v>
      </c>
      <c r="AO570" s="8">
        <f t="shared" si="223"/>
        <v>0</v>
      </c>
      <c r="AP570" s="9">
        <f t="shared" si="224"/>
        <v>5.6</v>
      </c>
      <c r="AQ570" s="25">
        <f t="shared" si="225"/>
        <v>20.167999999999999</v>
      </c>
      <c r="AR570" s="18">
        <f t="shared" si="226"/>
        <v>5.7562499999999996</v>
      </c>
      <c r="AS570" s="7">
        <f t="shared" si="227"/>
        <v>5.625</v>
      </c>
      <c r="AT570" s="8">
        <f t="shared" si="228"/>
        <v>0</v>
      </c>
      <c r="AU570" s="9">
        <f t="shared" si="229"/>
        <v>4.375</v>
      </c>
      <c r="AV570" s="10">
        <f t="shared" si="230"/>
        <v>15.75625</v>
      </c>
      <c r="AW570" s="22">
        <f t="shared" si="231"/>
        <v>0</v>
      </c>
      <c r="AX570" s="5">
        <f t="shared" si="232"/>
        <v>0</v>
      </c>
      <c r="AY570" s="4">
        <f>IF(
  AND(Tabela1[[#This Row],[GRUPO | ITEM]]="PALHETAS",NOT(OR(MID(Tabela1[[#This Row],[ITEM]],1,5)="YN-PF",MID(Tabela1[[#This Row],[ITEM]],1,5)="YN-PC"))),
  0,
  IF(
    ROUNDUP(
      IF(
        IF(D570="A",13-SUM(AR570:AU570),IF(D570="B",11-SUM(AR570:AU570),IF(D570="C",7-SUM(AR570:AU570))))
        &lt;0,
        0,
        IF(D570="A",13-SUM(AR570:AU570),IF(D570="B",11-SUM(AR570:AU570),IF(D570="C",7-SUM(AR570:AU570))))
      )
      *AE570/C570, 0
    )
    *C570 = 0,
    0,
    ROUNDUP(
      IF(
        IF(D570="A",13-SUM(AR570:AU570),IF(D570="B",11-SUM(AR570:AU570),IF(D570="C",7-SUM(AR570:AU570))))
        &lt;0,
        0,
        IF(D570="A",13-SUM(AR570:AU570),IF(D570="B",11-SUM(AR570:AU570),IF(D570="C",7-SUM(AR570:AU570))))
      )
      *AE570/C570, 0
    ) *C570
  )
)</f>
        <v>0</v>
      </c>
      <c r="AZ570" s="26">
        <f>IF(OR(COUNTIF(AB570,"&gt;="&amp;1.5)+COUNTIF(AA570,"&gt;="&amp;1.5)+COUNTIF(Z570,"&gt;="&amp;1.5)+COUNTIF(Y570,"&gt;="&amp;1.5)+COUNTIF(X570,"&gt;="&amp;1.5)&gt;=2,COUNTIF(AB570,"&gt;="&amp;2)&gt;=1,AND(AA570&gt;=1.5,AB570&lt;=0.3,AI570=0)),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+IFERROR(BA570*C570,0),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+IFERROR(BA570*C570,0),
IFERROR(AVERAGEIF(Tabela1[[#This Row],[COMPRA PADRÃO]:[COMPRA &gt;30%]],"&gt;"&amp;0,Tabela1[[#This Row],[COMPRA PADRÃO]:[COMPRA &gt;30%]]),
0))/Tabela1[[#This Row],[U/CX]],0)*Tabela1[[#This Row],[U/CX]])</f>
        <v>0</v>
      </c>
      <c r="BA570" s="19"/>
      <c r="BB570" s="19"/>
      <c r="BC570" s="41"/>
      <c r="BD570" s="43">
        <f t="shared" si="233"/>
        <v>1.8867924528301887</v>
      </c>
      <c r="BE570" s="44">
        <f>Tabela1[[#This Row],[MÉDIA DIÁRIA]]*180</f>
        <v>339.62264150943395</v>
      </c>
      <c r="BF570" s="44">
        <f>Tabela1[[#This Row],[MÉDIA DIÁRIA]]*IF(Tabela1[[#This Row],[ABC FAT]]="A",(13*22),IF(Tabela1[[#This Row],[ABC FAT]]="B",(9*22),IF(Tabela1[[#This Row],[ABC FAT]]="C",(3*22),0)))</f>
        <v>373.58490566037739</v>
      </c>
      <c r="BG570" s="44">
        <f>SUM(Tabela1[[#This Row],[ESTOQUE TOTAL]],Tabela1[[#This Row],[TRÂNSITO TOTAL]])</f>
        <v>2521</v>
      </c>
      <c r="BH5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5.3618333333333332</v>
      </c>
    </row>
    <row r="571" spans="1:61" s="3" customFormat="1" x14ac:dyDescent="0.2">
      <c r="A571" s="4" t="s">
        <v>17</v>
      </c>
      <c r="B571" s="4" t="s">
        <v>962</v>
      </c>
      <c r="C571" s="4">
        <v>25</v>
      </c>
      <c r="D571" s="4" t="s">
        <v>85</v>
      </c>
      <c r="E571" s="5">
        <v>50</v>
      </c>
      <c r="F571" s="4">
        <v>50</v>
      </c>
      <c r="G571" s="4">
        <v>55</v>
      </c>
      <c r="H571" s="4">
        <v>100</v>
      </c>
      <c r="I571" s="4">
        <v>5</v>
      </c>
      <c r="J571" s="4">
        <v>5</v>
      </c>
      <c r="K571" s="4">
        <v>55</v>
      </c>
      <c r="L571" s="4"/>
      <c r="M571" s="4">
        <v>35</v>
      </c>
      <c r="N571" s="4">
        <v>75</v>
      </c>
      <c r="O571" s="4"/>
      <c r="P571" s="4">
        <v>25</v>
      </c>
      <c r="Q571" s="13">
        <f t="shared" si="208"/>
        <v>1.098901098901099</v>
      </c>
      <c r="R571" s="16">
        <f t="shared" si="209"/>
        <v>1.098901098901099</v>
      </c>
      <c r="S571" s="16">
        <f t="shared" si="210"/>
        <v>1.2087912087912087</v>
      </c>
      <c r="T571" s="16">
        <f t="shared" si="211"/>
        <v>2.197802197802198</v>
      </c>
      <c r="U571" s="16">
        <f t="shared" si="212"/>
        <v>0.10989010989010989</v>
      </c>
      <c r="V571" s="16">
        <f t="shared" si="213"/>
        <v>0.10989010989010989</v>
      </c>
      <c r="W571" s="16">
        <f t="shared" si="214"/>
        <v>1.2087912087912087</v>
      </c>
      <c r="X571" s="16">
        <f t="shared" si="215"/>
        <v>0</v>
      </c>
      <c r="Y571" s="16">
        <f t="shared" si="216"/>
        <v>0.76923076923076927</v>
      </c>
      <c r="Z571" s="16">
        <f t="shared" si="217"/>
        <v>1.6483516483516483</v>
      </c>
      <c r="AA571" s="16">
        <f t="shared" si="218"/>
        <v>0</v>
      </c>
      <c r="AB571" s="17">
        <f t="shared" si="219"/>
        <v>0.5494505494505495</v>
      </c>
      <c r="AC571" s="15">
        <v>9303.0499999999993</v>
      </c>
      <c r="AD571" s="14">
        <f>AVERAGE(Tabela1[[#This Row],[202407-JUL]:[202506-JUN]])</f>
        <v>45.5</v>
      </c>
      <c r="AE571" s="14">
        <f t="shared" si="220"/>
        <v>55.625</v>
      </c>
      <c r="AF571" s="5">
        <v>0</v>
      </c>
      <c r="AG571" s="6">
        <v>1670</v>
      </c>
      <c r="AH571" s="4">
        <v>0</v>
      </c>
      <c r="AI571" s="23">
        <f>SUM(Tabela1[[#This Row],[ESTOQUE RJ]:[ESTOQUE SC]])</f>
        <v>1670</v>
      </c>
      <c r="AJ571" s="4">
        <v>0</v>
      </c>
      <c r="AK571" s="4">
        <v>0</v>
      </c>
      <c r="AL571" s="24">
        <f>SUM(Tabela1[[#This Row],[QTD CONTAINER]:[QTD FÁBRICA]])</f>
        <v>0</v>
      </c>
      <c r="AM571" s="7">
        <f t="shared" si="221"/>
        <v>36.703296703296701</v>
      </c>
      <c r="AN571" s="7">
        <f t="shared" si="222"/>
        <v>0</v>
      </c>
      <c r="AO571" s="8">
        <f t="shared" si="223"/>
        <v>0</v>
      </c>
      <c r="AP571" s="9">
        <f t="shared" si="224"/>
        <v>0</v>
      </c>
      <c r="AQ571" s="25">
        <f t="shared" si="225"/>
        <v>36.703296703296701</v>
      </c>
      <c r="AR571" s="18">
        <f t="shared" si="226"/>
        <v>30.022471910112358</v>
      </c>
      <c r="AS571" s="7">
        <f t="shared" si="227"/>
        <v>0</v>
      </c>
      <c r="AT571" s="8">
        <f t="shared" si="228"/>
        <v>0</v>
      </c>
      <c r="AU571" s="9">
        <f t="shared" si="229"/>
        <v>0</v>
      </c>
      <c r="AV571" s="10">
        <f t="shared" si="230"/>
        <v>30.022471910112358</v>
      </c>
      <c r="AW571" s="22">
        <f t="shared" si="231"/>
        <v>0</v>
      </c>
      <c r="AX571" s="5">
        <f t="shared" si="232"/>
        <v>0</v>
      </c>
      <c r="AY571" s="4">
        <f>IF(
  AND(Tabela1[[#This Row],[GRUPO | ITEM]]="PALHETAS",NOT(OR(MID(Tabela1[[#This Row],[ITEM]],1,5)="YN-PF",MID(Tabela1[[#This Row],[ITEM]],1,5)="YN-PC"))),
  0,
  IF(
    ROUNDUP(
      IF(
        IF(D571="A",13-SUM(AR571:AU571),IF(D571="B",11-SUM(AR571:AU571),IF(D571="C",7-SUM(AR571:AU571))))
        &lt;0,
        0,
        IF(D571="A",13-SUM(AR571:AU571),IF(D571="B",11-SUM(AR571:AU571),IF(D571="C",7-SUM(AR571:AU571))))
      )
      *AE571/C571, 0
    )
    *C571 = 0,
    0,
    ROUNDUP(
      IF(
        IF(D571="A",13-SUM(AR571:AU571),IF(D571="B",11-SUM(AR571:AU571),IF(D571="C",7-SUM(AR571:AU571))))
        &lt;0,
        0,
        IF(D571="A",13-SUM(AR571:AU571),IF(D571="B",11-SUM(AR571:AU571),IF(D571="C",7-SUM(AR571:AU571))))
      )
      *AE571/C571, 0
    ) *C571
  )
)</f>
        <v>0</v>
      </c>
      <c r="AZ571" s="26">
        <f>IF(OR(COUNTIF(AB571,"&gt;="&amp;1.5)+COUNTIF(AA571,"&gt;="&amp;1.5)+COUNTIF(Z571,"&gt;="&amp;1.5)+COUNTIF(Y571,"&gt;="&amp;1.5)+COUNTIF(X571,"&gt;="&amp;1.5)&gt;=2,COUNTIF(AB571,"&gt;="&amp;2)&gt;=1,AND(AA571&gt;=1.5,AB571&lt;=0.3,AI571=0)),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+IFERROR(BA571*C571,0),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+IFERROR(BA571*C571,0),
IFERROR(AVERAGEIF(Tabela1[[#This Row],[COMPRA PADRÃO]:[COMPRA &gt;30%]],"&gt;"&amp;0,Tabela1[[#This Row],[COMPRA PADRÃO]:[COMPRA &gt;30%]]),
0))/Tabela1[[#This Row],[U/CX]],0)*Tabela1[[#This Row],[U/CX]])</f>
        <v>0</v>
      </c>
      <c r="BA571" s="33"/>
      <c r="BB571" s="33"/>
      <c r="BC571" s="42"/>
      <c r="BD571" s="43">
        <f t="shared" si="233"/>
        <v>1.7169811320754718</v>
      </c>
      <c r="BE571" s="44">
        <f>Tabela1[[#This Row],[MÉDIA DIÁRIA]]*180</f>
        <v>309.05660377358492</v>
      </c>
      <c r="BF571" s="44">
        <f>Tabela1[[#This Row],[MÉDIA DIÁRIA]]*IF(Tabela1[[#This Row],[ABC FAT]]="A",(13*22),IF(Tabela1[[#This Row],[ABC FAT]]="B",(9*22),IF(Tabela1[[#This Row],[ABC FAT]]="C",(3*22),0)))</f>
        <v>113.32075471698114</v>
      </c>
      <c r="BG571" s="44">
        <f>SUM(Tabela1[[#This Row],[ESTOQUE TOTAL]],Tabela1[[#This Row],[TRÂNSITO TOTAL]])</f>
        <v>1670</v>
      </c>
      <c r="BH5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5.403540903540903</v>
      </c>
    </row>
    <row r="572" spans="1:61" s="3" customFormat="1" x14ac:dyDescent="0.2">
      <c r="A572" s="4" t="s">
        <v>17</v>
      </c>
      <c r="B572" s="4" t="s">
        <v>797</v>
      </c>
      <c r="C572" s="4">
        <v>20</v>
      </c>
      <c r="D572" s="4" t="s">
        <v>85</v>
      </c>
      <c r="E572" s="5">
        <v>20</v>
      </c>
      <c r="F572" s="4"/>
      <c r="G572" s="4">
        <v>20</v>
      </c>
      <c r="H572" s="4">
        <v>60</v>
      </c>
      <c r="I572" s="4">
        <v>260</v>
      </c>
      <c r="J572" s="4">
        <v>20</v>
      </c>
      <c r="K572" s="4"/>
      <c r="L572" s="4">
        <v>140</v>
      </c>
      <c r="M572" s="4">
        <v>100</v>
      </c>
      <c r="N572" s="4"/>
      <c r="O572" s="4"/>
      <c r="P572" s="4"/>
      <c r="Q572" s="13">
        <f t="shared" si="208"/>
        <v>0.22580645161290322</v>
      </c>
      <c r="R572" s="16">
        <f t="shared" si="209"/>
        <v>0</v>
      </c>
      <c r="S572" s="16">
        <f t="shared" si="210"/>
        <v>0.22580645161290322</v>
      </c>
      <c r="T572" s="16">
        <f t="shared" si="211"/>
        <v>0.67741935483870974</v>
      </c>
      <c r="U572" s="16">
        <f t="shared" si="212"/>
        <v>2.935483870967742</v>
      </c>
      <c r="V572" s="16">
        <f t="shared" si="213"/>
        <v>0.22580645161290322</v>
      </c>
      <c r="W572" s="16">
        <f t="shared" si="214"/>
        <v>0</v>
      </c>
      <c r="X572" s="16">
        <f t="shared" si="215"/>
        <v>1.5806451612903225</v>
      </c>
      <c r="Y572" s="16">
        <f t="shared" si="216"/>
        <v>1.1290322580645162</v>
      </c>
      <c r="Z572" s="16">
        <f t="shared" si="217"/>
        <v>0</v>
      </c>
      <c r="AA572" s="16">
        <f t="shared" si="218"/>
        <v>0</v>
      </c>
      <c r="AB572" s="17">
        <f t="shared" si="219"/>
        <v>0</v>
      </c>
      <c r="AC572" s="15">
        <v>7396.4</v>
      </c>
      <c r="AD572" s="14">
        <f>AVERAGE(Tabela1[[#This Row],[202407-JUL]:[202506-JUN]])</f>
        <v>88.571428571428569</v>
      </c>
      <c r="AE572" s="14">
        <f t="shared" si="220"/>
        <v>140</v>
      </c>
      <c r="AF572" s="5">
        <v>0</v>
      </c>
      <c r="AG572" s="6">
        <v>1660</v>
      </c>
      <c r="AH572" s="4">
        <v>660</v>
      </c>
      <c r="AI572" s="23">
        <f>SUM(Tabela1[[#This Row],[ESTOQUE RJ]:[ESTOQUE SC]])</f>
        <v>2320</v>
      </c>
      <c r="AJ572" s="4">
        <v>0</v>
      </c>
      <c r="AK572" s="4">
        <v>0</v>
      </c>
      <c r="AL572" s="24">
        <f>SUM(Tabela1[[#This Row],[QTD CONTAINER]:[QTD FÁBRICA]])</f>
        <v>0</v>
      </c>
      <c r="AM572" s="7">
        <f t="shared" si="221"/>
        <v>18.741935483870968</v>
      </c>
      <c r="AN572" s="7">
        <f t="shared" si="222"/>
        <v>7.4516129032258069</v>
      </c>
      <c r="AO572" s="8">
        <f t="shared" si="223"/>
        <v>0</v>
      </c>
      <c r="AP572" s="9">
        <f t="shared" si="224"/>
        <v>0</v>
      </c>
      <c r="AQ572" s="25">
        <f t="shared" si="225"/>
        <v>26.193548387096776</v>
      </c>
      <c r="AR572" s="18">
        <f t="shared" si="226"/>
        <v>11.857142857142858</v>
      </c>
      <c r="AS572" s="7">
        <f t="shared" si="227"/>
        <v>4.7142857142857144</v>
      </c>
      <c r="AT572" s="8">
        <f t="shared" si="228"/>
        <v>0</v>
      </c>
      <c r="AU572" s="9">
        <f t="shared" si="229"/>
        <v>0</v>
      </c>
      <c r="AV572" s="10">
        <f t="shared" si="230"/>
        <v>16.571428571428573</v>
      </c>
      <c r="AW572" s="22">
        <f t="shared" si="231"/>
        <v>0</v>
      </c>
      <c r="AX572" s="5">
        <f t="shared" si="232"/>
        <v>0</v>
      </c>
      <c r="AY572" s="4">
        <f>IF(
  AND(Tabela1[[#This Row],[GRUPO | ITEM]]="PALHETAS",NOT(OR(MID(Tabela1[[#This Row],[ITEM]],1,5)="YN-PF",MID(Tabela1[[#This Row],[ITEM]],1,5)="YN-PC"))),
  0,
  IF(
    ROUNDUP(
      IF(
        IF(D572="A",13-SUM(AR572:AU572),IF(D572="B",11-SUM(AR572:AU572),IF(D572="C",7-SUM(AR572:AU572))))
        &lt;0,
        0,
        IF(D572="A",13-SUM(AR572:AU572),IF(D572="B",11-SUM(AR572:AU572),IF(D572="C",7-SUM(AR572:AU572))))
      )
      *AE572/C572, 0
    )
    *C572 = 0,
    0,
    ROUNDUP(
      IF(
        IF(D572="A",13-SUM(AR572:AU572),IF(D572="B",11-SUM(AR572:AU572),IF(D572="C",7-SUM(AR572:AU572))))
        &lt;0,
        0,
        IF(D572="A",13-SUM(AR572:AU572),IF(D572="B",11-SUM(AR572:AU572),IF(D572="C",7-SUM(AR572:AU572))))
      )
      *AE572/C572, 0
    ) *C572
  )
)</f>
        <v>0</v>
      </c>
      <c r="AZ572" s="26">
        <f>IF(OR(COUNTIF(AB572,"&gt;="&amp;1.5)+COUNTIF(AA572,"&gt;="&amp;1.5)+COUNTIF(Z572,"&gt;="&amp;1.5)+COUNTIF(Y572,"&gt;="&amp;1.5)+COUNTIF(X572,"&gt;="&amp;1.5)&gt;=2,COUNTIF(AB572,"&gt;="&amp;2)&gt;=1,AND(AA572&gt;=1.5,AB572&lt;=0.3,AI572=0)),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+IFERROR(BA572*C572,0),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+IFERROR(BA572*C572,0),
IFERROR(AVERAGEIF(Tabela1[[#This Row],[COMPRA PADRÃO]:[COMPRA &gt;30%]],"&gt;"&amp;0,Tabela1[[#This Row],[COMPRA PADRÃO]:[COMPRA &gt;30%]]),
0))/Tabela1[[#This Row],[U/CX]],0)*Tabela1[[#This Row],[U/CX]])</f>
        <v>0</v>
      </c>
      <c r="BA572" s="33"/>
      <c r="BB572" s="33"/>
      <c r="BC572" s="42"/>
      <c r="BD572" s="43">
        <f t="shared" si="233"/>
        <v>2.3396226415094339</v>
      </c>
      <c r="BE572" s="44">
        <f>Tabela1[[#This Row],[MÉDIA DIÁRIA]]*180</f>
        <v>421.1320754716981</v>
      </c>
      <c r="BF572" s="44">
        <f>Tabela1[[#This Row],[MÉDIA DIÁRIA]]*IF(Tabela1[[#This Row],[ABC FAT]]="A",(13*22),IF(Tabela1[[#This Row],[ABC FAT]]="B",(9*22),IF(Tabela1[[#This Row],[ABC FAT]]="C",(3*22),0)))</f>
        <v>154.41509433962264</v>
      </c>
      <c r="BG572" s="44">
        <f>SUM(Tabela1[[#This Row],[ESTOQUE TOTAL]],Tabela1[[#This Row],[TRÂNSITO TOTAL]])</f>
        <v>2320</v>
      </c>
      <c r="BH5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5.5089605734767026</v>
      </c>
    </row>
    <row r="573" spans="1:61" s="3" customFormat="1" x14ac:dyDescent="0.2">
      <c r="A573" s="4" t="s">
        <v>17</v>
      </c>
      <c r="B573" s="4" t="s">
        <v>859</v>
      </c>
      <c r="C573" s="4">
        <v>40</v>
      </c>
      <c r="D573" s="4" t="s">
        <v>85</v>
      </c>
      <c r="E573" s="5"/>
      <c r="F573" s="4">
        <v>20</v>
      </c>
      <c r="G573" s="4"/>
      <c r="H573" s="4">
        <v>80</v>
      </c>
      <c r="I573" s="4"/>
      <c r="J573" s="4"/>
      <c r="K573" s="4">
        <v>50</v>
      </c>
      <c r="L573" s="4"/>
      <c r="M573" s="4">
        <v>40</v>
      </c>
      <c r="N573" s="4"/>
      <c r="O573" s="4">
        <v>60</v>
      </c>
      <c r="P573" s="4"/>
      <c r="Q573" s="13">
        <f t="shared" si="208"/>
        <v>0</v>
      </c>
      <c r="R573" s="16">
        <f t="shared" si="209"/>
        <v>0.4</v>
      </c>
      <c r="S573" s="16">
        <f t="shared" si="210"/>
        <v>0</v>
      </c>
      <c r="T573" s="16">
        <f t="shared" si="211"/>
        <v>1.6</v>
      </c>
      <c r="U573" s="16">
        <f t="shared" si="212"/>
        <v>0</v>
      </c>
      <c r="V573" s="16">
        <f t="shared" si="213"/>
        <v>0</v>
      </c>
      <c r="W573" s="16">
        <f t="shared" si="214"/>
        <v>1</v>
      </c>
      <c r="X573" s="16">
        <f t="shared" si="215"/>
        <v>0</v>
      </c>
      <c r="Y573" s="16">
        <f t="shared" si="216"/>
        <v>0.8</v>
      </c>
      <c r="Z573" s="16">
        <f t="shared" si="217"/>
        <v>0</v>
      </c>
      <c r="AA573" s="16">
        <f t="shared" si="218"/>
        <v>1.2</v>
      </c>
      <c r="AB573" s="17">
        <f t="shared" si="219"/>
        <v>0</v>
      </c>
      <c r="AC573" s="15">
        <v>1800.3</v>
      </c>
      <c r="AD573" s="14">
        <f>AVERAGE(Tabela1[[#This Row],[202407-JUL]:[202506-JUN]])</f>
        <v>50</v>
      </c>
      <c r="AE573" s="14">
        <f t="shared" si="220"/>
        <v>50</v>
      </c>
      <c r="AF573" s="5">
        <v>0</v>
      </c>
      <c r="AG573" s="6">
        <v>944</v>
      </c>
      <c r="AH573" s="4">
        <v>0</v>
      </c>
      <c r="AI573" s="23">
        <f>SUM(Tabela1[[#This Row],[ESTOQUE RJ]:[ESTOQUE SC]])</f>
        <v>944</v>
      </c>
      <c r="AJ573" s="4">
        <v>0</v>
      </c>
      <c r="AK573" s="4">
        <v>0</v>
      </c>
      <c r="AL573" s="24">
        <f>SUM(Tabela1[[#This Row],[QTD CONTAINER]:[QTD FÁBRICA]])</f>
        <v>0</v>
      </c>
      <c r="AM573" s="7">
        <f t="shared" si="221"/>
        <v>18.88</v>
      </c>
      <c r="AN573" s="7">
        <f t="shared" si="222"/>
        <v>0</v>
      </c>
      <c r="AO573" s="8">
        <f t="shared" si="223"/>
        <v>0</v>
      </c>
      <c r="AP573" s="9">
        <f t="shared" si="224"/>
        <v>0</v>
      </c>
      <c r="AQ573" s="25">
        <f t="shared" si="225"/>
        <v>18.88</v>
      </c>
      <c r="AR573" s="18">
        <f t="shared" si="226"/>
        <v>18.88</v>
      </c>
      <c r="AS573" s="7">
        <f t="shared" si="227"/>
        <v>0</v>
      </c>
      <c r="AT573" s="8">
        <f t="shared" si="228"/>
        <v>0</v>
      </c>
      <c r="AU573" s="9">
        <f t="shared" si="229"/>
        <v>0</v>
      </c>
      <c r="AV573" s="10">
        <f t="shared" si="230"/>
        <v>18.88</v>
      </c>
      <c r="AW573" s="22">
        <f t="shared" si="231"/>
        <v>0</v>
      </c>
      <c r="AX573" s="5">
        <f t="shared" si="232"/>
        <v>0</v>
      </c>
      <c r="AY573" s="4">
        <f>IF(
  AND(Tabela1[[#This Row],[GRUPO | ITEM]]="PALHETAS",NOT(OR(MID(Tabela1[[#This Row],[ITEM]],1,5)="YN-PF",MID(Tabela1[[#This Row],[ITEM]],1,5)="YN-PC"))),
  0,
  IF(
    ROUNDUP(
      IF(
        IF(D573="A",13-SUM(AR573:AU573),IF(D573="B",11-SUM(AR573:AU573),IF(D573="C",7-SUM(AR573:AU573))))
        &lt;0,
        0,
        IF(D573="A",13-SUM(AR573:AU573),IF(D573="B",11-SUM(AR573:AU573),IF(D573="C",7-SUM(AR573:AU573))))
      )
      *AE573/C573, 0
    )
    *C573 = 0,
    0,
    ROUNDUP(
      IF(
        IF(D573="A",13-SUM(AR573:AU573),IF(D573="B",11-SUM(AR573:AU573),IF(D573="C",7-SUM(AR573:AU573))))
        &lt;0,
        0,
        IF(D573="A",13-SUM(AR573:AU573),IF(D573="B",11-SUM(AR573:AU573),IF(D573="C",7-SUM(AR573:AU573))))
      )
      *AE573/C573, 0
    ) *C573
  )
)</f>
        <v>0</v>
      </c>
      <c r="AZ573" s="26">
        <f>IF(OR(COUNTIF(AB573,"&gt;="&amp;1.5)+COUNTIF(AA573,"&gt;="&amp;1.5)+COUNTIF(Z573,"&gt;="&amp;1.5)+COUNTIF(Y573,"&gt;="&amp;1.5)+COUNTIF(X573,"&gt;="&amp;1.5)&gt;=2,COUNTIF(AB573,"&gt;="&amp;2)&gt;=1,AND(AA573&gt;=1.5,AB573&lt;=0.3,AI573=0)),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+IFERROR(BA573*C573,0),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+IFERROR(BA573*C573,0),
IFERROR(AVERAGEIF(Tabela1[[#This Row],[COMPRA PADRÃO]:[COMPRA &gt;30%]],"&gt;"&amp;0,Tabela1[[#This Row],[COMPRA PADRÃO]:[COMPRA &gt;30%]]),
0))/Tabela1[[#This Row],[U/CX]],0)*Tabela1[[#This Row],[U/CX]])</f>
        <v>0</v>
      </c>
      <c r="BA573" s="19"/>
      <c r="BB573" s="19"/>
      <c r="BC573" s="5"/>
      <c r="BD573" s="43">
        <f t="shared" si="233"/>
        <v>0.94339622641509435</v>
      </c>
      <c r="BE573" s="44">
        <f>Tabela1[[#This Row],[MÉDIA DIÁRIA]]*180</f>
        <v>169.81132075471697</v>
      </c>
      <c r="BF573" s="44">
        <f>Tabela1[[#This Row],[MÉDIA DIÁRIA]]*IF(Tabela1[[#This Row],[ABC FAT]]="A",(13*22),IF(Tabela1[[#This Row],[ABC FAT]]="B",(9*22),IF(Tabela1[[#This Row],[ABC FAT]]="C",(3*22),0)))</f>
        <v>62.264150943396224</v>
      </c>
      <c r="BG573" s="44">
        <f>SUM(Tabela1[[#This Row],[ESTOQUE TOTAL]],Tabela1[[#This Row],[TRÂNSITO TOTAL]])</f>
        <v>944</v>
      </c>
      <c r="BH5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5.5591111111111111</v>
      </c>
    </row>
    <row r="574" spans="1:61" s="3" customFormat="1" x14ac:dyDescent="0.2">
      <c r="A574" s="4" t="s">
        <v>17</v>
      </c>
      <c r="B574" s="4" t="s">
        <v>967</v>
      </c>
      <c r="C574" s="4">
        <v>25</v>
      </c>
      <c r="D574" s="4" t="s">
        <v>85</v>
      </c>
      <c r="E574" s="5"/>
      <c r="F574" s="4"/>
      <c r="G574" s="4">
        <v>135</v>
      </c>
      <c r="H574" s="4">
        <v>5</v>
      </c>
      <c r="I574" s="4"/>
      <c r="J574" s="4"/>
      <c r="K574" s="4">
        <v>15</v>
      </c>
      <c r="L574" s="4">
        <v>25</v>
      </c>
      <c r="M574" s="4">
        <v>30</v>
      </c>
      <c r="N574" s="4">
        <v>50</v>
      </c>
      <c r="O574" s="4"/>
      <c r="P574" s="4">
        <v>25</v>
      </c>
      <c r="Q574" s="13">
        <f t="shared" si="208"/>
        <v>0</v>
      </c>
      <c r="R574" s="16">
        <f t="shared" si="209"/>
        <v>0</v>
      </c>
      <c r="S574" s="16">
        <f t="shared" si="210"/>
        <v>3.3157894736842106</v>
      </c>
      <c r="T574" s="16">
        <f t="shared" si="211"/>
        <v>0.12280701754385964</v>
      </c>
      <c r="U574" s="16">
        <f t="shared" si="212"/>
        <v>0</v>
      </c>
      <c r="V574" s="16">
        <f t="shared" si="213"/>
        <v>0</v>
      </c>
      <c r="W574" s="16">
        <f t="shared" si="214"/>
        <v>0.36842105263157893</v>
      </c>
      <c r="X574" s="16">
        <f t="shared" si="215"/>
        <v>0.61403508771929827</v>
      </c>
      <c r="Y574" s="16">
        <f t="shared" si="216"/>
        <v>0.73684210526315785</v>
      </c>
      <c r="Z574" s="16">
        <f t="shared" si="217"/>
        <v>1.2280701754385965</v>
      </c>
      <c r="AA574" s="16">
        <f t="shared" si="218"/>
        <v>0</v>
      </c>
      <c r="AB574" s="17">
        <f t="shared" si="219"/>
        <v>0.61403508771929827</v>
      </c>
      <c r="AC574" s="15">
        <v>5782.75</v>
      </c>
      <c r="AD574" s="14">
        <f>AVERAGE(Tabela1[[#This Row],[202407-JUL]:[202506-JUN]])</f>
        <v>40.714285714285715</v>
      </c>
      <c r="AE574" s="14">
        <f t="shared" si="220"/>
        <v>46.666666666666664</v>
      </c>
      <c r="AF574" s="5">
        <v>0</v>
      </c>
      <c r="AG574" s="6">
        <v>315</v>
      </c>
      <c r="AH574" s="4">
        <v>825</v>
      </c>
      <c r="AI574" s="23">
        <f>SUM(Tabela1[[#This Row],[ESTOQUE RJ]:[ESTOQUE SC]])</f>
        <v>1140</v>
      </c>
      <c r="AJ574" s="4">
        <v>0</v>
      </c>
      <c r="AK574" s="4">
        <v>0</v>
      </c>
      <c r="AL574" s="24">
        <f>SUM(Tabela1[[#This Row],[QTD CONTAINER]:[QTD FÁBRICA]])</f>
        <v>0</v>
      </c>
      <c r="AM574" s="7">
        <f t="shared" si="221"/>
        <v>7.7368421052631575</v>
      </c>
      <c r="AN574" s="7">
        <f t="shared" si="222"/>
        <v>20.263157894736842</v>
      </c>
      <c r="AO574" s="8">
        <f t="shared" si="223"/>
        <v>0</v>
      </c>
      <c r="AP574" s="9">
        <f t="shared" si="224"/>
        <v>0</v>
      </c>
      <c r="AQ574" s="25">
        <f t="shared" si="225"/>
        <v>28</v>
      </c>
      <c r="AR574" s="18">
        <f t="shared" si="226"/>
        <v>6.75</v>
      </c>
      <c r="AS574" s="7">
        <f t="shared" si="227"/>
        <v>17.678571428571431</v>
      </c>
      <c r="AT574" s="8">
        <f t="shared" si="228"/>
        <v>0</v>
      </c>
      <c r="AU574" s="9">
        <f t="shared" si="229"/>
        <v>0</v>
      </c>
      <c r="AV574" s="10">
        <f t="shared" si="230"/>
        <v>24.428571428571431</v>
      </c>
      <c r="AW574" s="22">
        <f t="shared" si="231"/>
        <v>0</v>
      </c>
      <c r="AX574" s="5">
        <f t="shared" si="232"/>
        <v>0</v>
      </c>
      <c r="AY574" s="4">
        <f>IF(
  AND(Tabela1[[#This Row],[GRUPO | ITEM]]="PALHETAS",NOT(OR(MID(Tabela1[[#This Row],[ITEM]],1,5)="YN-PF",MID(Tabela1[[#This Row],[ITEM]],1,5)="YN-PC"))),
  0,
  IF(
    ROUNDUP(
      IF(
        IF(D574="A",13-SUM(AR574:AU574),IF(D574="B",11-SUM(AR574:AU574),IF(D574="C",7-SUM(AR574:AU574))))
        &lt;0,
        0,
        IF(D574="A",13-SUM(AR574:AU574),IF(D574="B",11-SUM(AR574:AU574),IF(D574="C",7-SUM(AR574:AU574))))
      )
      *AE574/C574, 0
    )
    *C574 = 0,
    0,
    ROUNDUP(
      IF(
        IF(D574="A",13-SUM(AR574:AU574),IF(D574="B",11-SUM(AR574:AU574),IF(D574="C",7-SUM(AR574:AU574))))
        &lt;0,
        0,
        IF(D574="A",13-SUM(AR574:AU574),IF(D574="B",11-SUM(AR574:AU574),IF(D574="C",7-SUM(AR574:AU574))))
      )
      *AE574/C574, 0
    ) *C574
  )
)</f>
        <v>0</v>
      </c>
      <c r="AZ574" s="26">
        <f>IF(OR(COUNTIF(AB574,"&gt;="&amp;1.5)+COUNTIF(AA574,"&gt;="&amp;1.5)+COUNTIF(Z574,"&gt;="&amp;1.5)+COUNTIF(Y574,"&gt;="&amp;1.5)+COUNTIF(X574,"&gt;="&amp;1.5)&gt;=2,COUNTIF(AB574,"&gt;="&amp;2)&gt;=1,AND(AA574&gt;=1.5,AB574&lt;=0.3,AI574=0)),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+IFERROR(BA574*C574,0),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+IFERROR(BA574*C574,0),
IFERROR(AVERAGEIF(Tabela1[[#This Row],[COMPRA PADRÃO]:[COMPRA &gt;30%]],"&gt;"&amp;0,Tabela1[[#This Row],[COMPRA PADRÃO]:[COMPRA &gt;30%]]),
0))/Tabela1[[#This Row],[U/CX]],0)*Tabela1[[#This Row],[U/CX]])</f>
        <v>0</v>
      </c>
      <c r="BA574" s="19"/>
      <c r="BB574" s="19"/>
      <c r="BC574" s="5"/>
      <c r="BD574" s="43">
        <f t="shared" si="233"/>
        <v>1.0754716981132075</v>
      </c>
      <c r="BE574" s="44">
        <f>Tabela1[[#This Row],[MÉDIA DIÁRIA]]*180</f>
        <v>193.58490566037736</v>
      </c>
      <c r="BF574" s="44">
        <f>Tabela1[[#This Row],[MÉDIA DIÁRIA]]*IF(Tabela1[[#This Row],[ABC FAT]]="A",(13*22),IF(Tabela1[[#This Row],[ABC FAT]]="B",(9*22),IF(Tabela1[[#This Row],[ABC FAT]]="C",(3*22),0)))</f>
        <v>70.981132075471692</v>
      </c>
      <c r="BG574" s="44">
        <f>SUM(Tabela1[[#This Row],[ESTOQUE TOTAL]],Tabela1[[#This Row],[TRÂNSITO TOTAL]])</f>
        <v>1140</v>
      </c>
      <c r="BH5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5.8888888888888893</v>
      </c>
    </row>
    <row r="575" spans="1:61" s="3" customFormat="1" x14ac:dyDescent="0.2">
      <c r="A575" s="4" t="s">
        <v>269</v>
      </c>
      <c r="B575" s="4" t="s">
        <v>1316</v>
      </c>
      <c r="C575" s="4">
        <v>50</v>
      </c>
      <c r="D575" s="4" t="s">
        <v>85</v>
      </c>
      <c r="E575" s="5"/>
      <c r="F575" s="4"/>
      <c r="G575" s="4"/>
      <c r="H575" s="4"/>
      <c r="I575" s="4"/>
      <c r="J575" s="4"/>
      <c r="K575" s="4"/>
      <c r="L575" s="4"/>
      <c r="M575" s="4"/>
      <c r="N575" s="4">
        <v>50</v>
      </c>
      <c r="O575" s="4">
        <v>267</v>
      </c>
      <c r="P575" s="4">
        <v>70</v>
      </c>
      <c r="Q575" s="13">
        <f t="shared" si="208"/>
        <v>0</v>
      </c>
      <c r="R575" s="16">
        <f t="shared" si="209"/>
        <v>0</v>
      </c>
      <c r="S575" s="16">
        <f t="shared" si="210"/>
        <v>0</v>
      </c>
      <c r="T575" s="16">
        <f t="shared" si="211"/>
        <v>0</v>
      </c>
      <c r="U575" s="16">
        <f t="shared" si="212"/>
        <v>0</v>
      </c>
      <c r="V575" s="16">
        <f t="shared" si="213"/>
        <v>0</v>
      </c>
      <c r="W575" s="16">
        <f t="shared" si="214"/>
        <v>0</v>
      </c>
      <c r="X575" s="16">
        <f t="shared" si="215"/>
        <v>0</v>
      </c>
      <c r="Y575" s="16">
        <f t="shared" si="216"/>
        <v>0</v>
      </c>
      <c r="Z575" s="16">
        <f t="shared" si="217"/>
        <v>0.38759689922480622</v>
      </c>
      <c r="AA575" s="16">
        <f t="shared" si="218"/>
        <v>2.0697674418604652</v>
      </c>
      <c r="AB575" s="17">
        <f t="shared" si="219"/>
        <v>0.54263565891472865</v>
      </c>
      <c r="AC575" s="15">
        <v>15255.31</v>
      </c>
      <c r="AD575" s="14">
        <f>AVERAGE(Tabela1[[#This Row],[202407-JUL]:[202506-JUN]])</f>
        <v>129</v>
      </c>
      <c r="AE575" s="14">
        <f t="shared" si="220"/>
        <v>129</v>
      </c>
      <c r="AF575" s="5">
        <v>0</v>
      </c>
      <c r="AG575" s="6">
        <v>1565</v>
      </c>
      <c r="AH575" s="4">
        <v>0</v>
      </c>
      <c r="AI575" s="23">
        <f>SUM(Tabela1[[#This Row],[ESTOQUE RJ]:[ESTOQUE SC]])</f>
        <v>1565</v>
      </c>
      <c r="AJ575" s="4">
        <v>0</v>
      </c>
      <c r="AK575" s="4">
        <v>1000</v>
      </c>
      <c r="AL575" s="24">
        <f>SUM(Tabela1[[#This Row],[QTD CONTAINER]:[QTD FÁBRICA]])</f>
        <v>1000</v>
      </c>
      <c r="AM575" s="7">
        <f t="shared" si="221"/>
        <v>12.131782945736434</v>
      </c>
      <c r="AN575" s="7">
        <f t="shared" si="222"/>
        <v>0</v>
      </c>
      <c r="AO575" s="8">
        <f t="shared" si="223"/>
        <v>0</v>
      </c>
      <c r="AP575" s="9">
        <f t="shared" si="224"/>
        <v>7.7519379844961236</v>
      </c>
      <c r="AQ575" s="25">
        <f t="shared" si="225"/>
        <v>19.883720930232556</v>
      </c>
      <c r="AR575" s="18">
        <f t="shared" si="226"/>
        <v>12.131782945736434</v>
      </c>
      <c r="AS575" s="7">
        <f t="shared" si="227"/>
        <v>0</v>
      </c>
      <c r="AT575" s="8">
        <f t="shared" si="228"/>
        <v>0</v>
      </c>
      <c r="AU575" s="9">
        <f t="shared" si="229"/>
        <v>7.7519379844961236</v>
      </c>
      <c r="AV575" s="10">
        <f t="shared" si="230"/>
        <v>19.883720930232556</v>
      </c>
      <c r="AW575" s="22">
        <f t="shared" si="231"/>
        <v>0</v>
      </c>
      <c r="AX575" s="5">
        <f t="shared" si="232"/>
        <v>0</v>
      </c>
      <c r="AY575" s="4">
        <f>IF(
  AND(Tabela1[[#This Row],[GRUPO | ITEM]]="PALHETAS",NOT(OR(MID(Tabela1[[#This Row],[ITEM]],1,5)="YN-PF",MID(Tabela1[[#This Row],[ITEM]],1,5)="YN-PC"))),
  0,
  IF(
    ROUNDUP(
      IF(
        IF(D575="A",13-SUM(AR575:AU575),IF(D575="B",11-SUM(AR575:AU575),IF(D575="C",7-SUM(AR575:AU575))))
        &lt;0,
        0,
        IF(D575="A",13-SUM(AR575:AU575),IF(D575="B",11-SUM(AR575:AU575),IF(D575="C",7-SUM(AR575:AU575))))
      )
      *AE575/C575, 0
    )
    *C575 = 0,
    0,
    ROUNDUP(
      IF(
        IF(D575="A",13-SUM(AR575:AU575),IF(D575="B",11-SUM(AR575:AU575),IF(D575="C",7-SUM(AR575:AU575))))
        &lt;0,
        0,
        IF(D575="A",13-SUM(AR575:AU575),IF(D575="B",11-SUM(AR575:AU575),IF(D575="C",7-SUM(AR575:AU575))))
      )
      *AE575/C575, 0
    ) *C575
  )
)</f>
        <v>0</v>
      </c>
      <c r="AZ575" s="26">
        <f>IF(OR(COUNTIF(AB575,"&gt;="&amp;1.5)+COUNTIF(AA575,"&gt;="&amp;1.5)+COUNTIF(Z575,"&gt;="&amp;1.5)+COUNTIF(Y575,"&gt;="&amp;1.5)+COUNTIF(X575,"&gt;="&amp;1.5)&gt;=2,COUNTIF(AB575,"&gt;="&amp;2)&gt;=1,AND(AA575&gt;=1.5,AB575&lt;=0.3,AI575=0)),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+IFERROR(BA575*C575,0),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+IFERROR(BA575*C575,0),
IFERROR(AVERAGEIF(Tabela1[[#This Row],[COMPRA PADRÃO]:[COMPRA &gt;30%]],"&gt;"&amp;0,Tabela1[[#This Row],[COMPRA PADRÃO]:[COMPRA &gt;30%]]),
0))/Tabela1[[#This Row],[U/CX]],0)*Tabela1[[#This Row],[U/CX]])</f>
        <v>0</v>
      </c>
      <c r="BA575" s="19"/>
      <c r="BB575" s="19"/>
      <c r="BC575" s="5"/>
      <c r="BD575" s="43">
        <f t="shared" si="233"/>
        <v>1.4603773584905659</v>
      </c>
      <c r="BE575" s="44">
        <f>Tabela1[[#This Row],[MÉDIA DIÁRIA]]*180</f>
        <v>262.86792452830184</v>
      </c>
      <c r="BF575" s="44">
        <f>Tabela1[[#This Row],[MÉDIA DIÁRIA]]*IF(Tabela1[[#This Row],[ABC FAT]]="A",(13*22),IF(Tabela1[[#This Row],[ABC FAT]]="B",(9*22),IF(Tabela1[[#This Row],[ABC FAT]]="C",(3*22),0)))</f>
        <v>96.384905660377356</v>
      </c>
      <c r="BG575" s="44">
        <f>SUM(Tabela1[[#This Row],[ESTOQUE TOTAL]],Tabela1[[#This Row],[TRÂNSITO TOTAL]])</f>
        <v>2565</v>
      </c>
      <c r="BH5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5.9535601492965844</v>
      </c>
    </row>
    <row r="576" spans="1:61" s="3" customFormat="1" x14ac:dyDescent="0.2">
      <c r="A576" s="4" t="s">
        <v>269</v>
      </c>
      <c r="B576" s="4" t="s">
        <v>1324</v>
      </c>
      <c r="C576" s="4">
        <v>10</v>
      </c>
      <c r="D576" s="4" t="s">
        <v>85</v>
      </c>
      <c r="E576" s="5"/>
      <c r="F576" s="4"/>
      <c r="G576" s="4"/>
      <c r="H576" s="4"/>
      <c r="I576" s="4"/>
      <c r="J576" s="4"/>
      <c r="K576" s="4"/>
      <c r="L576" s="4"/>
      <c r="M576" s="4"/>
      <c r="N576" s="4">
        <v>17</v>
      </c>
      <c r="O576" s="4">
        <v>56</v>
      </c>
      <c r="P576" s="4">
        <v>16</v>
      </c>
      <c r="Q576" s="13">
        <f t="shared" si="208"/>
        <v>0</v>
      </c>
      <c r="R576" s="16">
        <f t="shared" si="209"/>
        <v>0</v>
      </c>
      <c r="S576" s="16">
        <f t="shared" si="210"/>
        <v>0</v>
      </c>
      <c r="T576" s="16">
        <f t="shared" si="211"/>
        <v>0</v>
      </c>
      <c r="U576" s="16">
        <f t="shared" si="212"/>
        <v>0</v>
      </c>
      <c r="V576" s="16">
        <f t="shared" si="213"/>
        <v>0</v>
      </c>
      <c r="W576" s="16">
        <f t="shared" si="214"/>
        <v>0</v>
      </c>
      <c r="X576" s="16">
        <f t="shared" si="215"/>
        <v>0</v>
      </c>
      <c r="Y576" s="16">
        <f t="shared" si="216"/>
        <v>0</v>
      </c>
      <c r="Z576" s="16">
        <f t="shared" si="217"/>
        <v>0.5730337078651685</v>
      </c>
      <c r="AA576" s="16">
        <f t="shared" si="218"/>
        <v>1.8876404494382022</v>
      </c>
      <c r="AB576" s="17">
        <f t="shared" si="219"/>
        <v>0.5393258426966292</v>
      </c>
      <c r="AC576" s="15">
        <v>15256.61</v>
      </c>
      <c r="AD576" s="14">
        <f>AVERAGE(Tabela1[[#This Row],[202407-JUL]:[202506-JUN]])</f>
        <v>29.666666666666668</v>
      </c>
      <c r="AE576" s="14">
        <f t="shared" si="220"/>
        <v>29.666666666666668</v>
      </c>
      <c r="AF576" s="5">
        <v>0</v>
      </c>
      <c r="AG576" s="6">
        <v>360</v>
      </c>
      <c r="AH576" s="4">
        <v>0</v>
      </c>
      <c r="AI576" s="23">
        <f>SUM(Tabela1[[#This Row],[ESTOQUE RJ]:[ESTOQUE SC]])</f>
        <v>360</v>
      </c>
      <c r="AJ576" s="4">
        <v>0</v>
      </c>
      <c r="AK576" s="4">
        <v>1000</v>
      </c>
      <c r="AL576" s="24">
        <f>SUM(Tabela1[[#This Row],[QTD CONTAINER]:[QTD FÁBRICA]])</f>
        <v>1000</v>
      </c>
      <c r="AM576" s="7">
        <f t="shared" si="221"/>
        <v>12.134831460674157</v>
      </c>
      <c r="AN576" s="7">
        <f t="shared" si="222"/>
        <v>0</v>
      </c>
      <c r="AO576" s="8">
        <f t="shared" si="223"/>
        <v>0</v>
      </c>
      <c r="AP576" s="9">
        <f t="shared" si="224"/>
        <v>33.707865168539321</v>
      </c>
      <c r="AQ576" s="25">
        <f t="shared" si="225"/>
        <v>45.842696629213478</v>
      </c>
      <c r="AR576" s="18">
        <f t="shared" si="226"/>
        <v>12.134831460674157</v>
      </c>
      <c r="AS576" s="7">
        <f t="shared" si="227"/>
        <v>0</v>
      </c>
      <c r="AT576" s="8">
        <f t="shared" si="228"/>
        <v>0</v>
      </c>
      <c r="AU576" s="9">
        <f t="shared" si="229"/>
        <v>33.707865168539321</v>
      </c>
      <c r="AV576" s="10">
        <f t="shared" si="230"/>
        <v>45.842696629213478</v>
      </c>
      <c r="AW576" s="22">
        <f t="shared" si="231"/>
        <v>0</v>
      </c>
      <c r="AX576" s="5">
        <f t="shared" si="232"/>
        <v>0</v>
      </c>
      <c r="AY576" s="4">
        <f>IF(
  AND(Tabela1[[#This Row],[GRUPO | ITEM]]="PALHETAS",NOT(OR(MID(Tabela1[[#This Row],[ITEM]],1,5)="YN-PF",MID(Tabela1[[#This Row],[ITEM]],1,5)="YN-PC"))),
  0,
  IF(
    ROUNDUP(
      IF(
        IF(D576="A",13-SUM(AR576:AU576),IF(D576="B",11-SUM(AR576:AU576),IF(D576="C",7-SUM(AR576:AU576))))
        &lt;0,
        0,
        IF(D576="A",13-SUM(AR576:AU576),IF(D576="B",11-SUM(AR576:AU576),IF(D576="C",7-SUM(AR576:AU576))))
      )
      *AE576/C576, 0
    )
    *C576 = 0,
    0,
    ROUNDUP(
      IF(
        IF(D576="A",13-SUM(AR576:AU576),IF(D576="B",11-SUM(AR576:AU576),IF(D576="C",7-SUM(AR576:AU576))))
        &lt;0,
        0,
        IF(D576="A",13-SUM(AR576:AU576),IF(D576="B",11-SUM(AR576:AU576),IF(D576="C",7-SUM(AR576:AU576))))
      )
      *AE576/C576, 0
    ) *C576
  )
)</f>
        <v>0</v>
      </c>
      <c r="AZ576" s="26">
        <f>IF(OR(COUNTIF(AB576,"&gt;="&amp;1.5)+COUNTIF(AA576,"&gt;="&amp;1.5)+COUNTIF(Z576,"&gt;="&amp;1.5)+COUNTIF(Y576,"&gt;="&amp;1.5)+COUNTIF(X576,"&gt;="&amp;1.5)&gt;=2,COUNTIF(AB576,"&gt;="&amp;2)&gt;=1,AND(AA576&gt;=1.5,AB576&lt;=0.3,AI576=0)),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+IFERROR(BA576*C576,0),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+IFERROR(BA576*C576,0),
IFERROR(AVERAGEIF(Tabela1[[#This Row],[COMPRA PADRÃO]:[COMPRA &gt;30%]],"&gt;"&amp;0,Tabela1[[#This Row],[COMPRA PADRÃO]:[COMPRA &gt;30%]]),
0))/Tabela1[[#This Row],[U/CX]],0)*Tabela1[[#This Row],[U/CX]])</f>
        <v>0</v>
      </c>
      <c r="BA576" s="19"/>
      <c r="BB576" s="19"/>
      <c r="BC576" s="5"/>
      <c r="BD576" s="43">
        <f t="shared" si="233"/>
        <v>0.33584905660377357</v>
      </c>
      <c r="BE576" s="44">
        <f>Tabela1[[#This Row],[MÉDIA DIÁRIA]]*180</f>
        <v>60.452830188679243</v>
      </c>
      <c r="BF576" s="44">
        <f>Tabela1[[#This Row],[MÉDIA DIÁRIA]]*IF(Tabela1[[#This Row],[ABC FAT]]="A",(13*22),IF(Tabela1[[#This Row],[ABC FAT]]="B",(9*22),IF(Tabela1[[#This Row],[ABC FAT]]="C",(3*22),0)))</f>
        <v>22.166037735849056</v>
      </c>
      <c r="BG576" s="44">
        <f>SUM(Tabela1[[#This Row],[ESTOQUE TOTAL]],Tabela1[[#This Row],[TRÂNSITO TOTAL]])</f>
        <v>1360</v>
      </c>
      <c r="BH5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5.9550561797752808</v>
      </c>
    </row>
    <row r="577" spans="1:61" s="3" customFormat="1" x14ac:dyDescent="0.2">
      <c r="A577" s="4" t="s">
        <v>17</v>
      </c>
      <c r="B577" s="4" t="s">
        <v>915</v>
      </c>
      <c r="C577" s="4">
        <v>20</v>
      </c>
      <c r="D577" s="4" t="s">
        <v>85</v>
      </c>
      <c r="E577" s="5"/>
      <c r="F577" s="4"/>
      <c r="G577" s="4"/>
      <c r="H577" s="4">
        <v>40</v>
      </c>
      <c r="I577" s="4">
        <v>40</v>
      </c>
      <c r="J577" s="4"/>
      <c r="K577" s="4">
        <v>40</v>
      </c>
      <c r="L577" s="4"/>
      <c r="M577" s="4"/>
      <c r="N577" s="4">
        <v>20</v>
      </c>
      <c r="O577" s="4"/>
      <c r="P577" s="4">
        <v>20</v>
      </c>
      <c r="Q577" s="13">
        <f t="shared" si="208"/>
        <v>0</v>
      </c>
      <c r="R577" s="16">
        <f t="shared" si="209"/>
        <v>0</v>
      </c>
      <c r="S577" s="16">
        <f t="shared" si="210"/>
        <v>0</v>
      </c>
      <c r="T577" s="16">
        <f t="shared" si="211"/>
        <v>1.25</v>
      </c>
      <c r="U577" s="16">
        <f t="shared" si="212"/>
        <v>1.25</v>
      </c>
      <c r="V577" s="16">
        <f t="shared" si="213"/>
        <v>0</v>
      </c>
      <c r="W577" s="16">
        <f t="shared" si="214"/>
        <v>1.25</v>
      </c>
      <c r="X577" s="16">
        <f t="shared" si="215"/>
        <v>0</v>
      </c>
      <c r="Y577" s="16">
        <f t="shared" si="216"/>
        <v>0</v>
      </c>
      <c r="Z577" s="16">
        <f t="shared" si="217"/>
        <v>0.625</v>
      </c>
      <c r="AA577" s="16">
        <f t="shared" si="218"/>
        <v>0</v>
      </c>
      <c r="AB577" s="17">
        <f t="shared" si="219"/>
        <v>0.625</v>
      </c>
      <c r="AC577" s="15">
        <v>2379.8000000000002</v>
      </c>
      <c r="AD577" s="14">
        <f>AVERAGE(Tabela1[[#This Row],[202407-JUL]:[202506-JUN]])</f>
        <v>32</v>
      </c>
      <c r="AE577" s="14">
        <f t="shared" si="220"/>
        <v>32</v>
      </c>
      <c r="AF577" s="5">
        <v>0</v>
      </c>
      <c r="AG577" s="6">
        <v>440</v>
      </c>
      <c r="AH577" s="4">
        <v>220</v>
      </c>
      <c r="AI577" s="23">
        <f>SUM(Tabela1[[#This Row],[ESTOQUE RJ]:[ESTOQUE SC]])</f>
        <v>660</v>
      </c>
      <c r="AJ577" s="4">
        <v>0</v>
      </c>
      <c r="AK577" s="4">
        <v>0</v>
      </c>
      <c r="AL577" s="24">
        <f>SUM(Tabela1[[#This Row],[QTD CONTAINER]:[QTD FÁBRICA]])</f>
        <v>0</v>
      </c>
      <c r="AM577" s="7">
        <f t="shared" si="221"/>
        <v>13.75</v>
      </c>
      <c r="AN577" s="7">
        <f t="shared" si="222"/>
        <v>6.875</v>
      </c>
      <c r="AO577" s="8">
        <f t="shared" si="223"/>
        <v>0</v>
      </c>
      <c r="AP577" s="9">
        <f t="shared" si="224"/>
        <v>0</v>
      </c>
      <c r="AQ577" s="25">
        <f t="shared" si="225"/>
        <v>20.625</v>
      </c>
      <c r="AR577" s="18">
        <f t="shared" si="226"/>
        <v>13.75</v>
      </c>
      <c r="AS577" s="7">
        <f t="shared" si="227"/>
        <v>6.875</v>
      </c>
      <c r="AT577" s="8">
        <f t="shared" si="228"/>
        <v>0</v>
      </c>
      <c r="AU577" s="9">
        <f t="shared" si="229"/>
        <v>0</v>
      </c>
      <c r="AV577" s="10">
        <f t="shared" si="230"/>
        <v>20.625</v>
      </c>
      <c r="AW577" s="22">
        <f t="shared" si="231"/>
        <v>0</v>
      </c>
      <c r="AX577" s="5">
        <f t="shared" si="232"/>
        <v>0</v>
      </c>
      <c r="AY577" s="4">
        <f>IF(
  AND(Tabela1[[#This Row],[GRUPO | ITEM]]="PALHETAS",NOT(OR(MID(Tabela1[[#This Row],[ITEM]],1,5)="YN-PF",MID(Tabela1[[#This Row],[ITEM]],1,5)="YN-PC"))),
  0,
  IF(
    ROUNDUP(
      IF(
        IF(D577="A",13-SUM(AR577:AU577),IF(D577="B",11-SUM(AR577:AU577),IF(D577="C",7-SUM(AR577:AU577))))
        &lt;0,
        0,
        IF(D577="A",13-SUM(AR577:AU577),IF(D577="B",11-SUM(AR577:AU577),IF(D577="C",7-SUM(AR577:AU577))))
      )
      *AE577/C577, 0
    )
    *C577 = 0,
    0,
    ROUNDUP(
      IF(
        IF(D577="A",13-SUM(AR577:AU577),IF(D577="B",11-SUM(AR577:AU577),IF(D577="C",7-SUM(AR577:AU577))))
        &lt;0,
        0,
        IF(D577="A",13-SUM(AR577:AU577),IF(D577="B",11-SUM(AR577:AU577),IF(D577="C",7-SUM(AR577:AU577))))
      )
      *AE577/C577, 0
    ) *C577
  )
)</f>
        <v>0</v>
      </c>
      <c r="AZ577" s="26">
        <f>IF(OR(COUNTIF(AB577,"&gt;="&amp;1.5)+COUNTIF(AA577,"&gt;="&amp;1.5)+COUNTIF(Z577,"&gt;="&amp;1.5)+COUNTIF(Y577,"&gt;="&amp;1.5)+COUNTIF(X577,"&gt;="&amp;1.5)&gt;=2,COUNTIF(AB577,"&gt;="&amp;2)&gt;=1,AND(AA577&gt;=1.5,AB577&lt;=0.3,AI577=0)),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+IFERROR(BA577*C577,0),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+IFERROR(BA577*C577,0),
IFERROR(AVERAGEIF(Tabela1[[#This Row],[COMPRA PADRÃO]:[COMPRA &gt;30%]],"&gt;"&amp;0,Tabela1[[#This Row],[COMPRA PADRÃO]:[COMPRA &gt;30%]]),
0))/Tabela1[[#This Row],[U/CX]],0)*Tabela1[[#This Row],[U/CX]])</f>
        <v>0</v>
      </c>
      <c r="BA577" s="19"/>
      <c r="BB577" s="19"/>
      <c r="BC577" s="5"/>
      <c r="BD577" s="43">
        <f t="shared" si="233"/>
        <v>0.60377358490566035</v>
      </c>
      <c r="BE577" s="44">
        <f>Tabela1[[#This Row],[MÉDIA DIÁRIA]]*180</f>
        <v>108.67924528301886</v>
      </c>
      <c r="BF577" s="44">
        <f>Tabela1[[#This Row],[MÉDIA DIÁRIA]]*IF(Tabela1[[#This Row],[ABC FAT]]="A",(13*22),IF(Tabela1[[#This Row],[ABC FAT]]="B",(9*22),IF(Tabela1[[#This Row],[ABC FAT]]="C",(3*22),0)))</f>
        <v>39.849056603773583</v>
      </c>
      <c r="BG577" s="44">
        <f>SUM(Tabela1[[#This Row],[ESTOQUE TOTAL]],Tabela1[[#This Row],[TRÂNSITO TOTAL]])</f>
        <v>660</v>
      </c>
      <c r="BH5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6.072916666666667</v>
      </c>
    </row>
    <row r="578" spans="1:61" s="3" customFormat="1" x14ac:dyDescent="0.2">
      <c r="A578" s="4" t="s">
        <v>269</v>
      </c>
      <c r="B578" s="4" t="s">
        <v>1331</v>
      </c>
      <c r="C578" s="4">
        <v>50</v>
      </c>
      <c r="D578" s="4" t="s">
        <v>85</v>
      </c>
      <c r="E578" s="5"/>
      <c r="F578" s="4"/>
      <c r="G578" s="4"/>
      <c r="H578" s="4"/>
      <c r="I578" s="4"/>
      <c r="J578" s="4"/>
      <c r="K578" s="4"/>
      <c r="L578" s="4"/>
      <c r="M578" s="4"/>
      <c r="N578" s="4">
        <v>30</v>
      </c>
      <c r="O578" s="4">
        <v>14</v>
      </c>
      <c r="P578" s="4">
        <v>45</v>
      </c>
      <c r="Q578" s="13">
        <f t="shared" ref="Q578:Q641" si="234">IFERROR(E578/AVERAGE($E578:$P578),"")</f>
        <v>0</v>
      </c>
      <c r="R578" s="16">
        <f t="shared" ref="R578:R641" si="235">IFERROR(F578/AVERAGE($E578:$P578),"")</f>
        <v>0</v>
      </c>
      <c r="S578" s="16">
        <f t="shared" ref="S578:S641" si="236">IFERROR(G578/AVERAGE($E578:$P578),"")</f>
        <v>0</v>
      </c>
      <c r="T578" s="16">
        <f t="shared" ref="T578:T641" si="237">IFERROR(H578/AVERAGE($E578:$P578),"")</f>
        <v>0</v>
      </c>
      <c r="U578" s="16">
        <f t="shared" ref="U578:U641" si="238">IFERROR(I578/AVERAGE($E578:$P578),"")</f>
        <v>0</v>
      </c>
      <c r="V578" s="16">
        <f t="shared" ref="V578:V641" si="239">IFERROR(J578/AVERAGE($E578:$P578),"")</f>
        <v>0</v>
      </c>
      <c r="W578" s="16">
        <f t="shared" ref="W578:W641" si="240">IFERROR(K578/AVERAGE($E578:$P578),"")</f>
        <v>0</v>
      </c>
      <c r="X578" s="16">
        <f t="shared" ref="X578:X641" si="241">IFERROR(L578/AVERAGE($E578:$P578),"")</f>
        <v>0</v>
      </c>
      <c r="Y578" s="16">
        <f t="shared" ref="Y578:Y641" si="242">IFERROR(M578/AVERAGE($E578:$P578),"")</f>
        <v>0</v>
      </c>
      <c r="Z578" s="16">
        <f t="shared" ref="Z578:Z641" si="243">IFERROR(N578/AVERAGE($E578:$P578),"")</f>
        <v>1.0112359550561798</v>
      </c>
      <c r="AA578" s="16">
        <f t="shared" ref="AA578:AA641" si="244">IFERROR(O578/AVERAGE($E578:$P578),"")</f>
        <v>0.47191011235955055</v>
      </c>
      <c r="AB578" s="17">
        <f t="shared" ref="AB578:AB641" si="245">IFERROR(P578/AVERAGE($E578:$P578),"")</f>
        <v>1.5168539325842696</v>
      </c>
      <c r="AC578" s="15">
        <v>3586.66</v>
      </c>
      <c r="AD578" s="14">
        <f>AVERAGE(Tabela1[[#This Row],[202407-JUL]:[202506-JUN]])</f>
        <v>29.666666666666668</v>
      </c>
      <c r="AE578" s="14">
        <f t="shared" ref="AE578:AE641" si="246">IFERROR(AVERAGEIF(Q578:AB578,"&gt;"&amp;0.3,E578:P578),0)</f>
        <v>29.666666666666668</v>
      </c>
      <c r="AF578" s="5">
        <v>0</v>
      </c>
      <c r="AG578" s="6">
        <v>383</v>
      </c>
      <c r="AH578" s="4">
        <v>0</v>
      </c>
      <c r="AI578" s="23">
        <f>SUM(Tabela1[[#This Row],[ESTOQUE RJ]:[ESTOQUE SC]])</f>
        <v>383</v>
      </c>
      <c r="AJ578" s="4">
        <v>0</v>
      </c>
      <c r="AK578" s="4">
        <v>1250</v>
      </c>
      <c r="AL578" s="24">
        <f>SUM(Tabela1[[#This Row],[QTD CONTAINER]:[QTD FÁBRICA]])</f>
        <v>1250</v>
      </c>
      <c r="AM578" s="7">
        <f t="shared" ref="AM578:AM641" si="247">AG578/AD578</f>
        <v>12.910112359550562</v>
      </c>
      <c r="AN578" s="7">
        <f t="shared" ref="AN578:AN641" si="248">AH578/AD578</f>
        <v>0</v>
      </c>
      <c r="AO578" s="8">
        <f t="shared" ref="AO578:AO641" si="249">AJ578/AD578</f>
        <v>0</v>
      </c>
      <c r="AP578" s="9">
        <f t="shared" ref="AP578:AP641" si="250">AK578/AD578</f>
        <v>42.134831460674157</v>
      </c>
      <c r="AQ578" s="25">
        <f t="shared" ref="AQ578:AQ641" si="251">SUM(AM578:AP578)</f>
        <v>55.044943820224717</v>
      </c>
      <c r="AR578" s="18">
        <f t="shared" ref="AR578:AR641" si="252">AG578/AE578</f>
        <v>12.910112359550562</v>
      </c>
      <c r="AS578" s="7">
        <f t="shared" ref="AS578:AS641" si="253">AH578/AE578</f>
        <v>0</v>
      </c>
      <c r="AT578" s="8">
        <f t="shared" ref="AT578:AT641" si="254">AJ578/AE578</f>
        <v>0</v>
      </c>
      <c r="AU578" s="9">
        <f t="shared" ref="AU578:AU641" si="255">AK578/AE578</f>
        <v>42.134831460674157</v>
      </c>
      <c r="AV578" s="10">
        <f t="shared" ref="AV578:AV641" si="256">SUM(AR578:AU578)</f>
        <v>55.044943820224717</v>
      </c>
      <c r="AW578" s="22">
        <f t="shared" ref="AW578:AW641" si="257">IFERROR(AZ578/AVERAGE(AD578:AE578),0)</f>
        <v>0</v>
      </c>
      <c r="AX578" s="5">
        <f t="shared" ref="AX578:AX641" si="258">IF(
  AND(A578="PALHETAS",NOT(OR(MID(B578,1,5)="YN-PF",MID(B578,1,5)="YN-PC"))),
  0,
  IF(
    ROUNDUP(
      IF(
        IF(D578="A",13-SUM(AM578:AP578),IF(D578="B",11-SUM(AM578:AP578),IF(D578="C",7-SUM(AM578:AP578))))
        &lt;0,
        0,
        IF(D578="A",13-SUM(AM578:AP578),IF(D578="B",11-SUM(AM578:AP578),IF(D578="C",7-SUM(AM578:AP578))))
      )
      *AD578/C578,
      0
    )*C578 = 0,
    0,
    ROUNDUP(
      IF(
        IF(D578="A",13-SUM(AM578:AP578),IF(D578="B",11-SUM(AM578:AP578),IF(D578="C",7-SUM(AM578:AP578))))
        &lt;0,
        0,
        IF(D578="A",13-SUM(AM578:AP578),IF(D578="B",11-SUM(AM578:AP578),IF(D578="C",7-SUM(AM578:AP578))))
      )
      *AD578/C578,
      0
    )*C578
  )
)</f>
        <v>0</v>
      </c>
      <c r="AY578" s="4">
        <f>IF(
  AND(Tabela1[[#This Row],[GRUPO | ITEM]]="PALHETAS",NOT(OR(MID(Tabela1[[#This Row],[ITEM]],1,5)="YN-PF",MID(Tabela1[[#This Row],[ITEM]],1,5)="YN-PC"))),
  0,
  IF(
    ROUNDUP(
      IF(
        IF(D578="A",13-SUM(AR578:AU578),IF(D578="B",11-SUM(AR578:AU578),IF(D578="C",7-SUM(AR578:AU578))))
        &lt;0,
        0,
        IF(D578="A",13-SUM(AR578:AU578),IF(D578="B",11-SUM(AR578:AU578),IF(D578="C",7-SUM(AR578:AU578))))
      )
      *AE578/C578, 0
    )
    *C578 = 0,
    0,
    ROUNDUP(
      IF(
        IF(D578="A",13-SUM(AR578:AU578),IF(D578="B",11-SUM(AR578:AU578),IF(D578="C",7-SUM(AR578:AU578))))
        &lt;0,
        0,
        IF(D578="A",13-SUM(AR578:AU578),IF(D578="B",11-SUM(AR578:AU578),IF(D578="C",7-SUM(AR578:AU578))))
      )
      *AE578/C578, 0
    ) *C578
  )
)</f>
        <v>0</v>
      </c>
      <c r="AZ578" s="26">
        <f>IF(OR(COUNTIF(AB578,"&gt;="&amp;1.5)+COUNTIF(AA578,"&gt;="&amp;1.5)+COUNTIF(Z578,"&gt;="&amp;1.5)+COUNTIF(Y578,"&gt;="&amp;1.5)+COUNTIF(X578,"&gt;="&amp;1.5)&gt;=2,COUNTIF(AB578,"&gt;="&amp;2)&gt;=1,AND(AA578&gt;=1.5,AB578&lt;=0.3,AI578=0)),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+IFERROR(BA578*C578,0),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+IFERROR(BA578*C578,0),
IFERROR(AVERAGEIF(Tabela1[[#This Row],[COMPRA PADRÃO]:[COMPRA &gt;30%]],"&gt;"&amp;0,Tabela1[[#This Row],[COMPRA PADRÃO]:[COMPRA &gt;30%]]),
0))/Tabela1[[#This Row],[U/CX]],0)*Tabela1[[#This Row],[U/CX]])</f>
        <v>0</v>
      </c>
      <c r="BA578" s="19"/>
      <c r="BB578" s="19"/>
      <c r="BC578" s="5"/>
      <c r="BD578" s="43">
        <f t="shared" ref="BD578:BD641" si="259">SUM(E578,F578,G578,H578,I578,J578,K578,L578,M578,N578,O578,P578)/265</f>
        <v>0.33584905660377357</v>
      </c>
      <c r="BE578" s="44">
        <f>Tabela1[[#This Row],[MÉDIA DIÁRIA]]*180</f>
        <v>60.452830188679243</v>
      </c>
      <c r="BF578" s="44">
        <f>Tabela1[[#This Row],[MÉDIA DIÁRIA]]*IF(Tabela1[[#This Row],[ABC FAT]]="A",(13*22),IF(Tabela1[[#This Row],[ABC FAT]]="B",(9*22),IF(Tabela1[[#This Row],[ABC FAT]]="C",(3*22),0)))</f>
        <v>22.166037735849056</v>
      </c>
      <c r="BG578" s="44">
        <f>SUM(Tabela1[[#This Row],[ESTOQUE TOTAL]],Tabela1[[#This Row],[TRÂNSITO TOTAL]])</f>
        <v>1633</v>
      </c>
      <c r="BH5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6.3355181023720348</v>
      </c>
    </row>
    <row r="579" spans="1:61" s="3" customFormat="1" x14ac:dyDescent="0.2">
      <c r="A579" s="4" t="s">
        <v>17</v>
      </c>
      <c r="B579" s="4" t="s">
        <v>981</v>
      </c>
      <c r="C579" s="4">
        <v>25</v>
      </c>
      <c r="D579" s="4" t="s">
        <v>85</v>
      </c>
      <c r="E579" s="5"/>
      <c r="F579" s="4"/>
      <c r="G579" s="4">
        <v>115</v>
      </c>
      <c r="H579" s="4"/>
      <c r="I579" s="4"/>
      <c r="J579" s="4"/>
      <c r="K579" s="4">
        <v>55</v>
      </c>
      <c r="L579" s="4">
        <v>5</v>
      </c>
      <c r="M579" s="4">
        <v>25</v>
      </c>
      <c r="N579" s="4">
        <v>25</v>
      </c>
      <c r="O579" s="4"/>
      <c r="P579" s="4">
        <v>50</v>
      </c>
      <c r="Q579" s="13">
        <f t="shared" si="234"/>
        <v>0</v>
      </c>
      <c r="R579" s="16">
        <f t="shared" si="235"/>
        <v>0</v>
      </c>
      <c r="S579" s="16">
        <f t="shared" si="236"/>
        <v>2.5090909090909088</v>
      </c>
      <c r="T579" s="16">
        <f t="shared" si="237"/>
        <v>0</v>
      </c>
      <c r="U579" s="16">
        <f t="shared" si="238"/>
        <v>0</v>
      </c>
      <c r="V579" s="16">
        <f t="shared" si="239"/>
        <v>0</v>
      </c>
      <c r="W579" s="16">
        <f t="shared" si="240"/>
        <v>1.2</v>
      </c>
      <c r="X579" s="16">
        <f t="shared" si="241"/>
        <v>0.10909090909090909</v>
      </c>
      <c r="Y579" s="16">
        <f t="shared" si="242"/>
        <v>0.54545454545454541</v>
      </c>
      <c r="Z579" s="16">
        <f t="shared" si="243"/>
        <v>0.54545454545454541</v>
      </c>
      <c r="AA579" s="16">
        <f t="shared" si="244"/>
        <v>0</v>
      </c>
      <c r="AB579" s="17">
        <f t="shared" si="245"/>
        <v>1.0909090909090908</v>
      </c>
      <c r="AC579" s="15">
        <v>5704.4</v>
      </c>
      <c r="AD579" s="14">
        <f>AVERAGE(Tabela1[[#This Row],[202407-JUL]:[202506-JUN]])</f>
        <v>45.833333333333336</v>
      </c>
      <c r="AE579" s="14">
        <f t="shared" si="246"/>
        <v>54</v>
      </c>
      <c r="AF579" s="5">
        <v>0</v>
      </c>
      <c r="AG579" s="6">
        <v>325</v>
      </c>
      <c r="AH579" s="4">
        <v>900</v>
      </c>
      <c r="AI579" s="23">
        <f>SUM(Tabela1[[#This Row],[ESTOQUE RJ]:[ESTOQUE SC]])</f>
        <v>1225</v>
      </c>
      <c r="AJ579" s="4">
        <v>0</v>
      </c>
      <c r="AK579" s="4">
        <v>0</v>
      </c>
      <c r="AL579" s="24">
        <f>SUM(Tabela1[[#This Row],[QTD CONTAINER]:[QTD FÁBRICA]])</f>
        <v>0</v>
      </c>
      <c r="AM579" s="7">
        <f t="shared" si="247"/>
        <v>7.0909090909090908</v>
      </c>
      <c r="AN579" s="7">
        <f t="shared" si="248"/>
        <v>19.636363636363637</v>
      </c>
      <c r="AO579" s="8">
        <f t="shared" si="249"/>
        <v>0</v>
      </c>
      <c r="AP579" s="9">
        <f t="shared" si="250"/>
        <v>0</v>
      </c>
      <c r="AQ579" s="25">
        <f t="shared" si="251"/>
        <v>26.727272727272727</v>
      </c>
      <c r="AR579" s="18">
        <f t="shared" si="252"/>
        <v>6.0185185185185182</v>
      </c>
      <c r="AS579" s="7">
        <f t="shared" si="253"/>
        <v>16.666666666666668</v>
      </c>
      <c r="AT579" s="8">
        <f t="shared" si="254"/>
        <v>0</v>
      </c>
      <c r="AU579" s="9">
        <f t="shared" si="255"/>
        <v>0</v>
      </c>
      <c r="AV579" s="10">
        <f t="shared" si="256"/>
        <v>22.685185185185187</v>
      </c>
      <c r="AW579" s="22">
        <f t="shared" si="257"/>
        <v>0</v>
      </c>
      <c r="AX579" s="5">
        <f t="shared" si="258"/>
        <v>0</v>
      </c>
      <c r="AY579" s="4">
        <f>IF(
  AND(Tabela1[[#This Row],[GRUPO | ITEM]]="PALHETAS",NOT(OR(MID(Tabela1[[#This Row],[ITEM]],1,5)="YN-PF",MID(Tabela1[[#This Row],[ITEM]],1,5)="YN-PC"))),
  0,
  IF(
    ROUNDUP(
      IF(
        IF(D579="A",13-SUM(AR579:AU579),IF(D579="B",11-SUM(AR579:AU579),IF(D579="C",7-SUM(AR579:AU579))))
        &lt;0,
        0,
        IF(D579="A",13-SUM(AR579:AU579),IF(D579="B",11-SUM(AR579:AU579),IF(D579="C",7-SUM(AR579:AU579))))
      )
      *AE579/C579, 0
    )
    *C579 = 0,
    0,
    ROUNDUP(
      IF(
        IF(D579="A",13-SUM(AR579:AU579),IF(D579="B",11-SUM(AR579:AU579),IF(D579="C",7-SUM(AR579:AU579))))
        &lt;0,
        0,
        IF(D579="A",13-SUM(AR579:AU579),IF(D579="B",11-SUM(AR579:AU579),IF(D579="C",7-SUM(AR579:AU579))))
      )
      *AE579/C579, 0
    ) *C579
  )
)</f>
        <v>0</v>
      </c>
      <c r="AZ579" s="26">
        <f>IF(OR(COUNTIF(AB579,"&gt;="&amp;1.5)+COUNTIF(AA579,"&gt;="&amp;1.5)+COUNTIF(Z579,"&gt;="&amp;1.5)+COUNTIF(Y579,"&gt;="&amp;1.5)+COUNTIF(X579,"&gt;="&amp;1.5)&gt;=2,COUNTIF(AB579,"&gt;="&amp;2)&gt;=1,AND(AA579&gt;=1.5,AB579&lt;=0.3,AI579=0)),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+IFERROR(BA579*C579,0),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+IFERROR(BA579*C579,0),
IFERROR(AVERAGEIF(Tabela1[[#This Row],[COMPRA PADRÃO]:[COMPRA &gt;30%]],"&gt;"&amp;0,Tabela1[[#This Row],[COMPRA PADRÃO]:[COMPRA &gt;30%]]),
0))/Tabela1[[#This Row],[U/CX]],0)*Tabela1[[#This Row],[U/CX]])</f>
        <v>0</v>
      </c>
      <c r="BA579" s="19"/>
      <c r="BB579" s="19"/>
      <c r="BC579" s="5"/>
      <c r="BD579" s="43">
        <f t="shared" si="259"/>
        <v>1.0377358490566038</v>
      </c>
      <c r="BE579" s="44">
        <f>Tabela1[[#This Row],[MÉDIA DIÁRIA]]*180</f>
        <v>186.79245283018867</v>
      </c>
      <c r="BF579" s="44">
        <f>Tabela1[[#This Row],[MÉDIA DIÁRIA]]*IF(Tabela1[[#This Row],[ABC FAT]]="A",(13*22),IF(Tabela1[[#This Row],[ABC FAT]]="B",(9*22),IF(Tabela1[[#This Row],[ABC FAT]]="C",(3*22),0)))</f>
        <v>68.490566037735846</v>
      </c>
      <c r="BG579" s="44">
        <f>SUM(Tabela1[[#This Row],[ESTOQUE TOTAL]],Tabela1[[#This Row],[TRÂNSITO TOTAL]])</f>
        <v>1225</v>
      </c>
      <c r="BH5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6.5580808080808088</v>
      </c>
    </row>
    <row r="580" spans="1:61" s="3" customFormat="1" x14ac:dyDescent="0.2">
      <c r="A580" s="4" t="s">
        <v>17</v>
      </c>
      <c r="B580" s="4" t="s">
        <v>869</v>
      </c>
      <c r="C580" s="4">
        <v>25</v>
      </c>
      <c r="D580" s="4" t="s">
        <v>85</v>
      </c>
      <c r="E580" s="5">
        <v>125</v>
      </c>
      <c r="F580" s="4">
        <v>100</v>
      </c>
      <c r="G580" s="4">
        <v>150</v>
      </c>
      <c r="H580" s="4">
        <v>100</v>
      </c>
      <c r="I580" s="4">
        <v>175</v>
      </c>
      <c r="J580" s="4">
        <v>100</v>
      </c>
      <c r="K580" s="4">
        <v>125</v>
      </c>
      <c r="L580" s="4">
        <v>150</v>
      </c>
      <c r="M580" s="4">
        <v>75</v>
      </c>
      <c r="N580" s="4">
        <v>75</v>
      </c>
      <c r="O580" s="4">
        <v>125</v>
      </c>
      <c r="P580" s="4">
        <v>75</v>
      </c>
      <c r="Q580" s="13">
        <f t="shared" si="234"/>
        <v>1.0909090909090911</v>
      </c>
      <c r="R580" s="16">
        <f t="shared" si="235"/>
        <v>0.8727272727272728</v>
      </c>
      <c r="S580" s="16">
        <f t="shared" si="236"/>
        <v>1.3090909090909091</v>
      </c>
      <c r="T580" s="16">
        <f t="shared" si="237"/>
        <v>0.8727272727272728</v>
      </c>
      <c r="U580" s="16">
        <f t="shared" si="238"/>
        <v>1.5272727272727273</v>
      </c>
      <c r="V580" s="16">
        <f t="shared" si="239"/>
        <v>0.8727272727272728</v>
      </c>
      <c r="W580" s="16">
        <f t="shared" si="240"/>
        <v>1.0909090909090911</v>
      </c>
      <c r="X580" s="16">
        <f t="shared" si="241"/>
        <v>1.3090909090909091</v>
      </c>
      <c r="Y580" s="16">
        <f t="shared" si="242"/>
        <v>0.65454545454545454</v>
      </c>
      <c r="Z580" s="16">
        <f t="shared" si="243"/>
        <v>0.65454545454545454</v>
      </c>
      <c r="AA580" s="16">
        <f t="shared" si="244"/>
        <v>1.0909090909090911</v>
      </c>
      <c r="AB580" s="17">
        <f t="shared" si="245"/>
        <v>0.65454545454545454</v>
      </c>
      <c r="AC580" s="15">
        <v>16069</v>
      </c>
      <c r="AD580" s="14">
        <f>AVERAGE(Tabela1[[#This Row],[202407-JUL]:[202506-JUN]])</f>
        <v>114.58333333333333</v>
      </c>
      <c r="AE580" s="14">
        <f t="shared" si="246"/>
        <v>114.58333333333333</v>
      </c>
      <c r="AF580" s="5">
        <v>0</v>
      </c>
      <c r="AG580" s="6">
        <v>4100</v>
      </c>
      <c r="AH580" s="4">
        <v>2400</v>
      </c>
      <c r="AI580" s="23">
        <f>SUM(Tabela1[[#This Row],[ESTOQUE RJ]:[ESTOQUE SC]])</f>
        <v>6500</v>
      </c>
      <c r="AJ580" s="4">
        <v>0</v>
      </c>
      <c r="AK580" s="4">
        <v>0</v>
      </c>
      <c r="AL580" s="24">
        <f>SUM(Tabela1[[#This Row],[QTD CONTAINER]:[QTD FÁBRICA]])</f>
        <v>0</v>
      </c>
      <c r="AM580" s="7">
        <f t="shared" si="247"/>
        <v>35.781818181818181</v>
      </c>
      <c r="AN580" s="7">
        <f t="shared" si="248"/>
        <v>20.945454545454545</v>
      </c>
      <c r="AO580" s="8">
        <f t="shared" si="249"/>
        <v>0</v>
      </c>
      <c r="AP580" s="9">
        <f t="shared" si="250"/>
        <v>0</v>
      </c>
      <c r="AQ580" s="25">
        <f t="shared" si="251"/>
        <v>56.727272727272727</v>
      </c>
      <c r="AR580" s="18">
        <f t="shared" si="252"/>
        <v>35.781818181818181</v>
      </c>
      <c r="AS580" s="7">
        <f t="shared" si="253"/>
        <v>20.945454545454545</v>
      </c>
      <c r="AT580" s="8">
        <f t="shared" si="254"/>
        <v>0</v>
      </c>
      <c r="AU580" s="9">
        <f t="shared" si="255"/>
        <v>0</v>
      </c>
      <c r="AV580" s="10">
        <f t="shared" si="256"/>
        <v>56.727272727272727</v>
      </c>
      <c r="AW580" s="22">
        <f t="shared" si="257"/>
        <v>0</v>
      </c>
      <c r="AX580" s="5">
        <f t="shared" si="258"/>
        <v>0</v>
      </c>
      <c r="AY580" s="4">
        <f>IF(
  AND(Tabela1[[#This Row],[GRUPO | ITEM]]="PALHETAS",NOT(OR(MID(Tabela1[[#This Row],[ITEM]],1,5)="YN-PF",MID(Tabela1[[#This Row],[ITEM]],1,5)="YN-PC"))),
  0,
  IF(
    ROUNDUP(
      IF(
        IF(D580="A",13-SUM(AR580:AU580),IF(D580="B",11-SUM(AR580:AU580),IF(D580="C",7-SUM(AR580:AU580))))
        &lt;0,
        0,
        IF(D580="A",13-SUM(AR580:AU580),IF(D580="B",11-SUM(AR580:AU580),IF(D580="C",7-SUM(AR580:AU580))))
      )
      *AE580/C580, 0
    )
    *C580 = 0,
    0,
    ROUNDUP(
      IF(
        IF(D580="A",13-SUM(AR580:AU580),IF(D580="B",11-SUM(AR580:AU580),IF(D580="C",7-SUM(AR580:AU580))))
        &lt;0,
        0,
        IF(D580="A",13-SUM(AR580:AU580),IF(D580="B",11-SUM(AR580:AU580),IF(D580="C",7-SUM(AR580:AU580))))
      )
      *AE580/C580, 0
    ) *C580
  )
)</f>
        <v>0</v>
      </c>
      <c r="AZ580" s="26">
        <f>IF(OR(COUNTIF(AB580,"&gt;="&amp;1.5)+COUNTIF(AA580,"&gt;="&amp;1.5)+COUNTIF(Z580,"&gt;="&amp;1.5)+COUNTIF(Y580,"&gt;="&amp;1.5)+COUNTIF(X580,"&gt;="&amp;1.5)&gt;=2,COUNTIF(AB580,"&gt;="&amp;2)&gt;=1,AND(AA580&gt;=1.5,AB580&lt;=0.3,AI580=0)),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+IFERROR(BA580*C580,0),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+IFERROR(BA580*C580,0),
IFERROR(AVERAGEIF(Tabela1[[#This Row],[COMPRA PADRÃO]:[COMPRA &gt;30%]],"&gt;"&amp;0,Tabela1[[#This Row],[COMPRA PADRÃO]:[COMPRA &gt;30%]]),
0))/Tabela1[[#This Row],[U/CX]],0)*Tabela1[[#This Row],[U/CX]])</f>
        <v>0</v>
      </c>
      <c r="BA580" s="19"/>
      <c r="BB580" s="19"/>
      <c r="BC580" s="5"/>
      <c r="BD580" s="43">
        <f t="shared" si="259"/>
        <v>5.1886792452830193</v>
      </c>
      <c r="BE580" s="44">
        <f>Tabela1[[#This Row],[MÉDIA DIÁRIA]]*180</f>
        <v>933.9622641509435</v>
      </c>
      <c r="BF580" s="44">
        <f>Tabela1[[#This Row],[MÉDIA DIÁRIA]]*IF(Tabela1[[#This Row],[ABC FAT]]="A",(13*22),IF(Tabela1[[#This Row],[ABC FAT]]="B",(9*22),IF(Tabela1[[#This Row],[ABC FAT]]="C",(3*22),0)))</f>
        <v>342.45283018867929</v>
      </c>
      <c r="BG580" s="44">
        <f>SUM(Tabela1[[#This Row],[ESTOQUE TOTAL]],Tabela1[[#This Row],[TRÂNSITO TOTAL]])</f>
        <v>6500</v>
      </c>
      <c r="BH5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6.9595959595959584</v>
      </c>
    </row>
    <row r="581" spans="1:61" s="3" customFormat="1" x14ac:dyDescent="0.2">
      <c r="A581" s="4" t="s">
        <v>17</v>
      </c>
      <c r="B581" s="4" t="s">
        <v>897</v>
      </c>
      <c r="C581" s="4">
        <v>20</v>
      </c>
      <c r="D581" s="4" t="s">
        <v>85</v>
      </c>
      <c r="E581" s="5">
        <v>40</v>
      </c>
      <c r="F581" s="4"/>
      <c r="G581" s="4"/>
      <c r="H581" s="4">
        <v>100</v>
      </c>
      <c r="I581" s="4">
        <v>20</v>
      </c>
      <c r="J581" s="4"/>
      <c r="K581" s="4">
        <v>220</v>
      </c>
      <c r="L581" s="4">
        <v>40</v>
      </c>
      <c r="M581" s="4">
        <v>40</v>
      </c>
      <c r="N581" s="4"/>
      <c r="O581" s="4"/>
      <c r="P581" s="4">
        <v>20</v>
      </c>
      <c r="Q581" s="13">
        <f t="shared" si="234"/>
        <v>0.58333333333333337</v>
      </c>
      <c r="R581" s="16">
        <f t="shared" si="235"/>
        <v>0</v>
      </c>
      <c r="S581" s="16">
        <f t="shared" si="236"/>
        <v>0</v>
      </c>
      <c r="T581" s="16">
        <f t="shared" si="237"/>
        <v>1.4583333333333335</v>
      </c>
      <c r="U581" s="16">
        <f t="shared" si="238"/>
        <v>0.29166666666666669</v>
      </c>
      <c r="V581" s="16">
        <f t="shared" si="239"/>
        <v>0</v>
      </c>
      <c r="W581" s="16">
        <f t="shared" si="240"/>
        <v>3.2083333333333335</v>
      </c>
      <c r="X581" s="16">
        <f t="shared" si="241"/>
        <v>0.58333333333333337</v>
      </c>
      <c r="Y581" s="16">
        <f t="shared" si="242"/>
        <v>0.58333333333333337</v>
      </c>
      <c r="Z581" s="16">
        <f t="shared" si="243"/>
        <v>0</v>
      </c>
      <c r="AA581" s="16">
        <f t="shared" si="244"/>
        <v>0</v>
      </c>
      <c r="AB581" s="17">
        <f t="shared" si="245"/>
        <v>0.29166666666666669</v>
      </c>
      <c r="AC581" s="15">
        <v>7457.8</v>
      </c>
      <c r="AD581" s="14">
        <f>AVERAGE(Tabela1[[#This Row],[202407-JUL]:[202506-JUN]])</f>
        <v>68.571428571428569</v>
      </c>
      <c r="AE581" s="14">
        <f t="shared" si="246"/>
        <v>88</v>
      </c>
      <c r="AF581" s="5">
        <v>0</v>
      </c>
      <c r="AG581" s="6">
        <v>1260</v>
      </c>
      <c r="AH581" s="4">
        <v>1040</v>
      </c>
      <c r="AI581" s="23">
        <f>SUM(Tabela1[[#This Row],[ESTOQUE RJ]:[ESTOQUE SC]])</f>
        <v>2300</v>
      </c>
      <c r="AJ581" s="4">
        <v>0</v>
      </c>
      <c r="AK581" s="4">
        <v>0</v>
      </c>
      <c r="AL581" s="24">
        <f>SUM(Tabela1[[#This Row],[QTD CONTAINER]:[QTD FÁBRICA]])</f>
        <v>0</v>
      </c>
      <c r="AM581" s="7">
        <f t="shared" si="247"/>
        <v>18.375</v>
      </c>
      <c r="AN581" s="7">
        <f t="shared" si="248"/>
        <v>15.166666666666668</v>
      </c>
      <c r="AO581" s="8">
        <f t="shared" si="249"/>
        <v>0</v>
      </c>
      <c r="AP581" s="9">
        <f t="shared" si="250"/>
        <v>0</v>
      </c>
      <c r="AQ581" s="25">
        <f t="shared" si="251"/>
        <v>33.541666666666671</v>
      </c>
      <c r="AR581" s="18">
        <f t="shared" si="252"/>
        <v>14.318181818181818</v>
      </c>
      <c r="AS581" s="7">
        <f t="shared" si="253"/>
        <v>11.818181818181818</v>
      </c>
      <c r="AT581" s="8">
        <f t="shared" si="254"/>
        <v>0</v>
      </c>
      <c r="AU581" s="9">
        <f t="shared" si="255"/>
        <v>0</v>
      </c>
      <c r="AV581" s="10">
        <f t="shared" si="256"/>
        <v>26.136363636363637</v>
      </c>
      <c r="AW581" s="22">
        <f t="shared" si="257"/>
        <v>0</v>
      </c>
      <c r="AX581" s="5">
        <f t="shared" si="258"/>
        <v>0</v>
      </c>
      <c r="AY581" s="4">
        <f>IF(
  AND(Tabela1[[#This Row],[GRUPO | ITEM]]="PALHETAS",NOT(OR(MID(Tabela1[[#This Row],[ITEM]],1,5)="YN-PF",MID(Tabela1[[#This Row],[ITEM]],1,5)="YN-PC"))),
  0,
  IF(
    ROUNDUP(
      IF(
        IF(D581="A",13-SUM(AR581:AU581),IF(D581="B",11-SUM(AR581:AU581),IF(D581="C",7-SUM(AR581:AU581))))
        &lt;0,
        0,
        IF(D581="A",13-SUM(AR581:AU581),IF(D581="B",11-SUM(AR581:AU581),IF(D581="C",7-SUM(AR581:AU581))))
      )
      *AE581/C581, 0
    )
    *C581 = 0,
    0,
    ROUNDUP(
      IF(
        IF(D581="A",13-SUM(AR581:AU581),IF(D581="B",11-SUM(AR581:AU581),IF(D581="C",7-SUM(AR581:AU581))))
        &lt;0,
        0,
        IF(D581="A",13-SUM(AR581:AU581),IF(D581="B",11-SUM(AR581:AU581),IF(D581="C",7-SUM(AR581:AU581))))
      )
      *AE581/C581, 0
    ) *C581
  )
)</f>
        <v>0</v>
      </c>
      <c r="AZ581" s="26">
        <f>IF(OR(COUNTIF(AB581,"&gt;="&amp;1.5)+COUNTIF(AA581,"&gt;="&amp;1.5)+COUNTIF(Z581,"&gt;="&amp;1.5)+COUNTIF(Y581,"&gt;="&amp;1.5)+COUNTIF(X581,"&gt;="&amp;1.5)&gt;=2,COUNTIF(AB581,"&gt;="&amp;2)&gt;=1,AND(AA581&gt;=1.5,AB581&lt;=0.3,AI581=0)),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+IFERROR(BA581*C581,0),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+IFERROR(BA581*C581,0),
IFERROR(AVERAGEIF(Tabela1[[#This Row],[COMPRA PADRÃO]:[COMPRA &gt;30%]],"&gt;"&amp;0,Tabela1[[#This Row],[COMPRA PADRÃO]:[COMPRA &gt;30%]]),
0))/Tabela1[[#This Row],[U/CX]],0)*Tabela1[[#This Row],[U/CX]])</f>
        <v>0</v>
      </c>
      <c r="BA581" s="19"/>
      <c r="BB581" s="19"/>
      <c r="BC581" s="5"/>
      <c r="BD581" s="43">
        <f t="shared" si="259"/>
        <v>1.8113207547169812</v>
      </c>
      <c r="BE581" s="44">
        <f>Tabela1[[#This Row],[MÉDIA DIÁRIA]]*180</f>
        <v>326.03773584905662</v>
      </c>
      <c r="BF581" s="44">
        <f>Tabela1[[#This Row],[MÉDIA DIÁRIA]]*IF(Tabela1[[#This Row],[ABC FAT]]="A",(13*22),IF(Tabela1[[#This Row],[ABC FAT]]="B",(9*22),IF(Tabela1[[#This Row],[ABC FAT]]="C",(3*22),0)))</f>
        <v>119.54716981132076</v>
      </c>
      <c r="BG581" s="44">
        <f>SUM(Tabela1[[#This Row],[ESTOQUE TOTAL]],Tabela1[[#This Row],[TRÂNSITO TOTAL]])</f>
        <v>2300</v>
      </c>
      <c r="BH5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7.0543981481481479</v>
      </c>
    </row>
    <row r="582" spans="1:61" s="3" customFormat="1" x14ac:dyDescent="0.2">
      <c r="A582" s="4" t="s">
        <v>17</v>
      </c>
      <c r="B582" s="4" t="s">
        <v>957</v>
      </c>
      <c r="C582" s="4">
        <v>25</v>
      </c>
      <c r="D582" s="4" t="s">
        <v>85</v>
      </c>
      <c r="E582" s="5"/>
      <c r="F582" s="4"/>
      <c r="G582" s="4">
        <v>50</v>
      </c>
      <c r="H582" s="4"/>
      <c r="I582" s="4"/>
      <c r="J582" s="4"/>
      <c r="K582" s="4">
        <v>25</v>
      </c>
      <c r="L582" s="4"/>
      <c r="M582" s="4"/>
      <c r="N582" s="4"/>
      <c r="O582" s="4">
        <v>25</v>
      </c>
      <c r="P582" s="4">
        <v>25</v>
      </c>
      <c r="Q582" s="13">
        <f t="shared" si="234"/>
        <v>0</v>
      </c>
      <c r="R582" s="16">
        <f t="shared" si="235"/>
        <v>0</v>
      </c>
      <c r="S582" s="16">
        <f t="shared" si="236"/>
        <v>1.6</v>
      </c>
      <c r="T582" s="16">
        <f t="shared" si="237"/>
        <v>0</v>
      </c>
      <c r="U582" s="16">
        <f t="shared" si="238"/>
        <v>0</v>
      </c>
      <c r="V582" s="16">
        <f t="shared" si="239"/>
        <v>0</v>
      </c>
      <c r="W582" s="16">
        <f t="shared" si="240"/>
        <v>0.8</v>
      </c>
      <c r="X582" s="16">
        <f t="shared" si="241"/>
        <v>0</v>
      </c>
      <c r="Y582" s="16">
        <f t="shared" si="242"/>
        <v>0</v>
      </c>
      <c r="Z582" s="16">
        <f t="shared" si="243"/>
        <v>0</v>
      </c>
      <c r="AA582" s="16">
        <f t="shared" si="244"/>
        <v>0.8</v>
      </c>
      <c r="AB582" s="17">
        <f t="shared" si="245"/>
        <v>0.8</v>
      </c>
      <c r="AC582" s="15">
        <v>2530</v>
      </c>
      <c r="AD582" s="14">
        <f>AVERAGE(Tabela1[[#This Row],[202407-JUL]:[202506-JUN]])</f>
        <v>31.25</v>
      </c>
      <c r="AE582" s="14">
        <f t="shared" si="246"/>
        <v>31.25</v>
      </c>
      <c r="AF582" s="5">
        <v>0</v>
      </c>
      <c r="AG582" s="6">
        <v>600</v>
      </c>
      <c r="AH582" s="4">
        <v>0</v>
      </c>
      <c r="AI582" s="23">
        <f>SUM(Tabela1[[#This Row],[ESTOQUE RJ]:[ESTOQUE SC]])</f>
        <v>600</v>
      </c>
      <c r="AJ582" s="4">
        <v>0</v>
      </c>
      <c r="AK582" s="4">
        <v>0</v>
      </c>
      <c r="AL582" s="24">
        <f>SUM(Tabela1[[#This Row],[QTD CONTAINER]:[QTD FÁBRICA]])</f>
        <v>0</v>
      </c>
      <c r="AM582" s="7">
        <f t="shared" si="247"/>
        <v>19.2</v>
      </c>
      <c r="AN582" s="7">
        <f t="shared" si="248"/>
        <v>0</v>
      </c>
      <c r="AO582" s="8">
        <f t="shared" si="249"/>
        <v>0</v>
      </c>
      <c r="AP582" s="9">
        <f t="shared" si="250"/>
        <v>0</v>
      </c>
      <c r="AQ582" s="25">
        <f t="shared" si="251"/>
        <v>19.2</v>
      </c>
      <c r="AR582" s="18">
        <f t="shared" si="252"/>
        <v>19.2</v>
      </c>
      <c r="AS582" s="7">
        <f t="shared" si="253"/>
        <v>0</v>
      </c>
      <c r="AT582" s="8">
        <f t="shared" si="254"/>
        <v>0</v>
      </c>
      <c r="AU582" s="9">
        <f t="shared" si="255"/>
        <v>0</v>
      </c>
      <c r="AV582" s="10">
        <f t="shared" si="256"/>
        <v>19.2</v>
      </c>
      <c r="AW582" s="22">
        <f t="shared" si="257"/>
        <v>0</v>
      </c>
      <c r="AX582" s="5">
        <f t="shared" si="258"/>
        <v>0</v>
      </c>
      <c r="AY582" s="4">
        <f>IF(
  AND(Tabela1[[#This Row],[GRUPO | ITEM]]="PALHETAS",NOT(OR(MID(Tabela1[[#This Row],[ITEM]],1,5)="YN-PF",MID(Tabela1[[#This Row],[ITEM]],1,5)="YN-PC"))),
  0,
  IF(
    ROUNDUP(
      IF(
        IF(D582="A",13-SUM(AR582:AU582),IF(D582="B",11-SUM(AR582:AU582),IF(D582="C",7-SUM(AR582:AU582))))
        &lt;0,
        0,
        IF(D582="A",13-SUM(AR582:AU582),IF(D582="B",11-SUM(AR582:AU582),IF(D582="C",7-SUM(AR582:AU582))))
      )
      *AE582/C582, 0
    )
    *C582 = 0,
    0,
    ROUNDUP(
      IF(
        IF(D582="A",13-SUM(AR582:AU582),IF(D582="B",11-SUM(AR582:AU582),IF(D582="C",7-SUM(AR582:AU582))))
        &lt;0,
        0,
        IF(D582="A",13-SUM(AR582:AU582),IF(D582="B",11-SUM(AR582:AU582),IF(D582="C",7-SUM(AR582:AU582))))
      )
      *AE582/C582, 0
    ) *C582
  )
)</f>
        <v>0</v>
      </c>
      <c r="AZ582" s="26">
        <f>IF(OR(COUNTIF(AB582,"&gt;="&amp;1.5)+COUNTIF(AA582,"&gt;="&amp;1.5)+COUNTIF(Z582,"&gt;="&amp;1.5)+COUNTIF(Y582,"&gt;="&amp;1.5)+COUNTIF(X582,"&gt;="&amp;1.5)&gt;=2,COUNTIF(AB582,"&gt;="&amp;2)&gt;=1,AND(AA582&gt;=1.5,AB582&lt;=0.3,AI582=0)),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+IFERROR(BA582*C582,0),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+IFERROR(BA582*C582,0),
IFERROR(AVERAGEIF(Tabela1[[#This Row],[COMPRA PADRÃO]:[COMPRA &gt;30%]],"&gt;"&amp;0,Tabela1[[#This Row],[COMPRA PADRÃO]:[COMPRA &gt;30%]]),
0))/Tabela1[[#This Row],[U/CX]],0)*Tabela1[[#This Row],[U/CX]])</f>
        <v>0</v>
      </c>
      <c r="BA582" s="19"/>
      <c r="BB582" s="19"/>
      <c r="BC582" s="5"/>
      <c r="BD582" s="43">
        <f t="shared" si="259"/>
        <v>0.47169811320754718</v>
      </c>
      <c r="BE582" s="44">
        <f>Tabela1[[#This Row],[MÉDIA DIÁRIA]]*180</f>
        <v>84.905660377358487</v>
      </c>
      <c r="BF582" s="44">
        <f>Tabela1[[#This Row],[MÉDIA DIÁRIA]]*IF(Tabela1[[#This Row],[ABC FAT]]="A",(13*22),IF(Tabela1[[#This Row],[ABC FAT]]="B",(9*22),IF(Tabela1[[#This Row],[ABC FAT]]="C",(3*22),0)))</f>
        <v>31.132075471698112</v>
      </c>
      <c r="BG582" s="44">
        <f>SUM(Tabela1[[#This Row],[ESTOQUE TOTAL]],Tabela1[[#This Row],[TRÂNSITO TOTAL]])</f>
        <v>600</v>
      </c>
      <c r="BH5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7.0666666666666673</v>
      </c>
    </row>
    <row r="583" spans="1:61" s="3" customFormat="1" x14ac:dyDescent="0.2">
      <c r="A583" s="4" t="s">
        <v>17</v>
      </c>
      <c r="B583" s="4" t="s">
        <v>799</v>
      </c>
      <c r="C583" s="4">
        <v>20</v>
      </c>
      <c r="D583" s="4" t="s">
        <v>85</v>
      </c>
      <c r="E583" s="5">
        <v>40</v>
      </c>
      <c r="F583" s="4">
        <v>40</v>
      </c>
      <c r="G583" s="4">
        <v>60</v>
      </c>
      <c r="H583" s="4">
        <v>60</v>
      </c>
      <c r="I583" s="4">
        <v>60</v>
      </c>
      <c r="J583" s="4">
        <v>20</v>
      </c>
      <c r="K583" s="4"/>
      <c r="L583" s="4">
        <v>40</v>
      </c>
      <c r="M583" s="4"/>
      <c r="N583" s="4">
        <v>100</v>
      </c>
      <c r="O583" s="4">
        <v>20</v>
      </c>
      <c r="P583" s="4">
        <v>40</v>
      </c>
      <c r="Q583" s="13">
        <f t="shared" si="234"/>
        <v>0.83333333333333337</v>
      </c>
      <c r="R583" s="16">
        <f t="shared" si="235"/>
        <v>0.83333333333333337</v>
      </c>
      <c r="S583" s="16">
        <f t="shared" si="236"/>
        <v>1.25</v>
      </c>
      <c r="T583" s="16">
        <f t="shared" si="237"/>
        <v>1.25</v>
      </c>
      <c r="U583" s="16">
        <f t="shared" si="238"/>
        <v>1.25</v>
      </c>
      <c r="V583" s="16">
        <f t="shared" si="239"/>
        <v>0.41666666666666669</v>
      </c>
      <c r="W583" s="16">
        <f t="shared" si="240"/>
        <v>0</v>
      </c>
      <c r="X583" s="16">
        <f t="shared" si="241"/>
        <v>0.83333333333333337</v>
      </c>
      <c r="Y583" s="16">
        <f t="shared" si="242"/>
        <v>0</v>
      </c>
      <c r="Z583" s="16">
        <f t="shared" si="243"/>
        <v>2.0833333333333335</v>
      </c>
      <c r="AA583" s="16">
        <f t="shared" si="244"/>
        <v>0.41666666666666669</v>
      </c>
      <c r="AB583" s="17">
        <f t="shared" si="245"/>
        <v>0.83333333333333337</v>
      </c>
      <c r="AC583" s="15">
        <v>5957.2</v>
      </c>
      <c r="AD583" s="14">
        <f>AVERAGE(Tabela1[[#This Row],[202407-JUL]:[202506-JUN]])</f>
        <v>48</v>
      </c>
      <c r="AE583" s="14">
        <f t="shared" si="246"/>
        <v>48</v>
      </c>
      <c r="AF583" s="5">
        <v>0</v>
      </c>
      <c r="AG583" s="6">
        <v>1280</v>
      </c>
      <c r="AH583" s="4">
        <v>1060</v>
      </c>
      <c r="AI583" s="23">
        <f>SUM(Tabela1[[#This Row],[ESTOQUE RJ]:[ESTOQUE SC]])</f>
        <v>2340</v>
      </c>
      <c r="AJ583" s="4">
        <v>0</v>
      </c>
      <c r="AK583" s="4">
        <v>0</v>
      </c>
      <c r="AL583" s="24">
        <f>SUM(Tabela1[[#This Row],[QTD CONTAINER]:[QTD FÁBRICA]])</f>
        <v>0</v>
      </c>
      <c r="AM583" s="7">
        <f t="shared" si="247"/>
        <v>26.666666666666668</v>
      </c>
      <c r="AN583" s="7">
        <f t="shared" si="248"/>
        <v>22.083333333333332</v>
      </c>
      <c r="AO583" s="8">
        <f t="shared" si="249"/>
        <v>0</v>
      </c>
      <c r="AP583" s="9">
        <f t="shared" si="250"/>
        <v>0</v>
      </c>
      <c r="AQ583" s="25">
        <f t="shared" si="251"/>
        <v>48.75</v>
      </c>
      <c r="AR583" s="18">
        <f t="shared" si="252"/>
        <v>26.666666666666668</v>
      </c>
      <c r="AS583" s="7">
        <f t="shared" si="253"/>
        <v>22.083333333333332</v>
      </c>
      <c r="AT583" s="8">
        <f t="shared" si="254"/>
        <v>0</v>
      </c>
      <c r="AU583" s="9">
        <f t="shared" si="255"/>
        <v>0</v>
      </c>
      <c r="AV583" s="10">
        <f t="shared" si="256"/>
        <v>48.75</v>
      </c>
      <c r="AW583" s="22">
        <f t="shared" si="257"/>
        <v>0</v>
      </c>
      <c r="AX583" s="5">
        <f t="shared" si="258"/>
        <v>0</v>
      </c>
      <c r="AY583" s="4">
        <f>IF(
  AND(Tabela1[[#This Row],[GRUPO | ITEM]]="PALHETAS",NOT(OR(MID(Tabela1[[#This Row],[ITEM]],1,5)="YN-PF",MID(Tabela1[[#This Row],[ITEM]],1,5)="YN-PC"))),
  0,
  IF(
    ROUNDUP(
      IF(
        IF(D583="A",13-SUM(AR583:AU583),IF(D583="B",11-SUM(AR583:AU583),IF(D583="C",7-SUM(AR583:AU583))))
        &lt;0,
        0,
        IF(D583="A",13-SUM(AR583:AU583),IF(D583="B",11-SUM(AR583:AU583),IF(D583="C",7-SUM(AR583:AU583))))
      )
      *AE583/C583, 0
    )
    *C583 = 0,
    0,
    ROUNDUP(
      IF(
        IF(D583="A",13-SUM(AR583:AU583),IF(D583="B",11-SUM(AR583:AU583),IF(D583="C",7-SUM(AR583:AU583))))
        &lt;0,
        0,
        IF(D583="A",13-SUM(AR583:AU583),IF(D583="B",11-SUM(AR583:AU583),IF(D583="C",7-SUM(AR583:AU583))))
      )
      *AE583/C583, 0
    ) *C583
  )
)</f>
        <v>0</v>
      </c>
      <c r="AZ583" s="26">
        <f>IF(OR(COUNTIF(AB583,"&gt;="&amp;1.5)+COUNTIF(AA583,"&gt;="&amp;1.5)+COUNTIF(Z583,"&gt;="&amp;1.5)+COUNTIF(Y583,"&gt;="&amp;1.5)+COUNTIF(X583,"&gt;="&amp;1.5)&gt;=2,COUNTIF(AB583,"&gt;="&amp;2)&gt;=1,AND(AA583&gt;=1.5,AB583&lt;=0.3,AI583=0)),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+IFERROR(BA583*C583,0),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+IFERROR(BA583*C583,0),
IFERROR(AVERAGEIF(Tabela1[[#This Row],[COMPRA PADRÃO]:[COMPRA &gt;30%]],"&gt;"&amp;0,Tabela1[[#This Row],[COMPRA PADRÃO]:[COMPRA &gt;30%]]),
0))/Tabela1[[#This Row],[U/CX]],0)*Tabela1[[#This Row],[U/CX]])</f>
        <v>0</v>
      </c>
      <c r="BA583" s="33"/>
      <c r="BB583" s="33"/>
      <c r="BC583" s="42"/>
      <c r="BD583" s="43">
        <f t="shared" si="259"/>
        <v>1.8113207547169812</v>
      </c>
      <c r="BE583" s="44">
        <f>Tabela1[[#This Row],[MÉDIA DIÁRIA]]*180</f>
        <v>326.03773584905662</v>
      </c>
      <c r="BF583" s="44">
        <f>Tabela1[[#This Row],[MÉDIA DIÁRIA]]*IF(Tabela1[[#This Row],[ABC FAT]]="A",(13*22),IF(Tabela1[[#This Row],[ABC FAT]]="B",(9*22),IF(Tabela1[[#This Row],[ABC FAT]]="C",(3*22),0)))</f>
        <v>119.54716981132076</v>
      </c>
      <c r="BG583" s="44">
        <f>SUM(Tabela1[[#This Row],[ESTOQUE TOTAL]],Tabela1[[#This Row],[TRÂNSITO TOTAL]])</f>
        <v>2340</v>
      </c>
      <c r="BH5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7.177083333333333</v>
      </c>
    </row>
    <row r="584" spans="1:61" s="3" customFormat="1" x14ac:dyDescent="0.2">
      <c r="A584" s="4" t="s">
        <v>17</v>
      </c>
      <c r="B584" s="4" t="s">
        <v>879</v>
      </c>
      <c r="C584" s="4">
        <v>20</v>
      </c>
      <c r="D584" s="4" t="s">
        <v>85</v>
      </c>
      <c r="E584" s="5"/>
      <c r="F584" s="4">
        <v>40</v>
      </c>
      <c r="G584" s="4"/>
      <c r="H584" s="4"/>
      <c r="I584" s="4">
        <v>20</v>
      </c>
      <c r="J584" s="4">
        <v>20</v>
      </c>
      <c r="K584" s="4">
        <v>100</v>
      </c>
      <c r="L584" s="4">
        <v>20</v>
      </c>
      <c r="M584" s="4">
        <v>60</v>
      </c>
      <c r="N584" s="4">
        <v>40</v>
      </c>
      <c r="O584" s="4">
        <v>20</v>
      </c>
      <c r="P584" s="4">
        <v>20</v>
      </c>
      <c r="Q584" s="13">
        <f t="shared" si="234"/>
        <v>0</v>
      </c>
      <c r="R584" s="16">
        <f t="shared" si="235"/>
        <v>1.0588235294117647</v>
      </c>
      <c r="S584" s="16">
        <f t="shared" si="236"/>
        <v>0</v>
      </c>
      <c r="T584" s="16">
        <f t="shared" si="237"/>
        <v>0</v>
      </c>
      <c r="U584" s="16">
        <f t="shared" si="238"/>
        <v>0.52941176470588236</v>
      </c>
      <c r="V584" s="16">
        <f t="shared" si="239"/>
        <v>0.52941176470588236</v>
      </c>
      <c r="W584" s="16">
        <f t="shared" si="240"/>
        <v>2.6470588235294117</v>
      </c>
      <c r="X584" s="16">
        <f t="shared" si="241"/>
        <v>0.52941176470588236</v>
      </c>
      <c r="Y584" s="16">
        <f t="shared" si="242"/>
        <v>1.588235294117647</v>
      </c>
      <c r="Z584" s="16">
        <f t="shared" si="243"/>
        <v>1.0588235294117647</v>
      </c>
      <c r="AA584" s="16">
        <f t="shared" si="244"/>
        <v>0.52941176470588236</v>
      </c>
      <c r="AB584" s="17">
        <f t="shared" si="245"/>
        <v>0.52941176470588236</v>
      </c>
      <c r="AC584" s="15">
        <v>5298.8</v>
      </c>
      <c r="AD584" s="14">
        <f>AVERAGE(Tabela1[[#This Row],[202407-JUL]:[202506-JUN]])</f>
        <v>37.777777777777779</v>
      </c>
      <c r="AE584" s="14">
        <f t="shared" si="246"/>
        <v>37.777777777777779</v>
      </c>
      <c r="AF584" s="5">
        <v>0</v>
      </c>
      <c r="AG584" s="6">
        <v>1659</v>
      </c>
      <c r="AH584" s="4">
        <v>0</v>
      </c>
      <c r="AI584" s="23">
        <f>SUM(Tabela1[[#This Row],[ESTOQUE RJ]:[ESTOQUE SC]])</f>
        <v>1659</v>
      </c>
      <c r="AJ584" s="4">
        <v>0</v>
      </c>
      <c r="AK584" s="4">
        <v>0</v>
      </c>
      <c r="AL584" s="24">
        <f>SUM(Tabela1[[#This Row],[QTD CONTAINER]:[QTD FÁBRICA]])</f>
        <v>0</v>
      </c>
      <c r="AM584" s="7">
        <f t="shared" si="247"/>
        <v>43.914705882352941</v>
      </c>
      <c r="AN584" s="7">
        <f t="shared" si="248"/>
        <v>0</v>
      </c>
      <c r="AO584" s="8">
        <f t="shared" si="249"/>
        <v>0</v>
      </c>
      <c r="AP584" s="9">
        <f t="shared" si="250"/>
        <v>0</v>
      </c>
      <c r="AQ584" s="25">
        <f t="shared" si="251"/>
        <v>43.914705882352941</v>
      </c>
      <c r="AR584" s="18">
        <f t="shared" si="252"/>
        <v>43.914705882352941</v>
      </c>
      <c r="AS584" s="7">
        <f t="shared" si="253"/>
        <v>0</v>
      </c>
      <c r="AT584" s="8">
        <f t="shared" si="254"/>
        <v>0</v>
      </c>
      <c r="AU584" s="9">
        <f t="shared" si="255"/>
        <v>0</v>
      </c>
      <c r="AV584" s="10">
        <f t="shared" si="256"/>
        <v>43.914705882352941</v>
      </c>
      <c r="AW584" s="22">
        <f t="shared" si="257"/>
        <v>0</v>
      </c>
      <c r="AX584" s="5">
        <f t="shared" si="258"/>
        <v>0</v>
      </c>
      <c r="AY584" s="4">
        <f>IF(
  AND(Tabela1[[#This Row],[GRUPO | ITEM]]="PALHETAS",NOT(OR(MID(Tabela1[[#This Row],[ITEM]],1,5)="YN-PF",MID(Tabela1[[#This Row],[ITEM]],1,5)="YN-PC"))),
  0,
  IF(
    ROUNDUP(
      IF(
        IF(D584="A",13-SUM(AR584:AU584),IF(D584="B",11-SUM(AR584:AU584),IF(D584="C",7-SUM(AR584:AU584))))
        &lt;0,
        0,
        IF(D584="A",13-SUM(AR584:AU584),IF(D584="B",11-SUM(AR584:AU584),IF(D584="C",7-SUM(AR584:AU584))))
      )
      *AE584/C584, 0
    )
    *C584 = 0,
    0,
    ROUNDUP(
      IF(
        IF(D584="A",13-SUM(AR584:AU584),IF(D584="B",11-SUM(AR584:AU584),IF(D584="C",7-SUM(AR584:AU584))))
        &lt;0,
        0,
        IF(D584="A",13-SUM(AR584:AU584),IF(D584="B",11-SUM(AR584:AU584),IF(D584="C",7-SUM(AR584:AU584))))
      )
      *AE584/C584, 0
    ) *C584
  )
)</f>
        <v>0</v>
      </c>
      <c r="AZ584" s="26">
        <f>IF(OR(COUNTIF(AB584,"&gt;="&amp;1.5)+COUNTIF(AA584,"&gt;="&amp;1.5)+COUNTIF(Z584,"&gt;="&amp;1.5)+COUNTIF(Y584,"&gt;="&amp;1.5)+COUNTIF(X584,"&gt;="&amp;1.5)&gt;=2,COUNTIF(AB584,"&gt;="&amp;2)&gt;=1,AND(AA584&gt;=1.5,AB584&lt;=0.3,AI584=0)),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+IFERROR(BA584*C584,0),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+IFERROR(BA584*C584,0),
IFERROR(AVERAGEIF(Tabela1[[#This Row],[COMPRA PADRÃO]:[COMPRA &gt;30%]],"&gt;"&amp;0,Tabela1[[#This Row],[COMPRA PADRÃO]:[COMPRA &gt;30%]]),
0))/Tabela1[[#This Row],[U/CX]],0)*Tabela1[[#This Row],[U/CX]])</f>
        <v>0</v>
      </c>
      <c r="BA584" s="19"/>
      <c r="BB584" s="19"/>
      <c r="BC584" s="5"/>
      <c r="BD584" s="43">
        <f t="shared" si="259"/>
        <v>1.2830188679245282</v>
      </c>
      <c r="BE584" s="44">
        <f>Tabela1[[#This Row],[MÉDIA DIÁRIA]]*180</f>
        <v>230.94339622641508</v>
      </c>
      <c r="BF584" s="44">
        <f>Tabela1[[#This Row],[MÉDIA DIÁRIA]]*IF(Tabela1[[#This Row],[ABC FAT]]="A",(13*22),IF(Tabela1[[#This Row],[ABC FAT]]="B",(9*22),IF(Tabela1[[#This Row],[ABC FAT]]="C",(3*22),0)))</f>
        <v>84.679245283018858</v>
      </c>
      <c r="BG584" s="44">
        <f>SUM(Tabela1[[#This Row],[ESTOQUE TOTAL]],Tabela1[[#This Row],[TRÂNSITO TOTAL]])</f>
        <v>1659</v>
      </c>
      <c r="BH5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7.1835784313725499</v>
      </c>
    </row>
    <row r="585" spans="1:61" s="3" customFormat="1" x14ac:dyDescent="0.2">
      <c r="A585" s="4" t="s">
        <v>17</v>
      </c>
      <c r="B585" s="4" t="s">
        <v>891</v>
      </c>
      <c r="C585" s="4">
        <v>20</v>
      </c>
      <c r="D585" s="4" t="s">
        <v>85</v>
      </c>
      <c r="E585" s="5"/>
      <c r="F585" s="4">
        <v>60</v>
      </c>
      <c r="G585" s="4"/>
      <c r="H585" s="4">
        <v>60</v>
      </c>
      <c r="I585" s="4"/>
      <c r="J585" s="4"/>
      <c r="K585" s="4">
        <v>20</v>
      </c>
      <c r="L585" s="4">
        <v>20</v>
      </c>
      <c r="M585" s="4">
        <v>60</v>
      </c>
      <c r="N585" s="4"/>
      <c r="O585" s="4">
        <v>20</v>
      </c>
      <c r="P585" s="4"/>
      <c r="Q585" s="13">
        <f t="shared" si="234"/>
        <v>0</v>
      </c>
      <c r="R585" s="16">
        <f t="shared" si="235"/>
        <v>1.5</v>
      </c>
      <c r="S585" s="16">
        <f t="shared" si="236"/>
        <v>0</v>
      </c>
      <c r="T585" s="16">
        <f t="shared" si="237"/>
        <v>1.5</v>
      </c>
      <c r="U585" s="16">
        <f t="shared" si="238"/>
        <v>0</v>
      </c>
      <c r="V585" s="16">
        <f t="shared" si="239"/>
        <v>0</v>
      </c>
      <c r="W585" s="16">
        <f t="shared" si="240"/>
        <v>0.5</v>
      </c>
      <c r="X585" s="16">
        <f t="shared" si="241"/>
        <v>0.5</v>
      </c>
      <c r="Y585" s="16">
        <f t="shared" si="242"/>
        <v>1.5</v>
      </c>
      <c r="Z585" s="16">
        <f t="shared" si="243"/>
        <v>0</v>
      </c>
      <c r="AA585" s="16">
        <f t="shared" si="244"/>
        <v>0.5</v>
      </c>
      <c r="AB585" s="17">
        <f t="shared" si="245"/>
        <v>0</v>
      </c>
      <c r="AC585" s="15">
        <v>3678.2</v>
      </c>
      <c r="AD585" s="14">
        <f>AVERAGE(Tabela1[[#This Row],[202407-JUL]:[202506-JUN]])</f>
        <v>40</v>
      </c>
      <c r="AE585" s="14">
        <f t="shared" si="246"/>
        <v>40</v>
      </c>
      <c r="AF585" s="5">
        <v>0</v>
      </c>
      <c r="AG585" s="6">
        <v>1180</v>
      </c>
      <c r="AH585" s="4">
        <v>0</v>
      </c>
      <c r="AI585" s="23">
        <f>SUM(Tabela1[[#This Row],[ESTOQUE RJ]:[ESTOQUE SC]])</f>
        <v>1180</v>
      </c>
      <c r="AJ585" s="4">
        <v>0</v>
      </c>
      <c r="AK585" s="4">
        <v>0</v>
      </c>
      <c r="AL585" s="24">
        <f>SUM(Tabela1[[#This Row],[QTD CONTAINER]:[QTD FÁBRICA]])</f>
        <v>0</v>
      </c>
      <c r="AM585" s="7">
        <f t="shared" si="247"/>
        <v>29.5</v>
      </c>
      <c r="AN585" s="7">
        <f t="shared" si="248"/>
        <v>0</v>
      </c>
      <c r="AO585" s="8">
        <f t="shared" si="249"/>
        <v>0</v>
      </c>
      <c r="AP585" s="9">
        <f t="shared" si="250"/>
        <v>0</v>
      </c>
      <c r="AQ585" s="25">
        <f t="shared" si="251"/>
        <v>29.5</v>
      </c>
      <c r="AR585" s="18">
        <f t="shared" si="252"/>
        <v>29.5</v>
      </c>
      <c r="AS585" s="7">
        <f t="shared" si="253"/>
        <v>0</v>
      </c>
      <c r="AT585" s="8">
        <f t="shared" si="254"/>
        <v>0</v>
      </c>
      <c r="AU585" s="9">
        <f t="shared" si="255"/>
        <v>0</v>
      </c>
      <c r="AV585" s="10">
        <f t="shared" si="256"/>
        <v>29.5</v>
      </c>
      <c r="AW585" s="22">
        <f t="shared" si="257"/>
        <v>0</v>
      </c>
      <c r="AX585" s="5">
        <f t="shared" si="258"/>
        <v>0</v>
      </c>
      <c r="AY585" s="4">
        <f>IF(
  AND(Tabela1[[#This Row],[GRUPO | ITEM]]="PALHETAS",NOT(OR(MID(Tabela1[[#This Row],[ITEM]],1,5)="YN-PF",MID(Tabela1[[#This Row],[ITEM]],1,5)="YN-PC"))),
  0,
  IF(
    ROUNDUP(
      IF(
        IF(D585="A",13-SUM(AR585:AU585),IF(D585="B",11-SUM(AR585:AU585),IF(D585="C",7-SUM(AR585:AU585))))
        &lt;0,
        0,
        IF(D585="A",13-SUM(AR585:AU585),IF(D585="B",11-SUM(AR585:AU585),IF(D585="C",7-SUM(AR585:AU585))))
      )
      *AE585/C585, 0
    )
    *C585 = 0,
    0,
    ROUNDUP(
      IF(
        IF(D585="A",13-SUM(AR585:AU585),IF(D585="B",11-SUM(AR585:AU585),IF(D585="C",7-SUM(AR585:AU585))))
        &lt;0,
        0,
        IF(D585="A",13-SUM(AR585:AU585),IF(D585="B",11-SUM(AR585:AU585),IF(D585="C",7-SUM(AR585:AU585))))
      )
      *AE585/C585, 0
    ) *C585
  )
)</f>
        <v>0</v>
      </c>
      <c r="AZ585" s="26">
        <f>IF(OR(COUNTIF(AB585,"&gt;="&amp;1.5)+COUNTIF(AA585,"&gt;="&amp;1.5)+COUNTIF(Z585,"&gt;="&amp;1.5)+COUNTIF(Y585,"&gt;="&amp;1.5)+COUNTIF(X585,"&gt;="&amp;1.5)&gt;=2,COUNTIF(AB585,"&gt;="&amp;2)&gt;=1,AND(AA585&gt;=1.5,AB585&lt;=0.3,AI585=0)),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+IFERROR(BA585*C585,0),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+IFERROR(BA585*C585,0),
IFERROR(AVERAGEIF(Tabela1[[#This Row],[COMPRA PADRÃO]:[COMPRA &gt;30%]],"&gt;"&amp;0,Tabela1[[#This Row],[COMPRA PADRÃO]:[COMPRA &gt;30%]]),
0))/Tabela1[[#This Row],[U/CX]],0)*Tabela1[[#This Row],[U/CX]])</f>
        <v>0</v>
      </c>
      <c r="BA585" s="19"/>
      <c r="BB585" s="19"/>
      <c r="BC585" s="5"/>
      <c r="BD585" s="43">
        <f t="shared" si="259"/>
        <v>0.90566037735849059</v>
      </c>
      <c r="BE585" s="44">
        <f>Tabela1[[#This Row],[MÉDIA DIÁRIA]]*180</f>
        <v>163.01886792452831</v>
      </c>
      <c r="BF585" s="44">
        <f>Tabela1[[#This Row],[MÉDIA DIÁRIA]]*IF(Tabela1[[#This Row],[ABC FAT]]="A",(13*22),IF(Tabela1[[#This Row],[ABC FAT]]="B",(9*22),IF(Tabela1[[#This Row],[ABC FAT]]="C",(3*22),0)))</f>
        <v>59.773584905660378</v>
      </c>
      <c r="BG585" s="44">
        <f>SUM(Tabela1[[#This Row],[ESTOQUE TOTAL]],Tabela1[[#This Row],[TRÂNSITO TOTAL]])</f>
        <v>1180</v>
      </c>
      <c r="BH5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7.2384259259259256</v>
      </c>
    </row>
    <row r="586" spans="1:61" s="3" customFormat="1" x14ac:dyDescent="0.2">
      <c r="A586" s="4" t="s">
        <v>17</v>
      </c>
      <c r="B586" s="4" t="s">
        <v>884</v>
      </c>
      <c r="C586" s="4">
        <v>20</v>
      </c>
      <c r="D586" s="4" t="s">
        <v>85</v>
      </c>
      <c r="E586" s="5">
        <v>100</v>
      </c>
      <c r="F586" s="4">
        <v>60</v>
      </c>
      <c r="G586" s="4"/>
      <c r="H586" s="4">
        <v>60</v>
      </c>
      <c r="I586" s="4"/>
      <c r="J586" s="4"/>
      <c r="K586" s="4"/>
      <c r="L586" s="4">
        <v>40</v>
      </c>
      <c r="M586" s="4">
        <v>20</v>
      </c>
      <c r="N586" s="4"/>
      <c r="O586" s="4">
        <v>60</v>
      </c>
      <c r="P586" s="4"/>
      <c r="Q586" s="13">
        <f t="shared" si="234"/>
        <v>1.7647058823529413</v>
      </c>
      <c r="R586" s="16">
        <f t="shared" si="235"/>
        <v>1.0588235294117647</v>
      </c>
      <c r="S586" s="16">
        <f t="shared" si="236"/>
        <v>0</v>
      </c>
      <c r="T586" s="16">
        <f t="shared" si="237"/>
        <v>1.0588235294117647</v>
      </c>
      <c r="U586" s="16">
        <f t="shared" si="238"/>
        <v>0</v>
      </c>
      <c r="V586" s="16">
        <f t="shared" si="239"/>
        <v>0</v>
      </c>
      <c r="W586" s="16">
        <f t="shared" si="240"/>
        <v>0</v>
      </c>
      <c r="X586" s="16">
        <f t="shared" si="241"/>
        <v>0.70588235294117652</v>
      </c>
      <c r="Y586" s="16">
        <f t="shared" si="242"/>
        <v>0.35294117647058826</v>
      </c>
      <c r="Z586" s="16">
        <f t="shared" si="243"/>
        <v>0</v>
      </c>
      <c r="AA586" s="16">
        <f t="shared" si="244"/>
        <v>1.0588235294117647</v>
      </c>
      <c r="AB586" s="17">
        <f t="shared" si="245"/>
        <v>0</v>
      </c>
      <c r="AC586" s="15">
        <v>5208</v>
      </c>
      <c r="AD586" s="14">
        <f>AVERAGE(Tabela1[[#This Row],[202407-JUL]:[202506-JUN]])</f>
        <v>56.666666666666664</v>
      </c>
      <c r="AE586" s="14">
        <f t="shared" si="246"/>
        <v>56.666666666666664</v>
      </c>
      <c r="AF586" s="5">
        <v>0</v>
      </c>
      <c r="AG586" s="6">
        <v>1680</v>
      </c>
      <c r="AH586" s="4">
        <v>0</v>
      </c>
      <c r="AI586" s="23">
        <f>SUM(Tabela1[[#This Row],[ESTOQUE RJ]:[ESTOQUE SC]])</f>
        <v>1680</v>
      </c>
      <c r="AJ586" s="4">
        <v>0</v>
      </c>
      <c r="AK586" s="4">
        <v>0</v>
      </c>
      <c r="AL586" s="24">
        <f>SUM(Tabela1[[#This Row],[QTD CONTAINER]:[QTD FÁBRICA]])</f>
        <v>0</v>
      </c>
      <c r="AM586" s="7">
        <f t="shared" si="247"/>
        <v>29.647058823529413</v>
      </c>
      <c r="AN586" s="7">
        <f t="shared" si="248"/>
        <v>0</v>
      </c>
      <c r="AO586" s="8">
        <f t="shared" si="249"/>
        <v>0</v>
      </c>
      <c r="AP586" s="9">
        <f t="shared" si="250"/>
        <v>0</v>
      </c>
      <c r="AQ586" s="25">
        <f t="shared" si="251"/>
        <v>29.647058823529413</v>
      </c>
      <c r="AR586" s="18">
        <f t="shared" si="252"/>
        <v>29.647058823529413</v>
      </c>
      <c r="AS586" s="7">
        <f t="shared" si="253"/>
        <v>0</v>
      </c>
      <c r="AT586" s="8">
        <f t="shared" si="254"/>
        <v>0</v>
      </c>
      <c r="AU586" s="9">
        <f t="shared" si="255"/>
        <v>0</v>
      </c>
      <c r="AV586" s="10">
        <f t="shared" si="256"/>
        <v>29.647058823529413</v>
      </c>
      <c r="AW586" s="22">
        <f t="shared" si="257"/>
        <v>0</v>
      </c>
      <c r="AX586" s="5">
        <f t="shared" si="258"/>
        <v>0</v>
      </c>
      <c r="AY586" s="4">
        <f>IF(
  AND(Tabela1[[#This Row],[GRUPO | ITEM]]="PALHETAS",NOT(OR(MID(Tabela1[[#This Row],[ITEM]],1,5)="YN-PF",MID(Tabela1[[#This Row],[ITEM]],1,5)="YN-PC"))),
  0,
  IF(
    ROUNDUP(
      IF(
        IF(D586="A",13-SUM(AR586:AU586),IF(D586="B",11-SUM(AR586:AU586),IF(D586="C",7-SUM(AR586:AU586))))
        &lt;0,
        0,
        IF(D586="A",13-SUM(AR586:AU586),IF(D586="B",11-SUM(AR586:AU586),IF(D586="C",7-SUM(AR586:AU586))))
      )
      *AE586/C586, 0
    )
    *C586 = 0,
    0,
    ROUNDUP(
      IF(
        IF(D586="A",13-SUM(AR586:AU586),IF(D586="B",11-SUM(AR586:AU586),IF(D586="C",7-SUM(AR586:AU586))))
        &lt;0,
        0,
        IF(D586="A",13-SUM(AR586:AU586),IF(D586="B",11-SUM(AR586:AU586),IF(D586="C",7-SUM(AR586:AU586))))
      )
      *AE586/C586, 0
    ) *C586
  )
)</f>
        <v>0</v>
      </c>
      <c r="AZ586" s="26">
        <f>IF(OR(COUNTIF(AB586,"&gt;="&amp;1.5)+COUNTIF(AA586,"&gt;="&amp;1.5)+COUNTIF(Z586,"&gt;="&amp;1.5)+COUNTIF(Y586,"&gt;="&amp;1.5)+COUNTIF(X586,"&gt;="&amp;1.5)&gt;=2,COUNTIF(AB586,"&gt;="&amp;2)&gt;=1,AND(AA586&gt;=1.5,AB586&lt;=0.3,AI586=0)),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+IFERROR(BA586*C586,0),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+IFERROR(BA586*C586,0),
IFERROR(AVERAGEIF(Tabela1[[#This Row],[COMPRA PADRÃO]:[COMPRA &gt;30%]],"&gt;"&amp;0,Tabela1[[#This Row],[COMPRA PADRÃO]:[COMPRA &gt;30%]]),
0))/Tabela1[[#This Row],[U/CX]],0)*Tabela1[[#This Row],[U/CX]])</f>
        <v>0</v>
      </c>
      <c r="BA586" s="19"/>
      <c r="BB586" s="19"/>
      <c r="BC586" s="5"/>
      <c r="BD586" s="43">
        <f t="shared" si="259"/>
        <v>1.2830188679245282</v>
      </c>
      <c r="BE586" s="44">
        <f>Tabela1[[#This Row],[MÉDIA DIÁRIA]]*180</f>
        <v>230.94339622641508</v>
      </c>
      <c r="BF586" s="44">
        <f>Tabela1[[#This Row],[MÉDIA DIÁRIA]]*IF(Tabela1[[#This Row],[ABC FAT]]="A",(13*22),IF(Tabela1[[#This Row],[ABC FAT]]="B",(9*22),IF(Tabela1[[#This Row],[ABC FAT]]="C",(3*22),0)))</f>
        <v>84.679245283018858</v>
      </c>
      <c r="BG586" s="44">
        <f>SUM(Tabela1[[#This Row],[ESTOQUE TOTAL]],Tabela1[[#This Row],[TRÂNSITO TOTAL]])</f>
        <v>1680</v>
      </c>
      <c r="BH5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7.2745098039215694</v>
      </c>
    </row>
    <row r="587" spans="1:61" s="3" customFormat="1" x14ac:dyDescent="0.2">
      <c r="A587" s="4" t="s">
        <v>17</v>
      </c>
      <c r="B587" s="4" t="s">
        <v>810</v>
      </c>
      <c r="C587" s="4">
        <v>20</v>
      </c>
      <c r="D587" s="4" t="s">
        <v>85</v>
      </c>
      <c r="E587" s="5"/>
      <c r="F587" s="4">
        <v>40</v>
      </c>
      <c r="G587" s="4"/>
      <c r="H587" s="4">
        <v>20</v>
      </c>
      <c r="I587" s="4">
        <v>120</v>
      </c>
      <c r="J587" s="4"/>
      <c r="K587" s="4">
        <v>40</v>
      </c>
      <c r="L587" s="4">
        <v>80</v>
      </c>
      <c r="M587" s="4"/>
      <c r="N587" s="4"/>
      <c r="O587" s="4"/>
      <c r="P587" s="4"/>
      <c r="Q587" s="13">
        <f t="shared" si="234"/>
        <v>0</v>
      </c>
      <c r="R587" s="16">
        <f t="shared" si="235"/>
        <v>0.66666666666666663</v>
      </c>
      <c r="S587" s="16">
        <f t="shared" si="236"/>
        <v>0</v>
      </c>
      <c r="T587" s="16">
        <f t="shared" si="237"/>
        <v>0.33333333333333331</v>
      </c>
      <c r="U587" s="16">
        <f t="shared" si="238"/>
        <v>2</v>
      </c>
      <c r="V587" s="16">
        <f t="shared" si="239"/>
        <v>0</v>
      </c>
      <c r="W587" s="16">
        <f t="shared" si="240"/>
        <v>0.66666666666666663</v>
      </c>
      <c r="X587" s="16">
        <f t="shared" si="241"/>
        <v>1.3333333333333333</v>
      </c>
      <c r="Y587" s="16">
        <f t="shared" si="242"/>
        <v>0</v>
      </c>
      <c r="Z587" s="16">
        <f t="shared" si="243"/>
        <v>0</v>
      </c>
      <c r="AA587" s="16">
        <f t="shared" si="244"/>
        <v>0</v>
      </c>
      <c r="AB587" s="17">
        <f t="shared" si="245"/>
        <v>0</v>
      </c>
      <c r="AC587" s="15">
        <v>3692.2</v>
      </c>
      <c r="AD587" s="14">
        <f>AVERAGE(Tabela1[[#This Row],[202407-JUL]:[202506-JUN]])</f>
        <v>60</v>
      </c>
      <c r="AE587" s="14">
        <f t="shared" si="246"/>
        <v>60</v>
      </c>
      <c r="AF587" s="5">
        <v>0</v>
      </c>
      <c r="AG587" s="6">
        <v>900</v>
      </c>
      <c r="AH587" s="4">
        <v>720</v>
      </c>
      <c r="AI587" s="23">
        <f>SUM(Tabela1[[#This Row],[ESTOQUE RJ]:[ESTOQUE SC]])</f>
        <v>1620</v>
      </c>
      <c r="AJ587" s="4">
        <v>0</v>
      </c>
      <c r="AK587" s="4">
        <v>0</v>
      </c>
      <c r="AL587" s="24">
        <f>SUM(Tabela1[[#This Row],[QTD CONTAINER]:[QTD FÁBRICA]])</f>
        <v>0</v>
      </c>
      <c r="AM587" s="7">
        <f t="shared" si="247"/>
        <v>15</v>
      </c>
      <c r="AN587" s="7">
        <f t="shared" si="248"/>
        <v>12</v>
      </c>
      <c r="AO587" s="8">
        <f t="shared" si="249"/>
        <v>0</v>
      </c>
      <c r="AP587" s="9">
        <f t="shared" si="250"/>
        <v>0</v>
      </c>
      <c r="AQ587" s="25">
        <f t="shared" si="251"/>
        <v>27</v>
      </c>
      <c r="AR587" s="18">
        <f t="shared" si="252"/>
        <v>15</v>
      </c>
      <c r="AS587" s="7">
        <f t="shared" si="253"/>
        <v>12</v>
      </c>
      <c r="AT587" s="8">
        <f t="shared" si="254"/>
        <v>0</v>
      </c>
      <c r="AU587" s="9">
        <f t="shared" si="255"/>
        <v>0</v>
      </c>
      <c r="AV587" s="10">
        <f t="shared" si="256"/>
        <v>27</v>
      </c>
      <c r="AW587" s="22">
        <f t="shared" si="257"/>
        <v>0</v>
      </c>
      <c r="AX587" s="5">
        <f t="shared" si="258"/>
        <v>0</v>
      </c>
      <c r="AY587" s="4">
        <f>IF(
  AND(Tabela1[[#This Row],[GRUPO | ITEM]]="PALHETAS",NOT(OR(MID(Tabela1[[#This Row],[ITEM]],1,5)="YN-PF",MID(Tabela1[[#This Row],[ITEM]],1,5)="YN-PC"))),
  0,
  IF(
    ROUNDUP(
      IF(
        IF(D587="A",13-SUM(AR587:AU587),IF(D587="B",11-SUM(AR587:AU587),IF(D587="C",7-SUM(AR587:AU587))))
        &lt;0,
        0,
        IF(D587="A",13-SUM(AR587:AU587),IF(D587="B",11-SUM(AR587:AU587),IF(D587="C",7-SUM(AR587:AU587))))
      )
      *AE587/C587, 0
    )
    *C587 = 0,
    0,
    ROUNDUP(
      IF(
        IF(D587="A",13-SUM(AR587:AU587),IF(D587="B",11-SUM(AR587:AU587),IF(D587="C",7-SUM(AR587:AU587))))
        &lt;0,
        0,
        IF(D587="A",13-SUM(AR587:AU587),IF(D587="B",11-SUM(AR587:AU587),IF(D587="C",7-SUM(AR587:AU587))))
      )
      *AE587/C587, 0
    ) *C587
  )
)</f>
        <v>0</v>
      </c>
      <c r="AZ587" s="26">
        <f>IF(OR(COUNTIF(AB587,"&gt;="&amp;1.5)+COUNTIF(AA587,"&gt;="&amp;1.5)+COUNTIF(Z587,"&gt;="&amp;1.5)+COUNTIF(Y587,"&gt;="&amp;1.5)+COUNTIF(X587,"&gt;="&amp;1.5)&gt;=2,COUNTIF(AB587,"&gt;="&amp;2)&gt;=1,AND(AA587&gt;=1.5,AB587&lt;=0.3,AI587=0)),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+IFERROR(BA587*C587,0),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+IFERROR(BA587*C587,0),
IFERROR(AVERAGEIF(Tabela1[[#This Row],[COMPRA PADRÃO]:[COMPRA &gt;30%]],"&gt;"&amp;0,Tabela1[[#This Row],[COMPRA PADRÃO]:[COMPRA &gt;30%]]),
0))/Tabela1[[#This Row],[U/CX]],0)*Tabela1[[#This Row],[U/CX]])</f>
        <v>0</v>
      </c>
      <c r="BA587" s="19"/>
      <c r="BB587" s="19"/>
      <c r="BC587" s="5"/>
      <c r="BD587" s="43">
        <f t="shared" si="259"/>
        <v>1.1320754716981132</v>
      </c>
      <c r="BE587" s="44">
        <f>Tabela1[[#This Row],[MÉDIA DIÁRIA]]*180</f>
        <v>203.77358490566039</v>
      </c>
      <c r="BF587" s="44">
        <f>Tabela1[[#This Row],[MÉDIA DIÁRIA]]*IF(Tabela1[[#This Row],[ABC FAT]]="A",(13*22),IF(Tabela1[[#This Row],[ABC FAT]]="B",(9*22),IF(Tabela1[[#This Row],[ABC FAT]]="C",(3*22),0)))</f>
        <v>74.716981132075475</v>
      </c>
      <c r="BG587" s="44">
        <f>SUM(Tabela1[[#This Row],[ESTOQUE TOTAL]],Tabela1[[#This Row],[TRÂNSITO TOTAL]])</f>
        <v>1620</v>
      </c>
      <c r="BH5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7.9499999999999993</v>
      </c>
    </row>
    <row r="588" spans="1:61" s="3" customFormat="1" x14ac:dyDescent="0.2">
      <c r="A588" s="4" t="s">
        <v>122</v>
      </c>
      <c r="B588" s="4" t="s">
        <v>1255</v>
      </c>
      <c r="C588" s="4">
        <v>30</v>
      </c>
      <c r="D588" s="4" t="s">
        <v>85</v>
      </c>
      <c r="E588" s="5"/>
      <c r="F588" s="4">
        <v>210</v>
      </c>
      <c r="G588" s="4">
        <v>89</v>
      </c>
      <c r="H588" s="4"/>
      <c r="I588" s="4"/>
      <c r="J588" s="4"/>
      <c r="K588" s="4"/>
      <c r="L588" s="4"/>
      <c r="M588" s="4"/>
      <c r="N588" s="4"/>
      <c r="O588" s="4"/>
      <c r="P588" s="4"/>
      <c r="Q588" s="13">
        <f t="shared" si="234"/>
        <v>0</v>
      </c>
      <c r="R588" s="16">
        <f t="shared" si="235"/>
        <v>1.4046822742474916</v>
      </c>
      <c r="S588" s="16">
        <f t="shared" si="236"/>
        <v>0.59531772575250841</v>
      </c>
      <c r="T588" s="16">
        <f t="shared" si="237"/>
        <v>0</v>
      </c>
      <c r="U588" s="16">
        <f t="shared" si="238"/>
        <v>0</v>
      </c>
      <c r="V588" s="16">
        <f t="shared" si="239"/>
        <v>0</v>
      </c>
      <c r="W588" s="16">
        <f t="shared" si="240"/>
        <v>0</v>
      </c>
      <c r="X588" s="16">
        <f t="shared" si="241"/>
        <v>0</v>
      </c>
      <c r="Y588" s="16">
        <f t="shared" si="242"/>
        <v>0</v>
      </c>
      <c r="Z588" s="16">
        <f t="shared" si="243"/>
        <v>0</v>
      </c>
      <c r="AA588" s="16">
        <f t="shared" si="244"/>
        <v>0</v>
      </c>
      <c r="AB588" s="17">
        <f t="shared" si="245"/>
        <v>0</v>
      </c>
      <c r="AC588" s="15">
        <v>10608.36</v>
      </c>
      <c r="AD588" s="14">
        <f>AVERAGE(Tabela1[[#This Row],[202407-JUL]:[202506-JUN]])</f>
        <v>149.5</v>
      </c>
      <c r="AE588" s="14">
        <f t="shared" si="246"/>
        <v>149.5</v>
      </c>
      <c r="AF588" s="5">
        <v>0</v>
      </c>
      <c r="AG588" s="6">
        <v>870</v>
      </c>
      <c r="AH588" s="4">
        <v>750</v>
      </c>
      <c r="AI588" s="23">
        <f>SUM(Tabela1[[#This Row],[ESTOQUE RJ]:[ESTOQUE SC]])</f>
        <v>1620</v>
      </c>
      <c r="AJ588" s="4">
        <v>0</v>
      </c>
      <c r="AK588" s="4">
        <v>810</v>
      </c>
      <c r="AL588" s="24">
        <f>SUM(Tabela1[[#This Row],[QTD CONTAINER]:[QTD FÁBRICA]])</f>
        <v>810</v>
      </c>
      <c r="AM588" s="7">
        <f t="shared" si="247"/>
        <v>5.8193979933110365</v>
      </c>
      <c r="AN588" s="7">
        <f t="shared" si="248"/>
        <v>5.0167224080267561</v>
      </c>
      <c r="AO588" s="8">
        <f t="shared" si="249"/>
        <v>0</v>
      </c>
      <c r="AP588" s="9">
        <f t="shared" si="250"/>
        <v>5.4180602006688963</v>
      </c>
      <c r="AQ588" s="25">
        <f t="shared" si="251"/>
        <v>16.254180602006688</v>
      </c>
      <c r="AR588" s="18">
        <f t="shared" si="252"/>
        <v>5.8193979933110365</v>
      </c>
      <c r="AS588" s="7">
        <f t="shared" si="253"/>
        <v>5.0167224080267561</v>
      </c>
      <c r="AT588" s="8">
        <f t="shared" si="254"/>
        <v>0</v>
      </c>
      <c r="AU588" s="9">
        <f t="shared" si="255"/>
        <v>5.4180602006688963</v>
      </c>
      <c r="AV588" s="10">
        <f t="shared" si="256"/>
        <v>16.254180602006688</v>
      </c>
      <c r="AW588" s="22">
        <f t="shared" si="257"/>
        <v>0</v>
      </c>
      <c r="AX588" s="5">
        <f t="shared" si="258"/>
        <v>0</v>
      </c>
      <c r="AY588" s="4">
        <f>IF(
  AND(Tabela1[[#This Row],[GRUPO | ITEM]]="PALHETAS",NOT(OR(MID(Tabela1[[#This Row],[ITEM]],1,5)="YN-PF",MID(Tabela1[[#This Row],[ITEM]],1,5)="YN-PC"))),
  0,
  IF(
    ROUNDUP(
      IF(
        IF(D588="A",13-SUM(AR588:AU588),IF(D588="B",11-SUM(AR588:AU588),IF(D588="C",7-SUM(AR588:AU588))))
        &lt;0,
        0,
        IF(D588="A",13-SUM(AR588:AU588),IF(D588="B",11-SUM(AR588:AU588),IF(D588="C",7-SUM(AR588:AU588))))
      )
      *AE588/C588, 0
    )
    *C588 = 0,
    0,
    ROUNDUP(
      IF(
        IF(D588="A",13-SUM(AR588:AU588),IF(D588="B",11-SUM(AR588:AU588),IF(D588="C",7-SUM(AR588:AU588))))
        &lt;0,
        0,
        IF(D588="A",13-SUM(AR588:AU588),IF(D588="B",11-SUM(AR588:AU588),IF(D588="C",7-SUM(AR588:AU588))))
      )
      *AE588/C588, 0
    ) *C588
  )
)</f>
        <v>0</v>
      </c>
      <c r="AZ588" s="26">
        <f>IF(OR(COUNTIF(AB588,"&gt;="&amp;1.5)+COUNTIF(AA588,"&gt;="&amp;1.5)+COUNTIF(Z588,"&gt;="&amp;1.5)+COUNTIF(Y588,"&gt;="&amp;1.5)+COUNTIF(X588,"&gt;="&amp;1.5)&gt;=2,COUNTIF(AB588,"&gt;="&amp;2)&gt;=1,AND(AA588&gt;=1.5,AB588&lt;=0.3,AI588=0)),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+IFERROR(BA588*C588,0),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+IFERROR(BA588*C588,0),
IFERROR(AVERAGEIF(Tabela1[[#This Row],[COMPRA PADRÃO]:[COMPRA &gt;30%]],"&gt;"&amp;0,Tabela1[[#This Row],[COMPRA PADRÃO]:[COMPRA &gt;30%]]),
0))/Tabela1[[#This Row],[U/CX]],0)*Tabela1[[#This Row],[U/CX]])</f>
        <v>0</v>
      </c>
      <c r="BA588" s="19"/>
      <c r="BB588" s="19"/>
      <c r="BC588" s="5"/>
      <c r="BD588" s="43">
        <f t="shared" si="259"/>
        <v>1.1283018867924528</v>
      </c>
      <c r="BE588" s="44">
        <f>Tabela1[[#This Row],[MÉDIA DIÁRIA]]*180</f>
        <v>203.09433962264151</v>
      </c>
      <c r="BF588" s="44">
        <f>Tabela1[[#This Row],[MÉDIA DIÁRIA]]*IF(Tabela1[[#This Row],[ABC FAT]]="A",(13*22),IF(Tabela1[[#This Row],[ABC FAT]]="B",(9*22),IF(Tabela1[[#This Row],[ABC FAT]]="C",(3*22),0)))</f>
        <v>74.467924528301879</v>
      </c>
      <c r="BG588" s="44">
        <f>SUM(Tabela1[[#This Row],[ESTOQUE TOTAL]],Tabela1[[#This Row],[TRÂNSITO TOTAL]])</f>
        <v>2430</v>
      </c>
      <c r="BH5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7.976588628762542</v>
      </c>
    </row>
    <row r="589" spans="1:61" s="3" customFormat="1" x14ac:dyDescent="0.2">
      <c r="A589" s="4" t="s">
        <v>17</v>
      </c>
      <c r="B589" s="4" t="s">
        <v>811</v>
      </c>
      <c r="C589" s="4">
        <v>20</v>
      </c>
      <c r="D589" s="4" t="s">
        <v>85</v>
      </c>
      <c r="E589" s="5">
        <v>40</v>
      </c>
      <c r="F589" s="4">
        <v>100</v>
      </c>
      <c r="G589" s="4"/>
      <c r="H589" s="4">
        <v>20</v>
      </c>
      <c r="I589" s="4">
        <v>60</v>
      </c>
      <c r="J589" s="4">
        <v>40</v>
      </c>
      <c r="K589" s="4">
        <v>60</v>
      </c>
      <c r="L589" s="4"/>
      <c r="M589" s="4"/>
      <c r="N589" s="4"/>
      <c r="O589" s="4">
        <v>20</v>
      </c>
      <c r="P589" s="4">
        <v>100</v>
      </c>
      <c r="Q589" s="13">
        <f t="shared" si="234"/>
        <v>0.72727272727272729</v>
      </c>
      <c r="R589" s="16">
        <f t="shared" si="235"/>
        <v>1.8181818181818181</v>
      </c>
      <c r="S589" s="16">
        <f t="shared" si="236"/>
        <v>0</v>
      </c>
      <c r="T589" s="16">
        <f t="shared" si="237"/>
        <v>0.36363636363636365</v>
      </c>
      <c r="U589" s="16">
        <f t="shared" si="238"/>
        <v>1.0909090909090908</v>
      </c>
      <c r="V589" s="16">
        <f t="shared" si="239"/>
        <v>0.72727272727272729</v>
      </c>
      <c r="W589" s="16">
        <f t="shared" si="240"/>
        <v>1.0909090909090908</v>
      </c>
      <c r="X589" s="16">
        <f t="shared" si="241"/>
        <v>0</v>
      </c>
      <c r="Y589" s="16">
        <f t="shared" si="242"/>
        <v>0</v>
      </c>
      <c r="Z589" s="16">
        <f t="shared" si="243"/>
        <v>0</v>
      </c>
      <c r="AA589" s="16">
        <f t="shared" si="244"/>
        <v>0.36363636363636365</v>
      </c>
      <c r="AB589" s="17">
        <f t="shared" si="245"/>
        <v>1.8181818181818181</v>
      </c>
      <c r="AC589" s="15">
        <v>5509.8</v>
      </c>
      <c r="AD589" s="14">
        <f>AVERAGE(Tabela1[[#This Row],[202407-JUL]:[202506-JUN]])</f>
        <v>55</v>
      </c>
      <c r="AE589" s="14">
        <f t="shared" si="246"/>
        <v>55</v>
      </c>
      <c r="AF589" s="5">
        <v>0</v>
      </c>
      <c r="AG589" s="6">
        <v>1060</v>
      </c>
      <c r="AH589" s="4">
        <v>1340</v>
      </c>
      <c r="AI589" s="23">
        <f>SUM(Tabela1[[#This Row],[ESTOQUE RJ]:[ESTOQUE SC]])</f>
        <v>2400</v>
      </c>
      <c r="AJ589" s="4">
        <v>0</v>
      </c>
      <c r="AK589" s="4">
        <v>0</v>
      </c>
      <c r="AL589" s="24">
        <f>SUM(Tabela1[[#This Row],[QTD CONTAINER]:[QTD FÁBRICA]])</f>
        <v>0</v>
      </c>
      <c r="AM589" s="7">
        <f t="shared" si="247"/>
        <v>19.272727272727273</v>
      </c>
      <c r="AN589" s="7">
        <f t="shared" si="248"/>
        <v>24.363636363636363</v>
      </c>
      <c r="AO589" s="8">
        <f t="shared" si="249"/>
        <v>0</v>
      </c>
      <c r="AP589" s="9">
        <f t="shared" si="250"/>
        <v>0</v>
      </c>
      <c r="AQ589" s="25">
        <f t="shared" si="251"/>
        <v>43.63636363636364</v>
      </c>
      <c r="AR589" s="18">
        <f t="shared" si="252"/>
        <v>19.272727272727273</v>
      </c>
      <c r="AS589" s="7">
        <f t="shared" si="253"/>
        <v>24.363636363636363</v>
      </c>
      <c r="AT589" s="8">
        <f t="shared" si="254"/>
        <v>0</v>
      </c>
      <c r="AU589" s="9">
        <f t="shared" si="255"/>
        <v>0</v>
      </c>
      <c r="AV589" s="10">
        <f t="shared" si="256"/>
        <v>43.63636363636364</v>
      </c>
      <c r="AW589" s="22">
        <f t="shared" si="257"/>
        <v>0</v>
      </c>
      <c r="AX589" s="5">
        <f t="shared" si="258"/>
        <v>0</v>
      </c>
      <c r="AY589" s="4">
        <f>IF(
  AND(Tabela1[[#This Row],[GRUPO | ITEM]]="PALHETAS",NOT(OR(MID(Tabela1[[#This Row],[ITEM]],1,5)="YN-PF",MID(Tabela1[[#This Row],[ITEM]],1,5)="YN-PC"))),
  0,
  IF(
    ROUNDUP(
      IF(
        IF(D589="A",13-SUM(AR589:AU589),IF(D589="B",11-SUM(AR589:AU589),IF(D589="C",7-SUM(AR589:AU589))))
        &lt;0,
        0,
        IF(D589="A",13-SUM(AR589:AU589),IF(D589="B",11-SUM(AR589:AU589),IF(D589="C",7-SUM(AR589:AU589))))
      )
      *AE589/C589, 0
    )
    *C589 = 0,
    0,
    ROUNDUP(
      IF(
        IF(D589="A",13-SUM(AR589:AU589),IF(D589="B",11-SUM(AR589:AU589),IF(D589="C",7-SUM(AR589:AU589))))
        &lt;0,
        0,
        IF(D589="A",13-SUM(AR589:AU589),IF(D589="B",11-SUM(AR589:AU589),IF(D589="C",7-SUM(AR589:AU589))))
      )
      *AE589/C589, 0
    ) *C589
  )
)</f>
        <v>0</v>
      </c>
      <c r="AZ589" s="26">
        <f>IF(OR(COUNTIF(AB589,"&gt;="&amp;1.5)+COUNTIF(AA589,"&gt;="&amp;1.5)+COUNTIF(Z589,"&gt;="&amp;1.5)+COUNTIF(Y589,"&gt;="&amp;1.5)+COUNTIF(X589,"&gt;="&amp;1.5)&gt;=2,COUNTIF(AB589,"&gt;="&amp;2)&gt;=1,AND(AA589&gt;=1.5,AB589&lt;=0.3,AI589=0)),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+IFERROR(BA589*C589,0),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+IFERROR(BA589*C589,0),
IFERROR(AVERAGEIF(Tabela1[[#This Row],[COMPRA PADRÃO]:[COMPRA &gt;30%]],"&gt;"&amp;0,Tabela1[[#This Row],[COMPRA PADRÃO]:[COMPRA &gt;30%]]),
0))/Tabela1[[#This Row],[U/CX]],0)*Tabela1[[#This Row],[U/CX]])</f>
        <v>0</v>
      </c>
      <c r="BA589" s="19"/>
      <c r="BB589" s="19"/>
      <c r="BC589" s="5"/>
      <c r="BD589" s="43">
        <f t="shared" si="259"/>
        <v>1.6603773584905661</v>
      </c>
      <c r="BE589" s="44">
        <f>Tabela1[[#This Row],[MÉDIA DIÁRIA]]*180</f>
        <v>298.8679245283019</v>
      </c>
      <c r="BF589" s="44">
        <f>Tabela1[[#This Row],[MÉDIA DIÁRIA]]*IF(Tabela1[[#This Row],[ABC FAT]]="A",(13*22),IF(Tabela1[[#This Row],[ABC FAT]]="B",(9*22),IF(Tabela1[[#This Row],[ABC FAT]]="C",(3*22),0)))</f>
        <v>109.58490566037736</v>
      </c>
      <c r="BG589" s="44">
        <f>SUM(Tabela1[[#This Row],[ESTOQUE TOTAL]],Tabela1[[#This Row],[TRÂNSITO TOTAL]])</f>
        <v>2400</v>
      </c>
      <c r="BH5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8.0303030303030294</v>
      </c>
    </row>
    <row r="590" spans="1:61" s="3" customFormat="1" x14ac:dyDescent="0.2">
      <c r="A590" s="4" t="s">
        <v>31</v>
      </c>
      <c r="B590" s="4" t="s">
        <v>1004</v>
      </c>
      <c r="C590" s="4">
        <v>10</v>
      </c>
      <c r="D590" s="4" t="s">
        <v>16</v>
      </c>
      <c r="E590" s="5"/>
      <c r="F590" s="4"/>
      <c r="G590" s="4"/>
      <c r="H590" s="4"/>
      <c r="I590" s="4"/>
      <c r="J590" s="4"/>
      <c r="K590" s="4">
        <v>9</v>
      </c>
      <c r="L590" s="4">
        <v>24</v>
      </c>
      <c r="M590" s="4">
        <v>24</v>
      </c>
      <c r="N590" s="4">
        <v>2</v>
      </c>
      <c r="O590" s="4">
        <v>28</v>
      </c>
      <c r="P590" s="4">
        <v>14</v>
      </c>
      <c r="Q590" s="13">
        <f t="shared" si="234"/>
        <v>0</v>
      </c>
      <c r="R590" s="16">
        <f t="shared" si="235"/>
        <v>0</v>
      </c>
      <c r="S590" s="16">
        <f t="shared" si="236"/>
        <v>0</v>
      </c>
      <c r="T590" s="16">
        <f t="shared" si="237"/>
        <v>0</v>
      </c>
      <c r="U590" s="16">
        <f t="shared" si="238"/>
        <v>0</v>
      </c>
      <c r="V590" s="16">
        <f t="shared" si="239"/>
        <v>0</v>
      </c>
      <c r="W590" s="16">
        <f t="shared" si="240"/>
        <v>0.53465346534653468</v>
      </c>
      <c r="X590" s="16">
        <f t="shared" si="241"/>
        <v>1.4257425742574259</v>
      </c>
      <c r="Y590" s="16">
        <f t="shared" si="242"/>
        <v>1.4257425742574259</v>
      </c>
      <c r="Z590" s="16">
        <f t="shared" si="243"/>
        <v>0.11881188118811882</v>
      </c>
      <c r="AA590" s="16">
        <f t="shared" si="244"/>
        <v>1.6633663366336635</v>
      </c>
      <c r="AB590" s="17">
        <f t="shared" si="245"/>
        <v>0.83168316831683176</v>
      </c>
      <c r="AC590" s="15">
        <v>66418.77</v>
      </c>
      <c r="AD590" s="14">
        <f>AVERAGE(Tabela1[[#This Row],[202407-JUL]:[202506-JUN]])</f>
        <v>16.833333333333332</v>
      </c>
      <c r="AE590" s="14">
        <f t="shared" si="246"/>
        <v>19.8</v>
      </c>
      <c r="AF590" s="5">
        <v>0</v>
      </c>
      <c r="AG590" s="6">
        <v>471</v>
      </c>
      <c r="AH590" s="4">
        <v>0</v>
      </c>
      <c r="AI590" s="23">
        <f>SUM(Tabela1[[#This Row],[ESTOQUE RJ]:[ESTOQUE SC]])</f>
        <v>471</v>
      </c>
      <c r="AJ590" s="4">
        <v>100</v>
      </c>
      <c r="AK590" s="4">
        <v>200</v>
      </c>
      <c r="AL590" s="24">
        <f>SUM(Tabela1[[#This Row],[QTD CONTAINER]:[QTD FÁBRICA]])</f>
        <v>300</v>
      </c>
      <c r="AM590" s="7">
        <f t="shared" si="247"/>
        <v>27.980198019801982</v>
      </c>
      <c r="AN590" s="7">
        <f t="shared" si="248"/>
        <v>0</v>
      </c>
      <c r="AO590" s="8">
        <f t="shared" si="249"/>
        <v>5.9405940594059414</v>
      </c>
      <c r="AP590" s="9">
        <f t="shared" si="250"/>
        <v>11.881188118811883</v>
      </c>
      <c r="AQ590" s="25">
        <f t="shared" si="251"/>
        <v>45.801980198019805</v>
      </c>
      <c r="AR590" s="18">
        <f t="shared" si="252"/>
        <v>23.787878787878785</v>
      </c>
      <c r="AS590" s="7">
        <f t="shared" si="253"/>
        <v>0</v>
      </c>
      <c r="AT590" s="8">
        <f t="shared" si="254"/>
        <v>5.0505050505050502</v>
      </c>
      <c r="AU590" s="9">
        <f t="shared" si="255"/>
        <v>10.1010101010101</v>
      </c>
      <c r="AV590" s="10">
        <f t="shared" si="256"/>
        <v>38.939393939393938</v>
      </c>
      <c r="AW590" s="22">
        <f t="shared" si="257"/>
        <v>0</v>
      </c>
      <c r="AX590" s="5">
        <f t="shared" si="258"/>
        <v>0</v>
      </c>
      <c r="AY590" s="4">
        <f>IF(
  AND(Tabela1[[#This Row],[GRUPO | ITEM]]="PALHETAS",NOT(OR(MID(Tabela1[[#This Row],[ITEM]],1,5)="YN-PF",MID(Tabela1[[#This Row],[ITEM]],1,5)="YN-PC"))),
  0,
  IF(
    ROUNDUP(
      IF(
        IF(D590="A",13-SUM(AR590:AU590),IF(D590="B",11-SUM(AR590:AU590),IF(D590="C",7-SUM(AR590:AU590))))
        &lt;0,
        0,
        IF(D590="A",13-SUM(AR590:AU590),IF(D590="B",11-SUM(AR590:AU590),IF(D590="C",7-SUM(AR590:AU590))))
      )
      *AE590/C590, 0
    )
    *C590 = 0,
    0,
    ROUNDUP(
      IF(
        IF(D590="A",13-SUM(AR590:AU590),IF(D590="B",11-SUM(AR590:AU590),IF(D590="C",7-SUM(AR590:AU590))))
        &lt;0,
        0,
        IF(D590="A",13-SUM(AR590:AU590),IF(D590="B",11-SUM(AR590:AU590),IF(D590="C",7-SUM(AR590:AU590))))
      )
      *AE590/C590, 0
    ) *C590
  )
)</f>
        <v>0</v>
      </c>
      <c r="AZ590" s="26">
        <f>IF(OR(COUNTIF(AB590,"&gt;="&amp;1.5)+COUNTIF(AA590,"&gt;="&amp;1.5)+COUNTIF(Z590,"&gt;="&amp;1.5)+COUNTIF(Y590,"&gt;="&amp;1.5)+COUNTIF(X590,"&gt;="&amp;1.5)&gt;=2,COUNTIF(AB590,"&gt;="&amp;2)&gt;=1,AND(AA590&gt;=1.5,AB590&lt;=0.3,AI590=0)),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+IFERROR(BA590*C590,0),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+IFERROR(BA590*C590,0),
IFERROR(AVERAGEIF(Tabela1[[#This Row],[COMPRA PADRÃO]:[COMPRA &gt;30%]],"&gt;"&amp;0,Tabela1[[#This Row],[COMPRA PADRÃO]:[COMPRA &gt;30%]]),
0))/Tabela1[[#This Row],[U/CX]],0)*Tabela1[[#This Row],[U/CX]])</f>
        <v>0</v>
      </c>
      <c r="BA590" s="19"/>
      <c r="BB590" s="19"/>
      <c r="BC590" s="5"/>
      <c r="BD590" s="43">
        <f t="shared" si="259"/>
        <v>0.38113207547169814</v>
      </c>
      <c r="BE590" s="44">
        <f>Tabela1[[#This Row],[MÉDIA DIÁRIA]]*180</f>
        <v>68.603773584905667</v>
      </c>
      <c r="BF590" s="44">
        <f>Tabela1[[#This Row],[MÉDIA DIÁRIA]]*IF(Tabela1[[#This Row],[ABC FAT]]="A",(13*22),IF(Tabela1[[#This Row],[ABC FAT]]="B",(9*22),IF(Tabela1[[#This Row],[ABC FAT]]="C",(3*22),0)))</f>
        <v>75.464150943396234</v>
      </c>
      <c r="BG590" s="44">
        <f>SUM(Tabela1[[#This Row],[ESTOQUE TOTAL]],Tabela1[[#This Row],[TRÂNSITO TOTAL]])</f>
        <v>771</v>
      </c>
      <c r="BH5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8.3231573157315726</v>
      </c>
    </row>
    <row r="591" spans="1:61" s="3" customFormat="1" x14ac:dyDescent="0.2">
      <c r="A591" s="4" t="s">
        <v>17</v>
      </c>
      <c r="B591" s="4" t="s">
        <v>841</v>
      </c>
      <c r="C591" s="4">
        <v>40</v>
      </c>
      <c r="D591" s="4" t="s">
        <v>85</v>
      </c>
      <c r="E591" s="5">
        <v>20</v>
      </c>
      <c r="F591" s="4"/>
      <c r="G591" s="4"/>
      <c r="H591" s="4">
        <v>60</v>
      </c>
      <c r="I591" s="4"/>
      <c r="J591" s="4"/>
      <c r="K591" s="4">
        <v>10</v>
      </c>
      <c r="L591" s="4">
        <v>60</v>
      </c>
      <c r="M591" s="4">
        <v>40</v>
      </c>
      <c r="N591" s="4"/>
      <c r="O591" s="4"/>
      <c r="P591" s="4"/>
      <c r="Q591" s="13">
        <f t="shared" si="234"/>
        <v>0.52631578947368418</v>
      </c>
      <c r="R591" s="16">
        <f t="shared" si="235"/>
        <v>0</v>
      </c>
      <c r="S591" s="16">
        <f t="shared" si="236"/>
        <v>0</v>
      </c>
      <c r="T591" s="16">
        <f t="shared" si="237"/>
        <v>1.5789473684210527</v>
      </c>
      <c r="U591" s="16">
        <f t="shared" si="238"/>
        <v>0</v>
      </c>
      <c r="V591" s="16">
        <f t="shared" si="239"/>
        <v>0</v>
      </c>
      <c r="W591" s="16">
        <f t="shared" si="240"/>
        <v>0.26315789473684209</v>
      </c>
      <c r="X591" s="16">
        <f t="shared" si="241"/>
        <v>1.5789473684210527</v>
      </c>
      <c r="Y591" s="16">
        <f t="shared" si="242"/>
        <v>1.0526315789473684</v>
      </c>
      <c r="Z591" s="16">
        <f t="shared" si="243"/>
        <v>0</v>
      </c>
      <c r="AA591" s="16">
        <f t="shared" si="244"/>
        <v>0</v>
      </c>
      <c r="AB591" s="17">
        <f t="shared" si="245"/>
        <v>0</v>
      </c>
      <c r="AC591" s="15">
        <v>1390.3</v>
      </c>
      <c r="AD591" s="14">
        <f>AVERAGE(Tabela1[[#This Row],[202407-JUL]:[202506-JUN]])</f>
        <v>38</v>
      </c>
      <c r="AE591" s="14">
        <f t="shared" si="246"/>
        <v>45</v>
      </c>
      <c r="AF591" s="5">
        <v>0</v>
      </c>
      <c r="AG591" s="6">
        <v>1080</v>
      </c>
      <c r="AH591" s="4">
        <v>0</v>
      </c>
      <c r="AI591" s="23">
        <f>SUM(Tabela1[[#This Row],[ESTOQUE RJ]:[ESTOQUE SC]])</f>
        <v>1080</v>
      </c>
      <c r="AJ591" s="4">
        <v>0</v>
      </c>
      <c r="AK591" s="4">
        <v>0</v>
      </c>
      <c r="AL591" s="24">
        <f>SUM(Tabela1[[#This Row],[QTD CONTAINER]:[QTD FÁBRICA]])</f>
        <v>0</v>
      </c>
      <c r="AM591" s="7">
        <f t="shared" si="247"/>
        <v>28.421052631578949</v>
      </c>
      <c r="AN591" s="7">
        <f t="shared" si="248"/>
        <v>0</v>
      </c>
      <c r="AO591" s="8">
        <f t="shared" si="249"/>
        <v>0</v>
      </c>
      <c r="AP591" s="9">
        <f t="shared" si="250"/>
        <v>0</v>
      </c>
      <c r="AQ591" s="25">
        <f t="shared" si="251"/>
        <v>28.421052631578949</v>
      </c>
      <c r="AR591" s="18">
        <f t="shared" si="252"/>
        <v>24</v>
      </c>
      <c r="AS591" s="7">
        <f t="shared" si="253"/>
        <v>0</v>
      </c>
      <c r="AT591" s="8">
        <f t="shared" si="254"/>
        <v>0</v>
      </c>
      <c r="AU591" s="9">
        <f t="shared" si="255"/>
        <v>0</v>
      </c>
      <c r="AV591" s="10">
        <f t="shared" si="256"/>
        <v>24</v>
      </c>
      <c r="AW591" s="22">
        <f t="shared" si="257"/>
        <v>0</v>
      </c>
      <c r="AX591" s="5">
        <f t="shared" si="258"/>
        <v>0</v>
      </c>
      <c r="AY591" s="4">
        <f>IF(
  AND(Tabela1[[#This Row],[GRUPO | ITEM]]="PALHETAS",NOT(OR(MID(Tabela1[[#This Row],[ITEM]],1,5)="YN-PF",MID(Tabela1[[#This Row],[ITEM]],1,5)="YN-PC"))),
  0,
  IF(
    ROUNDUP(
      IF(
        IF(D591="A",13-SUM(AR591:AU591),IF(D591="B",11-SUM(AR591:AU591),IF(D591="C",7-SUM(AR591:AU591))))
        &lt;0,
        0,
        IF(D591="A",13-SUM(AR591:AU591),IF(D591="B",11-SUM(AR591:AU591),IF(D591="C",7-SUM(AR591:AU591))))
      )
      *AE591/C591, 0
    )
    *C591 = 0,
    0,
    ROUNDUP(
      IF(
        IF(D591="A",13-SUM(AR591:AU591),IF(D591="B",11-SUM(AR591:AU591),IF(D591="C",7-SUM(AR591:AU591))))
        &lt;0,
        0,
        IF(D591="A",13-SUM(AR591:AU591),IF(D591="B",11-SUM(AR591:AU591),IF(D591="C",7-SUM(AR591:AU591))))
      )
      *AE591/C591, 0
    ) *C591
  )
)</f>
        <v>0</v>
      </c>
      <c r="AZ591" s="26">
        <f>IF(OR(COUNTIF(AB591,"&gt;="&amp;1.5)+COUNTIF(AA591,"&gt;="&amp;1.5)+COUNTIF(Z591,"&gt;="&amp;1.5)+COUNTIF(Y591,"&gt;="&amp;1.5)+COUNTIF(X591,"&gt;="&amp;1.5)&gt;=2,COUNTIF(AB591,"&gt;="&amp;2)&gt;=1,AND(AA591&gt;=1.5,AB591&lt;=0.3,AI591=0)),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+IFERROR(BA591*C591,0),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+IFERROR(BA591*C591,0),
IFERROR(AVERAGEIF(Tabela1[[#This Row],[COMPRA PADRÃO]:[COMPRA &gt;30%]],"&gt;"&amp;0,Tabela1[[#This Row],[COMPRA PADRÃO]:[COMPRA &gt;30%]]),
0))/Tabela1[[#This Row],[U/CX]],0)*Tabela1[[#This Row],[U/CX]])</f>
        <v>0</v>
      </c>
      <c r="BA591" s="19"/>
      <c r="BB591" s="19"/>
      <c r="BC591" s="5"/>
      <c r="BD591" s="43">
        <f t="shared" si="259"/>
        <v>0.71698113207547165</v>
      </c>
      <c r="BE591" s="44">
        <f>Tabela1[[#This Row],[MÉDIA DIÁRIA]]*180</f>
        <v>129.0566037735849</v>
      </c>
      <c r="BF591" s="44">
        <f>Tabela1[[#This Row],[MÉDIA DIÁRIA]]*IF(Tabela1[[#This Row],[ABC FAT]]="A",(13*22),IF(Tabela1[[#This Row],[ABC FAT]]="B",(9*22),IF(Tabela1[[#This Row],[ABC FAT]]="C",(3*22),0)))</f>
        <v>47.320754716981128</v>
      </c>
      <c r="BG591" s="44">
        <f>SUM(Tabela1[[#This Row],[ESTOQUE TOTAL]],Tabela1[[#This Row],[TRÂNSITO TOTAL]])</f>
        <v>1080</v>
      </c>
      <c r="BH5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8.3684210526315788</v>
      </c>
    </row>
    <row r="592" spans="1:61" s="3" customFormat="1" x14ac:dyDescent="0.2">
      <c r="A592" s="4" t="s">
        <v>17</v>
      </c>
      <c r="B592" s="4" t="s">
        <v>872</v>
      </c>
      <c r="C592" s="4">
        <v>25</v>
      </c>
      <c r="D592" s="4" t="s">
        <v>85</v>
      </c>
      <c r="E592" s="5">
        <v>50</v>
      </c>
      <c r="F592" s="4"/>
      <c r="G592" s="4">
        <v>100</v>
      </c>
      <c r="H592" s="4">
        <v>50</v>
      </c>
      <c r="I592" s="4"/>
      <c r="J592" s="4">
        <v>25</v>
      </c>
      <c r="K592" s="4">
        <v>220</v>
      </c>
      <c r="L592" s="4">
        <v>100</v>
      </c>
      <c r="M592" s="4">
        <v>75</v>
      </c>
      <c r="N592" s="4">
        <v>75</v>
      </c>
      <c r="O592" s="4">
        <v>25</v>
      </c>
      <c r="P592" s="4"/>
      <c r="Q592" s="13">
        <f t="shared" si="234"/>
        <v>0.625</v>
      </c>
      <c r="R592" s="16">
        <f t="shared" si="235"/>
        <v>0</v>
      </c>
      <c r="S592" s="16">
        <f t="shared" si="236"/>
        <v>1.25</v>
      </c>
      <c r="T592" s="16">
        <f t="shared" si="237"/>
        <v>0.625</v>
      </c>
      <c r="U592" s="16">
        <f t="shared" si="238"/>
        <v>0</v>
      </c>
      <c r="V592" s="16">
        <f t="shared" si="239"/>
        <v>0.3125</v>
      </c>
      <c r="W592" s="16">
        <f t="shared" si="240"/>
        <v>2.75</v>
      </c>
      <c r="X592" s="16">
        <f t="shared" si="241"/>
        <v>1.25</v>
      </c>
      <c r="Y592" s="16">
        <f t="shared" si="242"/>
        <v>0.9375</v>
      </c>
      <c r="Z592" s="16">
        <f t="shared" si="243"/>
        <v>0.9375</v>
      </c>
      <c r="AA592" s="16">
        <f t="shared" si="244"/>
        <v>0.3125</v>
      </c>
      <c r="AB592" s="17">
        <f t="shared" si="245"/>
        <v>0</v>
      </c>
      <c r="AC592" s="15">
        <v>8266.2000000000007</v>
      </c>
      <c r="AD592" s="14">
        <f>AVERAGE(Tabela1[[#This Row],[202407-JUL]:[202506-JUN]])</f>
        <v>80</v>
      </c>
      <c r="AE592" s="14">
        <f t="shared" si="246"/>
        <v>80</v>
      </c>
      <c r="AF592" s="5">
        <v>0</v>
      </c>
      <c r="AG592" s="6">
        <v>1980</v>
      </c>
      <c r="AH592" s="4">
        <v>2150</v>
      </c>
      <c r="AI592" s="23">
        <f>SUM(Tabela1[[#This Row],[ESTOQUE RJ]:[ESTOQUE SC]])</f>
        <v>4130</v>
      </c>
      <c r="AJ592" s="4">
        <v>0</v>
      </c>
      <c r="AK592" s="4">
        <v>0</v>
      </c>
      <c r="AL592" s="24">
        <f>SUM(Tabela1[[#This Row],[QTD CONTAINER]:[QTD FÁBRICA]])</f>
        <v>0</v>
      </c>
      <c r="AM592" s="7">
        <f t="shared" si="247"/>
        <v>24.75</v>
      </c>
      <c r="AN592" s="7">
        <f t="shared" si="248"/>
        <v>26.875</v>
      </c>
      <c r="AO592" s="8">
        <f t="shared" si="249"/>
        <v>0</v>
      </c>
      <c r="AP592" s="9">
        <f t="shared" si="250"/>
        <v>0</v>
      </c>
      <c r="AQ592" s="25">
        <f t="shared" si="251"/>
        <v>51.625</v>
      </c>
      <c r="AR592" s="18">
        <f t="shared" si="252"/>
        <v>24.75</v>
      </c>
      <c r="AS592" s="7">
        <f t="shared" si="253"/>
        <v>26.875</v>
      </c>
      <c r="AT592" s="8">
        <f t="shared" si="254"/>
        <v>0</v>
      </c>
      <c r="AU592" s="9">
        <f t="shared" si="255"/>
        <v>0</v>
      </c>
      <c r="AV592" s="10">
        <f t="shared" si="256"/>
        <v>51.625</v>
      </c>
      <c r="AW592" s="22">
        <f t="shared" si="257"/>
        <v>0</v>
      </c>
      <c r="AX592" s="5">
        <f t="shared" si="258"/>
        <v>0</v>
      </c>
      <c r="AY592" s="4">
        <f>IF(
  AND(Tabela1[[#This Row],[GRUPO | ITEM]]="PALHETAS",NOT(OR(MID(Tabela1[[#This Row],[ITEM]],1,5)="YN-PF",MID(Tabela1[[#This Row],[ITEM]],1,5)="YN-PC"))),
  0,
  IF(
    ROUNDUP(
      IF(
        IF(D592="A",13-SUM(AR592:AU592),IF(D592="B",11-SUM(AR592:AU592),IF(D592="C",7-SUM(AR592:AU592))))
        &lt;0,
        0,
        IF(D592="A",13-SUM(AR592:AU592),IF(D592="B",11-SUM(AR592:AU592),IF(D592="C",7-SUM(AR592:AU592))))
      )
      *AE592/C592, 0
    )
    *C592 = 0,
    0,
    ROUNDUP(
      IF(
        IF(D592="A",13-SUM(AR592:AU592),IF(D592="B",11-SUM(AR592:AU592),IF(D592="C",7-SUM(AR592:AU592))))
        &lt;0,
        0,
        IF(D592="A",13-SUM(AR592:AU592),IF(D592="B",11-SUM(AR592:AU592),IF(D592="C",7-SUM(AR592:AU592))))
      )
      *AE592/C592, 0
    ) *C592
  )
)</f>
        <v>0</v>
      </c>
      <c r="AZ592" s="26">
        <f>IF(OR(COUNTIF(AB592,"&gt;="&amp;1.5)+COUNTIF(AA592,"&gt;="&amp;1.5)+COUNTIF(Z592,"&gt;="&amp;1.5)+COUNTIF(Y592,"&gt;="&amp;1.5)+COUNTIF(X592,"&gt;="&amp;1.5)&gt;=2,COUNTIF(AB592,"&gt;="&amp;2)&gt;=1,AND(AA592&gt;=1.5,AB592&lt;=0.3,AI592=0)),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+IFERROR(BA592*C592,0),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+IFERROR(BA592*C592,0),
IFERROR(AVERAGEIF(Tabela1[[#This Row],[COMPRA PADRÃO]:[COMPRA &gt;30%]],"&gt;"&amp;0,Tabela1[[#This Row],[COMPRA PADRÃO]:[COMPRA &gt;30%]]),
0))/Tabela1[[#This Row],[U/CX]],0)*Tabela1[[#This Row],[U/CX]])</f>
        <v>0</v>
      </c>
      <c r="BA592" s="19"/>
      <c r="BB592" s="19"/>
      <c r="BC592" s="5"/>
      <c r="BD592" s="43">
        <f t="shared" si="259"/>
        <v>2.7169811320754715</v>
      </c>
      <c r="BE592" s="44">
        <f>Tabela1[[#This Row],[MÉDIA DIÁRIA]]*180</f>
        <v>489.05660377358487</v>
      </c>
      <c r="BF592" s="44">
        <f>Tabela1[[#This Row],[MÉDIA DIÁRIA]]*IF(Tabela1[[#This Row],[ABC FAT]]="A",(13*22),IF(Tabela1[[#This Row],[ABC FAT]]="B",(9*22),IF(Tabela1[[#This Row],[ABC FAT]]="C",(3*22),0)))</f>
        <v>179.32075471698113</v>
      </c>
      <c r="BG592" s="44">
        <f>SUM(Tabela1[[#This Row],[ESTOQUE TOTAL]],Tabela1[[#This Row],[TRÂNSITO TOTAL]])</f>
        <v>4130</v>
      </c>
      <c r="BH5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8.4448302469135808</v>
      </c>
    </row>
    <row r="593" spans="1:61" s="3" customFormat="1" x14ac:dyDescent="0.2">
      <c r="A593" s="4" t="s">
        <v>17</v>
      </c>
      <c r="B593" s="4" t="s">
        <v>781</v>
      </c>
      <c r="C593" s="4">
        <v>50</v>
      </c>
      <c r="D593" s="4" t="s">
        <v>85</v>
      </c>
      <c r="E593" s="5"/>
      <c r="F593" s="4">
        <v>250</v>
      </c>
      <c r="G593" s="4">
        <v>150</v>
      </c>
      <c r="H593" s="4">
        <v>150</v>
      </c>
      <c r="I593" s="4">
        <v>300</v>
      </c>
      <c r="J593" s="4"/>
      <c r="K593" s="4">
        <v>150</v>
      </c>
      <c r="L593" s="4"/>
      <c r="M593" s="4"/>
      <c r="N593" s="4">
        <v>50</v>
      </c>
      <c r="O593" s="4">
        <v>150</v>
      </c>
      <c r="P593" s="4">
        <v>400</v>
      </c>
      <c r="Q593" s="13">
        <f t="shared" si="234"/>
        <v>0</v>
      </c>
      <c r="R593" s="16">
        <f t="shared" si="235"/>
        <v>1.25</v>
      </c>
      <c r="S593" s="16">
        <f t="shared" si="236"/>
        <v>0.75</v>
      </c>
      <c r="T593" s="16">
        <f t="shared" si="237"/>
        <v>0.75</v>
      </c>
      <c r="U593" s="16">
        <f t="shared" si="238"/>
        <v>1.5</v>
      </c>
      <c r="V593" s="16">
        <f t="shared" si="239"/>
        <v>0</v>
      </c>
      <c r="W593" s="16">
        <f t="shared" si="240"/>
        <v>0.75</v>
      </c>
      <c r="X593" s="16">
        <f t="shared" si="241"/>
        <v>0</v>
      </c>
      <c r="Y593" s="16">
        <f t="shared" si="242"/>
        <v>0</v>
      </c>
      <c r="Z593" s="16">
        <f t="shared" si="243"/>
        <v>0.25</v>
      </c>
      <c r="AA593" s="16">
        <f t="shared" si="244"/>
        <v>0.75</v>
      </c>
      <c r="AB593" s="17">
        <f t="shared" si="245"/>
        <v>2</v>
      </c>
      <c r="AC593" s="15">
        <v>5503</v>
      </c>
      <c r="AD593" s="14">
        <f>AVERAGE(Tabela1[[#This Row],[202407-JUL]:[202506-JUN]])</f>
        <v>200</v>
      </c>
      <c r="AE593" s="14">
        <f t="shared" si="246"/>
        <v>221.42857142857142</v>
      </c>
      <c r="AF593" s="5">
        <v>0</v>
      </c>
      <c r="AG593" s="6">
        <v>2550</v>
      </c>
      <c r="AH593" s="4">
        <v>6650</v>
      </c>
      <c r="AI593" s="23">
        <f>SUM(Tabela1[[#This Row],[ESTOQUE RJ]:[ESTOQUE SC]])</f>
        <v>9200</v>
      </c>
      <c r="AJ593" s="4">
        <v>0</v>
      </c>
      <c r="AK593" s="4">
        <v>0</v>
      </c>
      <c r="AL593" s="24">
        <f>SUM(Tabela1[[#This Row],[QTD CONTAINER]:[QTD FÁBRICA]])</f>
        <v>0</v>
      </c>
      <c r="AM593" s="7">
        <f t="shared" si="247"/>
        <v>12.75</v>
      </c>
      <c r="AN593" s="7">
        <f t="shared" si="248"/>
        <v>33.25</v>
      </c>
      <c r="AO593" s="8">
        <f t="shared" si="249"/>
        <v>0</v>
      </c>
      <c r="AP593" s="9">
        <f t="shared" si="250"/>
        <v>0</v>
      </c>
      <c r="AQ593" s="25">
        <f t="shared" si="251"/>
        <v>46</v>
      </c>
      <c r="AR593" s="18">
        <f t="shared" si="252"/>
        <v>11.516129032258066</v>
      </c>
      <c r="AS593" s="7">
        <f t="shared" si="253"/>
        <v>30.032258064516132</v>
      </c>
      <c r="AT593" s="8">
        <f t="shared" si="254"/>
        <v>0</v>
      </c>
      <c r="AU593" s="9">
        <f t="shared" si="255"/>
        <v>0</v>
      </c>
      <c r="AV593" s="10">
        <f t="shared" si="256"/>
        <v>41.548387096774199</v>
      </c>
      <c r="AW593" s="22">
        <f t="shared" si="257"/>
        <v>5.9322033898305087</v>
      </c>
      <c r="AX593" s="5">
        <f t="shared" si="258"/>
        <v>0</v>
      </c>
      <c r="AY593" s="4">
        <f>IF(
  AND(Tabela1[[#This Row],[GRUPO | ITEM]]="PALHETAS",NOT(OR(MID(Tabela1[[#This Row],[ITEM]],1,5)="YN-PF",MID(Tabela1[[#This Row],[ITEM]],1,5)="YN-PC"))),
  0,
  IF(
    ROUNDUP(
      IF(
        IF(D593="A",13-SUM(AR593:AU593),IF(D593="B",11-SUM(AR593:AU593),IF(D593="C",7-SUM(AR593:AU593))))
        &lt;0,
        0,
        IF(D593="A",13-SUM(AR593:AU593),IF(D593="B",11-SUM(AR593:AU593),IF(D593="C",7-SUM(AR593:AU593))))
      )
      *AE593/C593, 0
    )
    *C593 = 0,
    0,
    ROUNDUP(
      IF(
        IF(D593="A",13-SUM(AR593:AU593),IF(D593="B",11-SUM(AR593:AU593),IF(D593="C",7-SUM(AR593:AU593))))
        &lt;0,
        0,
        IF(D593="A",13-SUM(AR593:AU593),IF(D593="B",11-SUM(AR593:AU593),IF(D593="C",7-SUM(AR593:AU593))))
      )
      *AE593/C593, 0
    ) *C593
  )
)</f>
        <v>0</v>
      </c>
      <c r="AZ593" s="26">
        <f>IF(OR(COUNTIF(AB593,"&gt;="&amp;1.5)+COUNTIF(AA593,"&gt;="&amp;1.5)+COUNTIF(Z593,"&gt;="&amp;1.5)+COUNTIF(Y593,"&gt;="&amp;1.5)+COUNTIF(X593,"&gt;="&amp;1.5)&gt;=2,COUNTIF(AB593,"&gt;="&amp;2)&gt;=1,AND(AA593&gt;=1.5,AB593&lt;=0.3,AI593=0)),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+IFERROR(BA593*C593,0),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+IFERROR(BA593*C593,0),
IFERROR(AVERAGEIF(Tabela1[[#This Row],[COMPRA PADRÃO]:[COMPRA &gt;30%]],"&gt;"&amp;0,Tabela1[[#This Row],[COMPRA PADRÃO]:[COMPRA &gt;30%]]),
0))/Tabela1[[#This Row],[U/CX]],0)*Tabela1[[#This Row],[U/CX]])</f>
        <v>1250</v>
      </c>
      <c r="BA593" s="19"/>
      <c r="BB593" s="19"/>
      <c r="BC593" s="5"/>
      <c r="BD593" s="43">
        <f t="shared" si="259"/>
        <v>6.0377358490566042</v>
      </c>
      <c r="BE593" s="44">
        <f>Tabela1[[#This Row],[MÉDIA DIÁRIA]]*180</f>
        <v>1086.7924528301887</v>
      </c>
      <c r="BF593" s="44">
        <f>Tabela1[[#This Row],[MÉDIA DIÁRIA]]*IF(Tabela1[[#This Row],[ABC FAT]]="A",(13*22),IF(Tabela1[[#This Row],[ABC FAT]]="B",(9*22),IF(Tabela1[[#This Row],[ABC FAT]]="C",(3*22),0)))</f>
        <v>398.4905660377359</v>
      </c>
      <c r="BG593" s="44">
        <f>SUM(Tabela1[[#This Row],[ESTOQUE TOTAL]],Tabela1[[#This Row],[TRÂNSITO TOTAL]])</f>
        <v>9200</v>
      </c>
      <c r="BH5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8.4652777777777768</v>
      </c>
    </row>
    <row r="594" spans="1:61" s="3" customFormat="1" x14ac:dyDescent="0.2">
      <c r="A594" s="4" t="s">
        <v>17</v>
      </c>
      <c r="B594" s="4" t="s">
        <v>860</v>
      </c>
      <c r="C594" s="4">
        <v>40</v>
      </c>
      <c r="D594" s="4" t="s">
        <v>85</v>
      </c>
      <c r="E594" s="5"/>
      <c r="F594" s="4"/>
      <c r="G594" s="4"/>
      <c r="H594" s="4">
        <v>40</v>
      </c>
      <c r="I594" s="4"/>
      <c r="J594" s="4">
        <v>20</v>
      </c>
      <c r="K594" s="4"/>
      <c r="L594" s="4">
        <v>20</v>
      </c>
      <c r="M594" s="4">
        <v>40</v>
      </c>
      <c r="N594" s="4"/>
      <c r="O594" s="4"/>
      <c r="P594" s="4"/>
      <c r="Q594" s="13">
        <f t="shared" si="234"/>
        <v>0</v>
      </c>
      <c r="R594" s="16">
        <f t="shared" si="235"/>
        <v>0</v>
      </c>
      <c r="S594" s="16">
        <f t="shared" si="236"/>
        <v>0</v>
      </c>
      <c r="T594" s="16">
        <f t="shared" si="237"/>
        <v>1.3333333333333333</v>
      </c>
      <c r="U594" s="16">
        <f t="shared" si="238"/>
        <v>0</v>
      </c>
      <c r="V594" s="16">
        <f t="shared" si="239"/>
        <v>0.66666666666666663</v>
      </c>
      <c r="W594" s="16">
        <f t="shared" si="240"/>
        <v>0</v>
      </c>
      <c r="X594" s="16">
        <f t="shared" si="241"/>
        <v>0.66666666666666663</v>
      </c>
      <c r="Y594" s="16">
        <f t="shared" si="242"/>
        <v>1.3333333333333333</v>
      </c>
      <c r="Z594" s="16">
        <f t="shared" si="243"/>
        <v>0</v>
      </c>
      <c r="AA594" s="16">
        <f t="shared" si="244"/>
        <v>0</v>
      </c>
      <c r="AB594" s="17">
        <f t="shared" si="245"/>
        <v>0</v>
      </c>
      <c r="AC594" s="15">
        <v>876.2</v>
      </c>
      <c r="AD594" s="14">
        <f>AVERAGE(Tabela1[[#This Row],[202407-JUL]:[202506-JUN]])</f>
        <v>30</v>
      </c>
      <c r="AE594" s="14">
        <f t="shared" si="246"/>
        <v>30</v>
      </c>
      <c r="AF594" s="5">
        <v>0</v>
      </c>
      <c r="AG594" s="6">
        <v>760</v>
      </c>
      <c r="AH594" s="4">
        <v>0</v>
      </c>
      <c r="AI594" s="23">
        <f>SUM(Tabela1[[#This Row],[ESTOQUE RJ]:[ESTOQUE SC]])</f>
        <v>760</v>
      </c>
      <c r="AJ594" s="4">
        <v>0</v>
      </c>
      <c r="AK594" s="4">
        <v>0</v>
      </c>
      <c r="AL594" s="24">
        <f>SUM(Tabela1[[#This Row],[QTD CONTAINER]:[QTD FÁBRICA]])</f>
        <v>0</v>
      </c>
      <c r="AM594" s="7">
        <f t="shared" si="247"/>
        <v>25.333333333333332</v>
      </c>
      <c r="AN594" s="7">
        <f t="shared" si="248"/>
        <v>0</v>
      </c>
      <c r="AO594" s="8">
        <f t="shared" si="249"/>
        <v>0</v>
      </c>
      <c r="AP594" s="9">
        <f t="shared" si="250"/>
        <v>0</v>
      </c>
      <c r="AQ594" s="25">
        <f t="shared" si="251"/>
        <v>25.333333333333332</v>
      </c>
      <c r="AR594" s="18">
        <f t="shared" si="252"/>
        <v>25.333333333333332</v>
      </c>
      <c r="AS594" s="7">
        <f t="shared" si="253"/>
        <v>0</v>
      </c>
      <c r="AT594" s="8">
        <f t="shared" si="254"/>
        <v>0</v>
      </c>
      <c r="AU594" s="9">
        <f t="shared" si="255"/>
        <v>0</v>
      </c>
      <c r="AV594" s="10">
        <f t="shared" si="256"/>
        <v>25.333333333333332</v>
      </c>
      <c r="AW594" s="22">
        <f t="shared" si="257"/>
        <v>0</v>
      </c>
      <c r="AX594" s="5">
        <f t="shared" si="258"/>
        <v>0</v>
      </c>
      <c r="AY594" s="4">
        <f>IF(
  AND(Tabela1[[#This Row],[GRUPO | ITEM]]="PALHETAS",NOT(OR(MID(Tabela1[[#This Row],[ITEM]],1,5)="YN-PF",MID(Tabela1[[#This Row],[ITEM]],1,5)="YN-PC"))),
  0,
  IF(
    ROUNDUP(
      IF(
        IF(D594="A",13-SUM(AR594:AU594),IF(D594="B",11-SUM(AR594:AU594),IF(D594="C",7-SUM(AR594:AU594))))
        &lt;0,
        0,
        IF(D594="A",13-SUM(AR594:AU594),IF(D594="B",11-SUM(AR594:AU594),IF(D594="C",7-SUM(AR594:AU594))))
      )
      *AE594/C594, 0
    )
    *C594 = 0,
    0,
    ROUNDUP(
      IF(
        IF(D594="A",13-SUM(AR594:AU594),IF(D594="B",11-SUM(AR594:AU594),IF(D594="C",7-SUM(AR594:AU594))))
        &lt;0,
        0,
        IF(D594="A",13-SUM(AR594:AU594),IF(D594="B",11-SUM(AR594:AU594),IF(D594="C",7-SUM(AR594:AU594))))
      )
      *AE594/C594, 0
    ) *C594
  )
)</f>
        <v>0</v>
      </c>
      <c r="AZ594" s="26">
        <f>IF(OR(COUNTIF(AB594,"&gt;="&amp;1.5)+COUNTIF(AA594,"&gt;="&amp;1.5)+COUNTIF(Z594,"&gt;="&amp;1.5)+COUNTIF(Y594,"&gt;="&amp;1.5)+COUNTIF(X594,"&gt;="&amp;1.5)&gt;=2,COUNTIF(AB594,"&gt;="&amp;2)&gt;=1,AND(AA594&gt;=1.5,AB594&lt;=0.3,AI594=0)),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+IFERROR(BA594*C594,0),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+IFERROR(BA594*C594,0),
IFERROR(AVERAGEIF(Tabela1[[#This Row],[COMPRA PADRÃO]:[COMPRA &gt;30%]],"&gt;"&amp;0,Tabela1[[#This Row],[COMPRA PADRÃO]:[COMPRA &gt;30%]]),
0))/Tabela1[[#This Row],[U/CX]],0)*Tabela1[[#This Row],[U/CX]])</f>
        <v>0</v>
      </c>
      <c r="BA594" s="33"/>
      <c r="BB594" s="33"/>
      <c r="BC594" s="42"/>
      <c r="BD594" s="43">
        <f t="shared" si="259"/>
        <v>0.45283018867924529</v>
      </c>
      <c r="BE594" s="44">
        <f>Tabela1[[#This Row],[MÉDIA DIÁRIA]]*180</f>
        <v>81.509433962264154</v>
      </c>
      <c r="BF594" s="44">
        <f>Tabela1[[#This Row],[MÉDIA DIÁRIA]]*IF(Tabela1[[#This Row],[ABC FAT]]="A",(13*22),IF(Tabela1[[#This Row],[ABC FAT]]="B",(9*22),IF(Tabela1[[#This Row],[ABC FAT]]="C",(3*22),0)))</f>
        <v>29.886792452830189</v>
      </c>
      <c r="BG594" s="44">
        <f>SUM(Tabela1[[#This Row],[ESTOQUE TOTAL]],Tabela1[[#This Row],[TRÂNSITO TOTAL]])</f>
        <v>760</v>
      </c>
      <c r="BH5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9.3240740740740744</v>
      </c>
    </row>
    <row r="595" spans="1:61" s="3" customFormat="1" x14ac:dyDescent="0.2">
      <c r="A595" s="4" t="s">
        <v>34</v>
      </c>
      <c r="B595" s="4" t="s">
        <v>1099</v>
      </c>
      <c r="C595" s="4">
        <v>50</v>
      </c>
      <c r="D595" s="4" t="s">
        <v>85</v>
      </c>
      <c r="E595" s="5"/>
      <c r="F595" s="4"/>
      <c r="G595" s="4"/>
      <c r="H595" s="4"/>
      <c r="I595" s="4"/>
      <c r="J595" s="4"/>
      <c r="K595" s="4"/>
      <c r="L595" s="4">
        <v>50</v>
      </c>
      <c r="M595" s="4"/>
      <c r="N595" s="4"/>
      <c r="O595" s="4"/>
      <c r="P595" s="4"/>
      <c r="Q595" s="13">
        <f t="shared" si="234"/>
        <v>0</v>
      </c>
      <c r="R595" s="16">
        <f t="shared" si="235"/>
        <v>0</v>
      </c>
      <c r="S595" s="16">
        <f t="shared" si="236"/>
        <v>0</v>
      </c>
      <c r="T595" s="16">
        <f t="shared" si="237"/>
        <v>0</v>
      </c>
      <c r="U595" s="16">
        <f t="shared" si="238"/>
        <v>0</v>
      </c>
      <c r="V595" s="16">
        <f t="shared" si="239"/>
        <v>0</v>
      </c>
      <c r="W595" s="16">
        <f t="shared" si="240"/>
        <v>0</v>
      </c>
      <c r="X595" s="16">
        <f t="shared" si="241"/>
        <v>1</v>
      </c>
      <c r="Y595" s="16">
        <f t="shared" si="242"/>
        <v>0</v>
      </c>
      <c r="Z595" s="16">
        <f t="shared" si="243"/>
        <v>0</v>
      </c>
      <c r="AA595" s="16">
        <f t="shared" si="244"/>
        <v>0</v>
      </c>
      <c r="AB595" s="17">
        <f t="shared" si="245"/>
        <v>0</v>
      </c>
      <c r="AC595" s="15">
        <v>4801.5</v>
      </c>
      <c r="AD595" s="14">
        <f>AVERAGE(Tabela1[[#This Row],[202407-JUL]:[202506-JUN]])</f>
        <v>50</v>
      </c>
      <c r="AE595" s="14">
        <f t="shared" si="246"/>
        <v>50</v>
      </c>
      <c r="AF595" s="5">
        <v>1</v>
      </c>
      <c r="AG595" s="6">
        <v>320</v>
      </c>
      <c r="AH595" s="4">
        <v>0</v>
      </c>
      <c r="AI595" s="23">
        <f>SUM(Tabela1[[#This Row],[ESTOQUE RJ]:[ESTOQUE SC]])</f>
        <v>320</v>
      </c>
      <c r="AJ595" s="4">
        <v>0</v>
      </c>
      <c r="AK595" s="4">
        <v>1000</v>
      </c>
      <c r="AL595" s="24">
        <f>SUM(Tabela1[[#This Row],[QTD CONTAINER]:[QTD FÁBRICA]])</f>
        <v>1000</v>
      </c>
      <c r="AM595" s="7">
        <f t="shared" si="247"/>
        <v>6.4</v>
      </c>
      <c r="AN595" s="7">
        <f t="shared" si="248"/>
        <v>0</v>
      </c>
      <c r="AO595" s="8">
        <f t="shared" si="249"/>
        <v>0</v>
      </c>
      <c r="AP595" s="9">
        <f t="shared" si="250"/>
        <v>20</v>
      </c>
      <c r="AQ595" s="25">
        <f t="shared" si="251"/>
        <v>26.4</v>
      </c>
      <c r="AR595" s="18">
        <f t="shared" si="252"/>
        <v>6.4</v>
      </c>
      <c r="AS595" s="7">
        <f t="shared" si="253"/>
        <v>0</v>
      </c>
      <c r="AT595" s="8">
        <f t="shared" si="254"/>
        <v>0</v>
      </c>
      <c r="AU595" s="9">
        <f t="shared" si="255"/>
        <v>20</v>
      </c>
      <c r="AV595" s="10">
        <f t="shared" si="256"/>
        <v>26.4</v>
      </c>
      <c r="AW595" s="22">
        <f t="shared" si="257"/>
        <v>0</v>
      </c>
      <c r="AX595" s="5">
        <f t="shared" si="258"/>
        <v>0</v>
      </c>
      <c r="AY595" s="4">
        <f>IF(
  AND(Tabela1[[#This Row],[GRUPO | ITEM]]="PALHETAS",NOT(OR(MID(Tabela1[[#This Row],[ITEM]],1,5)="YN-PF",MID(Tabela1[[#This Row],[ITEM]],1,5)="YN-PC"))),
  0,
  IF(
    ROUNDUP(
      IF(
        IF(D595="A",13-SUM(AR595:AU595),IF(D595="B",11-SUM(AR595:AU595),IF(D595="C",7-SUM(AR595:AU595))))
        &lt;0,
        0,
        IF(D595="A",13-SUM(AR595:AU595),IF(D595="B",11-SUM(AR595:AU595),IF(D595="C",7-SUM(AR595:AU595))))
      )
      *AE595/C595, 0
    )
    *C595 = 0,
    0,
    ROUNDUP(
      IF(
        IF(D595="A",13-SUM(AR595:AU595),IF(D595="B",11-SUM(AR595:AU595),IF(D595="C",7-SUM(AR595:AU595))))
        &lt;0,
        0,
        IF(D595="A",13-SUM(AR595:AU595),IF(D595="B",11-SUM(AR595:AU595),IF(D595="C",7-SUM(AR595:AU595))))
      )
      *AE595/C595, 0
    ) *C595
  )
)</f>
        <v>0</v>
      </c>
      <c r="AZ595" s="26">
        <f>IF(OR(COUNTIF(AB595,"&gt;="&amp;1.5)+COUNTIF(AA595,"&gt;="&amp;1.5)+COUNTIF(Z595,"&gt;="&amp;1.5)+COUNTIF(Y595,"&gt;="&amp;1.5)+COUNTIF(X595,"&gt;="&amp;1.5)&gt;=2,COUNTIF(AB595,"&gt;="&amp;2)&gt;=1,AND(AA595&gt;=1.5,AB595&lt;=0.3,AI595=0)),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+IFERROR(BA595*C595,0),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+IFERROR(BA595*C595,0),
IFERROR(AVERAGEIF(Tabela1[[#This Row],[COMPRA PADRÃO]:[COMPRA &gt;30%]],"&gt;"&amp;0,Tabela1[[#This Row],[COMPRA PADRÃO]:[COMPRA &gt;30%]]),
0))/Tabela1[[#This Row],[U/CX]],0)*Tabela1[[#This Row],[U/CX]])</f>
        <v>0</v>
      </c>
      <c r="BA595" s="19"/>
      <c r="BB595" s="19"/>
      <c r="BC595" s="5"/>
      <c r="BD595" s="43">
        <f t="shared" si="259"/>
        <v>0.18867924528301888</v>
      </c>
      <c r="BE595" s="44">
        <f>Tabela1[[#This Row],[MÉDIA DIÁRIA]]*180</f>
        <v>33.962264150943398</v>
      </c>
      <c r="BF595" s="44">
        <f>Tabela1[[#This Row],[MÉDIA DIÁRIA]]*IF(Tabela1[[#This Row],[ABC FAT]]="A",(13*22),IF(Tabela1[[#This Row],[ABC FAT]]="B",(9*22),IF(Tabela1[[#This Row],[ABC FAT]]="C",(3*22),0)))</f>
        <v>12.452830188679247</v>
      </c>
      <c r="BG595" s="44">
        <f>SUM(Tabela1[[#This Row],[ESTOQUE TOTAL]],Tabela1[[#This Row],[TRÂNSITO TOTAL]])</f>
        <v>1320</v>
      </c>
      <c r="BH5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9.4222222222222225</v>
      </c>
    </row>
    <row r="596" spans="1:61" s="3" customFormat="1" x14ac:dyDescent="0.2">
      <c r="A596" s="4" t="s">
        <v>17</v>
      </c>
      <c r="B596" s="4" t="s">
        <v>1383</v>
      </c>
      <c r="C596" s="4">
        <v>40</v>
      </c>
      <c r="D596" s="4" t="s">
        <v>85</v>
      </c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>
        <v>100</v>
      </c>
      <c r="P596" s="4">
        <v>160</v>
      </c>
      <c r="Q596" s="13">
        <f t="shared" si="234"/>
        <v>0</v>
      </c>
      <c r="R596" s="16">
        <f t="shared" si="235"/>
        <v>0</v>
      </c>
      <c r="S596" s="16">
        <f t="shared" si="236"/>
        <v>0</v>
      </c>
      <c r="T596" s="16">
        <f t="shared" si="237"/>
        <v>0</v>
      </c>
      <c r="U596" s="16">
        <f t="shared" si="238"/>
        <v>0</v>
      </c>
      <c r="V596" s="16">
        <f t="shared" si="239"/>
        <v>0</v>
      </c>
      <c r="W596" s="16">
        <f t="shared" si="240"/>
        <v>0</v>
      </c>
      <c r="X596" s="16">
        <f t="shared" si="241"/>
        <v>0</v>
      </c>
      <c r="Y596" s="16">
        <f t="shared" si="242"/>
        <v>0</v>
      </c>
      <c r="Z596" s="16">
        <f t="shared" si="243"/>
        <v>0</v>
      </c>
      <c r="AA596" s="16">
        <f t="shared" si="244"/>
        <v>0.76923076923076927</v>
      </c>
      <c r="AB596" s="17">
        <f t="shared" si="245"/>
        <v>1.2307692307692308</v>
      </c>
      <c r="AC596" s="15">
        <v>2045.8</v>
      </c>
      <c r="AD596" s="14">
        <f>AVERAGE(Tabela1[[#This Row],[202407-JUL]:[202506-JUN]])</f>
        <v>130</v>
      </c>
      <c r="AE596" s="14">
        <f t="shared" si="246"/>
        <v>130</v>
      </c>
      <c r="AF596" s="5">
        <v>0</v>
      </c>
      <c r="AG596" s="6">
        <v>1700</v>
      </c>
      <c r="AH596" s="4">
        <v>0</v>
      </c>
      <c r="AI596" s="23">
        <f>SUM(Tabela1[[#This Row],[ESTOQUE RJ]:[ESTOQUE SC]])</f>
        <v>1700</v>
      </c>
      <c r="AJ596" s="4">
        <v>0</v>
      </c>
      <c r="AK596" s="4">
        <v>0</v>
      </c>
      <c r="AL596" s="24">
        <f>SUM(Tabela1[[#This Row],[QTD CONTAINER]:[QTD FÁBRICA]])</f>
        <v>0</v>
      </c>
      <c r="AM596" s="7">
        <f t="shared" si="247"/>
        <v>13.076923076923077</v>
      </c>
      <c r="AN596" s="7">
        <f t="shared" si="248"/>
        <v>0</v>
      </c>
      <c r="AO596" s="8">
        <f t="shared" si="249"/>
        <v>0</v>
      </c>
      <c r="AP596" s="9">
        <f t="shared" si="250"/>
        <v>0</v>
      </c>
      <c r="AQ596" s="25">
        <f t="shared" si="251"/>
        <v>13.076923076923077</v>
      </c>
      <c r="AR596" s="18">
        <f t="shared" si="252"/>
        <v>13.076923076923077</v>
      </c>
      <c r="AS596" s="7">
        <f t="shared" si="253"/>
        <v>0</v>
      </c>
      <c r="AT596" s="8">
        <f t="shared" si="254"/>
        <v>0</v>
      </c>
      <c r="AU596" s="9">
        <f t="shared" si="255"/>
        <v>0</v>
      </c>
      <c r="AV596" s="10">
        <f t="shared" si="256"/>
        <v>13.076923076923077</v>
      </c>
      <c r="AW596" s="22">
        <f t="shared" si="257"/>
        <v>0</v>
      </c>
      <c r="AX596" s="5">
        <f t="shared" si="258"/>
        <v>0</v>
      </c>
      <c r="AY596" s="4">
        <f>IF(
  AND(Tabela1[[#This Row],[GRUPO | ITEM]]="PALHETAS",NOT(OR(MID(Tabela1[[#This Row],[ITEM]],1,5)="YN-PF",MID(Tabela1[[#This Row],[ITEM]],1,5)="YN-PC"))),
  0,
  IF(
    ROUNDUP(
      IF(
        IF(D596="A",13-SUM(AR596:AU596),IF(D596="B",11-SUM(AR596:AU596),IF(D596="C",7-SUM(AR596:AU596))))
        &lt;0,
        0,
        IF(D596="A",13-SUM(AR596:AU596),IF(D596="B",11-SUM(AR596:AU596),IF(D596="C",7-SUM(AR596:AU596))))
      )
      *AE596/C596, 0
    )
    *C596 = 0,
    0,
    ROUNDUP(
      IF(
        IF(D596="A",13-SUM(AR596:AU596),IF(D596="B",11-SUM(AR596:AU596),IF(D596="C",7-SUM(AR596:AU596))))
        &lt;0,
        0,
        IF(D596="A",13-SUM(AR596:AU596),IF(D596="B",11-SUM(AR596:AU596),IF(D596="C",7-SUM(AR596:AU596))))
      )
      *AE596/C596, 0
    ) *C596
  )
)</f>
        <v>0</v>
      </c>
      <c r="AZ596" s="26">
        <f>IF(OR(COUNTIF(AB596,"&gt;="&amp;1.5)+COUNTIF(AA596,"&gt;="&amp;1.5)+COUNTIF(Z596,"&gt;="&amp;1.5)+COUNTIF(Y596,"&gt;="&amp;1.5)+COUNTIF(X596,"&gt;="&amp;1.5)&gt;=2,COUNTIF(AB596,"&gt;="&amp;2)&gt;=1,AND(AA596&gt;=1.5,AB596&lt;=0.3,AI596=0)),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+IFERROR(BA596*C596,0),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+IFERROR(BA596*C596,0),
IFERROR(AVERAGEIF(Tabela1[[#This Row],[COMPRA PADRÃO]:[COMPRA &gt;30%]],"&gt;"&amp;0,Tabela1[[#This Row],[COMPRA PADRÃO]:[COMPRA &gt;30%]]),
0))/Tabela1[[#This Row],[U/CX]],0)*Tabela1[[#This Row],[U/CX]])</f>
        <v>0</v>
      </c>
      <c r="BA596" s="19"/>
      <c r="BB596" s="19"/>
      <c r="BC596" s="5"/>
      <c r="BD596" s="43">
        <f t="shared" si="259"/>
        <v>0.98113207547169812</v>
      </c>
      <c r="BE596" s="44">
        <f>Tabela1[[#This Row],[MÉDIA DIÁRIA]]*180</f>
        <v>176.60377358490567</v>
      </c>
      <c r="BF596" s="44">
        <f>Tabela1[[#This Row],[MÉDIA DIÁRIA]]*IF(Tabela1[[#This Row],[ABC FAT]]="A",(13*22),IF(Tabela1[[#This Row],[ABC FAT]]="B",(9*22),IF(Tabela1[[#This Row],[ABC FAT]]="C",(3*22),0)))</f>
        <v>64.754716981132077</v>
      </c>
      <c r="BG596" s="44">
        <f>SUM(Tabela1[[#This Row],[ESTOQUE TOTAL]],Tabela1[[#This Row],[TRÂNSITO TOTAL]])</f>
        <v>1700</v>
      </c>
      <c r="BH5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9.6260683760683765</v>
      </c>
    </row>
    <row r="597" spans="1:61" s="3" customFormat="1" x14ac:dyDescent="0.2">
      <c r="A597" s="4" t="s">
        <v>17</v>
      </c>
      <c r="B597" s="4" t="s">
        <v>1424</v>
      </c>
      <c r="C597" s="4">
        <v>40</v>
      </c>
      <c r="D597" s="4" t="s">
        <v>85</v>
      </c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>
        <v>220</v>
      </c>
      <c r="P597" s="4">
        <v>40</v>
      </c>
      <c r="Q597" s="13">
        <f t="shared" si="234"/>
        <v>0</v>
      </c>
      <c r="R597" s="16">
        <f t="shared" si="235"/>
        <v>0</v>
      </c>
      <c r="S597" s="16">
        <f t="shared" si="236"/>
        <v>0</v>
      </c>
      <c r="T597" s="16">
        <f t="shared" si="237"/>
        <v>0</v>
      </c>
      <c r="U597" s="16">
        <f t="shared" si="238"/>
        <v>0</v>
      </c>
      <c r="V597" s="16">
        <f t="shared" si="239"/>
        <v>0</v>
      </c>
      <c r="W597" s="16">
        <f t="shared" si="240"/>
        <v>0</v>
      </c>
      <c r="X597" s="16">
        <f t="shared" si="241"/>
        <v>0</v>
      </c>
      <c r="Y597" s="16">
        <f t="shared" si="242"/>
        <v>0</v>
      </c>
      <c r="Z597" s="16">
        <f t="shared" si="243"/>
        <v>0</v>
      </c>
      <c r="AA597" s="16">
        <f t="shared" si="244"/>
        <v>1.6923076923076923</v>
      </c>
      <c r="AB597" s="17">
        <f t="shared" si="245"/>
        <v>0.30769230769230771</v>
      </c>
      <c r="AC597" s="15">
        <v>1975.4</v>
      </c>
      <c r="AD597" s="14">
        <f>AVERAGE(Tabela1[[#This Row],[202407-JUL]:[202506-JUN]])</f>
        <v>130</v>
      </c>
      <c r="AE597" s="14">
        <f t="shared" si="246"/>
        <v>130</v>
      </c>
      <c r="AF597" s="5">
        <v>0</v>
      </c>
      <c r="AG597" s="6">
        <v>1720</v>
      </c>
      <c r="AH597" s="4">
        <v>0</v>
      </c>
      <c r="AI597" s="23">
        <f>SUM(Tabela1[[#This Row],[ESTOQUE RJ]:[ESTOQUE SC]])</f>
        <v>1720</v>
      </c>
      <c r="AJ597" s="4">
        <v>0</v>
      </c>
      <c r="AK597" s="4">
        <v>0</v>
      </c>
      <c r="AL597" s="24">
        <f>SUM(Tabela1[[#This Row],[QTD CONTAINER]:[QTD FÁBRICA]])</f>
        <v>0</v>
      </c>
      <c r="AM597" s="7">
        <f t="shared" si="247"/>
        <v>13.23076923076923</v>
      </c>
      <c r="AN597" s="7">
        <f t="shared" si="248"/>
        <v>0</v>
      </c>
      <c r="AO597" s="8">
        <f t="shared" si="249"/>
        <v>0</v>
      </c>
      <c r="AP597" s="9">
        <f t="shared" si="250"/>
        <v>0</v>
      </c>
      <c r="AQ597" s="25">
        <f t="shared" si="251"/>
        <v>13.23076923076923</v>
      </c>
      <c r="AR597" s="18">
        <f t="shared" si="252"/>
        <v>13.23076923076923</v>
      </c>
      <c r="AS597" s="7">
        <f t="shared" si="253"/>
        <v>0</v>
      </c>
      <c r="AT597" s="8">
        <f t="shared" si="254"/>
        <v>0</v>
      </c>
      <c r="AU597" s="9">
        <f t="shared" si="255"/>
        <v>0</v>
      </c>
      <c r="AV597" s="10">
        <f t="shared" si="256"/>
        <v>13.23076923076923</v>
      </c>
      <c r="AW597" s="22">
        <f t="shared" si="257"/>
        <v>0</v>
      </c>
      <c r="AX597" s="5">
        <f t="shared" si="258"/>
        <v>0</v>
      </c>
      <c r="AY597" s="4">
        <f>IF(
  AND(Tabela1[[#This Row],[GRUPO | ITEM]]="PALHETAS",NOT(OR(MID(Tabela1[[#This Row],[ITEM]],1,5)="YN-PF",MID(Tabela1[[#This Row],[ITEM]],1,5)="YN-PC"))),
  0,
  IF(
    ROUNDUP(
      IF(
        IF(D597="A",13-SUM(AR597:AU597),IF(D597="B",11-SUM(AR597:AU597),IF(D597="C",7-SUM(AR597:AU597))))
        &lt;0,
        0,
        IF(D597="A",13-SUM(AR597:AU597),IF(D597="B",11-SUM(AR597:AU597),IF(D597="C",7-SUM(AR597:AU597))))
      )
      *AE597/C597, 0
    )
    *C597 = 0,
    0,
    ROUNDUP(
      IF(
        IF(D597="A",13-SUM(AR597:AU597),IF(D597="B",11-SUM(AR597:AU597),IF(D597="C",7-SUM(AR597:AU597))))
        &lt;0,
        0,
        IF(D597="A",13-SUM(AR597:AU597),IF(D597="B",11-SUM(AR597:AU597),IF(D597="C",7-SUM(AR597:AU597))))
      )
      *AE597/C597, 0
    ) *C597
  )
)</f>
        <v>0</v>
      </c>
      <c r="AZ597" s="26">
        <f>IF(OR(COUNTIF(AB597,"&gt;="&amp;1.5)+COUNTIF(AA597,"&gt;="&amp;1.5)+COUNTIF(Z597,"&gt;="&amp;1.5)+COUNTIF(Y597,"&gt;="&amp;1.5)+COUNTIF(X597,"&gt;="&amp;1.5)&gt;=2,COUNTIF(AB597,"&gt;="&amp;2)&gt;=1,AND(AA597&gt;=1.5,AB597&lt;=0.3,AI597=0)),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+IFERROR(BA597*C597,0),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+IFERROR(BA597*C597,0),
IFERROR(AVERAGEIF(Tabela1[[#This Row],[COMPRA PADRÃO]:[COMPRA &gt;30%]],"&gt;"&amp;0,Tabela1[[#This Row],[COMPRA PADRÃO]:[COMPRA &gt;30%]]),
0))/Tabela1[[#This Row],[U/CX]],0)*Tabela1[[#This Row],[U/CX]])</f>
        <v>0</v>
      </c>
      <c r="BA597" s="19"/>
      <c r="BB597" s="19"/>
      <c r="BC597" s="5"/>
      <c r="BD597" s="43">
        <f t="shared" si="259"/>
        <v>0.98113207547169812</v>
      </c>
      <c r="BE597" s="44">
        <f>Tabela1[[#This Row],[MÉDIA DIÁRIA]]*180</f>
        <v>176.60377358490567</v>
      </c>
      <c r="BF597" s="44">
        <f>Tabela1[[#This Row],[MÉDIA DIÁRIA]]*IF(Tabela1[[#This Row],[ABC FAT]]="A",(13*22),IF(Tabela1[[#This Row],[ABC FAT]]="B",(9*22),IF(Tabela1[[#This Row],[ABC FAT]]="C",(3*22),0)))</f>
        <v>64.754716981132077</v>
      </c>
      <c r="BG597" s="44">
        <f>SUM(Tabela1[[#This Row],[ESTOQUE TOTAL]],Tabela1[[#This Row],[TRÂNSITO TOTAL]])</f>
        <v>1720</v>
      </c>
      <c r="BH5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9.7393162393162385</v>
      </c>
    </row>
    <row r="598" spans="1:61" s="3" customFormat="1" x14ac:dyDescent="0.2">
      <c r="A598" s="4" t="s">
        <v>17</v>
      </c>
      <c r="B598" s="4" t="s">
        <v>880</v>
      </c>
      <c r="C598" s="4">
        <v>20</v>
      </c>
      <c r="D598" s="4" t="s">
        <v>85</v>
      </c>
      <c r="E598" s="5">
        <v>20</v>
      </c>
      <c r="F598" s="4">
        <v>40</v>
      </c>
      <c r="G598" s="4">
        <v>20</v>
      </c>
      <c r="H598" s="4">
        <v>20</v>
      </c>
      <c r="I598" s="4">
        <v>20</v>
      </c>
      <c r="J598" s="4"/>
      <c r="K598" s="4">
        <v>20</v>
      </c>
      <c r="L598" s="4">
        <v>60</v>
      </c>
      <c r="M598" s="4"/>
      <c r="N598" s="4"/>
      <c r="O598" s="4">
        <v>20</v>
      </c>
      <c r="P598" s="4"/>
      <c r="Q598" s="13">
        <f t="shared" si="234"/>
        <v>0.72727272727272729</v>
      </c>
      <c r="R598" s="16">
        <f t="shared" si="235"/>
        <v>1.4545454545454546</v>
      </c>
      <c r="S598" s="16">
        <f t="shared" si="236"/>
        <v>0.72727272727272729</v>
      </c>
      <c r="T598" s="16">
        <f t="shared" si="237"/>
        <v>0.72727272727272729</v>
      </c>
      <c r="U598" s="16">
        <f t="shared" si="238"/>
        <v>0.72727272727272729</v>
      </c>
      <c r="V598" s="16">
        <f t="shared" si="239"/>
        <v>0</v>
      </c>
      <c r="W598" s="16">
        <f t="shared" si="240"/>
        <v>0.72727272727272729</v>
      </c>
      <c r="X598" s="16">
        <f t="shared" si="241"/>
        <v>2.1818181818181817</v>
      </c>
      <c r="Y598" s="16">
        <f t="shared" si="242"/>
        <v>0</v>
      </c>
      <c r="Z598" s="16">
        <f t="shared" si="243"/>
        <v>0</v>
      </c>
      <c r="AA598" s="16">
        <f t="shared" si="244"/>
        <v>0.72727272727272729</v>
      </c>
      <c r="AB598" s="17">
        <f t="shared" si="245"/>
        <v>0</v>
      </c>
      <c r="AC598" s="15">
        <v>3339.8</v>
      </c>
      <c r="AD598" s="14">
        <f>AVERAGE(Tabela1[[#This Row],[202407-JUL]:[202506-JUN]])</f>
        <v>27.5</v>
      </c>
      <c r="AE598" s="14">
        <f t="shared" si="246"/>
        <v>27.5</v>
      </c>
      <c r="AF598" s="5">
        <v>0</v>
      </c>
      <c r="AG598" s="6">
        <v>1559</v>
      </c>
      <c r="AH598" s="4">
        <v>0</v>
      </c>
      <c r="AI598" s="23">
        <f>SUM(Tabela1[[#This Row],[ESTOQUE RJ]:[ESTOQUE SC]])</f>
        <v>1559</v>
      </c>
      <c r="AJ598" s="4">
        <v>0</v>
      </c>
      <c r="AK598" s="4">
        <v>0</v>
      </c>
      <c r="AL598" s="24">
        <f>SUM(Tabela1[[#This Row],[QTD CONTAINER]:[QTD FÁBRICA]])</f>
        <v>0</v>
      </c>
      <c r="AM598" s="7">
        <f t="shared" si="247"/>
        <v>56.690909090909088</v>
      </c>
      <c r="AN598" s="7">
        <f t="shared" si="248"/>
        <v>0</v>
      </c>
      <c r="AO598" s="8">
        <f t="shared" si="249"/>
        <v>0</v>
      </c>
      <c r="AP598" s="9">
        <f t="shared" si="250"/>
        <v>0</v>
      </c>
      <c r="AQ598" s="25">
        <f t="shared" si="251"/>
        <v>56.690909090909088</v>
      </c>
      <c r="AR598" s="18">
        <f t="shared" si="252"/>
        <v>56.690909090909088</v>
      </c>
      <c r="AS598" s="7">
        <f t="shared" si="253"/>
        <v>0</v>
      </c>
      <c r="AT598" s="8">
        <f t="shared" si="254"/>
        <v>0</v>
      </c>
      <c r="AU598" s="9">
        <f t="shared" si="255"/>
        <v>0</v>
      </c>
      <c r="AV598" s="10">
        <f t="shared" si="256"/>
        <v>56.690909090909088</v>
      </c>
      <c r="AW598" s="22">
        <f t="shared" si="257"/>
        <v>0</v>
      </c>
      <c r="AX598" s="5">
        <f t="shared" si="258"/>
        <v>0</v>
      </c>
      <c r="AY598" s="4">
        <f>IF(
  AND(Tabela1[[#This Row],[GRUPO | ITEM]]="PALHETAS",NOT(OR(MID(Tabela1[[#This Row],[ITEM]],1,5)="YN-PF",MID(Tabela1[[#This Row],[ITEM]],1,5)="YN-PC"))),
  0,
  IF(
    ROUNDUP(
      IF(
        IF(D598="A",13-SUM(AR598:AU598),IF(D598="B",11-SUM(AR598:AU598),IF(D598="C",7-SUM(AR598:AU598))))
        &lt;0,
        0,
        IF(D598="A",13-SUM(AR598:AU598),IF(D598="B",11-SUM(AR598:AU598),IF(D598="C",7-SUM(AR598:AU598))))
      )
      *AE598/C598, 0
    )
    *C598 = 0,
    0,
    ROUNDUP(
      IF(
        IF(D598="A",13-SUM(AR598:AU598),IF(D598="B",11-SUM(AR598:AU598),IF(D598="C",7-SUM(AR598:AU598))))
        &lt;0,
        0,
        IF(D598="A",13-SUM(AR598:AU598),IF(D598="B",11-SUM(AR598:AU598),IF(D598="C",7-SUM(AR598:AU598))))
      )
      *AE598/C598, 0
    ) *C598
  )
)</f>
        <v>0</v>
      </c>
      <c r="AZ598" s="26">
        <f>IF(OR(COUNTIF(AB598,"&gt;="&amp;1.5)+COUNTIF(AA598,"&gt;="&amp;1.5)+COUNTIF(Z598,"&gt;="&amp;1.5)+COUNTIF(Y598,"&gt;="&amp;1.5)+COUNTIF(X598,"&gt;="&amp;1.5)&gt;=2,COUNTIF(AB598,"&gt;="&amp;2)&gt;=1,AND(AA598&gt;=1.5,AB598&lt;=0.3,AI598=0)),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+IFERROR(BA598*C598,0),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+IFERROR(BA598*C598,0),
IFERROR(AVERAGEIF(Tabela1[[#This Row],[COMPRA PADRÃO]:[COMPRA &gt;30%]],"&gt;"&amp;0,Tabela1[[#This Row],[COMPRA PADRÃO]:[COMPRA &gt;30%]]),
0))/Tabela1[[#This Row],[U/CX]],0)*Tabela1[[#This Row],[U/CX]])</f>
        <v>0</v>
      </c>
      <c r="BA598" s="19"/>
      <c r="BB598" s="19"/>
      <c r="BC598" s="5"/>
      <c r="BD598" s="43">
        <f t="shared" si="259"/>
        <v>0.83018867924528306</v>
      </c>
      <c r="BE598" s="44">
        <f>Tabela1[[#This Row],[MÉDIA DIÁRIA]]*180</f>
        <v>149.43396226415095</v>
      </c>
      <c r="BF598" s="44">
        <f>Tabela1[[#This Row],[MÉDIA DIÁRIA]]*IF(Tabela1[[#This Row],[ABC FAT]]="A",(13*22),IF(Tabela1[[#This Row],[ABC FAT]]="B",(9*22),IF(Tabela1[[#This Row],[ABC FAT]]="C",(3*22),0)))</f>
        <v>54.79245283018868</v>
      </c>
      <c r="BG598" s="44">
        <f>SUM(Tabela1[[#This Row],[ESTOQUE TOTAL]],Tabela1[[#This Row],[TRÂNSITO TOTAL]])</f>
        <v>1559</v>
      </c>
      <c r="BH5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10.43270202020202</v>
      </c>
    </row>
    <row r="599" spans="1:61" s="3" customFormat="1" x14ac:dyDescent="0.2">
      <c r="A599" s="4" t="s">
        <v>269</v>
      </c>
      <c r="B599" s="4" t="s">
        <v>1056</v>
      </c>
      <c r="C599" s="4">
        <v>100</v>
      </c>
      <c r="D599" s="4" t="s">
        <v>85</v>
      </c>
      <c r="E599" s="5"/>
      <c r="F599" s="4"/>
      <c r="G599" s="4"/>
      <c r="H599" s="4"/>
      <c r="I599" s="4"/>
      <c r="J599" s="4"/>
      <c r="K599" s="4"/>
      <c r="L599" s="4">
        <v>70</v>
      </c>
      <c r="M599" s="4">
        <v>100</v>
      </c>
      <c r="N599" s="4"/>
      <c r="O599" s="4">
        <v>100</v>
      </c>
      <c r="P599" s="4">
        <v>100</v>
      </c>
      <c r="Q599" s="13">
        <f t="shared" si="234"/>
        <v>0</v>
      </c>
      <c r="R599" s="16">
        <f t="shared" si="235"/>
        <v>0</v>
      </c>
      <c r="S599" s="16">
        <f t="shared" si="236"/>
        <v>0</v>
      </c>
      <c r="T599" s="16">
        <f t="shared" si="237"/>
        <v>0</v>
      </c>
      <c r="U599" s="16">
        <f t="shared" si="238"/>
        <v>0</v>
      </c>
      <c r="V599" s="16">
        <f t="shared" si="239"/>
        <v>0</v>
      </c>
      <c r="W599" s="16">
        <f t="shared" si="240"/>
        <v>0</v>
      </c>
      <c r="X599" s="16">
        <f t="shared" si="241"/>
        <v>0.7567567567567568</v>
      </c>
      <c r="Y599" s="16">
        <f t="shared" si="242"/>
        <v>1.0810810810810811</v>
      </c>
      <c r="Z599" s="16">
        <f t="shared" si="243"/>
        <v>0</v>
      </c>
      <c r="AA599" s="16">
        <f t="shared" si="244"/>
        <v>1.0810810810810811</v>
      </c>
      <c r="AB599" s="17">
        <f t="shared" si="245"/>
        <v>1.0810810810810811</v>
      </c>
      <c r="AC599" s="15">
        <v>5382.6</v>
      </c>
      <c r="AD599" s="14">
        <f>AVERAGE(Tabela1[[#This Row],[202407-JUL]:[202506-JUN]])</f>
        <v>92.5</v>
      </c>
      <c r="AE599" s="14">
        <f t="shared" si="246"/>
        <v>92.5</v>
      </c>
      <c r="AF599" s="5">
        <v>0</v>
      </c>
      <c r="AG599" s="6">
        <v>2630</v>
      </c>
      <c r="AH599" s="4">
        <v>0</v>
      </c>
      <c r="AI599" s="23">
        <f>SUM(Tabela1[[#This Row],[ESTOQUE RJ]:[ESTOQUE SC]])</f>
        <v>2630</v>
      </c>
      <c r="AJ599" s="4">
        <v>0</v>
      </c>
      <c r="AK599" s="4">
        <v>10000</v>
      </c>
      <c r="AL599" s="24">
        <f>SUM(Tabela1[[#This Row],[QTD CONTAINER]:[QTD FÁBRICA]])</f>
        <v>10000</v>
      </c>
      <c r="AM599" s="7">
        <f t="shared" si="247"/>
        <v>28.432432432432432</v>
      </c>
      <c r="AN599" s="7">
        <f t="shared" si="248"/>
        <v>0</v>
      </c>
      <c r="AO599" s="8">
        <f t="shared" si="249"/>
        <v>0</v>
      </c>
      <c r="AP599" s="9">
        <f t="shared" si="250"/>
        <v>108.10810810810811</v>
      </c>
      <c r="AQ599" s="25">
        <f t="shared" si="251"/>
        <v>136.54054054054055</v>
      </c>
      <c r="AR599" s="18">
        <f t="shared" si="252"/>
        <v>28.432432432432432</v>
      </c>
      <c r="AS599" s="7">
        <f t="shared" si="253"/>
        <v>0</v>
      </c>
      <c r="AT599" s="8">
        <f t="shared" si="254"/>
        <v>0</v>
      </c>
      <c r="AU599" s="9">
        <f t="shared" si="255"/>
        <v>108.10810810810811</v>
      </c>
      <c r="AV599" s="10">
        <f t="shared" si="256"/>
        <v>136.54054054054055</v>
      </c>
      <c r="AW599" s="22">
        <f t="shared" si="257"/>
        <v>0</v>
      </c>
      <c r="AX599" s="5">
        <f t="shared" si="258"/>
        <v>0</v>
      </c>
      <c r="AY599" s="4">
        <f>IF(
  AND(Tabela1[[#This Row],[GRUPO | ITEM]]="PALHETAS",NOT(OR(MID(Tabela1[[#This Row],[ITEM]],1,5)="YN-PF",MID(Tabela1[[#This Row],[ITEM]],1,5)="YN-PC"))),
  0,
  IF(
    ROUNDUP(
      IF(
        IF(D599="A",13-SUM(AR599:AU599),IF(D599="B",11-SUM(AR599:AU599),IF(D599="C",7-SUM(AR599:AU599))))
        &lt;0,
        0,
        IF(D599="A",13-SUM(AR599:AU599),IF(D599="B",11-SUM(AR599:AU599),IF(D599="C",7-SUM(AR599:AU599))))
      )
      *AE599/C599, 0
    )
    *C599 = 0,
    0,
    ROUNDUP(
      IF(
        IF(D599="A",13-SUM(AR599:AU599),IF(D599="B",11-SUM(AR599:AU599),IF(D599="C",7-SUM(AR599:AU599))))
        &lt;0,
        0,
        IF(D599="A",13-SUM(AR599:AU599),IF(D599="B",11-SUM(AR599:AU599),IF(D599="C",7-SUM(AR599:AU599))))
      )
      *AE599/C599, 0
    ) *C599
  )
)</f>
        <v>0</v>
      </c>
      <c r="AZ599" s="26">
        <f>IF(OR(COUNTIF(AB599,"&gt;="&amp;1.5)+COUNTIF(AA599,"&gt;="&amp;1.5)+COUNTIF(Z599,"&gt;="&amp;1.5)+COUNTIF(Y599,"&gt;="&amp;1.5)+COUNTIF(X599,"&gt;="&amp;1.5)&gt;=2,COUNTIF(AB599,"&gt;="&amp;2)&gt;=1,AND(AA599&gt;=1.5,AB599&lt;=0.3,AI599=0)),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+IFERROR(BA599*C599,0),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+IFERROR(BA599*C599,0),
IFERROR(AVERAGEIF(Tabela1[[#This Row],[COMPRA PADRÃO]:[COMPRA &gt;30%]],"&gt;"&amp;0,Tabela1[[#This Row],[COMPRA PADRÃO]:[COMPRA &gt;30%]]),
0))/Tabela1[[#This Row],[U/CX]],0)*Tabela1[[#This Row],[U/CX]])</f>
        <v>0</v>
      </c>
      <c r="BA599" s="19"/>
      <c r="BB599" s="19"/>
      <c r="BC599" s="5"/>
      <c r="BD599" s="43">
        <f t="shared" si="259"/>
        <v>1.3962264150943395</v>
      </c>
      <c r="BE599" s="44">
        <f>Tabela1[[#This Row],[MÉDIA DIÁRIA]]*180</f>
        <v>251.32075471698113</v>
      </c>
      <c r="BF599" s="44">
        <f>Tabela1[[#This Row],[MÉDIA DIÁRIA]]*IF(Tabela1[[#This Row],[ABC FAT]]="A",(13*22),IF(Tabela1[[#This Row],[ABC FAT]]="B",(9*22),IF(Tabela1[[#This Row],[ABC FAT]]="C",(3*22),0)))</f>
        <v>92.15094339622641</v>
      </c>
      <c r="BG599" s="44">
        <f>SUM(Tabela1[[#This Row],[ESTOQUE TOTAL]],Tabela1[[#This Row],[TRÂNSITO TOTAL]])</f>
        <v>12630</v>
      </c>
      <c r="BH5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5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10.464714714714715</v>
      </c>
    </row>
    <row r="600" spans="1:61" s="3" customFormat="1" x14ac:dyDescent="0.2">
      <c r="A600" s="4" t="s">
        <v>17</v>
      </c>
      <c r="B600" s="4" t="s">
        <v>795</v>
      </c>
      <c r="C600" s="4">
        <v>20</v>
      </c>
      <c r="D600" s="4" t="s">
        <v>85</v>
      </c>
      <c r="E600" s="5">
        <v>20</v>
      </c>
      <c r="F600" s="4">
        <v>40</v>
      </c>
      <c r="G600" s="4"/>
      <c r="H600" s="4"/>
      <c r="I600" s="4">
        <v>120</v>
      </c>
      <c r="J600" s="4">
        <v>20</v>
      </c>
      <c r="K600" s="4">
        <v>20</v>
      </c>
      <c r="L600" s="4"/>
      <c r="M600" s="4"/>
      <c r="N600" s="4"/>
      <c r="O600" s="4"/>
      <c r="P600" s="4"/>
      <c r="Q600" s="13">
        <f t="shared" si="234"/>
        <v>0.45454545454545453</v>
      </c>
      <c r="R600" s="16">
        <f t="shared" si="235"/>
        <v>0.90909090909090906</v>
      </c>
      <c r="S600" s="16">
        <f t="shared" si="236"/>
        <v>0</v>
      </c>
      <c r="T600" s="16">
        <f t="shared" si="237"/>
        <v>0</v>
      </c>
      <c r="U600" s="16">
        <f t="shared" si="238"/>
        <v>2.7272727272727271</v>
      </c>
      <c r="V600" s="16">
        <f t="shared" si="239"/>
        <v>0.45454545454545453</v>
      </c>
      <c r="W600" s="16">
        <f t="shared" si="240"/>
        <v>0.45454545454545453</v>
      </c>
      <c r="X600" s="16">
        <f t="shared" si="241"/>
        <v>0</v>
      </c>
      <c r="Y600" s="16">
        <f t="shared" si="242"/>
        <v>0</v>
      </c>
      <c r="Z600" s="16">
        <f t="shared" si="243"/>
        <v>0</v>
      </c>
      <c r="AA600" s="16">
        <f t="shared" si="244"/>
        <v>0</v>
      </c>
      <c r="AB600" s="17">
        <f t="shared" si="245"/>
        <v>0</v>
      </c>
      <c r="AC600" s="15">
        <v>2368.8000000000002</v>
      </c>
      <c r="AD600" s="14">
        <f>AVERAGE(Tabela1[[#This Row],[202407-JUL]:[202506-JUN]])</f>
        <v>44</v>
      </c>
      <c r="AE600" s="14">
        <f t="shared" si="246"/>
        <v>44</v>
      </c>
      <c r="AF600" s="5">
        <v>0</v>
      </c>
      <c r="AG600" s="6">
        <v>1020</v>
      </c>
      <c r="AH600" s="4">
        <v>680</v>
      </c>
      <c r="AI600" s="23">
        <f>SUM(Tabela1[[#This Row],[ESTOQUE RJ]:[ESTOQUE SC]])</f>
        <v>1700</v>
      </c>
      <c r="AJ600" s="4">
        <v>0</v>
      </c>
      <c r="AK600" s="4">
        <v>0</v>
      </c>
      <c r="AL600" s="24">
        <f>SUM(Tabela1[[#This Row],[QTD CONTAINER]:[QTD FÁBRICA]])</f>
        <v>0</v>
      </c>
      <c r="AM600" s="7">
        <f t="shared" si="247"/>
        <v>23.181818181818183</v>
      </c>
      <c r="AN600" s="7">
        <f t="shared" si="248"/>
        <v>15.454545454545455</v>
      </c>
      <c r="AO600" s="8">
        <f t="shared" si="249"/>
        <v>0</v>
      </c>
      <c r="AP600" s="9">
        <f t="shared" si="250"/>
        <v>0</v>
      </c>
      <c r="AQ600" s="25">
        <f t="shared" si="251"/>
        <v>38.63636363636364</v>
      </c>
      <c r="AR600" s="18">
        <f t="shared" si="252"/>
        <v>23.181818181818183</v>
      </c>
      <c r="AS600" s="7">
        <f t="shared" si="253"/>
        <v>15.454545454545455</v>
      </c>
      <c r="AT600" s="8">
        <f t="shared" si="254"/>
        <v>0</v>
      </c>
      <c r="AU600" s="9">
        <f t="shared" si="255"/>
        <v>0</v>
      </c>
      <c r="AV600" s="10">
        <f t="shared" si="256"/>
        <v>38.63636363636364</v>
      </c>
      <c r="AW600" s="22">
        <f t="shared" si="257"/>
        <v>0</v>
      </c>
      <c r="AX600" s="5">
        <f t="shared" si="258"/>
        <v>0</v>
      </c>
      <c r="AY600" s="4">
        <f>IF(
  AND(Tabela1[[#This Row],[GRUPO | ITEM]]="PALHETAS",NOT(OR(MID(Tabela1[[#This Row],[ITEM]],1,5)="YN-PF",MID(Tabela1[[#This Row],[ITEM]],1,5)="YN-PC"))),
  0,
  IF(
    ROUNDUP(
      IF(
        IF(D600="A",13-SUM(AR600:AU600),IF(D600="B",11-SUM(AR600:AU600),IF(D600="C",7-SUM(AR600:AU600))))
        &lt;0,
        0,
        IF(D600="A",13-SUM(AR600:AU600),IF(D600="B",11-SUM(AR600:AU600),IF(D600="C",7-SUM(AR600:AU600))))
      )
      *AE600/C600, 0
    )
    *C600 = 0,
    0,
    ROUNDUP(
      IF(
        IF(D600="A",13-SUM(AR600:AU600),IF(D600="B",11-SUM(AR600:AU600),IF(D600="C",7-SUM(AR600:AU600))))
        &lt;0,
        0,
        IF(D600="A",13-SUM(AR600:AU600),IF(D600="B",11-SUM(AR600:AU600),IF(D600="C",7-SUM(AR600:AU600))))
      )
      *AE600/C600, 0
    ) *C600
  )
)</f>
        <v>0</v>
      </c>
      <c r="AZ600" s="26">
        <f>IF(OR(COUNTIF(AB600,"&gt;="&amp;1.5)+COUNTIF(AA600,"&gt;="&amp;1.5)+COUNTIF(Z600,"&gt;="&amp;1.5)+COUNTIF(Y600,"&gt;="&amp;1.5)+COUNTIF(X600,"&gt;="&amp;1.5)&gt;=2,COUNTIF(AB600,"&gt;="&amp;2)&gt;=1,AND(AA600&gt;=1.5,AB600&lt;=0.3,AI600=0)),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+IFERROR(BA600*C600,0),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+IFERROR(BA600*C600,0),
IFERROR(AVERAGEIF(Tabela1[[#This Row],[COMPRA PADRÃO]:[COMPRA &gt;30%]],"&gt;"&amp;0,Tabela1[[#This Row],[COMPRA PADRÃO]:[COMPRA &gt;30%]]),
0))/Tabela1[[#This Row],[U/CX]],0)*Tabela1[[#This Row],[U/CX]])</f>
        <v>0</v>
      </c>
      <c r="BA600" s="33"/>
      <c r="BB600" s="33"/>
      <c r="BC600" s="41"/>
      <c r="BD600" s="43">
        <f t="shared" si="259"/>
        <v>0.83018867924528306</v>
      </c>
      <c r="BE600" s="44">
        <f>Tabela1[[#This Row],[MÉDIA DIÁRIA]]*180</f>
        <v>149.43396226415095</v>
      </c>
      <c r="BF600" s="44">
        <f>Tabela1[[#This Row],[MÉDIA DIÁRIA]]*IF(Tabela1[[#This Row],[ABC FAT]]="A",(13*22),IF(Tabela1[[#This Row],[ABC FAT]]="B",(9*22),IF(Tabela1[[#This Row],[ABC FAT]]="C",(3*22),0)))</f>
        <v>54.79245283018868</v>
      </c>
      <c r="BG600" s="44">
        <f>SUM(Tabela1[[#This Row],[ESTOQUE TOTAL]],Tabela1[[#This Row],[TRÂNSITO TOTAL]])</f>
        <v>1700</v>
      </c>
      <c r="BH6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11.376262626262626</v>
      </c>
    </row>
    <row r="601" spans="1:61" s="3" customFormat="1" x14ac:dyDescent="0.2">
      <c r="A601" s="4" t="s">
        <v>17</v>
      </c>
      <c r="B601" s="4" t="s">
        <v>867</v>
      </c>
      <c r="C601" s="4">
        <v>40</v>
      </c>
      <c r="D601" s="4" t="s">
        <v>85</v>
      </c>
      <c r="E601" s="5"/>
      <c r="F601" s="4"/>
      <c r="G601" s="4"/>
      <c r="H601" s="4">
        <v>40</v>
      </c>
      <c r="I601" s="4"/>
      <c r="J601" s="4"/>
      <c r="K601" s="4">
        <v>20</v>
      </c>
      <c r="L601" s="4">
        <v>20</v>
      </c>
      <c r="M601" s="4"/>
      <c r="N601" s="4"/>
      <c r="O601" s="4"/>
      <c r="P601" s="4"/>
      <c r="Q601" s="13">
        <f t="shared" si="234"/>
        <v>0</v>
      </c>
      <c r="R601" s="16">
        <f t="shared" si="235"/>
        <v>0</v>
      </c>
      <c r="S601" s="16">
        <f t="shared" si="236"/>
        <v>0</v>
      </c>
      <c r="T601" s="16">
        <f t="shared" si="237"/>
        <v>1.5</v>
      </c>
      <c r="U601" s="16">
        <f t="shared" si="238"/>
        <v>0</v>
      </c>
      <c r="V601" s="16">
        <f t="shared" si="239"/>
        <v>0</v>
      </c>
      <c r="W601" s="16">
        <f t="shared" si="240"/>
        <v>0.75</v>
      </c>
      <c r="X601" s="16">
        <f t="shared" si="241"/>
        <v>0.75</v>
      </c>
      <c r="Y601" s="16">
        <f t="shared" si="242"/>
        <v>0</v>
      </c>
      <c r="Z601" s="16">
        <f t="shared" si="243"/>
        <v>0</v>
      </c>
      <c r="AA601" s="16">
        <f t="shared" si="244"/>
        <v>0</v>
      </c>
      <c r="AB601" s="17">
        <f t="shared" si="245"/>
        <v>0</v>
      </c>
      <c r="AC601" s="15">
        <v>602.20000000000005</v>
      </c>
      <c r="AD601" s="14">
        <f>AVERAGE(Tabela1[[#This Row],[202407-JUL]:[202506-JUN]])</f>
        <v>26.666666666666668</v>
      </c>
      <c r="AE601" s="14">
        <f t="shared" si="246"/>
        <v>26.666666666666668</v>
      </c>
      <c r="AF601" s="5">
        <v>0</v>
      </c>
      <c r="AG601" s="6">
        <v>620</v>
      </c>
      <c r="AH601" s="4">
        <v>0</v>
      </c>
      <c r="AI601" s="23">
        <f>SUM(Tabela1[[#This Row],[ESTOQUE RJ]:[ESTOQUE SC]])</f>
        <v>620</v>
      </c>
      <c r="AJ601" s="4">
        <v>0</v>
      </c>
      <c r="AK601" s="4">
        <v>0</v>
      </c>
      <c r="AL601" s="24">
        <f>SUM(Tabela1[[#This Row],[QTD CONTAINER]:[QTD FÁBRICA]])</f>
        <v>0</v>
      </c>
      <c r="AM601" s="7">
        <f t="shared" si="247"/>
        <v>23.25</v>
      </c>
      <c r="AN601" s="7">
        <f t="shared" si="248"/>
        <v>0</v>
      </c>
      <c r="AO601" s="8">
        <f t="shared" si="249"/>
        <v>0</v>
      </c>
      <c r="AP601" s="9">
        <f t="shared" si="250"/>
        <v>0</v>
      </c>
      <c r="AQ601" s="25">
        <f t="shared" si="251"/>
        <v>23.25</v>
      </c>
      <c r="AR601" s="18">
        <f t="shared" si="252"/>
        <v>23.25</v>
      </c>
      <c r="AS601" s="7">
        <f t="shared" si="253"/>
        <v>0</v>
      </c>
      <c r="AT601" s="8">
        <f t="shared" si="254"/>
        <v>0</v>
      </c>
      <c r="AU601" s="9">
        <f t="shared" si="255"/>
        <v>0</v>
      </c>
      <c r="AV601" s="10">
        <f t="shared" si="256"/>
        <v>23.25</v>
      </c>
      <c r="AW601" s="22">
        <f t="shared" si="257"/>
        <v>0</v>
      </c>
      <c r="AX601" s="5">
        <f t="shared" si="258"/>
        <v>0</v>
      </c>
      <c r="AY601" s="4">
        <f>IF(
  AND(Tabela1[[#This Row],[GRUPO | ITEM]]="PALHETAS",NOT(OR(MID(Tabela1[[#This Row],[ITEM]],1,5)="YN-PF",MID(Tabela1[[#This Row],[ITEM]],1,5)="YN-PC"))),
  0,
  IF(
    ROUNDUP(
      IF(
        IF(D601="A",13-SUM(AR601:AU601),IF(D601="B",11-SUM(AR601:AU601),IF(D601="C",7-SUM(AR601:AU601))))
        &lt;0,
        0,
        IF(D601="A",13-SUM(AR601:AU601),IF(D601="B",11-SUM(AR601:AU601),IF(D601="C",7-SUM(AR601:AU601))))
      )
      *AE601/C601, 0
    )
    *C601 = 0,
    0,
    ROUNDUP(
      IF(
        IF(D601="A",13-SUM(AR601:AU601),IF(D601="B",11-SUM(AR601:AU601),IF(D601="C",7-SUM(AR601:AU601))))
        &lt;0,
        0,
        IF(D601="A",13-SUM(AR601:AU601),IF(D601="B",11-SUM(AR601:AU601),IF(D601="C",7-SUM(AR601:AU601))))
      )
      *AE601/C601, 0
    ) *C601
  )
)</f>
        <v>0</v>
      </c>
      <c r="AZ601" s="26">
        <f>IF(OR(COUNTIF(AB601,"&gt;="&amp;1.5)+COUNTIF(AA601,"&gt;="&amp;1.5)+COUNTIF(Z601,"&gt;="&amp;1.5)+COUNTIF(Y601,"&gt;="&amp;1.5)+COUNTIF(X601,"&gt;="&amp;1.5)&gt;=2,COUNTIF(AB601,"&gt;="&amp;2)&gt;=1,AND(AA601&gt;=1.5,AB601&lt;=0.3,AI601=0)),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+IFERROR(BA601*C601,0),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+IFERROR(BA601*C601,0),
IFERROR(AVERAGEIF(Tabela1[[#This Row],[COMPRA PADRÃO]:[COMPRA &gt;30%]],"&gt;"&amp;0,Tabela1[[#This Row],[COMPRA PADRÃO]:[COMPRA &gt;30%]]),
0))/Tabela1[[#This Row],[U/CX]],0)*Tabela1[[#This Row],[U/CX]])</f>
        <v>0</v>
      </c>
      <c r="BA601" s="33"/>
      <c r="BB601" s="33"/>
      <c r="BC601" s="42"/>
      <c r="BD601" s="43">
        <f t="shared" si="259"/>
        <v>0.30188679245283018</v>
      </c>
      <c r="BE601" s="44">
        <f>Tabela1[[#This Row],[MÉDIA DIÁRIA]]*180</f>
        <v>54.339622641509429</v>
      </c>
      <c r="BF601" s="44">
        <f>Tabela1[[#This Row],[MÉDIA DIÁRIA]]*IF(Tabela1[[#This Row],[ABC FAT]]="A",(13*22),IF(Tabela1[[#This Row],[ABC FAT]]="B",(9*22),IF(Tabela1[[#This Row],[ABC FAT]]="C",(3*22),0)))</f>
        <v>19.924528301886792</v>
      </c>
      <c r="BG601" s="44">
        <f>SUM(Tabela1[[#This Row],[ESTOQUE TOTAL]],Tabela1[[#This Row],[TRÂNSITO TOTAL]])</f>
        <v>620</v>
      </c>
      <c r="BH6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11.409722222222223</v>
      </c>
    </row>
    <row r="602" spans="1:61" s="3" customFormat="1" x14ac:dyDescent="0.2">
      <c r="A602" s="4" t="s">
        <v>122</v>
      </c>
      <c r="B602" s="4" t="s">
        <v>1258</v>
      </c>
      <c r="C602" s="4">
        <v>20</v>
      </c>
      <c r="D602" s="4" t="s">
        <v>85</v>
      </c>
      <c r="E602" s="5"/>
      <c r="F602" s="4">
        <v>420</v>
      </c>
      <c r="G602" s="4">
        <v>60</v>
      </c>
      <c r="H602" s="4"/>
      <c r="I602" s="4"/>
      <c r="J602" s="4">
        <v>18</v>
      </c>
      <c r="K602" s="4"/>
      <c r="L602" s="4"/>
      <c r="M602" s="4"/>
      <c r="N602" s="4"/>
      <c r="O602" s="4"/>
      <c r="P602" s="4"/>
      <c r="Q602" s="13">
        <f t="shared" si="234"/>
        <v>0</v>
      </c>
      <c r="R602" s="16">
        <f t="shared" si="235"/>
        <v>2.5301204819277108</v>
      </c>
      <c r="S602" s="16">
        <f t="shared" si="236"/>
        <v>0.36144578313253012</v>
      </c>
      <c r="T602" s="16">
        <f t="shared" si="237"/>
        <v>0</v>
      </c>
      <c r="U602" s="16">
        <f t="shared" si="238"/>
        <v>0</v>
      </c>
      <c r="V602" s="16">
        <f t="shared" si="239"/>
        <v>0.10843373493975904</v>
      </c>
      <c r="W602" s="16">
        <f t="shared" si="240"/>
        <v>0</v>
      </c>
      <c r="X602" s="16">
        <f t="shared" si="241"/>
        <v>0</v>
      </c>
      <c r="Y602" s="16">
        <f t="shared" si="242"/>
        <v>0</v>
      </c>
      <c r="Z602" s="16">
        <f t="shared" si="243"/>
        <v>0</v>
      </c>
      <c r="AA602" s="16">
        <f t="shared" si="244"/>
        <v>0</v>
      </c>
      <c r="AB602" s="17">
        <f t="shared" si="245"/>
        <v>0</v>
      </c>
      <c r="AC602" s="15">
        <v>27058.38</v>
      </c>
      <c r="AD602" s="14">
        <f>AVERAGE(Tabela1[[#This Row],[202407-JUL]:[202506-JUN]])</f>
        <v>166</v>
      </c>
      <c r="AE602" s="14">
        <f t="shared" si="246"/>
        <v>240</v>
      </c>
      <c r="AF602" s="5">
        <v>0</v>
      </c>
      <c r="AG602" s="6">
        <v>3931</v>
      </c>
      <c r="AH602" s="4">
        <v>0</v>
      </c>
      <c r="AI602" s="23">
        <f>SUM(Tabela1[[#This Row],[ESTOQUE RJ]:[ESTOQUE SC]])</f>
        <v>3931</v>
      </c>
      <c r="AJ602" s="4">
        <v>0</v>
      </c>
      <c r="AK602" s="4">
        <v>700</v>
      </c>
      <c r="AL602" s="24">
        <f>SUM(Tabela1[[#This Row],[QTD CONTAINER]:[QTD FÁBRICA]])</f>
        <v>700</v>
      </c>
      <c r="AM602" s="7">
        <f t="shared" si="247"/>
        <v>23.680722891566266</v>
      </c>
      <c r="AN602" s="7">
        <f t="shared" si="248"/>
        <v>0</v>
      </c>
      <c r="AO602" s="8">
        <f t="shared" si="249"/>
        <v>0</v>
      </c>
      <c r="AP602" s="9">
        <f t="shared" si="250"/>
        <v>4.2168674698795181</v>
      </c>
      <c r="AQ602" s="25">
        <f t="shared" si="251"/>
        <v>27.897590361445783</v>
      </c>
      <c r="AR602" s="18">
        <f t="shared" si="252"/>
        <v>16.379166666666666</v>
      </c>
      <c r="AS602" s="7">
        <f t="shared" si="253"/>
        <v>0</v>
      </c>
      <c r="AT602" s="8">
        <f t="shared" si="254"/>
        <v>0</v>
      </c>
      <c r="AU602" s="9">
        <f t="shared" si="255"/>
        <v>2.9166666666666665</v>
      </c>
      <c r="AV602" s="10">
        <f t="shared" si="256"/>
        <v>19.295833333333334</v>
      </c>
      <c r="AW602" s="22">
        <f t="shared" si="257"/>
        <v>0</v>
      </c>
      <c r="AX602" s="5">
        <f t="shared" si="258"/>
        <v>0</v>
      </c>
      <c r="AY602" s="4">
        <f>IF(
  AND(Tabela1[[#This Row],[GRUPO | ITEM]]="PALHETAS",NOT(OR(MID(Tabela1[[#This Row],[ITEM]],1,5)="YN-PF",MID(Tabela1[[#This Row],[ITEM]],1,5)="YN-PC"))),
  0,
  IF(
    ROUNDUP(
      IF(
        IF(D602="A",13-SUM(AR602:AU602),IF(D602="B",11-SUM(AR602:AU602),IF(D602="C",7-SUM(AR602:AU602))))
        &lt;0,
        0,
        IF(D602="A",13-SUM(AR602:AU602),IF(D602="B",11-SUM(AR602:AU602),IF(D602="C",7-SUM(AR602:AU602))))
      )
      *AE602/C602, 0
    )
    *C602 = 0,
    0,
    ROUNDUP(
      IF(
        IF(D602="A",13-SUM(AR602:AU602),IF(D602="B",11-SUM(AR602:AU602),IF(D602="C",7-SUM(AR602:AU602))))
        &lt;0,
        0,
        IF(D602="A",13-SUM(AR602:AU602),IF(D602="B",11-SUM(AR602:AU602),IF(D602="C",7-SUM(AR602:AU602))))
      )
      *AE602/C602, 0
    ) *C602
  )
)</f>
        <v>0</v>
      </c>
      <c r="AZ602" s="26">
        <f>IF(OR(COUNTIF(AB602,"&gt;="&amp;1.5)+COUNTIF(AA602,"&gt;="&amp;1.5)+COUNTIF(Z602,"&gt;="&amp;1.5)+COUNTIF(Y602,"&gt;="&amp;1.5)+COUNTIF(X602,"&gt;="&amp;1.5)&gt;=2,COUNTIF(AB602,"&gt;="&amp;2)&gt;=1,AND(AA602&gt;=1.5,AB602&lt;=0.3,AI602=0)),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+IFERROR(BA602*C602,0),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+IFERROR(BA602*C602,0),
IFERROR(AVERAGEIF(Tabela1[[#This Row],[COMPRA PADRÃO]:[COMPRA &gt;30%]],"&gt;"&amp;0,Tabela1[[#This Row],[COMPRA PADRÃO]:[COMPRA &gt;30%]]),
0))/Tabela1[[#This Row],[U/CX]],0)*Tabela1[[#This Row],[U/CX]])</f>
        <v>0</v>
      </c>
      <c r="BA602" s="19"/>
      <c r="BB602" s="19"/>
      <c r="BC602" s="5"/>
      <c r="BD602" s="43">
        <f t="shared" si="259"/>
        <v>1.879245283018868</v>
      </c>
      <c r="BE602" s="44">
        <f>Tabela1[[#This Row],[MÉDIA DIÁRIA]]*180</f>
        <v>338.2641509433962</v>
      </c>
      <c r="BF602" s="44">
        <f>Tabela1[[#This Row],[MÉDIA DIÁRIA]]*IF(Tabela1[[#This Row],[ABC FAT]]="A",(13*22),IF(Tabela1[[#This Row],[ABC FAT]]="B",(9*22),IF(Tabela1[[#This Row],[ABC FAT]]="C",(3*22),0)))</f>
        <v>124.03018867924528</v>
      </c>
      <c r="BG602" s="44">
        <f>SUM(Tabela1[[#This Row],[ESTOQUE TOTAL]],Tabela1[[#This Row],[TRÂNSITO TOTAL]])</f>
        <v>4631</v>
      </c>
      <c r="BH6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11.621095493083446</v>
      </c>
    </row>
    <row r="603" spans="1:61" s="3" customFormat="1" x14ac:dyDescent="0.2">
      <c r="A603" s="4" t="s">
        <v>17</v>
      </c>
      <c r="B603" s="4" t="s">
        <v>979</v>
      </c>
      <c r="C603" s="4">
        <v>25</v>
      </c>
      <c r="D603" s="4" t="s">
        <v>85</v>
      </c>
      <c r="E603" s="5"/>
      <c r="F603" s="4"/>
      <c r="G603" s="4">
        <v>80</v>
      </c>
      <c r="H603" s="4"/>
      <c r="I603" s="4"/>
      <c r="J603" s="4"/>
      <c r="K603" s="4">
        <v>5</v>
      </c>
      <c r="L603" s="4">
        <v>25</v>
      </c>
      <c r="M603" s="4"/>
      <c r="N603" s="4"/>
      <c r="O603" s="4"/>
      <c r="P603" s="4"/>
      <c r="Q603" s="13">
        <f t="shared" si="234"/>
        <v>0</v>
      </c>
      <c r="R603" s="16">
        <f t="shared" si="235"/>
        <v>0</v>
      </c>
      <c r="S603" s="16">
        <f t="shared" si="236"/>
        <v>2.1818181818181821</v>
      </c>
      <c r="T603" s="16">
        <f t="shared" si="237"/>
        <v>0</v>
      </c>
      <c r="U603" s="16">
        <f t="shared" si="238"/>
        <v>0</v>
      </c>
      <c r="V603" s="16">
        <f t="shared" si="239"/>
        <v>0</v>
      </c>
      <c r="W603" s="16">
        <f t="shared" si="240"/>
        <v>0.13636363636363638</v>
      </c>
      <c r="X603" s="16">
        <f t="shared" si="241"/>
        <v>0.68181818181818188</v>
      </c>
      <c r="Y603" s="16">
        <f t="shared" si="242"/>
        <v>0</v>
      </c>
      <c r="Z603" s="16">
        <f t="shared" si="243"/>
        <v>0</v>
      </c>
      <c r="AA603" s="16">
        <f t="shared" si="244"/>
        <v>0</v>
      </c>
      <c r="AB603" s="17">
        <f t="shared" si="245"/>
        <v>0</v>
      </c>
      <c r="AC603" s="15">
        <v>2206.5500000000002</v>
      </c>
      <c r="AD603" s="14">
        <f>AVERAGE(Tabela1[[#This Row],[202407-JUL]:[202506-JUN]])</f>
        <v>36.666666666666664</v>
      </c>
      <c r="AE603" s="14">
        <f t="shared" si="246"/>
        <v>52.5</v>
      </c>
      <c r="AF603" s="5">
        <v>0</v>
      </c>
      <c r="AG603" s="6">
        <v>440</v>
      </c>
      <c r="AH603" s="4">
        <v>450</v>
      </c>
      <c r="AI603" s="23">
        <f>SUM(Tabela1[[#This Row],[ESTOQUE RJ]:[ESTOQUE SC]])</f>
        <v>890</v>
      </c>
      <c r="AJ603" s="4">
        <v>0</v>
      </c>
      <c r="AK603" s="4">
        <v>0</v>
      </c>
      <c r="AL603" s="24">
        <f>SUM(Tabela1[[#This Row],[QTD CONTAINER]:[QTD FÁBRICA]])</f>
        <v>0</v>
      </c>
      <c r="AM603" s="7">
        <f t="shared" si="247"/>
        <v>12</v>
      </c>
      <c r="AN603" s="7">
        <f t="shared" si="248"/>
        <v>12.272727272727273</v>
      </c>
      <c r="AO603" s="8">
        <f t="shared" si="249"/>
        <v>0</v>
      </c>
      <c r="AP603" s="9">
        <f t="shared" si="250"/>
        <v>0</v>
      </c>
      <c r="AQ603" s="25">
        <f t="shared" si="251"/>
        <v>24.272727272727273</v>
      </c>
      <c r="AR603" s="18">
        <f t="shared" si="252"/>
        <v>8.3809523809523814</v>
      </c>
      <c r="AS603" s="7">
        <f t="shared" si="253"/>
        <v>8.5714285714285712</v>
      </c>
      <c r="AT603" s="8">
        <f t="shared" si="254"/>
        <v>0</v>
      </c>
      <c r="AU603" s="9">
        <f t="shared" si="255"/>
        <v>0</v>
      </c>
      <c r="AV603" s="10">
        <f t="shared" si="256"/>
        <v>16.952380952380953</v>
      </c>
      <c r="AW603" s="22">
        <f t="shared" si="257"/>
        <v>0</v>
      </c>
      <c r="AX603" s="5">
        <f t="shared" si="258"/>
        <v>0</v>
      </c>
      <c r="AY603" s="4">
        <f>IF(
  AND(Tabela1[[#This Row],[GRUPO | ITEM]]="PALHETAS",NOT(OR(MID(Tabela1[[#This Row],[ITEM]],1,5)="YN-PF",MID(Tabela1[[#This Row],[ITEM]],1,5)="YN-PC"))),
  0,
  IF(
    ROUNDUP(
      IF(
        IF(D603="A",13-SUM(AR603:AU603),IF(D603="B",11-SUM(AR603:AU603),IF(D603="C",7-SUM(AR603:AU603))))
        &lt;0,
        0,
        IF(D603="A",13-SUM(AR603:AU603),IF(D603="B",11-SUM(AR603:AU603),IF(D603="C",7-SUM(AR603:AU603))))
      )
      *AE603/C603, 0
    )
    *C603 = 0,
    0,
    ROUNDUP(
      IF(
        IF(D603="A",13-SUM(AR603:AU603),IF(D603="B",11-SUM(AR603:AU603),IF(D603="C",7-SUM(AR603:AU603))))
        &lt;0,
        0,
        IF(D603="A",13-SUM(AR603:AU603),IF(D603="B",11-SUM(AR603:AU603),IF(D603="C",7-SUM(AR603:AU603))))
      )
      *AE603/C603, 0
    ) *C603
  )
)</f>
        <v>0</v>
      </c>
      <c r="AZ603" s="26">
        <f>IF(OR(COUNTIF(AB603,"&gt;="&amp;1.5)+COUNTIF(AA603,"&gt;="&amp;1.5)+COUNTIF(Z603,"&gt;="&amp;1.5)+COUNTIF(Y603,"&gt;="&amp;1.5)+COUNTIF(X603,"&gt;="&amp;1.5)&gt;=2,COUNTIF(AB603,"&gt;="&amp;2)&gt;=1,AND(AA603&gt;=1.5,AB603&lt;=0.3,AI603=0)),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+IFERROR(BA603*C603,0),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+IFERROR(BA603*C603,0),
IFERROR(AVERAGEIF(Tabela1[[#This Row],[COMPRA PADRÃO]:[COMPRA &gt;30%]],"&gt;"&amp;0,Tabela1[[#This Row],[COMPRA PADRÃO]:[COMPRA &gt;30%]]),
0))/Tabela1[[#This Row],[U/CX]],0)*Tabela1[[#This Row],[U/CX]])</f>
        <v>0</v>
      </c>
      <c r="BA603" s="19"/>
      <c r="BB603" s="19"/>
      <c r="BC603" s="41"/>
      <c r="BD603" s="43">
        <f t="shared" si="259"/>
        <v>0.41509433962264153</v>
      </c>
      <c r="BE603" s="44">
        <f>Tabela1[[#This Row],[MÉDIA DIÁRIA]]*180</f>
        <v>74.716981132075475</v>
      </c>
      <c r="BF603" s="44">
        <f>Tabela1[[#This Row],[MÉDIA DIÁRIA]]*IF(Tabela1[[#This Row],[ABC FAT]]="A",(13*22),IF(Tabela1[[#This Row],[ABC FAT]]="B",(9*22),IF(Tabela1[[#This Row],[ABC FAT]]="C",(3*22),0)))</f>
        <v>27.39622641509434</v>
      </c>
      <c r="BG603" s="44">
        <f>SUM(Tabela1[[#This Row],[ESTOQUE TOTAL]],Tabela1[[#This Row],[TRÂNSITO TOTAL]])</f>
        <v>890</v>
      </c>
      <c r="BH6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11.911616161616161</v>
      </c>
    </row>
    <row r="604" spans="1:61" s="3" customFormat="1" x14ac:dyDescent="0.2">
      <c r="A604" s="4" t="s">
        <v>17</v>
      </c>
      <c r="B604" s="4" t="s">
        <v>984</v>
      </c>
      <c r="C604" s="4">
        <v>25</v>
      </c>
      <c r="D604" s="4" t="s">
        <v>85</v>
      </c>
      <c r="E604" s="5"/>
      <c r="F604" s="4"/>
      <c r="G604" s="4">
        <v>80</v>
      </c>
      <c r="H604" s="4"/>
      <c r="I604" s="4"/>
      <c r="J604" s="4"/>
      <c r="K604" s="4">
        <v>5</v>
      </c>
      <c r="L604" s="4"/>
      <c r="M604" s="4"/>
      <c r="N604" s="4"/>
      <c r="O604" s="4"/>
      <c r="P604" s="4">
        <v>25</v>
      </c>
      <c r="Q604" s="13">
        <f t="shared" si="234"/>
        <v>0</v>
      </c>
      <c r="R604" s="16">
        <f t="shared" si="235"/>
        <v>0</v>
      </c>
      <c r="S604" s="16">
        <f t="shared" si="236"/>
        <v>2.1818181818181821</v>
      </c>
      <c r="T604" s="16">
        <f t="shared" si="237"/>
        <v>0</v>
      </c>
      <c r="U604" s="16">
        <f t="shared" si="238"/>
        <v>0</v>
      </c>
      <c r="V604" s="16">
        <f t="shared" si="239"/>
        <v>0</v>
      </c>
      <c r="W604" s="16">
        <f t="shared" si="240"/>
        <v>0.13636363636363638</v>
      </c>
      <c r="X604" s="16">
        <f t="shared" si="241"/>
        <v>0</v>
      </c>
      <c r="Y604" s="16">
        <f t="shared" si="242"/>
        <v>0</v>
      </c>
      <c r="Z604" s="16">
        <f t="shared" si="243"/>
        <v>0</v>
      </c>
      <c r="AA604" s="16">
        <f t="shared" si="244"/>
        <v>0</v>
      </c>
      <c r="AB604" s="17">
        <f t="shared" si="245"/>
        <v>0.68181818181818188</v>
      </c>
      <c r="AC604" s="15">
        <v>2211.3000000000002</v>
      </c>
      <c r="AD604" s="14">
        <f>AVERAGE(Tabela1[[#This Row],[202407-JUL]:[202506-JUN]])</f>
        <v>36.666666666666664</v>
      </c>
      <c r="AE604" s="14">
        <f t="shared" si="246"/>
        <v>52.5</v>
      </c>
      <c r="AF604" s="5">
        <v>0</v>
      </c>
      <c r="AG604" s="6">
        <v>440</v>
      </c>
      <c r="AH604" s="4">
        <v>450</v>
      </c>
      <c r="AI604" s="23">
        <f>SUM(Tabela1[[#This Row],[ESTOQUE RJ]:[ESTOQUE SC]])</f>
        <v>890</v>
      </c>
      <c r="AJ604" s="4">
        <v>0</v>
      </c>
      <c r="AK604" s="4">
        <v>0</v>
      </c>
      <c r="AL604" s="24">
        <f>SUM(Tabela1[[#This Row],[QTD CONTAINER]:[QTD FÁBRICA]])</f>
        <v>0</v>
      </c>
      <c r="AM604" s="7">
        <f t="shared" si="247"/>
        <v>12</v>
      </c>
      <c r="AN604" s="7">
        <f t="shared" si="248"/>
        <v>12.272727272727273</v>
      </c>
      <c r="AO604" s="8">
        <f t="shared" si="249"/>
        <v>0</v>
      </c>
      <c r="AP604" s="9">
        <f t="shared" si="250"/>
        <v>0</v>
      </c>
      <c r="AQ604" s="25">
        <f t="shared" si="251"/>
        <v>24.272727272727273</v>
      </c>
      <c r="AR604" s="18">
        <f t="shared" si="252"/>
        <v>8.3809523809523814</v>
      </c>
      <c r="AS604" s="7">
        <f t="shared" si="253"/>
        <v>8.5714285714285712</v>
      </c>
      <c r="AT604" s="8">
        <f t="shared" si="254"/>
        <v>0</v>
      </c>
      <c r="AU604" s="9">
        <f t="shared" si="255"/>
        <v>0</v>
      </c>
      <c r="AV604" s="10">
        <f t="shared" si="256"/>
        <v>16.952380952380953</v>
      </c>
      <c r="AW604" s="22">
        <f t="shared" si="257"/>
        <v>0</v>
      </c>
      <c r="AX604" s="5">
        <f t="shared" si="258"/>
        <v>0</v>
      </c>
      <c r="AY604" s="4">
        <f>IF(
  AND(Tabela1[[#This Row],[GRUPO | ITEM]]="PALHETAS",NOT(OR(MID(Tabela1[[#This Row],[ITEM]],1,5)="YN-PF",MID(Tabela1[[#This Row],[ITEM]],1,5)="YN-PC"))),
  0,
  IF(
    ROUNDUP(
      IF(
        IF(D604="A",13-SUM(AR604:AU604),IF(D604="B",11-SUM(AR604:AU604),IF(D604="C",7-SUM(AR604:AU604))))
        &lt;0,
        0,
        IF(D604="A",13-SUM(AR604:AU604),IF(D604="B",11-SUM(AR604:AU604),IF(D604="C",7-SUM(AR604:AU604))))
      )
      *AE604/C604, 0
    )
    *C604 = 0,
    0,
    ROUNDUP(
      IF(
        IF(D604="A",13-SUM(AR604:AU604),IF(D604="B",11-SUM(AR604:AU604),IF(D604="C",7-SUM(AR604:AU604))))
        &lt;0,
        0,
        IF(D604="A",13-SUM(AR604:AU604),IF(D604="B",11-SUM(AR604:AU604),IF(D604="C",7-SUM(AR604:AU604))))
      )
      *AE604/C604, 0
    ) *C604
  )
)</f>
        <v>0</v>
      </c>
      <c r="AZ604" s="26">
        <f>IF(OR(COUNTIF(AB604,"&gt;="&amp;1.5)+COUNTIF(AA604,"&gt;="&amp;1.5)+COUNTIF(Z604,"&gt;="&amp;1.5)+COUNTIF(Y604,"&gt;="&amp;1.5)+COUNTIF(X604,"&gt;="&amp;1.5)&gt;=2,COUNTIF(AB604,"&gt;="&amp;2)&gt;=1,AND(AA604&gt;=1.5,AB604&lt;=0.3,AI604=0)),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+IFERROR(BA604*C604,0),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+IFERROR(BA604*C604,0),
IFERROR(AVERAGEIF(Tabela1[[#This Row],[COMPRA PADRÃO]:[COMPRA &gt;30%]],"&gt;"&amp;0,Tabela1[[#This Row],[COMPRA PADRÃO]:[COMPRA &gt;30%]]),
0))/Tabela1[[#This Row],[U/CX]],0)*Tabela1[[#This Row],[U/CX]])</f>
        <v>0</v>
      </c>
      <c r="BA604" s="19"/>
      <c r="BB604" s="19"/>
      <c r="BC604" s="5"/>
      <c r="BD604" s="43">
        <f t="shared" si="259"/>
        <v>0.41509433962264153</v>
      </c>
      <c r="BE604" s="44">
        <f>Tabela1[[#This Row],[MÉDIA DIÁRIA]]*180</f>
        <v>74.716981132075475</v>
      </c>
      <c r="BF604" s="44">
        <f>Tabela1[[#This Row],[MÉDIA DIÁRIA]]*IF(Tabela1[[#This Row],[ABC FAT]]="A",(13*22),IF(Tabela1[[#This Row],[ABC FAT]]="B",(9*22),IF(Tabela1[[#This Row],[ABC FAT]]="C",(3*22),0)))</f>
        <v>27.39622641509434</v>
      </c>
      <c r="BG604" s="44">
        <f>SUM(Tabela1[[#This Row],[ESTOQUE TOTAL]],Tabela1[[#This Row],[TRÂNSITO TOTAL]])</f>
        <v>890</v>
      </c>
      <c r="BH6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11.911616161616161</v>
      </c>
    </row>
    <row r="605" spans="1:61" s="3" customFormat="1" x14ac:dyDescent="0.2">
      <c r="A605" s="4" t="s">
        <v>17</v>
      </c>
      <c r="B605" s="4" t="s">
        <v>1293</v>
      </c>
      <c r="C605" s="4">
        <v>50</v>
      </c>
      <c r="D605" s="4" t="s">
        <v>85</v>
      </c>
      <c r="E605" s="5"/>
      <c r="F605" s="4">
        <v>20</v>
      </c>
      <c r="G605" s="4">
        <v>50</v>
      </c>
      <c r="H605" s="4">
        <v>50</v>
      </c>
      <c r="I605" s="4"/>
      <c r="J605" s="4">
        <v>3</v>
      </c>
      <c r="K605" s="4"/>
      <c r="L605" s="4"/>
      <c r="M605" s="4"/>
      <c r="N605" s="4"/>
      <c r="O605" s="4"/>
      <c r="P605" s="4"/>
      <c r="Q605" s="13">
        <f t="shared" si="234"/>
        <v>0</v>
      </c>
      <c r="R605" s="16">
        <f t="shared" si="235"/>
        <v>0.65040650406504064</v>
      </c>
      <c r="S605" s="16">
        <f t="shared" si="236"/>
        <v>1.6260162601626016</v>
      </c>
      <c r="T605" s="16">
        <f t="shared" si="237"/>
        <v>1.6260162601626016</v>
      </c>
      <c r="U605" s="16">
        <f t="shared" si="238"/>
        <v>0</v>
      </c>
      <c r="V605" s="16">
        <f t="shared" si="239"/>
        <v>9.7560975609756101E-2</v>
      </c>
      <c r="W605" s="16">
        <f t="shared" si="240"/>
        <v>0</v>
      </c>
      <c r="X605" s="16">
        <f t="shared" si="241"/>
        <v>0</v>
      </c>
      <c r="Y605" s="16">
        <f t="shared" si="242"/>
        <v>0</v>
      </c>
      <c r="Z605" s="16">
        <f t="shared" si="243"/>
        <v>0</v>
      </c>
      <c r="AA605" s="16">
        <f t="shared" si="244"/>
        <v>0</v>
      </c>
      <c r="AB605" s="17">
        <f t="shared" si="245"/>
        <v>0</v>
      </c>
      <c r="AC605" s="15">
        <v>915.85</v>
      </c>
      <c r="AD605" s="14">
        <f>AVERAGE(Tabela1[[#This Row],[202407-JUL]:[202506-JUN]])</f>
        <v>30.75</v>
      </c>
      <c r="AE605" s="14">
        <f t="shared" si="246"/>
        <v>40</v>
      </c>
      <c r="AF605" s="5">
        <v>0</v>
      </c>
      <c r="AG605" s="6">
        <v>0</v>
      </c>
      <c r="AH605" s="4">
        <v>0</v>
      </c>
      <c r="AI605" s="23">
        <f>SUM(Tabela1[[#This Row],[ESTOQUE RJ]:[ESTOQUE SC]])</f>
        <v>0</v>
      </c>
      <c r="AJ605" s="4">
        <v>1000</v>
      </c>
      <c r="AK605" s="4">
        <v>0</v>
      </c>
      <c r="AL605" s="24">
        <f>SUM(Tabela1[[#This Row],[QTD CONTAINER]:[QTD FÁBRICA]])</f>
        <v>1000</v>
      </c>
      <c r="AM605" s="7">
        <f t="shared" si="247"/>
        <v>0</v>
      </c>
      <c r="AN605" s="7">
        <f t="shared" si="248"/>
        <v>0</v>
      </c>
      <c r="AO605" s="8">
        <f t="shared" si="249"/>
        <v>32.520325203252035</v>
      </c>
      <c r="AP605" s="9">
        <f t="shared" si="250"/>
        <v>0</v>
      </c>
      <c r="AQ605" s="25">
        <f t="shared" si="251"/>
        <v>32.520325203252035</v>
      </c>
      <c r="AR605" s="18">
        <f t="shared" si="252"/>
        <v>0</v>
      </c>
      <c r="AS605" s="7">
        <f t="shared" si="253"/>
        <v>0</v>
      </c>
      <c r="AT605" s="8">
        <f t="shared" si="254"/>
        <v>25</v>
      </c>
      <c r="AU605" s="9">
        <f t="shared" si="255"/>
        <v>0</v>
      </c>
      <c r="AV605" s="10">
        <f t="shared" si="256"/>
        <v>25</v>
      </c>
      <c r="AW605" s="22">
        <f t="shared" si="257"/>
        <v>0</v>
      </c>
      <c r="AX605" s="5">
        <f t="shared" si="258"/>
        <v>0</v>
      </c>
      <c r="AY605" s="4">
        <f>IF(
  AND(Tabela1[[#This Row],[GRUPO | ITEM]]="PALHETAS",NOT(OR(MID(Tabela1[[#This Row],[ITEM]],1,5)="YN-PF",MID(Tabela1[[#This Row],[ITEM]],1,5)="YN-PC"))),
  0,
  IF(
    ROUNDUP(
      IF(
        IF(D605="A",13-SUM(AR605:AU605),IF(D605="B",11-SUM(AR605:AU605),IF(D605="C",7-SUM(AR605:AU605))))
        &lt;0,
        0,
        IF(D605="A",13-SUM(AR605:AU605),IF(D605="B",11-SUM(AR605:AU605),IF(D605="C",7-SUM(AR605:AU605))))
      )
      *AE605/C605, 0
    )
    *C605 = 0,
    0,
    ROUNDUP(
      IF(
        IF(D605="A",13-SUM(AR605:AU605),IF(D605="B",11-SUM(AR605:AU605),IF(D605="C",7-SUM(AR605:AU605))))
        &lt;0,
        0,
        IF(D605="A",13-SUM(AR605:AU605),IF(D605="B",11-SUM(AR605:AU605),IF(D605="C",7-SUM(AR605:AU605))))
      )
      *AE605/C605, 0
    ) *C605
  )
)</f>
        <v>0</v>
      </c>
      <c r="AZ605" s="26">
        <f>IF(OR(COUNTIF(AB605,"&gt;="&amp;1.5)+COUNTIF(AA605,"&gt;="&amp;1.5)+COUNTIF(Z605,"&gt;="&amp;1.5)+COUNTIF(Y605,"&gt;="&amp;1.5)+COUNTIF(X605,"&gt;="&amp;1.5)&gt;=2,COUNTIF(AB605,"&gt;="&amp;2)&gt;=1,AND(AA605&gt;=1.5,AB605&lt;=0.3,AI605=0)),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+IFERROR(BA605*C605,0),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+IFERROR(BA605*C605,0),
IFERROR(AVERAGEIF(Tabela1[[#This Row],[COMPRA PADRÃO]:[COMPRA &gt;30%]],"&gt;"&amp;0,Tabela1[[#This Row],[COMPRA PADRÃO]:[COMPRA &gt;30%]]),
0))/Tabela1[[#This Row],[U/CX]],0)*Tabela1[[#This Row],[U/CX]])</f>
        <v>0</v>
      </c>
      <c r="BA605" s="19"/>
      <c r="BB605" s="19"/>
      <c r="BC605" s="5"/>
      <c r="BD605" s="43">
        <f t="shared" si="259"/>
        <v>0.46415094339622642</v>
      </c>
      <c r="BE605" s="44">
        <f>Tabela1[[#This Row],[MÉDIA DIÁRIA]]*180</f>
        <v>83.547169811320757</v>
      </c>
      <c r="BF605" s="44">
        <f>Tabela1[[#This Row],[MÉDIA DIÁRIA]]*IF(Tabela1[[#This Row],[ABC FAT]]="A",(13*22),IF(Tabela1[[#This Row],[ABC FAT]]="B",(9*22),IF(Tabela1[[#This Row],[ABC FAT]]="C",(3*22),0)))</f>
        <v>30.633962264150945</v>
      </c>
      <c r="BG605" s="44">
        <f>SUM(Tabela1[[#This Row],[ESTOQUE TOTAL]],Tabela1[[#This Row],[TRÂNSITO TOTAL]])</f>
        <v>1000</v>
      </c>
      <c r="BH6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11.969286359530262</v>
      </c>
    </row>
    <row r="606" spans="1:61" s="3" customFormat="1" x14ac:dyDescent="0.2">
      <c r="A606" s="4" t="s">
        <v>17</v>
      </c>
      <c r="B606" s="4" t="s">
        <v>975</v>
      </c>
      <c r="C606" s="4">
        <v>25</v>
      </c>
      <c r="D606" s="4" t="s">
        <v>85</v>
      </c>
      <c r="E606" s="5"/>
      <c r="F606" s="4"/>
      <c r="G606" s="4">
        <v>90</v>
      </c>
      <c r="H606" s="4"/>
      <c r="I606" s="4">
        <v>5</v>
      </c>
      <c r="J606" s="4"/>
      <c r="K606" s="4">
        <v>15</v>
      </c>
      <c r="L606" s="4"/>
      <c r="M606" s="4">
        <v>25</v>
      </c>
      <c r="N606" s="4"/>
      <c r="O606" s="4">
        <v>25</v>
      </c>
      <c r="P606" s="4"/>
      <c r="Q606" s="13">
        <f t="shared" si="234"/>
        <v>0</v>
      </c>
      <c r="R606" s="16">
        <f t="shared" si="235"/>
        <v>0</v>
      </c>
      <c r="S606" s="16">
        <f t="shared" si="236"/>
        <v>2.8125</v>
      </c>
      <c r="T606" s="16">
        <f t="shared" si="237"/>
        <v>0</v>
      </c>
      <c r="U606" s="16">
        <f t="shared" si="238"/>
        <v>0.15625</v>
      </c>
      <c r="V606" s="16">
        <f t="shared" si="239"/>
        <v>0</v>
      </c>
      <c r="W606" s="16">
        <f t="shared" si="240"/>
        <v>0.46875</v>
      </c>
      <c r="X606" s="16">
        <f t="shared" si="241"/>
        <v>0</v>
      </c>
      <c r="Y606" s="16">
        <f t="shared" si="242"/>
        <v>0.78125</v>
      </c>
      <c r="Z606" s="16">
        <f t="shared" si="243"/>
        <v>0</v>
      </c>
      <c r="AA606" s="16">
        <f t="shared" si="244"/>
        <v>0.78125</v>
      </c>
      <c r="AB606" s="17">
        <f t="shared" si="245"/>
        <v>0</v>
      </c>
      <c r="AC606" s="15">
        <v>3175.6</v>
      </c>
      <c r="AD606" s="14">
        <f>AVERAGE(Tabela1[[#This Row],[202407-JUL]:[202506-JUN]])</f>
        <v>32</v>
      </c>
      <c r="AE606" s="14">
        <f t="shared" si="246"/>
        <v>38.75</v>
      </c>
      <c r="AF606" s="5">
        <v>0</v>
      </c>
      <c r="AG606" s="6">
        <v>540</v>
      </c>
      <c r="AH606" s="4">
        <v>825</v>
      </c>
      <c r="AI606" s="23">
        <f>SUM(Tabela1[[#This Row],[ESTOQUE RJ]:[ESTOQUE SC]])</f>
        <v>1365</v>
      </c>
      <c r="AJ606" s="4">
        <v>0</v>
      </c>
      <c r="AK606" s="4">
        <v>0</v>
      </c>
      <c r="AL606" s="24">
        <f>SUM(Tabela1[[#This Row],[QTD CONTAINER]:[QTD FÁBRICA]])</f>
        <v>0</v>
      </c>
      <c r="AM606" s="7">
        <f t="shared" si="247"/>
        <v>16.875</v>
      </c>
      <c r="AN606" s="7">
        <f t="shared" si="248"/>
        <v>25.78125</v>
      </c>
      <c r="AO606" s="8">
        <f t="shared" si="249"/>
        <v>0</v>
      </c>
      <c r="AP606" s="9">
        <f t="shared" si="250"/>
        <v>0</v>
      </c>
      <c r="AQ606" s="25">
        <f t="shared" si="251"/>
        <v>42.65625</v>
      </c>
      <c r="AR606" s="18">
        <f t="shared" si="252"/>
        <v>13.935483870967742</v>
      </c>
      <c r="AS606" s="7">
        <f t="shared" si="253"/>
        <v>21.29032258064516</v>
      </c>
      <c r="AT606" s="8">
        <f t="shared" si="254"/>
        <v>0</v>
      </c>
      <c r="AU606" s="9">
        <f t="shared" si="255"/>
        <v>0</v>
      </c>
      <c r="AV606" s="10">
        <f t="shared" si="256"/>
        <v>35.225806451612904</v>
      </c>
      <c r="AW606" s="22">
        <f t="shared" si="257"/>
        <v>0</v>
      </c>
      <c r="AX606" s="5">
        <f t="shared" si="258"/>
        <v>0</v>
      </c>
      <c r="AY606" s="4">
        <f>IF(
  AND(Tabela1[[#This Row],[GRUPO | ITEM]]="PALHETAS",NOT(OR(MID(Tabela1[[#This Row],[ITEM]],1,5)="YN-PF",MID(Tabela1[[#This Row],[ITEM]],1,5)="YN-PC"))),
  0,
  IF(
    ROUNDUP(
      IF(
        IF(D606="A",13-SUM(AR606:AU606),IF(D606="B",11-SUM(AR606:AU606),IF(D606="C",7-SUM(AR606:AU606))))
        &lt;0,
        0,
        IF(D606="A",13-SUM(AR606:AU606),IF(D606="B",11-SUM(AR606:AU606),IF(D606="C",7-SUM(AR606:AU606))))
      )
      *AE606/C606, 0
    )
    *C606 = 0,
    0,
    ROUNDUP(
      IF(
        IF(D606="A",13-SUM(AR606:AU606),IF(D606="B",11-SUM(AR606:AU606),IF(D606="C",7-SUM(AR606:AU606))))
        &lt;0,
        0,
        IF(D606="A",13-SUM(AR606:AU606),IF(D606="B",11-SUM(AR606:AU606),IF(D606="C",7-SUM(AR606:AU606))))
      )
      *AE606/C606, 0
    ) *C606
  )
)</f>
        <v>0</v>
      </c>
      <c r="AZ606" s="26">
        <f>IF(OR(COUNTIF(AB606,"&gt;="&amp;1.5)+COUNTIF(AA606,"&gt;="&amp;1.5)+COUNTIF(Z606,"&gt;="&amp;1.5)+COUNTIF(Y606,"&gt;="&amp;1.5)+COUNTIF(X606,"&gt;="&amp;1.5)&gt;=2,COUNTIF(AB606,"&gt;="&amp;2)&gt;=1,AND(AA606&gt;=1.5,AB606&lt;=0.3,AI606=0)),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+IFERROR(BA606*C606,0),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+IFERROR(BA606*C606,0),
IFERROR(AVERAGEIF(Tabela1[[#This Row],[COMPRA PADRÃO]:[COMPRA &gt;30%]],"&gt;"&amp;0,Tabela1[[#This Row],[COMPRA PADRÃO]:[COMPRA &gt;30%]]),
0))/Tabela1[[#This Row],[U/CX]],0)*Tabela1[[#This Row],[U/CX]])</f>
        <v>0</v>
      </c>
      <c r="BA606" s="33"/>
      <c r="BB606" s="33"/>
      <c r="BC606" s="42"/>
      <c r="BD606" s="43">
        <f t="shared" si="259"/>
        <v>0.60377358490566035</v>
      </c>
      <c r="BE606" s="44">
        <f>Tabela1[[#This Row],[MÉDIA DIÁRIA]]*180</f>
        <v>108.67924528301886</v>
      </c>
      <c r="BF606" s="44">
        <f>Tabela1[[#This Row],[MÉDIA DIÁRIA]]*IF(Tabela1[[#This Row],[ABC FAT]]="A",(13*22),IF(Tabela1[[#This Row],[ABC FAT]]="B",(9*22),IF(Tabela1[[#This Row],[ABC FAT]]="C",(3*22),0)))</f>
        <v>39.849056603773583</v>
      </c>
      <c r="BG606" s="44">
        <f>SUM(Tabela1[[#This Row],[ESTOQUE TOTAL]],Tabela1[[#This Row],[TRÂNSITO TOTAL]])</f>
        <v>1365</v>
      </c>
      <c r="BH6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12.559895833333334</v>
      </c>
    </row>
    <row r="607" spans="1:61" s="3" customFormat="1" x14ac:dyDescent="0.2">
      <c r="A607" s="4" t="s">
        <v>17</v>
      </c>
      <c r="B607" s="4" t="s">
        <v>1219</v>
      </c>
      <c r="C607" s="4">
        <v>25</v>
      </c>
      <c r="D607" s="4" t="s">
        <v>85</v>
      </c>
      <c r="E607" s="5"/>
      <c r="F607" s="4"/>
      <c r="G607" s="4">
        <v>110</v>
      </c>
      <c r="H607" s="4"/>
      <c r="I607" s="4"/>
      <c r="J607" s="4"/>
      <c r="K607" s="4"/>
      <c r="L607" s="4"/>
      <c r="M607" s="4">
        <v>25</v>
      </c>
      <c r="N607" s="4"/>
      <c r="O607" s="4"/>
      <c r="P607" s="4">
        <v>25</v>
      </c>
      <c r="Q607" s="13">
        <f t="shared" si="234"/>
        <v>0</v>
      </c>
      <c r="R607" s="16">
        <f t="shared" si="235"/>
        <v>0</v>
      </c>
      <c r="S607" s="16">
        <f t="shared" si="236"/>
        <v>2.0625</v>
      </c>
      <c r="T607" s="16">
        <f t="shared" si="237"/>
        <v>0</v>
      </c>
      <c r="U607" s="16">
        <f t="shared" si="238"/>
        <v>0</v>
      </c>
      <c r="V607" s="16">
        <f t="shared" si="239"/>
        <v>0</v>
      </c>
      <c r="W607" s="16">
        <f t="shared" si="240"/>
        <v>0</v>
      </c>
      <c r="X607" s="16">
        <f t="shared" si="241"/>
        <v>0</v>
      </c>
      <c r="Y607" s="16">
        <f t="shared" si="242"/>
        <v>0.46875</v>
      </c>
      <c r="Z607" s="16">
        <f t="shared" si="243"/>
        <v>0</v>
      </c>
      <c r="AA607" s="16">
        <f t="shared" si="244"/>
        <v>0</v>
      </c>
      <c r="AB607" s="17">
        <f t="shared" si="245"/>
        <v>0.46875</v>
      </c>
      <c r="AC607" s="15">
        <v>3190.2</v>
      </c>
      <c r="AD607" s="14">
        <f>AVERAGE(Tabela1[[#This Row],[202407-JUL]:[202506-JUN]])</f>
        <v>53.333333333333336</v>
      </c>
      <c r="AE607" s="14">
        <f t="shared" si="246"/>
        <v>53.333333333333336</v>
      </c>
      <c r="AF607" s="5">
        <v>0</v>
      </c>
      <c r="AG607" s="6">
        <v>515</v>
      </c>
      <c r="AH607" s="4">
        <v>850</v>
      </c>
      <c r="AI607" s="23">
        <f>SUM(Tabela1[[#This Row],[ESTOQUE RJ]:[ESTOQUE SC]])</f>
        <v>1365</v>
      </c>
      <c r="AJ607" s="4">
        <v>0</v>
      </c>
      <c r="AK607" s="4">
        <v>0</v>
      </c>
      <c r="AL607" s="24">
        <f>SUM(Tabela1[[#This Row],[QTD CONTAINER]:[QTD FÁBRICA]])</f>
        <v>0</v>
      </c>
      <c r="AM607" s="7">
        <f t="shared" si="247"/>
        <v>9.65625</v>
      </c>
      <c r="AN607" s="7">
        <f t="shared" si="248"/>
        <v>15.9375</v>
      </c>
      <c r="AO607" s="8">
        <f t="shared" si="249"/>
        <v>0</v>
      </c>
      <c r="AP607" s="9">
        <f t="shared" si="250"/>
        <v>0</v>
      </c>
      <c r="AQ607" s="25">
        <f t="shared" si="251"/>
        <v>25.59375</v>
      </c>
      <c r="AR607" s="18">
        <f t="shared" si="252"/>
        <v>9.65625</v>
      </c>
      <c r="AS607" s="7">
        <f t="shared" si="253"/>
        <v>15.9375</v>
      </c>
      <c r="AT607" s="8">
        <f t="shared" si="254"/>
        <v>0</v>
      </c>
      <c r="AU607" s="9">
        <f t="shared" si="255"/>
        <v>0</v>
      </c>
      <c r="AV607" s="10">
        <f t="shared" si="256"/>
        <v>25.59375</v>
      </c>
      <c r="AW607" s="22">
        <f t="shared" si="257"/>
        <v>0</v>
      </c>
      <c r="AX607" s="5">
        <f t="shared" si="258"/>
        <v>0</v>
      </c>
      <c r="AY607" s="4">
        <f>IF(
  AND(Tabela1[[#This Row],[GRUPO | ITEM]]="PALHETAS",NOT(OR(MID(Tabela1[[#This Row],[ITEM]],1,5)="YN-PF",MID(Tabela1[[#This Row],[ITEM]],1,5)="YN-PC"))),
  0,
  IF(
    ROUNDUP(
      IF(
        IF(D607="A",13-SUM(AR607:AU607),IF(D607="B",11-SUM(AR607:AU607),IF(D607="C",7-SUM(AR607:AU607))))
        &lt;0,
        0,
        IF(D607="A",13-SUM(AR607:AU607),IF(D607="B",11-SUM(AR607:AU607),IF(D607="C",7-SUM(AR607:AU607))))
      )
      *AE607/C607, 0
    )
    *C607 = 0,
    0,
    ROUNDUP(
      IF(
        IF(D607="A",13-SUM(AR607:AU607),IF(D607="B",11-SUM(AR607:AU607),IF(D607="C",7-SUM(AR607:AU607))))
        &lt;0,
        0,
        IF(D607="A",13-SUM(AR607:AU607),IF(D607="B",11-SUM(AR607:AU607),IF(D607="C",7-SUM(AR607:AU607))))
      )
      *AE607/C607, 0
    ) *C607
  )
)</f>
        <v>0</v>
      </c>
      <c r="AZ607" s="26">
        <f>IF(OR(COUNTIF(AB607,"&gt;="&amp;1.5)+COUNTIF(AA607,"&gt;="&amp;1.5)+COUNTIF(Z607,"&gt;="&amp;1.5)+COUNTIF(Y607,"&gt;="&amp;1.5)+COUNTIF(X607,"&gt;="&amp;1.5)&gt;=2,COUNTIF(AB607,"&gt;="&amp;2)&gt;=1,AND(AA607&gt;=1.5,AB607&lt;=0.3,AI607=0)),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+IFERROR(BA607*C607,0),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+IFERROR(BA607*C607,0),
IFERROR(AVERAGEIF(Tabela1[[#This Row],[COMPRA PADRÃO]:[COMPRA &gt;30%]],"&gt;"&amp;0,Tabela1[[#This Row],[COMPRA PADRÃO]:[COMPRA &gt;30%]]),
0))/Tabela1[[#This Row],[U/CX]],0)*Tabela1[[#This Row],[U/CX]])</f>
        <v>0</v>
      </c>
      <c r="BA607" s="19"/>
      <c r="BB607" s="19"/>
      <c r="BC607" s="41"/>
      <c r="BD607" s="43">
        <f t="shared" si="259"/>
        <v>0.60377358490566035</v>
      </c>
      <c r="BE607" s="44">
        <f>Tabela1[[#This Row],[MÉDIA DIÁRIA]]*180</f>
        <v>108.67924528301886</v>
      </c>
      <c r="BF607" s="44">
        <f>Tabela1[[#This Row],[MÉDIA DIÁRIA]]*IF(Tabela1[[#This Row],[ABC FAT]]="A",(13*22),IF(Tabela1[[#This Row],[ABC FAT]]="B",(9*22),IF(Tabela1[[#This Row],[ABC FAT]]="C",(3*22),0)))</f>
        <v>39.849056603773583</v>
      </c>
      <c r="BG607" s="44">
        <f>SUM(Tabela1[[#This Row],[ESTOQUE TOTAL]],Tabela1[[#This Row],[TRÂNSITO TOTAL]])</f>
        <v>1365</v>
      </c>
      <c r="BH6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12.559895833333334</v>
      </c>
    </row>
    <row r="608" spans="1:61" s="3" customFormat="1" x14ac:dyDescent="0.2">
      <c r="A608" s="4" t="s">
        <v>17</v>
      </c>
      <c r="B608" s="4" t="s">
        <v>854</v>
      </c>
      <c r="C608" s="4">
        <v>40</v>
      </c>
      <c r="D608" s="4" t="s">
        <v>85</v>
      </c>
      <c r="E608" s="5"/>
      <c r="F608" s="4">
        <v>20</v>
      </c>
      <c r="G608" s="4"/>
      <c r="H608" s="4">
        <v>60</v>
      </c>
      <c r="I608" s="4">
        <v>20</v>
      </c>
      <c r="J608" s="4">
        <v>20</v>
      </c>
      <c r="K608" s="4">
        <v>10</v>
      </c>
      <c r="L608" s="4"/>
      <c r="M608" s="4"/>
      <c r="N608" s="4"/>
      <c r="O608" s="4"/>
      <c r="P608" s="4"/>
      <c r="Q608" s="13">
        <f t="shared" si="234"/>
        <v>0</v>
      </c>
      <c r="R608" s="16">
        <f t="shared" si="235"/>
        <v>0.76923076923076927</v>
      </c>
      <c r="S608" s="16">
        <f t="shared" si="236"/>
        <v>0</v>
      </c>
      <c r="T608" s="16">
        <f t="shared" si="237"/>
        <v>2.3076923076923075</v>
      </c>
      <c r="U608" s="16">
        <f t="shared" si="238"/>
        <v>0.76923076923076927</v>
      </c>
      <c r="V608" s="16">
        <f t="shared" si="239"/>
        <v>0.76923076923076927</v>
      </c>
      <c r="W608" s="16">
        <f t="shared" si="240"/>
        <v>0.38461538461538464</v>
      </c>
      <c r="X608" s="16">
        <f t="shared" si="241"/>
        <v>0</v>
      </c>
      <c r="Y608" s="16">
        <f t="shared" si="242"/>
        <v>0</v>
      </c>
      <c r="Z608" s="16">
        <f t="shared" si="243"/>
        <v>0</v>
      </c>
      <c r="AA608" s="16">
        <f t="shared" si="244"/>
        <v>0</v>
      </c>
      <c r="AB608" s="17">
        <f t="shared" si="245"/>
        <v>0</v>
      </c>
      <c r="AC608" s="15">
        <v>917.9</v>
      </c>
      <c r="AD608" s="14">
        <f>AVERAGE(Tabela1[[#This Row],[202407-JUL]:[202506-JUN]])</f>
        <v>26</v>
      </c>
      <c r="AE608" s="14">
        <f t="shared" si="246"/>
        <v>26</v>
      </c>
      <c r="AF608" s="5">
        <v>0</v>
      </c>
      <c r="AG608" s="6">
        <v>1114</v>
      </c>
      <c r="AH608" s="4">
        <v>0</v>
      </c>
      <c r="AI608" s="23">
        <f>SUM(Tabela1[[#This Row],[ESTOQUE RJ]:[ESTOQUE SC]])</f>
        <v>1114</v>
      </c>
      <c r="AJ608" s="4">
        <v>0</v>
      </c>
      <c r="AK608" s="4">
        <v>0</v>
      </c>
      <c r="AL608" s="24">
        <f>SUM(Tabela1[[#This Row],[QTD CONTAINER]:[QTD FÁBRICA]])</f>
        <v>0</v>
      </c>
      <c r="AM608" s="7">
        <f t="shared" si="247"/>
        <v>42.846153846153847</v>
      </c>
      <c r="AN608" s="7">
        <f t="shared" si="248"/>
        <v>0</v>
      </c>
      <c r="AO608" s="8">
        <f t="shared" si="249"/>
        <v>0</v>
      </c>
      <c r="AP608" s="9">
        <f t="shared" si="250"/>
        <v>0</v>
      </c>
      <c r="AQ608" s="25">
        <f t="shared" si="251"/>
        <v>42.846153846153847</v>
      </c>
      <c r="AR608" s="18">
        <f t="shared" si="252"/>
        <v>42.846153846153847</v>
      </c>
      <c r="AS608" s="7">
        <f t="shared" si="253"/>
        <v>0</v>
      </c>
      <c r="AT608" s="8">
        <f t="shared" si="254"/>
        <v>0</v>
      </c>
      <c r="AU608" s="9">
        <f t="shared" si="255"/>
        <v>0</v>
      </c>
      <c r="AV608" s="10">
        <f t="shared" si="256"/>
        <v>42.846153846153847</v>
      </c>
      <c r="AW608" s="22">
        <f t="shared" si="257"/>
        <v>0</v>
      </c>
      <c r="AX608" s="5">
        <f t="shared" si="258"/>
        <v>0</v>
      </c>
      <c r="AY608" s="4">
        <f>IF(
  AND(Tabela1[[#This Row],[GRUPO | ITEM]]="PALHETAS",NOT(OR(MID(Tabela1[[#This Row],[ITEM]],1,5)="YN-PF",MID(Tabela1[[#This Row],[ITEM]],1,5)="YN-PC"))),
  0,
  IF(
    ROUNDUP(
      IF(
        IF(D608="A",13-SUM(AR608:AU608),IF(D608="B",11-SUM(AR608:AU608),IF(D608="C",7-SUM(AR608:AU608))))
        &lt;0,
        0,
        IF(D608="A",13-SUM(AR608:AU608),IF(D608="B",11-SUM(AR608:AU608),IF(D608="C",7-SUM(AR608:AU608))))
      )
      *AE608/C608, 0
    )
    *C608 = 0,
    0,
    ROUNDUP(
      IF(
        IF(D608="A",13-SUM(AR608:AU608),IF(D608="B",11-SUM(AR608:AU608),IF(D608="C",7-SUM(AR608:AU608))))
        &lt;0,
        0,
        IF(D608="A",13-SUM(AR608:AU608),IF(D608="B",11-SUM(AR608:AU608),IF(D608="C",7-SUM(AR608:AU608))))
      )
      *AE608/C608, 0
    ) *C608
  )
)</f>
        <v>0</v>
      </c>
      <c r="AZ608" s="26">
        <f>IF(OR(COUNTIF(AB608,"&gt;="&amp;1.5)+COUNTIF(AA608,"&gt;="&amp;1.5)+COUNTIF(Z608,"&gt;="&amp;1.5)+COUNTIF(Y608,"&gt;="&amp;1.5)+COUNTIF(X608,"&gt;="&amp;1.5)&gt;=2,COUNTIF(AB608,"&gt;="&amp;2)&gt;=1,AND(AA608&gt;=1.5,AB608&lt;=0.3,AI608=0)),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+IFERROR(BA608*C608,0),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+IFERROR(BA608*C608,0),
IFERROR(AVERAGEIF(Tabela1[[#This Row],[COMPRA PADRÃO]:[COMPRA &gt;30%]],"&gt;"&amp;0,Tabela1[[#This Row],[COMPRA PADRÃO]:[COMPRA &gt;30%]]),
0))/Tabela1[[#This Row],[U/CX]],0)*Tabela1[[#This Row],[U/CX]])</f>
        <v>0</v>
      </c>
      <c r="BA608" s="19"/>
      <c r="BB608" s="19"/>
      <c r="BC608" s="41"/>
      <c r="BD608" s="43">
        <f t="shared" si="259"/>
        <v>0.49056603773584906</v>
      </c>
      <c r="BE608" s="44">
        <f>Tabela1[[#This Row],[MÉDIA DIÁRIA]]*180</f>
        <v>88.301886792452834</v>
      </c>
      <c r="BF608" s="44">
        <f>Tabela1[[#This Row],[MÉDIA DIÁRIA]]*IF(Tabela1[[#This Row],[ABC FAT]]="A",(13*22),IF(Tabela1[[#This Row],[ABC FAT]]="B",(9*22),IF(Tabela1[[#This Row],[ABC FAT]]="C",(3*22),0)))</f>
        <v>32.377358490566039</v>
      </c>
      <c r="BG608" s="44">
        <f>SUM(Tabela1[[#This Row],[ESTOQUE TOTAL]],Tabela1[[#This Row],[TRÂNSITO TOTAL]])</f>
        <v>1114</v>
      </c>
      <c r="BH6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12.615811965811965</v>
      </c>
    </row>
    <row r="609" spans="1:61" s="3" customFormat="1" x14ac:dyDescent="0.2">
      <c r="A609" s="4" t="s">
        <v>34</v>
      </c>
      <c r="B609" s="4" t="s">
        <v>1195</v>
      </c>
      <c r="C609" s="4">
        <v>100</v>
      </c>
      <c r="D609" s="4" t="s">
        <v>85</v>
      </c>
      <c r="E609" s="5"/>
      <c r="F609" s="4"/>
      <c r="G609" s="4"/>
      <c r="H609" s="4"/>
      <c r="I609" s="4"/>
      <c r="J609" s="4"/>
      <c r="K609" s="4"/>
      <c r="L609" s="4"/>
      <c r="M609" s="4">
        <v>2</v>
      </c>
      <c r="N609" s="4">
        <v>4</v>
      </c>
      <c r="O609" s="4"/>
      <c r="P609" s="4">
        <v>4</v>
      </c>
      <c r="Q609" s="13">
        <f t="shared" si="234"/>
        <v>0</v>
      </c>
      <c r="R609" s="16">
        <f t="shared" si="235"/>
        <v>0</v>
      </c>
      <c r="S609" s="16">
        <f t="shared" si="236"/>
        <v>0</v>
      </c>
      <c r="T609" s="16">
        <f t="shared" si="237"/>
        <v>0</v>
      </c>
      <c r="U609" s="16">
        <f t="shared" si="238"/>
        <v>0</v>
      </c>
      <c r="V609" s="16">
        <f t="shared" si="239"/>
        <v>0</v>
      </c>
      <c r="W609" s="16">
        <f t="shared" si="240"/>
        <v>0</v>
      </c>
      <c r="X609" s="16">
        <f t="shared" si="241"/>
        <v>0</v>
      </c>
      <c r="Y609" s="16">
        <f t="shared" si="242"/>
        <v>0.6</v>
      </c>
      <c r="Z609" s="16">
        <f t="shared" si="243"/>
        <v>1.2</v>
      </c>
      <c r="AA609" s="16">
        <f t="shared" si="244"/>
        <v>0</v>
      </c>
      <c r="AB609" s="17">
        <f t="shared" si="245"/>
        <v>1.2</v>
      </c>
      <c r="AC609" s="15">
        <v>888.3</v>
      </c>
      <c r="AD609" s="14">
        <f>AVERAGE(Tabela1[[#This Row],[202407-JUL]:[202506-JUN]])</f>
        <v>3.3333333333333335</v>
      </c>
      <c r="AE609" s="14">
        <f t="shared" si="246"/>
        <v>3.3333333333333335</v>
      </c>
      <c r="AF609" s="5">
        <v>0</v>
      </c>
      <c r="AG609" s="6">
        <v>86</v>
      </c>
      <c r="AH609" s="4">
        <v>0</v>
      </c>
      <c r="AI609" s="23">
        <f>SUM(Tabela1[[#This Row],[ESTOQUE RJ]:[ESTOQUE SC]])</f>
        <v>86</v>
      </c>
      <c r="AJ609" s="4">
        <v>0</v>
      </c>
      <c r="AK609" s="4">
        <v>200</v>
      </c>
      <c r="AL609" s="24">
        <f>SUM(Tabela1[[#This Row],[QTD CONTAINER]:[QTD FÁBRICA]])</f>
        <v>200</v>
      </c>
      <c r="AM609" s="7">
        <f t="shared" si="247"/>
        <v>25.799999999999997</v>
      </c>
      <c r="AN609" s="7">
        <f t="shared" si="248"/>
        <v>0</v>
      </c>
      <c r="AO609" s="8">
        <f t="shared" si="249"/>
        <v>0</v>
      </c>
      <c r="AP609" s="9">
        <f t="shared" si="250"/>
        <v>60</v>
      </c>
      <c r="AQ609" s="25">
        <f t="shared" si="251"/>
        <v>85.8</v>
      </c>
      <c r="AR609" s="18">
        <f t="shared" si="252"/>
        <v>25.799999999999997</v>
      </c>
      <c r="AS609" s="7">
        <f t="shared" si="253"/>
        <v>0</v>
      </c>
      <c r="AT609" s="8">
        <f t="shared" si="254"/>
        <v>0</v>
      </c>
      <c r="AU609" s="9">
        <f t="shared" si="255"/>
        <v>60</v>
      </c>
      <c r="AV609" s="10">
        <f t="shared" si="256"/>
        <v>85.8</v>
      </c>
      <c r="AW609" s="22">
        <f t="shared" si="257"/>
        <v>0</v>
      </c>
      <c r="AX609" s="5">
        <f t="shared" si="258"/>
        <v>0</v>
      </c>
      <c r="AY609" s="4">
        <f>IF(
  AND(Tabela1[[#This Row],[GRUPO | ITEM]]="PALHETAS",NOT(OR(MID(Tabela1[[#This Row],[ITEM]],1,5)="YN-PF",MID(Tabela1[[#This Row],[ITEM]],1,5)="YN-PC"))),
  0,
  IF(
    ROUNDUP(
      IF(
        IF(D609="A",13-SUM(AR609:AU609),IF(D609="B",11-SUM(AR609:AU609),IF(D609="C",7-SUM(AR609:AU609))))
        &lt;0,
        0,
        IF(D609="A",13-SUM(AR609:AU609),IF(D609="B",11-SUM(AR609:AU609),IF(D609="C",7-SUM(AR609:AU609))))
      )
      *AE609/C609, 0
    )
    *C609 = 0,
    0,
    ROUNDUP(
      IF(
        IF(D609="A",13-SUM(AR609:AU609),IF(D609="B",11-SUM(AR609:AU609),IF(D609="C",7-SUM(AR609:AU609))))
        &lt;0,
        0,
        IF(D609="A",13-SUM(AR609:AU609),IF(D609="B",11-SUM(AR609:AU609),IF(D609="C",7-SUM(AR609:AU609))))
      )
      *AE609/C609, 0
    ) *C609
  )
)</f>
        <v>0</v>
      </c>
      <c r="AZ609" s="26">
        <f>IF(OR(COUNTIF(AB609,"&gt;="&amp;1.5)+COUNTIF(AA609,"&gt;="&amp;1.5)+COUNTIF(Z609,"&gt;="&amp;1.5)+COUNTIF(Y609,"&gt;="&amp;1.5)+COUNTIF(X609,"&gt;="&amp;1.5)&gt;=2,COUNTIF(AB609,"&gt;="&amp;2)&gt;=1,AND(AA609&gt;=1.5,AB609&lt;=0.3,AI609=0)),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+IFERROR(BA609*C609,0),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+IFERROR(BA609*C609,0),
IFERROR(AVERAGEIF(Tabela1[[#This Row],[COMPRA PADRÃO]:[COMPRA &gt;30%]],"&gt;"&amp;0,Tabela1[[#This Row],[COMPRA PADRÃO]:[COMPRA &gt;30%]]),
0))/Tabela1[[#This Row],[U/CX]],0)*Tabela1[[#This Row],[U/CX]])</f>
        <v>0</v>
      </c>
      <c r="BA609" s="19"/>
      <c r="BB609" s="19"/>
      <c r="BC609" s="5"/>
      <c r="BD609" s="43">
        <f t="shared" si="259"/>
        <v>3.7735849056603772E-2</v>
      </c>
      <c r="BE609" s="44">
        <f>Tabela1[[#This Row],[MÉDIA DIÁRIA]]*180</f>
        <v>6.7924528301886786</v>
      </c>
      <c r="BF609" s="44">
        <f>Tabela1[[#This Row],[MÉDIA DIÁRIA]]*IF(Tabela1[[#This Row],[ABC FAT]]="A",(13*22),IF(Tabela1[[#This Row],[ABC FAT]]="B",(9*22),IF(Tabela1[[#This Row],[ABC FAT]]="C",(3*22),0)))</f>
        <v>2.4905660377358489</v>
      </c>
      <c r="BG609" s="44">
        <f>SUM(Tabela1[[#This Row],[ESTOQUE TOTAL]],Tabela1[[#This Row],[TRÂNSITO TOTAL]])</f>
        <v>286</v>
      </c>
      <c r="BH6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12.661111111111111</v>
      </c>
    </row>
    <row r="610" spans="1:61" s="3" customFormat="1" x14ac:dyDescent="0.2">
      <c r="A610" s="4" t="s">
        <v>34</v>
      </c>
      <c r="B610" s="4" t="s">
        <v>1168</v>
      </c>
      <c r="C610" s="4">
        <v>100</v>
      </c>
      <c r="D610" s="4" t="s">
        <v>85</v>
      </c>
      <c r="E610" s="5"/>
      <c r="F610" s="4"/>
      <c r="G610" s="4"/>
      <c r="H610" s="4"/>
      <c r="I610" s="4"/>
      <c r="J610" s="4"/>
      <c r="K610" s="4"/>
      <c r="L610" s="4"/>
      <c r="M610" s="4">
        <v>6</v>
      </c>
      <c r="N610" s="4">
        <v>2</v>
      </c>
      <c r="O610" s="4"/>
      <c r="P610" s="4">
        <v>2</v>
      </c>
      <c r="Q610" s="13">
        <f t="shared" si="234"/>
        <v>0</v>
      </c>
      <c r="R610" s="16">
        <f t="shared" si="235"/>
        <v>0</v>
      </c>
      <c r="S610" s="16">
        <f t="shared" si="236"/>
        <v>0</v>
      </c>
      <c r="T610" s="16">
        <f t="shared" si="237"/>
        <v>0</v>
      </c>
      <c r="U610" s="16">
        <f t="shared" si="238"/>
        <v>0</v>
      </c>
      <c r="V610" s="16">
        <f t="shared" si="239"/>
        <v>0</v>
      </c>
      <c r="W610" s="16">
        <f t="shared" si="240"/>
        <v>0</v>
      </c>
      <c r="X610" s="16">
        <f t="shared" si="241"/>
        <v>0</v>
      </c>
      <c r="Y610" s="16">
        <f t="shared" si="242"/>
        <v>1.7999999999999998</v>
      </c>
      <c r="Z610" s="16">
        <f t="shared" si="243"/>
        <v>0.6</v>
      </c>
      <c r="AA610" s="16">
        <f t="shared" si="244"/>
        <v>0</v>
      </c>
      <c r="AB610" s="17">
        <f t="shared" si="245"/>
        <v>0.6</v>
      </c>
      <c r="AC610" s="15">
        <v>800.7</v>
      </c>
      <c r="AD610" s="14">
        <f>AVERAGE(Tabela1[[#This Row],[202407-JUL]:[202506-JUN]])</f>
        <v>3.3333333333333335</v>
      </c>
      <c r="AE610" s="14">
        <f t="shared" si="246"/>
        <v>3.3333333333333335</v>
      </c>
      <c r="AF610" s="5">
        <v>0</v>
      </c>
      <c r="AG610" s="6">
        <v>88</v>
      </c>
      <c r="AH610" s="4">
        <v>0</v>
      </c>
      <c r="AI610" s="23">
        <f>SUM(Tabela1[[#This Row],[ESTOQUE RJ]:[ESTOQUE SC]])</f>
        <v>88</v>
      </c>
      <c r="AJ610" s="4">
        <v>0</v>
      </c>
      <c r="AK610" s="4">
        <v>100</v>
      </c>
      <c r="AL610" s="24">
        <f>SUM(Tabela1[[#This Row],[QTD CONTAINER]:[QTD FÁBRICA]])</f>
        <v>100</v>
      </c>
      <c r="AM610" s="7">
        <f t="shared" si="247"/>
        <v>26.4</v>
      </c>
      <c r="AN610" s="7">
        <f t="shared" si="248"/>
        <v>0</v>
      </c>
      <c r="AO610" s="8">
        <f t="shared" si="249"/>
        <v>0</v>
      </c>
      <c r="AP610" s="9">
        <f t="shared" si="250"/>
        <v>30</v>
      </c>
      <c r="AQ610" s="25">
        <f t="shared" si="251"/>
        <v>56.4</v>
      </c>
      <c r="AR610" s="18">
        <f t="shared" si="252"/>
        <v>26.4</v>
      </c>
      <c r="AS610" s="7">
        <f t="shared" si="253"/>
        <v>0</v>
      </c>
      <c r="AT610" s="8">
        <f t="shared" si="254"/>
        <v>0</v>
      </c>
      <c r="AU610" s="9">
        <f t="shared" si="255"/>
        <v>30</v>
      </c>
      <c r="AV610" s="10">
        <f t="shared" si="256"/>
        <v>56.4</v>
      </c>
      <c r="AW610" s="22">
        <f t="shared" si="257"/>
        <v>0</v>
      </c>
      <c r="AX610" s="5">
        <f t="shared" si="258"/>
        <v>0</v>
      </c>
      <c r="AY610" s="4">
        <f>IF(
  AND(Tabela1[[#This Row],[GRUPO | ITEM]]="PALHETAS",NOT(OR(MID(Tabela1[[#This Row],[ITEM]],1,5)="YN-PF",MID(Tabela1[[#This Row],[ITEM]],1,5)="YN-PC"))),
  0,
  IF(
    ROUNDUP(
      IF(
        IF(D610="A",13-SUM(AR610:AU610),IF(D610="B",11-SUM(AR610:AU610),IF(D610="C",7-SUM(AR610:AU610))))
        &lt;0,
        0,
        IF(D610="A",13-SUM(AR610:AU610),IF(D610="B",11-SUM(AR610:AU610),IF(D610="C",7-SUM(AR610:AU610))))
      )
      *AE610/C610, 0
    )
    *C610 = 0,
    0,
    ROUNDUP(
      IF(
        IF(D610="A",13-SUM(AR610:AU610),IF(D610="B",11-SUM(AR610:AU610),IF(D610="C",7-SUM(AR610:AU610))))
        &lt;0,
        0,
        IF(D610="A",13-SUM(AR610:AU610),IF(D610="B",11-SUM(AR610:AU610),IF(D610="C",7-SUM(AR610:AU610))))
      )
      *AE610/C610, 0
    ) *C610
  )
)</f>
        <v>0</v>
      </c>
      <c r="AZ610" s="26">
        <f>IF(OR(COUNTIF(AB610,"&gt;="&amp;1.5)+COUNTIF(AA610,"&gt;="&amp;1.5)+COUNTIF(Z610,"&gt;="&amp;1.5)+COUNTIF(Y610,"&gt;="&amp;1.5)+COUNTIF(X610,"&gt;="&amp;1.5)&gt;=2,COUNTIF(AB610,"&gt;="&amp;2)&gt;=1,AND(AA610&gt;=1.5,AB610&lt;=0.3,AI610=0)),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+IFERROR(BA610*C610,0),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+IFERROR(BA610*C610,0),
IFERROR(AVERAGEIF(Tabela1[[#This Row],[COMPRA PADRÃO]:[COMPRA &gt;30%]],"&gt;"&amp;0,Tabela1[[#This Row],[COMPRA PADRÃO]:[COMPRA &gt;30%]]),
0))/Tabela1[[#This Row],[U/CX]],0)*Tabela1[[#This Row],[U/CX]])</f>
        <v>0</v>
      </c>
      <c r="BA610" s="19"/>
      <c r="BB610" s="19"/>
      <c r="BC610" s="5"/>
      <c r="BD610" s="43">
        <f t="shared" si="259"/>
        <v>3.7735849056603772E-2</v>
      </c>
      <c r="BE610" s="44">
        <f>Tabela1[[#This Row],[MÉDIA DIÁRIA]]*180</f>
        <v>6.7924528301886786</v>
      </c>
      <c r="BF610" s="44">
        <f>Tabela1[[#This Row],[MÉDIA DIÁRIA]]*IF(Tabela1[[#This Row],[ABC FAT]]="A",(13*22),IF(Tabela1[[#This Row],[ABC FAT]]="B",(9*22),IF(Tabela1[[#This Row],[ABC FAT]]="C",(3*22),0)))</f>
        <v>2.4905660377358489</v>
      </c>
      <c r="BG610" s="44">
        <f>SUM(Tabela1[[#This Row],[ESTOQUE TOTAL]],Tabela1[[#This Row],[TRÂNSITO TOTAL]])</f>
        <v>188</v>
      </c>
      <c r="BH6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12.955555555555557</v>
      </c>
    </row>
    <row r="611" spans="1:61" s="3" customFormat="1" x14ac:dyDescent="0.2">
      <c r="A611" s="4" t="s">
        <v>17</v>
      </c>
      <c r="B611" s="4" t="s">
        <v>939</v>
      </c>
      <c r="C611" s="4">
        <v>20</v>
      </c>
      <c r="D611" s="4" t="s">
        <v>85</v>
      </c>
      <c r="E611" s="5"/>
      <c r="F611" s="4">
        <v>20</v>
      </c>
      <c r="G611" s="4">
        <v>40</v>
      </c>
      <c r="H611" s="4">
        <v>100</v>
      </c>
      <c r="I611" s="4">
        <v>40</v>
      </c>
      <c r="J611" s="4"/>
      <c r="K611" s="4">
        <v>40</v>
      </c>
      <c r="L611" s="4"/>
      <c r="M611" s="4">
        <v>40</v>
      </c>
      <c r="N611" s="4">
        <v>40</v>
      </c>
      <c r="O611" s="4">
        <v>60</v>
      </c>
      <c r="P611" s="4">
        <v>40</v>
      </c>
      <c r="Q611" s="13">
        <f t="shared" si="234"/>
        <v>0</v>
      </c>
      <c r="R611" s="16">
        <f t="shared" si="235"/>
        <v>0.4285714285714286</v>
      </c>
      <c r="S611" s="16">
        <f t="shared" si="236"/>
        <v>0.85714285714285721</v>
      </c>
      <c r="T611" s="16">
        <f t="shared" si="237"/>
        <v>2.1428571428571428</v>
      </c>
      <c r="U611" s="16">
        <f t="shared" si="238"/>
        <v>0.85714285714285721</v>
      </c>
      <c r="V611" s="16">
        <f t="shared" si="239"/>
        <v>0</v>
      </c>
      <c r="W611" s="16">
        <f t="shared" si="240"/>
        <v>0.85714285714285721</v>
      </c>
      <c r="X611" s="16">
        <f t="shared" si="241"/>
        <v>0</v>
      </c>
      <c r="Y611" s="16">
        <f t="shared" si="242"/>
        <v>0.85714285714285721</v>
      </c>
      <c r="Z611" s="16">
        <f t="shared" si="243"/>
        <v>0.85714285714285721</v>
      </c>
      <c r="AA611" s="16">
        <f t="shared" si="244"/>
        <v>1.2857142857142858</v>
      </c>
      <c r="AB611" s="17">
        <f t="shared" si="245"/>
        <v>0.85714285714285721</v>
      </c>
      <c r="AC611" s="15">
        <v>6427.4</v>
      </c>
      <c r="AD611" s="14">
        <f>AVERAGE(Tabela1[[#This Row],[202407-JUL]:[202506-JUN]])</f>
        <v>46.666666666666664</v>
      </c>
      <c r="AE611" s="14">
        <f t="shared" si="246"/>
        <v>46.666666666666664</v>
      </c>
      <c r="AF611" s="5">
        <v>0</v>
      </c>
      <c r="AG611" s="6">
        <v>1540</v>
      </c>
      <c r="AH611" s="4">
        <v>2340</v>
      </c>
      <c r="AI611" s="23">
        <f>SUM(Tabela1[[#This Row],[ESTOQUE RJ]:[ESTOQUE SC]])</f>
        <v>3880</v>
      </c>
      <c r="AJ611" s="4">
        <v>0</v>
      </c>
      <c r="AK611" s="4">
        <v>0</v>
      </c>
      <c r="AL611" s="24">
        <f>SUM(Tabela1[[#This Row],[QTD CONTAINER]:[QTD FÁBRICA]])</f>
        <v>0</v>
      </c>
      <c r="AM611" s="7">
        <f t="shared" si="247"/>
        <v>33</v>
      </c>
      <c r="AN611" s="7">
        <f t="shared" si="248"/>
        <v>50.142857142857146</v>
      </c>
      <c r="AO611" s="8">
        <f t="shared" si="249"/>
        <v>0</v>
      </c>
      <c r="AP611" s="9">
        <f t="shared" si="250"/>
        <v>0</v>
      </c>
      <c r="AQ611" s="25">
        <f t="shared" si="251"/>
        <v>83.142857142857139</v>
      </c>
      <c r="AR611" s="18">
        <f t="shared" si="252"/>
        <v>33</v>
      </c>
      <c r="AS611" s="7">
        <f t="shared" si="253"/>
        <v>50.142857142857146</v>
      </c>
      <c r="AT611" s="8">
        <f t="shared" si="254"/>
        <v>0</v>
      </c>
      <c r="AU611" s="9">
        <f t="shared" si="255"/>
        <v>0</v>
      </c>
      <c r="AV611" s="10">
        <f t="shared" si="256"/>
        <v>83.142857142857139</v>
      </c>
      <c r="AW611" s="22">
        <f t="shared" si="257"/>
        <v>0</v>
      </c>
      <c r="AX611" s="5">
        <f t="shared" si="258"/>
        <v>0</v>
      </c>
      <c r="AY611" s="4">
        <f>IF(
  AND(Tabela1[[#This Row],[GRUPO | ITEM]]="PALHETAS",NOT(OR(MID(Tabela1[[#This Row],[ITEM]],1,5)="YN-PF",MID(Tabela1[[#This Row],[ITEM]],1,5)="YN-PC"))),
  0,
  IF(
    ROUNDUP(
      IF(
        IF(D611="A",13-SUM(AR611:AU611),IF(D611="B",11-SUM(AR611:AU611),IF(D611="C",7-SUM(AR611:AU611))))
        &lt;0,
        0,
        IF(D611="A",13-SUM(AR611:AU611),IF(D611="B",11-SUM(AR611:AU611),IF(D611="C",7-SUM(AR611:AU611))))
      )
      *AE611/C611, 0
    )
    *C611 = 0,
    0,
    ROUNDUP(
      IF(
        IF(D611="A",13-SUM(AR611:AU611),IF(D611="B",11-SUM(AR611:AU611),IF(D611="C",7-SUM(AR611:AU611))))
        &lt;0,
        0,
        IF(D611="A",13-SUM(AR611:AU611),IF(D611="B",11-SUM(AR611:AU611),IF(D611="C",7-SUM(AR611:AU611))))
      )
      *AE611/C611, 0
    ) *C611
  )
)</f>
        <v>0</v>
      </c>
      <c r="AZ611" s="26">
        <f>IF(OR(COUNTIF(AB611,"&gt;="&amp;1.5)+COUNTIF(AA611,"&gt;="&amp;1.5)+COUNTIF(Z611,"&gt;="&amp;1.5)+COUNTIF(Y611,"&gt;="&amp;1.5)+COUNTIF(X611,"&gt;="&amp;1.5)&gt;=2,COUNTIF(AB611,"&gt;="&amp;2)&gt;=1,AND(AA611&gt;=1.5,AB611&lt;=0.3,AI611=0)),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+IFERROR(BA611*C611,0),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+IFERROR(BA611*C611,0),
IFERROR(AVERAGEIF(Tabela1[[#This Row],[COMPRA PADRÃO]:[COMPRA &gt;30%]],"&gt;"&amp;0,Tabela1[[#This Row],[COMPRA PADRÃO]:[COMPRA &gt;30%]]),
0))/Tabela1[[#This Row],[U/CX]],0)*Tabela1[[#This Row],[U/CX]])</f>
        <v>0</v>
      </c>
      <c r="BA611" s="33"/>
      <c r="BB611" s="33"/>
      <c r="BC611" s="42"/>
      <c r="BD611" s="43">
        <f t="shared" si="259"/>
        <v>1.5849056603773586</v>
      </c>
      <c r="BE611" s="44">
        <f>Tabela1[[#This Row],[MÉDIA DIÁRIA]]*180</f>
        <v>285.28301886792457</v>
      </c>
      <c r="BF611" s="44">
        <f>Tabela1[[#This Row],[MÉDIA DIÁRIA]]*IF(Tabela1[[#This Row],[ABC FAT]]="A",(13*22),IF(Tabela1[[#This Row],[ABC FAT]]="B",(9*22),IF(Tabela1[[#This Row],[ABC FAT]]="C",(3*22),0)))</f>
        <v>104.60377358490567</v>
      </c>
      <c r="BG611" s="44">
        <f>SUM(Tabela1[[#This Row],[ESTOQUE TOTAL]],Tabela1[[#This Row],[TRÂNSITO TOTAL]])</f>
        <v>3880</v>
      </c>
      <c r="BH6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13.600529100529098</v>
      </c>
    </row>
    <row r="612" spans="1:61" s="3" customFormat="1" x14ac:dyDescent="0.2">
      <c r="A612" s="4" t="s">
        <v>31</v>
      </c>
      <c r="B612" s="4" t="s">
        <v>1140</v>
      </c>
      <c r="C612" s="4">
        <v>6</v>
      </c>
      <c r="D612" s="4" t="s">
        <v>85</v>
      </c>
      <c r="E612" s="5"/>
      <c r="F612" s="4"/>
      <c r="G612" s="4"/>
      <c r="H612" s="4"/>
      <c r="I612" s="4"/>
      <c r="J612" s="4"/>
      <c r="K612" s="4"/>
      <c r="L612" s="4">
        <v>7</v>
      </c>
      <c r="M612" s="4">
        <v>10</v>
      </c>
      <c r="N612" s="4">
        <v>1</v>
      </c>
      <c r="O612" s="4">
        <v>3</v>
      </c>
      <c r="P612" s="4"/>
      <c r="Q612" s="13">
        <f t="shared" si="234"/>
        <v>0</v>
      </c>
      <c r="R612" s="16">
        <f t="shared" si="235"/>
        <v>0</v>
      </c>
      <c r="S612" s="16">
        <f t="shared" si="236"/>
        <v>0</v>
      </c>
      <c r="T612" s="16">
        <f t="shared" si="237"/>
        <v>0</v>
      </c>
      <c r="U612" s="16">
        <f t="shared" si="238"/>
        <v>0</v>
      </c>
      <c r="V612" s="16">
        <f t="shared" si="239"/>
        <v>0</v>
      </c>
      <c r="W612" s="16">
        <f t="shared" si="240"/>
        <v>0</v>
      </c>
      <c r="X612" s="16">
        <f t="shared" si="241"/>
        <v>1.3333333333333333</v>
      </c>
      <c r="Y612" s="16">
        <f t="shared" si="242"/>
        <v>1.9047619047619047</v>
      </c>
      <c r="Z612" s="16">
        <f t="shared" si="243"/>
        <v>0.19047619047619047</v>
      </c>
      <c r="AA612" s="16">
        <f t="shared" si="244"/>
        <v>0.5714285714285714</v>
      </c>
      <c r="AB612" s="17">
        <f t="shared" si="245"/>
        <v>0</v>
      </c>
      <c r="AC612" s="15">
        <v>18611.45</v>
      </c>
      <c r="AD612" s="14">
        <f>AVERAGE(Tabela1[[#This Row],[202407-JUL]:[202506-JUN]])</f>
        <v>5.25</v>
      </c>
      <c r="AE612" s="14">
        <f t="shared" si="246"/>
        <v>6.666666666666667</v>
      </c>
      <c r="AF612" s="5">
        <v>0</v>
      </c>
      <c r="AG612" s="6">
        <v>79</v>
      </c>
      <c r="AH612" s="4">
        <v>0</v>
      </c>
      <c r="AI612" s="23">
        <f>SUM(Tabela1[[#This Row],[ESTOQUE RJ]:[ESTOQUE SC]])</f>
        <v>79</v>
      </c>
      <c r="AJ612" s="4">
        <v>120</v>
      </c>
      <c r="AK612" s="4">
        <v>120</v>
      </c>
      <c r="AL612" s="24">
        <f>SUM(Tabela1[[#This Row],[QTD CONTAINER]:[QTD FÁBRICA]])</f>
        <v>240</v>
      </c>
      <c r="AM612" s="7">
        <f t="shared" si="247"/>
        <v>15.047619047619047</v>
      </c>
      <c r="AN612" s="7">
        <f t="shared" si="248"/>
        <v>0</v>
      </c>
      <c r="AO612" s="8">
        <f t="shared" si="249"/>
        <v>22.857142857142858</v>
      </c>
      <c r="AP612" s="9">
        <f t="shared" si="250"/>
        <v>22.857142857142858</v>
      </c>
      <c r="AQ612" s="25">
        <f t="shared" si="251"/>
        <v>60.761904761904759</v>
      </c>
      <c r="AR612" s="18">
        <f t="shared" si="252"/>
        <v>11.85</v>
      </c>
      <c r="AS612" s="7">
        <f t="shared" si="253"/>
        <v>0</v>
      </c>
      <c r="AT612" s="8">
        <f t="shared" si="254"/>
        <v>18</v>
      </c>
      <c r="AU612" s="9">
        <f t="shared" si="255"/>
        <v>18</v>
      </c>
      <c r="AV612" s="10">
        <f t="shared" si="256"/>
        <v>47.85</v>
      </c>
      <c r="AW612" s="22">
        <f t="shared" si="257"/>
        <v>0</v>
      </c>
      <c r="AX612" s="5">
        <f t="shared" si="258"/>
        <v>0</v>
      </c>
      <c r="AY612" s="4">
        <f>IF(
  AND(Tabela1[[#This Row],[GRUPO | ITEM]]="PALHETAS",NOT(OR(MID(Tabela1[[#This Row],[ITEM]],1,5)="YN-PF",MID(Tabela1[[#This Row],[ITEM]],1,5)="YN-PC"))),
  0,
  IF(
    ROUNDUP(
      IF(
        IF(D612="A",13-SUM(AR612:AU612),IF(D612="B",11-SUM(AR612:AU612),IF(D612="C",7-SUM(AR612:AU612))))
        &lt;0,
        0,
        IF(D612="A",13-SUM(AR612:AU612),IF(D612="B",11-SUM(AR612:AU612),IF(D612="C",7-SUM(AR612:AU612))))
      )
      *AE612/C612, 0
    )
    *C612 = 0,
    0,
    ROUNDUP(
      IF(
        IF(D612="A",13-SUM(AR612:AU612),IF(D612="B",11-SUM(AR612:AU612),IF(D612="C",7-SUM(AR612:AU612))))
        &lt;0,
        0,
        IF(D612="A",13-SUM(AR612:AU612),IF(D612="B",11-SUM(AR612:AU612),IF(D612="C",7-SUM(AR612:AU612))))
      )
      *AE612/C612, 0
    ) *C612
  )
)</f>
        <v>0</v>
      </c>
      <c r="AZ612" s="26">
        <f>IF(OR(COUNTIF(AB612,"&gt;="&amp;1.5)+COUNTIF(AA612,"&gt;="&amp;1.5)+COUNTIF(Z612,"&gt;="&amp;1.5)+COUNTIF(Y612,"&gt;="&amp;1.5)+COUNTIF(X612,"&gt;="&amp;1.5)&gt;=2,COUNTIF(AB612,"&gt;="&amp;2)&gt;=1,AND(AA612&gt;=1.5,AB612&lt;=0.3,AI612=0)),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+IFERROR(BA612*C612,0),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+IFERROR(BA612*C612,0),
IFERROR(AVERAGEIF(Tabela1[[#This Row],[COMPRA PADRÃO]:[COMPRA &gt;30%]],"&gt;"&amp;0,Tabela1[[#This Row],[COMPRA PADRÃO]:[COMPRA &gt;30%]]),
0))/Tabela1[[#This Row],[U/CX]],0)*Tabela1[[#This Row],[U/CX]])</f>
        <v>0</v>
      </c>
      <c r="BA612" s="19"/>
      <c r="BB612" s="19"/>
      <c r="BC612" s="5"/>
      <c r="BD612" s="43">
        <f t="shared" si="259"/>
        <v>7.9245283018867921E-2</v>
      </c>
      <c r="BE612" s="44">
        <f>Tabela1[[#This Row],[MÉDIA DIÁRIA]]*180</f>
        <v>14.264150943396226</v>
      </c>
      <c r="BF612" s="44">
        <f>Tabela1[[#This Row],[MÉDIA DIÁRIA]]*IF(Tabela1[[#This Row],[ABC FAT]]="A",(13*22),IF(Tabela1[[#This Row],[ABC FAT]]="B",(9*22),IF(Tabela1[[#This Row],[ABC FAT]]="C",(3*22),0)))</f>
        <v>5.2301886792452832</v>
      </c>
      <c r="BG612" s="44">
        <f>SUM(Tabela1[[#This Row],[ESTOQUE TOTAL]],Tabela1[[#This Row],[TRÂNSITO TOTAL]])</f>
        <v>319</v>
      </c>
      <c r="BH6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13.951058201058201</v>
      </c>
    </row>
    <row r="613" spans="1:61" s="3" customFormat="1" x14ac:dyDescent="0.2">
      <c r="A613" s="4" t="s">
        <v>17</v>
      </c>
      <c r="B613" s="4" t="s">
        <v>873</v>
      </c>
      <c r="C613" s="4">
        <v>25</v>
      </c>
      <c r="D613" s="4" t="s">
        <v>85</v>
      </c>
      <c r="E613" s="5">
        <v>25</v>
      </c>
      <c r="F613" s="4">
        <v>75</v>
      </c>
      <c r="G613" s="4">
        <v>50</v>
      </c>
      <c r="H613" s="4">
        <v>25</v>
      </c>
      <c r="I613" s="4">
        <v>50</v>
      </c>
      <c r="J613" s="4">
        <v>50</v>
      </c>
      <c r="K613" s="4">
        <v>50</v>
      </c>
      <c r="L613" s="4">
        <v>125</v>
      </c>
      <c r="M613" s="4"/>
      <c r="N613" s="4">
        <v>50</v>
      </c>
      <c r="O613" s="4">
        <v>25</v>
      </c>
      <c r="P613" s="4"/>
      <c r="Q613" s="13">
        <f t="shared" si="234"/>
        <v>0.47619047619047616</v>
      </c>
      <c r="R613" s="16">
        <f t="shared" si="235"/>
        <v>1.4285714285714286</v>
      </c>
      <c r="S613" s="16">
        <f t="shared" si="236"/>
        <v>0.95238095238095233</v>
      </c>
      <c r="T613" s="16">
        <f t="shared" si="237"/>
        <v>0.47619047619047616</v>
      </c>
      <c r="U613" s="16">
        <f t="shared" si="238"/>
        <v>0.95238095238095233</v>
      </c>
      <c r="V613" s="16">
        <f t="shared" si="239"/>
        <v>0.95238095238095233</v>
      </c>
      <c r="W613" s="16">
        <f t="shared" si="240"/>
        <v>0.95238095238095233</v>
      </c>
      <c r="X613" s="16">
        <f t="shared" si="241"/>
        <v>2.3809523809523809</v>
      </c>
      <c r="Y613" s="16">
        <f t="shared" si="242"/>
        <v>0</v>
      </c>
      <c r="Z613" s="16">
        <f t="shared" si="243"/>
        <v>0.95238095238095233</v>
      </c>
      <c r="AA613" s="16">
        <f t="shared" si="244"/>
        <v>0.47619047619047616</v>
      </c>
      <c r="AB613" s="17">
        <f t="shared" si="245"/>
        <v>0</v>
      </c>
      <c r="AC613" s="15">
        <v>6060.75</v>
      </c>
      <c r="AD613" s="14">
        <f>AVERAGE(Tabela1[[#This Row],[202407-JUL]:[202506-JUN]])</f>
        <v>52.5</v>
      </c>
      <c r="AE613" s="14">
        <f t="shared" si="246"/>
        <v>52.5</v>
      </c>
      <c r="AF613" s="5">
        <v>0</v>
      </c>
      <c r="AG613" s="6">
        <v>3375</v>
      </c>
      <c r="AH613" s="4">
        <v>1625</v>
      </c>
      <c r="AI613" s="23">
        <f>SUM(Tabela1[[#This Row],[ESTOQUE RJ]:[ESTOQUE SC]])</f>
        <v>5000</v>
      </c>
      <c r="AJ613" s="4">
        <v>0</v>
      </c>
      <c r="AK613" s="4">
        <v>0</v>
      </c>
      <c r="AL613" s="24">
        <f>SUM(Tabela1[[#This Row],[QTD CONTAINER]:[QTD FÁBRICA]])</f>
        <v>0</v>
      </c>
      <c r="AM613" s="7">
        <f t="shared" si="247"/>
        <v>64.285714285714292</v>
      </c>
      <c r="AN613" s="7">
        <f t="shared" si="248"/>
        <v>30.952380952380953</v>
      </c>
      <c r="AO613" s="8">
        <f t="shared" si="249"/>
        <v>0</v>
      </c>
      <c r="AP613" s="9">
        <f t="shared" si="250"/>
        <v>0</v>
      </c>
      <c r="AQ613" s="25">
        <f t="shared" si="251"/>
        <v>95.238095238095241</v>
      </c>
      <c r="AR613" s="18">
        <f t="shared" si="252"/>
        <v>64.285714285714292</v>
      </c>
      <c r="AS613" s="7">
        <f t="shared" si="253"/>
        <v>30.952380952380953</v>
      </c>
      <c r="AT613" s="8">
        <f t="shared" si="254"/>
        <v>0</v>
      </c>
      <c r="AU613" s="9">
        <f t="shared" si="255"/>
        <v>0</v>
      </c>
      <c r="AV613" s="10">
        <f t="shared" si="256"/>
        <v>95.238095238095241</v>
      </c>
      <c r="AW613" s="22">
        <f t="shared" si="257"/>
        <v>0</v>
      </c>
      <c r="AX613" s="5">
        <f t="shared" si="258"/>
        <v>0</v>
      </c>
      <c r="AY613" s="4">
        <f>IF(
  AND(Tabela1[[#This Row],[GRUPO | ITEM]]="PALHETAS",NOT(OR(MID(Tabela1[[#This Row],[ITEM]],1,5)="YN-PF",MID(Tabela1[[#This Row],[ITEM]],1,5)="YN-PC"))),
  0,
  IF(
    ROUNDUP(
      IF(
        IF(D613="A",13-SUM(AR613:AU613),IF(D613="B",11-SUM(AR613:AU613),IF(D613="C",7-SUM(AR613:AU613))))
        &lt;0,
        0,
        IF(D613="A",13-SUM(AR613:AU613),IF(D613="B",11-SUM(AR613:AU613),IF(D613="C",7-SUM(AR613:AU613))))
      )
      *AE613/C613, 0
    )
    *C613 = 0,
    0,
    ROUNDUP(
      IF(
        IF(D613="A",13-SUM(AR613:AU613),IF(D613="B",11-SUM(AR613:AU613),IF(D613="C",7-SUM(AR613:AU613))))
        &lt;0,
        0,
        IF(D613="A",13-SUM(AR613:AU613),IF(D613="B",11-SUM(AR613:AU613),IF(D613="C",7-SUM(AR613:AU613))))
      )
      *AE613/C613, 0
    ) *C613
  )
)</f>
        <v>0</v>
      </c>
      <c r="AZ613" s="26">
        <f>IF(OR(COUNTIF(AB613,"&gt;="&amp;1.5)+COUNTIF(AA613,"&gt;="&amp;1.5)+COUNTIF(Z613,"&gt;="&amp;1.5)+COUNTIF(Y613,"&gt;="&amp;1.5)+COUNTIF(X613,"&gt;="&amp;1.5)&gt;=2,COUNTIF(AB613,"&gt;="&amp;2)&gt;=1,AND(AA613&gt;=1.5,AB613&lt;=0.3,AI613=0)),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+IFERROR(BA613*C613,0),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+IFERROR(BA613*C613,0),
IFERROR(AVERAGEIF(Tabela1[[#This Row],[COMPRA PADRÃO]:[COMPRA &gt;30%]],"&gt;"&amp;0,Tabela1[[#This Row],[COMPRA PADRÃO]:[COMPRA &gt;30%]]),
0))/Tabela1[[#This Row],[U/CX]],0)*Tabela1[[#This Row],[U/CX]])</f>
        <v>0</v>
      </c>
      <c r="BA613" s="19"/>
      <c r="BB613" s="19"/>
      <c r="BC613" s="5"/>
      <c r="BD613" s="43">
        <f t="shared" si="259"/>
        <v>1.9811320754716981</v>
      </c>
      <c r="BE613" s="44">
        <f>Tabela1[[#This Row],[MÉDIA DIÁRIA]]*180</f>
        <v>356.60377358490564</v>
      </c>
      <c r="BF613" s="44">
        <f>Tabela1[[#This Row],[MÉDIA DIÁRIA]]*IF(Tabela1[[#This Row],[ABC FAT]]="A",(13*22),IF(Tabela1[[#This Row],[ABC FAT]]="B",(9*22),IF(Tabela1[[#This Row],[ABC FAT]]="C",(3*22),0)))</f>
        <v>130.75471698113208</v>
      </c>
      <c r="BG613" s="44">
        <f>SUM(Tabela1[[#This Row],[ESTOQUE TOTAL]],Tabela1[[#This Row],[TRÂNSITO TOTAL]])</f>
        <v>5000</v>
      </c>
      <c r="BH6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14.021164021164022</v>
      </c>
    </row>
    <row r="614" spans="1:61" s="3" customFormat="1" x14ac:dyDescent="0.2">
      <c r="A614" s="4" t="s">
        <v>17</v>
      </c>
      <c r="B614" s="4" t="s">
        <v>886</v>
      </c>
      <c r="C614" s="4">
        <v>20</v>
      </c>
      <c r="D614" s="4" t="s">
        <v>85</v>
      </c>
      <c r="E614" s="5"/>
      <c r="F614" s="4">
        <v>60</v>
      </c>
      <c r="G614" s="4">
        <v>20</v>
      </c>
      <c r="H614" s="4"/>
      <c r="I614" s="4"/>
      <c r="J614" s="4"/>
      <c r="K614" s="4"/>
      <c r="L614" s="4">
        <v>40</v>
      </c>
      <c r="M614" s="4">
        <v>60</v>
      </c>
      <c r="N614" s="4"/>
      <c r="O614" s="4"/>
      <c r="P614" s="4"/>
      <c r="Q614" s="13">
        <f t="shared" si="234"/>
        <v>0</v>
      </c>
      <c r="R614" s="16">
        <f t="shared" si="235"/>
        <v>1.3333333333333333</v>
      </c>
      <c r="S614" s="16">
        <f t="shared" si="236"/>
        <v>0.44444444444444442</v>
      </c>
      <c r="T614" s="16">
        <f t="shared" si="237"/>
        <v>0</v>
      </c>
      <c r="U614" s="16">
        <f t="shared" si="238"/>
        <v>0</v>
      </c>
      <c r="V614" s="16">
        <f t="shared" si="239"/>
        <v>0</v>
      </c>
      <c r="W614" s="16">
        <f t="shared" si="240"/>
        <v>0</v>
      </c>
      <c r="X614" s="16">
        <f t="shared" si="241"/>
        <v>0.88888888888888884</v>
      </c>
      <c r="Y614" s="16">
        <f t="shared" si="242"/>
        <v>1.3333333333333333</v>
      </c>
      <c r="Z614" s="16">
        <f t="shared" si="243"/>
        <v>0</v>
      </c>
      <c r="AA614" s="16">
        <f t="shared" si="244"/>
        <v>0</v>
      </c>
      <c r="AB614" s="17">
        <f t="shared" si="245"/>
        <v>0</v>
      </c>
      <c r="AC614" s="15">
        <v>2749.6</v>
      </c>
      <c r="AD614" s="14">
        <f>AVERAGE(Tabela1[[#This Row],[202407-JUL]:[202506-JUN]])</f>
        <v>45</v>
      </c>
      <c r="AE614" s="14">
        <f t="shared" si="246"/>
        <v>45</v>
      </c>
      <c r="AF614" s="5">
        <v>0</v>
      </c>
      <c r="AG614" s="6">
        <v>1840</v>
      </c>
      <c r="AH614" s="4">
        <v>0</v>
      </c>
      <c r="AI614" s="23">
        <f>SUM(Tabela1[[#This Row],[ESTOQUE RJ]:[ESTOQUE SC]])</f>
        <v>1840</v>
      </c>
      <c r="AJ614" s="4">
        <v>0</v>
      </c>
      <c r="AK614" s="4">
        <v>0</v>
      </c>
      <c r="AL614" s="24">
        <f>SUM(Tabela1[[#This Row],[QTD CONTAINER]:[QTD FÁBRICA]])</f>
        <v>0</v>
      </c>
      <c r="AM614" s="7">
        <f t="shared" si="247"/>
        <v>40.888888888888886</v>
      </c>
      <c r="AN614" s="7">
        <f t="shared" si="248"/>
        <v>0</v>
      </c>
      <c r="AO614" s="8">
        <f t="shared" si="249"/>
        <v>0</v>
      </c>
      <c r="AP614" s="9">
        <f t="shared" si="250"/>
        <v>0</v>
      </c>
      <c r="AQ614" s="25">
        <f t="shared" si="251"/>
        <v>40.888888888888886</v>
      </c>
      <c r="AR614" s="18">
        <f t="shared" si="252"/>
        <v>40.888888888888886</v>
      </c>
      <c r="AS614" s="7">
        <f t="shared" si="253"/>
        <v>0</v>
      </c>
      <c r="AT614" s="8">
        <f t="shared" si="254"/>
        <v>0</v>
      </c>
      <c r="AU614" s="9">
        <f t="shared" si="255"/>
        <v>0</v>
      </c>
      <c r="AV614" s="10">
        <f t="shared" si="256"/>
        <v>40.888888888888886</v>
      </c>
      <c r="AW614" s="22">
        <f t="shared" si="257"/>
        <v>0</v>
      </c>
      <c r="AX614" s="5">
        <f t="shared" si="258"/>
        <v>0</v>
      </c>
      <c r="AY614" s="4">
        <f>IF(
  AND(Tabela1[[#This Row],[GRUPO | ITEM]]="PALHETAS",NOT(OR(MID(Tabela1[[#This Row],[ITEM]],1,5)="YN-PF",MID(Tabela1[[#This Row],[ITEM]],1,5)="YN-PC"))),
  0,
  IF(
    ROUNDUP(
      IF(
        IF(D614="A",13-SUM(AR614:AU614),IF(D614="B",11-SUM(AR614:AU614),IF(D614="C",7-SUM(AR614:AU614))))
        &lt;0,
        0,
        IF(D614="A",13-SUM(AR614:AU614),IF(D614="B",11-SUM(AR614:AU614),IF(D614="C",7-SUM(AR614:AU614))))
      )
      *AE614/C614, 0
    )
    *C614 = 0,
    0,
    ROUNDUP(
      IF(
        IF(D614="A",13-SUM(AR614:AU614),IF(D614="B",11-SUM(AR614:AU614),IF(D614="C",7-SUM(AR614:AU614))))
        &lt;0,
        0,
        IF(D614="A",13-SUM(AR614:AU614),IF(D614="B",11-SUM(AR614:AU614),IF(D614="C",7-SUM(AR614:AU614))))
      )
      *AE614/C614, 0
    ) *C614
  )
)</f>
        <v>0</v>
      </c>
      <c r="AZ614" s="26">
        <f>IF(OR(COUNTIF(AB614,"&gt;="&amp;1.5)+COUNTIF(AA614,"&gt;="&amp;1.5)+COUNTIF(Z614,"&gt;="&amp;1.5)+COUNTIF(Y614,"&gt;="&amp;1.5)+COUNTIF(X614,"&gt;="&amp;1.5)&gt;=2,COUNTIF(AB614,"&gt;="&amp;2)&gt;=1,AND(AA614&gt;=1.5,AB614&lt;=0.3,AI614=0)),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+IFERROR(BA614*C614,0),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+IFERROR(BA614*C614,0),
IFERROR(AVERAGEIF(Tabela1[[#This Row],[COMPRA PADRÃO]:[COMPRA &gt;30%]],"&gt;"&amp;0,Tabela1[[#This Row],[COMPRA PADRÃO]:[COMPRA &gt;30%]]),
0))/Tabela1[[#This Row],[U/CX]],0)*Tabela1[[#This Row],[U/CX]])</f>
        <v>0</v>
      </c>
      <c r="BA614" s="19"/>
      <c r="BB614" s="19"/>
      <c r="BC614" s="5"/>
      <c r="BD614" s="43">
        <f t="shared" si="259"/>
        <v>0.67924528301886788</v>
      </c>
      <c r="BE614" s="44">
        <f>Tabela1[[#This Row],[MÉDIA DIÁRIA]]*180</f>
        <v>122.26415094339622</v>
      </c>
      <c r="BF614" s="44">
        <f>Tabela1[[#This Row],[MÉDIA DIÁRIA]]*IF(Tabela1[[#This Row],[ABC FAT]]="A",(13*22),IF(Tabela1[[#This Row],[ABC FAT]]="B",(9*22),IF(Tabela1[[#This Row],[ABC FAT]]="C",(3*22),0)))</f>
        <v>44.830188679245282</v>
      </c>
      <c r="BG614" s="44">
        <f>SUM(Tabela1[[#This Row],[ESTOQUE TOTAL]],Tabela1[[#This Row],[TRÂNSITO TOTAL]])</f>
        <v>1840</v>
      </c>
      <c r="BH6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15.049382716049385</v>
      </c>
    </row>
    <row r="615" spans="1:61" s="3" customFormat="1" x14ac:dyDescent="0.2">
      <c r="A615" s="4" t="s">
        <v>17</v>
      </c>
      <c r="B615" s="4" t="s">
        <v>983</v>
      </c>
      <c r="C615" s="4">
        <v>25</v>
      </c>
      <c r="D615" s="4" t="s">
        <v>85</v>
      </c>
      <c r="E615" s="5"/>
      <c r="F615" s="4"/>
      <c r="G615" s="4">
        <v>80</v>
      </c>
      <c r="H615" s="4"/>
      <c r="I615" s="4"/>
      <c r="J615" s="4"/>
      <c r="K615" s="4">
        <v>5</v>
      </c>
      <c r="L615" s="4"/>
      <c r="M615" s="4"/>
      <c r="N615" s="4"/>
      <c r="O615" s="4"/>
      <c r="P615" s="4"/>
      <c r="Q615" s="13">
        <f t="shared" si="234"/>
        <v>0</v>
      </c>
      <c r="R615" s="16">
        <f t="shared" si="235"/>
        <v>0</v>
      </c>
      <c r="S615" s="16">
        <f t="shared" si="236"/>
        <v>1.8823529411764706</v>
      </c>
      <c r="T615" s="16">
        <f t="shared" si="237"/>
        <v>0</v>
      </c>
      <c r="U615" s="16">
        <f t="shared" si="238"/>
        <v>0</v>
      </c>
      <c r="V615" s="16">
        <f t="shared" si="239"/>
        <v>0</v>
      </c>
      <c r="W615" s="16">
        <f t="shared" si="240"/>
        <v>0.11764705882352941</v>
      </c>
      <c r="X615" s="16">
        <f t="shared" si="241"/>
        <v>0</v>
      </c>
      <c r="Y615" s="16">
        <f t="shared" si="242"/>
        <v>0</v>
      </c>
      <c r="Z615" s="16">
        <f t="shared" si="243"/>
        <v>0</v>
      </c>
      <c r="AA615" s="16">
        <f t="shared" si="244"/>
        <v>0</v>
      </c>
      <c r="AB615" s="17">
        <f t="shared" si="245"/>
        <v>0</v>
      </c>
      <c r="AC615" s="15">
        <v>1691.3</v>
      </c>
      <c r="AD615" s="14">
        <f>AVERAGE(Tabela1[[#This Row],[202407-JUL]:[202506-JUN]])</f>
        <v>42.5</v>
      </c>
      <c r="AE615" s="14">
        <f t="shared" si="246"/>
        <v>80</v>
      </c>
      <c r="AF615" s="5">
        <v>0</v>
      </c>
      <c r="AG615" s="6">
        <v>440</v>
      </c>
      <c r="AH615" s="4">
        <v>450</v>
      </c>
      <c r="AI615" s="23">
        <f>SUM(Tabela1[[#This Row],[ESTOQUE RJ]:[ESTOQUE SC]])</f>
        <v>890</v>
      </c>
      <c r="AJ615" s="4">
        <v>0</v>
      </c>
      <c r="AK615" s="4">
        <v>0</v>
      </c>
      <c r="AL615" s="24">
        <f>SUM(Tabela1[[#This Row],[QTD CONTAINER]:[QTD FÁBRICA]])</f>
        <v>0</v>
      </c>
      <c r="AM615" s="7">
        <f t="shared" si="247"/>
        <v>10.352941176470589</v>
      </c>
      <c r="AN615" s="7">
        <f t="shared" si="248"/>
        <v>10.588235294117647</v>
      </c>
      <c r="AO615" s="8">
        <f t="shared" si="249"/>
        <v>0</v>
      </c>
      <c r="AP615" s="9">
        <f t="shared" si="250"/>
        <v>0</v>
      </c>
      <c r="AQ615" s="25">
        <f t="shared" si="251"/>
        <v>20.941176470588236</v>
      </c>
      <c r="AR615" s="18">
        <f t="shared" si="252"/>
        <v>5.5</v>
      </c>
      <c r="AS615" s="7">
        <f t="shared" si="253"/>
        <v>5.625</v>
      </c>
      <c r="AT615" s="8">
        <f t="shared" si="254"/>
        <v>0</v>
      </c>
      <c r="AU615" s="9">
        <f t="shared" si="255"/>
        <v>0</v>
      </c>
      <c r="AV615" s="10">
        <f t="shared" si="256"/>
        <v>11.125</v>
      </c>
      <c r="AW615" s="22">
        <f t="shared" si="257"/>
        <v>0</v>
      </c>
      <c r="AX615" s="5">
        <f t="shared" si="258"/>
        <v>0</v>
      </c>
      <c r="AY615" s="4">
        <f>IF(
  AND(Tabela1[[#This Row],[GRUPO | ITEM]]="PALHETAS",NOT(OR(MID(Tabela1[[#This Row],[ITEM]],1,5)="YN-PF",MID(Tabela1[[#This Row],[ITEM]],1,5)="YN-PC"))),
  0,
  IF(
    ROUNDUP(
      IF(
        IF(D615="A",13-SUM(AR615:AU615),IF(D615="B",11-SUM(AR615:AU615),IF(D615="C",7-SUM(AR615:AU615))))
        &lt;0,
        0,
        IF(D615="A",13-SUM(AR615:AU615),IF(D615="B",11-SUM(AR615:AU615),IF(D615="C",7-SUM(AR615:AU615))))
      )
      *AE615/C615, 0
    )
    *C615 = 0,
    0,
    ROUNDUP(
      IF(
        IF(D615="A",13-SUM(AR615:AU615),IF(D615="B",11-SUM(AR615:AU615),IF(D615="C",7-SUM(AR615:AU615))))
        &lt;0,
        0,
        IF(D615="A",13-SUM(AR615:AU615),IF(D615="B",11-SUM(AR615:AU615),IF(D615="C",7-SUM(AR615:AU615))))
      )
      *AE615/C615, 0
    ) *C615
  )
)</f>
        <v>0</v>
      </c>
      <c r="AZ615" s="26">
        <f>IF(OR(COUNTIF(AB615,"&gt;="&amp;1.5)+COUNTIF(AA615,"&gt;="&amp;1.5)+COUNTIF(Z615,"&gt;="&amp;1.5)+COUNTIF(Y615,"&gt;="&amp;1.5)+COUNTIF(X615,"&gt;="&amp;1.5)&gt;=2,COUNTIF(AB615,"&gt;="&amp;2)&gt;=1,AND(AA615&gt;=1.5,AB615&lt;=0.3,AI615=0)),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+IFERROR(BA615*C615,0),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+IFERROR(BA615*C615,0),
IFERROR(AVERAGEIF(Tabela1[[#This Row],[COMPRA PADRÃO]:[COMPRA &gt;30%]],"&gt;"&amp;0,Tabela1[[#This Row],[COMPRA PADRÃO]:[COMPRA &gt;30%]]),
0))/Tabela1[[#This Row],[U/CX]],0)*Tabela1[[#This Row],[U/CX]])</f>
        <v>0</v>
      </c>
      <c r="BA615" s="19"/>
      <c r="BB615" s="19"/>
      <c r="BC615" s="5"/>
      <c r="BD615" s="43">
        <f t="shared" si="259"/>
        <v>0.32075471698113206</v>
      </c>
      <c r="BE615" s="44">
        <f>Tabela1[[#This Row],[MÉDIA DIÁRIA]]*180</f>
        <v>57.735849056603769</v>
      </c>
      <c r="BF615" s="44">
        <f>Tabela1[[#This Row],[MÉDIA DIÁRIA]]*IF(Tabela1[[#This Row],[ABC FAT]]="A",(13*22),IF(Tabela1[[#This Row],[ABC FAT]]="B",(9*22),IF(Tabela1[[#This Row],[ABC FAT]]="C",(3*22),0)))</f>
        <v>21.169811320754715</v>
      </c>
      <c r="BG615" s="44">
        <f>SUM(Tabela1[[#This Row],[ESTOQUE TOTAL]],Tabela1[[#This Row],[TRÂNSITO TOTAL]])</f>
        <v>890</v>
      </c>
      <c r="BH6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15.415032679738564</v>
      </c>
    </row>
    <row r="616" spans="1:61" s="3" customFormat="1" x14ac:dyDescent="0.2">
      <c r="A616" s="4" t="s">
        <v>17</v>
      </c>
      <c r="B616" s="4" t="s">
        <v>985</v>
      </c>
      <c r="C616" s="4">
        <v>25</v>
      </c>
      <c r="D616" s="4" t="s">
        <v>85</v>
      </c>
      <c r="E616" s="5"/>
      <c r="F616" s="4"/>
      <c r="G616" s="4">
        <v>80</v>
      </c>
      <c r="H616" s="4"/>
      <c r="I616" s="4"/>
      <c r="J616" s="4"/>
      <c r="K616" s="4">
        <v>5</v>
      </c>
      <c r="L616" s="4"/>
      <c r="M616" s="4"/>
      <c r="N616" s="4"/>
      <c r="O616" s="4"/>
      <c r="P616" s="4"/>
      <c r="Q616" s="13">
        <f t="shared" si="234"/>
        <v>0</v>
      </c>
      <c r="R616" s="16">
        <f t="shared" si="235"/>
        <v>0</v>
      </c>
      <c r="S616" s="16">
        <f t="shared" si="236"/>
        <v>1.8823529411764706</v>
      </c>
      <c r="T616" s="16">
        <f t="shared" si="237"/>
        <v>0</v>
      </c>
      <c r="U616" s="16">
        <f t="shared" si="238"/>
        <v>0</v>
      </c>
      <c r="V616" s="16">
        <f t="shared" si="239"/>
        <v>0</v>
      </c>
      <c r="W616" s="16">
        <f t="shared" si="240"/>
        <v>0.11764705882352941</v>
      </c>
      <c r="X616" s="16">
        <f t="shared" si="241"/>
        <v>0</v>
      </c>
      <c r="Y616" s="16">
        <f t="shared" si="242"/>
        <v>0</v>
      </c>
      <c r="Z616" s="16">
        <f t="shared" si="243"/>
        <v>0</v>
      </c>
      <c r="AA616" s="16">
        <f t="shared" si="244"/>
        <v>0</v>
      </c>
      <c r="AB616" s="17">
        <f t="shared" si="245"/>
        <v>0</v>
      </c>
      <c r="AC616" s="15">
        <v>1691.3</v>
      </c>
      <c r="AD616" s="14">
        <f>AVERAGE(Tabela1[[#This Row],[202407-JUL]:[202506-JUN]])</f>
        <v>42.5</v>
      </c>
      <c r="AE616" s="14">
        <f t="shared" si="246"/>
        <v>80</v>
      </c>
      <c r="AF616" s="5">
        <v>0</v>
      </c>
      <c r="AG616" s="6">
        <v>440</v>
      </c>
      <c r="AH616" s="4">
        <v>475</v>
      </c>
      <c r="AI616" s="23">
        <f>SUM(Tabela1[[#This Row],[ESTOQUE RJ]:[ESTOQUE SC]])</f>
        <v>915</v>
      </c>
      <c r="AJ616" s="4">
        <v>0</v>
      </c>
      <c r="AK616" s="4">
        <v>0</v>
      </c>
      <c r="AL616" s="24">
        <f>SUM(Tabela1[[#This Row],[QTD CONTAINER]:[QTD FÁBRICA]])</f>
        <v>0</v>
      </c>
      <c r="AM616" s="7">
        <f t="shared" si="247"/>
        <v>10.352941176470589</v>
      </c>
      <c r="AN616" s="7">
        <f t="shared" si="248"/>
        <v>11.176470588235293</v>
      </c>
      <c r="AO616" s="8">
        <f t="shared" si="249"/>
        <v>0</v>
      </c>
      <c r="AP616" s="9">
        <f t="shared" si="250"/>
        <v>0</v>
      </c>
      <c r="AQ616" s="25">
        <f t="shared" si="251"/>
        <v>21.529411764705884</v>
      </c>
      <c r="AR616" s="18">
        <f t="shared" si="252"/>
        <v>5.5</v>
      </c>
      <c r="AS616" s="7">
        <f t="shared" si="253"/>
        <v>5.9375</v>
      </c>
      <c r="AT616" s="8">
        <f t="shared" si="254"/>
        <v>0</v>
      </c>
      <c r="AU616" s="9">
        <f t="shared" si="255"/>
        <v>0</v>
      </c>
      <c r="AV616" s="10">
        <f t="shared" si="256"/>
        <v>11.4375</v>
      </c>
      <c r="AW616" s="22">
        <f t="shared" si="257"/>
        <v>0</v>
      </c>
      <c r="AX616" s="5">
        <f t="shared" si="258"/>
        <v>0</v>
      </c>
      <c r="AY616" s="4">
        <f>IF(
  AND(Tabela1[[#This Row],[GRUPO | ITEM]]="PALHETAS",NOT(OR(MID(Tabela1[[#This Row],[ITEM]],1,5)="YN-PF",MID(Tabela1[[#This Row],[ITEM]],1,5)="YN-PC"))),
  0,
  IF(
    ROUNDUP(
      IF(
        IF(D616="A",13-SUM(AR616:AU616),IF(D616="B",11-SUM(AR616:AU616),IF(D616="C",7-SUM(AR616:AU616))))
        &lt;0,
        0,
        IF(D616="A",13-SUM(AR616:AU616),IF(D616="B",11-SUM(AR616:AU616),IF(D616="C",7-SUM(AR616:AU616))))
      )
      *AE616/C616, 0
    )
    *C616 = 0,
    0,
    ROUNDUP(
      IF(
        IF(D616="A",13-SUM(AR616:AU616),IF(D616="B",11-SUM(AR616:AU616),IF(D616="C",7-SUM(AR616:AU616))))
        &lt;0,
        0,
        IF(D616="A",13-SUM(AR616:AU616),IF(D616="B",11-SUM(AR616:AU616),IF(D616="C",7-SUM(AR616:AU616))))
      )
      *AE616/C616, 0
    ) *C616
  )
)</f>
        <v>0</v>
      </c>
      <c r="AZ616" s="26">
        <f>IF(OR(COUNTIF(AB616,"&gt;="&amp;1.5)+COUNTIF(AA616,"&gt;="&amp;1.5)+COUNTIF(Z616,"&gt;="&amp;1.5)+COUNTIF(Y616,"&gt;="&amp;1.5)+COUNTIF(X616,"&gt;="&amp;1.5)&gt;=2,COUNTIF(AB616,"&gt;="&amp;2)&gt;=1,AND(AA616&gt;=1.5,AB616&lt;=0.3,AI616=0)),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+IFERROR(BA616*C616,0),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+IFERROR(BA616*C616,0),
IFERROR(AVERAGEIF(Tabela1[[#This Row],[COMPRA PADRÃO]:[COMPRA &gt;30%]],"&gt;"&amp;0,Tabela1[[#This Row],[COMPRA PADRÃO]:[COMPRA &gt;30%]]),
0))/Tabela1[[#This Row],[U/CX]],0)*Tabela1[[#This Row],[U/CX]])</f>
        <v>0</v>
      </c>
      <c r="BA616" s="19"/>
      <c r="BB616" s="19"/>
      <c r="BC616" s="5"/>
      <c r="BD616" s="43">
        <f t="shared" si="259"/>
        <v>0.32075471698113206</v>
      </c>
      <c r="BE616" s="44">
        <f>Tabela1[[#This Row],[MÉDIA DIÁRIA]]*180</f>
        <v>57.735849056603769</v>
      </c>
      <c r="BF616" s="44">
        <f>Tabela1[[#This Row],[MÉDIA DIÁRIA]]*IF(Tabela1[[#This Row],[ABC FAT]]="A",(13*22),IF(Tabela1[[#This Row],[ABC FAT]]="B",(9*22),IF(Tabela1[[#This Row],[ABC FAT]]="C",(3*22),0)))</f>
        <v>21.169811320754715</v>
      </c>
      <c r="BG616" s="44">
        <f>SUM(Tabela1[[#This Row],[ESTOQUE TOTAL]],Tabela1[[#This Row],[TRÂNSITO TOTAL]])</f>
        <v>915</v>
      </c>
      <c r="BH6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15.848039215686276</v>
      </c>
    </row>
    <row r="617" spans="1:61" s="3" customFormat="1" x14ac:dyDescent="0.2">
      <c r="A617" s="4" t="s">
        <v>17</v>
      </c>
      <c r="B617" s="4" t="s">
        <v>986</v>
      </c>
      <c r="C617" s="4">
        <v>25</v>
      </c>
      <c r="D617" s="4" t="s">
        <v>85</v>
      </c>
      <c r="E617" s="5"/>
      <c r="F617" s="4"/>
      <c r="G617" s="4">
        <v>80</v>
      </c>
      <c r="H617" s="4"/>
      <c r="I617" s="4"/>
      <c r="J617" s="4"/>
      <c r="K617" s="4">
        <v>5</v>
      </c>
      <c r="L617" s="4"/>
      <c r="M617" s="4"/>
      <c r="N617" s="4"/>
      <c r="O617" s="4"/>
      <c r="P617" s="4"/>
      <c r="Q617" s="13">
        <f t="shared" si="234"/>
        <v>0</v>
      </c>
      <c r="R617" s="16">
        <f t="shared" si="235"/>
        <v>0</v>
      </c>
      <c r="S617" s="16">
        <f t="shared" si="236"/>
        <v>1.8823529411764706</v>
      </c>
      <c r="T617" s="16">
        <f t="shared" si="237"/>
        <v>0</v>
      </c>
      <c r="U617" s="16">
        <f t="shared" si="238"/>
        <v>0</v>
      </c>
      <c r="V617" s="16">
        <f t="shared" si="239"/>
        <v>0</v>
      </c>
      <c r="W617" s="16">
        <f t="shared" si="240"/>
        <v>0.11764705882352941</v>
      </c>
      <c r="X617" s="16">
        <f t="shared" si="241"/>
        <v>0</v>
      </c>
      <c r="Y617" s="16">
        <f t="shared" si="242"/>
        <v>0</v>
      </c>
      <c r="Z617" s="16">
        <f t="shared" si="243"/>
        <v>0</v>
      </c>
      <c r="AA617" s="16">
        <f t="shared" si="244"/>
        <v>0</v>
      </c>
      <c r="AB617" s="17">
        <f t="shared" si="245"/>
        <v>0</v>
      </c>
      <c r="AC617" s="15">
        <v>1691.3</v>
      </c>
      <c r="AD617" s="14">
        <f>AVERAGE(Tabela1[[#This Row],[202407-JUL]:[202506-JUN]])</f>
        <v>42.5</v>
      </c>
      <c r="AE617" s="14">
        <f t="shared" si="246"/>
        <v>80</v>
      </c>
      <c r="AF617" s="5">
        <v>0</v>
      </c>
      <c r="AG617" s="6">
        <v>440</v>
      </c>
      <c r="AH617" s="4">
        <v>475</v>
      </c>
      <c r="AI617" s="23">
        <f>SUM(Tabela1[[#This Row],[ESTOQUE RJ]:[ESTOQUE SC]])</f>
        <v>915</v>
      </c>
      <c r="AJ617" s="4">
        <v>0</v>
      </c>
      <c r="AK617" s="4">
        <v>0</v>
      </c>
      <c r="AL617" s="24">
        <f>SUM(Tabela1[[#This Row],[QTD CONTAINER]:[QTD FÁBRICA]])</f>
        <v>0</v>
      </c>
      <c r="AM617" s="7">
        <f t="shared" si="247"/>
        <v>10.352941176470589</v>
      </c>
      <c r="AN617" s="7">
        <f t="shared" si="248"/>
        <v>11.176470588235293</v>
      </c>
      <c r="AO617" s="8">
        <f t="shared" si="249"/>
        <v>0</v>
      </c>
      <c r="AP617" s="9">
        <f t="shared" si="250"/>
        <v>0</v>
      </c>
      <c r="AQ617" s="25">
        <f t="shared" si="251"/>
        <v>21.529411764705884</v>
      </c>
      <c r="AR617" s="18">
        <f t="shared" si="252"/>
        <v>5.5</v>
      </c>
      <c r="AS617" s="7">
        <f t="shared" si="253"/>
        <v>5.9375</v>
      </c>
      <c r="AT617" s="8">
        <f t="shared" si="254"/>
        <v>0</v>
      </c>
      <c r="AU617" s="9">
        <f t="shared" si="255"/>
        <v>0</v>
      </c>
      <c r="AV617" s="10">
        <f t="shared" si="256"/>
        <v>11.4375</v>
      </c>
      <c r="AW617" s="22">
        <f t="shared" si="257"/>
        <v>0</v>
      </c>
      <c r="AX617" s="5">
        <f t="shared" si="258"/>
        <v>0</v>
      </c>
      <c r="AY617" s="4">
        <f>IF(
  AND(Tabela1[[#This Row],[GRUPO | ITEM]]="PALHETAS",NOT(OR(MID(Tabela1[[#This Row],[ITEM]],1,5)="YN-PF",MID(Tabela1[[#This Row],[ITEM]],1,5)="YN-PC"))),
  0,
  IF(
    ROUNDUP(
      IF(
        IF(D617="A",13-SUM(AR617:AU617),IF(D617="B",11-SUM(AR617:AU617),IF(D617="C",7-SUM(AR617:AU617))))
        &lt;0,
        0,
        IF(D617="A",13-SUM(AR617:AU617),IF(D617="B",11-SUM(AR617:AU617),IF(D617="C",7-SUM(AR617:AU617))))
      )
      *AE617/C617, 0
    )
    *C617 = 0,
    0,
    ROUNDUP(
      IF(
        IF(D617="A",13-SUM(AR617:AU617),IF(D617="B",11-SUM(AR617:AU617),IF(D617="C",7-SUM(AR617:AU617))))
        &lt;0,
        0,
        IF(D617="A",13-SUM(AR617:AU617),IF(D617="B",11-SUM(AR617:AU617),IF(D617="C",7-SUM(AR617:AU617))))
      )
      *AE617/C617, 0
    ) *C617
  )
)</f>
        <v>0</v>
      </c>
      <c r="AZ617" s="26">
        <f>IF(OR(COUNTIF(AB617,"&gt;="&amp;1.5)+COUNTIF(AA617,"&gt;="&amp;1.5)+COUNTIF(Z617,"&gt;="&amp;1.5)+COUNTIF(Y617,"&gt;="&amp;1.5)+COUNTIF(X617,"&gt;="&amp;1.5)&gt;=2,COUNTIF(AB617,"&gt;="&amp;2)&gt;=1,AND(AA617&gt;=1.5,AB617&lt;=0.3,AI617=0)),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+IFERROR(BA617*C617,0),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+IFERROR(BA617*C617,0),
IFERROR(AVERAGEIF(Tabela1[[#This Row],[COMPRA PADRÃO]:[COMPRA &gt;30%]],"&gt;"&amp;0,Tabela1[[#This Row],[COMPRA PADRÃO]:[COMPRA &gt;30%]]),
0))/Tabela1[[#This Row],[U/CX]],0)*Tabela1[[#This Row],[U/CX]])</f>
        <v>0</v>
      </c>
      <c r="BA617" s="19"/>
      <c r="BB617" s="19"/>
      <c r="BC617" s="5"/>
      <c r="BD617" s="43">
        <f t="shared" si="259"/>
        <v>0.32075471698113206</v>
      </c>
      <c r="BE617" s="44">
        <f>Tabela1[[#This Row],[MÉDIA DIÁRIA]]*180</f>
        <v>57.735849056603769</v>
      </c>
      <c r="BF617" s="44">
        <f>Tabela1[[#This Row],[MÉDIA DIÁRIA]]*IF(Tabela1[[#This Row],[ABC FAT]]="A",(13*22),IF(Tabela1[[#This Row],[ABC FAT]]="B",(9*22),IF(Tabela1[[#This Row],[ABC FAT]]="C",(3*22),0)))</f>
        <v>21.169811320754715</v>
      </c>
      <c r="BG617" s="44">
        <f>SUM(Tabela1[[#This Row],[ESTOQUE TOTAL]],Tabela1[[#This Row],[TRÂNSITO TOTAL]])</f>
        <v>915</v>
      </c>
      <c r="BH6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15.848039215686276</v>
      </c>
    </row>
    <row r="618" spans="1:61" s="3" customFormat="1" x14ac:dyDescent="0.2">
      <c r="A618" s="4" t="s">
        <v>17</v>
      </c>
      <c r="B618" s="4" t="s">
        <v>890</v>
      </c>
      <c r="C618" s="4">
        <v>20</v>
      </c>
      <c r="D618" s="4" t="s">
        <v>85</v>
      </c>
      <c r="E618" s="5"/>
      <c r="F618" s="4">
        <v>20</v>
      </c>
      <c r="G618" s="4"/>
      <c r="H618" s="4">
        <v>60</v>
      </c>
      <c r="I618" s="4">
        <v>20</v>
      </c>
      <c r="J618" s="4"/>
      <c r="K618" s="4"/>
      <c r="L618" s="4">
        <v>20</v>
      </c>
      <c r="M618" s="4">
        <v>20</v>
      </c>
      <c r="N618" s="4"/>
      <c r="O618" s="4"/>
      <c r="P618" s="4"/>
      <c r="Q618" s="13">
        <f t="shared" si="234"/>
        <v>0</v>
      </c>
      <c r="R618" s="16">
        <f t="shared" si="235"/>
        <v>0.7142857142857143</v>
      </c>
      <c r="S618" s="16">
        <f t="shared" si="236"/>
        <v>0</v>
      </c>
      <c r="T618" s="16">
        <f t="shared" si="237"/>
        <v>2.1428571428571428</v>
      </c>
      <c r="U618" s="16">
        <f t="shared" si="238"/>
        <v>0.7142857142857143</v>
      </c>
      <c r="V618" s="16">
        <f t="shared" si="239"/>
        <v>0</v>
      </c>
      <c r="W618" s="16">
        <f t="shared" si="240"/>
        <v>0</v>
      </c>
      <c r="X618" s="16">
        <f t="shared" si="241"/>
        <v>0.7142857142857143</v>
      </c>
      <c r="Y618" s="16">
        <f t="shared" si="242"/>
        <v>0.7142857142857143</v>
      </c>
      <c r="Z618" s="16">
        <f t="shared" si="243"/>
        <v>0</v>
      </c>
      <c r="AA618" s="16">
        <f t="shared" si="244"/>
        <v>0</v>
      </c>
      <c r="AB618" s="17">
        <f t="shared" si="245"/>
        <v>0</v>
      </c>
      <c r="AC618" s="15">
        <v>2104.4</v>
      </c>
      <c r="AD618" s="14">
        <f>AVERAGE(Tabela1[[#This Row],[202407-JUL]:[202506-JUN]])</f>
        <v>28</v>
      </c>
      <c r="AE618" s="14">
        <f t="shared" si="246"/>
        <v>28</v>
      </c>
      <c r="AF618" s="5">
        <v>0</v>
      </c>
      <c r="AG618" s="6">
        <v>1520</v>
      </c>
      <c r="AH618" s="4">
        <v>0</v>
      </c>
      <c r="AI618" s="23">
        <f>SUM(Tabela1[[#This Row],[ESTOQUE RJ]:[ESTOQUE SC]])</f>
        <v>1520</v>
      </c>
      <c r="AJ618" s="4">
        <v>0</v>
      </c>
      <c r="AK618" s="4">
        <v>0</v>
      </c>
      <c r="AL618" s="24">
        <f>SUM(Tabela1[[#This Row],[QTD CONTAINER]:[QTD FÁBRICA]])</f>
        <v>0</v>
      </c>
      <c r="AM618" s="7">
        <f t="shared" si="247"/>
        <v>54.285714285714285</v>
      </c>
      <c r="AN618" s="7">
        <f t="shared" si="248"/>
        <v>0</v>
      </c>
      <c r="AO618" s="8">
        <f t="shared" si="249"/>
        <v>0</v>
      </c>
      <c r="AP618" s="9">
        <f t="shared" si="250"/>
        <v>0</v>
      </c>
      <c r="AQ618" s="25">
        <f t="shared" si="251"/>
        <v>54.285714285714285</v>
      </c>
      <c r="AR618" s="18">
        <f t="shared" si="252"/>
        <v>54.285714285714285</v>
      </c>
      <c r="AS618" s="7">
        <f t="shared" si="253"/>
        <v>0</v>
      </c>
      <c r="AT618" s="8">
        <f t="shared" si="254"/>
        <v>0</v>
      </c>
      <c r="AU618" s="9">
        <f t="shared" si="255"/>
        <v>0</v>
      </c>
      <c r="AV618" s="10">
        <f t="shared" si="256"/>
        <v>54.285714285714285</v>
      </c>
      <c r="AW618" s="22">
        <f t="shared" si="257"/>
        <v>0</v>
      </c>
      <c r="AX618" s="5">
        <f t="shared" si="258"/>
        <v>0</v>
      </c>
      <c r="AY618" s="4">
        <f>IF(
  AND(Tabela1[[#This Row],[GRUPO | ITEM]]="PALHETAS",NOT(OR(MID(Tabela1[[#This Row],[ITEM]],1,5)="YN-PF",MID(Tabela1[[#This Row],[ITEM]],1,5)="YN-PC"))),
  0,
  IF(
    ROUNDUP(
      IF(
        IF(D618="A",13-SUM(AR618:AU618),IF(D618="B",11-SUM(AR618:AU618),IF(D618="C",7-SUM(AR618:AU618))))
        &lt;0,
        0,
        IF(D618="A",13-SUM(AR618:AU618),IF(D618="B",11-SUM(AR618:AU618),IF(D618="C",7-SUM(AR618:AU618))))
      )
      *AE618/C618, 0
    )
    *C618 = 0,
    0,
    ROUNDUP(
      IF(
        IF(D618="A",13-SUM(AR618:AU618),IF(D618="B",11-SUM(AR618:AU618),IF(D618="C",7-SUM(AR618:AU618))))
        &lt;0,
        0,
        IF(D618="A",13-SUM(AR618:AU618),IF(D618="B",11-SUM(AR618:AU618),IF(D618="C",7-SUM(AR618:AU618))))
      )
      *AE618/C618, 0
    ) *C618
  )
)</f>
        <v>0</v>
      </c>
      <c r="AZ618" s="26">
        <f>IF(OR(COUNTIF(AB618,"&gt;="&amp;1.5)+COUNTIF(AA618,"&gt;="&amp;1.5)+COUNTIF(Z618,"&gt;="&amp;1.5)+COUNTIF(Y618,"&gt;="&amp;1.5)+COUNTIF(X618,"&gt;="&amp;1.5)&gt;=2,COUNTIF(AB618,"&gt;="&amp;2)&gt;=1,AND(AA618&gt;=1.5,AB618&lt;=0.3,AI618=0)),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+IFERROR(BA618*C618,0),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+IFERROR(BA618*C618,0),
IFERROR(AVERAGEIF(Tabela1[[#This Row],[COMPRA PADRÃO]:[COMPRA &gt;30%]],"&gt;"&amp;0,Tabela1[[#This Row],[COMPRA PADRÃO]:[COMPRA &gt;30%]]),
0))/Tabela1[[#This Row],[U/CX]],0)*Tabela1[[#This Row],[U/CX]])</f>
        <v>0</v>
      </c>
      <c r="BA618" s="19"/>
      <c r="BB618" s="19"/>
      <c r="BC618" s="5"/>
      <c r="BD618" s="43">
        <f t="shared" si="259"/>
        <v>0.52830188679245282</v>
      </c>
      <c r="BE618" s="44">
        <f>Tabela1[[#This Row],[MÉDIA DIÁRIA]]*180</f>
        <v>95.094339622641513</v>
      </c>
      <c r="BF618" s="44">
        <f>Tabela1[[#This Row],[MÉDIA DIÁRIA]]*IF(Tabela1[[#This Row],[ABC FAT]]="A",(13*22),IF(Tabela1[[#This Row],[ABC FAT]]="B",(9*22),IF(Tabela1[[#This Row],[ABC FAT]]="C",(3*22),0)))</f>
        <v>34.867924528301884</v>
      </c>
      <c r="BG618" s="44">
        <f>SUM(Tabela1[[#This Row],[ESTOQUE TOTAL]],Tabela1[[#This Row],[TRÂNSITO TOTAL]])</f>
        <v>1520</v>
      </c>
      <c r="BH6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15.984126984126984</v>
      </c>
    </row>
    <row r="619" spans="1:61" s="3" customFormat="1" x14ac:dyDescent="0.2">
      <c r="A619" s="4" t="s">
        <v>122</v>
      </c>
      <c r="B619" s="4" t="s">
        <v>1088</v>
      </c>
      <c r="C619" s="4">
        <v>10</v>
      </c>
      <c r="D619" s="4" t="s">
        <v>16</v>
      </c>
      <c r="E619" s="5"/>
      <c r="F619" s="4"/>
      <c r="G619" s="4"/>
      <c r="H619" s="4"/>
      <c r="I619" s="4"/>
      <c r="J619" s="4"/>
      <c r="K619" s="4"/>
      <c r="L619" s="4">
        <v>100</v>
      </c>
      <c r="M619" s="4"/>
      <c r="N619" s="4"/>
      <c r="O619" s="4"/>
      <c r="P619" s="4"/>
      <c r="Q619" s="13">
        <f t="shared" si="234"/>
        <v>0</v>
      </c>
      <c r="R619" s="16">
        <f t="shared" si="235"/>
        <v>0</v>
      </c>
      <c r="S619" s="16">
        <f t="shared" si="236"/>
        <v>0</v>
      </c>
      <c r="T619" s="16">
        <f t="shared" si="237"/>
        <v>0</v>
      </c>
      <c r="U619" s="16">
        <f t="shared" si="238"/>
        <v>0</v>
      </c>
      <c r="V619" s="16">
        <f t="shared" si="239"/>
        <v>0</v>
      </c>
      <c r="W619" s="16">
        <f t="shared" si="240"/>
        <v>0</v>
      </c>
      <c r="X619" s="16">
        <f t="shared" si="241"/>
        <v>1</v>
      </c>
      <c r="Y619" s="16">
        <f t="shared" si="242"/>
        <v>0</v>
      </c>
      <c r="Z619" s="16">
        <f t="shared" si="243"/>
        <v>0</v>
      </c>
      <c r="AA619" s="16">
        <f t="shared" si="244"/>
        <v>0</v>
      </c>
      <c r="AB619" s="17">
        <f t="shared" si="245"/>
        <v>0</v>
      </c>
      <c r="AC619" s="15">
        <v>45760</v>
      </c>
      <c r="AD619" s="14">
        <f>AVERAGE(Tabela1[[#This Row],[202407-JUL]:[202506-JUN]])</f>
        <v>100</v>
      </c>
      <c r="AE619" s="14">
        <f t="shared" si="246"/>
        <v>100</v>
      </c>
      <c r="AF619" s="5">
        <v>0</v>
      </c>
      <c r="AG619" s="6">
        <v>0</v>
      </c>
      <c r="AH619" s="4">
        <v>0</v>
      </c>
      <c r="AI619" s="23">
        <f>SUM(Tabela1[[#This Row],[ESTOQUE RJ]:[ESTOQUE SC]])</f>
        <v>0</v>
      </c>
      <c r="AJ619" s="4">
        <v>1100</v>
      </c>
      <c r="AK619" s="4">
        <v>1660</v>
      </c>
      <c r="AL619" s="24">
        <f>SUM(Tabela1[[#This Row],[QTD CONTAINER]:[QTD FÁBRICA]])</f>
        <v>2760</v>
      </c>
      <c r="AM619" s="7">
        <f t="shared" si="247"/>
        <v>0</v>
      </c>
      <c r="AN619" s="7">
        <f t="shared" si="248"/>
        <v>0</v>
      </c>
      <c r="AO619" s="8">
        <f t="shared" si="249"/>
        <v>11</v>
      </c>
      <c r="AP619" s="9">
        <f t="shared" si="250"/>
        <v>16.600000000000001</v>
      </c>
      <c r="AQ619" s="25">
        <f t="shared" si="251"/>
        <v>27.6</v>
      </c>
      <c r="AR619" s="18">
        <f t="shared" si="252"/>
        <v>0</v>
      </c>
      <c r="AS619" s="7">
        <f t="shared" si="253"/>
        <v>0</v>
      </c>
      <c r="AT619" s="8">
        <f t="shared" si="254"/>
        <v>11</v>
      </c>
      <c r="AU619" s="9">
        <f t="shared" si="255"/>
        <v>16.600000000000001</v>
      </c>
      <c r="AV619" s="10">
        <f t="shared" si="256"/>
        <v>27.6</v>
      </c>
      <c r="AW619" s="22">
        <f t="shared" si="257"/>
        <v>0</v>
      </c>
      <c r="AX619" s="5">
        <f t="shared" si="258"/>
        <v>0</v>
      </c>
      <c r="AY619" s="4">
        <f>IF(
  AND(Tabela1[[#This Row],[GRUPO | ITEM]]="PALHETAS",NOT(OR(MID(Tabela1[[#This Row],[ITEM]],1,5)="YN-PF",MID(Tabela1[[#This Row],[ITEM]],1,5)="YN-PC"))),
  0,
  IF(
    ROUNDUP(
      IF(
        IF(D619="A",13-SUM(AR619:AU619),IF(D619="B",11-SUM(AR619:AU619),IF(D619="C",7-SUM(AR619:AU619))))
        &lt;0,
        0,
        IF(D619="A",13-SUM(AR619:AU619),IF(D619="B",11-SUM(AR619:AU619),IF(D619="C",7-SUM(AR619:AU619))))
      )
      *AE619/C619, 0
    )
    *C619 = 0,
    0,
    ROUNDUP(
      IF(
        IF(D619="A",13-SUM(AR619:AU619),IF(D619="B",11-SUM(AR619:AU619),IF(D619="C",7-SUM(AR619:AU619))))
        &lt;0,
        0,
        IF(D619="A",13-SUM(AR619:AU619),IF(D619="B",11-SUM(AR619:AU619),IF(D619="C",7-SUM(AR619:AU619))))
      )
      *AE619/C619, 0
    ) *C619
  )
)</f>
        <v>0</v>
      </c>
      <c r="AZ619" s="26">
        <f>IF(OR(COUNTIF(AB619,"&gt;="&amp;1.5)+COUNTIF(AA619,"&gt;="&amp;1.5)+COUNTIF(Z619,"&gt;="&amp;1.5)+COUNTIF(Y619,"&gt;="&amp;1.5)+COUNTIF(X619,"&gt;="&amp;1.5)&gt;=2,COUNTIF(AB619,"&gt;="&amp;2)&gt;=1,AND(AA619&gt;=1.5,AB619&lt;=0.3,AI619=0)),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+IFERROR(BA619*C619,0),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+IFERROR(BA619*C619,0),
IFERROR(AVERAGEIF(Tabela1[[#This Row],[COMPRA PADRÃO]:[COMPRA &gt;30%]],"&gt;"&amp;0,Tabela1[[#This Row],[COMPRA PADRÃO]:[COMPRA &gt;30%]]),
0))/Tabela1[[#This Row],[U/CX]],0)*Tabela1[[#This Row],[U/CX]])</f>
        <v>0</v>
      </c>
      <c r="BA619" s="33"/>
      <c r="BB619" s="33"/>
      <c r="BC619" s="41"/>
      <c r="BD619" s="43">
        <f t="shared" si="259"/>
        <v>0.37735849056603776</v>
      </c>
      <c r="BE619" s="44">
        <f>Tabela1[[#This Row],[MÉDIA DIÁRIA]]*180</f>
        <v>67.924528301886795</v>
      </c>
      <c r="BF619" s="44">
        <f>Tabela1[[#This Row],[MÉDIA DIÁRIA]]*IF(Tabela1[[#This Row],[ABC FAT]]="A",(13*22),IF(Tabela1[[#This Row],[ABC FAT]]="B",(9*22),IF(Tabela1[[#This Row],[ABC FAT]]="C",(3*22),0)))</f>
        <v>74.716981132075475</v>
      </c>
      <c r="BG619" s="44">
        <f>SUM(Tabela1[[#This Row],[ESTOQUE TOTAL]],Tabela1[[#This Row],[TRÂNSITO TOTAL]])</f>
        <v>2760</v>
      </c>
      <c r="BH6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16.194444444444443</v>
      </c>
    </row>
    <row r="620" spans="1:61" s="3" customFormat="1" x14ac:dyDescent="0.2">
      <c r="A620" s="4" t="s">
        <v>17</v>
      </c>
      <c r="B620" s="4" t="s">
        <v>881</v>
      </c>
      <c r="C620" s="4">
        <v>20</v>
      </c>
      <c r="D620" s="4" t="s">
        <v>85</v>
      </c>
      <c r="E620" s="5"/>
      <c r="F620" s="4">
        <v>20</v>
      </c>
      <c r="G620" s="4"/>
      <c r="H620" s="4">
        <v>80</v>
      </c>
      <c r="I620" s="4">
        <v>20</v>
      </c>
      <c r="J620" s="4">
        <v>20</v>
      </c>
      <c r="K620" s="4"/>
      <c r="L620" s="4">
        <v>20</v>
      </c>
      <c r="M620" s="4"/>
      <c r="N620" s="4"/>
      <c r="O620" s="4"/>
      <c r="P620" s="4"/>
      <c r="Q620" s="13">
        <f t="shared" si="234"/>
        <v>0</v>
      </c>
      <c r="R620" s="16">
        <f t="shared" si="235"/>
        <v>0.625</v>
      </c>
      <c r="S620" s="16">
        <f t="shared" si="236"/>
        <v>0</v>
      </c>
      <c r="T620" s="16">
        <f t="shared" si="237"/>
        <v>2.5</v>
      </c>
      <c r="U620" s="16">
        <f t="shared" si="238"/>
        <v>0.625</v>
      </c>
      <c r="V620" s="16">
        <f t="shared" si="239"/>
        <v>0.625</v>
      </c>
      <c r="W620" s="16">
        <f t="shared" si="240"/>
        <v>0</v>
      </c>
      <c r="X620" s="16">
        <f t="shared" si="241"/>
        <v>0.625</v>
      </c>
      <c r="Y620" s="16">
        <f t="shared" si="242"/>
        <v>0</v>
      </c>
      <c r="Z620" s="16">
        <f t="shared" si="243"/>
        <v>0</v>
      </c>
      <c r="AA620" s="16">
        <f t="shared" si="244"/>
        <v>0</v>
      </c>
      <c r="AB620" s="17">
        <f t="shared" si="245"/>
        <v>0</v>
      </c>
      <c r="AC620" s="15">
        <v>2350.1999999999998</v>
      </c>
      <c r="AD620" s="14">
        <f>AVERAGE(Tabela1[[#This Row],[202407-JUL]:[202506-JUN]])</f>
        <v>32</v>
      </c>
      <c r="AE620" s="14">
        <f t="shared" si="246"/>
        <v>32</v>
      </c>
      <c r="AF620" s="5">
        <v>0</v>
      </c>
      <c r="AG620" s="6">
        <v>1760</v>
      </c>
      <c r="AH620" s="4">
        <v>0</v>
      </c>
      <c r="AI620" s="23">
        <f>SUM(Tabela1[[#This Row],[ESTOQUE RJ]:[ESTOQUE SC]])</f>
        <v>1760</v>
      </c>
      <c r="AJ620" s="4">
        <v>0</v>
      </c>
      <c r="AK620" s="4">
        <v>0</v>
      </c>
      <c r="AL620" s="24">
        <f>SUM(Tabela1[[#This Row],[QTD CONTAINER]:[QTD FÁBRICA]])</f>
        <v>0</v>
      </c>
      <c r="AM620" s="7">
        <f t="shared" si="247"/>
        <v>55</v>
      </c>
      <c r="AN620" s="7">
        <f t="shared" si="248"/>
        <v>0</v>
      </c>
      <c r="AO620" s="8">
        <f t="shared" si="249"/>
        <v>0</v>
      </c>
      <c r="AP620" s="9">
        <f t="shared" si="250"/>
        <v>0</v>
      </c>
      <c r="AQ620" s="25">
        <f t="shared" si="251"/>
        <v>55</v>
      </c>
      <c r="AR620" s="18">
        <f t="shared" si="252"/>
        <v>55</v>
      </c>
      <c r="AS620" s="7">
        <f t="shared" si="253"/>
        <v>0</v>
      </c>
      <c r="AT620" s="8">
        <f t="shared" si="254"/>
        <v>0</v>
      </c>
      <c r="AU620" s="9">
        <f t="shared" si="255"/>
        <v>0</v>
      </c>
      <c r="AV620" s="10">
        <f t="shared" si="256"/>
        <v>55</v>
      </c>
      <c r="AW620" s="22">
        <f t="shared" si="257"/>
        <v>0</v>
      </c>
      <c r="AX620" s="5">
        <f t="shared" si="258"/>
        <v>0</v>
      </c>
      <c r="AY620" s="4">
        <f>IF(
  AND(Tabela1[[#This Row],[GRUPO | ITEM]]="PALHETAS",NOT(OR(MID(Tabela1[[#This Row],[ITEM]],1,5)="YN-PF",MID(Tabela1[[#This Row],[ITEM]],1,5)="YN-PC"))),
  0,
  IF(
    ROUNDUP(
      IF(
        IF(D620="A",13-SUM(AR620:AU620),IF(D620="B",11-SUM(AR620:AU620),IF(D620="C",7-SUM(AR620:AU620))))
        &lt;0,
        0,
        IF(D620="A",13-SUM(AR620:AU620),IF(D620="B",11-SUM(AR620:AU620),IF(D620="C",7-SUM(AR620:AU620))))
      )
      *AE620/C620, 0
    )
    *C620 = 0,
    0,
    ROUNDUP(
      IF(
        IF(D620="A",13-SUM(AR620:AU620),IF(D620="B",11-SUM(AR620:AU620),IF(D620="C",7-SUM(AR620:AU620))))
        &lt;0,
        0,
        IF(D620="A",13-SUM(AR620:AU620),IF(D620="B",11-SUM(AR620:AU620),IF(D620="C",7-SUM(AR620:AU620))))
      )
      *AE620/C620, 0
    ) *C620
  )
)</f>
        <v>0</v>
      </c>
      <c r="AZ620" s="26">
        <f>IF(OR(COUNTIF(AB620,"&gt;="&amp;1.5)+COUNTIF(AA620,"&gt;="&amp;1.5)+COUNTIF(Z620,"&gt;="&amp;1.5)+COUNTIF(Y620,"&gt;="&amp;1.5)+COUNTIF(X620,"&gt;="&amp;1.5)&gt;=2,COUNTIF(AB620,"&gt;="&amp;2)&gt;=1,AND(AA620&gt;=1.5,AB620&lt;=0.3,AI620=0)),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+IFERROR(BA620*C620,0),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+IFERROR(BA620*C620,0),
IFERROR(AVERAGEIF(Tabela1[[#This Row],[COMPRA PADRÃO]:[COMPRA &gt;30%]],"&gt;"&amp;0,Tabela1[[#This Row],[COMPRA PADRÃO]:[COMPRA &gt;30%]]),
0))/Tabela1[[#This Row],[U/CX]],0)*Tabela1[[#This Row],[U/CX]])</f>
        <v>0</v>
      </c>
      <c r="BA620" s="19"/>
      <c r="BB620" s="19"/>
      <c r="BC620" s="5"/>
      <c r="BD620" s="43">
        <f t="shared" si="259"/>
        <v>0.60377358490566035</v>
      </c>
      <c r="BE620" s="44">
        <f>Tabela1[[#This Row],[MÉDIA DIÁRIA]]*180</f>
        <v>108.67924528301886</v>
      </c>
      <c r="BF620" s="44">
        <f>Tabela1[[#This Row],[MÉDIA DIÁRIA]]*IF(Tabela1[[#This Row],[ABC FAT]]="A",(13*22),IF(Tabela1[[#This Row],[ABC FAT]]="B",(9*22),IF(Tabela1[[#This Row],[ABC FAT]]="C",(3*22),0)))</f>
        <v>39.849056603773583</v>
      </c>
      <c r="BG620" s="44">
        <f>SUM(Tabela1[[#This Row],[ESTOQUE TOTAL]],Tabela1[[#This Row],[TRÂNSITO TOTAL]])</f>
        <v>1760</v>
      </c>
      <c r="BH6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16.194444444444446</v>
      </c>
    </row>
    <row r="621" spans="1:61" s="3" customFormat="1" x14ac:dyDescent="0.2">
      <c r="A621" s="4" t="s">
        <v>17</v>
      </c>
      <c r="B621" s="4" t="s">
        <v>878</v>
      </c>
      <c r="C621" s="4">
        <v>20</v>
      </c>
      <c r="D621" s="4" t="s">
        <v>85</v>
      </c>
      <c r="E621" s="5"/>
      <c r="F621" s="4">
        <v>20</v>
      </c>
      <c r="G621" s="4"/>
      <c r="H621" s="4"/>
      <c r="I621" s="4"/>
      <c r="J621" s="4"/>
      <c r="K621" s="4">
        <v>40</v>
      </c>
      <c r="L621" s="4">
        <v>20</v>
      </c>
      <c r="M621" s="4">
        <v>20</v>
      </c>
      <c r="N621" s="4">
        <v>20</v>
      </c>
      <c r="O621" s="4"/>
      <c r="P621" s="4"/>
      <c r="Q621" s="13">
        <f t="shared" si="234"/>
        <v>0</v>
      </c>
      <c r="R621" s="16">
        <f t="shared" si="235"/>
        <v>0.83333333333333337</v>
      </c>
      <c r="S621" s="16">
        <f t="shared" si="236"/>
        <v>0</v>
      </c>
      <c r="T621" s="16">
        <f t="shared" si="237"/>
        <v>0</v>
      </c>
      <c r="U621" s="16">
        <f t="shared" si="238"/>
        <v>0</v>
      </c>
      <c r="V621" s="16">
        <f t="shared" si="239"/>
        <v>0</v>
      </c>
      <c r="W621" s="16">
        <f t="shared" si="240"/>
        <v>1.6666666666666667</v>
      </c>
      <c r="X621" s="16">
        <f t="shared" si="241"/>
        <v>0.83333333333333337</v>
      </c>
      <c r="Y621" s="16">
        <f t="shared" si="242"/>
        <v>0.83333333333333337</v>
      </c>
      <c r="Z621" s="16">
        <f t="shared" si="243"/>
        <v>0.83333333333333337</v>
      </c>
      <c r="AA621" s="16">
        <f t="shared" si="244"/>
        <v>0</v>
      </c>
      <c r="AB621" s="17">
        <f t="shared" si="245"/>
        <v>0</v>
      </c>
      <c r="AC621" s="15">
        <v>1847</v>
      </c>
      <c r="AD621" s="14">
        <f>AVERAGE(Tabela1[[#This Row],[202407-JUL]:[202506-JUN]])</f>
        <v>24</v>
      </c>
      <c r="AE621" s="14">
        <f t="shared" si="246"/>
        <v>24</v>
      </c>
      <c r="AF621" s="5">
        <v>0</v>
      </c>
      <c r="AG621" s="6">
        <v>1339</v>
      </c>
      <c r="AH621" s="4">
        <v>0</v>
      </c>
      <c r="AI621" s="23">
        <f>SUM(Tabela1[[#This Row],[ESTOQUE RJ]:[ESTOQUE SC]])</f>
        <v>1339</v>
      </c>
      <c r="AJ621" s="4">
        <v>0</v>
      </c>
      <c r="AK621" s="4">
        <v>0</v>
      </c>
      <c r="AL621" s="24">
        <f>SUM(Tabela1[[#This Row],[QTD CONTAINER]:[QTD FÁBRICA]])</f>
        <v>0</v>
      </c>
      <c r="AM621" s="7">
        <f t="shared" si="247"/>
        <v>55.791666666666664</v>
      </c>
      <c r="AN621" s="7">
        <f t="shared" si="248"/>
        <v>0</v>
      </c>
      <c r="AO621" s="8">
        <f t="shared" si="249"/>
        <v>0</v>
      </c>
      <c r="AP621" s="9">
        <f t="shared" si="250"/>
        <v>0</v>
      </c>
      <c r="AQ621" s="25">
        <f t="shared" si="251"/>
        <v>55.791666666666664</v>
      </c>
      <c r="AR621" s="18">
        <f t="shared" si="252"/>
        <v>55.791666666666664</v>
      </c>
      <c r="AS621" s="7">
        <f t="shared" si="253"/>
        <v>0</v>
      </c>
      <c r="AT621" s="8">
        <f t="shared" si="254"/>
        <v>0</v>
      </c>
      <c r="AU621" s="9">
        <f t="shared" si="255"/>
        <v>0</v>
      </c>
      <c r="AV621" s="10">
        <f t="shared" si="256"/>
        <v>55.791666666666664</v>
      </c>
      <c r="AW621" s="22">
        <f t="shared" si="257"/>
        <v>0</v>
      </c>
      <c r="AX621" s="5">
        <f t="shared" si="258"/>
        <v>0</v>
      </c>
      <c r="AY621" s="4">
        <f>IF(
  AND(Tabela1[[#This Row],[GRUPO | ITEM]]="PALHETAS",NOT(OR(MID(Tabela1[[#This Row],[ITEM]],1,5)="YN-PF",MID(Tabela1[[#This Row],[ITEM]],1,5)="YN-PC"))),
  0,
  IF(
    ROUNDUP(
      IF(
        IF(D621="A",13-SUM(AR621:AU621),IF(D621="B",11-SUM(AR621:AU621),IF(D621="C",7-SUM(AR621:AU621))))
        &lt;0,
        0,
        IF(D621="A",13-SUM(AR621:AU621),IF(D621="B",11-SUM(AR621:AU621),IF(D621="C",7-SUM(AR621:AU621))))
      )
      *AE621/C621, 0
    )
    *C621 = 0,
    0,
    ROUNDUP(
      IF(
        IF(D621="A",13-SUM(AR621:AU621),IF(D621="B",11-SUM(AR621:AU621),IF(D621="C",7-SUM(AR621:AU621))))
        &lt;0,
        0,
        IF(D621="A",13-SUM(AR621:AU621),IF(D621="B",11-SUM(AR621:AU621),IF(D621="C",7-SUM(AR621:AU621))))
      )
      *AE621/C621, 0
    ) *C621
  )
)</f>
        <v>0</v>
      </c>
      <c r="AZ621" s="26">
        <f>IF(OR(COUNTIF(AB621,"&gt;="&amp;1.5)+COUNTIF(AA621,"&gt;="&amp;1.5)+COUNTIF(Z621,"&gt;="&amp;1.5)+COUNTIF(Y621,"&gt;="&amp;1.5)+COUNTIF(X621,"&gt;="&amp;1.5)&gt;=2,COUNTIF(AB621,"&gt;="&amp;2)&gt;=1,AND(AA621&gt;=1.5,AB621&lt;=0.3,AI621=0)),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+IFERROR(BA621*C621,0),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+IFERROR(BA621*C621,0),
IFERROR(AVERAGEIF(Tabela1[[#This Row],[COMPRA PADRÃO]:[COMPRA &gt;30%]],"&gt;"&amp;0,Tabela1[[#This Row],[COMPRA PADRÃO]:[COMPRA &gt;30%]]),
0))/Tabela1[[#This Row],[U/CX]],0)*Tabela1[[#This Row],[U/CX]])</f>
        <v>0</v>
      </c>
      <c r="BA621" s="33"/>
      <c r="BB621" s="33"/>
      <c r="BC621" s="42"/>
      <c r="BD621" s="43">
        <f t="shared" si="259"/>
        <v>0.45283018867924529</v>
      </c>
      <c r="BE621" s="44">
        <f>Tabela1[[#This Row],[MÉDIA DIÁRIA]]*180</f>
        <v>81.509433962264154</v>
      </c>
      <c r="BF621" s="44">
        <f>Tabela1[[#This Row],[MÉDIA DIÁRIA]]*IF(Tabela1[[#This Row],[ABC FAT]]="A",(13*22),IF(Tabela1[[#This Row],[ABC FAT]]="B",(9*22),IF(Tabela1[[#This Row],[ABC FAT]]="C",(3*22),0)))</f>
        <v>29.886792452830189</v>
      </c>
      <c r="BG621" s="44">
        <f>SUM(Tabela1[[#This Row],[ESTOQUE TOTAL]],Tabela1[[#This Row],[TRÂNSITO TOTAL]])</f>
        <v>1339</v>
      </c>
      <c r="BH6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16.427546296296295</v>
      </c>
    </row>
    <row r="622" spans="1:61" s="3" customFormat="1" x14ac:dyDescent="0.2">
      <c r="A622" s="4" t="s">
        <v>17</v>
      </c>
      <c r="B622" s="4" t="s">
        <v>848</v>
      </c>
      <c r="C622" s="4">
        <v>40</v>
      </c>
      <c r="D622" s="4" t="s">
        <v>85</v>
      </c>
      <c r="E622" s="5"/>
      <c r="F622" s="4">
        <v>40</v>
      </c>
      <c r="G622" s="4"/>
      <c r="H622" s="4">
        <v>60</v>
      </c>
      <c r="I622" s="4">
        <v>40</v>
      </c>
      <c r="J622" s="4"/>
      <c r="K622" s="4">
        <v>50</v>
      </c>
      <c r="L622" s="4"/>
      <c r="M622" s="4"/>
      <c r="N622" s="4"/>
      <c r="O622" s="4"/>
      <c r="P622" s="4"/>
      <c r="Q622" s="13">
        <f t="shared" si="234"/>
        <v>0</v>
      </c>
      <c r="R622" s="16">
        <f t="shared" si="235"/>
        <v>0.84210526315789469</v>
      </c>
      <c r="S622" s="16">
        <f t="shared" si="236"/>
        <v>0</v>
      </c>
      <c r="T622" s="16">
        <f t="shared" si="237"/>
        <v>1.263157894736842</v>
      </c>
      <c r="U622" s="16">
        <f t="shared" si="238"/>
        <v>0.84210526315789469</v>
      </c>
      <c r="V622" s="16">
        <f t="shared" si="239"/>
        <v>0</v>
      </c>
      <c r="W622" s="16">
        <f t="shared" si="240"/>
        <v>1.0526315789473684</v>
      </c>
      <c r="X622" s="16">
        <f t="shared" si="241"/>
        <v>0</v>
      </c>
      <c r="Y622" s="16">
        <f t="shared" si="242"/>
        <v>0</v>
      </c>
      <c r="Z622" s="16">
        <f t="shared" si="243"/>
        <v>0</v>
      </c>
      <c r="AA622" s="16">
        <f t="shared" si="244"/>
        <v>0</v>
      </c>
      <c r="AB622" s="17">
        <f t="shared" si="245"/>
        <v>0</v>
      </c>
      <c r="AC622" s="15">
        <v>1375.5</v>
      </c>
      <c r="AD622" s="14">
        <f>AVERAGE(Tabela1[[#This Row],[202407-JUL]:[202506-JUN]])</f>
        <v>47.5</v>
      </c>
      <c r="AE622" s="14">
        <f t="shared" si="246"/>
        <v>47.5</v>
      </c>
      <c r="AF622" s="5">
        <v>0</v>
      </c>
      <c r="AG622" s="6">
        <v>2159</v>
      </c>
      <c r="AH622" s="4">
        <v>0</v>
      </c>
      <c r="AI622" s="23">
        <f>SUM(Tabela1[[#This Row],[ESTOQUE RJ]:[ESTOQUE SC]])</f>
        <v>2159</v>
      </c>
      <c r="AJ622" s="4">
        <v>0</v>
      </c>
      <c r="AK622" s="4">
        <v>0</v>
      </c>
      <c r="AL622" s="24">
        <f>SUM(Tabela1[[#This Row],[QTD CONTAINER]:[QTD FÁBRICA]])</f>
        <v>0</v>
      </c>
      <c r="AM622" s="7">
        <f t="shared" si="247"/>
        <v>45.452631578947368</v>
      </c>
      <c r="AN622" s="7">
        <f t="shared" si="248"/>
        <v>0</v>
      </c>
      <c r="AO622" s="8">
        <f t="shared" si="249"/>
        <v>0</v>
      </c>
      <c r="AP622" s="9">
        <f t="shared" si="250"/>
        <v>0</v>
      </c>
      <c r="AQ622" s="25">
        <f t="shared" si="251"/>
        <v>45.452631578947368</v>
      </c>
      <c r="AR622" s="18">
        <f t="shared" si="252"/>
        <v>45.452631578947368</v>
      </c>
      <c r="AS622" s="7">
        <f t="shared" si="253"/>
        <v>0</v>
      </c>
      <c r="AT622" s="8">
        <f t="shared" si="254"/>
        <v>0</v>
      </c>
      <c r="AU622" s="9">
        <f t="shared" si="255"/>
        <v>0</v>
      </c>
      <c r="AV622" s="10">
        <f t="shared" si="256"/>
        <v>45.452631578947368</v>
      </c>
      <c r="AW622" s="22">
        <f t="shared" si="257"/>
        <v>0</v>
      </c>
      <c r="AX622" s="5">
        <f t="shared" si="258"/>
        <v>0</v>
      </c>
      <c r="AY622" s="4">
        <f>IF(
  AND(Tabela1[[#This Row],[GRUPO | ITEM]]="PALHETAS",NOT(OR(MID(Tabela1[[#This Row],[ITEM]],1,5)="YN-PF",MID(Tabela1[[#This Row],[ITEM]],1,5)="YN-PC"))),
  0,
  IF(
    ROUNDUP(
      IF(
        IF(D622="A",13-SUM(AR622:AU622),IF(D622="B",11-SUM(AR622:AU622),IF(D622="C",7-SUM(AR622:AU622))))
        &lt;0,
        0,
        IF(D622="A",13-SUM(AR622:AU622),IF(D622="B",11-SUM(AR622:AU622),IF(D622="C",7-SUM(AR622:AU622))))
      )
      *AE622/C622, 0
    )
    *C622 = 0,
    0,
    ROUNDUP(
      IF(
        IF(D622="A",13-SUM(AR622:AU622),IF(D622="B",11-SUM(AR622:AU622),IF(D622="C",7-SUM(AR622:AU622))))
        &lt;0,
        0,
        IF(D622="A",13-SUM(AR622:AU622),IF(D622="B",11-SUM(AR622:AU622),IF(D622="C",7-SUM(AR622:AU622))))
      )
      *AE622/C622, 0
    ) *C622
  )
)</f>
        <v>0</v>
      </c>
      <c r="AZ622" s="26">
        <f>IF(OR(COUNTIF(AB622,"&gt;="&amp;1.5)+COUNTIF(AA622,"&gt;="&amp;1.5)+COUNTIF(Z622,"&gt;="&amp;1.5)+COUNTIF(Y622,"&gt;="&amp;1.5)+COUNTIF(X622,"&gt;="&amp;1.5)&gt;=2,COUNTIF(AB622,"&gt;="&amp;2)&gt;=1,AND(AA622&gt;=1.5,AB622&lt;=0.3,AI622=0)),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+IFERROR(BA622*C622,0),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+IFERROR(BA622*C622,0),
IFERROR(AVERAGEIF(Tabela1[[#This Row],[COMPRA PADRÃO]:[COMPRA &gt;30%]],"&gt;"&amp;0,Tabela1[[#This Row],[COMPRA PADRÃO]:[COMPRA &gt;30%]]),
0))/Tabela1[[#This Row],[U/CX]],0)*Tabela1[[#This Row],[U/CX]])</f>
        <v>0</v>
      </c>
      <c r="BA622" s="33"/>
      <c r="BB622" s="33"/>
      <c r="BC622" s="42"/>
      <c r="BD622" s="43">
        <f t="shared" si="259"/>
        <v>0.71698113207547165</v>
      </c>
      <c r="BE622" s="44">
        <f>Tabela1[[#This Row],[MÉDIA DIÁRIA]]*180</f>
        <v>129.0566037735849</v>
      </c>
      <c r="BF622" s="44">
        <f>Tabela1[[#This Row],[MÉDIA DIÁRIA]]*IF(Tabela1[[#This Row],[ABC FAT]]="A",(13*22),IF(Tabela1[[#This Row],[ABC FAT]]="B",(9*22),IF(Tabela1[[#This Row],[ABC FAT]]="C",(3*22),0)))</f>
        <v>47.320754716981128</v>
      </c>
      <c r="BG622" s="44">
        <f>SUM(Tabela1[[#This Row],[ESTOQUE TOTAL]],Tabela1[[#This Row],[TRÂNSITO TOTAL]])</f>
        <v>2159</v>
      </c>
      <c r="BH6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16.729093567251464</v>
      </c>
    </row>
    <row r="623" spans="1:61" s="3" customFormat="1" x14ac:dyDescent="0.2">
      <c r="A623" s="4" t="s">
        <v>31</v>
      </c>
      <c r="B623" s="4" t="s">
        <v>1005</v>
      </c>
      <c r="C623" s="4">
        <v>10</v>
      </c>
      <c r="D623" s="4" t="s">
        <v>16</v>
      </c>
      <c r="E623" s="5"/>
      <c r="F623" s="4"/>
      <c r="G623" s="4"/>
      <c r="H623" s="4"/>
      <c r="I623" s="4"/>
      <c r="J623" s="4"/>
      <c r="K623" s="4">
        <v>7</v>
      </c>
      <c r="L623" s="4">
        <v>21</v>
      </c>
      <c r="M623" s="4">
        <v>21</v>
      </c>
      <c r="N623" s="4">
        <v>1</v>
      </c>
      <c r="O623" s="4">
        <v>24</v>
      </c>
      <c r="P623" s="4">
        <v>6</v>
      </c>
      <c r="Q623" s="13">
        <f t="shared" si="234"/>
        <v>0</v>
      </c>
      <c r="R623" s="16">
        <f t="shared" si="235"/>
        <v>0</v>
      </c>
      <c r="S623" s="16">
        <f t="shared" si="236"/>
        <v>0</v>
      </c>
      <c r="T623" s="16">
        <f t="shared" si="237"/>
        <v>0</v>
      </c>
      <c r="U623" s="16">
        <f t="shared" si="238"/>
        <v>0</v>
      </c>
      <c r="V623" s="16">
        <f t="shared" si="239"/>
        <v>0</v>
      </c>
      <c r="W623" s="16">
        <f t="shared" si="240"/>
        <v>0.52500000000000002</v>
      </c>
      <c r="X623" s="16">
        <f t="shared" si="241"/>
        <v>1.575</v>
      </c>
      <c r="Y623" s="16">
        <f t="shared" si="242"/>
        <v>1.575</v>
      </c>
      <c r="Z623" s="16">
        <f t="shared" si="243"/>
        <v>7.4999999999999997E-2</v>
      </c>
      <c r="AA623" s="16">
        <f t="shared" si="244"/>
        <v>1.7999999999999998</v>
      </c>
      <c r="AB623" s="17">
        <f t="shared" si="245"/>
        <v>0.44999999999999996</v>
      </c>
      <c r="AC623" s="15">
        <v>70650.8</v>
      </c>
      <c r="AD623" s="14">
        <f>AVERAGE(Tabela1[[#This Row],[202407-JUL]:[202506-JUN]])</f>
        <v>13.333333333333334</v>
      </c>
      <c r="AE623" s="14">
        <f t="shared" si="246"/>
        <v>15.8</v>
      </c>
      <c r="AF623" s="5">
        <v>0</v>
      </c>
      <c r="AG623" s="6">
        <v>514</v>
      </c>
      <c r="AH623" s="4">
        <v>0</v>
      </c>
      <c r="AI623" s="23">
        <f>SUM(Tabela1[[#This Row],[ESTOQUE RJ]:[ESTOQUE SC]])</f>
        <v>514</v>
      </c>
      <c r="AJ623" s="4">
        <v>400</v>
      </c>
      <c r="AK623" s="4">
        <v>800</v>
      </c>
      <c r="AL623" s="24">
        <f>SUM(Tabela1[[#This Row],[QTD CONTAINER]:[QTD FÁBRICA]])</f>
        <v>1200</v>
      </c>
      <c r="AM623" s="7">
        <f t="shared" si="247"/>
        <v>38.549999999999997</v>
      </c>
      <c r="AN623" s="7">
        <f t="shared" si="248"/>
        <v>0</v>
      </c>
      <c r="AO623" s="8">
        <f t="shared" si="249"/>
        <v>30</v>
      </c>
      <c r="AP623" s="9">
        <f t="shared" si="250"/>
        <v>60</v>
      </c>
      <c r="AQ623" s="25">
        <f t="shared" si="251"/>
        <v>128.55000000000001</v>
      </c>
      <c r="AR623" s="18">
        <f t="shared" si="252"/>
        <v>32.531645569620252</v>
      </c>
      <c r="AS623" s="7">
        <f t="shared" si="253"/>
        <v>0</v>
      </c>
      <c r="AT623" s="8">
        <f t="shared" si="254"/>
        <v>25.316455696202532</v>
      </c>
      <c r="AU623" s="9">
        <f t="shared" si="255"/>
        <v>50.632911392405063</v>
      </c>
      <c r="AV623" s="10">
        <f t="shared" si="256"/>
        <v>108.48101265822785</v>
      </c>
      <c r="AW623" s="22">
        <f t="shared" si="257"/>
        <v>6.1784897025171626</v>
      </c>
      <c r="AX623" s="5">
        <f t="shared" si="258"/>
        <v>0</v>
      </c>
      <c r="AY623" s="4">
        <f>IF(
  AND(Tabela1[[#This Row],[GRUPO | ITEM]]="PALHETAS",NOT(OR(MID(Tabela1[[#This Row],[ITEM]],1,5)="YN-PF",MID(Tabela1[[#This Row],[ITEM]],1,5)="YN-PC"))),
  0,
  IF(
    ROUNDUP(
      IF(
        IF(D623="A",13-SUM(AR623:AU623),IF(D623="B",11-SUM(AR623:AU623),IF(D623="C",7-SUM(AR623:AU623))))
        &lt;0,
        0,
        IF(D623="A",13-SUM(AR623:AU623),IF(D623="B",11-SUM(AR623:AU623),IF(D623="C",7-SUM(AR623:AU623))))
      )
      *AE623/C623, 0
    )
    *C623 = 0,
    0,
    ROUNDUP(
      IF(
        IF(D623="A",13-SUM(AR623:AU623),IF(D623="B",11-SUM(AR623:AU623),IF(D623="C",7-SUM(AR623:AU623))))
        &lt;0,
        0,
        IF(D623="A",13-SUM(AR623:AU623),IF(D623="B",11-SUM(AR623:AU623),IF(D623="C",7-SUM(AR623:AU623))))
      )
      *AE623/C623, 0
    ) *C623
  )
)</f>
        <v>0</v>
      </c>
      <c r="AZ623" s="26">
        <f>IF(OR(COUNTIF(AB623,"&gt;="&amp;1.5)+COUNTIF(AA623,"&gt;="&amp;1.5)+COUNTIF(Z623,"&gt;="&amp;1.5)+COUNTIF(Y623,"&gt;="&amp;1.5)+COUNTIF(X623,"&gt;="&amp;1.5)&gt;=2,COUNTIF(AB623,"&gt;="&amp;2)&gt;=1,AND(AA623&gt;=1.5,AB623&lt;=0.3,AI623=0)),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+IFERROR(BA623*C623,0),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+IFERROR(BA623*C623,0),
IFERROR(AVERAGEIF(Tabela1[[#This Row],[COMPRA PADRÃO]:[COMPRA &gt;30%]],"&gt;"&amp;0,Tabela1[[#This Row],[COMPRA PADRÃO]:[COMPRA &gt;30%]]),
0))/Tabela1[[#This Row],[U/CX]],0)*Tabela1[[#This Row],[U/CX]])</f>
        <v>90</v>
      </c>
      <c r="BA623" s="19"/>
      <c r="BB623" s="19"/>
      <c r="BC623" s="5"/>
      <c r="BD623" s="43">
        <f t="shared" si="259"/>
        <v>0.30188679245283018</v>
      </c>
      <c r="BE623" s="44">
        <f>Tabela1[[#This Row],[MÉDIA DIÁRIA]]*180</f>
        <v>54.339622641509429</v>
      </c>
      <c r="BF623" s="44">
        <f>Tabela1[[#This Row],[MÉDIA DIÁRIA]]*IF(Tabela1[[#This Row],[ABC FAT]]="A",(13*22),IF(Tabela1[[#This Row],[ABC FAT]]="B",(9*22),IF(Tabela1[[#This Row],[ABC FAT]]="C",(3*22),0)))</f>
        <v>59.773584905660378</v>
      </c>
      <c r="BG623" s="44">
        <f>SUM(Tabela1[[#This Row],[ESTOQUE TOTAL]],Tabela1[[#This Row],[TRÂNSITO TOTAL]])</f>
        <v>1714</v>
      </c>
      <c r="BH6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16.820138888888891</v>
      </c>
    </row>
    <row r="624" spans="1:61" s="3" customFormat="1" x14ac:dyDescent="0.2">
      <c r="A624" s="4" t="s">
        <v>17</v>
      </c>
      <c r="B624" s="4" t="s">
        <v>976</v>
      </c>
      <c r="C624" s="4">
        <v>25</v>
      </c>
      <c r="D624" s="4" t="s">
        <v>85</v>
      </c>
      <c r="E624" s="5"/>
      <c r="F624" s="4"/>
      <c r="G624" s="4">
        <v>85</v>
      </c>
      <c r="H624" s="4"/>
      <c r="I624" s="4"/>
      <c r="J624" s="4"/>
      <c r="K624" s="4">
        <v>10</v>
      </c>
      <c r="L624" s="4"/>
      <c r="M624" s="4">
        <v>25</v>
      </c>
      <c r="N624" s="4"/>
      <c r="O624" s="4"/>
      <c r="P624" s="4"/>
      <c r="Q624" s="13">
        <f t="shared" si="234"/>
        <v>0</v>
      </c>
      <c r="R624" s="16">
        <f t="shared" si="235"/>
        <v>0</v>
      </c>
      <c r="S624" s="16">
        <f t="shared" si="236"/>
        <v>2.125</v>
      </c>
      <c r="T624" s="16">
        <f t="shared" si="237"/>
        <v>0</v>
      </c>
      <c r="U624" s="16">
        <f t="shared" si="238"/>
        <v>0</v>
      </c>
      <c r="V624" s="16">
        <f t="shared" si="239"/>
        <v>0</v>
      </c>
      <c r="W624" s="16">
        <f t="shared" si="240"/>
        <v>0.25</v>
      </c>
      <c r="X624" s="16">
        <f t="shared" si="241"/>
        <v>0</v>
      </c>
      <c r="Y624" s="16">
        <f t="shared" si="242"/>
        <v>0.625</v>
      </c>
      <c r="Z624" s="16">
        <f t="shared" si="243"/>
        <v>0</v>
      </c>
      <c r="AA624" s="16">
        <f t="shared" si="244"/>
        <v>0</v>
      </c>
      <c r="AB624" s="17">
        <f t="shared" si="245"/>
        <v>0</v>
      </c>
      <c r="AC624" s="15">
        <v>2399.1</v>
      </c>
      <c r="AD624" s="14">
        <f>AVERAGE(Tabela1[[#This Row],[202407-JUL]:[202506-JUN]])</f>
        <v>40</v>
      </c>
      <c r="AE624" s="14">
        <f t="shared" si="246"/>
        <v>55</v>
      </c>
      <c r="AF624" s="5">
        <v>0</v>
      </c>
      <c r="AG624" s="6">
        <v>1380</v>
      </c>
      <c r="AH624" s="4">
        <v>0</v>
      </c>
      <c r="AI624" s="23">
        <f>SUM(Tabela1[[#This Row],[ESTOQUE RJ]:[ESTOQUE SC]])</f>
        <v>1380</v>
      </c>
      <c r="AJ624" s="4">
        <v>0</v>
      </c>
      <c r="AK624" s="4">
        <v>0</v>
      </c>
      <c r="AL624" s="24">
        <f>SUM(Tabela1[[#This Row],[QTD CONTAINER]:[QTD FÁBRICA]])</f>
        <v>0</v>
      </c>
      <c r="AM624" s="7">
        <f t="shared" si="247"/>
        <v>34.5</v>
      </c>
      <c r="AN624" s="7">
        <f t="shared" si="248"/>
        <v>0</v>
      </c>
      <c r="AO624" s="8">
        <f t="shared" si="249"/>
        <v>0</v>
      </c>
      <c r="AP624" s="9">
        <f t="shared" si="250"/>
        <v>0</v>
      </c>
      <c r="AQ624" s="25">
        <f t="shared" si="251"/>
        <v>34.5</v>
      </c>
      <c r="AR624" s="18">
        <f t="shared" si="252"/>
        <v>25.09090909090909</v>
      </c>
      <c r="AS624" s="7">
        <f t="shared" si="253"/>
        <v>0</v>
      </c>
      <c r="AT624" s="8">
        <f t="shared" si="254"/>
        <v>0</v>
      </c>
      <c r="AU624" s="9">
        <f t="shared" si="255"/>
        <v>0</v>
      </c>
      <c r="AV624" s="10">
        <f t="shared" si="256"/>
        <v>25.09090909090909</v>
      </c>
      <c r="AW624" s="22">
        <f t="shared" si="257"/>
        <v>0</v>
      </c>
      <c r="AX624" s="5">
        <f t="shared" si="258"/>
        <v>0</v>
      </c>
      <c r="AY624" s="4">
        <f>IF(
  AND(Tabela1[[#This Row],[GRUPO | ITEM]]="PALHETAS",NOT(OR(MID(Tabela1[[#This Row],[ITEM]],1,5)="YN-PF",MID(Tabela1[[#This Row],[ITEM]],1,5)="YN-PC"))),
  0,
  IF(
    ROUNDUP(
      IF(
        IF(D624="A",13-SUM(AR624:AU624),IF(D624="B",11-SUM(AR624:AU624),IF(D624="C",7-SUM(AR624:AU624))))
        &lt;0,
        0,
        IF(D624="A",13-SUM(AR624:AU624),IF(D624="B",11-SUM(AR624:AU624),IF(D624="C",7-SUM(AR624:AU624))))
      )
      *AE624/C624, 0
    )
    *C624 = 0,
    0,
    ROUNDUP(
      IF(
        IF(D624="A",13-SUM(AR624:AU624),IF(D624="B",11-SUM(AR624:AU624),IF(D624="C",7-SUM(AR624:AU624))))
        &lt;0,
        0,
        IF(D624="A",13-SUM(AR624:AU624),IF(D624="B",11-SUM(AR624:AU624),IF(D624="C",7-SUM(AR624:AU624))))
      )
      *AE624/C624, 0
    ) *C624
  )
)</f>
        <v>0</v>
      </c>
      <c r="AZ624" s="26">
        <f>IF(OR(COUNTIF(AB624,"&gt;="&amp;1.5)+COUNTIF(AA624,"&gt;="&amp;1.5)+COUNTIF(Z624,"&gt;="&amp;1.5)+COUNTIF(Y624,"&gt;="&amp;1.5)+COUNTIF(X624,"&gt;="&amp;1.5)&gt;=2,COUNTIF(AB624,"&gt;="&amp;2)&gt;=1,AND(AA624&gt;=1.5,AB624&lt;=0.3,AI624=0)),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+IFERROR(BA624*C624,0),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+IFERROR(BA624*C624,0),
IFERROR(AVERAGEIF(Tabela1[[#This Row],[COMPRA PADRÃO]:[COMPRA &gt;30%]],"&gt;"&amp;0,Tabela1[[#This Row],[COMPRA PADRÃO]:[COMPRA &gt;30%]]),
0))/Tabela1[[#This Row],[U/CX]],0)*Tabela1[[#This Row],[U/CX]])</f>
        <v>0</v>
      </c>
      <c r="BA624" s="33"/>
      <c r="BB624" s="33"/>
      <c r="BC624" s="42"/>
      <c r="BD624" s="43">
        <f t="shared" si="259"/>
        <v>0.45283018867924529</v>
      </c>
      <c r="BE624" s="44">
        <f>Tabela1[[#This Row],[MÉDIA DIÁRIA]]*180</f>
        <v>81.509433962264154</v>
      </c>
      <c r="BF624" s="44">
        <f>Tabela1[[#This Row],[MÉDIA DIÁRIA]]*IF(Tabela1[[#This Row],[ABC FAT]]="A",(13*22),IF(Tabela1[[#This Row],[ABC FAT]]="B",(9*22),IF(Tabela1[[#This Row],[ABC FAT]]="C",(3*22),0)))</f>
        <v>29.886792452830189</v>
      </c>
      <c r="BG624" s="44">
        <f>SUM(Tabela1[[#This Row],[ESTOQUE TOTAL]],Tabela1[[#This Row],[TRÂNSITO TOTAL]])</f>
        <v>1380</v>
      </c>
      <c r="BH6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16.930555555555554</v>
      </c>
    </row>
    <row r="625" spans="1:61" s="3" customFormat="1" x14ac:dyDescent="0.2">
      <c r="A625" s="4" t="s">
        <v>17</v>
      </c>
      <c r="B625" s="4" t="s">
        <v>1218</v>
      </c>
      <c r="C625" s="4">
        <v>20</v>
      </c>
      <c r="D625" s="4" t="s">
        <v>85</v>
      </c>
      <c r="E625" s="5">
        <v>100</v>
      </c>
      <c r="F625" s="4"/>
      <c r="G625" s="4"/>
      <c r="H625" s="4"/>
      <c r="I625" s="4">
        <v>80</v>
      </c>
      <c r="J625" s="4"/>
      <c r="K625" s="4"/>
      <c r="L625" s="4"/>
      <c r="M625" s="4">
        <v>20</v>
      </c>
      <c r="N625" s="4"/>
      <c r="O625" s="4"/>
      <c r="P625" s="4">
        <v>20</v>
      </c>
      <c r="Q625" s="13">
        <f t="shared" si="234"/>
        <v>1.8181818181818181</v>
      </c>
      <c r="R625" s="16">
        <f t="shared" si="235"/>
        <v>0</v>
      </c>
      <c r="S625" s="16">
        <f t="shared" si="236"/>
        <v>0</v>
      </c>
      <c r="T625" s="16">
        <f t="shared" si="237"/>
        <v>0</v>
      </c>
      <c r="U625" s="16">
        <f t="shared" si="238"/>
        <v>1.4545454545454546</v>
      </c>
      <c r="V625" s="16">
        <f t="shared" si="239"/>
        <v>0</v>
      </c>
      <c r="W625" s="16">
        <f t="shared" si="240"/>
        <v>0</v>
      </c>
      <c r="X625" s="16">
        <f t="shared" si="241"/>
        <v>0</v>
      </c>
      <c r="Y625" s="16">
        <f t="shared" si="242"/>
        <v>0.36363636363636365</v>
      </c>
      <c r="Z625" s="16">
        <f t="shared" si="243"/>
        <v>0</v>
      </c>
      <c r="AA625" s="16">
        <f t="shared" si="244"/>
        <v>0</v>
      </c>
      <c r="AB625" s="17">
        <f t="shared" si="245"/>
        <v>0.36363636363636365</v>
      </c>
      <c r="AC625" s="15">
        <v>2654.4</v>
      </c>
      <c r="AD625" s="14">
        <f>AVERAGE(Tabela1[[#This Row],[202407-JUL]:[202506-JUN]])</f>
        <v>55</v>
      </c>
      <c r="AE625" s="14">
        <f t="shared" si="246"/>
        <v>55</v>
      </c>
      <c r="AF625" s="5">
        <v>0</v>
      </c>
      <c r="AG625" s="6">
        <v>1800</v>
      </c>
      <c r="AH625" s="4">
        <v>860</v>
      </c>
      <c r="AI625" s="23">
        <f>SUM(Tabela1[[#This Row],[ESTOQUE RJ]:[ESTOQUE SC]])</f>
        <v>2660</v>
      </c>
      <c r="AJ625" s="4">
        <v>0</v>
      </c>
      <c r="AK625" s="4">
        <v>0</v>
      </c>
      <c r="AL625" s="24">
        <f>SUM(Tabela1[[#This Row],[QTD CONTAINER]:[QTD FÁBRICA]])</f>
        <v>0</v>
      </c>
      <c r="AM625" s="7">
        <f t="shared" si="247"/>
        <v>32.727272727272727</v>
      </c>
      <c r="AN625" s="7">
        <f t="shared" si="248"/>
        <v>15.636363636363637</v>
      </c>
      <c r="AO625" s="8">
        <f t="shared" si="249"/>
        <v>0</v>
      </c>
      <c r="AP625" s="9">
        <f t="shared" si="250"/>
        <v>0</v>
      </c>
      <c r="AQ625" s="25">
        <f t="shared" si="251"/>
        <v>48.36363636363636</v>
      </c>
      <c r="AR625" s="18">
        <f t="shared" si="252"/>
        <v>32.727272727272727</v>
      </c>
      <c r="AS625" s="7">
        <f t="shared" si="253"/>
        <v>15.636363636363637</v>
      </c>
      <c r="AT625" s="8">
        <f t="shared" si="254"/>
        <v>0</v>
      </c>
      <c r="AU625" s="9">
        <f t="shared" si="255"/>
        <v>0</v>
      </c>
      <c r="AV625" s="10">
        <f t="shared" si="256"/>
        <v>48.36363636363636</v>
      </c>
      <c r="AW625" s="22">
        <f t="shared" si="257"/>
        <v>0</v>
      </c>
      <c r="AX625" s="5">
        <f t="shared" si="258"/>
        <v>0</v>
      </c>
      <c r="AY625" s="4">
        <f>IF(
  AND(Tabela1[[#This Row],[GRUPO | ITEM]]="PALHETAS",NOT(OR(MID(Tabela1[[#This Row],[ITEM]],1,5)="YN-PF",MID(Tabela1[[#This Row],[ITEM]],1,5)="YN-PC"))),
  0,
  IF(
    ROUNDUP(
      IF(
        IF(D625="A",13-SUM(AR625:AU625),IF(D625="B",11-SUM(AR625:AU625),IF(D625="C",7-SUM(AR625:AU625))))
        &lt;0,
        0,
        IF(D625="A",13-SUM(AR625:AU625),IF(D625="B",11-SUM(AR625:AU625),IF(D625="C",7-SUM(AR625:AU625))))
      )
      *AE625/C625, 0
    )
    *C625 = 0,
    0,
    ROUNDUP(
      IF(
        IF(D625="A",13-SUM(AR625:AU625),IF(D625="B",11-SUM(AR625:AU625),IF(D625="C",7-SUM(AR625:AU625))))
        &lt;0,
        0,
        IF(D625="A",13-SUM(AR625:AU625),IF(D625="B",11-SUM(AR625:AU625),IF(D625="C",7-SUM(AR625:AU625))))
      )
      *AE625/C625, 0
    ) *C625
  )
)</f>
        <v>0</v>
      </c>
      <c r="AZ625" s="26">
        <f>IF(OR(COUNTIF(AB625,"&gt;="&amp;1.5)+COUNTIF(AA625,"&gt;="&amp;1.5)+COUNTIF(Z625,"&gt;="&amp;1.5)+COUNTIF(Y625,"&gt;="&amp;1.5)+COUNTIF(X625,"&gt;="&amp;1.5)&gt;=2,COUNTIF(AB625,"&gt;="&amp;2)&gt;=1,AND(AA625&gt;=1.5,AB625&lt;=0.3,AI625=0)),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+IFERROR(BA625*C625,0),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+IFERROR(BA625*C625,0),
IFERROR(AVERAGEIF(Tabela1[[#This Row],[COMPRA PADRÃO]:[COMPRA &gt;30%]],"&gt;"&amp;0,Tabela1[[#This Row],[COMPRA PADRÃO]:[COMPRA &gt;30%]]),
0))/Tabela1[[#This Row],[U/CX]],0)*Tabela1[[#This Row],[U/CX]])</f>
        <v>0</v>
      </c>
      <c r="BA625" s="19"/>
      <c r="BB625" s="19"/>
      <c r="BC625" s="5"/>
      <c r="BD625" s="43">
        <f t="shared" si="259"/>
        <v>0.83018867924528306</v>
      </c>
      <c r="BE625" s="44">
        <f>Tabela1[[#This Row],[MÉDIA DIÁRIA]]*180</f>
        <v>149.43396226415095</v>
      </c>
      <c r="BF625" s="44">
        <f>Tabela1[[#This Row],[MÉDIA DIÁRIA]]*IF(Tabela1[[#This Row],[ABC FAT]]="A",(13*22),IF(Tabela1[[#This Row],[ABC FAT]]="B",(9*22),IF(Tabela1[[#This Row],[ABC FAT]]="C",(3*22),0)))</f>
        <v>54.79245283018868</v>
      </c>
      <c r="BG625" s="44">
        <f>SUM(Tabela1[[#This Row],[ESTOQUE TOTAL]],Tabela1[[#This Row],[TRÂNSITO TOTAL]])</f>
        <v>2660</v>
      </c>
      <c r="BH6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17.800505050505048</v>
      </c>
    </row>
    <row r="626" spans="1:61" s="3" customFormat="1" x14ac:dyDescent="0.2">
      <c r="A626" s="4" t="s">
        <v>17</v>
      </c>
      <c r="B626" s="4" t="s">
        <v>875</v>
      </c>
      <c r="C626" s="4">
        <v>20</v>
      </c>
      <c r="D626" s="4" t="s">
        <v>85</v>
      </c>
      <c r="E626" s="5"/>
      <c r="F626" s="4">
        <v>80</v>
      </c>
      <c r="G626" s="4"/>
      <c r="H626" s="4"/>
      <c r="I626" s="4">
        <v>20</v>
      </c>
      <c r="J626" s="4"/>
      <c r="K626" s="4"/>
      <c r="L626" s="4">
        <v>40</v>
      </c>
      <c r="M626" s="4"/>
      <c r="N626" s="4"/>
      <c r="O626" s="4"/>
      <c r="P626" s="4"/>
      <c r="Q626" s="13">
        <f t="shared" si="234"/>
        <v>0</v>
      </c>
      <c r="R626" s="16">
        <f t="shared" si="235"/>
        <v>1.7142857142857144</v>
      </c>
      <c r="S626" s="16">
        <f t="shared" si="236"/>
        <v>0</v>
      </c>
      <c r="T626" s="16">
        <f t="shared" si="237"/>
        <v>0</v>
      </c>
      <c r="U626" s="16">
        <f t="shared" si="238"/>
        <v>0.4285714285714286</v>
      </c>
      <c r="V626" s="16">
        <f t="shared" si="239"/>
        <v>0</v>
      </c>
      <c r="W626" s="16">
        <f t="shared" si="240"/>
        <v>0</v>
      </c>
      <c r="X626" s="16">
        <f t="shared" si="241"/>
        <v>0.85714285714285721</v>
      </c>
      <c r="Y626" s="16">
        <f t="shared" si="242"/>
        <v>0</v>
      </c>
      <c r="Z626" s="16">
        <f t="shared" si="243"/>
        <v>0</v>
      </c>
      <c r="AA626" s="16">
        <f t="shared" si="244"/>
        <v>0</v>
      </c>
      <c r="AB626" s="17">
        <f t="shared" si="245"/>
        <v>0</v>
      </c>
      <c r="AC626" s="15">
        <v>2142.1999999999998</v>
      </c>
      <c r="AD626" s="14">
        <f>AVERAGE(Tabela1[[#This Row],[202407-JUL]:[202506-JUN]])</f>
        <v>46.666666666666664</v>
      </c>
      <c r="AE626" s="14">
        <f t="shared" si="246"/>
        <v>46.666666666666664</v>
      </c>
      <c r="AF626" s="5">
        <v>0</v>
      </c>
      <c r="AG626" s="6">
        <v>1720</v>
      </c>
      <c r="AH626" s="4">
        <v>0</v>
      </c>
      <c r="AI626" s="23">
        <f>SUM(Tabela1[[#This Row],[ESTOQUE RJ]:[ESTOQUE SC]])</f>
        <v>1720</v>
      </c>
      <c r="AJ626" s="4">
        <v>0</v>
      </c>
      <c r="AK626" s="4">
        <v>0</v>
      </c>
      <c r="AL626" s="24">
        <f>SUM(Tabela1[[#This Row],[QTD CONTAINER]:[QTD FÁBRICA]])</f>
        <v>0</v>
      </c>
      <c r="AM626" s="7">
        <f t="shared" si="247"/>
        <v>36.857142857142861</v>
      </c>
      <c r="AN626" s="7">
        <f t="shared" si="248"/>
        <v>0</v>
      </c>
      <c r="AO626" s="8">
        <f t="shared" si="249"/>
        <v>0</v>
      </c>
      <c r="AP626" s="9">
        <f t="shared" si="250"/>
        <v>0</v>
      </c>
      <c r="AQ626" s="25">
        <f t="shared" si="251"/>
        <v>36.857142857142861</v>
      </c>
      <c r="AR626" s="18">
        <f t="shared" si="252"/>
        <v>36.857142857142861</v>
      </c>
      <c r="AS626" s="7">
        <f t="shared" si="253"/>
        <v>0</v>
      </c>
      <c r="AT626" s="8">
        <f t="shared" si="254"/>
        <v>0</v>
      </c>
      <c r="AU626" s="9">
        <f t="shared" si="255"/>
        <v>0</v>
      </c>
      <c r="AV626" s="10">
        <f t="shared" si="256"/>
        <v>36.857142857142861</v>
      </c>
      <c r="AW626" s="22">
        <f t="shared" si="257"/>
        <v>0</v>
      </c>
      <c r="AX626" s="5">
        <f t="shared" si="258"/>
        <v>0</v>
      </c>
      <c r="AY626" s="4">
        <f>IF(
  AND(Tabela1[[#This Row],[GRUPO | ITEM]]="PALHETAS",NOT(OR(MID(Tabela1[[#This Row],[ITEM]],1,5)="YN-PF",MID(Tabela1[[#This Row],[ITEM]],1,5)="YN-PC"))),
  0,
  IF(
    ROUNDUP(
      IF(
        IF(D626="A",13-SUM(AR626:AU626),IF(D626="B",11-SUM(AR626:AU626),IF(D626="C",7-SUM(AR626:AU626))))
        &lt;0,
        0,
        IF(D626="A",13-SUM(AR626:AU626),IF(D626="B",11-SUM(AR626:AU626),IF(D626="C",7-SUM(AR626:AU626))))
      )
      *AE626/C626, 0
    )
    *C626 = 0,
    0,
    ROUNDUP(
      IF(
        IF(D626="A",13-SUM(AR626:AU626),IF(D626="B",11-SUM(AR626:AU626),IF(D626="C",7-SUM(AR626:AU626))))
        &lt;0,
        0,
        IF(D626="A",13-SUM(AR626:AU626),IF(D626="B",11-SUM(AR626:AU626),IF(D626="C",7-SUM(AR626:AU626))))
      )
      *AE626/C626, 0
    ) *C626
  )
)</f>
        <v>0</v>
      </c>
      <c r="AZ626" s="26">
        <f>IF(OR(COUNTIF(AB626,"&gt;="&amp;1.5)+COUNTIF(AA626,"&gt;="&amp;1.5)+COUNTIF(Z626,"&gt;="&amp;1.5)+COUNTIF(Y626,"&gt;="&amp;1.5)+COUNTIF(X626,"&gt;="&amp;1.5)&gt;=2,COUNTIF(AB626,"&gt;="&amp;2)&gt;=1,AND(AA626&gt;=1.5,AB626&lt;=0.3,AI626=0)),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+IFERROR(BA626*C626,0),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+IFERROR(BA626*C626,0),
IFERROR(AVERAGEIF(Tabela1[[#This Row],[COMPRA PADRÃO]:[COMPRA &gt;30%]],"&gt;"&amp;0,Tabela1[[#This Row],[COMPRA PADRÃO]:[COMPRA &gt;30%]]),
0))/Tabela1[[#This Row],[U/CX]],0)*Tabela1[[#This Row],[U/CX]])</f>
        <v>0</v>
      </c>
      <c r="BA626" s="33"/>
      <c r="BB626" s="33"/>
      <c r="BC626" s="42"/>
      <c r="BD626" s="43">
        <f t="shared" si="259"/>
        <v>0.52830188679245282</v>
      </c>
      <c r="BE626" s="44">
        <f>Tabela1[[#This Row],[MÉDIA DIÁRIA]]*180</f>
        <v>95.094339622641513</v>
      </c>
      <c r="BF626" s="44">
        <f>Tabela1[[#This Row],[MÉDIA DIÁRIA]]*IF(Tabela1[[#This Row],[ABC FAT]]="A",(13*22),IF(Tabela1[[#This Row],[ABC FAT]]="B",(9*22),IF(Tabela1[[#This Row],[ABC FAT]]="C",(3*22),0)))</f>
        <v>34.867924528301884</v>
      </c>
      <c r="BG626" s="44">
        <f>SUM(Tabela1[[#This Row],[ESTOQUE TOTAL]],Tabela1[[#This Row],[TRÂNSITO TOTAL]])</f>
        <v>1720</v>
      </c>
      <c r="BH6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18.087301587301585</v>
      </c>
    </row>
    <row r="627" spans="1:61" s="3" customFormat="1" x14ac:dyDescent="0.2">
      <c r="A627" s="4" t="s">
        <v>17</v>
      </c>
      <c r="B627" s="4" t="s">
        <v>1291</v>
      </c>
      <c r="C627" s="4">
        <v>40</v>
      </c>
      <c r="D627" s="4" t="s">
        <v>85</v>
      </c>
      <c r="E627" s="5">
        <v>20</v>
      </c>
      <c r="F627" s="4">
        <v>10</v>
      </c>
      <c r="G627" s="4"/>
      <c r="H627" s="4">
        <v>60</v>
      </c>
      <c r="I627" s="4">
        <v>20</v>
      </c>
      <c r="J627" s="4"/>
      <c r="K627" s="4"/>
      <c r="L627" s="4"/>
      <c r="M627" s="4"/>
      <c r="N627" s="4"/>
      <c r="O627" s="4">
        <v>20</v>
      </c>
      <c r="P627" s="4"/>
      <c r="Q627" s="13">
        <f t="shared" si="234"/>
        <v>0.76923076923076927</v>
      </c>
      <c r="R627" s="16">
        <f t="shared" si="235"/>
        <v>0.38461538461538464</v>
      </c>
      <c r="S627" s="16">
        <f t="shared" si="236"/>
        <v>0</v>
      </c>
      <c r="T627" s="16">
        <f t="shared" si="237"/>
        <v>2.3076923076923075</v>
      </c>
      <c r="U627" s="16">
        <f t="shared" si="238"/>
        <v>0.76923076923076927</v>
      </c>
      <c r="V627" s="16">
        <f t="shared" si="239"/>
        <v>0</v>
      </c>
      <c r="W627" s="16">
        <f t="shared" si="240"/>
        <v>0</v>
      </c>
      <c r="X627" s="16">
        <f t="shared" si="241"/>
        <v>0</v>
      </c>
      <c r="Y627" s="16">
        <f t="shared" si="242"/>
        <v>0</v>
      </c>
      <c r="Z627" s="16">
        <f t="shared" si="243"/>
        <v>0</v>
      </c>
      <c r="AA627" s="16">
        <f t="shared" si="244"/>
        <v>0.76923076923076927</v>
      </c>
      <c r="AB627" s="17">
        <f t="shared" si="245"/>
        <v>0</v>
      </c>
      <c r="AC627" s="15">
        <v>917.2</v>
      </c>
      <c r="AD627" s="14">
        <f>AVERAGE(Tabela1[[#This Row],[202407-JUL]:[202506-JUN]])</f>
        <v>26</v>
      </c>
      <c r="AE627" s="14">
        <f t="shared" si="246"/>
        <v>26</v>
      </c>
      <c r="AF627" s="5">
        <v>0</v>
      </c>
      <c r="AG627" s="6">
        <v>1600</v>
      </c>
      <c r="AH627" s="4">
        <v>0</v>
      </c>
      <c r="AI627" s="23">
        <f>SUM(Tabela1[[#This Row],[ESTOQUE RJ]:[ESTOQUE SC]])</f>
        <v>1600</v>
      </c>
      <c r="AJ627" s="4">
        <v>0</v>
      </c>
      <c r="AK627" s="4">
        <v>0</v>
      </c>
      <c r="AL627" s="24">
        <f>SUM(Tabela1[[#This Row],[QTD CONTAINER]:[QTD FÁBRICA]])</f>
        <v>0</v>
      </c>
      <c r="AM627" s="7">
        <f t="shared" si="247"/>
        <v>61.53846153846154</v>
      </c>
      <c r="AN627" s="7">
        <f t="shared" si="248"/>
        <v>0</v>
      </c>
      <c r="AO627" s="8">
        <f t="shared" si="249"/>
        <v>0</v>
      </c>
      <c r="AP627" s="9">
        <f t="shared" si="250"/>
        <v>0</v>
      </c>
      <c r="AQ627" s="25">
        <f t="shared" si="251"/>
        <v>61.53846153846154</v>
      </c>
      <c r="AR627" s="18">
        <f t="shared" si="252"/>
        <v>61.53846153846154</v>
      </c>
      <c r="AS627" s="7">
        <f t="shared" si="253"/>
        <v>0</v>
      </c>
      <c r="AT627" s="8">
        <f t="shared" si="254"/>
        <v>0</v>
      </c>
      <c r="AU627" s="9">
        <f t="shared" si="255"/>
        <v>0</v>
      </c>
      <c r="AV627" s="10">
        <f t="shared" si="256"/>
        <v>61.53846153846154</v>
      </c>
      <c r="AW627" s="22">
        <f t="shared" si="257"/>
        <v>0</v>
      </c>
      <c r="AX627" s="5">
        <f t="shared" si="258"/>
        <v>0</v>
      </c>
      <c r="AY627" s="4">
        <f>IF(
  AND(Tabela1[[#This Row],[GRUPO | ITEM]]="PALHETAS",NOT(OR(MID(Tabela1[[#This Row],[ITEM]],1,5)="YN-PF",MID(Tabela1[[#This Row],[ITEM]],1,5)="YN-PC"))),
  0,
  IF(
    ROUNDUP(
      IF(
        IF(D627="A",13-SUM(AR627:AU627),IF(D627="B",11-SUM(AR627:AU627),IF(D627="C",7-SUM(AR627:AU627))))
        &lt;0,
        0,
        IF(D627="A",13-SUM(AR627:AU627),IF(D627="B",11-SUM(AR627:AU627),IF(D627="C",7-SUM(AR627:AU627))))
      )
      *AE627/C627, 0
    )
    *C627 = 0,
    0,
    ROUNDUP(
      IF(
        IF(D627="A",13-SUM(AR627:AU627),IF(D627="B",11-SUM(AR627:AU627),IF(D627="C",7-SUM(AR627:AU627))))
        &lt;0,
        0,
        IF(D627="A",13-SUM(AR627:AU627),IF(D627="B",11-SUM(AR627:AU627),IF(D627="C",7-SUM(AR627:AU627))))
      )
      *AE627/C627, 0
    ) *C627
  )
)</f>
        <v>0</v>
      </c>
      <c r="AZ627" s="26">
        <f>IF(OR(COUNTIF(AB627,"&gt;="&amp;1.5)+COUNTIF(AA627,"&gt;="&amp;1.5)+COUNTIF(Z627,"&gt;="&amp;1.5)+COUNTIF(Y627,"&gt;="&amp;1.5)+COUNTIF(X627,"&gt;="&amp;1.5)&gt;=2,COUNTIF(AB627,"&gt;="&amp;2)&gt;=1,AND(AA627&gt;=1.5,AB627&lt;=0.3,AI627=0)),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+IFERROR(BA627*C627,0),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+IFERROR(BA627*C627,0),
IFERROR(AVERAGEIF(Tabela1[[#This Row],[COMPRA PADRÃO]:[COMPRA &gt;30%]],"&gt;"&amp;0,Tabela1[[#This Row],[COMPRA PADRÃO]:[COMPRA &gt;30%]]),
0))/Tabela1[[#This Row],[U/CX]],0)*Tabela1[[#This Row],[U/CX]])</f>
        <v>0</v>
      </c>
      <c r="BA627" s="19"/>
      <c r="BB627" s="19"/>
      <c r="BC627" s="5"/>
      <c r="BD627" s="43">
        <f t="shared" si="259"/>
        <v>0.49056603773584906</v>
      </c>
      <c r="BE627" s="44">
        <f>Tabela1[[#This Row],[MÉDIA DIÁRIA]]*180</f>
        <v>88.301886792452834</v>
      </c>
      <c r="BF627" s="44">
        <f>Tabela1[[#This Row],[MÉDIA DIÁRIA]]*IF(Tabela1[[#This Row],[ABC FAT]]="A",(13*22),IF(Tabela1[[#This Row],[ABC FAT]]="B",(9*22),IF(Tabela1[[#This Row],[ABC FAT]]="C",(3*22),0)))</f>
        <v>32.377358490566039</v>
      </c>
      <c r="BG627" s="44">
        <f>SUM(Tabela1[[#This Row],[ESTOQUE TOTAL]],Tabela1[[#This Row],[TRÂNSITO TOTAL]])</f>
        <v>1600</v>
      </c>
      <c r="BH6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18.119658119658119</v>
      </c>
    </row>
    <row r="628" spans="1:61" s="3" customFormat="1" x14ac:dyDescent="0.2">
      <c r="A628" s="4" t="s">
        <v>17</v>
      </c>
      <c r="B628" s="4" t="s">
        <v>965</v>
      </c>
      <c r="C628" s="4">
        <v>25</v>
      </c>
      <c r="D628" s="4" t="s">
        <v>85</v>
      </c>
      <c r="E628" s="5"/>
      <c r="F628" s="4"/>
      <c r="G628" s="4">
        <v>80</v>
      </c>
      <c r="H628" s="4"/>
      <c r="I628" s="4"/>
      <c r="J628" s="4"/>
      <c r="K628" s="4">
        <v>5</v>
      </c>
      <c r="L628" s="4"/>
      <c r="M628" s="4">
        <v>25</v>
      </c>
      <c r="N628" s="4"/>
      <c r="O628" s="4"/>
      <c r="P628" s="4"/>
      <c r="Q628" s="13">
        <f t="shared" si="234"/>
        <v>0</v>
      </c>
      <c r="R628" s="16">
        <f t="shared" si="235"/>
        <v>0</v>
      </c>
      <c r="S628" s="16">
        <f t="shared" si="236"/>
        <v>2.1818181818181821</v>
      </c>
      <c r="T628" s="16">
        <f t="shared" si="237"/>
        <v>0</v>
      </c>
      <c r="U628" s="16">
        <f t="shared" si="238"/>
        <v>0</v>
      </c>
      <c r="V628" s="16">
        <f t="shared" si="239"/>
        <v>0</v>
      </c>
      <c r="W628" s="16">
        <f t="shared" si="240"/>
        <v>0.13636363636363638</v>
      </c>
      <c r="X628" s="16">
        <f t="shared" si="241"/>
        <v>0</v>
      </c>
      <c r="Y628" s="16">
        <f t="shared" si="242"/>
        <v>0.68181818181818188</v>
      </c>
      <c r="Z628" s="16">
        <f t="shared" si="243"/>
        <v>0</v>
      </c>
      <c r="AA628" s="16">
        <f t="shared" si="244"/>
        <v>0</v>
      </c>
      <c r="AB628" s="17">
        <f t="shared" si="245"/>
        <v>0</v>
      </c>
      <c r="AC628" s="15">
        <v>2192.8000000000002</v>
      </c>
      <c r="AD628" s="14">
        <f>AVERAGE(Tabela1[[#This Row],[202407-JUL]:[202506-JUN]])</f>
        <v>36.666666666666664</v>
      </c>
      <c r="AE628" s="14">
        <f t="shared" si="246"/>
        <v>52.5</v>
      </c>
      <c r="AF628" s="5">
        <v>0</v>
      </c>
      <c r="AG628" s="6">
        <v>440</v>
      </c>
      <c r="AH628" s="4">
        <v>925</v>
      </c>
      <c r="AI628" s="23">
        <f>SUM(Tabela1[[#This Row],[ESTOQUE RJ]:[ESTOQUE SC]])</f>
        <v>1365</v>
      </c>
      <c r="AJ628" s="4">
        <v>0</v>
      </c>
      <c r="AK628" s="4">
        <v>0</v>
      </c>
      <c r="AL628" s="24">
        <f>SUM(Tabela1[[#This Row],[QTD CONTAINER]:[QTD FÁBRICA]])</f>
        <v>0</v>
      </c>
      <c r="AM628" s="7">
        <f t="shared" si="247"/>
        <v>12</v>
      </c>
      <c r="AN628" s="7">
        <f t="shared" si="248"/>
        <v>25.22727272727273</v>
      </c>
      <c r="AO628" s="8">
        <f t="shared" si="249"/>
        <v>0</v>
      </c>
      <c r="AP628" s="9">
        <f t="shared" si="250"/>
        <v>0</v>
      </c>
      <c r="AQ628" s="25">
        <f t="shared" si="251"/>
        <v>37.227272727272734</v>
      </c>
      <c r="AR628" s="18">
        <f t="shared" si="252"/>
        <v>8.3809523809523814</v>
      </c>
      <c r="AS628" s="7">
        <f t="shared" si="253"/>
        <v>17.61904761904762</v>
      </c>
      <c r="AT628" s="8">
        <f t="shared" si="254"/>
        <v>0</v>
      </c>
      <c r="AU628" s="9">
        <f t="shared" si="255"/>
        <v>0</v>
      </c>
      <c r="AV628" s="10">
        <f t="shared" si="256"/>
        <v>26</v>
      </c>
      <c r="AW628" s="22">
        <f t="shared" si="257"/>
        <v>0</v>
      </c>
      <c r="AX628" s="5">
        <f t="shared" si="258"/>
        <v>0</v>
      </c>
      <c r="AY628" s="4">
        <f>IF(
  AND(Tabela1[[#This Row],[GRUPO | ITEM]]="PALHETAS",NOT(OR(MID(Tabela1[[#This Row],[ITEM]],1,5)="YN-PF",MID(Tabela1[[#This Row],[ITEM]],1,5)="YN-PC"))),
  0,
  IF(
    ROUNDUP(
      IF(
        IF(D628="A",13-SUM(AR628:AU628),IF(D628="B",11-SUM(AR628:AU628),IF(D628="C",7-SUM(AR628:AU628))))
        &lt;0,
        0,
        IF(D628="A",13-SUM(AR628:AU628),IF(D628="B",11-SUM(AR628:AU628),IF(D628="C",7-SUM(AR628:AU628))))
      )
      *AE628/C628, 0
    )
    *C628 = 0,
    0,
    ROUNDUP(
      IF(
        IF(D628="A",13-SUM(AR628:AU628),IF(D628="B",11-SUM(AR628:AU628),IF(D628="C",7-SUM(AR628:AU628))))
        &lt;0,
        0,
        IF(D628="A",13-SUM(AR628:AU628),IF(D628="B",11-SUM(AR628:AU628),IF(D628="C",7-SUM(AR628:AU628))))
      )
      *AE628/C628, 0
    ) *C628
  )
)</f>
        <v>0</v>
      </c>
      <c r="AZ628" s="26">
        <f>IF(OR(COUNTIF(AB628,"&gt;="&amp;1.5)+COUNTIF(AA628,"&gt;="&amp;1.5)+COUNTIF(Z628,"&gt;="&amp;1.5)+COUNTIF(Y628,"&gt;="&amp;1.5)+COUNTIF(X628,"&gt;="&amp;1.5)&gt;=2,COUNTIF(AB628,"&gt;="&amp;2)&gt;=1,AND(AA628&gt;=1.5,AB628&lt;=0.3,AI628=0)),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+IFERROR(BA628*C628,0),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+IFERROR(BA628*C628,0),
IFERROR(AVERAGEIF(Tabela1[[#This Row],[COMPRA PADRÃO]:[COMPRA &gt;30%]],"&gt;"&amp;0,Tabela1[[#This Row],[COMPRA PADRÃO]:[COMPRA &gt;30%]]),
0))/Tabela1[[#This Row],[U/CX]],0)*Tabela1[[#This Row],[U/CX]])</f>
        <v>0</v>
      </c>
      <c r="BA628" s="33"/>
      <c r="BB628" s="33"/>
      <c r="BC628" s="42"/>
      <c r="BD628" s="43">
        <f t="shared" si="259"/>
        <v>0.41509433962264153</v>
      </c>
      <c r="BE628" s="44">
        <f>Tabela1[[#This Row],[MÉDIA DIÁRIA]]*180</f>
        <v>74.716981132075475</v>
      </c>
      <c r="BF628" s="44">
        <f>Tabela1[[#This Row],[MÉDIA DIÁRIA]]*IF(Tabela1[[#This Row],[ABC FAT]]="A",(13*22),IF(Tabela1[[#This Row],[ABC FAT]]="B",(9*22),IF(Tabela1[[#This Row],[ABC FAT]]="C",(3*22),0)))</f>
        <v>27.39622641509434</v>
      </c>
      <c r="BG628" s="44">
        <f>SUM(Tabela1[[#This Row],[ESTOQUE TOTAL]],Tabela1[[#This Row],[TRÂNSITO TOTAL]])</f>
        <v>1365</v>
      </c>
      <c r="BH6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18.268939393939394</v>
      </c>
    </row>
    <row r="629" spans="1:61" s="3" customFormat="1" x14ac:dyDescent="0.2">
      <c r="A629" s="4" t="s">
        <v>17</v>
      </c>
      <c r="B629" s="4" t="s">
        <v>874</v>
      </c>
      <c r="C629" s="4">
        <v>25</v>
      </c>
      <c r="D629" s="4" t="s">
        <v>85</v>
      </c>
      <c r="E629" s="5"/>
      <c r="F629" s="4">
        <v>50</v>
      </c>
      <c r="G629" s="4"/>
      <c r="H629" s="4"/>
      <c r="I629" s="4">
        <v>75</v>
      </c>
      <c r="J629" s="4"/>
      <c r="K629" s="4">
        <v>100</v>
      </c>
      <c r="L629" s="4">
        <v>125</v>
      </c>
      <c r="M629" s="4"/>
      <c r="N629" s="4">
        <v>75</v>
      </c>
      <c r="O629" s="4">
        <v>25</v>
      </c>
      <c r="P629" s="4"/>
      <c r="Q629" s="13">
        <f t="shared" si="234"/>
        <v>0</v>
      </c>
      <c r="R629" s="16">
        <f t="shared" si="235"/>
        <v>0.66666666666666663</v>
      </c>
      <c r="S629" s="16">
        <f t="shared" si="236"/>
        <v>0</v>
      </c>
      <c r="T629" s="16">
        <f t="shared" si="237"/>
        <v>0</v>
      </c>
      <c r="U629" s="16">
        <f t="shared" si="238"/>
        <v>1</v>
      </c>
      <c r="V629" s="16">
        <f t="shared" si="239"/>
        <v>0</v>
      </c>
      <c r="W629" s="16">
        <f t="shared" si="240"/>
        <v>1.3333333333333333</v>
      </c>
      <c r="X629" s="16">
        <f t="shared" si="241"/>
        <v>1.6666666666666667</v>
      </c>
      <c r="Y629" s="16">
        <f t="shared" si="242"/>
        <v>0</v>
      </c>
      <c r="Z629" s="16">
        <f t="shared" si="243"/>
        <v>1</v>
      </c>
      <c r="AA629" s="16">
        <f t="shared" si="244"/>
        <v>0.33333333333333331</v>
      </c>
      <c r="AB629" s="17">
        <f t="shared" si="245"/>
        <v>0</v>
      </c>
      <c r="AC629" s="15">
        <v>5223.5</v>
      </c>
      <c r="AD629" s="14">
        <f>AVERAGE(Tabela1[[#This Row],[202407-JUL]:[202506-JUN]])</f>
        <v>75</v>
      </c>
      <c r="AE629" s="14">
        <f t="shared" si="246"/>
        <v>75</v>
      </c>
      <c r="AF629" s="5">
        <v>0</v>
      </c>
      <c r="AG629" s="6">
        <v>2950</v>
      </c>
      <c r="AH629" s="4">
        <v>2675</v>
      </c>
      <c r="AI629" s="23">
        <f>SUM(Tabela1[[#This Row],[ESTOQUE RJ]:[ESTOQUE SC]])</f>
        <v>5625</v>
      </c>
      <c r="AJ629" s="4">
        <v>0</v>
      </c>
      <c r="AK629" s="4">
        <v>0</v>
      </c>
      <c r="AL629" s="24">
        <f>SUM(Tabela1[[#This Row],[QTD CONTAINER]:[QTD FÁBRICA]])</f>
        <v>0</v>
      </c>
      <c r="AM629" s="7">
        <f t="shared" si="247"/>
        <v>39.333333333333336</v>
      </c>
      <c r="AN629" s="7">
        <f t="shared" si="248"/>
        <v>35.666666666666664</v>
      </c>
      <c r="AO629" s="8">
        <f t="shared" si="249"/>
        <v>0</v>
      </c>
      <c r="AP629" s="9">
        <f t="shared" si="250"/>
        <v>0</v>
      </c>
      <c r="AQ629" s="25">
        <f t="shared" si="251"/>
        <v>75</v>
      </c>
      <c r="AR629" s="18">
        <f t="shared" si="252"/>
        <v>39.333333333333336</v>
      </c>
      <c r="AS629" s="7">
        <f t="shared" si="253"/>
        <v>35.666666666666664</v>
      </c>
      <c r="AT629" s="8">
        <f t="shared" si="254"/>
        <v>0</v>
      </c>
      <c r="AU629" s="9">
        <f t="shared" si="255"/>
        <v>0</v>
      </c>
      <c r="AV629" s="10">
        <f t="shared" si="256"/>
        <v>75</v>
      </c>
      <c r="AW629" s="22">
        <f t="shared" si="257"/>
        <v>0</v>
      </c>
      <c r="AX629" s="5">
        <f t="shared" si="258"/>
        <v>0</v>
      </c>
      <c r="AY629" s="4">
        <f>IF(
  AND(Tabela1[[#This Row],[GRUPO | ITEM]]="PALHETAS",NOT(OR(MID(Tabela1[[#This Row],[ITEM]],1,5)="YN-PF",MID(Tabela1[[#This Row],[ITEM]],1,5)="YN-PC"))),
  0,
  IF(
    ROUNDUP(
      IF(
        IF(D629="A",13-SUM(AR629:AU629),IF(D629="B",11-SUM(AR629:AU629),IF(D629="C",7-SUM(AR629:AU629))))
        &lt;0,
        0,
        IF(D629="A",13-SUM(AR629:AU629),IF(D629="B",11-SUM(AR629:AU629),IF(D629="C",7-SUM(AR629:AU629))))
      )
      *AE629/C629, 0
    )
    *C629 = 0,
    0,
    ROUNDUP(
      IF(
        IF(D629="A",13-SUM(AR629:AU629),IF(D629="B",11-SUM(AR629:AU629),IF(D629="C",7-SUM(AR629:AU629))))
        &lt;0,
        0,
        IF(D629="A",13-SUM(AR629:AU629),IF(D629="B",11-SUM(AR629:AU629),IF(D629="C",7-SUM(AR629:AU629))))
      )
      *AE629/C629, 0
    ) *C629
  )
)</f>
        <v>0</v>
      </c>
      <c r="AZ629" s="26">
        <f>IF(OR(COUNTIF(AB629,"&gt;="&amp;1.5)+COUNTIF(AA629,"&gt;="&amp;1.5)+COUNTIF(Z629,"&gt;="&amp;1.5)+COUNTIF(Y629,"&gt;="&amp;1.5)+COUNTIF(X629,"&gt;="&amp;1.5)&gt;=2,COUNTIF(AB629,"&gt;="&amp;2)&gt;=1,AND(AA629&gt;=1.5,AB629&lt;=0.3,AI629=0)),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+IFERROR(BA629*C629,0),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+IFERROR(BA629*C629,0),
IFERROR(AVERAGEIF(Tabela1[[#This Row],[COMPRA PADRÃO]:[COMPRA &gt;30%]],"&gt;"&amp;0,Tabela1[[#This Row],[COMPRA PADRÃO]:[COMPRA &gt;30%]]),
0))/Tabela1[[#This Row],[U/CX]],0)*Tabela1[[#This Row],[U/CX]])</f>
        <v>0</v>
      </c>
      <c r="BA629" s="33"/>
      <c r="BB629" s="33"/>
      <c r="BC629" s="42"/>
      <c r="BD629" s="43">
        <f t="shared" si="259"/>
        <v>1.6981132075471699</v>
      </c>
      <c r="BE629" s="44">
        <f>Tabela1[[#This Row],[MÉDIA DIÁRIA]]*180</f>
        <v>305.66037735849056</v>
      </c>
      <c r="BF629" s="44">
        <f>Tabela1[[#This Row],[MÉDIA DIÁRIA]]*IF(Tabela1[[#This Row],[ABC FAT]]="A",(13*22),IF(Tabela1[[#This Row],[ABC FAT]]="B",(9*22),IF(Tabela1[[#This Row],[ABC FAT]]="C",(3*22),0)))</f>
        <v>112.0754716981132</v>
      </c>
      <c r="BG629" s="44">
        <f>SUM(Tabela1[[#This Row],[ESTOQUE TOTAL]],Tabela1[[#This Row],[TRÂNSITO TOTAL]])</f>
        <v>5625</v>
      </c>
      <c r="BH6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18.402777777777779</v>
      </c>
    </row>
    <row r="630" spans="1:61" s="3" customFormat="1" x14ac:dyDescent="0.2">
      <c r="A630" s="4" t="s">
        <v>17</v>
      </c>
      <c r="B630" s="4" t="s">
        <v>158</v>
      </c>
      <c r="C630" s="4">
        <v>25</v>
      </c>
      <c r="D630" s="4" t="s">
        <v>85</v>
      </c>
      <c r="E630" s="5"/>
      <c r="F630" s="4"/>
      <c r="G630" s="4">
        <v>115</v>
      </c>
      <c r="H630" s="4"/>
      <c r="I630" s="4"/>
      <c r="J630" s="4"/>
      <c r="K630" s="4"/>
      <c r="L630" s="4">
        <v>5</v>
      </c>
      <c r="M630" s="4"/>
      <c r="N630" s="4"/>
      <c r="O630" s="4"/>
      <c r="P630" s="4"/>
      <c r="Q630" s="13">
        <f t="shared" si="234"/>
        <v>0</v>
      </c>
      <c r="R630" s="16">
        <f t="shared" si="235"/>
        <v>0</v>
      </c>
      <c r="S630" s="16">
        <f t="shared" si="236"/>
        <v>1.9166666666666667</v>
      </c>
      <c r="T630" s="16">
        <f t="shared" si="237"/>
        <v>0</v>
      </c>
      <c r="U630" s="16">
        <f t="shared" si="238"/>
        <v>0</v>
      </c>
      <c r="V630" s="16">
        <f t="shared" si="239"/>
        <v>0</v>
      </c>
      <c r="W630" s="16">
        <f t="shared" si="240"/>
        <v>0</v>
      </c>
      <c r="X630" s="16">
        <f t="shared" si="241"/>
        <v>8.3333333333333329E-2</v>
      </c>
      <c r="Y630" s="16">
        <f t="shared" si="242"/>
        <v>0</v>
      </c>
      <c r="Z630" s="16">
        <f t="shared" si="243"/>
        <v>0</v>
      </c>
      <c r="AA630" s="16">
        <f t="shared" si="244"/>
        <v>0</v>
      </c>
      <c r="AB630" s="17">
        <f t="shared" si="245"/>
        <v>0</v>
      </c>
      <c r="AC630" s="15">
        <v>2436.15</v>
      </c>
      <c r="AD630" s="14">
        <f>AVERAGE(Tabela1[[#This Row],[202407-JUL]:[202506-JUN]])</f>
        <v>60</v>
      </c>
      <c r="AE630" s="14">
        <f t="shared" si="246"/>
        <v>115</v>
      </c>
      <c r="AF630" s="5">
        <v>0</v>
      </c>
      <c r="AG630" s="6">
        <v>0</v>
      </c>
      <c r="AH630" s="4">
        <v>0</v>
      </c>
      <c r="AI630" s="23">
        <f>SUM(Tabela1[[#This Row],[ESTOQUE RJ]:[ESTOQUE SC]])</f>
        <v>0</v>
      </c>
      <c r="AJ630" s="4">
        <v>1500</v>
      </c>
      <c r="AK630" s="4">
        <v>0</v>
      </c>
      <c r="AL630" s="24">
        <f>SUM(Tabela1[[#This Row],[QTD CONTAINER]:[QTD FÁBRICA]])</f>
        <v>1500</v>
      </c>
      <c r="AM630" s="7">
        <f t="shared" si="247"/>
        <v>0</v>
      </c>
      <c r="AN630" s="7">
        <f t="shared" si="248"/>
        <v>0</v>
      </c>
      <c r="AO630" s="8">
        <f t="shared" si="249"/>
        <v>25</v>
      </c>
      <c r="AP630" s="9">
        <f t="shared" si="250"/>
        <v>0</v>
      </c>
      <c r="AQ630" s="25">
        <f t="shared" si="251"/>
        <v>25</v>
      </c>
      <c r="AR630" s="18">
        <f t="shared" si="252"/>
        <v>0</v>
      </c>
      <c r="AS630" s="7">
        <f t="shared" si="253"/>
        <v>0</v>
      </c>
      <c r="AT630" s="8">
        <f t="shared" si="254"/>
        <v>13.043478260869565</v>
      </c>
      <c r="AU630" s="9">
        <f t="shared" si="255"/>
        <v>0</v>
      </c>
      <c r="AV630" s="10">
        <f t="shared" si="256"/>
        <v>13.043478260869565</v>
      </c>
      <c r="AW630" s="22">
        <f t="shared" si="257"/>
        <v>0</v>
      </c>
      <c r="AX630" s="5">
        <f t="shared" si="258"/>
        <v>0</v>
      </c>
      <c r="AY630" s="4">
        <f>IF(
  AND(Tabela1[[#This Row],[GRUPO | ITEM]]="PALHETAS",NOT(OR(MID(Tabela1[[#This Row],[ITEM]],1,5)="YN-PF",MID(Tabela1[[#This Row],[ITEM]],1,5)="YN-PC"))),
  0,
  IF(
    ROUNDUP(
      IF(
        IF(D630="A",13-SUM(AR630:AU630),IF(D630="B",11-SUM(AR630:AU630),IF(D630="C",7-SUM(AR630:AU630))))
        &lt;0,
        0,
        IF(D630="A",13-SUM(AR630:AU630),IF(D630="B",11-SUM(AR630:AU630),IF(D630="C",7-SUM(AR630:AU630))))
      )
      *AE630/C630, 0
    )
    *C630 = 0,
    0,
    ROUNDUP(
      IF(
        IF(D630="A",13-SUM(AR630:AU630),IF(D630="B",11-SUM(AR630:AU630),IF(D630="C",7-SUM(AR630:AU630))))
        &lt;0,
        0,
        IF(D630="A",13-SUM(AR630:AU630),IF(D630="B",11-SUM(AR630:AU630),IF(D630="C",7-SUM(AR630:AU630))))
      )
      *AE630/C630, 0
    ) *C630
  )
)</f>
        <v>0</v>
      </c>
      <c r="AZ630" s="26">
        <f>IF(OR(COUNTIF(AB630,"&gt;="&amp;1.5)+COUNTIF(AA630,"&gt;="&amp;1.5)+COUNTIF(Z630,"&gt;="&amp;1.5)+COUNTIF(Y630,"&gt;="&amp;1.5)+COUNTIF(X630,"&gt;="&amp;1.5)&gt;=2,COUNTIF(AB630,"&gt;="&amp;2)&gt;=1,AND(AA630&gt;=1.5,AB630&lt;=0.3,AI630=0)),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+IFERROR(BA630*C630,0),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+IFERROR(BA630*C630,0),
IFERROR(AVERAGEIF(Tabela1[[#This Row],[COMPRA PADRÃO]:[COMPRA &gt;30%]],"&gt;"&amp;0,Tabela1[[#This Row],[COMPRA PADRÃO]:[COMPRA &gt;30%]]),
0))/Tabela1[[#This Row],[U/CX]],0)*Tabela1[[#This Row],[U/CX]])</f>
        <v>0</v>
      </c>
      <c r="BA630" s="19"/>
      <c r="BB630" s="19"/>
      <c r="BC630" s="5"/>
      <c r="BD630" s="43">
        <f t="shared" si="259"/>
        <v>0.45283018867924529</v>
      </c>
      <c r="BE630" s="44">
        <f>Tabela1[[#This Row],[MÉDIA DIÁRIA]]*180</f>
        <v>81.509433962264154</v>
      </c>
      <c r="BF630" s="44">
        <f>Tabela1[[#This Row],[MÉDIA DIÁRIA]]*IF(Tabela1[[#This Row],[ABC FAT]]="A",(13*22),IF(Tabela1[[#This Row],[ABC FAT]]="B",(9*22),IF(Tabela1[[#This Row],[ABC FAT]]="C",(3*22),0)))</f>
        <v>29.886792452830189</v>
      </c>
      <c r="BG630" s="44">
        <f>SUM(Tabela1[[#This Row],[ESTOQUE TOTAL]],Tabela1[[#This Row],[TRÂNSITO TOTAL]])</f>
        <v>1500</v>
      </c>
      <c r="BH6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18.402777777777779</v>
      </c>
    </row>
    <row r="631" spans="1:61" s="3" customFormat="1" x14ac:dyDescent="0.2">
      <c r="A631" s="4" t="s">
        <v>17</v>
      </c>
      <c r="B631" s="4" t="s">
        <v>165</v>
      </c>
      <c r="C631" s="4">
        <v>25</v>
      </c>
      <c r="D631" s="4" t="s">
        <v>85</v>
      </c>
      <c r="E631" s="5"/>
      <c r="F631" s="4"/>
      <c r="G631" s="4">
        <v>95</v>
      </c>
      <c r="H631" s="4"/>
      <c r="I631" s="4"/>
      <c r="J631" s="4"/>
      <c r="K631" s="4"/>
      <c r="L631" s="4">
        <v>10</v>
      </c>
      <c r="M631" s="4">
        <v>15</v>
      </c>
      <c r="N631" s="4"/>
      <c r="O631" s="4"/>
      <c r="P631" s="4"/>
      <c r="Q631" s="13">
        <f t="shared" si="234"/>
        <v>0</v>
      </c>
      <c r="R631" s="16">
        <f t="shared" si="235"/>
        <v>0</v>
      </c>
      <c r="S631" s="16">
        <f t="shared" si="236"/>
        <v>2.375</v>
      </c>
      <c r="T631" s="16">
        <f t="shared" si="237"/>
        <v>0</v>
      </c>
      <c r="U631" s="16">
        <f t="shared" si="238"/>
        <v>0</v>
      </c>
      <c r="V631" s="16">
        <f t="shared" si="239"/>
        <v>0</v>
      </c>
      <c r="W631" s="16">
        <f t="shared" si="240"/>
        <v>0</v>
      </c>
      <c r="X631" s="16">
        <f t="shared" si="241"/>
        <v>0.25</v>
      </c>
      <c r="Y631" s="16">
        <f t="shared" si="242"/>
        <v>0.375</v>
      </c>
      <c r="Z631" s="16">
        <f t="shared" si="243"/>
        <v>0</v>
      </c>
      <c r="AA631" s="16">
        <f t="shared" si="244"/>
        <v>0</v>
      </c>
      <c r="AB631" s="17">
        <f t="shared" si="245"/>
        <v>0</v>
      </c>
      <c r="AC631" s="15">
        <v>2423.75</v>
      </c>
      <c r="AD631" s="14">
        <f>AVERAGE(Tabela1[[#This Row],[202407-JUL]:[202506-JUN]])</f>
        <v>40</v>
      </c>
      <c r="AE631" s="14">
        <f t="shared" si="246"/>
        <v>55</v>
      </c>
      <c r="AF631" s="5">
        <v>0</v>
      </c>
      <c r="AG631" s="6">
        <v>1</v>
      </c>
      <c r="AH631" s="4">
        <v>0</v>
      </c>
      <c r="AI631" s="23">
        <f>SUM(Tabela1[[#This Row],[ESTOQUE RJ]:[ESTOQUE SC]])</f>
        <v>1</v>
      </c>
      <c r="AJ631" s="4">
        <v>1500</v>
      </c>
      <c r="AK631" s="4">
        <v>0</v>
      </c>
      <c r="AL631" s="24">
        <f>SUM(Tabela1[[#This Row],[QTD CONTAINER]:[QTD FÁBRICA]])</f>
        <v>1500</v>
      </c>
      <c r="AM631" s="7">
        <f t="shared" si="247"/>
        <v>2.5000000000000001E-2</v>
      </c>
      <c r="AN631" s="7">
        <f t="shared" si="248"/>
        <v>0</v>
      </c>
      <c r="AO631" s="8">
        <f t="shared" si="249"/>
        <v>37.5</v>
      </c>
      <c r="AP631" s="9">
        <f t="shared" si="250"/>
        <v>0</v>
      </c>
      <c r="AQ631" s="25">
        <f t="shared" si="251"/>
        <v>37.524999999999999</v>
      </c>
      <c r="AR631" s="18">
        <f t="shared" si="252"/>
        <v>1.8181818181818181E-2</v>
      </c>
      <c r="AS631" s="7">
        <f t="shared" si="253"/>
        <v>0</v>
      </c>
      <c r="AT631" s="8">
        <f t="shared" si="254"/>
        <v>27.272727272727273</v>
      </c>
      <c r="AU631" s="9">
        <f t="shared" si="255"/>
        <v>0</v>
      </c>
      <c r="AV631" s="10">
        <f t="shared" si="256"/>
        <v>27.290909090909093</v>
      </c>
      <c r="AW631" s="22">
        <f t="shared" si="257"/>
        <v>0</v>
      </c>
      <c r="AX631" s="5">
        <f t="shared" si="258"/>
        <v>0</v>
      </c>
      <c r="AY631" s="4">
        <f>IF(
  AND(Tabela1[[#This Row],[GRUPO | ITEM]]="PALHETAS",NOT(OR(MID(Tabela1[[#This Row],[ITEM]],1,5)="YN-PF",MID(Tabela1[[#This Row],[ITEM]],1,5)="YN-PC"))),
  0,
  IF(
    ROUNDUP(
      IF(
        IF(D631="A",13-SUM(AR631:AU631),IF(D631="B",11-SUM(AR631:AU631),IF(D631="C",7-SUM(AR631:AU631))))
        &lt;0,
        0,
        IF(D631="A",13-SUM(AR631:AU631),IF(D631="B",11-SUM(AR631:AU631),IF(D631="C",7-SUM(AR631:AU631))))
      )
      *AE631/C631, 0
    )
    *C631 = 0,
    0,
    ROUNDUP(
      IF(
        IF(D631="A",13-SUM(AR631:AU631),IF(D631="B",11-SUM(AR631:AU631),IF(D631="C",7-SUM(AR631:AU631))))
        &lt;0,
        0,
        IF(D631="A",13-SUM(AR631:AU631),IF(D631="B",11-SUM(AR631:AU631),IF(D631="C",7-SUM(AR631:AU631))))
      )
      *AE631/C631, 0
    ) *C631
  )
)</f>
        <v>0</v>
      </c>
      <c r="AZ631" s="26">
        <f>IF(OR(COUNTIF(AB631,"&gt;="&amp;1.5)+COUNTIF(AA631,"&gt;="&amp;1.5)+COUNTIF(Z631,"&gt;="&amp;1.5)+COUNTIF(Y631,"&gt;="&amp;1.5)+COUNTIF(X631,"&gt;="&amp;1.5)&gt;=2,COUNTIF(AB631,"&gt;="&amp;2)&gt;=1,AND(AA631&gt;=1.5,AB631&lt;=0.3,AI631=0)),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+IFERROR(BA631*C631,0),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+IFERROR(BA631*C631,0),
IFERROR(AVERAGEIF(Tabela1[[#This Row],[COMPRA PADRÃO]:[COMPRA &gt;30%]],"&gt;"&amp;0,Tabela1[[#This Row],[COMPRA PADRÃO]:[COMPRA &gt;30%]]),
0))/Tabela1[[#This Row],[U/CX]],0)*Tabela1[[#This Row],[U/CX]])</f>
        <v>0</v>
      </c>
      <c r="BA631" s="19"/>
      <c r="BB631" s="19"/>
      <c r="BC631" s="5"/>
      <c r="BD631" s="43">
        <f t="shared" si="259"/>
        <v>0.45283018867924529</v>
      </c>
      <c r="BE631" s="44">
        <f>Tabela1[[#This Row],[MÉDIA DIÁRIA]]*180</f>
        <v>81.509433962264154</v>
      </c>
      <c r="BF631" s="44">
        <f>Tabela1[[#This Row],[MÉDIA DIÁRIA]]*IF(Tabela1[[#This Row],[ABC FAT]]="A",(13*22),IF(Tabela1[[#This Row],[ABC FAT]]="B",(9*22),IF(Tabela1[[#This Row],[ABC FAT]]="C",(3*22),0)))</f>
        <v>29.886792452830189</v>
      </c>
      <c r="BG631" s="44">
        <f>SUM(Tabela1[[#This Row],[ESTOQUE TOTAL]],Tabela1[[#This Row],[TRÂNSITO TOTAL]])</f>
        <v>1501</v>
      </c>
      <c r="BH6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18.415046296296296</v>
      </c>
    </row>
    <row r="632" spans="1:61" s="3" customFormat="1" x14ac:dyDescent="0.2">
      <c r="A632" s="4" t="s">
        <v>269</v>
      </c>
      <c r="B632" s="4" t="s">
        <v>1307</v>
      </c>
      <c r="C632" s="4">
        <v>8</v>
      </c>
      <c r="D632" s="4" t="s">
        <v>85</v>
      </c>
      <c r="E632" s="5"/>
      <c r="F632" s="4"/>
      <c r="G632" s="4"/>
      <c r="H632" s="4"/>
      <c r="I632" s="4"/>
      <c r="J632" s="4"/>
      <c r="K632" s="4"/>
      <c r="L632" s="4"/>
      <c r="M632" s="4"/>
      <c r="N632" s="4">
        <v>3</v>
      </c>
      <c r="O632" s="4">
        <v>4</v>
      </c>
      <c r="P632" s="4"/>
      <c r="Q632" s="13">
        <f t="shared" si="234"/>
        <v>0</v>
      </c>
      <c r="R632" s="16">
        <f t="shared" si="235"/>
        <v>0</v>
      </c>
      <c r="S632" s="16">
        <f t="shared" si="236"/>
        <v>0</v>
      </c>
      <c r="T632" s="16">
        <f t="shared" si="237"/>
        <v>0</v>
      </c>
      <c r="U632" s="16">
        <f t="shared" si="238"/>
        <v>0</v>
      </c>
      <c r="V632" s="16">
        <f t="shared" si="239"/>
        <v>0</v>
      </c>
      <c r="W632" s="16">
        <f t="shared" si="240"/>
        <v>0</v>
      </c>
      <c r="X632" s="16">
        <f t="shared" si="241"/>
        <v>0</v>
      </c>
      <c r="Y632" s="16">
        <f t="shared" si="242"/>
        <v>0</v>
      </c>
      <c r="Z632" s="16">
        <f t="shared" si="243"/>
        <v>0.8571428571428571</v>
      </c>
      <c r="AA632" s="16">
        <f t="shared" si="244"/>
        <v>1.1428571428571428</v>
      </c>
      <c r="AB632" s="17">
        <f t="shared" si="245"/>
        <v>0</v>
      </c>
      <c r="AC632" s="15">
        <v>1773.13</v>
      </c>
      <c r="AD632" s="14">
        <f>AVERAGE(Tabela1[[#This Row],[202407-JUL]:[202506-JUN]])</f>
        <v>3.5</v>
      </c>
      <c r="AE632" s="14">
        <f t="shared" si="246"/>
        <v>3.5</v>
      </c>
      <c r="AF632" s="5">
        <v>0</v>
      </c>
      <c r="AG632" s="6">
        <v>89</v>
      </c>
      <c r="AH632" s="4">
        <v>0</v>
      </c>
      <c r="AI632" s="23">
        <f>SUM(Tabela1[[#This Row],[ESTOQUE RJ]:[ESTOQUE SC]])</f>
        <v>89</v>
      </c>
      <c r="AJ632" s="4">
        <v>0</v>
      </c>
      <c r="AK632" s="4">
        <v>200</v>
      </c>
      <c r="AL632" s="24">
        <f>SUM(Tabela1[[#This Row],[QTD CONTAINER]:[QTD FÁBRICA]])</f>
        <v>200</v>
      </c>
      <c r="AM632" s="7">
        <f t="shared" si="247"/>
        <v>25.428571428571427</v>
      </c>
      <c r="AN632" s="7">
        <f t="shared" si="248"/>
        <v>0</v>
      </c>
      <c r="AO632" s="8">
        <f t="shared" si="249"/>
        <v>0</v>
      </c>
      <c r="AP632" s="9">
        <f t="shared" si="250"/>
        <v>57.142857142857146</v>
      </c>
      <c r="AQ632" s="25">
        <f t="shared" si="251"/>
        <v>82.571428571428569</v>
      </c>
      <c r="AR632" s="18">
        <f t="shared" si="252"/>
        <v>25.428571428571427</v>
      </c>
      <c r="AS632" s="7">
        <f t="shared" si="253"/>
        <v>0</v>
      </c>
      <c r="AT632" s="8">
        <f t="shared" si="254"/>
        <v>0</v>
      </c>
      <c r="AU632" s="9">
        <f t="shared" si="255"/>
        <v>57.142857142857146</v>
      </c>
      <c r="AV632" s="10">
        <f t="shared" si="256"/>
        <v>82.571428571428569</v>
      </c>
      <c r="AW632" s="22">
        <f t="shared" si="257"/>
        <v>0</v>
      </c>
      <c r="AX632" s="5">
        <f t="shared" si="258"/>
        <v>0</v>
      </c>
      <c r="AY632" s="4">
        <f>IF(
  AND(Tabela1[[#This Row],[GRUPO | ITEM]]="PALHETAS",NOT(OR(MID(Tabela1[[#This Row],[ITEM]],1,5)="YN-PF",MID(Tabela1[[#This Row],[ITEM]],1,5)="YN-PC"))),
  0,
  IF(
    ROUNDUP(
      IF(
        IF(D632="A",13-SUM(AR632:AU632),IF(D632="B",11-SUM(AR632:AU632),IF(D632="C",7-SUM(AR632:AU632))))
        &lt;0,
        0,
        IF(D632="A",13-SUM(AR632:AU632),IF(D632="B",11-SUM(AR632:AU632),IF(D632="C",7-SUM(AR632:AU632))))
      )
      *AE632/C632, 0
    )
    *C632 = 0,
    0,
    ROUNDUP(
      IF(
        IF(D632="A",13-SUM(AR632:AU632),IF(D632="B",11-SUM(AR632:AU632),IF(D632="C",7-SUM(AR632:AU632))))
        &lt;0,
        0,
        IF(D632="A",13-SUM(AR632:AU632),IF(D632="B",11-SUM(AR632:AU632),IF(D632="C",7-SUM(AR632:AU632))))
      )
      *AE632/C632, 0
    ) *C632
  )
)</f>
        <v>0</v>
      </c>
      <c r="AZ632" s="26">
        <f>IF(OR(COUNTIF(AB632,"&gt;="&amp;1.5)+COUNTIF(AA632,"&gt;="&amp;1.5)+COUNTIF(Z632,"&gt;="&amp;1.5)+COUNTIF(Y632,"&gt;="&amp;1.5)+COUNTIF(X632,"&gt;="&amp;1.5)&gt;=2,COUNTIF(AB632,"&gt;="&amp;2)&gt;=1,AND(AA632&gt;=1.5,AB632&lt;=0.3,AI632=0)),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+IFERROR(BA632*C632,0),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+IFERROR(BA632*C632,0),
IFERROR(AVERAGEIF(Tabela1[[#This Row],[COMPRA PADRÃO]:[COMPRA &gt;30%]],"&gt;"&amp;0,Tabela1[[#This Row],[COMPRA PADRÃO]:[COMPRA &gt;30%]]),
0))/Tabela1[[#This Row],[U/CX]],0)*Tabela1[[#This Row],[U/CX]])</f>
        <v>0</v>
      </c>
      <c r="BA632" s="19"/>
      <c r="BB632" s="19"/>
      <c r="BC632" s="5"/>
      <c r="BD632" s="43">
        <f t="shared" si="259"/>
        <v>2.6415094339622643E-2</v>
      </c>
      <c r="BE632" s="44">
        <f>Tabela1[[#This Row],[MÉDIA DIÁRIA]]*180</f>
        <v>4.7547169811320753</v>
      </c>
      <c r="BF632" s="44">
        <f>Tabela1[[#This Row],[MÉDIA DIÁRIA]]*IF(Tabela1[[#This Row],[ABC FAT]]="A",(13*22),IF(Tabela1[[#This Row],[ABC FAT]]="B",(9*22),IF(Tabela1[[#This Row],[ABC FAT]]="C",(3*22),0)))</f>
        <v>1.7433962264150944</v>
      </c>
      <c r="BG632" s="44">
        <f>SUM(Tabela1[[#This Row],[ESTOQUE TOTAL]],Tabela1[[#This Row],[TRÂNSITO TOTAL]])</f>
        <v>289</v>
      </c>
      <c r="BH6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18.718253968253968</v>
      </c>
    </row>
    <row r="633" spans="1:61" s="3" customFormat="1" x14ac:dyDescent="0.2">
      <c r="A633" s="4" t="s">
        <v>17</v>
      </c>
      <c r="B633" s="4" t="s">
        <v>813</v>
      </c>
      <c r="C633" s="4">
        <v>20</v>
      </c>
      <c r="D633" s="4" t="s">
        <v>85</v>
      </c>
      <c r="E633" s="5">
        <v>40</v>
      </c>
      <c r="F633" s="4">
        <v>20</v>
      </c>
      <c r="G633" s="4"/>
      <c r="H633" s="4">
        <v>20</v>
      </c>
      <c r="I633" s="4"/>
      <c r="J633" s="4"/>
      <c r="K633" s="4">
        <v>20</v>
      </c>
      <c r="L633" s="4"/>
      <c r="M633" s="4"/>
      <c r="N633" s="4"/>
      <c r="O633" s="4">
        <v>40</v>
      </c>
      <c r="P633" s="4"/>
      <c r="Q633" s="13">
        <f t="shared" si="234"/>
        <v>1.4285714285714286</v>
      </c>
      <c r="R633" s="16">
        <f t="shared" si="235"/>
        <v>0.7142857142857143</v>
      </c>
      <c r="S633" s="16">
        <f t="shared" si="236"/>
        <v>0</v>
      </c>
      <c r="T633" s="16">
        <f t="shared" si="237"/>
        <v>0.7142857142857143</v>
      </c>
      <c r="U633" s="16">
        <f t="shared" si="238"/>
        <v>0</v>
      </c>
      <c r="V633" s="16">
        <f t="shared" si="239"/>
        <v>0</v>
      </c>
      <c r="W633" s="16">
        <f t="shared" si="240"/>
        <v>0.7142857142857143</v>
      </c>
      <c r="X633" s="16">
        <f t="shared" si="241"/>
        <v>0</v>
      </c>
      <c r="Y633" s="16">
        <f t="shared" si="242"/>
        <v>0</v>
      </c>
      <c r="Z633" s="16">
        <f t="shared" si="243"/>
        <v>0</v>
      </c>
      <c r="AA633" s="16">
        <f t="shared" si="244"/>
        <v>1.4285714285714286</v>
      </c>
      <c r="AB633" s="17">
        <f t="shared" si="245"/>
        <v>0</v>
      </c>
      <c r="AC633" s="15">
        <v>1830.6</v>
      </c>
      <c r="AD633" s="14">
        <f>AVERAGE(Tabela1[[#This Row],[202407-JUL]:[202506-JUN]])</f>
        <v>28</v>
      </c>
      <c r="AE633" s="14">
        <f t="shared" si="246"/>
        <v>28</v>
      </c>
      <c r="AF633" s="5">
        <v>0</v>
      </c>
      <c r="AG633" s="6">
        <v>1340</v>
      </c>
      <c r="AH633" s="4">
        <v>480</v>
      </c>
      <c r="AI633" s="23">
        <f>SUM(Tabela1[[#This Row],[ESTOQUE RJ]:[ESTOQUE SC]])</f>
        <v>1820</v>
      </c>
      <c r="AJ633" s="4">
        <v>0</v>
      </c>
      <c r="AK633" s="4">
        <v>0</v>
      </c>
      <c r="AL633" s="24">
        <f>SUM(Tabela1[[#This Row],[QTD CONTAINER]:[QTD FÁBRICA]])</f>
        <v>0</v>
      </c>
      <c r="AM633" s="7">
        <f t="shared" si="247"/>
        <v>47.857142857142854</v>
      </c>
      <c r="AN633" s="7">
        <f t="shared" si="248"/>
        <v>17.142857142857142</v>
      </c>
      <c r="AO633" s="8">
        <f t="shared" si="249"/>
        <v>0</v>
      </c>
      <c r="AP633" s="9">
        <f t="shared" si="250"/>
        <v>0</v>
      </c>
      <c r="AQ633" s="25">
        <f t="shared" si="251"/>
        <v>65</v>
      </c>
      <c r="AR633" s="18">
        <f t="shared" si="252"/>
        <v>47.857142857142854</v>
      </c>
      <c r="AS633" s="7">
        <f t="shared" si="253"/>
        <v>17.142857142857142</v>
      </c>
      <c r="AT633" s="8">
        <f t="shared" si="254"/>
        <v>0</v>
      </c>
      <c r="AU633" s="9">
        <f t="shared" si="255"/>
        <v>0</v>
      </c>
      <c r="AV633" s="10">
        <f t="shared" si="256"/>
        <v>65</v>
      </c>
      <c r="AW633" s="22">
        <f t="shared" si="257"/>
        <v>0</v>
      </c>
      <c r="AX633" s="5">
        <f t="shared" si="258"/>
        <v>0</v>
      </c>
      <c r="AY633" s="4">
        <f>IF(
  AND(Tabela1[[#This Row],[GRUPO | ITEM]]="PALHETAS",NOT(OR(MID(Tabela1[[#This Row],[ITEM]],1,5)="YN-PF",MID(Tabela1[[#This Row],[ITEM]],1,5)="YN-PC"))),
  0,
  IF(
    ROUNDUP(
      IF(
        IF(D633="A",13-SUM(AR633:AU633),IF(D633="B",11-SUM(AR633:AU633),IF(D633="C",7-SUM(AR633:AU633))))
        &lt;0,
        0,
        IF(D633="A",13-SUM(AR633:AU633),IF(D633="B",11-SUM(AR633:AU633),IF(D633="C",7-SUM(AR633:AU633))))
      )
      *AE633/C633, 0
    )
    *C633 = 0,
    0,
    ROUNDUP(
      IF(
        IF(D633="A",13-SUM(AR633:AU633),IF(D633="B",11-SUM(AR633:AU633),IF(D633="C",7-SUM(AR633:AU633))))
        &lt;0,
        0,
        IF(D633="A",13-SUM(AR633:AU633),IF(D633="B",11-SUM(AR633:AU633),IF(D633="C",7-SUM(AR633:AU633))))
      )
      *AE633/C633, 0
    ) *C633
  )
)</f>
        <v>0</v>
      </c>
      <c r="AZ633" s="26">
        <f>IF(OR(COUNTIF(AB633,"&gt;="&amp;1.5)+COUNTIF(AA633,"&gt;="&amp;1.5)+COUNTIF(Z633,"&gt;="&amp;1.5)+COUNTIF(Y633,"&gt;="&amp;1.5)+COUNTIF(X633,"&gt;="&amp;1.5)&gt;=2,COUNTIF(AB633,"&gt;="&amp;2)&gt;=1,AND(AA633&gt;=1.5,AB633&lt;=0.3,AI633=0)),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+IFERROR(BA633*C633,0),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+IFERROR(BA633*C633,0),
IFERROR(AVERAGEIF(Tabela1[[#This Row],[COMPRA PADRÃO]:[COMPRA &gt;30%]],"&gt;"&amp;0,Tabela1[[#This Row],[COMPRA PADRÃO]:[COMPRA &gt;30%]]),
0))/Tabela1[[#This Row],[U/CX]],0)*Tabela1[[#This Row],[U/CX]])</f>
        <v>0</v>
      </c>
      <c r="BA633" s="33"/>
      <c r="BB633" s="33"/>
      <c r="BC633" s="42"/>
      <c r="BD633" s="43">
        <f t="shared" si="259"/>
        <v>0.52830188679245282</v>
      </c>
      <c r="BE633" s="44">
        <f>Tabela1[[#This Row],[MÉDIA DIÁRIA]]*180</f>
        <v>95.094339622641513</v>
      </c>
      <c r="BF633" s="44">
        <f>Tabela1[[#This Row],[MÉDIA DIÁRIA]]*IF(Tabela1[[#This Row],[ABC FAT]]="A",(13*22),IF(Tabela1[[#This Row],[ABC FAT]]="B",(9*22),IF(Tabela1[[#This Row],[ABC FAT]]="C",(3*22),0)))</f>
        <v>34.867924528301884</v>
      </c>
      <c r="BG633" s="44">
        <f>SUM(Tabela1[[#This Row],[ESTOQUE TOTAL]],Tabela1[[#This Row],[TRÂNSITO TOTAL]])</f>
        <v>1820</v>
      </c>
      <c r="BH6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19.138888888888889</v>
      </c>
    </row>
    <row r="634" spans="1:61" s="3" customFormat="1" x14ac:dyDescent="0.2">
      <c r="A634" s="4" t="s">
        <v>17</v>
      </c>
      <c r="B634" s="4" t="s">
        <v>924</v>
      </c>
      <c r="C634" s="4">
        <v>20</v>
      </c>
      <c r="D634" s="4" t="s">
        <v>85</v>
      </c>
      <c r="E634" s="5">
        <v>60</v>
      </c>
      <c r="F634" s="4">
        <v>80</v>
      </c>
      <c r="G634" s="4">
        <v>40</v>
      </c>
      <c r="H634" s="4">
        <v>60</v>
      </c>
      <c r="I634" s="4">
        <v>40</v>
      </c>
      <c r="J634" s="4"/>
      <c r="K634" s="4"/>
      <c r="L634" s="4">
        <v>40</v>
      </c>
      <c r="M634" s="4">
        <v>40</v>
      </c>
      <c r="N634" s="4"/>
      <c r="O634" s="4"/>
      <c r="P634" s="4"/>
      <c r="Q634" s="13">
        <f t="shared" si="234"/>
        <v>1.1666666666666665</v>
      </c>
      <c r="R634" s="16">
        <f t="shared" si="235"/>
        <v>1.5555555555555556</v>
      </c>
      <c r="S634" s="16">
        <f t="shared" si="236"/>
        <v>0.77777777777777779</v>
      </c>
      <c r="T634" s="16">
        <f t="shared" si="237"/>
        <v>1.1666666666666665</v>
      </c>
      <c r="U634" s="16">
        <f t="shared" si="238"/>
        <v>0.77777777777777779</v>
      </c>
      <c r="V634" s="16">
        <f t="shared" si="239"/>
        <v>0</v>
      </c>
      <c r="W634" s="16">
        <f t="shared" si="240"/>
        <v>0</v>
      </c>
      <c r="X634" s="16">
        <f t="shared" si="241"/>
        <v>0.77777777777777779</v>
      </c>
      <c r="Y634" s="16">
        <f t="shared" si="242"/>
        <v>0.77777777777777779</v>
      </c>
      <c r="Z634" s="16">
        <f t="shared" si="243"/>
        <v>0</v>
      </c>
      <c r="AA634" s="16">
        <f t="shared" si="244"/>
        <v>0</v>
      </c>
      <c r="AB634" s="17">
        <f t="shared" si="245"/>
        <v>0</v>
      </c>
      <c r="AC634" s="15">
        <v>5448.6</v>
      </c>
      <c r="AD634" s="14">
        <f>AVERAGE(Tabela1[[#This Row],[202407-JUL]:[202506-JUN]])</f>
        <v>51.428571428571431</v>
      </c>
      <c r="AE634" s="14">
        <f t="shared" si="246"/>
        <v>51.428571428571431</v>
      </c>
      <c r="AF634" s="5">
        <v>0</v>
      </c>
      <c r="AG634" s="6">
        <v>1700</v>
      </c>
      <c r="AH634" s="4">
        <v>3320</v>
      </c>
      <c r="AI634" s="23">
        <f>SUM(Tabela1[[#This Row],[ESTOQUE RJ]:[ESTOQUE SC]])</f>
        <v>5020</v>
      </c>
      <c r="AJ634" s="4">
        <v>0</v>
      </c>
      <c r="AK634" s="4">
        <v>0</v>
      </c>
      <c r="AL634" s="24">
        <f>SUM(Tabela1[[#This Row],[QTD CONTAINER]:[QTD FÁBRICA]])</f>
        <v>0</v>
      </c>
      <c r="AM634" s="7">
        <f t="shared" si="247"/>
        <v>33.055555555555557</v>
      </c>
      <c r="AN634" s="7">
        <f t="shared" si="248"/>
        <v>64.555555555555557</v>
      </c>
      <c r="AO634" s="8">
        <f t="shared" si="249"/>
        <v>0</v>
      </c>
      <c r="AP634" s="9">
        <f t="shared" si="250"/>
        <v>0</v>
      </c>
      <c r="AQ634" s="25">
        <f t="shared" si="251"/>
        <v>97.611111111111114</v>
      </c>
      <c r="AR634" s="18">
        <f t="shared" si="252"/>
        <v>33.055555555555557</v>
      </c>
      <c r="AS634" s="7">
        <f t="shared" si="253"/>
        <v>64.555555555555557</v>
      </c>
      <c r="AT634" s="8">
        <f t="shared" si="254"/>
        <v>0</v>
      </c>
      <c r="AU634" s="9">
        <f t="shared" si="255"/>
        <v>0</v>
      </c>
      <c r="AV634" s="10">
        <f t="shared" si="256"/>
        <v>97.611111111111114</v>
      </c>
      <c r="AW634" s="22">
        <f t="shared" si="257"/>
        <v>0</v>
      </c>
      <c r="AX634" s="5">
        <f t="shared" si="258"/>
        <v>0</v>
      </c>
      <c r="AY634" s="4">
        <f>IF(
  AND(Tabela1[[#This Row],[GRUPO | ITEM]]="PALHETAS",NOT(OR(MID(Tabela1[[#This Row],[ITEM]],1,5)="YN-PF",MID(Tabela1[[#This Row],[ITEM]],1,5)="YN-PC"))),
  0,
  IF(
    ROUNDUP(
      IF(
        IF(D634="A",13-SUM(AR634:AU634),IF(D634="B",11-SUM(AR634:AU634),IF(D634="C",7-SUM(AR634:AU634))))
        &lt;0,
        0,
        IF(D634="A",13-SUM(AR634:AU634),IF(D634="B",11-SUM(AR634:AU634),IF(D634="C",7-SUM(AR634:AU634))))
      )
      *AE634/C634, 0
    )
    *C634 = 0,
    0,
    ROUNDUP(
      IF(
        IF(D634="A",13-SUM(AR634:AU634),IF(D634="B",11-SUM(AR634:AU634),IF(D634="C",7-SUM(AR634:AU634))))
        &lt;0,
        0,
        IF(D634="A",13-SUM(AR634:AU634),IF(D634="B",11-SUM(AR634:AU634),IF(D634="C",7-SUM(AR634:AU634))))
      )
      *AE634/C634, 0
    ) *C634
  )
)</f>
        <v>0</v>
      </c>
      <c r="AZ634" s="26">
        <f>IF(OR(COUNTIF(AB634,"&gt;="&amp;1.5)+COUNTIF(AA634,"&gt;="&amp;1.5)+COUNTIF(Z634,"&gt;="&amp;1.5)+COUNTIF(Y634,"&gt;="&amp;1.5)+COUNTIF(X634,"&gt;="&amp;1.5)&gt;=2,COUNTIF(AB634,"&gt;="&amp;2)&gt;=1,AND(AA634&gt;=1.5,AB634&lt;=0.3,AI634=0)),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+IFERROR(BA634*C634,0),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+IFERROR(BA634*C634,0),
IFERROR(AVERAGEIF(Tabela1[[#This Row],[COMPRA PADRÃO]:[COMPRA &gt;30%]],"&gt;"&amp;0,Tabela1[[#This Row],[COMPRA PADRÃO]:[COMPRA &gt;30%]]),
0))/Tabela1[[#This Row],[U/CX]],0)*Tabela1[[#This Row],[U/CX]])</f>
        <v>0</v>
      </c>
      <c r="BA634" s="19"/>
      <c r="BB634" s="19"/>
      <c r="BC634" s="5"/>
      <c r="BD634" s="43">
        <f t="shared" si="259"/>
        <v>1.3584905660377358</v>
      </c>
      <c r="BE634" s="44">
        <f>Tabela1[[#This Row],[MÉDIA DIÁRIA]]*180</f>
        <v>244.52830188679243</v>
      </c>
      <c r="BF634" s="44">
        <f>Tabela1[[#This Row],[MÉDIA DIÁRIA]]*IF(Tabela1[[#This Row],[ABC FAT]]="A",(13*22),IF(Tabela1[[#This Row],[ABC FAT]]="B",(9*22),IF(Tabela1[[#This Row],[ABC FAT]]="C",(3*22),0)))</f>
        <v>89.660377358490564</v>
      </c>
      <c r="BG634" s="44">
        <f>SUM(Tabela1[[#This Row],[ESTOQUE TOTAL]],Tabela1[[#This Row],[TRÂNSITO TOTAL]])</f>
        <v>5020</v>
      </c>
      <c r="BH6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20.529320987654323</v>
      </c>
    </row>
    <row r="635" spans="1:61" s="3" customFormat="1" x14ac:dyDescent="0.2">
      <c r="A635" s="4" t="s">
        <v>17</v>
      </c>
      <c r="B635" s="4" t="s">
        <v>888</v>
      </c>
      <c r="C635" s="4">
        <v>20</v>
      </c>
      <c r="D635" s="4" t="s">
        <v>85</v>
      </c>
      <c r="E635" s="5"/>
      <c r="F635" s="4">
        <v>60</v>
      </c>
      <c r="G635" s="4"/>
      <c r="H635" s="4"/>
      <c r="I635" s="4"/>
      <c r="J635" s="4"/>
      <c r="K635" s="4">
        <v>20</v>
      </c>
      <c r="L635" s="4">
        <v>40</v>
      </c>
      <c r="M635" s="4"/>
      <c r="N635" s="4"/>
      <c r="O635" s="4"/>
      <c r="P635" s="4"/>
      <c r="Q635" s="13">
        <f t="shared" si="234"/>
        <v>0</v>
      </c>
      <c r="R635" s="16">
        <f t="shared" si="235"/>
        <v>1.5</v>
      </c>
      <c r="S635" s="16">
        <f t="shared" si="236"/>
        <v>0</v>
      </c>
      <c r="T635" s="16">
        <f t="shared" si="237"/>
        <v>0</v>
      </c>
      <c r="U635" s="16">
        <f t="shared" si="238"/>
        <v>0</v>
      </c>
      <c r="V635" s="16">
        <f t="shared" si="239"/>
        <v>0</v>
      </c>
      <c r="W635" s="16">
        <f t="shared" si="240"/>
        <v>0.5</v>
      </c>
      <c r="X635" s="16">
        <f t="shared" si="241"/>
        <v>1</v>
      </c>
      <c r="Y635" s="16">
        <f t="shared" si="242"/>
        <v>0</v>
      </c>
      <c r="Z635" s="16">
        <f t="shared" si="243"/>
        <v>0</v>
      </c>
      <c r="AA635" s="16">
        <f t="shared" si="244"/>
        <v>0</v>
      </c>
      <c r="AB635" s="17">
        <f t="shared" si="245"/>
        <v>0</v>
      </c>
      <c r="AC635" s="15">
        <v>1829.6</v>
      </c>
      <c r="AD635" s="14">
        <f>AVERAGE(Tabela1[[#This Row],[202407-JUL]:[202506-JUN]])</f>
        <v>40</v>
      </c>
      <c r="AE635" s="14">
        <f t="shared" si="246"/>
        <v>40</v>
      </c>
      <c r="AF635" s="5">
        <v>0</v>
      </c>
      <c r="AG635" s="6">
        <v>1820</v>
      </c>
      <c r="AH635" s="4">
        <v>0</v>
      </c>
      <c r="AI635" s="23">
        <f>SUM(Tabela1[[#This Row],[ESTOQUE RJ]:[ESTOQUE SC]])</f>
        <v>1820</v>
      </c>
      <c r="AJ635" s="4">
        <v>0</v>
      </c>
      <c r="AK635" s="4">
        <v>0</v>
      </c>
      <c r="AL635" s="24">
        <f>SUM(Tabela1[[#This Row],[QTD CONTAINER]:[QTD FÁBRICA]])</f>
        <v>0</v>
      </c>
      <c r="AM635" s="7">
        <f t="shared" si="247"/>
        <v>45.5</v>
      </c>
      <c r="AN635" s="7">
        <f t="shared" si="248"/>
        <v>0</v>
      </c>
      <c r="AO635" s="8">
        <f t="shared" si="249"/>
        <v>0</v>
      </c>
      <c r="AP635" s="9">
        <f t="shared" si="250"/>
        <v>0</v>
      </c>
      <c r="AQ635" s="25">
        <f t="shared" si="251"/>
        <v>45.5</v>
      </c>
      <c r="AR635" s="18">
        <f t="shared" si="252"/>
        <v>45.5</v>
      </c>
      <c r="AS635" s="7">
        <f t="shared" si="253"/>
        <v>0</v>
      </c>
      <c r="AT635" s="8">
        <f t="shared" si="254"/>
        <v>0</v>
      </c>
      <c r="AU635" s="9">
        <f t="shared" si="255"/>
        <v>0</v>
      </c>
      <c r="AV635" s="10">
        <f t="shared" si="256"/>
        <v>45.5</v>
      </c>
      <c r="AW635" s="22">
        <f t="shared" si="257"/>
        <v>0</v>
      </c>
      <c r="AX635" s="5">
        <f t="shared" si="258"/>
        <v>0</v>
      </c>
      <c r="AY635" s="4">
        <f>IF(
  AND(Tabela1[[#This Row],[GRUPO | ITEM]]="PALHETAS",NOT(OR(MID(Tabela1[[#This Row],[ITEM]],1,5)="YN-PF",MID(Tabela1[[#This Row],[ITEM]],1,5)="YN-PC"))),
  0,
  IF(
    ROUNDUP(
      IF(
        IF(D635="A",13-SUM(AR635:AU635),IF(D635="B",11-SUM(AR635:AU635),IF(D635="C",7-SUM(AR635:AU635))))
        &lt;0,
        0,
        IF(D635="A",13-SUM(AR635:AU635),IF(D635="B",11-SUM(AR635:AU635),IF(D635="C",7-SUM(AR635:AU635))))
      )
      *AE635/C635, 0
    )
    *C635 = 0,
    0,
    ROUNDUP(
      IF(
        IF(D635="A",13-SUM(AR635:AU635),IF(D635="B",11-SUM(AR635:AU635),IF(D635="C",7-SUM(AR635:AU635))))
        &lt;0,
        0,
        IF(D635="A",13-SUM(AR635:AU635),IF(D635="B",11-SUM(AR635:AU635),IF(D635="C",7-SUM(AR635:AU635))))
      )
      *AE635/C635, 0
    ) *C635
  )
)</f>
        <v>0</v>
      </c>
      <c r="AZ635" s="26">
        <f>IF(OR(COUNTIF(AB635,"&gt;="&amp;1.5)+COUNTIF(AA635,"&gt;="&amp;1.5)+COUNTIF(Z635,"&gt;="&amp;1.5)+COUNTIF(Y635,"&gt;="&amp;1.5)+COUNTIF(X635,"&gt;="&amp;1.5)&gt;=2,COUNTIF(AB635,"&gt;="&amp;2)&gt;=1,AND(AA635&gt;=1.5,AB635&lt;=0.3,AI635=0)),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+IFERROR(BA635*C635,0),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+IFERROR(BA635*C635,0),
IFERROR(AVERAGEIF(Tabela1[[#This Row],[COMPRA PADRÃO]:[COMPRA &gt;30%]],"&gt;"&amp;0,Tabela1[[#This Row],[COMPRA PADRÃO]:[COMPRA &gt;30%]]),
0))/Tabela1[[#This Row],[U/CX]],0)*Tabela1[[#This Row],[U/CX]])</f>
        <v>0</v>
      </c>
      <c r="BA635" s="19"/>
      <c r="BB635" s="19"/>
      <c r="BC635" s="41"/>
      <c r="BD635" s="43">
        <f t="shared" si="259"/>
        <v>0.45283018867924529</v>
      </c>
      <c r="BE635" s="44">
        <f>Tabela1[[#This Row],[MÉDIA DIÁRIA]]*180</f>
        <v>81.509433962264154</v>
      </c>
      <c r="BF635" s="44">
        <f>Tabela1[[#This Row],[MÉDIA DIÁRIA]]*IF(Tabela1[[#This Row],[ABC FAT]]="A",(13*22),IF(Tabela1[[#This Row],[ABC FAT]]="B",(9*22),IF(Tabela1[[#This Row],[ABC FAT]]="C",(3*22),0)))</f>
        <v>29.886792452830189</v>
      </c>
      <c r="BG635" s="44">
        <f>SUM(Tabela1[[#This Row],[ESTOQUE TOTAL]],Tabela1[[#This Row],[TRÂNSITO TOTAL]])</f>
        <v>1820</v>
      </c>
      <c r="BH6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22.328703703703702</v>
      </c>
    </row>
    <row r="636" spans="1:61" s="3" customFormat="1" x14ac:dyDescent="0.2">
      <c r="A636" s="4" t="s">
        <v>17</v>
      </c>
      <c r="B636" s="4" t="s">
        <v>982</v>
      </c>
      <c r="C636" s="4">
        <v>25</v>
      </c>
      <c r="D636" s="4" t="s">
        <v>85</v>
      </c>
      <c r="E636" s="5"/>
      <c r="F636" s="4"/>
      <c r="G636" s="4">
        <v>55</v>
      </c>
      <c r="H636" s="4"/>
      <c r="I636" s="4"/>
      <c r="J636" s="4"/>
      <c r="K636" s="4">
        <v>5</v>
      </c>
      <c r="L636" s="4"/>
      <c r="M636" s="4"/>
      <c r="N636" s="4"/>
      <c r="O636" s="4"/>
      <c r="P636" s="4"/>
      <c r="Q636" s="13">
        <f t="shared" si="234"/>
        <v>0</v>
      </c>
      <c r="R636" s="16">
        <f t="shared" si="235"/>
        <v>0</v>
      </c>
      <c r="S636" s="16">
        <f t="shared" si="236"/>
        <v>1.8333333333333333</v>
      </c>
      <c r="T636" s="16">
        <f t="shared" si="237"/>
        <v>0</v>
      </c>
      <c r="U636" s="16">
        <f t="shared" si="238"/>
        <v>0</v>
      </c>
      <c r="V636" s="16">
        <f t="shared" si="239"/>
        <v>0</v>
      </c>
      <c r="W636" s="16">
        <f t="shared" si="240"/>
        <v>0.16666666666666666</v>
      </c>
      <c r="X636" s="16">
        <f t="shared" si="241"/>
        <v>0</v>
      </c>
      <c r="Y636" s="16">
        <f t="shared" si="242"/>
        <v>0</v>
      </c>
      <c r="Z636" s="16">
        <f t="shared" si="243"/>
        <v>0</v>
      </c>
      <c r="AA636" s="16">
        <f t="shared" si="244"/>
        <v>0</v>
      </c>
      <c r="AB636" s="17">
        <f t="shared" si="245"/>
        <v>0</v>
      </c>
      <c r="AC636" s="15">
        <v>1202.05</v>
      </c>
      <c r="AD636" s="14">
        <f>AVERAGE(Tabela1[[#This Row],[202407-JUL]:[202506-JUN]])</f>
        <v>30</v>
      </c>
      <c r="AE636" s="14">
        <f t="shared" si="246"/>
        <v>55</v>
      </c>
      <c r="AF636" s="5">
        <v>0</v>
      </c>
      <c r="AG636" s="6">
        <v>465</v>
      </c>
      <c r="AH636" s="4">
        <v>475</v>
      </c>
      <c r="AI636" s="23">
        <f>SUM(Tabela1[[#This Row],[ESTOQUE RJ]:[ESTOQUE SC]])</f>
        <v>940</v>
      </c>
      <c r="AJ636" s="4">
        <v>0</v>
      </c>
      <c r="AK636" s="4">
        <v>0</v>
      </c>
      <c r="AL636" s="24">
        <f>SUM(Tabela1[[#This Row],[QTD CONTAINER]:[QTD FÁBRICA]])</f>
        <v>0</v>
      </c>
      <c r="AM636" s="7">
        <f t="shared" si="247"/>
        <v>15.5</v>
      </c>
      <c r="AN636" s="7">
        <f t="shared" si="248"/>
        <v>15.833333333333334</v>
      </c>
      <c r="AO636" s="8">
        <f t="shared" si="249"/>
        <v>0</v>
      </c>
      <c r="AP636" s="9">
        <f t="shared" si="250"/>
        <v>0</v>
      </c>
      <c r="AQ636" s="25">
        <f t="shared" si="251"/>
        <v>31.333333333333336</v>
      </c>
      <c r="AR636" s="18">
        <f t="shared" si="252"/>
        <v>8.454545454545455</v>
      </c>
      <c r="AS636" s="7">
        <f t="shared" si="253"/>
        <v>8.6363636363636367</v>
      </c>
      <c r="AT636" s="8">
        <f t="shared" si="254"/>
        <v>0</v>
      </c>
      <c r="AU636" s="9">
        <f t="shared" si="255"/>
        <v>0</v>
      </c>
      <c r="AV636" s="10">
        <f t="shared" si="256"/>
        <v>17.090909090909093</v>
      </c>
      <c r="AW636" s="22">
        <f t="shared" si="257"/>
        <v>0</v>
      </c>
      <c r="AX636" s="5">
        <f t="shared" si="258"/>
        <v>0</v>
      </c>
      <c r="AY636" s="4">
        <f>IF(
  AND(Tabela1[[#This Row],[GRUPO | ITEM]]="PALHETAS",NOT(OR(MID(Tabela1[[#This Row],[ITEM]],1,5)="YN-PF",MID(Tabela1[[#This Row],[ITEM]],1,5)="YN-PC"))),
  0,
  IF(
    ROUNDUP(
      IF(
        IF(D636="A",13-SUM(AR636:AU636),IF(D636="B",11-SUM(AR636:AU636),IF(D636="C",7-SUM(AR636:AU636))))
        &lt;0,
        0,
        IF(D636="A",13-SUM(AR636:AU636),IF(D636="B",11-SUM(AR636:AU636),IF(D636="C",7-SUM(AR636:AU636))))
      )
      *AE636/C636, 0
    )
    *C636 = 0,
    0,
    ROUNDUP(
      IF(
        IF(D636="A",13-SUM(AR636:AU636),IF(D636="B",11-SUM(AR636:AU636),IF(D636="C",7-SUM(AR636:AU636))))
        &lt;0,
        0,
        IF(D636="A",13-SUM(AR636:AU636),IF(D636="B",11-SUM(AR636:AU636),IF(D636="C",7-SUM(AR636:AU636))))
      )
      *AE636/C636, 0
    ) *C636
  )
)</f>
        <v>0</v>
      </c>
      <c r="AZ636" s="26">
        <f>IF(OR(COUNTIF(AB636,"&gt;="&amp;1.5)+COUNTIF(AA636,"&gt;="&amp;1.5)+COUNTIF(Z636,"&gt;="&amp;1.5)+COUNTIF(Y636,"&gt;="&amp;1.5)+COUNTIF(X636,"&gt;="&amp;1.5)&gt;=2,COUNTIF(AB636,"&gt;="&amp;2)&gt;=1,AND(AA636&gt;=1.5,AB636&lt;=0.3,AI636=0)),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+IFERROR(BA636*C636,0),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+IFERROR(BA636*C636,0),
IFERROR(AVERAGEIF(Tabela1[[#This Row],[COMPRA PADRÃO]:[COMPRA &gt;30%]],"&gt;"&amp;0,Tabela1[[#This Row],[COMPRA PADRÃO]:[COMPRA &gt;30%]]),
0))/Tabela1[[#This Row],[U/CX]],0)*Tabela1[[#This Row],[U/CX]])</f>
        <v>0</v>
      </c>
      <c r="BA636" s="33"/>
      <c r="BB636" s="33"/>
      <c r="BC636" s="42"/>
      <c r="BD636" s="43">
        <f t="shared" si="259"/>
        <v>0.22641509433962265</v>
      </c>
      <c r="BE636" s="44">
        <f>Tabela1[[#This Row],[MÉDIA DIÁRIA]]*180</f>
        <v>40.754716981132077</v>
      </c>
      <c r="BF636" s="44">
        <f>Tabela1[[#This Row],[MÉDIA DIÁRIA]]*IF(Tabela1[[#This Row],[ABC FAT]]="A",(13*22),IF(Tabela1[[#This Row],[ABC FAT]]="B",(9*22),IF(Tabela1[[#This Row],[ABC FAT]]="C",(3*22),0)))</f>
        <v>14.943396226415095</v>
      </c>
      <c r="BG636" s="44">
        <f>SUM(Tabela1[[#This Row],[ESTOQUE TOTAL]],Tabela1[[#This Row],[TRÂNSITO TOTAL]])</f>
        <v>940</v>
      </c>
      <c r="BH6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23.064814814814813</v>
      </c>
    </row>
    <row r="637" spans="1:61" s="3" customFormat="1" x14ac:dyDescent="0.2">
      <c r="A637" s="4" t="s">
        <v>17</v>
      </c>
      <c r="B637" s="4" t="s">
        <v>987</v>
      </c>
      <c r="C637" s="4">
        <v>25</v>
      </c>
      <c r="D637" s="4" t="s">
        <v>85</v>
      </c>
      <c r="E637" s="5"/>
      <c r="F637" s="4"/>
      <c r="G637" s="4">
        <v>55</v>
      </c>
      <c r="H637" s="4"/>
      <c r="I637" s="4"/>
      <c r="J637" s="4"/>
      <c r="K637" s="4">
        <v>5</v>
      </c>
      <c r="L637" s="4"/>
      <c r="M637" s="4"/>
      <c r="N637" s="4"/>
      <c r="O637" s="4"/>
      <c r="P637" s="4"/>
      <c r="Q637" s="13">
        <f t="shared" si="234"/>
        <v>0</v>
      </c>
      <c r="R637" s="16">
        <f t="shared" si="235"/>
        <v>0</v>
      </c>
      <c r="S637" s="16">
        <f t="shared" si="236"/>
        <v>1.8333333333333333</v>
      </c>
      <c r="T637" s="16">
        <f t="shared" si="237"/>
        <v>0</v>
      </c>
      <c r="U637" s="16">
        <f t="shared" si="238"/>
        <v>0</v>
      </c>
      <c r="V637" s="16">
        <f t="shared" si="239"/>
        <v>0</v>
      </c>
      <c r="W637" s="16">
        <f t="shared" si="240"/>
        <v>0.16666666666666666</v>
      </c>
      <c r="X637" s="16">
        <f t="shared" si="241"/>
        <v>0</v>
      </c>
      <c r="Y637" s="16">
        <f t="shared" si="242"/>
        <v>0</v>
      </c>
      <c r="Z637" s="16">
        <f t="shared" si="243"/>
        <v>0</v>
      </c>
      <c r="AA637" s="16">
        <f t="shared" si="244"/>
        <v>0</v>
      </c>
      <c r="AB637" s="17">
        <f t="shared" si="245"/>
        <v>0</v>
      </c>
      <c r="AC637" s="15">
        <v>1178.3</v>
      </c>
      <c r="AD637" s="14">
        <f>AVERAGE(Tabela1[[#This Row],[202407-JUL]:[202506-JUN]])</f>
        <v>30</v>
      </c>
      <c r="AE637" s="14">
        <f t="shared" si="246"/>
        <v>55</v>
      </c>
      <c r="AF637" s="5">
        <v>0</v>
      </c>
      <c r="AG637" s="6">
        <v>465</v>
      </c>
      <c r="AH637" s="4">
        <v>475</v>
      </c>
      <c r="AI637" s="23">
        <f>SUM(Tabela1[[#This Row],[ESTOQUE RJ]:[ESTOQUE SC]])</f>
        <v>940</v>
      </c>
      <c r="AJ637" s="4">
        <v>0</v>
      </c>
      <c r="AK637" s="4">
        <v>0</v>
      </c>
      <c r="AL637" s="24">
        <f>SUM(Tabela1[[#This Row],[QTD CONTAINER]:[QTD FÁBRICA]])</f>
        <v>0</v>
      </c>
      <c r="AM637" s="7">
        <f t="shared" si="247"/>
        <v>15.5</v>
      </c>
      <c r="AN637" s="7">
        <f t="shared" si="248"/>
        <v>15.833333333333334</v>
      </c>
      <c r="AO637" s="8">
        <f t="shared" si="249"/>
        <v>0</v>
      </c>
      <c r="AP637" s="9">
        <f t="shared" si="250"/>
        <v>0</v>
      </c>
      <c r="AQ637" s="25">
        <f t="shared" si="251"/>
        <v>31.333333333333336</v>
      </c>
      <c r="AR637" s="18">
        <f t="shared" si="252"/>
        <v>8.454545454545455</v>
      </c>
      <c r="AS637" s="7">
        <f t="shared" si="253"/>
        <v>8.6363636363636367</v>
      </c>
      <c r="AT637" s="8">
        <f t="shared" si="254"/>
        <v>0</v>
      </c>
      <c r="AU637" s="9">
        <f t="shared" si="255"/>
        <v>0</v>
      </c>
      <c r="AV637" s="10">
        <f t="shared" si="256"/>
        <v>17.090909090909093</v>
      </c>
      <c r="AW637" s="22">
        <f t="shared" si="257"/>
        <v>0</v>
      </c>
      <c r="AX637" s="5">
        <f t="shared" si="258"/>
        <v>0</v>
      </c>
      <c r="AY637" s="4">
        <f>IF(
  AND(Tabela1[[#This Row],[GRUPO | ITEM]]="PALHETAS",NOT(OR(MID(Tabela1[[#This Row],[ITEM]],1,5)="YN-PF",MID(Tabela1[[#This Row],[ITEM]],1,5)="YN-PC"))),
  0,
  IF(
    ROUNDUP(
      IF(
        IF(D637="A",13-SUM(AR637:AU637),IF(D637="B",11-SUM(AR637:AU637),IF(D637="C",7-SUM(AR637:AU637))))
        &lt;0,
        0,
        IF(D637="A",13-SUM(AR637:AU637),IF(D637="B",11-SUM(AR637:AU637),IF(D637="C",7-SUM(AR637:AU637))))
      )
      *AE637/C637, 0
    )
    *C637 = 0,
    0,
    ROUNDUP(
      IF(
        IF(D637="A",13-SUM(AR637:AU637),IF(D637="B",11-SUM(AR637:AU637),IF(D637="C",7-SUM(AR637:AU637))))
        &lt;0,
        0,
        IF(D637="A",13-SUM(AR637:AU637),IF(D637="B",11-SUM(AR637:AU637),IF(D637="C",7-SUM(AR637:AU637))))
      )
      *AE637/C637, 0
    ) *C637
  )
)</f>
        <v>0</v>
      </c>
      <c r="AZ637" s="26">
        <f>IF(OR(COUNTIF(AB637,"&gt;="&amp;1.5)+COUNTIF(AA637,"&gt;="&amp;1.5)+COUNTIF(Z637,"&gt;="&amp;1.5)+COUNTIF(Y637,"&gt;="&amp;1.5)+COUNTIF(X637,"&gt;="&amp;1.5)&gt;=2,COUNTIF(AB637,"&gt;="&amp;2)&gt;=1,AND(AA637&gt;=1.5,AB637&lt;=0.3,AI637=0)),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+IFERROR(BA637*C637,0),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+IFERROR(BA637*C637,0),
IFERROR(AVERAGEIF(Tabela1[[#This Row],[COMPRA PADRÃO]:[COMPRA &gt;30%]],"&gt;"&amp;0,Tabela1[[#This Row],[COMPRA PADRÃO]:[COMPRA &gt;30%]]),
0))/Tabela1[[#This Row],[U/CX]],0)*Tabela1[[#This Row],[U/CX]])</f>
        <v>0</v>
      </c>
      <c r="BA637" s="33"/>
      <c r="BB637" s="33"/>
      <c r="BC637" s="42"/>
      <c r="BD637" s="43">
        <f t="shared" si="259"/>
        <v>0.22641509433962265</v>
      </c>
      <c r="BE637" s="44">
        <f>Tabela1[[#This Row],[MÉDIA DIÁRIA]]*180</f>
        <v>40.754716981132077</v>
      </c>
      <c r="BF637" s="44">
        <f>Tabela1[[#This Row],[MÉDIA DIÁRIA]]*IF(Tabela1[[#This Row],[ABC FAT]]="A",(13*22),IF(Tabela1[[#This Row],[ABC FAT]]="B",(9*22),IF(Tabela1[[#This Row],[ABC FAT]]="C",(3*22),0)))</f>
        <v>14.943396226415095</v>
      </c>
      <c r="BG637" s="44">
        <f>SUM(Tabela1[[#This Row],[ESTOQUE TOTAL]],Tabela1[[#This Row],[TRÂNSITO TOTAL]])</f>
        <v>940</v>
      </c>
      <c r="BH6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23.064814814814813</v>
      </c>
    </row>
    <row r="638" spans="1:61" s="3" customFormat="1" x14ac:dyDescent="0.2">
      <c r="A638" s="4" t="s">
        <v>269</v>
      </c>
      <c r="B638" s="4" t="s">
        <v>1306</v>
      </c>
      <c r="C638" s="4">
        <v>8</v>
      </c>
      <c r="D638" s="4" t="s">
        <v>85</v>
      </c>
      <c r="E638" s="5"/>
      <c r="F638" s="4"/>
      <c r="G638" s="4"/>
      <c r="H638" s="4"/>
      <c r="I638" s="4"/>
      <c r="J638" s="4"/>
      <c r="K638" s="4"/>
      <c r="L638" s="4"/>
      <c r="M638" s="4"/>
      <c r="N638" s="4">
        <v>3</v>
      </c>
      <c r="O638" s="4"/>
      <c r="P638" s="4"/>
      <c r="Q638" s="13">
        <f t="shared" si="234"/>
        <v>0</v>
      </c>
      <c r="R638" s="16">
        <f t="shared" si="235"/>
        <v>0</v>
      </c>
      <c r="S638" s="16">
        <f t="shared" si="236"/>
        <v>0</v>
      </c>
      <c r="T638" s="16">
        <f t="shared" si="237"/>
        <v>0</v>
      </c>
      <c r="U638" s="16">
        <f t="shared" si="238"/>
        <v>0</v>
      </c>
      <c r="V638" s="16">
        <f t="shared" si="239"/>
        <v>0</v>
      </c>
      <c r="W638" s="16">
        <f t="shared" si="240"/>
        <v>0</v>
      </c>
      <c r="X638" s="16">
        <f t="shared" si="241"/>
        <v>0</v>
      </c>
      <c r="Y638" s="16">
        <f t="shared" si="242"/>
        <v>0</v>
      </c>
      <c r="Z638" s="16">
        <f t="shared" si="243"/>
        <v>1</v>
      </c>
      <c r="AA638" s="16">
        <f t="shared" si="244"/>
        <v>0</v>
      </c>
      <c r="AB638" s="17">
        <f t="shared" si="245"/>
        <v>0</v>
      </c>
      <c r="AC638" s="15">
        <v>759.93</v>
      </c>
      <c r="AD638" s="14">
        <f>AVERAGE(Tabela1[[#This Row],[202407-JUL]:[202506-JUN]])</f>
        <v>3</v>
      </c>
      <c r="AE638" s="14">
        <f t="shared" si="246"/>
        <v>3</v>
      </c>
      <c r="AF638" s="5">
        <v>0</v>
      </c>
      <c r="AG638" s="6">
        <v>48</v>
      </c>
      <c r="AH638" s="4">
        <v>0</v>
      </c>
      <c r="AI638" s="23">
        <f>SUM(Tabela1[[#This Row],[ESTOQUE RJ]:[ESTOQUE SC]])</f>
        <v>48</v>
      </c>
      <c r="AJ638" s="4">
        <v>0</v>
      </c>
      <c r="AK638" s="4">
        <v>200</v>
      </c>
      <c r="AL638" s="24">
        <f>SUM(Tabela1[[#This Row],[QTD CONTAINER]:[QTD FÁBRICA]])</f>
        <v>200</v>
      </c>
      <c r="AM638" s="7">
        <f t="shared" si="247"/>
        <v>16</v>
      </c>
      <c r="AN638" s="7">
        <f t="shared" si="248"/>
        <v>0</v>
      </c>
      <c r="AO638" s="8">
        <f t="shared" si="249"/>
        <v>0</v>
      </c>
      <c r="AP638" s="9">
        <f t="shared" si="250"/>
        <v>66.666666666666671</v>
      </c>
      <c r="AQ638" s="25">
        <f t="shared" si="251"/>
        <v>82.666666666666671</v>
      </c>
      <c r="AR638" s="18">
        <f t="shared" si="252"/>
        <v>16</v>
      </c>
      <c r="AS638" s="7">
        <f t="shared" si="253"/>
        <v>0</v>
      </c>
      <c r="AT638" s="8">
        <f t="shared" si="254"/>
        <v>0</v>
      </c>
      <c r="AU638" s="9">
        <f t="shared" si="255"/>
        <v>66.666666666666671</v>
      </c>
      <c r="AV638" s="10">
        <f t="shared" si="256"/>
        <v>82.666666666666671</v>
      </c>
      <c r="AW638" s="22">
        <f t="shared" si="257"/>
        <v>0</v>
      </c>
      <c r="AX638" s="5">
        <f t="shared" si="258"/>
        <v>0</v>
      </c>
      <c r="AY638" s="4">
        <f>IF(
  AND(Tabela1[[#This Row],[GRUPO | ITEM]]="PALHETAS",NOT(OR(MID(Tabela1[[#This Row],[ITEM]],1,5)="YN-PF",MID(Tabela1[[#This Row],[ITEM]],1,5)="YN-PC"))),
  0,
  IF(
    ROUNDUP(
      IF(
        IF(D638="A",13-SUM(AR638:AU638),IF(D638="B",11-SUM(AR638:AU638),IF(D638="C",7-SUM(AR638:AU638))))
        &lt;0,
        0,
        IF(D638="A",13-SUM(AR638:AU638),IF(D638="B",11-SUM(AR638:AU638),IF(D638="C",7-SUM(AR638:AU638))))
      )
      *AE638/C638, 0
    )
    *C638 = 0,
    0,
    ROUNDUP(
      IF(
        IF(D638="A",13-SUM(AR638:AU638),IF(D638="B",11-SUM(AR638:AU638),IF(D638="C",7-SUM(AR638:AU638))))
        &lt;0,
        0,
        IF(D638="A",13-SUM(AR638:AU638),IF(D638="B",11-SUM(AR638:AU638),IF(D638="C",7-SUM(AR638:AU638))))
      )
      *AE638/C638, 0
    ) *C638
  )
)</f>
        <v>0</v>
      </c>
      <c r="AZ638" s="26">
        <f>IF(OR(COUNTIF(AB638,"&gt;="&amp;1.5)+COUNTIF(AA638,"&gt;="&amp;1.5)+COUNTIF(Z638,"&gt;="&amp;1.5)+COUNTIF(Y638,"&gt;="&amp;1.5)+COUNTIF(X638,"&gt;="&amp;1.5)&gt;=2,COUNTIF(AB638,"&gt;="&amp;2)&gt;=1,AND(AA638&gt;=1.5,AB638&lt;=0.3,AI638=0)),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+IFERROR(BA638*C638,0),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+IFERROR(BA638*C638,0),
IFERROR(AVERAGEIF(Tabela1[[#This Row],[COMPRA PADRÃO]:[COMPRA &gt;30%]],"&gt;"&amp;0,Tabela1[[#This Row],[COMPRA PADRÃO]:[COMPRA &gt;30%]]),
0))/Tabela1[[#This Row],[U/CX]],0)*Tabela1[[#This Row],[U/CX]])</f>
        <v>0</v>
      </c>
      <c r="BA638" s="19"/>
      <c r="BB638" s="19"/>
      <c r="BC638" s="5"/>
      <c r="BD638" s="43">
        <f t="shared" si="259"/>
        <v>1.1320754716981131E-2</v>
      </c>
      <c r="BE638" s="44">
        <f>Tabela1[[#This Row],[MÉDIA DIÁRIA]]*180</f>
        <v>2.0377358490566038</v>
      </c>
      <c r="BF638" s="44">
        <f>Tabela1[[#This Row],[MÉDIA DIÁRIA]]*IF(Tabela1[[#This Row],[ABC FAT]]="A",(13*22),IF(Tabela1[[#This Row],[ABC FAT]]="B",(9*22),IF(Tabela1[[#This Row],[ABC FAT]]="C",(3*22),0)))</f>
        <v>0.74716981132075466</v>
      </c>
      <c r="BG638" s="44">
        <f>SUM(Tabela1[[#This Row],[ESTOQUE TOTAL]],Tabela1[[#This Row],[TRÂNSITO TOTAL]])</f>
        <v>248</v>
      </c>
      <c r="BH6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23.555555555555557</v>
      </c>
    </row>
    <row r="639" spans="1:61" s="3" customFormat="1" x14ac:dyDescent="0.2">
      <c r="A639" s="4" t="s">
        <v>17</v>
      </c>
      <c r="B639" s="4" t="s">
        <v>887</v>
      </c>
      <c r="C639" s="4">
        <v>20</v>
      </c>
      <c r="D639" s="4" t="s">
        <v>85</v>
      </c>
      <c r="E639" s="5"/>
      <c r="F639" s="4">
        <v>20</v>
      </c>
      <c r="G639" s="4"/>
      <c r="H639" s="4">
        <v>40</v>
      </c>
      <c r="I639" s="4">
        <v>20</v>
      </c>
      <c r="J639" s="4"/>
      <c r="K639" s="4">
        <v>20</v>
      </c>
      <c r="L639" s="4"/>
      <c r="M639" s="4"/>
      <c r="N639" s="4"/>
      <c r="O639" s="4"/>
      <c r="P639" s="4"/>
      <c r="Q639" s="13">
        <f t="shared" si="234"/>
        <v>0</v>
      </c>
      <c r="R639" s="16">
        <f t="shared" si="235"/>
        <v>0.8</v>
      </c>
      <c r="S639" s="16">
        <f t="shared" si="236"/>
        <v>0</v>
      </c>
      <c r="T639" s="16">
        <f t="shared" si="237"/>
        <v>1.6</v>
      </c>
      <c r="U639" s="16">
        <f t="shared" si="238"/>
        <v>0.8</v>
      </c>
      <c r="V639" s="16">
        <f t="shared" si="239"/>
        <v>0</v>
      </c>
      <c r="W639" s="16">
        <f t="shared" si="240"/>
        <v>0.8</v>
      </c>
      <c r="X639" s="16">
        <f t="shared" si="241"/>
        <v>0</v>
      </c>
      <c r="Y639" s="16">
        <f t="shared" si="242"/>
        <v>0</v>
      </c>
      <c r="Z639" s="16">
        <f t="shared" si="243"/>
        <v>0</v>
      </c>
      <c r="AA639" s="16">
        <f t="shared" si="244"/>
        <v>0</v>
      </c>
      <c r="AB639" s="17">
        <f t="shared" si="245"/>
        <v>0</v>
      </c>
      <c r="AC639" s="15">
        <v>1492.4</v>
      </c>
      <c r="AD639" s="14">
        <f>AVERAGE(Tabela1[[#This Row],[202407-JUL]:[202506-JUN]])</f>
        <v>25</v>
      </c>
      <c r="AE639" s="14">
        <f t="shared" si="246"/>
        <v>25</v>
      </c>
      <c r="AF639" s="5">
        <v>0</v>
      </c>
      <c r="AG639" s="6">
        <v>799</v>
      </c>
      <c r="AH639" s="4">
        <v>860</v>
      </c>
      <c r="AI639" s="23">
        <f>SUM(Tabela1[[#This Row],[ESTOQUE RJ]:[ESTOQUE SC]])</f>
        <v>1659</v>
      </c>
      <c r="AJ639" s="4">
        <v>0</v>
      </c>
      <c r="AK639" s="4">
        <v>0</v>
      </c>
      <c r="AL639" s="24">
        <f>SUM(Tabela1[[#This Row],[QTD CONTAINER]:[QTD FÁBRICA]])</f>
        <v>0</v>
      </c>
      <c r="AM639" s="7">
        <f t="shared" si="247"/>
        <v>31.96</v>
      </c>
      <c r="AN639" s="7">
        <f t="shared" si="248"/>
        <v>34.4</v>
      </c>
      <c r="AO639" s="8">
        <f t="shared" si="249"/>
        <v>0</v>
      </c>
      <c r="AP639" s="9">
        <f t="shared" si="250"/>
        <v>0</v>
      </c>
      <c r="AQ639" s="25">
        <f t="shared" si="251"/>
        <v>66.36</v>
      </c>
      <c r="AR639" s="18">
        <f t="shared" si="252"/>
        <v>31.96</v>
      </c>
      <c r="AS639" s="7">
        <f t="shared" si="253"/>
        <v>34.4</v>
      </c>
      <c r="AT639" s="8">
        <f t="shared" si="254"/>
        <v>0</v>
      </c>
      <c r="AU639" s="9">
        <f t="shared" si="255"/>
        <v>0</v>
      </c>
      <c r="AV639" s="10">
        <f t="shared" si="256"/>
        <v>66.36</v>
      </c>
      <c r="AW639" s="22">
        <f t="shared" si="257"/>
        <v>0</v>
      </c>
      <c r="AX639" s="5">
        <f t="shared" si="258"/>
        <v>0</v>
      </c>
      <c r="AY639" s="4">
        <f>IF(
  AND(Tabela1[[#This Row],[GRUPO | ITEM]]="PALHETAS",NOT(OR(MID(Tabela1[[#This Row],[ITEM]],1,5)="YN-PF",MID(Tabela1[[#This Row],[ITEM]],1,5)="YN-PC"))),
  0,
  IF(
    ROUNDUP(
      IF(
        IF(D639="A",13-SUM(AR639:AU639),IF(D639="B",11-SUM(AR639:AU639),IF(D639="C",7-SUM(AR639:AU639))))
        &lt;0,
        0,
        IF(D639="A",13-SUM(AR639:AU639),IF(D639="B",11-SUM(AR639:AU639),IF(D639="C",7-SUM(AR639:AU639))))
      )
      *AE639/C639, 0
    )
    *C639 = 0,
    0,
    ROUNDUP(
      IF(
        IF(D639="A",13-SUM(AR639:AU639),IF(D639="B",11-SUM(AR639:AU639),IF(D639="C",7-SUM(AR639:AU639))))
        &lt;0,
        0,
        IF(D639="A",13-SUM(AR639:AU639),IF(D639="B",11-SUM(AR639:AU639),IF(D639="C",7-SUM(AR639:AU639))))
      )
      *AE639/C639, 0
    ) *C639
  )
)</f>
        <v>0</v>
      </c>
      <c r="AZ639" s="26">
        <f>IF(OR(COUNTIF(AB639,"&gt;="&amp;1.5)+COUNTIF(AA639,"&gt;="&amp;1.5)+COUNTIF(Z639,"&gt;="&amp;1.5)+COUNTIF(Y639,"&gt;="&amp;1.5)+COUNTIF(X639,"&gt;="&amp;1.5)&gt;=2,COUNTIF(AB639,"&gt;="&amp;2)&gt;=1,AND(AA639&gt;=1.5,AB639&lt;=0.3,AI639=0)),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+IFERROR(BA639*C639,0),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+IFERROR(BA639*C639,0),
IFERROR(AVERAGEIF(Tabela1[[#This Row],[COMPRA PADRÃO]:[COMPRA &gt;30%]],"&gt;"&amp;0,Tabela1[[#This Row],[COMPRA PADRÃO]:[COMPRA &gt;30%]]),
0))/Tabela1[[#This Row],[U/CX]],0)*Tabela1[[#This Row],[U/CX]])</f>
        <v>0</v>
      </c>
      <c r="BA639" s="19"/>
      <c r="BB639" s="19"/>
      <c r="BC639" s="5"/>
      <c r="BD639" s="43">
        <f t="shared" si="259"/>
        <v>0.37735849056603776</v>
      </c>
      <c r="BE639" s="44">
        <f>Tabela1[[#This Row],[MÉDIA DIÁRIA]]*180</f>
        <v>67.924528301886795</v>
      </c>
      <c r="BF639" s="44">
        <f>Tabela1[[#This Row],[MÉDIA DIÁRIA]]*IF(Tabela1[[#This Row],[ABC FAT]]="A",(13*22),IF(Tabela1[[#This Row],[ABC FAT]]="B",(9*22),IF(Tabela1[[#This Row],[ABC FAT]]="C",(3*22),0)))</f>
        <v>24.905660377358494</v>
      </c>
      <c r="BG639" s="44">
        <f>SUM(Tabela1[[#This Row],[ESTOQUE TOTAL]],Tabela1[[#This Row],[TRÂNSITO TOTAL]])</f>
        <v>1659</v>
      </c>
      <c r="BH6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24.424166666666665</v>
      </c>
    </row>
    <row r="640" spans="1:61" s="3" customFormat="1" x14ac:dyDescent="0.2">
      <c r="A640" s="4" t="s">
        <v>17</v>
      </c>
      <c r="B640" s="4" t="s">
        <v>1294</v>
      </c>
      <c r="C640" s="4">
        <v>20</v>
      </c>
      <c r="D640" s="4" t="s">
        <v>85</v>
      </c>
      <c r="E640" s="5">
        <v>20</v>
      </c>
      <c r="F640" s="4">
        <v>60</v>
      </c>
      <c r="G640" s="4"/>
      <c r="H640" s="4">
        <v>20</v>
      </c>
      <c r="I640" s="4"/>
      <c r="J640" s="4"/>
      <c r="K640" s="4"/>
      <c r="L640" s="4"/>
      <c r="M640" s="4"/>
      <c r="N640" s="4"/>
      <c r="O640" s="4"/>
      <c r="P640" s="4"/>
      <c r="Q640" s="13">
        <f t="shared" si="234"/>
        <v>0.6</v>
      </c>
      <c r="R640" s="16">
        <f t="shared" si="235"/>
        <v>1.7999999999999998</v>
      </c>
      <c r="S640" s="16">
        <f t="shared" si="236"/>
        <v>0</v>
      </c>
      <c r="T640" s="16">
        <f t="shared" si="237"/>
        <v>0.6</v>
      </c>
      <c r="U640" s="16">
        <f t="shared" si="238"/>
        <v>0</v>
      </c>
      <c r="V640" s="16">
        <f t="shared" si="239"/>
        <v>0</v>
      </c>
      <c r="W640" s="16">
        <f t="shared" si="240"/>
        <v>0</v>
      </c>
      <c r="X640" s="16">
        <f t="shared" si="241"/>
        <v>0</v>
      </c>
      <c r="Y640" s="16">
        <f t="shared" si="242"/>
        <v>0</v>
      </c>
      <c r="Z640" s="16">
        <f t="shared" si="243"/>
        <v>0</v>
      </c>
      <c r="AA640" s="16">
        <f t="shared" si="244"/>
        <v>0</v>
      </c>
      <c r="AB640" s="17">
        <f t="shared" si="245"/>
        <v>0</v>
      </c>
      <c r="AC640" s="15">
        <v>1492.8</v>
      </c>
      <c r="AD640" s="14">
        <f>AVERAGE(Tabela1[[#This Row],[202407-JUL]:[202506-JUN]])</f>
        <v>33.333333333333336</v>
      </c>
      <c r="AE640" s="14">
        <f t="shared" si="246"/>
        <v>33.333333333333336</v>
      </c>
      <c r="AF640" s="5">
        <v>0</v>
      </c>
      <c r="AG640" s="6">
        <v>1700</v>
      </c>
      <c r="AH640" s="4">
        <v>0</v>
      </c>
      <c r="AI640" s="23">
        <f>SUM(Tabela1[[#This Row],[ESTOQUE RJ]:[ESTOQUE SC]])</f>
        <v>1700</v>
      </c>
      <c r="AJ640" s="4">
        <v>0</v>
      </c>
      <c r="AK640" s="4">
        <v>0</v>
      </c>
      <c r="AL640" s="24">
        <f>SUM(Tabela1[[#This Row],[QTD CONTAINER]:[QTD FÁBRICA]])</f>
        <v>0</v>
      </c>
      <c r="AM640" s="7">
        <f t="shared" si="247"/>
        <v>50.999999999999993</v>
      </c>
      <c r="AN640" s="7">
        <f t="shared" si="248"/>
        <v>0</v>
      </c>
      <c r="AO640" s="8">
        <f t="shared" si="249"/>
        <v>0</v>
      </c>
      <c r="AP640" s="9">
        <f t="shared" si="250"/>
        <v>0</v>
      </c>
      <c r="AQ640" s="25">
        <f t="shared" si="251"/>
        <v>50.999999999999993</v>
      </c>
      <c r="AR640" s="18">
        <f t="shared" si="252"/>
        <v>50.999999999999993</v>
      </c>
      <c r="AS640" s="7">
        <f t="shared" si="253"/>
        <v>0</v>
      </c>
      <c r="AT640" s="8">
        <f t="shared" si="254"/>
        <v>0</v>
      </c>
      <c r="AU640" s="9">
        <f t="shared" si="255"/>
        <v>0</v>
      </c>
      <c r="AV640" s="10">
        <f t="shared" si="256"/>
        <v>50.999999999999993</v>
      </c>
      <c r="AW640" s="22">
        <f t="shared" si="257"/>
        <v>0</v>
      </c>
      <c r="AX640" s="5">
        <f t="shared" si="258"/>
        <v>0</v>
      </c>
      <c r="AY640" s="4">
        <f>IF(
  AND(Tabela1[[#This Row],[GRUPO | ITEM]]="PALHETAS",NOT(OR(MID(Tabela1[[#This Row],[ITEM]],1,5)="YN-PF",MID(Tabela1[[#This Row],[ITEM]],1,5)="YN-PC"))),
  0,
  IF(
    ROUNDUP(
      IF(
        IF(D640="A",13-SUM(AR640:AU640),IF(D640="B",11-SUM(AR640:AU640),IF(D640="C",7-SUM(AR640:AU640))))
        &lt;0,
        0,
        IF(D640="A",13-SUM(AR640:AU640),IF(D640="B",11-SUM(AR640:AU640),IF(D640="C",7-SUM(AR640:AU640))))
      )
      *AE640/C640, 0
    )
    *C640 = 0,
    0,
    ROUNDUP(
      IF(
        IF(D640="A",13-SUM(AR640:AU640),IF(D640="B",11-SUM(AR640:AU640),IF(D640="C",7-SUM(AR640:AU640))))
        &lt;0,
        0,
        IF(D640="A",13-SUM(AR640:AU640),IF(D640="B",11-SUM(AR640:AU640),IF(D640="C",7-SUM(AR640:AU640))))
      )
      *AE640/C640, 0
    ) *C640
  )
)</f>
        <v>0</v>
      </c>
      <c r="AZ640" s="26">
        <f>IF(OR(COUNTIF(AB640,"&gt;="&amp;1.5)+COUNTIF(AA640,"&gt;="&amp;1.5)+COUNTIF(Z640,"&gt;="&amp;1.5)+COUNTIF(Y640,"&gt;="&amp;1.5)+COUNTIF(X640,"&gt;="&amp;1.5)&gt;=2,COUNTIF(AB640,"&gt;="&amp;2)&gt;=1,AND(AA640&gt;=1.5,AB640&lt;=0.3,AI640=0)),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+IFERROR(BA640*C640,0),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+IFERROR(BA640*C640,0),
IFERROR(AVERAGEIF(Tabela1[[#This Row],[COMPRA PADRÃO]:[COMPRA &gt;30%]],"&gt;"&amp;0,Tabela1[[#This Row],[COMPRA PADRÃO]:[COMPRA &gt;30%]]),
0))/Tabela1[[#This Row],[U/CX]],0)*Tabela1[[#This Row],[U/CX]])</f>
        <v>0</v>
      </c>
      <c r="BA640" s="19"/>
      <c r="BB640" s="19"/>
      <c r="BC640" s="5"/>
      <c r="BD640" s="43">
        <f t="shared" si="259"/>
        <v>0.37735849056603776</v>
      </c>
      <c r="BE640" s="44">
        <f>Tabela1[[#This Row],[MÉDIA DIÁRIA]]*180</f>
        <v>67.924528301886795</v>
      </c>
      <c r="BF640" s="44">
        <f>Tabela1[[#This Row],[MÉDIA DIÁRIA]]*IF(Tabela1[[#This Row],[ABC FAT]]="A",(13*22),IF(Tabela1[[#This Row],[ABC FAT]]="B",(9*22),IF(Tabela1[[#This Row],[ABC FAT]]="C",(3*22),0)))</f>
        <v>24.905660377358494</v>
      </c>
      <c r="BG640" s="44">
        <f>SUM(Tabela1[[#This Row],[ESTOQUE TOTAL]],Tabela1[[#This Row],[TRÂNSITO TOTAL]])</f>
        <v>1700</v>
      </c>
      <c r="BH6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25.027777777777775</v>
      </c>
    </row>
    <row r="641" spans="1:61" s="3" customFormat="1" x14ac:dyDescent="0.2">
      <c r="A641" s="4" t="s">
        <v>122</v>
      </c>
      <c r="B641" s="4" t="s">
        <v>1161</v>
      </c>
      <c r="C641" s="4">
        <v>10</v>
      </c>
      <c r="D641" s="4" t="s">
        <v>85</v>
      </c>
      <c r="E641" s="5"/>
      <c r="F641" s="4"/>
      <c r="G641" s="4"/>
      <c r="H641" s="4"/>
      <c r="I641" s="4"/>
      <c r="J641" s="4"/>
      <c r="K641" s="4"/>
      <c r="L641" s="4"/>
      <c r="M641" s="4">
        <v>2</v>
      </c>
      <c r="N641" s="4">
        <v>6</v>
      </c>
      <c r="O641" s="4">
        <v>10</v>
      </c>
      <c r="P641" s="4">
        <v>15</v>
      </c>
      <c r="Q641" s="13">
        <f t="shared" si="234"/>
        <v>0</v>
      </c>
      <c r="R641" s="16">
        <f t="shared" si="235"/>
        <v>0</v>
      </c>
      <c r="S641" s="16">
        <f t="shared" si="236"/>
        <v>0</v>
      </c>
      <c r="T641" s="16">
        <f t="shared" si="237"/>
        <v>0</v>
      </c>
      <c r="U641" s="16">
        <f t="shared" si="238"/>
        <v>0</v>
      </c>
      <c r="V641" s="16">
        <f t="shared" si="239"/>
        <v>0</v>
      </c>
      <c r="W641" s="16">
        <f t="shared" si="240"/>
        <v>0</v>
      </c>
      <c r="X641" s="16">
        <f t="shared" si="241"/>
        <v>0</v>
      </c>
      <c r="Y641" s="16">
        <f t="shared" si="242"/>
        <v>0.24242424242424243</v>
      </c>
      <c r="Z641" s="16">
        <f t="shared" si="243"/>
        <v>0.72727272727272729</v>
      </c>
      <c r="AA641" s="16">
        <f t="shared" si="244"/>
        <v>1.2121212121212122</v>
      </c>
      <c r="AB641" s="17">
        <f t="shared" si="245"/>
        <v>1.8181818181818181</v>
      </c>
      <c r="AC641" s="15">
        <v>10162.52</v>
      </c>
      <c r="AD641" s="14">
        <f>AVERAGE(Tabela1[[#This Row],[202407-JUL]:[202506-JUN]])</f>
        <v>8.25</v>
      </c>
      <c r="AE641" s="14">
        <f t="shared" si="246"/>
        <v>10.333333333333334</v>
      </c>
      <c r="AF641" s="5">
        <v>0</v>
      </c>
      <c r="AG641" s="6">
        <v>567</v>
      </c>
      <c r="AH641" s="4">
        <v>0</v>
      </c>
      <c r="AI641" s="23">
        <f>SUM(Tabela1[[#This Row],[ESTOQUE RJ]:[ESTOQUE SC]])</f>
        <v>567</v>
      </c>
      <c r="AJ641" s="4">
        <v>0</v>
      </c>
      <c r="AK641" s="4">
        <v>100</v>
      </c>
      <c r="AL641" s="24">
        <f>SUM(Tabela1[[#This Row],[QTD CONTAINER]:[QTD FÁBRICA]])</f>
        <v>100</v>
      </c>
      <c r="AM641" s="7">
        <f t="shared" si="247"/>
        <v>68.727272727272734</v>
      </c>
      <c r="AN641" s="7">
        <f t="shared" si="248"/>
        <v>0</v>
      </c>
      <c r="AO641" s="8">
        <f t="shared" si="249"/>
        <v>0</v>
      </c>
      <c r="AP641" s="9">
        <f t="shared" si="250"/>
        <v>12.121212121212121</v>
      </c>
      <c r="AQ641" s="25">
        <f t="shared" si="251"/>
        <v>80.848484848484858</v>
      </c>
      <c r="AR641" s="18">
        <f t="shared" si="252"/>
        <v>54.87096774193548</v>
      </c>
      <c r="AS641" s="7">
        <f t="shared" si="253"/>
        <v>0</v>
      </c>
      <c r="AT641" s="8">
        <f t="shared" si="254"/>
        <v>0</v>
      </c>
      <c r="AU641" s="9">
        <f t="shared" si="255"/>
        <v>9.67741935483871</v>
      </c>
      <c r="AV641" s="10">
        <f t="shared" si="256"/>
        <v>64.548387096774192</v>
      </c>
      <c r="AW641" s="22">
        <f t="shared" si="257"/>
        <v>0</v>
      </c>
      <c r="AX641" s="5">
        <f t="shared" si="258"/>
        <v>0</v>
      </c>
      <c r="AY641" s="4">
        <f>IF(
  AND(Tabela1[[#This Row],[GRUPO | ITEM]]="PALHETAS",NOT(OR(MID(Tabela1[[#This Row],[ITEM]],1,5)="YN-PF",MID(Tabela1[[#This Row],[ITEM]],1,5)="YN-PC"))),
  0,
  IF(
    ROUNDUP(
      IF(
        IF(D641="A",13-SUM(AR641:AU641),IF(D641="B",11-SUM(AR641:AU641),IF(D641="C",7-SUM(AR641:AU641))))
        &lt;0,
        0,
        IF(D641="A",13-SUM(AR641:AU641),IF(D641="B",11-SUM(AR641:AU641),IF(D641="C",7-SUM(AR641:AU641))))
      )
      *AE641/C641, 0
    )
    *C641 = 0,
    0,
    ROUNDUP(
      IF(
        IF(D641="A",13-SUM(AR641:AU641),IF(D641="B",11-SUM(AR641:AU641),IF(D641="C",7-SUM(AR641:AU641))))
        &lt;0,
        0,
        IF(D641="A",13-SUM(AR641:AU641),IF(D641="B",11-SUM(AR641:AU641),IF(D641="C",7-SUM(AR641:AU641))))
      )
      *AE641/C641, 0
    ) *C641
  )
)</f>
        <v>0</v>
      </c>
      <c r="AZ641" s="26">
        <f>IF(OR(COUNTIF(AB641,"&gt;="&amp;1.5)+COUNTIF(AA641,"&gt;="&amp;1.5)+COUNTIF(Z641,"&gt;="&amp;1.5)+COUNTIF(Y641,"&gt;="&amp;1.5)+COUNTIF(X641,"&gt;="&amp;1.5)&gt;=2,COUNTIF(AB641,"&gt;="&amp;2)&gt;=1,AND(AA641&gt;=1.5,AB641&lt;=0.3,AI641=0)),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+IFERROR(BA641*C641,0),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+IFERROR(BA641*C641,0),
IFERROR(AVERAGEIF(Tabela1[[#This Row],[COMPRA PADRÃO]:[COMPRA &gt;30%]],"&gt;"&amp;0,Tabela1[[#This Row],[COMPRA PADRÃO]:[COMPRA &gt;30%]]),
0))/Tabela1[[#This Row],[U/CX]],0)*Tabela1[[#This Row],[U/CX]])</f>
        <v>0</v>
      </c>
      <c r="BA641" s="19"/>
      <c r="BB641" s="19"/>
      <c r="BC641" s="5"/>
      <c r="BD641" s="43">
        <f t="shared" si="259"/>
        <v>0.12452830188679245</v>
      </c>
      <c r="BE641" s="44">
        <f>Tabela1[[#This Row],[MÉDIA DIÁRIA]]*180</f>
        <v>22.415094339622641</v>
      </c>
      <c r="BF641" s="44">
        <f>Tabela1[[#This Row],[MÉDIA DIÁRIA]]*IF(Tabela1[[#This Row],[ABC FAT]]="A",(13*22),IF(Tabela1[[#This Row],[ABC FAT]]="B",(9*22),IF(Tabela1[[#This Row],[ABC FAT]]="C",(3*22),0)))</f>
        <v>8.2188679245283023</v>
      </c>
      <c r="BG641" s="44">
        <f>SUM(Tabela1[[#This Row],[ESTOQUE TOTAL]],Tabela1[[#This Row],[TRÂNSITO TOTAL]])</f>
        <v>667</v>
      </c>
      <c r="BH6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25.295454545454547</v>
      </c>
    </row>
    <row r="642" spans="1:61" s="3" customFormat="1" x14ac:dyDescent="0.2">
      <c r="A642" s="4" t="s">
        <v>17</v>
      </c>
      <c r="B642" s="4" t="s">
        <v>1287</v>
      </c>
      <c r="C642" s="4">
        <v>20</v>
      </c>
      <c r="D642" s="4" t="s">
        <v>85</v>
      </c>
      <c r="E642" s="5">
        <v>20</v>
      </c>
      <c r="F642" s="4">
        <v>40</v>
      </c>
      <c r="G642" s="4"/>
      <c r="H642" s="4"/>
      <c r="I642" s="4"/>
      <c r="J642" s="4"/>
      <c r="K642" s="4"/>
      <c r="L642" s="4"/>
      <c r="M642" s="4"/>
      <c r="N642" s="4">
        <v>20</v>
      </c>
      <c r="O642" s="4"/>
      <c r="P642" s="4">
        <v>20</v>
      </c>
      <c r="Q642" s="13">
        <f t="shared" ref="Q642:Q705" si="260">IFERROR(E642/AVERAGE($E642:$P642),"")</f>
        <v>0.8</v>
      </c>
      <c r="R642" s="16">
        <f t="shared" ref="R642:R705" si="261">IFERROR(F642/AVERAGE($E642:$P642),"")</f>
        <v>1.6</v>
      </c>
      <c r="S642" s="16">
        <f t="shared" ref="S642:S705" si="262">IFERROR(G642/AVERAGE($E642:$P642),"")</f>
        <v>0</v>
      </c>
      <c r="T642" s="16">
        <f t="shared" ref="T642:T705" si="263">IFERROR(H642/AVERAGE($E642:$P642),"")</f>
        <v>0</v>
      </c>
      <c r="U642" s="16">
        <f t="shared" ref="U642:U705" si="264">IFERROR(I642/AVERAGE($E642:$P642),"")</f>
        <v>0</v>
      </c>
      <c r="V642" s="16">
        <f t="shared" ref="V642:V705" si="265">IFERROR(J642/AVERAGE($E642:$P642),"")</f>
        <v>0</v>
      </c>
      <c r="W642" s="16">
        <f t="shared" ref="W642:W705" si="266">IFERROR(K642/AVERAGE($E642:$P642),"")</f>
        <v>0</v>
      </c>
      <c r="X642" s="16">
        <f t="shared" ref="X642:X705" si="267">IFERROR(L642/AVERAGE($E642:$P642),"")</f>
        <v>0</v>
      </c>
      <c r="Y642" s="16">
        <f t="shared" ref="Y642:Y705" si="268">IFERROR(M642/AVERAGE($E642:$P642),"")</f>
        <v>0</v>
      </c>
      <c r="Z642" s="16">
        <f t="shared" ref="Z642:Z705" si="269">IFERROR(N642/AVERAGE($E642:$P642),"")</f>
        <v>0.8</v>
      </c>
      <c r="AA642" s="16">
        <f t="shared" ref="AA642:AA705" si="270">IFERROR(O642/AVERAGE($E642:$P642),"")</f>
        <v>0</v>
      </c>
      <c r="AB642" s="17">
        <f t="shared" ref="AB642:AB705" si="271">IFERROR(P642/AVERAGE($E642:$P642),"")</f>
        <v>0.8</v>
      </c>
      <c r="AC642" s="15">
        <v>1232.5999999999999</v>
      </c>
      <c r="AD642" s="14">
        <f>AVERAGE(Tabela1[[#This Row],[202407-JUL]:[202506-JUN]])</f>
        <v>25</v>
      </c>
      <c r="AE642" s="14">
        <f t="shared" ref="AE642:AE705" si="272">IFERROR(AVERAGEIF(Q642:AB642,"&gt;"&amp;0.3,E642:P642),0)</f>
        <v>25</v>
      </c>
      <c r="AF642" s="5">
        <v>0</v>
      </c>
      <c r="AG642" s="6">
        <v>540</v>
      </c>
      <c r="AH642" s="4">
        <v>1180</v>
      </c>
      <c r="AI642" s="23">
        <f>SUM(Tabela1[[#This Row],[ESTOQUE RJ]:[ESTOQUE SC]])</f>
        <v>1720</v>
      </c>
      <c r="AJ642" s="4">
        <v>0</v>
      </c>
      <c r="AK642" s="4">
        <v>0</v>
      </c>
      <c r="AL642" s="24">
        <f>SUM(Tabela1[[#This Row],[QTD CONTAINER]:[QTD FÁBRICA]])</f>
        <v>0</v>
      </c>
      <c r="AM642" s="7">
        <f t="shared" ref="AM642:AM705" si="273">AG642/AD642</f>
        <v>21.6</v>
      </c>
      <c r="AN642" s="7">
        <f t="shared" ref="AN642:AN705" si="274">AH642/AD642</f>
        <v>47.2</v>
      </c>
      <c r="AO642" s="8">
        <f t="shared" ref="AO642:AO705" si="275">AJ642/AD642</f>
        <v>0</v>
      </c>
      <c r="AP642" s="9">
        <f t="shared" ref="AP642:AP705" si="276">AK642/AD642</f>
        <v>0</v>
      </c>
      <c r="AQ642" s="25">
        <f t="shared" ref="AQ642:AQ705" si="277">SUM(AM642:AP642)</f>
        <v>68.800000000000011</v>
      </c>
      <c r="AR642" s="18">
        <f t="shared" ref="AR642:AR705" si="278">AG642/AE642</f>
        <v>21.6</v>
      </c>
      <c r="AS642" s="7">
        <f t="shared" ref="AS642:AS705" si="279">AH642/AE642</f>
        <v>47.2</v>
      </c>
      <c r="AT642" s="8">
        <f t="shared" ref="AT642:AT705" si="280">AJ642/AE642</f>
        <v>0</v>
      </c>
      <c r="AU642" s="9">
        <f t="shared" ref="AU642:AU705" si="281">AK642/AE642</f>
        <v>0</v>
      </c>
      <c r="AV642" s="10">
        <f t="shared" ref="AV642:AV705" si="282">SUM(AR642:AU642)</f>
        <v>68.800000000000011</v>
      </c>
      <c r="AW642" s="22">
        <f t="shared" ref="AW642:AW705" si="283">IFERROR(AZ642/AVERAGE(AD642:AE642),0)</f>
        <v>0</v>
      </c>
      <c r="AX642" s="5">
        <f t="shared" ref="AX642:AX705" si="284">IF(
  AND(A642="PALHETAS",NOT(OR(MID(B642,1,5)="YN-PF",MID(B642,1,5)="YN-PC"))),
  0,
  IF(
    ROUNDUP(
      IF(
        IF(D642="A",13-SUM(AM642:AP642),IF(D642="B",11-SUM(AM642:AP642),IF(D642="C",7-SUM(AM642:AP642))))
        &lt;0,
        0,
        IF(D642="A",13-SUM(AM642:AP642),IF(D642="B",11-SUM(AM642:AP642),IF(D642="C",7-SUM(AM642:AP642))))
      )
      *AD642/C642,
      0
    )*C642 = 0,
    0,
    ROUNDUP(
      IF(
        IF(D642="A",13-SUM(AM642:AP642),IF(D642="B",11-SUM(AM642:AP642),IF(D642="C",7-SUM(AM642:AP642))))
        &lt;0,
        0,
        IF(D642="A",13-SUM(AM642:AP642),IF(D642="B",11-SUM(AM642:AP642),IF(D642="C",7-SUM(AM642:AP642))))
      )
      *AD642/C642,
      0
    )*C642
  )
)</f>
        <v>0</v>
      </c>
      <c r="AY642" s="4">
        <f>IF(
  AND(Tabela1[[#This Row],[GRUPO | ITEM]]="PALHETAS",NOT(OR(MID(Tabela1[[#This Row],[ITEM]],1,5)="YN-PF",MID(Tabela1[[#This Row],[ITEM]],1,5)="YN-PC"))),
  0,
  IF(
    ROUNDUP(
      IF(
        IF(D642="A",13-SUM(AR642:AU642),IF(D642="B",11-SUM(AR642:AU642),IF(D642="C",7-SUM(AR642:AU642))))
        &lt;0,
        0,
        IF(D642="A",13-SUM(AR642:AU642),IF(D642="B",11-SUM(AR642:AU642),IF(D642="C",7-SUM(AR642:AU642))))
      )
      *AE642/C642, 0
    )
    *C642 = 0,
    0,
    ROUNDUP(
      IF(
        IF(D642="A",13-SUM(AR642:AU642),IF(D642="B",11-SUM(AR642:AU642),IF(D642="C",7-SUM(AR642:AU642))))
        &lt;0,
        0,
        IF(D642="A",13-SUM(AR642:AU642),IF(D642="B",11-SUM(AR642:AU642),IF(D642="C",7-SUM(AR642:AU642))))
      )
      *AE642/C642, 0
    ) *C642
  )
)</f>
        <v>0</v>
      </c>
      <c r="AZ642" s="26">
        <f>IF(OR(COUNTIF(AB642,"&gt;="&amp;1.5)+COUNTIF(AA642,"&gt;="&amp;1.5)+COUNTIF(Z642,"&gt;="&amp;1.5)+COUNTIF(Y642,"&gt;="&amp;1.5)+COUNTIF(X642,"&gt;="&amp;1.5)&gt;=2,COUNTIF(AB642,"&gt;="&amp;2)&gt;=1,AND(AA642&gt;=1.5,AB642&lt;=0.3,AI642=0)),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+IFERROR(BA642*C642,0),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+IFERROR(BA642*C642,0),
IFERROR(AVERAGEIF(Tabela1[[#This Row],[COMPRA PADRÃO]:[COMPRA &gt;30%]],"&gt;"&amp;0,Tabela1[[#This Row],[COMPRA PADRÃO]:[COMPRA &gt;30%]]),
0))/Tabela1[[#This Row],[U/CX]],0)*Tabela1[[#This Row],[U/CX]])</f>
        <v>0</v>
      </c>
      <c r="BA642" s="19"/>
      <c r="BB642" s="19"/>
      <c r="BC642" s="5"/>
      <c r="BD642" s="43">
        <f t="shared" ref="BD642:BD705" si="285">SUM(E642,F642,G642,H642,I642,J642,K642,L642,M642,N642,O642,P642)/265</f>
        <v>0.37735849056603776</v>
      </c>
      <c r="BE642" s="44">
        <f>Tabela1[[#This Row],[MÉDIA DIÁRIA]]*180</f>
        <v>67.924528301886795</v>
      </c>
      <c r="BF642" s="44">
        <f>Tabela1[[#This Row],[MÉDIA DIÁRIA]]*IF(Tabela1[[#This Row],[ABC FAT]]="A",(13*22),IF(Tabela1[[#This Row],[ABC FAT]]="B",(9*22),IF(Tabela1[[#This Row],[ABC FAT]]="C",(3*22),0)))</f>
        <v>24.905660377358494</v>
      </c>
      <c r="BG642" s="44">
        <f>SUM(Tabela1[[#This Row],[ESTOQUE TOTAL]],Tabela1[[#This Row],[TRÂNSITO TOTAL]])</f>
        <v>1720</v>
      </c>
      <c r="BH6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25.322222222222223</v>
      </c>
    </row>
    <row r="643" spans="1:61" s="3" customFormat="1" x14ac:dyDescent="0.2">
      <c r="A643" s="4" t="s">
        <v>122</v>
      </c>
      <c r="B643" s="4" t="s">
        <v>1257</v>
      </c>
      <c r="C643" s="4">
        <v>20</v>
      </c>
      <c r="D643" s="4" t="s">
        <v>85</v>
      </c>
      <c r="E643" s="5"/>
      <c r="F643" s="4">
        <v>200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13">
        <f t="shared" si="260"/>
        <v>0</v>
      </c>
      <c r="R643" s="16">
        <f t="shared" si="261"/>
        <v>1</v>
      </c>
      <c r="S643" s="16">
        <f t="shared" si="262"/>
        <v>0</v>
      </c>
      <c r="T643" s="16">
        <f t="shared" si="263"/>
        <v>0</v>
      </c>
      <c r="U643" s="16">
        <f t="shared" si="264"/>
        <v>0</v>
      </c>
      <c r="V643" s="16">
        <f t="shared" si="265"/>
        <v>0</v>
      </c>
      <c r="W643" s="16">
        <f t="shared" si="266"/>
        <v>0</v>
      </c>
      <c r="X643" s="16">
        <f t="shared" si="267"/>
        <v>0</v>
      </c>
      <c r="Y643" s="16">
        <f t="shared" si="268"/>
        <v>0</v>
      </c>
      <c r="Z643" s="16">
        <f t="shared" si="269"/>
        <v>0</v>
      </c>
      <c r="AA643" s="16">
        <f t="shared" si="270"/>
        <v>0</v>
      </c>
      <c r="AB643" s="17">
        <f t="shared" si="271"/>
        <v>0</v>
      </c>
      <c r="AC643" s="15">
        <v>17508</v>
      </c>
      <c r="AD643" s="14">
        <f>AVERAGE(Tabela1[[#This Row],[202407-JUL]:[202506-JUN]])</f>
        <v>200</v>
      </c>
      <c r="AE643" s="14">
        <f t="shared" si="272"/>
        <v>200</v>
      </c>
      <c r="AF643" s="5">
        <v>0</v>
      </c>
      <c r="AG643" s="6">
        <v>4000</v>
      </c>
      <c r="AH643" s="4">
        <v>0</v>
      </c>
      <c r="AI643" s="23">
        <f>SUM(Tabela1[[#This Row],[ESTOQUE RJ]:[ESTOQUE SC]])</f>
        <v>4000</v>
      </c>
      <c r="AJ643" s="4">
        <v>0</v>
      </c>
      <c r="AK643" s="4">
        <v>700</v>
      </c>
      <c r="AL643" s="24">
        <f>SUM(Tabela1[[#This Row],[QTD CONTAINER]:[QTD FÁBRICA]])</f>
        <v>700</v>
      </c>
      <c r="AM643" s="7">
        <f t="shared" si="273"/>
        <v>20</v>
      </c>
      <c r="AN643" s="7">
        <f t="shared" si="274"/>
        <v>0</v>
      </c>
      <c r="AO643" s="8">
        <f t="shared" si="275"/>
        <v>0</v>
      </c>
      <c r="AP643" s="9">
        <f t="shared" si="276"/>
        <v>3.5</v>
      </c>
      <c r="AQ643" s="25">
        <f t="shared" si="277"/>
        <v>23.5</v>
      </c>
      <c r="AR643" s="18">
        <f t="shared" si="278"/>
        <v>20</v>
      </c>
      <c r="AS643" s="7">
        <f t="shared" si="279"/>
        <v>0</v>
      </c>
      <c r="AT643" s="8">
        <f t="shared" si="280"/>
        <v>0</v>
      </c>
      <c r="AU643" s="9">
        <f t="shared" si="281"/>
        <v>3.5</v>
      </c>
      <c r="AV643" s="10">
        <f t="shared" si="282"/>
        <v>23.5</v>
      </c>
      <c r="AW643" s="22">
        <f t="shared" si="283"/>
        <v>0</v>
      </c>
      <c r="AX643" s="5">
        <f t="shared" si="284"/>
        <v>0</v>
      </c>
      <c r="AY643" s="4">
        <f>IF(
  AND(Tabela1[[#This Row],[GRUPO | ITEM]]="PALHETAS",NOT(OR(MID(Tabela1[[#This Row],[ITEM]],1,5)="YN-PF",MID(Tabela1[[#This Row],[ITEM]],1,5)="YN-PC"))),
  0,
  IF(
    ROUNDUP(
      IF(
        IF(D643="A",13-SUM(AR643:AU643),IF(D643="B",11-SUM(AR643:AU643),IF(D643="C",7-SUM(AR643:AU643))))
        &lt;0,
        0,
        IF(D643="A",13-SUM(AR643:AU643),IF(D643="B",11-SUM(AR643:AU643),IF(D643="C",7-SUM(AR643:AU643))))
      )
      *AE643/C643, 0
    )
    *C643 = 0,
    0,
    ROUNDUP(
      IF(
        IF(D643="A",13-SUM(AR643:AU643),IF(D643="B",11-SUM(AR643:AU643),IF(D643="C",7-SUM(AR643:AU643))))
        &lt;0,
        0,
        IF(D643="A",13-SUM(AR643:AU643),IF(D643="B",11-SUM(AR643:AU643),IF(D643="C",7-SUM(AR643:AU643))))
      )
      *AE643/C643, 0
    ) *C643
  )
)</f>
        <v>0</v>
      </c>
      <c r="AZ643" s="26">
        <f>IF(OR(COUNTIF(AB643,"&gt;="&amp;1.5)+COUNTIF(AA643,"&gt;="&amp;1.5)+COUNTIF(Z643,"&gt;="&amp;1.5)+COUNTIF(Y643,"&gt;="&amp;1.5)+COUNTIF(X643,"&gt;="&amp;1.5)&gt;=2,COUNTIF(AB643,"&gt;="&amp;2)&gt;=1,AND(AA643&gt;=1.5,AB643&lt;=0.3,AI643=0)),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+IFERROR(BA643*C643,0),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+IFERROR(BA643*C643,0),
IFERROR(AVERAGEIF(Tabela1[[#This Row],[COMPRA PADRÃO]:[COMPRA &gt;30%]],"&gt;"&amp;0,Tabela1[[#This Row],[COMPRA PADRÃO]:[COMPRA &gt;30%]]),
0))/Tabela1[[#This Row],[U/CX]],0)*Tabela1[[#This Row],[U/CX]])</f>
        <v>0</v>
      </c>
      <c r="BA643" s="19"/>
      <c r="BB643" s="19"/>
      <c r="BC643" s="41"/>
      <c r="BD643" s="43">
        <f t="shared" si="285"/>
        <v>0.75471698113207553</v>
      </c>
      <c r="BE643" s="44">
        <f>Tabela1[[#This Row],[MÉDIA DIÁRIA]]*180</f>
        <v>135.84905660377359</v>
      </c>
      <c r="BF643" s="44">
        <f>Tabela1[[#This Row],[MÉDIA DIÁRIA]]*IF(Tabela1[[#This Row],[ABC FAT]]="A",(13*22),IF(Tabela1[[#This Row],[ABC FAT]]="B",(9*22),IF(Tabela1[[#This Row],[ABC FAT]]="C",(3*22),0)))</f>
        <v>49.811320754716988</v>
      </c>
      <c r="BG643" s="44">
        <f>SUM(Tabela1[[#This Row],[ESTOQUE TOTAL]],Tabela1[[#This Row],[TRÂNSITO TOTAL]])</f>
        <v>4700</v>
      </c>
      <c r="BH6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29.444444444444443</v>
      </c>
    </row>
    <row r="644" spans="1:61" s="3" customFormat="1" x14ac:dyDescent="0.2">
      <c r="A644" s="4" t="s">
        <v>31</v>
      </c>
      <c r="B644" s="4" t="s">
        <v>1141</v>
      </c>
      <c r="C644" s="4">
        <v>6</v>
      </c>
      <c r="D644" s="4" t="s">
        <v>85</v>
      </c>
      <c r="E644" s="5"/>
      <c r="F644" s="4"/>
      <c r="G644" s="4"/>
      <c r="H644" s="4"/>
      <c r="I644" s="4"/>
      <c r="J644" s="4"/>
      <c r="K644" s="4"/>
      <c r="L644" s="4">
        <v>18</v>
      </c>
      <c r="M644" s="4">
        <v>5</v>
      </c>
      <c r="N644" s="4"/>
      <c r="O644" s="4"/>
      <c r="P644" s="4"/>
      <c r="Q644" s="13">
        <f t="shared" si="260"/>
        <v>0</v>
      </c>
      <c r="R644" s="16">
        <f t="shared" si="261"/>
        <v>0</v>
      </c>
      <c r="S644" s="16">
        <f t="shared" si="262"/>
        <v>0</v>
      </c>
      <c r="T644" s="16">
        <f t="shared" si="263"/>
        <v>0</v>
      </c>
      <c r="U644" s="16">
        <f t="shared" si="264"/>
        <v>0</v>
      </c>
      <c r="V644" s="16">
        <f t="shared" si="265"/>
        <v>0</v>
      </c>
      <c r="W644" s="16">
        <f t="shared" si="266"/>
        <v>0</v>
      </c>
      <c r="X644" s="16">
        <f t="shared" si="267"/>
        <v>1.5652173913043479</v>
      </c>
      <c r="Y644" s="16">
        <f t="shared" si="268"/>
        <v>0.43478260869565216</v>
      </c>
      <c r="Z644" s="16">
        <f t="shared" si="269"/>
        <v>0</v>
      </c>
      <c r="AA644" s="16">
        <f t="shared" si="270"/>
        <v>0</v>
      </c>
      <c r="AB644" s="17">
        <f t="shared" si="271"/>
        <v>0</v>
      </c>
      <c r="AC644" s="15">
        <v>23579.56</v>
      </c>
      <c r="AD644" s="14">
        <f>AVERAGE(Tabela1[[#This Row],[202407-JUL]:[202506-JUN]])</f>
        <v>11.5</v>
      </c>
      <c r="AE644" s="14">
        <f t="shared" si="272"/>
        <v>11.5</v>
      </c>
      <c r="AF644" s="5">
        <v>0</v>
      </c>
      <c r="AG644" s="6">
        <v>228</v>
      </c>
      <c r="AH644" s="4">
        <v>0</v>
      </c>
      <c r="AI644" s="23">
        <f>SUM(Tabela1[[#This Row],[ESTOQUE RJ]:[ESTOQUE SC]])</f>
        <v>228</v>
      </c>
      <c r="AJ644" s="4">
        <v>300</v>
      </c>
      <c r="AK644" s="4">
        <v>528</v>
      </c>
      <c r="AL644" s="24">
        <f>SUM(Tabela1[[#This Row],[QTD CONTAINER]:[QTD FÁBRICA]])</f>
        <v>828</v>
      </c>
      <c r="AM644" s="7">
        <f t="shared" si="273"/>
        <v>19.826086956521738</v>
      </c>
      <c r="AN644" s="7">
        <f t="shared" si="274"/>
        <v>0</v>
      </c>
      <c r="AO644" s="8">
        <f t="shared" si="275"/>
        <v>26.086956521739129</v>
      </c>
      <c r="AP644" s="9">
        <f t="shared" si="276"/>
        <v>45.913043478260867</v>
      </c>
      <c r="AQ644" s="25">
        <f t="shared" si="277"/>
        <v>91.826086956521735</v>
      </c>
      <c r="AR644" s="18">
        <f t="shared" si="278"/>
        <v>19.826086956521738</v>
      </c>
      <c r="AS644" s="7">
        <f t="shared" si="279"/>
        <v>0</v>
      </c>
      <c r="AT644" s="8">
        <f t="shared" si="280"/>
        <v>26.086956521739129</v>
      </c>
      <c r="AU644" s="9">
        <f t="shared" si="281"/>
        <v>45.913043478260867</v>
      </c>
      <c r="AV644" s="10">
        <f t="shared" si="282"/>
        <v>91.826086956521735</v>
      </c>
      <c r="AW644" s="22">
        <f t="shared" si="283"/>
        <v>0</v>
      </c>
      <c r="AX644" s="5">
        <f t="shared" si="284"/>
        <v>0</v>
      </c>
      <c r="AY644" s="4">
        <f>IF(
  AND(Tabela1[[#This Row],[GRUPO | ITEM]]="PALHETAS",NOT(OR(MID(Tabela1[[#This Row],[ITEM]],1,5)="YN-PF",MID(Tabela1[[#This Row],[ITEM]],1,5)="YN-PC"))),
  0,
  IF(
    ROUNDUP(
      IF(
        IF(D644="A",13-SUM(AR644:AU644),IF(D644="B",11-SUM(AR644:AU644),IF(D644="C",7-SUM(AR644:AU644))))
        &lt;0,
        0,
        IF(D644="A",13-SUM(AR644:AU644),IF(D644="B",11-SUM(AR644:AU644),IF(D644="C",7-SUM(AR644:AU644))))
      )
      *AE644/C644, 0
    )
    *C644 = 0,
    0,
    ROUNDUP(
      IF(
        IF(D644="A",13-SUM(AR644:AU644),IF(D644="B",11-SUM(AR644:AU644),IF(D644="C",7-SUM(AR644:AU644))))
        &lt;0,
        0,
        IF(D644="A",13-SUM(AR644:AU644),IF(D644="B",11-SUM(AR644:AU644),IF(D644="C",7-SUM(AR644:AU644))))
      )
      *AE644/C644, 0
    ) *C644
  )
)</f>
        <v>0</v>
      </c>
      <c r="AZ644" s="26">
        <f>IF(OR(COUNTIF(AB644,"&gt;="&amp;1.5)+COUNTIF(AA644,"&gt;="&amp;1.5)+COUNTIF(Z644,"&gt;="&amp;1.5)+COUNTIF(Y644,"&gt;="&amp;1.5)+COUNTIF(X644,"&gt;="&amp;1.5)&gt;=2,COUNTIF(AB644,"&gt;="&amp;2)&gt;=1,AND(AA644&gt;=1.5,AB644&lt;=0.3,AI644=0)),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+IFERROR(BA644*C644,0),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+IFERROR(BA644*C644,0),
IFERROR(AVERAGEIF(Tabela1[[#This Row],[COMPRA PADRÃO]:[COMPRA &gt;30%]],"&gt;"&amp;0,Tabela1[[#This Row],[COMPRA PADRÃO]:[COMPRA &gt;30%]]),
0))/Tabela1[[#This Row],[U/CX]],0)*Tabela1[[#This Row],[U/CX]])</f>
        <v>0</v>
      </c>
      <c r="BA644" s="19"/>
      <c r="BB644" s="19"/>
      <c r="BC644" s="5"/>
      <c r="BD644" s="43">
        <f t="shared" si="285"/>
        <v>8.6792452830188674E-2</v>
      </c>
      <c r="BE644" s="44">
        <f>Tabela1[[#This Row],[MÉDIA DIÁRIA]]*180</f>
        <v>15.622641509433961</v>
      </c>
      <c r="BF644" s="44">
        <f>Tabela1[[#This Row],[MÉDIA DIÁRIA]]*IF(Tabela1[[#This Row],[ABC FAT]]="A",(13*22),IF(Tabela1[[#This Row],[ABC FAT]]="B",(9*22),IF(Tabela1[[#This Row],[ABC FAT]]="C",(3*22),0)))</f>
        <v>5.7283018867924529</v>
      </c>
      <c r="BG644" s="44">
        <f>SUM(Tabela1[[#This Row],[ESTOQUE TOTAL]],Tabela1[[#This Row],[TRÂNSITO TOTAL]])</f>
        <v>1056</v>
      </c>
      <c r="BH6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33.797101449275367</v>
      </c>
    </row>
    <row r="645" spans="1:61" s="3" customFormat="1" x14ac:dyDescent="0.2">
      <c r="A645" s="4" t="s">
        <v>34</v>
      </c>
      <c r="B645" s="4" t="s">
        <v>1180</v>
      </c>
      <c r="C645" s="4">
        <v>100</v>
      </c>
      <c r="D645" s="4" t="s">
        <v>85</v>
      </c>
      <c r="E645" s="5"/>
      <c r="F645" s="4"/>
      <c r="G645" s="4"/>
      <c r="H645" s="4"/>
      <c r="I645" s="4"/>
      <c r="J645" s="4"/>
      <c r="K645" s="4"/>
      <c r="L645" s="4"/>
      <c r="M645" s="4">
        <v>2</v>
      </c>
      <c r="N645" s="4">
        <v>2</v>
      </c>
      <c r="O645" s="4"/>
      <c r="P645" s="4"/>
      <c r="Q645" s="13">
        <f t="shared" si="260"/>
        <v>0</v>
      </c>
      <c r="R645" s="16">
        <f t="shared" si="261"/>
        <v>0</v>
      </c>
      <c r="S645" s="16">
        <f t="shared" si="262"/>
        <v>0</v>
      </c>
      <c r="T645" s="16">
        <f t="shared" si="263"/>
        <v>0</v>
      </c>
      <c r="U645" s="16">
        <f t="shared" si="264"/>
        <v>0</v>
      </c>
      <c r="V645" s="16">
        <f t="shared" si="265"/>
        <v>0</v>
      </c>
      <c r="W645" s="16">
        <f t="shared" si="266"/>
        <v>0</v>
      </c>
      <c r="X645" s="16">
        <f t="shared" si="267"/>
        <v>0</v>
      </c>
      <c r="Y645" s="16">
        <f t="shared" si="268"/>
        <v>1</v>
      </c>
      <c r="Z645" s="16">
        <f t="shared" si="269"/>
        <v>1</v>
      </c>
      <c r="AA645" s="16">
        <f t="shared" si="270"/>
        <v>0</v>
      </c>
      <c r="AB645" s="17">
        <f t="shared" si="271"/>
        <v>0</v>
      </c>
      <c r="AC645" s="15">
        <v>61.36</v>
      </c>
      <c r="AD645" s="14">
        <f>AVERAGE(Tabela1[[#This Row],[202407-JUL]:[202506-JUN]])</f>
        <v>2</v>
      </c>
      <c r="AE645" s="14">
        <f t="shared" si="272"/>
        <v>2</v>
      </c>
      <c r="AF645" s="5">
        <v>0</v>
      </c>
      <c r="AG645" s="6">
        <v>92</v>
      </c>
      <c r="AH645" s="4">
        <v>0</v>
      </c>
      <c r="AI645" s="23">
        <f>SUM(Tabela1[[#This Row],[ESTOQUE RJ]:[ESTOQUE SC]])</f>
        <v>92</v>
      </c>
      <c r="AJ645" s="4">
        <v>0</v>
      </c>
      <c r="AK645" s="4">
        <v>200</v>
      </c>
      <c r="AL645" s="24">
        <f>SUM(Tabela1[[#This Row],[QTD CONTAINER]:[QTD FÁBRICA]])</f>
        <v>200</v>
      </c>
      <c r="AM645" s="7">
        <f t="shared" si="273"/>
        <v>46</v>
      </c>
      <c r="AN645" s="7">
        <f t="shared" si="274"/>
        <v>0</v>
      </c>
      <c r="AO645" s="8">
        <f t="shared" si="275"/>
        <v>0</v>
      </c>
      <c r="AP645" s="9">
        <f t="shared" si="276"/>
        <v>100</v>
      </c>
      <c r="AQ645" s="25">
        <f t="shared" si="277"/>
        <v>146</v>
      </c>
      <c r="AR645" s="18">
        <f t="shared" si="278"/>
        <v>46</v>
      </c>
      <c r="AS645" s="7">
        <f t="shared" si="279"/>
        <v>0</v>
      </c>
      <c r="AT645" s="8">
        <f t="shared" si="280"/>
        <v>0</v>
      </c>
      <c r="AU645" s="9">
        <f t="shared" si="281"/>
        <v>100</v>
      </c>
      <c r="AV645" s="10">
        <f t="shared" si="282"/>
        <v>146</v>
      </c>
      <c r="AW645" s="22">
        <f t="shared" si="283"/>
        <v>0</v>
      </c>
      <c r="AX645" s="5">
        <f t="shared" si="284"/>
        <v>0</v>
      </c>
      <c r="AY645" s="4">
        <f>IF(
  AND(Tabela1[[#This Row],[GRUPO | ITEM]]="PALHETAS",NOT(OR(MID(Tabela1[[#This Row],[ITEM]],1,5)="YN-PF",MID(Tabela1[[#This Row],[ITEM]],1,5)="YN-PC"))),
  0,
  IF(
    ROUNDUP(
      IF(
        IF(D645="A",13-SUM(AR645:AU645),IF(D645="B",11-SUM(AR645:AU645),IF(D645="C",7-SUM(AR645:AU645))))
        &lt;0,
        0,
        IF(D645="A",13-SUM(AR645:AU645),IF(D645="B",11-SUM(AR645:AU645),IF(D645="C",7-SUM(AR645:AU645))))
      )
      *AE645/C645, 0
    )
    *C645 = 0,
    0,
    ROUNDUP(
      IF(
        IF(D645="A",13-SUM(AR645:AU645),IF(D645="B",11-SUM(AR645:AU645),IF(D645="C",7-SUM(AR645:AU645))))
        &lt;0,
        0,
        IF(D645="A",13-SUM(AR645:AU645),IF(D645="B",11-SUM(AR645:AU645),IF(D645="C",7-SUM(AR645:AU645))))
      )
      *AE645/C645, 0
    ) *C645
  )
)</f>
        <v>0</v>
      </c>
      <c r="AZ645" s="26">
        <f>IF(OR(COUNTIF(AB645,"&gt;="&amp;1.5)+COUNTIF(AA645,"&gt;="&amp;1.5)+COUNTIF(Z645,"&gt;="&amp;1.5)+COUNTIF(Y645,"&gt;="&amp;1.5)+COUNTIF(X645,"&gt;="&amp;1.5)&gt;=2,COUNTIF(AB645,"&gt;="&amp;2)&gt;=1,AND(AA645&gt;=1.5,AB645&lt;=0.3,AI645=0)),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+IFERROR(BA645*C645,0),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+IFERROR(BA645*C645,0),
IFERROR(AVERAGEIF(Tabela1[[#This Row],[COMPRA PADRÃO]:[COMPRA &gt;30%]],"&gt;"&amp;0,Tabela1[[#This Row],[COMPRA PADRÃO]:[COMPRA &gt;30%]]),
0))/Tabela1[[#This Row],[U/CX]],0)*Tabela1[[#This Row],[U/CX]])</f>
        <v>0</v>
      </c>
      <c r="BA645" s="19"/>
      <c r="BB645" s="19"/>
      <c r="BC645" s="5"/>
      <c r="BD645" s="43">
        <f t="shared" si="285"/>
        <v>1.509433962264151E-2</v>
      </c>
      <c r="BE645" s="44">
        <f>Tabela1[[#This Row],[MÉDIA DIÁRIA]]*180</f>
        <v>2.7169811320754715</v>
      </c>
      <c r="BF645" s="44">
        <f>Tabela1[[#This Row],[MÉDIA DIÁRIA]]*IF(Tabela1[[#This Row],[ABC FAT]]="A",(13*22),IF(Tabela1[[#This Row],[ABC FAT]]="B",(9*22),IF(Tabela1[[#This Row],[ABC FAT]]="C",(3*22),0)))</f>
        <v>0.99622641509433962</v>
      </c>
      <c r="BG645" s="44">
        <f>SUM(Tabela1[[#This Row],[ESTOQUE TOTAL]],Tabela1[[#This Row],[TRÂNSITO TOTAL]])</f>
        <v>292</v>
      </c>
      <c r="BH6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33.861111111111114</v>
      </c>
    </row>
    <row r="646" spans="1:61" s="3" customFormat="1" x14ac:dyDescent="0.2">
      <c r="A646" s="4" t="s">
        <v>34</v>
      </c>
      <c r="B646" s="4" t="s">
        <v>1179</v>
      </c>
      <c r="C646" s="4">
        <v>100</v>
      </c>
      <c r="D646" s="4" t="s">
        <v>85</v>
      </c>
      <c r="E646" s="5"/>
      <c r="F646" s="4"/>
      <c r="G646" s="4"/>
      <c r="H646" s="4"/>
      <c r="I646" s="4"/>
      <c r="J646" s="4"/>
      <c r="K646" s="4"/>
      <c r="L646" s="4"/>
      <c r="M646" s="4">
        <v>2</v>
      </c>
      <c r="N646" s="4">
        <v>2</v>
      </c>
      <c r="O646" s="4"/>
      <c r="P646" s="4"/>
      <c r="Q646" s="13">
        <f t="shared" si="260"/>
        <v>0</v>
      </c>
      <c r="R646" s="16">
        <f t="shared" si="261"/>
        <v>0</v>
      </c>
      <c r="S646" s="16">
        <f t="shared" si="262"/>
        <v>0</v>
      </c>
      <c r="T646" s="16">
        <f t="shared" si="263"/>
        <v>0</v>
      </c>
      <c r="U646" s="16">
        <f t="shared" si="264"/>
        <v>0</v>
      </c>
      <c r="V646" s="16">
        <f t="shared" si="265"/>
        <v>0</v>
      </c>
      <c r="W646" s="16">
        <f t="shared" si="266"/>
        <v>0</v>
      </c>
      <c r="X646" s="16">
        <f t="shared" si="267"/>
        <v>0</v>
      </c>
      <c r="Y646" s="16">
        <f t="shared" si="268"/>
        <v>1</v>
      </c>
      <c r="Z646" s="16">
        <f t="shared" si="269"/>
        <v>1</v>
      </c>
      <c r="AA646" s="16">
        <f t="shared" si="270"/>
        <v>0</v>
      </c>
      <c r="AB646" s="17">
        <f t="shared" si="271"/>
        <v>0</v>
      </c>
      <c r="AC646" s="15">
        <v>58.16</v>
      </c>
      <c r="AD646" s="14">
        <f>AVERAGE(Tabela1[[#This Row],[202407-JUL]:[202506-JUN]])</f>
        <v>2</v>
      </c>
      <c r="AE646" s="14">
        <f t="shared" si="272"/>
        <v>2</v>
      </c>
      <c r="AF646" s="5">
        <v>0</v>
      </c>
      <c r="AG646" s="6">
        <v>96</v>
      </c>
      <c r="AH646" s="4">
        <v>0</v>
      </c>
      <c r="AI646" s="23">
        <f>SUM(Tabela1[[#This Row],[ESTOQUE RJ]:[ESTOQUE SC]])</f>
        <v>96</v>
      </c>
      <c r="AJ646" s="4">
        <v>0</v>
      </c>
      <c r="AK646" s="4">
        <v>200</v>
      </c>
      <c r="AL646" s="24">
        <f>SUM(Tabela1[[#This Row],[QTD CONTAINER]:[QTD FÁBRICA]])</f>
        <v>200</v>
      </c>
      <c r="AM646" s="7">
        <f t="shared" si="273"/>
        <v>48</v>
      </c>
      <c r="AN646" s="7">
        <f t="shared" si="274"/>
        <v>0</v>
      </c>
      <c r="AO646" s="8">
        <f t="shared" si="275"/>
        <v>0</v>
      </c>
      <c r="AP646" s="9">
        <f t="shared" si="276"/>
        <v>100</v>
      </c>
      <c r="AQ646" s="25">
        <f t="shared" si="277"/>
        <v>148</v>
      </c>
      <c r="AR646" s="18">
        <f t="shared" si="278"/>
        <v>48</v>
      </c>
      <c r="AS646" s="7">
        <f t="shared" si="279"/>
        <v>0</v>
      </c>
      <c r="AT646" s="8">
        <f t="shared" si="280"/>
        <v>0</v>
      </c>
      <c r="AU646" s="9">
        <f t="shared" si="281"/>
        <v>100</v>
      </c>
      <c r="AV646" s="10">
        <f t="shared" si="282"/>
        <v>148</v>
      </c>
      <c r="AW646" s="22">
        <f t="shared" si="283"/>
        <v>0</v>
      </c>
      <c r="AX646" s="5">
        <f t="shared" si="284"/>
        <v>0</v>
      </c>
      <c r="AY646" s="4">
        <f>IF(
  AND(Tabela1[[#This Row],[GRUPO | ITEM]]="PALHETAS",NOT(OR(MID(Tabela1[[#This Row],[ITEM]],1,5)="YN-PF",MID(Tabela1[[#This Row],[ITEM]],1,5)="YN-PC"))),
  0,
  IF(
    ROUNDUP(
      IF(
        IF(D646="A",13-SUM(AR646:AU646),IF(D646="B",11-SUM(AR646:AU646),IF(D646="C",7-SUM(AR646:AU646))))
        &lt;0,
        0,
        IF(D646="A",13-SUM(AR646:AU646),IF(D646="B",11-SUM(AR646:AU646),IF(D646="C",7-SUM(AR646:AU646))))
      )
      *AE646/C646, 0
    )
    *C646 = 0,
    0,
    ROUNDUP(
      IF(
        IF(D646="A",13-SUM(AR646:AU646),IF(D646="B",11-SUM(AR646:AU646),IF(D646="C",7-SUM(AR646:AU646))))
        &lt;0,
        0,
        IF(D646="A",13-SUM(AR646:AU646),IF(D646="B",11-SUM(AR646:AU646),IF(D646="C",7-SUM(AR646:AU646))))
      )
      *AE646/C646, 0
    ) *C646
  )
)</f>
        <v>0</v>
      </c>
      <c r="AZ646" s="26">
        <f>IF(OR(COUNTIF(AB646,"&gt;="&amp;1.5)+COUNTIF(AA646,"&gt;="&amp;1.5)+COUNTIF(Z646,"&gt;="&amp;1.5)+COUNTIF(Y646,"&gt;="&amp;1.5)+COUNTIF(X646,"&gt;="&amp;1.5)&gt;=2,COUNTIF(AB646,"&gt;="&amp;2)&gt;=1,AND(AA646&gt;=1.5,AB646&lt;=0.3,AI646=0)),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+IFERROR(BA646*C646,0),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+IFERROR(BA646*C646,0),
IFERROR(AVERAGEIF(Tabela1[[#This Row],[COMPRA PADRÃO]:[COMPRA &gt;30%]],"&gt;"&amp;0,Tabela1[[#This Row],[COMPRA PADRÃO]:[COMPRA &gt;30%]]),
0))/Tabela1[[#This Row],[U/CX]],0)*Tabela1[[#This Row],[U/CX]])</f>
        <v>0</v>
      </c>
      <c r="BA646" s="19"/>
      <c r="BB646" s="19"/>
      <c r="BC646" s="5"/>
      <c r="BD646" s="43">
        <f t="shared" si="285"/>
        <v>1.509433962264151E-2</v>
      </c>
      <c r="BE646" s="44">
        <f>Tabela1[[#This Row],[MÉDIA DIÁRIA]]*180</f>
        <v>2.7169811320754715</v>
      </c>
      <c r="BF646" s="44">
        <f>Tabela1[[#This Row],[MÉDIA DIÁRIA]]*IF(Tabela1[[#This Row],[ABC FAT]]="A",(13*22),IF(Tabela1[[#This Row],[ABC FAT]]="B",(9*22),IF(Tabela1[[#This Row],[ABC FAT]]="C",(3*22),0)))</f>
        <v>0.99622641509433962</v>
      </c>
      <c r="BG646" s="44">
        <f>SUM(Tabela1[[#This Row],[ESTOQUE TOTAL]],Tabela1[[#This Row],[TRÂNSITO TOTAL]])</f>
        <v>296</v>
      </c>
      <c r="BH6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35.333333333333336</v>
      </c>
    </row>
    <row r="647" spans="1:61" s="3" customFormat="1" x14ac:dyDescent="0.2">
      <c r="A647" s="4" t="s">
        <v>17</v>
      </c>
      <c r="B647" s="4" t="s">
        <v>1292</v>
      </c>
      <c r="C647" s="4">
        <v>40</v>
      </c>
      <c r="D647" s="4" t="s">
        <v>85</v>
      </c>
      <c r="E647" s="5"/>
      <c r="F647" s="4"/>
      <c r="G647" s="4"/>
      <c r="H647" s="4">
        <v>40</v>
      </c>
      <c r="I647" s="4"/>
      <c r="J647" s="4"/>
      <c r="K647" s="4"/>
      <c r="L647" s="4"/>
      <c r="M647" s="4"/>
      <c r="N647" s="4"/>
      <c r="O647" s="4"/>
      <c r="P647" s="4"/>
      <c r="Q647" s="13">
        <f t="shared" si="260"/>
        <v>0</v>
      </c>
      <c r="R647" s="16">
        <f t="shared" si="261"/>
        <v>0</v>
      </c>
      <c r="S647" s="16">
        <f t="shared" si="262"/>
        <v>0</v>
      </c>
      <c r="T647" s="16">
        <f t="shared" si="263"/>
        <v>1</v>
      </c>
      <c r="U647" s="16">
        <f t="shared" si="264"/>
        <v>0</v>
      </c>
      <c r="V647" s="16">
        <f t="shared" si="265"/>
        <v>0</v>
      </c>
      <c r="W647" s="16">
        <f t="shared" si="266"/>
        <v>0</v>
      </c>
      <c r="X647" s="16">
        <f t="shared" si="267"/>
        <v>0</v>
      </c>
      <c r="Y647" s="16">
        <f t="shared" si="268"/>
        <v>0</v>
      </c>
      <c r="Z647" s="16">
        <f t="shared" si="269"/>
        <v>0</v>
      </c>
      <c r="AA647" s="16">
        <f t="shared" si="270"/>
        <v>0</v>
      </c>
      <c r="AB647" s="17">
        <f t="shared" si="271"/>
        <v>0</v>
      </c>
      <c r="AC647" s="15">
        <v>310.39999999999998</v>
      </c>
      <c r="AD647" s="14">
        <f>AVERAGE(Tabela1[[#This Row],[202407-JUL]:[202506-JUN]])</f>
        <v>40</v>
      </c>
      <c r="AE647" s="14">
        <f t="shared" si="272"/>
        <v>40</v>
      </c>
      <c r="AF647" s="5">
        <v>0</v>
      </c>
      <c r="AG647" s="6">
        <v>983</v>
      </c>
      <c r="AH647" s="4">
        <v>0</v>
      </c>
      <c r="AI647" s="23">
        <f>SUM(Tabela1[[#This Row],[ESTOQUE RJ]:[ESTOQUE SC]])</f>
        <v>983</v>
      </c>
      <c r="AJ647" s="4">
        <v>0</v>
      </c>
      <c r="AK647" s="4">
        <v>0</v>
      </c>
      <c r="AL647" s="24">
        <f>SUM(Tabela1[[#This Row],[QTD CONTAINER]:[QTD FÁBRICA]])</f>
        <v>0</v>
      </c>
      <c r="AM647" s="7">
        <f t="shared" si="273"/>
        <v>24.574999999999999</v>
      </c>
      <c r="AN647" s="7">
        <f t="shared" si="274"/>
        <v>0</v>
      </c>
      <c r="AO647" s="8">
        <f t="shared" si="275"/>
        <v>0</v>
      </c>
      <c r="AP647" s="9">
        <f t="shared" si="276"/>
        <v>0</v>
      </c>
      <c r="AQ647" s="25">
        <f t="shared" si="277"/>
        <v>24.574999999999999</v>
      </c>
      <c r="AR647" s="18">
        <f t="shared" si="278"/>
        <v>24.574999999999999</v>
      </c>
      <c r="AS647" s="7">
        <f t="shared" si="279"/>
        <v>0</v>
      </c>
      <c r="AT647" s="8">
        <f t="shared" si="280"/>
        <v>0</v>
      </c>
      <c r="AU647" s="9">
        <f t="shared" si="281"/>
        <v>0</v>
      </c>
      <c r="AV647" s="10">
        <f t="shared" si="282"/>
        <v>24.574999999999999</v>
      </c>
      <c r="AW647" s="22">
        <f t="shared" si="283"/>
        <v>0</v>
      </c>
      <c r="AX647" s="5">
        <f t="shared" si="284"/>
        <v>0</v>
      </c>
      <c r="AY647" s="4">
        <f>IF(
  AND(Tabela1[[#This Row],[GRUPO | ITEM]]="PALHETAS",NOT(OR(MID(Tabela1[[#This Row],[ITEM]],1,5)="YN-PF",MID(Tabela1[[#This Row],[ITEM]],1,5)="YN-PC"))),
  0,
  IF(
    ROUNDUP(
      IF(
        IF(D647="A",13-SUM(AR647:AU647),IF(D647="B",11-SUM(AR647:AU647),IF(D647="C",7-SUM(AR647:AU647))))
        &lt;0,
        0,
        IF(D647="A",13-SUM(AR647:AU647),IF(D647="B",11-SUM(AR647:AU647),IF(D647="C",7-SUM(AR647:AU647))))
      )
      *AE647/C647, 0
    )
    *C647 = 0,
    0,
    ROUNDUP(
      IF(
        IF(D647="A",13-SUM(AR647:AU647),IF(D647="B",11-SUM(AR647:AU647),IF(D647="C",7-SUM(AR647:AU647))))
        &lt;0,
        0,
        IF(D647="A",13-SUM(AR647:AU647),IF(D647="B",11-SUM(AR647:AU647),IF(D647="C",7-SUM(AR647:AU647))))
      )
      *AE647/C647, 0
    ) *C647
  )
)</f>
        <v>0</v>
      </c>
      <c r="AZ647" s="26">
        <f>IF(OR(COUNTIF(AB647,"&gt;="&amp;1.5)+COUNTIF(AA647,"&gt;="&amp;1.5)+COUNTIF(Z647,"&gt;="&amp;1.5)+COUNTIF(Y647,"&gt;="&amp;1.5)+COUNTIF(X647,"&gt;="&amp;1.5)&gt;=2,COUNTIF(AB647,"&gt;="&amp;2)&gt;=1,AND(AA647&gt;=1.5,AB647&lt;=0.3,AI647=0)),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+IFERROR(BA647*C647,0),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+IFERROR(BA647*C647,0),
IFERROR(AVERAGEIF(Tabela1[[#This Row],[COMPRA PADRÃO]:[COMPRA &gt;30%]],"&gt;"&amp;0,Tabela1[[#This Row],[COMPRA PADRÃO]:[COMPRA &gt;30%]]),
0))/Tabela1[[#This Row],[U/CX]],0)*Tabela1[[#This Row],[U/CX]])</f>
        <v>0</v>
      </c>
      <c r="BA647" s="33"/>
      <c r="BB647" s="33"/>
      <c r="BC647" s="42"/>
      <c r="BD647" s="43">
        <f t="shared" si="285"/>
        <v>0.15094339622641509</v>
      </c>
      <c r="BE647" s="44">
        <f>Tabela1[[#This Row],[MÉDIA DIÁRIA]]*180</f>
        <v>27.169811320754715</v>
      </c>
      <c r="BF647" s="44">
        <f>Tabela1[[#This Row],[MÉDIA DIÁRIA]]*IF(Tabela1[[#This Row],[ABC FAT]]="A",(13*22),IF(Tabela1[[#This Row],[ABC FAT]]="B",(9*22),IF(Tabela1[[#This Row],[ABC FAT]]="C",(3*22),0)))</f>
        <v>9.9622641509433958</v>
      </c>
      <c r="BG647" s="44">
        <f>SUM(Tabela1[[#This Row],[ESTOQUE TOTAL]],Tabela1[[#This Row],[TRÂNSITO TOTAL]])</f>
        <v>983</v>
      </c>
      <c r="BH6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36.179861111111116</v>
      </c>
    </row>
    <row r="648" spans="1:61" s="3" customFormat="1" x14ac:dyDescent="0.2">
      <c r="A648" s="4" t="s">
        <v>17</v>
      </c>
      <c r="B648" s="4" t="s">
        <v>932</v>
      </c>
      <c r="C648" s="4">
        <v>20</v>
      </c>
      <c r="D648" s="4" t="s">
        <v>85</v>
      </c>
      <c r="E648" s="5"/>
      <c r="F648" s="4"/>
      <c r="G648" s="4">
        <v>20</v>
      </c>
      <c r="H648" s="4">
        <v>20</v>
      </c>
      <c r="I648" s="4"/>
      <c r="J648" s="4"/>
      <c r="K648" s="4"/>
      <c r="L648" s="4">
        <v>40</v>
      </c>
      <c r="M648" s="4">
        <v>20</v>
      </c>
      <c r="N648" s="4"/>
      <c r="O648" s="4"/>
      <c r="P648" s="4"/>
      <c r="Q648" s="13">
        <f t="shared" si="260"/>
        <v>0</v>
      </c>
      <c r="R648" s="16">
        <f t="shared" si="261"/>
        <v>0</v>
      </c>
      <c r="S648" s="16">
        <f t="shared" si="262"/>
        <v>0.8</v>
      </c>
      <c r="T648" s="16">
        <f t="shared" si="263"/>
        <v>0.8</v>
      </c>
      <c r="U648" s="16">
        <f t="shared" si="264"/>
        <v>0</v>
      </c>
      <c r="V648" s="16">
        <f t="shared" si="265"/>
        <v>0</v>
      </c>
      <c r="W648" s="16">
        <f t="shared" si="266"/>
        <v>0</v>
      </c>
      <c r="X648" s="16">
        <f t="shared" si="267"/>
        <v>1.6</v>
      </c>
      <c r="Y648" s="16">
        <f t="shared" si="268"/>
        <v>0.8</v>
      </c>
      <c r="Z648" s="16">
        <f t="shared" si="269"/>
        <v>0</v>
      </c>
      <c r="AA648" s="16">
        <f t="shared" si="270"/>
        <v>0</v>
      </c>
      <c r="AB648" s="17">
        <f t="shared" si="271"/>
        <v>0</v>
      </c>
      <c r="AC648" s="15">
        <v>1543.4</v>
      </c>
      <c r="AD648" s="14">
        <f>AVERAGE(Tabela1[[#This Row],[202407-JUL]:[202506-JUN]])</f>
        <v>25</v>
      </c>
      <c r="AE648" s="14">
        <f t="shared" si="272"/>
        <v>25</v>
      </c>
      <c r="AF648" s="5">
        <v>0</v>
      </c>
      <c r="AG648" s="6">
        <v>880</v>
      </c>
      <c r="AH648" s="4">
        <v>1600</v>
      </c>
      <c r="AI648" s="23">
        <f>SUM(Tabela1[[#This Row],[ESTOQUE RJ]:[ESTOQUE SC]])</f>
        <v>2480</v>
      </c>
      <c r="AJ648" s="4">
        <v>0</v>
      </c>
      <c r="AK648" s="4">
        <v>0</v>
      </c>
      <c r="AL648" s="24">
        <f>SUM(Tabela1[[#This Row],[QTD CONTAINER]:[QTD FÁBRICA]])</f>
        <v>0</v>
      </c>
      <c r="AM648" s="7">
        <f t="shared" si="273"/>
        <v>35.200000000000003</v>
      </c>
      <c r="AN648" s="7">
        <f t="shared" si="274"/>
        <v>64</v>
      </c>
      <c r="AO648" s="8">
        <f t="shared" si="275"/>
        <v>0</v>
      </c>
      <c r="AP648" s="9">
        <f t="shared" si="276"/>
        <v>0</v>
      </c>
      <c r="AQ648" s="25">
        <f t="shared" si="277"/>
        <v>99.2</v>
      </c>
      <c r="AR648" s="18">
        <f t="shared" si="278"/>
        <v>35.200000000000003</v>
      </c>
      <c r="AS648" s="7">
        <f t="shared" si="279"/>
        <v>64</v>
      </c>
      <c r="AT648" s="8">
        <f t="shared" si="280"/>
        <v>0</v>
      </c>
      <c r="AU648" s="9">
        <f t="shared" si="281"/>
        <v>0</v>
      </c>
      <c r="AV648" s="10">
        <f t="shared" si="282"/>
        <v>99.2</v>
      </c>
      <c r="AW648" s="22">
        <f t="shared" si="283"/>
        <v>0</v>
      </c>
      <c r="AX648" s="5">
        <f t="shared" si="284"/>
        <v>0</v>
      </c>
      <c r="AY648" s="4">
        <f>IF(
  AND(Tabela1[[#This Row],[GRUPO | ITEM]]="PALHETAS",NOT(OR(MID(Tabela1[[#This Row],[ITEM]],1,5)="YN-PF",MID(Tabela1[[#This Row],[ITEM]],1,5)="YN-PC"))),
  0,
  IF(
    ROUNDUP(
      IF(
        IF(D648="A",13-SUM(AR648:AU648),IF(D648="B",11-SUM(AR648:AU648),IF(D648="C",7-SUM(AR648:AU648))))
        &lt;0,
        0,
        IF(D648="A",13-SUM(AR648:AU648),IF(D648="B",11-SUM(AR648:AU648),IF(D648="C",7-SUM(AR648:AU648))))
      )
      *AE648/C648, 0
    )
    *C648 = 0,
    0,
    ROUNDUP(
      IF(
        IF(D648="A",13-SUM(AR648:AU648),IF(D648="B",11-SUM(AR648:AU648),IF(D648="C",7-SUM(AR648:AU648))))
        &lt;0,
        0,
        IF(D648="A",13-SUM(AR648:AU648),IF(D648="B",11-SUM(AR648:AU648),IF(D648="C",7-SUM(AR648:AU648))))
      )
      *AE648/C648, 0
    ) *C648
  )
)</f>
        <v>0</v>
      </c>
      <c r="AZ648" s="26">
        <f>IF(OR(COUNTIF(AB648,"&gt;="&amp;1.5)+COUNTIF(AA648,"&gt;="&amp;1.5)+COUNTIF(Z648,"&gt;="&amp;1.5)+COUNTIF(Y648,"&gt;="&amp;1.5)+COUNTIF(X648,"&gt;="&amp;1.5)&gt;=2,COUNTIF(AB648,"&gt;="&amp;2)&gt;=1,AND(AA648&gt;=1.5,AB648&lt;=0.3,AI648=0)),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+IFERROR(BA648*C648,0),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+IFERROR(BA648*C648,0),
IFERROR(AVERAGEIF(Tabela1[[#This Row],[COMPRA PADRÃO]:[COMPRA &gt;30%]],"&gt;"&amp;0,Tabela1[[#This Row],[COMPRA PADRÃO]:[COMPRA &gt;30%]]),
0))/Tabela1[[#This Row],[U/CX]],0)*Tabela1[[#This Row],[U/CX]])</f>
        <v>0</v>
      </c>
      <c r="BA648" s="19"/>
      <c r="BB648" s="19"/>
      <c r="BC648" s="5"/>
      <c r="BD648" s="43">
        <f t="shared" si="285"/>
        <v>0.37735849056603776</v>
      </c>
      <c r="BE648" s="44">
        <f>Tabela1[[#This Row],[MÉDIA DIÁRIA]]*180</f>
        <v>67.924528301886795</v>
      </c>
      <c r="BF648" s="44">
        <f>Tabela1[[#This Row],[MÉDIA DIÁRIA]]*IF(Tabela1[[#This Row],[ABC FAT]]="A",(13*22),IF(Tabela1[[#This Row],[ABC FAT]]="B",(9*22),IF(Tabela1[[#This Row],[ABC FAT]]="C",(3*22),0)))</f>
        <v>24.905660377358494</v>
      </c>
      <c r="BG648" s="44">
        <f>SUM(Tabela1[[#This Row],[ESTOQUE TOTAL]],Tabela1[[#This Row],[TRÂNSITO TOTAL]])</f>
        <v>2480</v>
      </c>
      <c r="BH6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36.511111111111113</v>
      </c>
    </row>
    <row r="649" spans="1:61" s="3" customFormat="1" x14ac:dyDescent="0.2">
      <c r="A649" s="4" t="s">
        <v>17</v>
      </c>
      <c r="B649" s="4" t="s">
        <v>1296</v>
      </c>
      <c r="C649" s="4">
        <v>25</v>
      </c>
      <c r="D649" s="4" t="s">
        <v>85</v>
      </c>
      <c r="E649" s="5"/>
      <c r="F649" s="4"/>
      <c r="G649" s="4">
        <v>50</v>
      </c>
      <c r="H649" s="4">
        <v>5</v>
      </c>
      <c r="I649" s="4"/>
      <c r="J649" s="4"/>
      <c r="K649" s="4"/>
      <c r="L649" s="4"/>
      <c r="M649" s="4"/>
      <c r="N649" s="4"/>
      <c r="O649" s="4"/>
      <c r="P649" s="4"/>
      <c r="Q649" s="13">
        <f t="shared" si="260"/>
        <v>0</v>
      </c>
      <c r="R649" s="16">
        <f t="shared" si="261"/>
        <v>0</v>
      </c>
      <c r="S649" s="16">
        <f t="shared" si="262"/>
        <v>1.8181818181818181</v>
      </c>
      <c r="T649" s="16">
        <f t="shared" si="263"/>
        <v>0.18181818181818182</v>
      </c>
      <c r="U649" s="16">
        <f t="shared" si="264"/>
        <v>0</v>
      </c>
      <c r="V649" s="16">
        <f t="shared" si="265"/>
        <v>0</v>
      </c>
      <c r="W649" s="16">
        <f t="shared" si="266"/>
        <v>0</v>
      </c>
      <c r="X649" s="16">
        <f t="shared" si="267"/>
        <v>0</v>
      </c>
      <c r="Y649" s="16">
        <f t="shared" si="268"/>
        <v>0</v>
      </c>
      <c r="Z649" s="16">
        <f t="shared" si="269"/>
        <v>0</v>
      </c>
      <c r="AA649" s="16">
        <f t="shared" si="270"/>
        <v>0</v>
      </c>
      <c r="AB649" s="17">
        <f t="shared" si="271"/>
        <v>0</v>
      </c>
      <c r="AC649" s="15">
        <v>1097.5999999999999</v>
      </c>
      <c r="AD649" s="14">
        <f>AVERAGE(Tabela1[[#This Row],[202407-JUL]:[202506-JUN]])</f>
        <v>27.5</v>
      </c>
      <c r="AE649" s="14">
        <f t="shared" si="272"/>
        <v>50</v>
      </c>
      <c r="AF649" s="5">
        <v>0</v>
      </c>
      <c r="AG649" s="6">
        <v>745</v>
      </c>
      <c r="AH649" s="4">
        <v>875</v>
      </c>
      <c r="AI649" s="23">
        <f>SUM(Tabela1[[#This Row],[ESTOQUE RJ]:[ESTOQUE SC]])</f>
        <v>1620</v>
      </c>
      <c r="AJ649" s="4">
        <v>0</v>
      </c>
      <c r="AK649" s="4">
        <v>0</v>
      </c>
      <c r="AL649" s="24">
        <f>SUM(Tabela1[[#This Row],[QTD CONTAINER]:[QTD FÁBRICA]])</f>
        <v>0</v>
      </c>
      <c r="AM649" s="7">
        <f t="shared" si="273"/>
        <v>27.09090909090909</v>
      </c>
      <c r="AN649" s="7">
        <f t="shared" si="274"/>
        <v>31.818181818181817</v>
      </c>
      <c r="AO649" s="8">
        <f t="shared" si="275"/>
        <v>0</v>
      </c>
      <c r="AP649" s="9">
        <f t="shared" si="276"/>
        <v>0</v>
      </c>
      <c r="AQ649" s="25">
        <f t="shared" si="277"/>
        <v>58.909090909090907</v>
      </c>
      <c r="AR649" s="18">
        <f t="shared" si="278"/>
        <v>14.9</v>
      </c>
      <c r="AS649" s="7">
        <f t="shared" si="279"/>
        <v>17.5</v>
      </c>
      <c r="AT649" s="8">
        <f t="shared" si="280"/>
        <v>0</v>
      </c>
      <c r="AU649" s="9">
        <f t="shared" si="281"/>
        <v>0</v>
      </c>
      <c r="AV649" s="10">
        <f t="shared" si="282"/>
        <v>32.4</v>
      </c>
      <c r="AW649" s="22">
        <f t="shared" si="283"/>
        <v>0</v>
      </c>
      <c r="AX649" s="5">
        <f t="shared" si="284"/>
        <v>0</v>
      </c>
      <c r="AY649" s="4">
        <f>IF(
  AND(Tabela1[[#This Row],[GRUPO | ITEM]]="PALHETAS",NOT(OR(MID(Tabela1[[#This Row],[ITEM]],1,5)="YN-PF",MID(Tabela1[[#This Row],[ITEM]],1,5)="YN-PC"))),
  0,
  IF(
    ROUNDUP(
      IF(
        IF(D649="A",13-SUM(AR649:AU649),IF(D649="B",11-SUM(AR649:AU649),IF(D649="C",7-SUM(AR649:AU649))))
        &lt;0,
        0,
        IF(D649="A",13-SUM(AR649:AU649),IF(D649="B",11-SUM(AR649:AU649),IF(D649="C",7-SUM(AR649:AU649))))
      )
      *AE649/C649, 0
    )
    *C649 = 0,
    0,
    ROUNDUP(
      IF(
        IF(D649="A",13-SUM(AR649:AU649),IF(D649="B",11-SUM(AR649:AU649),IF(D649="C",7-SUM(AR649:AU649))))
        &lt;0,
        0,
        IF(D649="A",13-SUM(AR649:AU649),IF(D649="B",11-SUM(AR649:AU649),IF(D649="C",7-SUM(AR649:AU649))))
      )
      *AE649/C649, 0
    ) *C649
  )
)</f>
        <v>0</v>
      </c>
      <c r="AZ649" s="26">
        <f>IF(OR(COUNTIF(AB649,"&gt;="&amp;1.5)+COUNTIF(AA649,"&gt;="&amp;1.5)+COUNTIF(Z649,"&gt;="&amp;1.5)+COUNTIF(Y649,"&gt;="&amp;1.5)+COUNTIF(X649,"&gt;="&amp;1.5)&gt;=2,COUNTIF(AB649,"&gt;="&amp;2)&gt;=1,AND(AA649&gt;=1.5,AB649&lt;=0.3,AI649=0)),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+IFERROR(BA649*C649,0),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+IFERROR(BA649*C649,0),
IFERROR(AVERAGEIF(Tabela1[[#This Row],[COMPRA PADRÃO]:[COMPRA &gt;30%]],"&gt;"&amp;0,Tabela1[[#This Row],[COMPRA PADRÃO]:[COMPRA &gt;30%]]),
0))/Tabela1[[#This Row],[U/CX]],0)*Tabela1[[#This Row],[U/CX]])</f>
        <v>0</v>
      </c>
      <c r="BA649" s="19"/>
      <c r="BB649" s="19"/>
      <c r="BC649" s="5"/>
      <c r="BD649" s="43">
        <f t="shared" si="285"/>
        <v>0.20754716981132076</v>
      </c>
      <c r="BE649" s="44">
        <f>Tabela1[[#This Row],[MÉDIA DIÁRIA]]*180</f>
        <v>37.358490566037737</v>
      </c>
      <c r="BF649" s="44">
        <f>Tabela1[[#This Row],[MÉDIA DIÁRIA]]*IF(Tabela1[[#This Row],[ABC FAT]]="A",(13*22),IF(Tabela1[[#This Row],[ABC FAT]]="B",(9*22),IF(Tabela1[[#This Row],[ABC FAT]]="C",(3*22),0)))</f>
        <v>13.69811320754717</v>
      </c>
      <c r="BG649" s="44">
        <f>SUM(Tabela1[[#This Row],[ESTOQUE TOTAL]],Tabela1[[#This Row],[TRÂNSITO TOTAL]])</f>
        <v>1620</v>
      </c>
      <c r="BH6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43.36363636363636</v>
      </c>
    </row>
    <row r="650" spans="1:61" s="3" customFormat="1" x14ac:dyDescent="0.2">
      <c r="A650" s="4" t="s">
        <v>17</v>
      </c>
      <c r="B650" s="4" t="s">
        <v>817</v>
      </c>
      <c r="C650" s="4">
        <v>20</v>
      </c>
      <c r="D650" s="4" t="s">
        <v>85</v>
      </c>
      <c r="E650" s="5"/>
      <c r="F650" s="4"/>
      <c r="G650" s="4"/>
      <c r="H650" s="4">
        <v>20</v>
      </c>
      <c r="I650" s="4">
        <v>20</v>
      </c>
      <c r="J650" s="4"/>
      <c r="K650" s="4">
        <v>20</v>
      </c>
      <c r="L650" s="4"/>
      <c r="M650" s="4"/>
      <c r="N650" s="4"/>
      <c r="O650" s="4"/>
      <c r="P650" s="4"/>
      <c r="Q650" s="13">
        <f t="shared" si="260"/>
        <v>0</v>
      </c>
      <c r="R650" s="16">
        <f t="shared" si="261"/>
        <v>0</v>
      </c>
      <c r="S650" s="16">
        <f t="shared" si="262"/>
        <v>0</v>
      </c>
      <c r="T650" s="16">
        <f t="shared" si="263"/>
        <v>1</v>
      </c>
      <c r="U650" s="16">
        <f t="shared" si="264"/>
        <v>1</v>
      </c>
      <c r="V650" s="16">
        <f t="shared" si="265"/>
        <v>0</v>
      </c>
      <c r="W650" s="16">
        <f t="shared" si="266"/>
        <v>1</v>
      </c>
      <c r="X650" s="16">
        <f t="shared" si="267"/>
        <v>0</v>
      </c>
      <c r="Y650" s="16">
        <f t="shared" si="268"/>
        <v>0</v>
      </c>
      <c r="Z650" s="16">
        <f t="shared" si="269"/>
        <v>0</v>
      </c>
      <c r="AA650" s="16">
        <f t="shared" si="270"/>
        <v>0</v>
      </c>
      <c r="AB650" s="17">
        <f t="shared" si="271"/>
        <v>0</v>
      </c>
      <c r="AC650" s="15">
        <v>746.8</v>
      </c>
      <c r="AD650" s="14">
        <f>AVERAGE(Tabela1[[#This Row],[202407-JUL]:[202506-JUN]])</f>
        <v>20</v>
      </c>
      <c r="AE650" s="14">
        <f t="shared" si="272"/>
        <v>20</v>
      </c>
      <c r="AF650" s="5">
        <v>0</v>
      </c>
      <c r="AG650" s="6">
        <v>680</v>
      </c>
      <c r="AH650" s="4">
        <v>1240</v>
      </c>
      <c r="AI650" s="23">
        <f>SUM(Tabela1[[#This Row],[ESTOQUE RJ]:[ESTOQUE SC]])</f>
        <v>1920</v>
      </c>
      <c r="AJ650" s="4">
        <v>0</v>
      </c>
      <c r="AK650" s="4">
        <v>0</v>
      </c>
      <c r="AL650" s="24">
        <f>SUM(Tabela1[[#This Row],[QTD CONTAINER]:[QTD FÁBRICA]])</f>
        <v>0</v>
      </c>
      <c r="AM650" s="7">
        <f t="shared" si="273"/>
        <v>34</v>
      </c>
      <c r="AN650" s="7">
        <f t="shared" si="274"/>
        <v>62</v>
      </c>
      <c r="AO650" s="8">
        <f t="shared" si="275"/>
        <v>0</v>
      </c>
      <c r="AP650" s="9">
        <f t="shared" si="276"/>
        <v>0</v>
      </c>
      <c r="AQ650" s="25">
        <f t="shared" si="277"/>
        <v>96</v>
      </c>
      <c r="AR650" s="18">
        <f t="shared" si="278"/>
        <v>34</v>
      </c>
      <c r="AS650" s="7">
        <f t="shared" si="279"/>
        <v>62</v>
      </c>
      <c r="AT650" s="8">
        <f t="shared" si="280"/>
        <v>0</v>
      </c>
      <c r="AU650" s="9">
        <f t="shared" si="281"/>
        <v>0</v>
      </c>
      <c r="AV650" s="10">
        <f t="shared" si="282"/>
        <v>96</v>
      </c>
      <c r="AW650" s="22">
        <f t="shared" si="283"/>
        <v>0</v>
      </c>
      <c r="AX650" s="5">
        <f t="shared" si="284"/>
        <v>0</v>
      </c>
      <c r="AY650" s="4">
        <f>IF(
  AND(Tabela1[[#This Row],[GRUPO | ITEM]]="PALHETAS",NOT(OR(MID(Tabela1[[#This Row],[ITEM]],1,5)="YN-PF",MID(Tabela1[[#This Row],[ITEM]],1,5)="YN-PC"))),
  0,
  IF(
    ROUNDUP(
      IF(
        IF(D650="A",13-SUM(AR650:AU650),IF(D650="B",11-SUM(AR650:AU650),IF(D650="C",7-SUM(AR650:AU650))))
        &lt;0,
        0,
        IF(D650="A",13-SUM(AR650:AU650),IF(D650="B",11-SUM(AR650:AU650),IF(D650="C",7-SUM(AR650:AU650))))
      )
      *AE650/C650, 0
    )
    *C650 = 0,
    0,
    ROUNDUP(
      IF(
        IF(D650="A",13-SUM(AR650:AU650),IF(D650="B",11-SUM(AR650:AU650),IF(D650="C",7-SUM(AR650:AU650))))
        &lt;0,
        0,
        IF(D650="A",13-SUM(AR650:AU650),IF(D650="B",11-SUM(AR650:AU650),IF(D650="C",7-SUM(AR650:AU650))))
      )
      *AE650/C650, 0
    ) *C650
  )
)</f>
        <v>0</v>
      </c>
      <c r="AZ650" s="26">
        <f>IF(OR(COUNTIF(AB650,"&gt;="&amp;1.5)+COUNTIF(AA650,"&gt;="&amp;1.5)+COUNTIF(Z650,"&gt;="&amp;1.5)+COUNTIF(Y650,"&gt;="&amp;1.5)+COUNTIF(X650,"&gt;="&amp;1.5)&gt;=2,COUNTIF(AB650,"&gt;="&amp;2)&gt;=1,AND(AA650&gt;=1.5,AB650&lt;=0.3,AI650=0)),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+IFERROR(BA650*C650,0),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+IFERROR(BA650*C650,0),
IFERROR(AVERAGEIF(Tabela1[[#This Row],[COMPRA PADRÃO]:[COMPRA &gt;30%]],"&gt;"&amp;0,Tabela1[[#This Row],[COMPRA PADRÃO]:[COMPRA &gt;30%]]),
0))/Tabela1[[#This Row],[U/CX]],0)*Tabela1[[#This Row],[U/CX]])</f>
        <v>0</v>
      </c>
      <c r="BA650" s="33"/>
      <c r="BB650" s="33"/>
      <c r="BC650" s="42"/>
      <c r="BD650" s="43">
        <f t="shared" si="285"/>
        <v>0.22641509433962265</v>
      </c>
      <c r="BE650" s="44">
        <f>Tabela1[[#This Row],[MÉDIA DIÁRIA]]*180</f>
        <v>40.754716981132077</v>
      </c>
      <c r="BF650" s="44">
        <f>Tabela1[[#This Row],[MÉDIA DIÁRIA]]*IF(Tabela1[[#This Row],[ABC FAT]]="A",(13*22),IF(Tabela1[[#This Row],[ABC FAT]]="B",(9*22),IF(Tabela1[[#This Row],[ABC FAT]]="C",(3*22),0)))</f>
        <v>14.943396226415095</v>
      </c>
      <c r="BG650" s="44">
        <f>SUM(Tabela1[[#This Row],[ESTOQUE TOTAL]],Tabela1[[#This Row],[TRÂNSITO TOTAL]])</f>
        <v>1920</v>
      </c>
      <c r="BH6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47.111111111111107</v>
      </c>
    </row>
    <row r="651" spans="1:61" s="3" customFormat="1" x14ac:dyDescent="0.2">
      <c r="A651" s="4" t="s">
        <v>17</v>
      </c>
      <c r="B651" s="4" t="s">
        <v>889</v>
      </c>
      <c r="C651" s="4">
        <v>20</v>
      </c>
      <c r="D651" s="4" t="s">
        <v>85</v>
      </c>
      <c r="E651" s="5"/>
      <c r="F651" s="4">
        <v>20</v>
      </c>
      <c r="G651" s="4"/>
      <c r="H651" s="4"/>
      <c r="I651" s="4"/>
      <c r="J651" s="4"/>
      <c r="K651" s="4">
        <v>20</v>
      </c>
      <c r="L651" s="4"/>
      <c r="M651" s="4"/>
      <c r="N651" s="4"/>
      <c r="O651" s="4"/>
      <c r="P651" s="4"/>
      <c r="Q651" s="13">
        <f t="shared" si="260"/>
        <v>0</v>
      </c>
      <c r="R651" s="16">
        <f t="shared" si="261"/>
        <v>1</v>
      </c>
      <c r="S651" s="16">
        <f t="shared" si="262"/>
        <v>0</v>
      </c>
      <c r="T651" s="16">
        <f t="shared" si="263"/>
        <v>0</v>
      </c>
      <c r="U651" s="16">
        <f t="shared" si="264"/>
        <v>0</v>
      </c>
      <c r="V651" s="16">
        <f t="shared" si="265"/>
        <v>0</v>
      </c>
      <c r="W651" s="16">
        <f t="shared" si="266"/>
        <v>1</v>
      </c>
      <c r="X651" s="16">
        <f t="shared" si="267"/>
        <v>0</v>
      </c>
      <c r="Y651" s="16">
        <f t="shared" si="268"/>
        <v>0</v>
      </c>
      <c r="Z651" s="16">
        <f t="shared" si="269"/>
        <v>0</v>
      </c>
      <c r="AA651" s="16">
        <f t="shared" si="270"/>
        <v>0</v>
      </c>
      <c r="AB651" s="17">
        <f t="shared" si="271"/>
        <v>0</v>
      </c>
      <c r="AC651" s="15">
        <v>632.20000000000005</v>
      </c>
      <c r="AD651" s="14">
        <f>AVERAGE(Tabela1[[#This Row],[202407-JUL]:[202506-JUN]])</f>
        <v>20</v>
      </c>
      <c r="AE651" s="14">
        <f t="shared" si="272"/>
        <v>20</v>
      </c>
      <c r="AF651" s="5">
        <v>0</v>
      </c>
      <c r="AG651" s="6">
        <v>1040</v>
      </c>
      <c r="AH651" s="4">
        <v>880</v>
      </c>
      <c r="AI651" s="23">
        <f>SUM(Tabela1[[#This Row],[ESTOQUE RJ]:[ESTOQUE SC]])</f>
        <v>1920</v>
      </c>
      <c r="AJ651" s="4">
        <v>0</v>
      </c>
      <c r="AK651" s="4">
        <v>0</v>
      </c>
      <c r="AL651" s="24">
        <f>SUM(Tabela1[[#This Row],[QTD CONTAINER]:[QTD FÁBRICA]])</f>
        <v>0</v>
      </c>
      <c r="AM651" s="7">
        <f t="shared" si="273"/>
        <v>52</v>
      </c>
      <c r="AN651" s="7">
        <f t="shared" si="274"/>
        <v>44</v>
      </c>
      <c r="AO651" s="8">
        <f t="shared" si="275"/>
        <v>0</v>
      </c>
      <c r="AP651" s="9">
        <f t="shared" si="276"/>
        <v>0</v>
      </c>
      <c r="AQ651" s="25">
        <f t="shared" si="277"/>
        <v>96</v>
      </c>
      <c r="AR651" s="18">
        <f t="shared" si="278"/>
        <v>52</v>
      </c>
      <c r="AS651" s="7">
        <f t="shared" si="279"/>
        <v>44</v>
      </c>
      <c r="AT651" s="8">
        <f t="shared" si="280"/>
        <v>0</v>
      </c>
      <c r="AU651" s="9">
        <f t="shared" si="281"/>
        <v>0</v>
      </c>
      <c r="AV651" s="10">
        <f t="shared" si="282"/>
        <v>96</v>
      </c>
      <c r="AW651" s="22">
        <f t="shared" si="283"/>
        <v>0</v>
      </c>
      <c r="AX651" s="5">
        <f t="shared" si="284"/>
        <v>0</v>
      </c>
      <c r="AY651" s="4">
        <f>IF(
  AND(Tabela1[[#This Row],[GRUPO | ITEM]]="PALHETAS",NOT(OR(MID(Tabela1[[#This Row],[ITEM]],1,5)="YN-PF",MID(Tabela1[[#This Row],[ITEM]],1,5)="YN-PC"))),
  0,
  IF(
    ROUNDUP(
      IF(
        IF(D651="A",13-SUM(AR651:AU651),IF(D651="B",11-SUM(AR651:AU651),IF(D651="C",7-SUM(AR651:AU651))))
        &lt;0,
        0,
        IF(D651="A",13-SUM(AR651:AU651),IF(D651="B",11-SUM(AR651:AU651),IF(D651="C",7-SUM(AR651:AU651))))
      )
      *AE651/C651, 0
    )
    *C651 = 0,
    0,
    ROUNDUP(
      IF(
        IF(D651="A",13-SUM(AR651:AU651),IF(D651="B",11-SUM(AR651:AU651),IF(D651="C",7-SUM(AR651:AU651))))
        &lt;0,
        0,
        IF(D651="A",13-SUM(AR651:AU651),IF(D651="B",11-SUM(AR651:AU651),IF(D651="C",7-SUM(AR651:AU651))))
      )
      *AE651/C651, 0
    ) *C651
  )
)</f>
        <v>0</v>
      </c>
      <c r="AZ651" s="26">
        <f>IF(OR(COUNTIF(AB651,"&gt;="&amp;1.5)+COUNTIF(AA651,"&gt;="&amp;1.5)+COUNTIF(Z651,"&gt;="&amp;1.5)+COUNTIF(Y651,"&gt;="&amp;1.5)+COUNTIF(X651,"&gt;="&amp;1.5)&gt;=2,COUNTIF(AB651,"&gt;="&amp;2)&gt;=1,AND(AA651&gt;=1.5,AB651&lt;=0.3,AI651=0)),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+IFERROR(BA651*C651,0),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+IFERROR(BA651*C651,0),
IFERROR(AVERAGEIF(Tabela1[[#This Row],[COMPRA PADRÃO]:[COMPRA &gt;30%]],"&gt;"&amp;0,Tabela1[[#This Row],[COMPRA PADRÃO]:[COMPRA &gt;30%]]),
0))/Tabela1[[#This Row],[U/CX]],0)*Tabela1[[#This Row],[U/CX]])</f>
        <v>0</v>
      </c>
      <c r="BA651" s="19"/>
      <c r="BB651" s="19"/>
      <c r="BC651" s="5"/>
      <c r="BD651" s="43">
        <f t="shared" si="285"/>
        <v>0.15094339622641509</v>
      </c>
      <c r="BE651" s="44">
        <f>Tabela1[[#This Row],[MÉDIA DIÁRIA]]*180</f>
        <v>27.169811320754715</v>
      </c>
      <c r="BF651" s="44">
        <f>Tabela1[[#This Row],[MÉDIA DIÁRIA]]*IF(Tabela1[[#This Row],[ABC FAT]]="A",(13*22),IF(Tabela1[[#This Row],[ABC FAT]]="B",(9*22),IF(Tabela1[[#This Row],[ABC FAT]]="C",(3*22),0)))</f>
        <v>9.9622641509433958</v>
      </c>
      <c r="BG651" s="44">
        <f>SUM(Tabela1[[#This Row],[ESTOQUE TOTAL]],Tabela1[[#This Row],[TRÂNSITO TOTAL]])</f>
        <v>1920</v>
      </c>
      <c r="BH6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70.666666666666671</v>
      </c>
    </row>
    <row r="652" spans="1:61" s="3" customFormat="1" x14ac:dyDescent="0.2">
      <c r="A652" s="4" t="s">
        <v>34</v>
      </c>
      <c r="B652" s="4" t="s">
        <v>1173</v>
      </c>
      <c r="C652" s="4">
        <v>100</v>
      </c>
      <c r="D652" s="4" t="s">
        <v>85</v>
      </c>
      <c r="E652" s="5"/>
      <c r="F652" s="4"/>
      <c r="G652" s="4"/>
      <c r="H652" s="4"/>
      <c r="I652" s="4"/>
      <c r="J652" s="4"/>
      <c r="K652" s="4"/>
      <c r="L652" s="4"/>
      <c r="M652" s="4">
        <v>2</v>
      </c>
      <c r="N652" s="4"/>
      <c r="O652" s="4"/>
      <c r="P652" s="4"/>
      <c r="Q652" s="13">
        <f t="shared" si="260"/>
        <v>0</v>
      </c>
      <c r="R652" s="16">
        <f t="shared" si="261"/>
        <v>0</v>
      </c>
      <c r="S652" s="16">
        <f t="shared" si="262"/>
        <v>0</v>
      </c>
      <c r="T652" s="16">
        <f t="shared" si="263"/>
        <v>0</v>
      </c>
      <c r="U652" s="16">
        <f t="shared" si="264"/>
        <v>0</v>
      </c>
      <c r="V652" s="16">
        <f t="shared" si="265"/>
        <v>0</v>
      </c>
      <c r="W652" s="16">
        <f t="shared" si="266"/>
        <v>0</v>
      </c>
      <c r="X652" s="16">
        <f t="shared" si="267"/>
        <v>0</v>
      </c>
      <c r="Y652" s="16">
        <f t="shared" si="268"/>
        <v>1</v>
      </c>
      <c r="Z652" s="16">
        <f t="shared" si="269"/>
        <v>0</v>
      </c>
      <c r="AA652" s="16">
        <f t="shared" si="270"/>
        <v>0</v>
      </c>
      <c r="AB652" s="17">
        <f t="shared" si="271"/>
        <v>0</v>
      </c>
      <c r="AC652" s="15">
        <v>158.28</v>
      </c>
      <c r="AD652" s="14">
        <f>AVERAGE(Tabela1[[#This Row],[202407-JUL]:[202506-JUN]])</f>
        <v>2</v>
      </c>
      <c r="AE652" s="14">
        <f t="shared" si="272"/>
        <v>2</v>
      </c>
      <c r="AF652" s="5">
        <v>0</v>
      </c>
      <c r="AG652" s="6">
        <v>96</v>
      </c>
      <c r="AH652" s="4">
        <v>0</v>
      </c>
      <c r="AI652" s="23">
        <f>SUM(Tabela1[[#This Row],[ESTOQUE RJ]:[ESTOQUE SC]])</f>
        <v>96</v>
      </c>
      <c r="AJ652" s="4">
        <v>0</v>
      </c>
      <c r="AK652" s="4">
        <v>200</v>
      </c>
      <c r="AL652" s="24">
        <f>SUM(Tabela1[[#This Row],[QTD CONTAINER]:[QTD FÁBRICA]])</f>
        <v>200</v>
      </c>
      <c r="AM652" s="7">
        <f t="shared" si="273"/>
        <v>48</v>
      </c>
      <c r="AN652" s="7">
        <f t="shared" si="274"/>
        <v>0</v>
      </c>
      <c r="AO652" s="8">
        <f t="shared" si="275"/>
        <v>0</v>
      </c>
      <c r="AP652" s="9">
        <f t="shared" si="276"/>
        <v>100</v>
      </c>
      <c r="AQ652" s="25">
        <f t="shared" si="277"/>
        <v>148</v>
      </c>
      <c r="AR652" s="18">
        <f t="shared" si="278"/>
        <v>48</v>
      </c>
      <c r="AS652" s="7">
        <f t="shared" si="279"/>
        <v>0</v>
      </c>
      <c r="AT652" s="8">
        <f t="shared" si="280"/>
        <v>0</v>
      </c>
      <c r="AU652" s="9">
        <f t="shared" si="281"/>
        <v>100</v>
      </c>
      <c r="AV652" s="10">
        <f t="shared" si="282"/>
        <v>148</v>
      </c>
      <c r="AW652" s="22">
        <f t="shared" si="283"/>
        <v>0</v>
      </c>
      <c r="AX652" s="5">
        <f t="shared" si="284"/>
        <v>0</v>
      </c>
      <c r="AY652" s="4">
        <f>IF(
  AND(Tabela1[[#This Row],[GRUPO | ITEM]]="PALHETAS",NOT(OR(MID(Tabela1[[#This Row],[ITEM]],1,5)="YN-PF",MID(Tabela1[[#This Row],[ITEM]],1,5)="YN-PC"))),
  0,
  IF(
    ROUNDUP(
      IF(
        IF(D652="A",13-SUM(AR652:AU652),IF(D652="B",11-SUM(AR652:AU652),IF(D652="C",7-SUM(AR652:AU652))))
        &lt;0,
        0,
        IF(D652="A",13-SUM(AR652:AU652),IF(D652="B",11-SUM(AR652:AU652),IF(D652="C",7-SUM(AR652:AU652))))
      )
      *AE652/C652, 0
    )
    *C652 = 0,
    0,
    ROUNDUP(
      IF(
        IF(D652="A",13-SUM(AR652:AU652),IF(D652="B",11-SUM(AR652:AU652),IF(D652="C",7-SUM(AR652:AU652))))
        &lt;0,
        0,
        IF(D652="A",13-SUM(AR652:AU652),IF(D652="B",11-SUM(AR652:AU652),IF(D652="C",7-SUM(AR652:AU652))))
      )
      *AE652/C652, 0
    ) *C652
  )
)</f>
        <v>0</v>
      </c>
      <c r="AZ652" s="26">
        <f>IF(OR(COUNTIF(AB652,"&gt;="&amp;1.5)+COUNTIF(AA652,"&gt;="&amp;1.5)+COUNTIF(Z652,"&gt;="&amp;1.5)+COUNTIF(Y652,"&gt;="&amp;1.5)+COUNTIF(X652,"&gt;="&amp;1.5)&gt;=2,COUNTIF(AB652,"&gt;="&amp;2)&gt;=1,AND(AA652&gt;=1.5,AB652&lt;=0.3,AI652=0)),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+IFERROR(BA652*C652,0),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+IFERROR(BA652*C652,0),
IFERROR(AVERAGEIF(Tabela1[[#This Row],[COMPRA PADRÃO]:[COMPRA &gt;30%]],"&gt;"&amp;0,Tabela1[[#This Row],[COMPRA PADRÃO]:[COMPRA &gt;30%]]),
0))/Tabela1[[#This Row],[U/CX]],0)*Tabela1[[#This Row],[U/CX]])</f>
        <v>0</v>
      </c>
      <c r="BA652" s="19"/>
      <c r="BB652" s="19"/>
      <c r="BC652" s="5"/>
      <c r="BD652" s="43">
        <f t="shared" si="285"/>
        <v>7.5471698113207548E-3</v>
      </c>
      <c r="BE652" s="44">
        <f>Tabela1[[#This Row],[MÉDIA DIÁRIA]]*180</f>
        <v>1.3584905660377358</v>
      </c>
      <c r="BF652" s="44">
        <f>Tabela1[[#This Row],[MÉDIA DIÁRIA]]*IF(Tabela1[[#This Row],[ABC FAT]]="A",(13*22),IF(Tabela1[[#This Row],[ABC FAT]]="B",(9*22),IF(Tabela1[[#This Row],[ABC FAT]]="C",(3*22),0)))</f>
        <v>0.49811320754716981</v>
      </c>
      <c r="BG652" s="44">
        <f>SUM(Tabela1[[#This Row],[ESTOQUE TOTAL]],Tabela1[[#This Row],[TRÂNSITO TOTAL]])</f>
        <v>296</v>
      </c>
      <c r="BH6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70.666666666666671</v>
      </c>
    </row>
    <row r="653" spans="1:61" s="3" customFormat="1" x14ac:dyDescent="0.2">
      <c r="A653" s="4" t="s">
        <v>34</v>
      </c>
      <c r="B653" s="4" t="s">
        <v>1174</v>
      </c>
      <c r="C653" s="4">
        <v>100</v>
      </c>
      <c r="D653" s="4" t="s">
        <v>85</v>
      </c>
      <c r="E653" s="5"/>
      <c r="F653" s="4"/>
      <c r="G653" s="4"/>
      <c r="H653" s="4"/>
      <c r="I653" s="4"/>
      <c r="J653" s="4"/>
      <c r="K653" s="4"/>
      <c r="L653" s="4"/>
      <c r="M653" s="4">
        <v>2</v>
      </c>
      <c r="N653" s="4"/>
      <c r="O653" s="4"/>
      <c r="P653" s="4"/>
      <c r="Q653" s="13">
        <f t="shared" si="260"/>
        <v>0</v>
      </c>
      <c r="R653" s="16">
        <f t="shared" si="261"/>
        <v>0</v>
      </c>
      <c r="S653" s="16">
        <f t="shared" si="262"/>
        <v>0</v>
      </c>
      <c r="T653" s="16">
        <f t="shared" si="263"/>
        <v>0</v>
      </c>
      <c r="U653" s="16">
        <f t="shared" si="264"/>
        <v>0</v>
      </c>
      <c r="V653" s="16">
        <f t="shared" si="265"/>
        <v>0</v>
      </c>
      <c r="W653" s="16">
        <f t="shared" si="266"/>
        <v>0</v>
      </c>
      <c r="X653" s="16">
        <f t="shared" si="267"/>
        <v>0</v>
      </c>
      <c r="Y653" s="16">
        <f t="shared" si="268"/>
        <v>1</v>
      </c>
      <c r="Z653" s="16">
        <f t="shared" si="269"/>
        <v>0</v>
      </c>
      <c r="AA653" s="16">
        <f t="shared" si="270"/>
        <v>0</v>
      </c>
      <c r="AB653" s="17">
        <f t="shared" si="271"/>
        <v>0</v>
      </c>
      <c r="AC653" s="15">
        <v>185.72</v>
      </c>
      <c r="AD653" s="14">
        <f>AVERAGE(Tabela1[[#This Row],[202407-JUL]:[202506-JUN]])</f>
        <v>2</v>
      </c>
      <c r="AE653" s="14">
        <f t="shared" si="272"/>
        <v>2</v>
      </c>
      <c r="AF653" s="5">
        <v>0</v>
      </c>
      <c r="AG653" s="6">
        <v>96</v>
      </c>
      <c r="AH653" s="4">
        <v>0</v>
      </c>
      <c r="AI653" s="23">
        <f>SUM(Tabela1[[#This Row],[ESTOQUE RJ]:[ESTOQUE SC]])</f>
        <v>96</v>
      </c>
      <c r="AJ653" s="4">
        <v>0</v>
      </c>
      <c r="AK653" s="4">
        <v>200</v>
      </c>
      <c r="AL653" s="24">
        <f>SUM(Tabela1[[#This Row],[QTD CONTAINER]:[QTD FÁBRICA]])</f>
        <v>200</v>
      </c>
      <c r="AM653" s="7">
        <f t="shared" si="273"/>
        <v>48</v>
      </c>
      <c r="AN653" s="7">
        <f t="shared" si="274"/>
        <v>0</v>
      </c>
      <c r="AO653" s="8">
        <f t="shared" si="275"/>
        <v>0</v>
      </c>
      <c r="AP653" s="9">
        <f t="shared" si="276"/>
        <v>100</v>
      </c>
      <c r="AQ653" s="25">
        <f t="shared" si="277"/>
        <v>148</v>
      </c>
      <c r="AR653" s="18">
        <f t="shared" si="278"/>
        <v>48</v>
      </c>
      <c r="AS653" s="7">
        <f t="shared" si="279"/>
        <v>0</v>
      </c>
      <c r="AT653" s="8">
        <f t="shared" si="280"/>
        <v>0</v>
      </c>
      <c r="AU653" s="9">
        <f t="shared" si="281"/>
        <v>100</v>
      </c>
      <c r="AV653" s="10">
        <f t="shared" si="282"/>
        <v>148</v>
      </c>
      <c r="AW653" s="22">
        <f t="shared" si="283"/>
        <v>0</v>
      </c>
      <c r="AX653" s="5">
        <f t="shared" si="284"/>
        <v>0</v>
      </c>
      <c r="AY653" s="4">
        <f>IF(
  AND(Tabela1[[#This Row],[GRUPO | ITEM]]="PALHETAS",NOT(OR(MID(Tabela1[[#This Row],[ITEM]],1,5)="YN-PF",MID(Tabela1[[#This Row],[ITEM]],1,5)="YN-PC"))),
  0,
  IF(
    ROUNDUP(
      IF(
        IF(D653="A",13-SUM(AR653:AU653),IF(D653="B",11-SUM(AR653:AU653),IF(D653="C",7-SUM(AR653:AU653))))
        &lt;0,
        0,
        IF(D653="A",13-SUM(AR653:AU653),IF(D653="B",11-SUM(AR653:AU653),IF(D653="C",7-SUM(AR653:AU653))))
      )
      *AE653/C653, 0
    )
    *C653 = 0,
    0,
    ROUNDUP(
      IF(
        IF(D653="A",13-SUM(AR653:AU653),IF(D653="B",11-SUM(AR653:AU653),IF(D653="C",7-SUM(AR653:AU653))))
        &lt;0,
        0,
        IF(D653="A",13-SUM(AR653:AU653),IF(D653="B",11-SUM(AR653:AU653),IF(D653="C",7-SUM(AR653:AU653))))
      )
      *AE653/C653, 0
    ) *C653
  )
)</f>
        <v>0</v>
      </c>
      <c r="AZ653" s="26">
        <f>IF(OR(COUNTIF(AB653,"&gt;="&amp;1.5)+COUNTIF(AA653,"&gt;="&amp;1.5)+COUNTIF(Z653,"&gt;="&amp;1.5)+COUNTIF(Y653,"&gt;="&amp;1.5)+COUNTIF(X653,"&gt;="&amp;1.5)&gt;=2,COUNTIF(AB653,"&gt;="&amp;2)&gt;=1,AND(AA653&gt;=1.5,AB653&lt;=0.3,AI653=0)),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+IFERROR(BA653*C653,0),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+IFERROR(BA653*C653,0),
IFERROR(AVERAGEIF(Tabela1[[#This Row],[COMPRA PADRÃO]:[COMPRA &gt;30%]],"&gt;"&amp;0,Tabela1[[#This Row],[COMPRA PADRÃO]:[COMPRA &gt;30%]]),
0))/Tabela1[[#This Row],[U/CX]],0)*Tabela1[[#This Row],[U/CX]])</f>
        <v>0</v>
      </c>
      <c r="BA653" s="19"/>
      <c r="BB653" s="19"/>
      <c r="BC653" s="5"/>
      <c r="BD653" s="43">
        <f t="shared" si="285"/>
        <v>7.5471698113207548E-3</v>
      </c>
      <c r="BE653" s="44">
        <f>Tabela1[[#This Row],[MÉDIA DIÁRIA]]*180</f>
        <v>1.3584905660377358</v>
      </c>
      <c r="BF653" s="44">
        <f>Tabela1[[#This Row],[MÉDIA DIÁRIA]]*IF(Tabela1[[#This Row],[ABC FAT]]="A",(13*22),IF(Tabela1[[#This Row],[ABC FAT]]="B",(9*22),IF(Tabela1[[#This Row],[ABC FAT]]="C",(3*22),0)))</f>
        <v>0.49811320754716981</v>
      </c>
      <c r="BG653" s="44">
        <f>SUM(Tabela1[[#This Row],[ESTOQUE TOTAL]],Tabela1[[#This Row],[TRÂNSITO TOTAL]])</f>
        <v>296</v>
      </c>
      <c r="BH6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70.666666666666671</v>
      </c>
    </row>
    <row r="654" spans="1:61" s="3" customFormat="1" x14ac:dyDescent="0.2">
      <c r="A654" s="4" t="s">
        <v>34</v>
      </c>
      <c r="B654" s="4" t="s">
        <v>1175</v>
      </c>
      <c r="C654" s="4">
        <v>100</v>
      </c>
      <c r="D654" s="4" t="s">
        <v>85</v>
      </c>
      <c r="E654" s="5"/>
      <c r="F654" s="4"/>
      <c r="G654" s="4"/>
      <c r="H654" s="4"/>
      <c r="I654" s="4"/>
      <c r="J654" s="4"/>
      <c r="K654" s="4"/>
      <c r="L654" s="4"/>
      <c r="M654" s="4">
        <v>2</v>
      </c>
      <c r="N654" s="4"/>
      <c r="O654" s="4"/>
      <c r="P654" s="4"/>
      <c r="Q654" s="13">
        <f t="shared" si="260"/>
        <v>0</v>
      </c>
      <c r="R654" s="16">
        <f t="shared" si="261"/>
        <v>0</v>
      </c>
      <c r="S654" s="16">
        <f t="shared" si="262"/>
        <v>0</v>
      </c>
      <c r="T654" s="16">
        <f t="shared" si="263"/>
        <v>0</v>
      </c>
      <c r="U654" s="16">
        <f t="shared" si="264"/>
        <v>0</v>
      </c>
      <c r="V654" s="16">
        <f t="shared" si="265"/>
        <v>0</v>
      </c>
      <c r="W654" s="16">
        <f t="shared" si="266"/>
        <v>0</v>
      </c>
      <c r="X654" s="16">
        <f t="shared" si="267"/>
        <v>0</v>
      </c>
      <c r="Y654" s="16">
        <f t="shared" si="268"/>
        <v>1</v>
      </c>
      <c r="Z654" s="16">
        <f t="shared" si="269"/>
        <v>0</v>
      </c>
      <c r="AA654" s="16">
        <f t="shared" si="270"/>
        <v>0</v>
      </c>
      <c r="AB654" s="17">
        <f t="shared" si="271"/>
        <v>0</v>
      </c>
      <c r="AC654" s="15">
        <v>190.58</v>
      </c>
      <c r="AD654" s="14">
        <f>AVERAGE(Tabela1[[#This Row],[202407-JUL]:[202506-JUN]])</f>
        <v>2</v>
      </c>
      <c r="AE654" s="14">
        <f t="shared" si="272"/>
        <v>2</v>
      </c>
      <c r="AF654" s="5">
        <v>0</v>
      </c>
      <c r="AG654" s="6">
        <v>98</v>
      </c>
      <c r="AH654" s="4">
        <v>0</v>
      </c>
      <c r="AI654" s="23">
        <f>SUM(Tabela1[[#This Row],[ESTOQUE RJ]:[ESTOQUE SC]])</f>
        <v>98</v>
      </c>
      <c r="AJ654" s="4">
        <v>0</v>
      </c>
      <c r="AK654" s="4">
        <v>200</v>
      </c>
      <c r="AL654" s="24">
        <f>SUM(Tabela1[[#This Row],[QTD CONTAINER]:[QTD FÁBRICA]])</f>
        <v>200</v>
      </c>
      <c r="AM654" s="7">
        <f t="shared" si="273"/>
        <v>49</v>
      </c>
      <c r="AN654" s="7">
        <f t="shared" si="274"/>
        <v>0</v>
      </c>
      <c r="AO654" s="8">
        <f t="shared" si="275"/>
        <v>0</v>
      </c>
      <c r="AP654" s="9">
        <f t="shared" si="276"/>
        <v>100</v>
      </c>
      <c r="AQ654" s="25">
        <f t="shared" si="277"/>
        <v>149</v>
      </c>
      <c r="AR654" s="18">
        <f t="shared" si="278"/>
        <v>49</v>
      </c>
      <c r="AS654" s="7">
        <f t="shared" si="279"/>
        <v>0</v>
      </c>
      <c r="AT654" s="8">
        <f t="shared" si="280"/>
        <v>0</v>
      </c>
      <c r="AU654" s="9">
        <f t="shared" si="281"/>
        <v>100</v>
      </c>
      <c r="AV654" s="10">
        <f t="shared" si="282"/>
        <v>149</v>
      </c>
      <c r="AW654" s="22">
        <f t="shared" si="283"/>
        <v>0</v>
      </c>
      <c r="AX654" s="5">
        <f t="shared" si="284"/>
        <v>0</v>
      </c>
      <c r="AY654" s="4">
        <f>IF(
  AND(Tabela1[[#This Row],[GRUPO | ITEM]]="PALHETAS",NOT(OR(MID(Tabela1[[#This Row],[ITEM]],1,5)="YN-PF",MID(Tabela1[[#This Row],[ITEM]],1,5)="YN-PC"))),
  0,
  IF(
    ROUNDUP(
      IF(
        IF(D654="A",13-SUM(AR654:AU654),IF(D654="B",11-SUM(AR654:AU654),IF(D654="C",7-SUM(AR654:AU654))))
        &lt;0,
        0,
        IF(D654="A",13-SUM(AR654:AU654),IF(D654="B",11-SUM(AR654:AU654),IF(D654="C",7-SUM(AR654:AU654))))
      )
      *AE654/C654, 0
    )
    *C654 = 0,
    0,
    ROUNDUP(
      IF(
        IF(D654="A",13-SUM(AR654:AU654),IF(D654="B",11-SUM(AR654:AU654),IF(D654="C",7-SUM(AR654:AU654))))
        &lt;0,
        0,
        IF(D654="A",13-SUM(AR654:AU654),IF(D654="B",11-SUM(AR654:AU654),IF(D654="C",7-SUM(AR654:AU654))))
      )
      *AE654/C654, 0
    ) *C654
  )
)</f>
        <v>0</v>
      </c>
      <c r="AZ654" s="26">
        <f>IF(OR(COUNTIF(AB654,"&gt;="&amp;1.5)+COUNTIF(AA654,"&gt;="&amp;1.5)+COUNTIF(Z654,"&gt;="&amp;1.5)+COUNTIF(Y654,"&gt;="&amp;1.5)+COUNTIF(X654,"&gt;="&amp;1.5)&gt;=2,COUNTIF(AB654,"&gt;="&amp;2)&gt;=1,AND(AA654&gt;=1.5,AB654&lt;=0.3,AI654=0)),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+IFERROR(BA654*C654,0),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+IFERROR(BA654*C654,0),
IFERROR(AVERAGEIF(Tabela1[[#This Row],[COMPRA PADRÃO]:[COMPRA &gt;30%]],"&gt;"&amp;0,Tabela1[[#This Row],[COMPRA PADRÃO]:[COMPRA &gt;30%]]),
0))/Tabela1[[#This Row],[U/CX]],0)*Tabela1[[#This Row],[U/CX]])</f>
        <v>0</v>
      </c>
      <c r="BA654" s="19"/>
      <c r="BB654" s="19"/>
      <c r="BC654" s="5"/>
      <c r="BD654" s="43">
        <f t="shared" si="285"/>
        <v>7.5471698113207548E-3</v>
      </c>
      <c r="BE654" s="44">
        <f>Tabela1[[#This Row],[MÉDIA DIÁRIA]]*180</f>
        <v>1.3584905660377358</v>
      </c>
      <c r="BF654" s="44">
        <f>Tabela1[[#This Row],[MÉDIA DIÁRIA]]*IF(Tabela1[[#This Row],[ABC FAT]]="A",(13*22),IF(Tabela1[[#This Row],[ABC FAT]]="B",(9*22),IF(Tabela1[[#This Row],[ABC FAT]]="C",(3*22),0)))</f>
        <v>0.49811320754716981</v>
      </c>
      <c r="BG654" s="44">
        <f>SUM(Tabela1[[#This Row],[ESTOQUE TOTAL]],Tabela1[[#This Row],[TRÂNSITO TOTAL]])</f>
        <v>298</v>
      </c>
      <c r="BH6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72.1388888888889</v>
      </c>
    </row>
    <row r="655" spans="1:61" s="3" customFormat="1" x14ac:dyDescent="0.2">
      <c r="A655" s="4" t="s">
        <v>17</v>
      </c>
      <c r="B655" s="4" t="s">
        <v>1423</v>
      </c>
      <c r="C655" s="4">
        <v>20</v>
      </c>
      <c r="D655" s="4" t="s">
        <v>85</v>
      </c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>
        <v>40</v>
      </c>
      <c r="P655" s="4"/>
      <c r="Q655" s="13">
        <f t="shared" si="260"/>
        <v>0</v>
      </c>
      <c r="R655" s="16">
        <f t="shared" si="261"/>
        <v>0</v>
      </c>
      <c r="S655" s="16">
        <f t="shared" si="262"/>
        <v>0</v>
      </c>
      <c r="T655" s="16">
        <f t="shared" si="263"/>
        <v>0</v>
      </c>
      <c r="U655" s="16">
        <f t="shared" si="264"/>
        <v>0</v>
      </c>
      <c r="V655" s="16">
        <f t="shared" si="265"/>
        <v>0</v>
      </c>
      <c r="W655" s="16">
        <f t="shared" si="266"/>
        <v>0</v>
      </c>
      <c r="X655" s="16">
        <f t="shared" si="267"/>
        <v>0</v>
      </c>
      <c r="Y655" s="16">
        <f t="shared" si="268"/>
        <v>0</v>
      </c>
      <c r="Z655" s="16">
        <f t="shared" si="269"/>
        <v>0</v>
      </c>
      <c r="AA655" s="16">
        <f t="shared" si="270"/>
        <v>1</v>
      </c>
      <c r="AB655" s="17">
        <f t="shared" si="271"/>
        <v>0</v>
      </c>
      <c r="AC655" s="15">
        <v>508.8</v>
      </c>
      <c r="AD655" s="14">
        <f>AVERAGE(Tabela1[[#This Row],[202407-JUL]:[202506-JUN]])</f>
        <v>40</v>
      </c>
      <c r="AE655" s="14">
        <f t="shared" si="272"/>
        <v>40</v>
      </c>
      <c r="AF655" s="5">
        <v>0</v>
      </c>
      <c r="AG655" s="6">
        <v>1200</v>
      </c>
      <c r="AH655" s="4">
        <v>760</v>
      </c>
      <c r="AI655" s="23">
        <f>SUM(Tabela1[[#This Row],[ESTOQUE RJ]:[ESTOQUE SC]])</f>
        <v>1960</v>
      </c>
      <c r="AJ655" s="4">
        <v>0</v>
      </c>
      <c r="AK655" s="4">
        <v>0</v>
      </c>
      <c r="AL655" s="24">
        <f>SUM(Tabela1[[#This Row],[QTD CONTAINER]:[QTD FÁBRICA]])</f>
        <v>0</v>
      </c>
      <c r="AM655" s="7">
        <f t="shared" si="273"/>
        <v>30</v>
      </c>
      <c r="AN655" s="7">
        <f t="shared" si="274"/>
        <v>19</v>
      </c>
      <c r="AO655" s="8">
        <f t="shared" si="275"/>
        <v>0</v>
      </c>
      <c r="AP655" s="9">
        <f t="shared" si="276"/>
        <v>0</v>
      </c>
      <c r="AQ655" s="25">
        <f t="shared" si="277"/>
        <v>49</v>
      </c>
      <c r="AR655" s="18">
        <f t="shared" si="278"/>
        <v>30</v>
      </c>
      <c r="AS655" s="7">
        <f t="shared" si="279"/>
        <v>19</v>
      </c>
      <c r="AT655" s="8">
        <f t="shared" si="280"/>
        <v>0</v>
      </c>
      <c r="AU655" s="9">
        <f t="shared" si="281"/>
        <v>0</v>
      </c>
      <c r="AV655" s="10">
        <f t="shared" si="282"/>
        <v>49</v>
      </c>
      <c r="AW655" s="22">
        <f t="shared" si="283"/>
        <v>0</v>
      </c>
      <c r="AX655" s="5">
        <f t="shared" si="284"/>
        <v>0</v>
      </c>
      <c r="AY655" s="4">
        <f>IF(
  AND(Tabela1[[#This Row],[GRUPO | ITEM]]="PALHETAS",NOT(OR(MID(Tabela1[[#This Row],[ITEM]],1,5)="YN-PF",MID(Tabela1[[#This Row],[ITEM]],1,5)="YN-PC"))),
  0,
  IF(
    ROUNDUP(
      IF(
        IF(D655="A",13-SUM(AR655:AU655),IF(D655="B",11-SUM(AR655:AU655),IF(D655="C",7-SUM(AR655:AU655))))
        &lt;0,
        0,
        IF(D655="A",13-SUM(AR655:AU655),IF(D655="B",11-SUM(AR655:AU655),IF(D655="C",7-SUM(AR655:AU655))))
      )
      *AE655/C655, 0
    )
    *C655 = 0,
    0,
    ROUNDUP(
      IF(
        IF(D655="A",13-SUM(AR655:AU655),IF(D655="B",11-SUM(AR655:AU655),IF(D655="C",7-SUM(AR655:AU655))))
        &lt;0,
        0,
        IF(D655="A",13-SUM(AR655:AU655),IF(D655="B",11-SUM(AR655:AU655),IF(D655="C",7-SUM(AR655:AU655))))
      )
      *AE655/C655, 0
    ) *C655
  )
)</f>
        <v>0</v>
      </c>
      <c r="AZ655" s="26">
        <f>IF(OR(COUNTIF(AB655,"&gt;="&amp;1.5)+COUNTIF(AA655,"&gt;="&amp;1.5)+COUNTIF(Z655,"&gt;="&amp;1.5)+COUNTIF(Y655,"&gt;="&amp;1.5)+COUNTIF(X655,"&gt;="&amp;1.5)&gt;=2,COUNTIF(AB655,"&gt;="&amp;2)&gt;=1,AND(AA655&gt;=1.5,AB655&lt;=0.3,AI655=0)),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+IFERROR(BA655*C655,0),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+IFERROR(BA655*C655,0),
IFERROR(AVERAGEIF(Tabela1[[#This Row],[COMPRA PADRÃO]:[COMPRA &gt;30%]],"&gt;"&amp;0,Tabela1[[#This Row],[COMPRA PADRÃO]:[COMPRA &gt;30%]]),
0))/Tabela1[[#This Row],[U/CX]],0)*Tabela1[[#This Row],[U/CX]])</f>
        <v>0</v>
      </c>
      <c r="BA655" s="19"/>
      <c r="BB655" s="19"/>
      <c r="BC655" s="41"/>
      <c r="BD655" s="43">
        <f t="shared" si="285"/>
        <v>0.15094339622641509</v>
      </c>
      <c r="BE655" s="44">
        <f>Tabela1[[#This Row],[MÉDIA DIÁRIA]]*180</f>
        <v>27.169811320754715</v>
      </c>
      <c r="BF655" s="44">
        <f>Tabela1[[#This Row],[MÉDIA DIÁRIA]]*IF(Tabela1[[#This Row],[ABC FAT]]="A",(13*22),IF(Tabela1[[#This Row],[ABC FAT]]="B",(9*22),IF(Tabela1[[#This Row],[ABC FAT]]="C",(3*22),0)))</f>
        <v>9.9622641509433958</v>
      </c>
      <c r="BG655" s="44">
        <f>SUM(Tabela1[[#This Row],[ESTOQUE TOTAL]],Tabela1[[#This Row],[TRÂNSITO TOTAL]])</f>
        <v>1960</v>
      </c>
      <c r="BH6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72.1388888888889</v>
      </c>
    </row>
    <row r="656" spans="1:61" s="3" customFormat="1" x14ac:dyDescent="0.2">
      <c r="A656" s="4" t="s">
        <v>17</v>
      </c>
      <c r="B656" s="4" t="s">
        <v>1288</v>
      </c>
      <c r="C656" s="4">
        <v>20</v>
      </c>
      <c r="D656" s="4" t="s">
        <v>85</v>
      </c>
      <c r="E656" s="5"/>
      <c r="F656" s="4"/>
      <c r="G656" s="4">
        <v>20</v>
      </c>
      <c r="H656" s="4"/>
      <c r="I656" s="4"/>
      <c r="J656" s="4"/>
      <c r="K656" s="4"/>
      <c r="L656" s="4"/>
      <c r="M656" s="4"/>
      <c r="N656" s="4"/>
      <c r="O656" s="4"/>
      <c r="P656" s="4"/>
      <c r="Q656" s="13">
        <f t="shared" si="260"/>
        <v>0</v>
      </c>
      <c r="R656" s="16">
        <f t="shared" si="261"/>
        <v>0</v>
      </c>
      <c r="S656" s="16">
        <f t="shared" si="262"/>
        <v>1</v>
      </c>
      <c r="T656" s="16">
        <f t="shared" si="263"/>
        <v>0</v>
      </c>
      <c r="U656" s="16">
        <f t="shared" si="264"/>
        <v>0</v>
      </c>
      <c r="V656" s="16">
        <f t="shared" si="265"/>
        <v>0</v>
      </c>
      <c r="W656" s="16">
        <f t="shared" si="266"/>
        <v>0</v>
      </c>
      <c r="X656" s="16">
        <f t="shared" si="267"/>
        <v>0</v>
      </c>
      <c r="Y656" s="16">
        <f t="shared" si="268"/>
        <v>0</v>
      </c>
      <c r="Z656" s="16">
        <f t="shared" si="269"/>
        <v>0</v>
      </c>
      <c r="AA656" s="16">
        <f t="shared" si="270"/>
        <v>0</v>
      </c>
      <c r="AB656" s="17">
        <f t="shared" si="271"/>
        <v>0</v>
      </c>
      <c r="AC656" s="15">
        <v>251.2</v>
      </c>
      <c r="AD656" s="14">
        <f>AVERAGE(Tabela1[[#This Row],[202407-JUL]:[202506-JUN]])</f>
        <v>20</v>
      </c>
      <c r="AE656" s="14">
        <f t="shared" si="272"/>
        <v>20</v>
      </c>
      <c r="AF656" s="5">
        <v>0</v>
      </c>
      <c r="AG656" s="6">
        <v>1320</v>
      </c>
      <c r="AH656" s="4">
        <v>600</v>
      </c>
      <c r="AI656" s="23">
        <f>SUM(Tabela1[[#This Row],[ESTOQUE RJ]:[ESTOQUE SC]])</f>
        <v>1920</v>
      </c>
      <c r="AJ656" s="4">
        <v>0</v>
      </c>
      <c r="AK656" s="4">
        <v>0</v>
      </c>
      <c r="AL656" s="24">
        <f>SUM(Tabela1[[#This Row],[QTD CONTAINER]:[QTD FÁBRICA]])</f>
        <v>0</v>
      </c>
      <c r="AM656" s="7">
        <f t="shared" si="273"/>
        <v>66</v>
      </c>
      <c r="AN656" s="7">
        <f t="shared" si="274"/>
        <v>30</v>
      </c>
      <c r="AO656" s="8">
        <f t="shared" si="275"/>
        <v>0</v>
      </c>
      <c r="AP656" s="9">
        <f t="shared" si="276"/>
        <v>0</v>
      </c>
      <c r="AQ656" s="25">
        <f t="shared" si="277"/>
        <v>96</v>
      </c>
      <c r="AR656" s="18">
        <f t="shared" si="278"/>
        <v>66</v>
      </c>
      <c r="AS656" s="7">
        <f t="shared" si="279"/>
        <v>30</v>
      </c>
      <c r="AT656" s="8">
        <f t="shared" si="280"/>
        <v>0</v>
      </c>
      <c r="AU656" s="9">
        <f t="shared" si="281"/>
        <v>0</v>
      </c>
      <c r="AV656" s="10">
        <f t="shared" si="282"/>
        <v>96</v>
      </c>
      <c r="AW656" s="22">
        <f t="shared" si="283"/>
        <v>0</v>
      </c>
      <c r="AX656" s="5">
        <f t="shared" si="284"/>
        <v>0</v>
      </c>
      <c r="AY656" s="4">
        <f>IF(
  AND(Tabela1[[#This Row],[GRUPO | ITEM]]="PALHETAS",NOT(OR(MID(Tabela1[[#This Row],[ITEM]],1,5)="YN-PF",MID(Tabela1[[#This Row],[ITEM]],1,5)="YN-PC"))),
  0,
  IF(
    ROUNDUP(
      IF(
        IF(D656="A",13-SUM(AR656:AU656),IF(D656="B",11-SUM(AR656:AU656),IF(D656="C",7-SUM(AR656:AU656))))
        &lt;0,
        0,
        IF(D656="A",13-SUM(AR656:AU656),IF(D656="B",11-SUM(AR656:AU656),IF(D656="C",7-SUM(AR656:AU656))))
      )
      *AE656/C656, 0
    )
    *C656 = 0,
    0,
    ROUNDUP(
      IF(
        IF(D656="A",13-SUM(AR656:AU656),IF(D656="B",11-SUM(AR656:AU656),IF(D656="C",7-SUM(AR656:AU656))))
        &lt;0,
        0,
        IF(D656="A",13-SUM(AR656:AU656),IF(D656="B",11-SUM(AR656:AU656),IF(D656="C",7-SUM(AR656:AU656))))
      )
      *AE656/C656, 0
    ) *C656
  )
)</f>
        <v>0</v>
      </c>
      <c r="AZ656" s="26">
        <f>IF(OR(COUNTIF(AB656,"&gt;="&amp;1.5)+COUNTIF(AA656,"&gt;="&amp;1.5)+COUNTIF(Z656,"&gt;="&amp;1.5)+COUNTIF(Y656,"&gt;="&amp;1.5)+COUNTIF(X656,"&gt;="&amp;1.5)&gt;=2,COUNTIF(AB656,"&gt;="&amp;2)&gt;=1,AND(AA656&gt;=1.5,AB656&lt;=0.3,AI656=0)),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+IFERROR(BA656*C656,0),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+IFERROR(BA656*C656,0),
IFERROR(AVERAGEIF(Tabela1[[#This Row],[COMPRA PADRÃO]:[COMPRA &gt;30%]],"&gt;"&amp;0,Tabela1[[#This Row],[COMPRA PADRÃO]:[COMPRA &gt;30%]]),
0))/Tabela1[[#This Row],[U/CX]],0)*Tabela1[[#This Row],[U/CX]])</f>
        <v>0</v>
      </c>
      <c r="BA656" s="33"/>
      <c r="BB656" s="33"/>
      <c r="BC656" s="42"/>
      <c r="BD656" s="43">
        <f t="shared" si="285"/>
        <v>7.5471698113207544E-2</v>
      </c>
      <c r="BE656" s="44">
        <f>Tabela1[[#This Row],[MÉDIA DIÁRIA]]*180</f>
        <v>13.584905660377357</v>
      </c>
      <c r="BF656" s="44">
        <f>Tabela1[[#This Row],[MÉDIA DIÁRIA]]*IF(Tabela1[[#This Row],[ABC FAT]]="A",(13*22),IF(Tabela1[[#This Row],[ABC FAT]]="B",(9*22),IF(Tabela1[[#This Row],[ABC FAT]]="C",(3*22),0)))</f>
        <v>4.9811320754716979</v>
      </c>
      <c r="BG656" s="44">
        <f>SUM(Tabela1[[#This Row],[ESTOQUE TOTAL]],Tabela1[[#This Row],[TRÂNSITO TOTAL]])</f>
        <v>1920</v>
      </c>
      <c r="BH6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141.33333333333334</v>
      </c>
    </row>
    <row r="657" spans="1:61" s="3" customFormat="1" x14ac:dyDescent="0.2">
      <c r="A657" s="4" t="s">
        <v>14</v>
      </c>
      <c r="B657" s="4" t="s">
        <v>654</v>
      </c>
      <c r="C657" s="4">
        <v>1000</v>
      </c>
      <c r="D657" s="4" t="s">
        <v>85</v>
      </c>
      <c r="E657" s="5"/>
      <c r="F657" s="4">
        <v>1000</v>
      </c>
      <c r="G657" s="4">
        <v>750</v>
      </c>
      <c r="H657" s="4">
        <v>100</v>
      </c>
      <c r="I657" s="4">
        <v>800</v>
      </c>
      <c r="J657" s="4"/>
      <c r="K657" s="4"/>
      <c r="L657" s="4">
        <v>100</v>
      </c>
      <c r="M657" s="4">
        <v>100</v>
      </c>
      <c r="N657" s="4"/>
      <c r="O657" s="4">
        <v>1000</v>
      </c>
      <c r="P657" s="4"/>
      <c r="Q657" s="13">
        <f t="shared" si="260"/>
        <v>0</v>
      </c>
      <c r="R657" s="16">
        <f t="shared" si="261"/>
        <v>1.8181818181818181</v>
      </c>
      <c r="S657" s="16">
        <f t="shared" si="262"/>
        <v>1.3636363636363635</v>
      </c>
      <c r="T657" s="16">
        <f t="shared" si="263"/>
        <v>0.18181818181818182</v>
      </c>
      <c r="U657" s="16">
        <f t="shared" si="264"/>
        <v>1.4545454545454546</v>
      </c>
      <c r="V657" s="16">
        <f t="shared" si="265"/>
        <v>0</v>
      </c>
      <c r="W657" s="16">
        <f t="shared" si="266"/>
        <v>0</v>
      </c>
      <c r="X657" s="16">
        <f t="shared" si="267"/>
        <v>0.18181818181818182</v>
      </c>
      <c r="Y657" s="16">
        <f t="shared" si="268"/>
        <v>0.18181818181818182</v>
      </c>
      <c r="Z657" s="16">
        <f t="shared" si="269"/>
        <v>0</v>
      </c>
      <c r="AA657" s="16">
        <f t="shared" si="270"/>
        <v>1.8181818181818181</v>
      </c>
      <c r="AB657" s="17">
        <f t="shared" si="271"/>
        <v>0</v>
      </c>
      <c r="AC657" s="15">
        <v>3588</v>
      </c>
      <c r="AD657" s="14">
        <f>AVERAGE(Tabela1[[#This Row],[202407-JUL]:[202506-JUN]])</f>
        <v>550</v>
      </c>
      <c r="AE657" s="14">
        <f t="shared" si="272"/>
        <v>887.5</v>
      </c>
      <c r="AF657" s="5">
        <v>0</v>
      </c>
      <c r="AG657" s="6">
        <v>0</v>
      </c>
      <c r="AH657" s="4">
        <v>0</v>
      </c>
      <c r="AI657" s="23">
        <f>SUM(Tabela1[[#This Row],[ESTOQUE RJ]:[ESTOQUE SC]])</f>
        <v>0</v>
      </c>
      <c r="AJ657" s="4">
        <v>0</v>
      </c>
      <c r="AK657" s="4">
        <v>0</v>
      </c>
      <c r="AL657" s="24">
        <f>SUM(Tabela1[[#This Row],[QTD CONTAINER]:[QTD FÁBRICA]])</f>
        <v>0</v>
      </c>
      <c r="AM657" s="7">
        <f t="shared" si="273"/>
        <v>0</v>
      </c>
      <c r="AN657" s="7">
        <f t="shared" si="274"/>
        <v>0</v>
      </c>
      <c r="AO657" s="8">
        <f t="shared" si="275"/>
        <v>0</v>
      </c>
      <c r="AP657" s="9">
        <f t="shared" si="276"/>
        <v>0</v>
      </c>
      <c r="AQ657" s="25">
        <f t="shared" si="277"/>
        <v>0</v>
      </c>
      <c r="AR657" s="18">
        <f t="shared" si="278"/>
        <v>0</v>
      </c>
      <c r="AS657" s="7">
        <f t="shared" si="279"/>
        <v>0</v>
      </c>
      <c r="AT657" s="8">
        <f t="shared" si="280"/>
        <v>0</v>
      </c>
      <c r="AU657" s="9">
        <f t="shared" si="281"/>
        <v>0</v>
      </c>
      <c r="AV657" s="10">
        <f t="shared" si="282"/>
        <v>0</v>
      </c>
      <c r="AW657" s="22">
        <f t="shared" si="283"/>
        <v>15.304347826086957</v>
      </c>
      <c r="AX657" s="5">
        <f t="shared" si="284"/>
        <v>4000</v>
      </c>
      <c r="AY657" s="4">
        <f>IF(
  AND(Tabela1[[#This Row],[GRUPO | ITEM]]="PALHETAS",NOT(OR(MID(Tabela1[[#This Row],[ITEM]],1,5)="YN-PF",MID(Tabela1[[#This Row],[ITEM]],1,5)="YN-PC"))),
  0,
  IF(
    ROUNDUP(
      IF(
        IF(D657="A",13-SUM(AR657:AU657),IF(D657="B",11-SUM(AR657:AU657),IF(D657="C",7-SUM(AR657:AU657))))
        &lt;0,
        0,
        IF(D657="A",13-SUM(AR657:AU657),IF(D657="B",11-SUM(AR657:AU657),IF(D657="C",7-SUM(AR657:AU657))))
      )
      *AE657/C657, 0
    )
    *C657 = 0,
    0,
    ROUNDUP(
      IF(
        IF(D657="A",13-SUM(AR657:AU657),IF(D657="B",11-SUM(AR657:AU657),IF(D657="C",7-SUM(AR657:AU657))))
        &lt;0,
        0,
        IF(D657="A",13-SUM(AR657:AU657),IF(D657="B",11-SUM(AR657:AU657),IF(D657="C",7-SUM(AR657:AU657))))
      )
      *AE657/C657, 0
    ) *C657
  )
)</f>
        <v>7000</v>
      </c>
      <c r="AZ657" s="26">
        <f>IF(OR(COUNTIF(AB657,"&gt;="&amp;1.5)+COUNTIF(AA657,"&gt;="&amp;1.5)+COUNTIF(Z657,"&gt;="&amp;1.5)+COUNTIF(Y657,"&gt;="&amp;1.5)+COUNTIF(X657,"&gt;="&amp;1.5)&gt;=2,COUNTIF(AB657,"&gt;="&amp;2)&gt;=1,AND(AA657&gt;=1.5,AB657&lt;=0.3,AI657=0)),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+IFERROR(BA657*C657,0),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+IFERROR(BA657*C657,0),
IFERROR(AVERAGEIF(Tabela1[[#This Row],[COMPRA PADRÃO]:[COMPRA &gt;30%]],"&gt;"&amp;0,Tabela1[[#This Row],[COMPRA PADRÃO]:[COMPRA &gt;30%]]),
0))/Tabela1[[#This Row],[U/CX]],0)*Tabela1[[#This Row],[U/CX]])</f>
        <v>11000</v>
      </c>
      <c r="BA657" s="19"/>
      <c r="BB657" s="19"/>
      <c r="BC657" s="5"/>
      <c r="BD657" s="43">
        <f t="shared" si="285"/>
        <v>14.528301886792454</v>
      </c>
      <c r="BE657" s="44">
        <f>Tabela1[[#This Row],[MÉDIA DIÁRIA]]*180</f>
        <v>2615.0943396226417</v>
      </c>
      <c r="BF657" s="44">
        <f>Tabela1[[#This Row],[MÉDIA DIÁRIA]]*IF(Tabela1[[#This Row],[ABC FAT]]="A",(13*22),IF(Tabela1[[#This Row],[ABC FAT]]="B",(9*22),IF(Tabela1[[#This Row],[ABC FAT]]="C",(3*22),0)))</f>
        <v>958.86792452830196</v>
      </c>
      <c r="BG657" s="44">
        <f>SUM(Tabela1[[#This Row],[ESTOQUE TOTAL]],Tabela1[[#This Row],[TRÂNSITO TOTAL]])</f>
        <v>0</v>
      </c>
      <c r="BH6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4000</v>
      </c>
      <c r="BI6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3.823953823953824E-4</v>
      </c>
    </row>
    <row r="658" spans="1:61" s="3" customFormat="1" x14ac:dyDescent="0.2">
      <c r="A658" s="4" t="s">
        <v>14</v>
      </c>
      <c r="B658" s="4" t="s">
        <v>1276</v>
      </c>
      <c r="C658" s="4">
        <v>1000</v>
      </c>
      <c r="D658" s="4" t="s">
        <v>85</v>
      </c>
      <c r="E658" s="5"/>
      <c r="F658" s="4">
        <v>1000</v>
      </c>
      <c r="G658" s="4"/>
      <c r="H658" s="4"/>
      <c r="I658" s="4"/>
      <c r="J658" s="4"/>
      <c r="K658" s="4"/>
      <c r="L658" s="4"/>
      <c r="M658" s="4"/>
      <c r="N658" s="4"/>
      <c r="O658" s="4">
        <v>500</v>
      </c>
      <c r="P658" s="4"/>
      <c r="Q658" s="13">
        <f t="shared" si="260"/>
        <v>0</v>
      </c>
      <c r="R658" s="16">
        <f t="shared" si="261"/>
        <v>1.3333333333333333</v>
      </c>
      <c r="S658" s="16">
        <f t="shared" si="262"/>
        <v>0</v>
      </c>
      <c r="T658" s="16">
        <f t="shared" si="263"/>
        <v>0</v>
      </c>
      <c r="U658" s="16">
        <f t="shared" si="264"/>
        <v>0</v>
      </c>
      <c r="V658" s="16">
        <f t="shared" si="265"/>
        <v>0</v>
      </c>
      <c r="W658" s="16">
        <f t="shared" si="266"/>
        <v>0</v>
      </c>
      <c r="X658" s="16">
        <f t="shared" si="267"/>
        <v>0</v>
      </c>
      <c r="Y658" s="16">
        <f t="shared" si="268"/>
        <v>0</v>
      </c>
      <c r="Z658" s="16">
        <f t="shared" si="269"/>
        <v>0</v>
      </c>
      <c r="AA658" s="16">
        <f t="shared" si="270"/>
        <v>0.66666666666666663</v>
      </c>
      <c r="AB658" s="17">
        <f t="shared" si="271"/>
        <v>0</v>
      </c>
      <c r="AC658" s="15">
        <v>1385</v>
      </c>
      <c r="AD658" s="14">
        <f>AVERAGE(Tabela1[[#This Row],[202407-JUL]:[202506-JUN]])</f>
        <v>750</v>
      </c>
      <c r="AE658" s="14">
        <f t="shared" si="272"/>
        <v>750</v>
      </c>
      <c r="AF658" s="5">
        <v>0</v>
      </c>
      <c r="AG658" s="6">
        <v>0</v>
      </c>
      <c r="AH658" s="4">
        <v>0</v>
      </c>
      <c r="AI658" s="23">
        <f>SUM(Tabela1[[#This Row],[ESTOQUE RJ]:[ESTOQUE SC]])</f>
        <v>0</v>
      </c>
      <c r="AJ658" s="4">
        <v>0</v>
      </c>
      <c r="AK658" s="4">
        <v>0</v>
      </c>
      <c r="AL658" s="24">
        <f>SUM(Tabela1[[#This Row],[QTD CONTAINER]:[QTD FÁBRICA]])</f>
        <v>0</v>
      </c>
      <c r="AM658" s="7">
        <f t="shared" si="273"/>
        <v>0</v>
      </c>
      <c r="AN658" s="7">
        <f t="shared" si="274"/>
        <v>0</v>
      </c>
      <c r="AO658" s="8">
        <f t="shared" si="275"/>
        <v>0</v>
      </c>
      <c r="AP658" s="9">
        <f t="shared" si="276"/>
        <v>0</v>
      </c>
      <c r="AQ658" s="25">
        <f t="shared" si="277"/>
        <v>0</v>
      </c>
      <c r="AR658" s="18">
        <f t="shared" si="278"/>
        <v>0</v>
      </c>
      <c r="AS658" s="7">
        <f t="shared" si="279"/>
        <v>0</v>
      </c>
      <c r="AT658" s="8">
        <f t="shared" si="280"/>
        <v>0</v>
      </c>
      <c r="AU658" s="9">
        <f t="shared" si="281"/>
        <v>0</v>
      </c>
      <c r="AV658" s="10">
        <f t="shared" si="282"/>
        <v>0</v>
      </c>
      <c r="AW658" s="22">
        <f t="shared" si="283"/>
        <v>8</v>
      </c>
      <c r="AX658" s="5">
        <f t="shared" si="284"/>
        <v>6000</v>
      </c>
      <c r="AY658" s="4">
        <f>IF(
  AND(Tabela1[[#This Row],[GRUPO | ITEM]]="PALHETAS",NOT(OR(MID(Tabela1[[#This Row],[ITEM]],1,5)="YN-PF",MID(Tabela1[[#This Row],[ITEM]],1,5)="YN-PC"))),
  0,
  IF(
    ROUNDUP(
      IF(
        IF(D658="A",13-SUM(AR658:AU658),IF(D658="B",11-SUM(AR658:AU658),IF(D658="C",7-SUM(AR658:AU658))))
        &lt;0,
        0,
        IF(D658="A",13-SUM(AR658:AU658),IF(D658="B",11-SUM(AR658:AU658),IF(D658="C",7-SUM(AR658:AU658))))
      )
      *AE658/C658, 0
    )
    *C658 = 0,
    0,
    ROUNDUP(
      IF(
        IF(D658="A",13-SUM(AR658:AU658),IF(D658="B",11-SUM(AR658:AU658),IF(D658="C",7-SUM(AR658:AU658))))
        &lt;0,
        0,
        IF(D658="A",13-SUM(AR658:AU658),IF(D658="B",11-SUM(AR658:AU658),IF(D658="C",7-SUM(AR658:AU658))))
      )
      *AE658/C658, 0
    ) *C658
  )
)</f>
        <v>6000</v>
      </c>
      <c r="AZ658" s="26">
        <f>IF(OR(COUNTIF(AB658,"&gt;="&amp;1.5)+COUNTIF(AA658,"&gt;="&amp;1.5)+COUNTIF(Z658,"&gt;="&amp;1.5)+COUNTIF(Y658,"&gt;="&amp;1.5)+COUNTIF(X658,"&gt;="&amp;1.5)&gt;=2,COUNTIF(AB658,"&gt;="&amp;2)&gt;=1,AND(AA658&gt;=1.5,AB658&lt;=0.3,AI658=0)),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+IFERROR(BA658*C658,0),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+IFERROR(BA658*C658,0),
IFERROR(AVERAGEIF(Tabela1[[#This Row],[COMPRA PADRÃO]:[COMPRA &gt;30%]],"&gt;"&amp;0,Tabela1[[#This Row],[COMPRA PADRÃO]:[COMPRA &gt;30%]]),
0))/Tabela1[[#This Row],[U/CX]],0)*Tabela1[[#This Row],[U/CX]])</f>
        <v>6000</v>
      </c>
      <c r="BA658" s="19"/>
      <c r="BB658" s="19"/>
      <c r="BC658" s="41"/>
      <c r="BD658" s="43">
        <f t="shared" si="285"/>
        <v>5.6603773584905657</v>
      </c>
      <c r="BE658" s="44">
        <f>Tabela1[[#This Row],[MÉDIA DIÁRIA]]*180</f>
        <v>1018.8679245283018</v>
      </c>
      <c r="BF658" s="44">
        <f>Tabela1[[#This Row],[MÉDIA DIÁRIA]]*IF(Tabela1[[#This Row],[ABC FAT]]="A",(13*22),IF(Tabela1[[#This Row],[ABC FAT]]="B",(9*22),IF(Tabela1[[#This Row],[ABC FAT]]="C",(3*22),0)))</f>
        <v>373.58490566037733</v>
      </c>
      <c r="BG658" s="44">
        <f>SUM(Tabela1[[#This Row],[ESTOQUE TOTAL]],Tabela1[[#This Row],[TRÂNSITO TOTAL]])</f>
        <v>0</v>
      </c>
      <c r="BH6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6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9.8148148148148161E-4</v>
      </c>
    </row>
    <row r="659" spans="1:61" s="3" customFormat="1" x14ac:dyDescent="0.2">
      <c r="A659" s="4" t="s">
        <v>269</v>
      </c>
      <c r="B659" s="4" t="s">
        <v>1399</v>
      </c>
      <c r="C659" s="4">
        <v>100</v>
      </c>
      <c r="D659" s="4" t="s">
        <v>85</v>
      </c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>
        <v>396</v>
      </c>
      <c r="P659" s="4">
        <v>4</v>
      </c>
      <c r="Q659" s="13">
        <f t="shared" si="260"/>
        <v>0</v>
      </c>
      <c r="R659" s="16">
        <f t="shared" si="261"/>
        <v>0</v>
      </c>
      <c r="S659" s="16">
        <f t="shared" si="262"/>
        <v>0</v>
      </c>
      <c r="T659" s="16">
        <f t="shared" si="263"/>
        <v>0</v>
      </c>
      <c r="U659" s="16">
        <f t="shared" si="264"/>
        <v>0</v>
      </c>
      <c r="V659" s="16">
        <f t="shared" si="265"/>
        <v>0</v>
      </c>
      <c r="W659" s="16">
        <f t="shared" si="266"/>
        <v>0</v>
      </c>
      <c r="X659" s="16">
        <f t="shared" si="267"/>
        <v>0</v>
      </c>
      <c r="Y659" s="16">
        <f t="shared" si="268"/>
        <v>0</v>
      </c>
      <c r="Z659" s="16">
        <f t="shared" si="269"/>
        <v>0</v>
      </c>
      <c r="AA659" s="16">
        <f t="shared" si="270"/>
        <v>1.98</v>
      </c>
      <c r="AB659" s="17">
        <f t="shared" si="271"/>
        <v>0.02</v>
      </c>
      <c r="AC659" s="15">
        <v>4143</v>
      </c>
      <c r="AD659" s="14">
        <f>AVERAGE(Tabela1[[#This Row],[202407-JUL]:[202506-JUN]])</f>
        <v>200</v>
      </c>
      <c r="AE659" s="14">
        <f t="shared" si="272"/>
        <v>396</v>
      </c>
      <c r="AF659" s="5">
        <v>0</v>
      </c>
      <c r="AG659" s="6">
        <v>0</v>
      </c>
      <c r="AH659" s="4">
        <v>0</v>
      </c>
      <c r="AI659" s="23">
        <f>SUM(Tabela1[[#This Row],[ESTOQUE RJ]:[ESTOQUE SC]])</f>
        <v>0</v>
      </c>
      <c r="AJ659" s="4">
        <v>0</v>
      </c>
      <c r="AK659" s="4">
        <v>0</v>
      </c>
      <c r="AL659" s="24">
        <f>SUM(Tabela1[[#This Row],[QTD CONTAINER]:[QTD FÁBRICA]])</f>
        <v>0</v>
      </c>
      <c r="AM659" s="7">
        <f t="shared" si="273"/>
        <v>0</v>
      </c>
      <c r="AN659" s="7">
        <f t="shared" si="274"/>
        <v>0</v>
      </c>
      <c r="AO659" s="8">
        <f t="shared" si="275"/>
        <v>0</v>
      </c>
      <c r="AP659" s="9">
        <f t="shared" si="276"/>
        <v>0</v>
      </c>
      <c r="AQ659" s="25">
        <f t="shared" si="277"/>
        <v>0</v>
      </c>
      <c r="AR659" s="18">
        <f t="shared" si="278"/>
        <v>0</v>
      </c>
      <c r="AS659" s="7">
        <f t="shared" si="279"/>
        <v>0</v>
      </c>
      <c r="AT659" s="8">
        <f t="shared" si="280"/>
        <v>0</v>
      </c>
      <c r="AU659" s="9">
        <f t="shared" si="281"/>
        <v>0</v>
      </c>
      <c r="AV659" s="10">
        <f t="shared" si="282"/>
        <v>0</v>
      </c>
      <c r="AW659" s="22">
        <f t="shared" si="283"/>
        <v>14.429530201342281</v>
      </c>
      <c r="AX659" s="5">
        <f t="shared" si="284"/>
        <v>1400</v>
      </c>
      <c r="AY659" s="4">
        <f>IF(
  AND(Tabela1[[#This Row],[GRUPO | ITEM]]="PALHETAS",NOT(OR(MID(Tabela1[[#This Row],[ITEM]],1,5)="YN-PF",MID(Tabela1[[#This Row],[ITEM]],1,5)="YN-PC"))),
  0,
  IF(
    ROUNDUP(
      IF(
        IF(D659="A",13-SUM(AR659:AU659),IF(D659="B",11-SUM(AR659:AU659),IF(D659="C",7-SUM(AR659:AU659))))
        &lt;0,
        0,
        IF(D659="A",13-SUM(AR659:AU659),IF(D659="B",11-SUM(AR659:AU659),IF(D659="C",7-SUM(AR659:AU659))))
      )
      *AE659/C659, 0
    )
    *C659 = 0,
    0,
    ROUNDUP(
      IF(
        IF(D659="A",13-SUM(AR659:AU659),IF(D659="B",11-SUM(AR659:AU659),IF(D659="C",7-SUM(AR659:AU659))))
        &lt;0,
        0,
        IF(D659="A",13-SUM(AR659:AU659),IF(D659="B",11-SUM(AR659:AU659),IF(D659="C",7-SUM(AR659:AU659))))
      )
      *AE659/C659, 0
    ) *C659
  )
)</f>
        <v>2800</v>
      </c>
      <c r="AZ659" s="26">
        <f>IF(OR(COUNTIF(AB659,"&gt;="&amp;1.5)+COUNTIF(AA659,"&gt;="&amp;1.5)+COUNTIF(Z659,"&gt;="&amp;1.5)+COUNTIF(Y659,"&gt;="&amp;1.5)+COUNTIF(X659,"&gt;="&amp;1.5)&gt;=2,COUNTIF(AB659,"&gt;="&amp;2)&gt;=1,AND(AA659&gt;=1.5,AB659&lt;=0.3,AI659=0)),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+IFERROR(BA659*C659,0),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+IFERROR(BA659*C659,0),
IFERROR(AVERAGEIF(Tabela1[[#This Row],[COMPRA PADRÃO]:[COMPRA &gt;30%]],"&gt;"&amp;0,Tabela1[[#This Row],[COMPRA PADRÃO]:[COMPRA &gt;30%]]),
0))/Tabela1[[#This Row],[U/CX]],0)*Tabela1[[#This Row],[U/CX]])</f>
        <v>4300</v>
      </c>
      <c r="BA659" s="19"/>
      <c r="BB659" s="19"/>
      <c r="BC659" s="5"/>
      <c r="BD659" s="43">
        <f t="shared" si="285"/>
        <v>1.5094339622641511</v>
      </c>
      <c r="BE659" s="44">
        <f>Tabela1[[#This Row],[MÉDIA DIÁRIA]]*180</f>
        <v>271.69811320754718</v>
      </c>
      <c r="BF659" s="44">
        <f>Tabela1[[#This Row],[MÉDIA DIÁRIA]]*IF(Tabela1[[#This Row],[ABC FAT]]="A",(13*22),IF(Tabela1[[#This Row],[ABC FAT]]="B",(9*22),IF(Tabela1[[#This Row],[ABC FAT]]="C",(3*22),0)))</f>
        <v>99.622641509433976</v>
      </c>
      <c r="BG659" s="44">
        <f>SUM(Tabela1[[#This Row],[ESTOQUE TOTAL]],Tabela1[[#This Row],[TRÂNSITO TOTAL]])</f>
        <v>0</v>
      </c>
      <c r="BH6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</v>
      </c>
      <c r="BI6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3.6805555555555554E-3</v>
      </c>
    </row>
    <row r="660" spans="1:61" s="3" customFormat="1" x14ac:dyDescent="0.2">
      <c r="A660" s="4" t="s">
        <v>269</v>
      </c>
      <c r="B660" s="4" t="s">
        <v>1401</v>
      </c>
      <c r="C660" s="4">
        <v>50</v>
      </c>
      <c r="D660" s="4" t="s">
        <v>85</v>
      </c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>
        <v>200</v>
      </c>
      <c r="P660" s="4"/>
      <c r="Q660" s="13">
        <f t="shared" si="260"/>
        <v>0</v>
      </c>
      <c r="R660" s="16">
        <f t="shared" si="261"/>
        <v>0</v>
      </c>
      <c r="S660" s="16">
        <f t="shared" si="262"/>
        <v>0</v>
      </c>
      <c r="T660" s="16">
        <f t="shared" si="263"/>
        <v>0</v>
      </c>
      <c r="U660" s="16">
        <f t="shared" si="264"/>
        <v>0</v>
      </c>
      <c r="V660" s="16">
        <f t="shared" si="265"/>
        <v>0</v>
      </c>
      <c r="W660" s="16">
        <f t="shared" si="266"/>
        <v>0</v>
      </c>
      <c r="X660" s="16">
        <f t="shared" si="267"/>
        <v>0</v>
      </c>
      <c r="Y660" s="16">
        <f t="shared" si="268"/>
        <v>0</v>
      </c>
      <c r="Z660" s="16">
        <f t="shared" si="269"/>
        <v>0</v>
      </c>
      <c r="AA660" s="16">
        <f t="shared" si="270"/>
        <v>1</v>
      </c>
      <c r="AB660" s="17">
        <f t="shared" si="271"/>
        <v>0</v>
      </c>
      <c r="AC660" s="15">
        <v>3870</v>
      </c>
      <c r="AD660" s="14">
        <f>AVERAGE(Tabela1[[#This Row],[202407-JUL]:[202506-JUN]])</f>
        <v>200</v>
      </c>
      <c r="AE660" s="14">
        <f t="shared" si="272"/>
        <v>200</v>
      </c>
      <c r="AF660" s="5">
        <v>0</v>
      </c>
      <c r="AG660" s="6">
        <v>0</v>
      </c>
      <c r="AH660" s="4">
        <v>0</v>
      </c>
      <c r="AI660" s="23">
        <f>SUM(Tabela1[[#This Row],[ESTOQUE RJ]:[ESTOQUE SC]])</f>
        <v>0</v>
      </c>
      <c r="AJ660" s="4">
        <v>0</v>
      </c>
      <c r="AK660" s="4">
        <v>0</v>
      </c>
      <c r="AL660" s="24">
        <f>SUM(Tabela1[[#This Row],[QTD CONTAINER]:[QTD FÁBRICA]])</f>
        <v>0</v>
      </c>
      <c r="AM660" s="7">
        <f t="shared" si="273"/>
        <v>0</v>
      </c>
      <c r="AN660" s="7">
        <f t="shared" si="274"/>
        <v>0</v>
      </c>
      <c r="AO660" s="8">
        <f t="shared" si="275"/>
        <v>0</v>
      </c>
      <c r="AP660" s="9">
        <f t="shared" si="276"/>
        <v>0</v>
      </c>
      <c r="AQ660" s="25">
        <f t="shared" si="277"/>
        <v>0</v>
      </c>
      <c r="AR660" s="18">
        <f t="shared" si="278"/>
        <v>0</v>
      </c>
      <c r="AS660" s="7">
        <f t="shared" si="279"/>
        <v>0</v>
      </c>
      <c r="AT660" s="8">
        <f t="shared" si="280"/>
        <v>0</v>
      </c>
      <c r="AU660" s="9">
        <f t="shared" si="281"/>
        <v>0</v>
      </c>
      <c r="AV660" s="10">
        <f t="shared" si="282"/>
        <v>0</v>
      </c>
      <c r="AW660" s="22">
        <f t="shared" si="283"/>
        <v>7</v>
      </c>
      <c r="AX660" s="5">
        <f t="shared" si="284"/>
        <v>1400</v>
      </c>
      <c r="AY660" s="4">
        <f>IF(
  AND(Tabela1[[#This Row],[GRUPO | ITEM]]="PALHETAS",NOT(OR(MID(Tabela1[[#This Row],[ITEM]],1,5)="YN-PF",MID(Tabela1[[#This Row],[ITEM]],1,5)="YN-PC"))),
  0,
  IF(
    ROUNDUP(
      IF(
        IF(D660="A",13-SUM(AR660:AU660),IF(D660="B",11-SUM(AR660:AU660),IF(D660="C",7-SUM(AR660:AU660))))
        &lt;0,
        0,
        IF(D660="A",13-SUM(AR660:AU660),IF(D660="B",11-SUM(AR660:AU660),IF(D660="C",7-SUM(AR660:AU660))))
      )
      *AE660/C660, 0
    )
    *C660 = 0,
    0,
    ROUNDUP(
      IF(
        IF(D660="A",13-SUM(AR660:AU660),IF(D660="B",11-SUM(AR660:AU660),IF(D660="C",7-SUM(AR660:AU660))))
        &lt;0,
        0,
        IF(D660="A",13-SUM(AR660:AU660),IF(D660="B",11-SUM(AR660:AU660),IF(D660="C",7-SUM(AR660:AU660))))
      )
      *AE660/C660, 0
    ) *C660
  )
)</f>
        <v>1400</v>
      </c>
      <c r="AZ660" s="26">
        <f>IF(OR(COUNTIF(AB660,"&gt;="&amp;1.5)+COUNTIF(AA660,"&gt;="&amp;1.5)+COUNTIF(Z660,"&gt;="&amp;1.5)+COUNTIF(Y660,"&gt;="&amp;1.5)+COUNTIF(X660,"&gt;="&amp;1.5)&gt;=2,COUNTIF(AB660,"&gt;="&amp;2)&gt;=1,AND(AA660&gt;=1.5,AB660&lt;=0.3,AI660=0)),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+IFERROR(BA660*C660,0),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+IFERROR(BA660*C660,0),
IFERROR(AVERAGEIF(Tabela1[[#This Row],[COMPRA PADRÃO]:[COMPRA &gt;30%]],"&gt;"&amp;0,Tabela1[[#This Row],[COMPRA PADRÃO]:[COMPRA &gt;30%]]),
0))/Tabela1[[#This Row],[U/CX]],0)*Tabela1[[#This Row],[U/CX]])</f>
        <v>1400</v>
      </c>
      <c r="BA660" s="19"/>
      <c r="BB660" s="19"/>
      <c r="BC660" s="5"/>
      <c r="BD660" s="43">
        <f t="shared" si="285"/>
        <v>0.75471698113207553</v>
      </c>
      <c r="BE660" s="44">
        <f>Tabela1[[#This Row],[MÉDIA DIÁRIA]]*180</f>
        <v>135.84905660377359</v>
      </c>
      <c r="BF660" s="44">
        <f>Tabela1[[#This Row],[MÉDIA DIÁRIA]]*IF(Tabela1[[#This Row],[ABC FAT]]="A",(13*22),IF(Tabela1[[#This Row],[ABC FAT]]="B",(9*22),IF(Tabela1[[#This Row],[ABC FAT]]="C",(3*22),0)))</f>
        <v>49.811320754716988</v>
      </c>
      <c r="BG660" s="44">
        <f>SUM(Tabela1[[#This Row],[ESTOQUE TOTAL]],Tabela1[[#This Row],[TRÂNSITO TOTAL]])</f>
        <v>0</v>
      </c>
      <c r="BH6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6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7.3611111111111108E-3</v>
      </c>
    </row>
    <row r="661" spans="1:61" s="3" customFormat="1" x14ac:dyDescent="0.2">
      <c r="A661" s="4" t="s">
        <v>39</v>
      </c>
      <c r="B661" s="4" t="s">
        <v>1226</v>
      </c>
      <c r="C661" s="4">
        <v>20</v>
      </c>
      <c r="D661" s="4" t="s">
        <v>16</v>
      </c>
      <c r="E661" s="5">
        <v>82</v>
      </c>
      <c r="F661" s="4">
        <v>105</v>
      </c>
      <c r="G661" s="4">
        <v>37</v>
      </c>
      <c r="H661" s="4">
        <v>40</v>
      </c>
      <c r="I661" s="4"/>
      <c r="J661" s="4"/>
      <c r="K661" s="4"/>
      <c r="L661" s="4"/>
      <c r="M661" s="4"/>
      <c r="N661" s="4"/>
      <c r="O661" s="4"/>
      <c r="P661" s="4"/>
      <c r="Q661" s="13">
        <f t="shared" si="260"/>
        <v>1.2424242424242424</v>
      </c>
      <c r="R661" s="16">
        <f t="shared" si="261"/>
        <v>1.5909090909090908</v>
      </c>
      <c r="S661" s="16">
        <f t="shared" si="262"/>
        <v>0.56060606060606055</v>
      </c>
      <c r="T661" s="16">
        <f t="shared" si="263"/>
        <v>0.60606060606060608</v>
      </c>
      <c r="U661" s="16">
        <f t="shared" si="264"/>
        <v>0</v>
      </c>
      <c r="V661" s="16">
        <f t="shared" si="265"/>
        <v>0</v>
      </c>
      <c r="W661" s="16">
        <f t="shared" si="266"/>
        <v>0</v>
      </c>
      <c r="X661" s="16">
        <f t="shared" si="267"/>
        <v>0</v>
      </c>
      <c r="Y661" s="16">
        <f t="shared" si="268"/>
        <v>0</v>
      </c>
      <c r="Z661" s="16">
        <f t="shared" si="269"/>
        <v>0</v>
      </c>
      <c r="AA661" s="16">
        <f t="shared" si="270"/>
        <v>0</v>
      </c>
      <c r="AB661" s="17">
        <f t="shared" si="271"/>
        <v>0</v>
      </c>
      <c r="AC661" s="15">
        <v>27601.49</v>
      </c>
      <c r="AD661" s="14">
        <f>AVERAGE(Tabela1[[#This Row],[202407-JUL]:[202506-JUN]])</f>
        <v>66</v>
      </c>
      <c r="AE661" s="14">
        <f t="shared" si="272"/>
        <v>66</v>
      </c>
      <c r="AF661" s="5">
        <v>4</v>
      </c>
      <c r="AG661" s="6">
        <v>0</v>
      </c>
      <c r="AH661" s="4">
        <v>0</v>
      </c>
      <c r="AI661" s="23">
        <f>SUM(Tabela1[[#This Row],[ESTOQUE RJ]:[ESTOQUE SC]])</f>
        <v>0</v>
      </c>
      <c r="AJ661" s="4">
        <v>0</v>
      </c>
      <c r="AK661" s="4">
        <v>0</v>
      </c>
      <c r="AL661" s="24">
        <f>SUM(Tabela1[[#This Row],[QTD CONTAINER]:[QTD FÁBRICA]])</f>
        <v>0</v>
      </c>
      <c r="AM661" s="7">
        <f t="shared" si="273"/>
        <v>0</v>
      </c>
      <c r="AN661" s="7">
        <f t="shared" si="274"/>
        <v>0</v>
      </c>
      <c r="AO661" s="8">
        <f t="shared" si="275"/>
        <v>0</v>
      </c>
      <c r="AP661" s="9">
        <f t="shared" si="276"/>
        <v>0</v>
      </c>
      <c r="AQ661" s="25">
        <f t="shared" si="277"/>
        <v>0</v>
      </c>
      <c r="AR661" s="18">
        <f t="shared" si="278"/>
        <v>0</v>
      </c>
      <c r="AS661" s="7">
        <f t="shared" si="279"/>
        <v>0</v>
      </c>
      <c r="AT661" s="8">
        <f t="shared" si="280"/>
        <v>0</v>
      </c>
      <c r="AU661" s="9">
        <f t="shared" si="281"/>
        <v>0</v>
      </c>
      <c r="AV661" s="10">
        <f t="shared" si="282"/>
        <v>0</v>
      </c>
      <c r="AW661" s="22">
        <f t="shared" si="283"/>
        <v>11.212121212121213</v>
      </c>
      <c r="AX661" s="5">
        <f t="shared" si="284"/>
        <v>740</v>
      </c>
      <c r="AY661" s="4">
        <f>IF(
  AND(Tabela1[[#This Row],[GRUPO | ITEM]]="PALHETAS",NOT(OR(MID(Tabela1[[#This Row],[ITEM]],1,5)="YN-PF",MID(Tabela1[[#This Row],[ITEM]],1,5)="YN-PC"))),
  0,
  IF(
    ROUNDUP(
      IF(
        IF(D661="A",13-SUM(AR661:AU661),IF(D661="B",11-SUM(AR661:AU661),IF(D661="C",7-SUM(AR661:AU661))))
        &lt;0,
        0,
        IF(D661="A",13-SUM(AR661:AU661),IF(D661="B",11-SUM(AR661:AU661),IF(D661="C",7-SUM(AR661:AU661))))
      )
      *AE661/C661, 0
    )
    *C661 = 0,
    0,
    ROUNDUP(
      IF(
        IF(D661="A",13-SUM(AR661:AU661),IF(D661="B",11-SUM(AR661:AU661),IF(D661="C",7-SUM(AR661:AU661))))
        &lt;0,
        0,
        IF(D661="A",13-SUM(AR661:AU661),IF(D661="B",11-SUM(AR661:AU661),IF(D661="C",7-SUM(AR661:AU661))))
      )
      *AE661/C661, 0
    ) *C661
  )
)</f>
        <v>740</v>
      </c>
      <c r="AZ661" s="26">
        <f>IF(OR(COUNTIF(AB661,"&gt;="&amp;1.5)+COUNTIF(AA661,"&gt;="&amp;1.5)+COUNTIF(Z661,"&gt;="&amp;1.5)+COUNTIF(Y661,"&gt;="&amp;1.5)+COUNTIF(X661,"&gt;="&amp;1.5)&gt;=2,COUNTIF(AB661,"&gt;="&amp;2)&gt;=1,AND(AA661&gt;=1.5,AB661&lt;=0.3,AI661=0)),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+IFERROR(BA661*C661,0),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+IFERROR(BA661*C661,0),
IFERROR(AVERAGEIF(Tabela1[[#This Row],[COMPRA PADRÃO]:[COMPRA &gt;30%]],"&gt;"&amp;0,Tabela1[[#This Row],[COMPRA PADRÃO]:[COMPRA &gt;30%]]),
0))/Tabela1[[#This Row],[U/CX]],0)*Tabela1[[#This Row],[U/CX]])</f>
        <v>740</v>
      </c>
      <c r="BA661" s="19"/>
      <c r="BB661" s="19"/>
      <c r="BC661" s="5"/>
      <c r="BD661" s="43">
        <f t="shared" si="285"/>
        <v>0.99622641509433962</v>
      </c>
      <c r="BE661" s="44">
        <f>Tabela1[[#This Row],[MÉDIA DIÁRIA]]*180</f>
        <v>179.32075471698113</v>
      </c>
      <c r="BF661" s="44">
        <f>Tabela1[[#This Row],[MÉDIA DIÁRIA]]*IF(Tabela1[[#This Row],[ABC FAT]]="A",(13*22),IF(Tabela1[[#This Row],[ABC FAT]]="B",(9*22),IF(Tabela1[[#This Row],[ABC FAT]]="C",(3*22),0)))</f>
        <v>197.25283018867924</v>
      </c>
      <c r="BG661" s="44">
        <f>SUM(Tabela1[[#This Row],[ESTOQUE TOTAL]],Tabela1[[#This Row],[TRÂNSITO TOTAL]])</f>
        <v>0</v>
      </c>
      <c r="BH6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380</v>
      </c>
      <c r="BI6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5.5765993265993264E-3</v>
      </c>
    </row>
    <row r="662" spans="1:61" s="3" customFormat="1" x14ac:dyDescent="0.2">
      <c r="A662" s="4" t="s">
        <v>269</v>
      </c>
      <c r="B662" s="4" t="s">
        <v>1394</v>
      </c>
      <c r="C662" s="4">
        <v>20</v>
      </c>
      <c r="D662" s="4" t="s">
        <v>85</v>
      </c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>
        <v>74</v>
      </c>
      <c r="P662" s="4">
        <v>26</v>
      </c>
      <c r="Q662" s="13">
        <f t="shared" si="260"/>
        <v>0</v>
      </c>
      <c r="R662" s="16">
        <f t="shared" si="261"/>
        <v>0</v>
      </c>
      <c r="S662" s="16">
        <f t="shared" si="262"/>
        <v>0</v>
      </c>
      <c r="T662" s="16">
        <f t="shared" si="263"/>
        <v>0</v>
      </c>
      <c r="U662" s="16">
        <f t="shared" si="264"/>
        <v>0</v>
      </c>
      <c r="V662" s="16">
        <f t="shared" si="265"/>
        <v>0</v>
      </c>
      <c r="W662" s="16">
        <f t="shared" si="266"/>
        <v>0</v>
      </c>
      <c r="X662" s="16">
        <f t="shared" si="267"/>
        <v>0</v>
      </c>
      <c r="Y662" s="16">
        <f t="shared" si="268"/>
        <v>0</v>
      </c>
      <c r="Z662" s="16">
        <f t="shared" si="269"/>
        <v>0</v>
      </c>
      <c r="AA662" s="16">
        <f t="shared" si="270"/>
        <v>1.48</v>
      </c>
      <c r="AB662" s="17">
        <f t="shared" si="271"/>
        <v>0.52</v>
      </c>
      <c r="AC662" s="15">
        <v>5689.99</v>
      </c>
      <c r="AD662" s="14">
        <f>AVERAGE(Tabela1[[#This Row],[202407-JUL]:[202506-JUN]])</f>
        <v>50</v>
      </c>
      <c r="AE662" s="14">
        <f t="shared" si="272"/>
        <v>50</v>
      </c>
      <c r="AF662" s="5">
        <v>0</v>
      </c>
      <c r="AG662" s="6">
        <v>0</v>
      </c>
      <c r="AH662" s="4">
        <v>0</v>
      </c>
      <c r="AI662" s="23">
        <f>SUM(Tabela1[[#This Row],[ESTOQUE RJ]:[ESTOQUE SC]])</f>
        <v>0</v>
      </c>
      <c r="AJ662" s="4">
        <v>0</v>
      </c>
      <c r="AK662" s="4">
        <v>0</v>
      </c>
      <c r="AL662" s="24">
        <f>SUM(Tabela1[[#This Row],[QTD CONTAINER]:[QTD FÁBRICA]])</f>
        <v>0</v>
      </c>
      <c r="AM662" s="7">
        <f t="shared" si="273"/>
        <v>0</v>
      </c>
      <c r="AN662" s="7">
        <f t="shared" si="274"/>
        <v>0</v>
      </c>
      <c r="AO662" s="8">
        <f t="shared" si="275"/>
        <v>0</v>
      </c>
      <c r="AP662" s="9">
        <f t="shared" si="276"/>
        <v>0</v>
      </c>
      <c r="AQ662" s="25">
        <f t="shared" si="277"/>
        <v>0</v>
      </c>
      <c r="AR662" s="18">
        <f t="shared" si="278"/>
        <v>0</v>
      </c>
      <c r="AS662" s="7">
        <f t="shared" si="279"/>
        <v>0</v>
      </c>
      <c r="AT662" s="8">
        <f t="shared" si="280"/>
        <v>0</v>
      </c>
      <c r="AU662" s="9">
        <f t="shared" si="281"/>
        <v>0</v>
      </c>
      <c r="AV662" s="10">
        <f t="shared" si="282"/>
        <v>0</v>
      </c>
      <c r="AW662" s="22">
        <f t="shared" si="283"/>
        <v>7.2</v>
      </c>
      <c r="AX662" s="5">
        <f t="shared" si="284"/>
        <v>360</v>
      </c>
      <c r="AY662" s="4">
        <f>IF(
  AND(Tabela1[[#This Row],[GRUPO | ITEM]]="PALHETAS",NOT(OR(MID(Tabela1[[#This Row],[ITEM]],1,5)="YN-PF",MID(Tabela1[[#This Row],[ITEM]],1,5)="YN-PC"))),
  0,
  IF(
    ROUNDUP(
      IF(
        IF(D662="A",13-SUM(AR662:AU662),IF(D662="B",11-SUM(AR662:AU662),IF(D662="C",7-SUM(AR662:AU662))))
        &lt;0,
        0,
        IF(D662="A",13-SUM(AR662:AU662),IF(D662="B",11-SUM(AR662:AU662),IF(D662="C",7-SUM(AR662:AU662))))
      )
      *AE662/C662, 0
    )
    *C662 = 0,
    0,
    ROUNDUP(
      IF(
        IF(D662="A",13-SUM(AR662:AU662),IF(D662="B",11-SUM(AR662:AU662),IF(D662="C",7-SUM(AR662:AU662))))
        &lt;0,
        0,
        IF(D662="A",13-SUM(AR662:AU662),IF(D662="B",11-SUM(AR662:AU662),IF(D662="C",7-SUM(AR662:AU662))))
      )
      *AE662/C662, 0
    ) *C662
  )
)</f>
        <v>360</v>
      </c>
      <c r="AZ662" s="26">
        <f>IF(OR(COUNTIF(AB662,"&gt;="&amp;1.5)+COUNTIF(AA662,"&gt;="&amp;1.5)+COUNTIF(Z662,"&gt;="&amp;1.5)+COUNTIF(Y662,"&gt;="&amp;1.5)+COUNTIF(X662,"&gt;="&amp;1.5)&gt;=2,COUNTIF(AB662,"&gt;="&amp;2)&gt;=1,AND(AA662&gt;=1.5,AB662&lt;=0.3,AI662=0)),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+IFERROR(BA662*C662,0),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+IFERROR(BA662*C662,0),
IFERROR(AVERAGEIF(Tabela1[[#This Row],[COMPRA PADRÃO]:[COMPRA &gt;30%]],"&gt;"&amp;0,Tabela1[[#This Row],[COMPRA PADRÃO]:[COMPRA &gt;30%]]),
0))/Tabela1[[#This Row],[U/CX]],0)*Tabela1[[#This Row],[U/CX]])</f>
        <v>360</v>
      </c>
      <c r="BA662" s="19"/>
      <c r="BB662" s="19"/>
      <c r="BC662" s="5"/>
      <c r="BD662" s="43">
        <f t="shared" si="285"/>
        <v>0.37735849056603776</v>
      </c>
      <c r="BE662" s="44">
        <f>Tabela1[[#This Row],[MÉDIA DIÁRIA]]*180</f>
        <v>67.924528301886795</v>
      </c>
      <c r="BF662" s="44">
        <f>Tabela1[[#This Row],[MÉDIA DIÁRIA]]*IF(Tabela1[[#This Row],[ABC FAT]]="A",(13*22),IF(Tabela1[[#This Row],[ABC FAT]]="B",(9*22),IF(Tabela1[[#This Row],[ABC FAT]]="C",(3*22),0)))</f>
        <v>24.905660377358494</v>
      </c>
      <c r="BG662" s="44">
        <f>SUM(Tabela1[[#This Row],[ESTOQUE TOTAL]],Tabela1[[#This Row],[TRÂNSITO TOTAL]])</f>
        <v>0</v>
      </c>
      <c r="BH6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6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1.4722222222222222E-2</v>
      </c>
    </row>
    <row r="663" spans="1:61" s="3" customFormat="1" x14ac:dyDescent="0.2">
      <c r="A663" s="4" t="s">
        <v>269</v>
      </c>
      <c r="B663" s="4" t="s">
        <v>1397</v>
      </c>
      <c r="C663" s="4">
        <v>10</v>
      </c>
      <c r="D663" s="4" t="s">
        <v>85</v>
      </c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>
        <v>50</v>
      </c>
      <c r="P663" s="4"/>
      <c r="Q663" s="13">
        <f t="shared" si="260"/>
        <v>0</v>
      </c>
      <c r="R663" s="16">
        <f t="shared" si="261"/>
        <v>0</v>
      </c>
      <c r="S663" s="16">
        <f t="shared" si="262"/>
        <v>0</v>
      </c>
      <c r="T663" s="16">
        <f t="shared" si="263"/>
        <v>0</v>
      </c>
      <c r="U663" s="16">
        <f t="shared" si="264"/>
        <v>0</v>
      </c>
      <c r="V663" s="16">
        <f t="shared" si="265"/>
        <v>0</v>
      </c>
      <c r="W663" s="16">
        <f t="shared" si="266"/>
        <v>0</v>
      </c>
      <c r="X663" s="16">
        <f t="shared" si="267"/>
        <v>0</v>
      </c>
      <c r="Y663" s="16">
        <f t="shared" si="268"/>
        <v>0</v>
      </c>
      <c r="Z663" s="16">
        <f t="shared" si="269"/>
        <v>0</v>
      </c>
      <c r="AA663" s="16">
        <f t="shared" si="270"/>
        <v>1</v>
      </c>
      <c r="AB663" s="17">
        <f t="shared" si="271"/>
        <v>0</v>
      </c>
      <c r="AC663" s="15">
        <v>7561.31</v>
      </c>
      <c r="AD663" s="14">
        <f>AVERAGE(Tabela1[[#This Row],[202407-JUL]:[202506-JUN]])</f>
        <v>50</v>
      </c>
      <c r="AE663" s="14">
        <f t="shared" si="272"/>
        <v>50</v>
      </c>
      <c r="AF663" s="5">
        <v>0</v>
      </c>
      <c r="AG663" s="6">
        <v>0</v>
      </c>
      <c r="AH663" s="4">
        <v>0</v>
      </c>
      <c r="AI663" s="23">
        <f>SUM(Tabela1[[#This Row],[ESTOQUE RJ]:[ESTOQUE SC]])</f>
        <v>0</v>
      </c>
      <c r="AJ663" s="4">
        <v>0</v>
      </c>
      <c r="AK663" s="4">
        <v>0</v>
      </c>
      <c r="AL663" s="24">
        <f>SUM(Tabela1[[#This Row],[QTD CONTAINER]:[QTD FÁBRICA]])</f>
        <v>0</v>
      </c>
      <c r="AM663" s="7">
        <f t="shared" si="273"/>
        <v>0</v>
      </c>
      <c r="AN663" s="7">
        <f t="shared" si="274"/>
        <v>0</v>
      </c>
      <c r="AO663" s="8">
        <f t="shared" si="275"/>
        <v>0</v>
      </c>
      <c r="AP663" s="9">
        <f t="shared" si="276"/>
        <v>0</v>
      </c>
      <c r="AQ663" s="25">
        <f t="shared" si="277"/>
        <v>0</v>
      </c>
      <c r="AR663" s="18">
        <f t="shared" si="278"/>
        <v>0</v>
      </c>
      <c r="AS663" s="7">
        <f t="shared" si="279"/>
        <v>0</v>
      </c>
      <c r="AT663" s="8">
        <f t="shared" si="280"/>
        <v>0</v>
      </c>
      <c r="AU663" s="9">
        <f t="shared" si="281"/>
        <v>0</v>
      </c>
      <c r="AV663" s="10">
        <f t="shared" si="282"/>
        <v>0</v>
      </c>
      <c r="AW663" s="22">
        <f t="shared" si="283"/>
        <v>7</v>
      </c>
      <c r="AX663" s="5">
        <f t="shared" si="284"/>
        <v>350</v>
      </c>
      <c r="AY663" s="4">
        <f>IF(
  AND(Tabela1[[#This Row],[GRUPO | ITEM]]="PALHETAS",NOT(OR(MID(Tabela1[[#This Row],[ITEM]],1,5)="YN-PF",MID(Tabela1[[#This Row],[ITEM]],1,5)="YN-PC"))),
  0,
  IF(
    ROUNDUP(
      IF(
        IF(D663="A",13-SUM(AR663:AU663),IF(D663="B",11-SUM(AR663:AU663),IF(D663="C",7-SUM(AR663:AU663))))
        &lt;0,
        0,
        IF(D663="A",13-SUM(AR663:AU663),IF(D663="B",11-SUM(AR663:AU663),IF(D663="C",7-SUM(AR663:AU663))))
      )
      *AE663/C663, 0
    )
    *C663 = 0,
    0,
    ROUNDUP(
      IF(
        IF(D663="A",13-SUM(AR663:AU663),IF(D663="B",11-SUM(AR663:AU663),IF(D663="C",7-SUM(AR663:AU663))))
        &lt;0,
        0,
        IF(D663="A",13-SUM(AR663:AU663),IF(D663="B",11-SUM(AR663:AU663),IF(D663="C",7-SUM(AR663:AU663))))
      )
      *AE663/C663, 0
    ) *C663
  )
)</f>
        <v>350</v>
      </c>
      <c r="AZ663" s="26">
        <f>IF(OR(COUNTIF(AB663,"&gt;="&amp;1.5)+COUNTIF(AA663,"&gt;="&amp;1.5)+COUNTIF(Z663,"&gt;="&amp;1.5)+COUNTIF(Y663,"&gt;="&amp;1.5)+COUNTIF(X663,"&gt;="&amp;1.5)&gt;=2,COUNTIF(AB663,"&gt;="&amp;2)&gt;=1,AND(AA663&gt;=1.5,AB663&lt;=0.3,AI663=0)),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+IFERROR(BA663*C663,0),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+IFERROR(BA663*C663,0),
IFERROR(AVERAGEIF(Tabela1[[#This Row],[COMPRA PADRÃO]:[COMPRA &gt;30%]],"&gt;"&amp;0,Tabela1[[#This Row],[COMPRA PADRÃO]:[COMPRA &gt;30%]]),
0))/Tabela1[[#This Row],[U/CX]],0)*Tabela1[[#This Row],[U/CX]])</f>
        <v>350</v>
      </c>
      <c r="BA663" s="19"/>
      <c r="BB663" s="19"/>
      <c r="BC663" s="5"/>
      <c r="BD663" s="43">
        <f t="shared" si="285"/>
        <v>0.18867924528301888</v>
      </c>
      <c r="BE663" s="44">
        <f>Tabela1[[#This Row],[MÉDIA DIÁRIA]]*180</f>
        <v>33.962264150943398</v>
      </c>
      <c r="BF663" s="44">
        <f>Tabela1[[#This Row],[MÉDIA DIÁRIA]]*IF(Tabela1[[#This Row],[ABC FAT]]="A",(13*22),IF(Tabela1[[#This Row],[ABC FAT]]="B",(9*22),IF(Tabela1[[#This Row],[ABC FAT]]="C",(3*22),0)))</f>
        <v>12.452830188679247</v>
      </c>
      <c r="BG663" s="44">
        <f>SUM(Tabela1[[#This Row],[ESTOQUE TOTAL]],Tabela1[[#This Row],[TRÂNSITO TOTAL]])</f>
        <v>0</v>
      </c>
      <c r="BH6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6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2.9444444444444443E-2</v>
      </c>
    </row>
    <row r="664" spans="1:61" s="3" customFormat="1" x14ac:dyDescent="0.2">
      <c r="A664" s="4" t="s">
        <v>95</v>
      </c>
      <c r="B664" s="4" t="s">
        <v>1301</v>
      </c>
      <c r="C664" s="4">
        <v>250</v>
      </c>
      <c r="D664" s="4" t="s">
        <v>85</v>
      </c>
      <c r="E664" s="5"/>
      <c r="F664" s="4"/>
      <c r="G664" s="4"/>
      <c r="H664" s="4"/>
      <c r="I664" s="4">
        <v>6</v>
      </c>
      <c r="J664" s="4"/>
      <c r="K664" s="4"/>
      <c r="L664" s="4"/>
      <c r="M664" s="4"/>
      <c r="N664" s="4"/>
      <c r="O664" s="4"/>
      <c r="P664" s="4"/>
      <c r="Q664" s="13">
        <f t="shared" si="260"/>
        <v>0</v>
      </c>
      <c r="R664" s="16">
        <f t="shared" si="261"/>
        <v>0</v>
      </c>
      <c r="S664" s="16">
        <f t="shared" si="262"/>
        <v>0</v>
      </c>
      <c r="T664" s="16">
        <f t="shared" si="263"/>
        <v>0</v>
      </c>
      <c r="U664" s="16">
        <f t="shared" si="264"/>
        <v>1</v>
      </c>
      <c r="V664" s="16">
        <f t="shared" si="265"/>
        <v>0</v>
      </c>
      <c r="W664" s="16">
        <f t="shared" si="266"/>
        <v>0</v>
      </c>
      <c r="X664" s="16">
        <f t="shared" si="267"/>
        <v>0</v>
      </c>
      <c r="Y664" s="16">
        <f t="shared" si="268"/>
        <v>0</v>
      </c>
      <c r="Z664" s="16">
        <f t="shared" si="269"/>
        <v>0</v>
      </c>
      <c r="AA664" s="16">
        <f t="shared" si="270"/>
        <v>0</v>
      </c>
      <c r="AB664" s="17">
        <f t="shared" si="271"/>
        <v>0</v>
      </c>
      <c r="AC664" s="15">
        <v>20.46</v>
      </c>
      <c r="AD664" s="14">
        <f>AVERAGE(Tabela1[[#This Row],[202407-JUL]:[202506-JUN]])</f>
        <v>6</v>
      </c>
      <c r="AE664" s="14">
        <f t="shared" si="272"/>
        <v>6</v>
      </c>
      <c r="AF664" s="5">
        <v>0</v>
      </c>
      <c r="AG664" s="6">
        <v>0</v>
      </c>
      <c r="AH664" s="4">
        <v>0</v>
      </c>
      <c r="AI664" s="23">
        <f>SUM(Tabela1[[#This Row],[ESTOQUE RJ]:[ESTOQUE SC]])</f>
        <v>0</v>
      </c>
      <c r="AJ664" s="4">
        <v>0</v>
      </c>
      <c r="AK664" s="4">
        <v>0</v>
      </c>
      <c r="AL664" s="24">
        <f>SUM(Tabela1[[#This Row],[QTD CONTAINER]:[QTD FÁBRICA]])</f>
        <v>0</v>
      </c>
      <c r="AM664" s="7">
        <f t="shared" si="273"/>
        <v>0</v>
      </c>
      <c r="AN664" s="7">
        <f t="shared" si="274"/>
        <v>0</v>
      </c>
      <c r="AO664" s="8">
        <f t="shared" si="275"/>
        <v>0</v>
      </c>
      <c r="AP664" s="9">
        <f t="shared" si="276"/>
        <v>0</v>
      </c>
      <c r="AQ664" s="25">
        <f t="shared" si="277"/>
        <v>0</v>
      </c>
      <c r="AR664" s="18">
        <f t="shared" si="278"/>
        <v>0</v>
      </c>
      <c r="AS664" s="7">
        <f t="shared" si="279"/>
        <v>0</v>
      </c>
      <c r="AT664" s="8">
        <f t="shared" si="280"/>
        <v>0</v>
      </c>
      <c r="AU664" s="9">
        <f t="shared" si="281"/>
        <v>0</v>
      </c>
      <c r="AV664" s="10">
        <f t="shared" si="282"/>
        <v>0</v>
      </c>
      <c r="AW664" s="22">
        <f t="shared" si="283"/>
        <v>41.666666666666664</v>
      </c>
      <c r="AX664" s="5">
        <f t="shared" si="284"/>
        <v>250</v>
      </c>
      <c r="AY664" s="4">
        <f>IF(
  AND(Tabela1[[#This Row],[GRUPO | ITEM]]="PALHETAS",NOT(OR(MID(Tabela1[[#This Row],[ITEM]],1,5)="YN-PF",MID(Tabela1[[#This Row],[ITEM]],1,5)="YN-PC"))),
  0,
  IF(
    ROUNDUP(
      IF(
        IF(D664="A",13-SUM(AR664:AU664),IF(D664="B",11-SUM(AR664:AU664),IF(D664="C",7-SUM(AR664:AU664))))
        &lt;0,
        0,
        IF(D664="A",13-SUM(AR664:AU664),IF(D664="B",11-SUM(AR664:AU664),IF(D664="C",7-SUM(AR664:AU664))))
      )
      *AE664/C664, 0
    )
    *C664 = 0,
    0,
    ROUNDUP(
      IF(
        IF(D664="A",13-SUM(AR664:AU664),IF(D664="B",11-SUM(AR664:AU664),IF(D664="C",7-SUM(AR664:AU664))))
        &lt;0,
        0,
        IF(D664="A",13-SUM(AR664:AU664),IF(D664="B",11-SUM(AR664:AU664),IF(D664="C",7-SUM(AR664:AU664))))
      )
      *AE664/C664, 0
    ) *C664
  )
)</f>
        <v>250</v>
      </c>
      <c r="AZ664" s="26">
        <f>IF(OR(COUNTIF(AB664,"&gt;="&amp;1.5)+COUNTIF(AA664,"&gt;="&amp;1.5)+COUNTIF(Z664,"&gt;="&amp;1.5)+COUNTIF(Y664,"&gt;="&amp;1.5)+COUNTIF(X664,"&gt;="&amp;1.5)&gt;=2,COUNTIF(AB664,"&gt;="&amp;2)&gt;=1,AND(AA664&gt;=1.5,AB664&lt;=0.3,AI664=0)),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+IFERROR(BA664*C664,0),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+IFERROR(BA664*C664,0),
IFERROR(AVERAGEIF(Tabela1[[#This Row],[COMPRA PADRÃO]:[COMPRA &gt;30%]],"&gt;"&amp;0,Tabela1[[#This Row],[COMPRA PADRÃO]:[COMPRA &gt;30%]]),
0))/Tabela1[[#This Row],[U/CX]],0)*Tabela1[[#This Row],[U/CX]])</f>
        <v>250</v>
      </c>
      <c r="BA664" s="19"/>
      <c r="BB664" s="19"/>
      <c r="BC664" s="5"/>
      <c r="BD664" s="43">
        <f t="shared" si="285"/>
        <v>2.2641509433962263E-2</v>
      </c>
      <c r="BE664" s="44">
        <f>Tabela1[[#This Row],[MÉDIA DIÁRIA]]*180</f>
        <v>4.0754716981132075</v>
      </c>
      <c r="BF664" s="44">
        <f>Tabela1[[#This Row],[MÉDIA DIÁRIA]]*IF(Tabela1[[#This Row],[ABC FAT]]="A",(13*22),IF(Tabela1[[#This Row],[ABC FAT]]="B",(9*22),IF(Tabela1[[#This Row],[ABC FAT]]="C",(3*22),0)))</f>
        <v>1.4943396226415093</v>
      </c>
      <c r="BG664" s="44">
        <f>SUM(Tabela1[[#This Row],[ESTOQUE TOTAL]],Tabela1[[#This Row],[TRÂNSITO TOTAL]])</f>
        <v>0</v>
      </c>
      <c r="BH6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0.24537037037037038</v>
      </c>
    </row>
    <row r="665" spans="1:61" s="3" customFormat="1" x14ac:dyDescent="0.2">
      <c r="A665" s="4" t="s">
        <v>39</v>
      </c>
      <c r="B665" s="4" t="s">
        <v>1230</v>
      </c>
      <c r="C665" s="4">
        <v>20</v>
      </c>
      <c r="D665" s="4" t="s">
        <v>85</v>
      </c>
      <c r="E665" s="5">
        <v>29</v>
      </c>
      <c r="F665" s="4"/>
      <c r="G665" s="4"/>
      <c r="H665" s="4"/>
      <c r="I665" s="4">
        <v>4</v>
      </c>
      <c r="J665" s="4"/>
      <c r="K665" s="4"/>
      <c r="L665" s="4"/>
      <c r="M665" s="4"/>
      <c r="N665" s="4"/>
      <c r="O665" s="4"/>
      <c r="P665" s="4"/>
      <c r="Q665" s="13">
        <f t="shared" si="260"/>
        <v>1.7575757575757576</v>
      </c>
      <c r="R665" s="16">
        <f t="shared" si="261"/>
        <v>0</v>
      </c>
      <c r="S665" s="16">
        <f t="shared" si="262"/>
        <v>0</v>
      </c>
      <c r="T665" s="16">
        <f t="shared" si="263"/>
        <v>0</v>
      </c>
      <c r="U665" s="16">
        <f t="shared" si="264"/>
        <v>0.24242424242424243</v>
      </c>
      <c r="V665" s="16">
        <f t="shared" si="265"/>
        <v>0</v>
      </c>
      <c r="W665" s="16">
        <f t="shared" si="266"/>
        <v>0</v>
      </c>
      <c r="X665" s="16">
        <f t="shared" si="267"/>
        <v>0</v>
      </c>
      <c r="Y665" s="16">
        <f t="shared" si="268"/>
        <v>0</v>
      </c>
      <c r="Z665" s="16">
        <f t="shared" si="269"/>
        <v>0</v>
      </c>
      <c r="AA665" s="16">
        <f t="shared" si="270"/>
        <v>0</v>
      </c>
      <c r="AB665" s="17">
        <f t="shared" si="271"/>
        <v>0</v>
      </c>
      <c r="AC665" s="15">
        <v>3349.11</v>
      </c>
      <c r="AD665" s="14">
        <f>AVERAGE(Tabela1[[#This Row],[202407-JUL]:[202506-JUN]])</f>
        <v>16.5</v>
      </c>
      <c r="AE665" s="14">
        <f t="shared" si="272"/>
        <v>29</v>
      </c>
      <c r="AF665" s="5">
        <v>0</v>
      </c>
      <c r="AG665" s="6">
        <v>0</v>
      </c>
      <c r="AH665" s="4">
        <v>0</v>
      </c>
      <c r="AI665" s="23">
        <f>SUM(Tabela1[[#This Row],[ESTOQUE RJ]:[ESTOQUE SC]])</f>
        <v>0</v>
      </c>
      <c r="AJ665" s="4">
        <v>0</v>
      </c>
      <c r="AK665" s="4">
        <v>0</v>
      </c>
      <c r="AL665" s="24">
        <f>SUM(Tabela1[[#This Row],[QTD CONTAINER]:[QTD FÁBRICA]])</f>
        <v>0</v>
      </c>
      <c r="AM665" s="7">
        <f t="shared" si="273"/>
        <v>0</v>
      </c>
      <c r="AN665" s="7">
        <f t="shared" si="274"/>
        <v>0</v>
      </c>
      <c r="AO665" s="8">
        <f t="shared" si="275"/>
        <v>0</v>
      </c>
      <c r="AP665" s="9">
        <f t="shared" si="276"/>
        <v>0</v>
      </c>
      <c r="AQ665" s="25">
        <f t="shared" si="277"/>
        <v>0</v>
      </c>
      <c r="AR665" s="18">
        <f t="shared" si="278"/>
        <v>0</v>
      </c>
      <c r="AS665" s="7">
        <f t="shared" si="279"/>
        <v>0</v>
      </c>
      <c r="AT665" s="8">
        <f t="shared" si="280"/>
        <v>0</v>
      </c>
      <c r="AU665" s="9">
        <f t="shared" si="281"/>
        <v>0</v>
      </c>
      <c r="AV665" s="10">
        <f t="shared" si="282"/>
        <v>0</v>
      </c>
      <c r="AW665" s="22">
        <f t="shared" si="283"/>
        <v>7.9120879120879124</v>
      </c>
      <c r="AX665" s="5">
        <f t="shared" si="284"/>
        <v>120</v>
      </c>
      <c r="AY665" s="4">
        <f>IF(
  AND(Tabela1[[#This Row],[GRUPO | ITEM]]="PALHETAS",NOT(OR(MID(Tabela1[[#This Row],[ITEM]],1,5)="YN-PF",MID(Tabela1[[#This Row],[ITEM]],1,5)="YN-PC"))),
  0,
  IF(
    ROUNDUP(
      IF(
        IF(D665="A",13-SUM(AR665:AU665),IF(D665="B",11-SUM(AR665:AU665),IF(D665="C",7-SUM(AR665:AU665))))
        &lt;0,
        0,
        IF(D665="A",13-SUM(AR665:AU665),IF(D665="B",11-SUM(AR665:AU665),IF(D665="C",7-SUM(AR665:AU665))))
      )
      *AE665/C665, 0
    )
    *C665 = 0,
    0,
    ROUNDUP(
      IF(
        IF(D665="A",13-SUM(AR665:AU665),IF(D665="B",11-SUM(AR665:AU665),IF(D665="C",7-SUM(AR665:AU665))))
        &lt;0,
        0,
        IF(D665="A",13-SUM(AR665:AU665),IF(D665="B",11-SUM(AR665:AU665),IF(D665="C",7-SUM(AR665:AU665))))
      )
      *AE665/C665, 0
    ) *C665
  )
)</f>
        <v>220</v>
      </c>
      <c r="AZ665" s="26">
        <f>IF(OR(COUNTIF(AB665,"&gt;="&amp;1.5)+COUNTIF(AA665,"&gt;="&amp;1.5)+COUNTIF(Z665,"&gt;="&amp;1.5)+COUNTIF(Y665,"&gt;="&amp;1.5)+COUNTIF(X665,"&gt;="&amp;1.5)&gt;=2,COUNTIF(AB665,"&gt;="&amp;2)&gt;=1,AND(AA665&gt;=1.5,AB665&lt;=0.3,AI665=0)),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+IFERROR(BA665*C665,0),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+IFERROR(BA665*C665,0),
IFERROR(AVERAGEIF(Tabela1[[#This Row],[COMPRA PADRÃO]:[COMPRA &gt;30%]],"&gt;"&amp;0,Tabela1[[#This Row],[COMPRA PADRÃO]:[COMPRA &gt;30%]]),
0))/Tabela1[[#This Row],[U/CX]],0)*Tabela1[[#This Row],[U/CX]])</f>
        <v>180</v>
      </c>
      <c r="BA665" s="33"/>
      <c r="BB665" s="33"/>
      <c r="BC665" s="42"/>
      <c r="BD665" s="43">
        <f t="shared" si="285"/>
        <v>0.12452830188679245</v>
      </c>
      <c r="BE665" s="44">
        <f>Tabela1[[#This Row],[MÉDIA DIÁRIA]]*180</f>
        <v>22.415094339622641</v>
      </c>
      <c r="BF665" s="44">
        <f>Tabela1[[#This Row],[MÉDIA DIÁRIA]]*IF(Tabela1[[#This Row],[ABC FAT]]="A",(13*22),IF(Tabela1[[#This Row],[ABC FAT]]="B",(9*22),IF(Tabela1[[#This Row],[ABC FAT]]="C",(3*22),0)))</f>
        <v>8.2188679245283023</v>
      </c>
      <c r="BG665" s="44">
        <f>SUM(Tabela1[[#This Row],[ESTOQUE TOTAL]],Tabela1[[#This Row],[TRÂNSITO TOTAL]])</f>
        <v>0</v>
      </c>
      <c r="BH6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</v>
      </c>
      <c r="BI6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4.4612794612794611E-2</v>
      </c>
    </row>
    <row r="666" spans="1:61" s="3" customFormat="1" x14ac:dyDescent="0.2">
      <c r="A666" s="4" t="s">
        <v>269</v>
      </c>
      <c r="B666" s="4" t="s">
        <v>1435</v>
      </c>
      <c r="C666" s="4">
        <v>40</v>
      </c>
      <c r="D666" s="4" t="s">
        <v>85</v>
      </c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>
        <v>22</v>
      </c>
      <c r="Q666" s="13">
        <f t="shared" si="260"/>
        <v>0</v>
      </c>
      <c r="R666" s="16">
        <f t="shared" si="261"/>
        <v>0</v>
      </c>
      <c r="S666" s="16">
        <f t="shared" si="262"/>
        <v>0</v>
      </c>
      <c r="T666" s="16">
        <f t="shared" si="263"/>
        <v>0</v>
      </c>
      <c r="U666" s="16">
        <f t="shared" si="264"/>
        <v>0</v>
      </c>
      <c r="V666" s="16">
        <f t="shared" si="265"/>
        <v>0</v>
      </c>
      <c r="W666" s="16">
        <f t="shared" si="266"/>
        <v>0</v>
      </c>
      <c r="X666" s="16">
        <f t="shared" si="267"/>
        <v>0</v>
      </c>
      <c r="Y666" s="16">
        <f t="shared" si="268"/>
        <v>0</v>
      </c>
      <c r="Z666" s="16">
        <f t="shared" si="269"/>
        <v>0</v>
      </c>
      <c r="AA666" s="16">
        <f t="shared" si="270"/>
        <v>0</v>
      </c>
      <c r="AB666" s="17">
        <f t="shared" si="271"/>
        <v>1</v>
      </c>
      <c r="AC666" s="15">
        <v>1290.3</v>
      </c>
      <c r="AD666" s="14">
        <f>AVERAGE(Tabela1[[#This Row],[202407-JUL]:[202506-JUN]])</f>
        <v>22</v>
      </c>
      <c r="AE666" s="14">
        <f t="shared" si="272"/>
        <v>22</v>
      </c>
      <c r="AF666" s="5">
        <v>0</v>
      </c>
      <c r="AG666" s="6">
        <v>0</v>
      </c>
      <c r="AH666" s="4">
        <v>0</v>
      </c>
      <c r="AI666" s="23">
        <f>SUM(Tabela1[[#This Row],[ESTOQUE RJ]:[ESTOQUE SC]])</f>
        <v>0</v>
      </c>
      <c r="AJ666" s="4">
        <v>0</v>
      </c>
      <c r="AK666" s="4">
        <v>0</v>
      </c>
      <c r="AL666" s="24">
        <f>SUM(Tabela1[[#This Row],[QTD CONTAINER]:[QTD FÁBRICA]])</f>
        <v>0</v>
      </c>
      <c r="AM666" s="7">
        <f t="shared" si="273"/>
        <v>0</v>
      </c>
      <c r="AN666" s="7">
        <f t="shared" si="274"/>
        <v>0</v>
      </c>
      <c r="AO666" s="8">
        <f t="shared" si="275"/>
        <v>0</v>
      </c>
      <c r="AP666" s="9">
        <f t="shared" si="276"/>
        <v>0</v>
      </c>
      <c r="AQ666" s="25">
        <f t="shared" si="277"/>
        <v>0</v>
      </c>
      <c r="AR666" s="18">
        <f t="shared" si="278"/>
        <v>0</v>
      </c>
      <c r="AS666" s="7">
        <f t="shared" si="279"/>
        <v>0</v>
      </c>
      <c r="AT666" s="8">
        <f t="shared" si="280"/>
        <v>0</v>
      </c>
      <c r="AU666" s="9">
        <f t="shared" si="281"/>
        <v>0</v>
      </c>
      <c r="AV666" s="10">
        <f t="shared" si="282"/>
        <v>0</v>
      </c>
      <c r="AW666" s="22">
        <f t="shared" si="283"/>
        <v>7.2727272727272725</v>
      </c>
      <c r="AX666" s="5">
        <f t="shared" si="284"/>
        <v>160</v>
      </c>
      <c r="AY666" s="4">
        <f>IF(
  AND(Tabela1[[#This Row],[GRUPO | ITEM]]="PALHETAS",NOT(OR(MID(Tabela1[[#This Row],[ITEM]],1,5)="YN-PF",MID(Tabela1[[#This Row],[ITEM]],1,5)="YN-PC"))),
  0,
  IF(
    ROUNDUP(
      IF(
        IF(D666="A",13-SUM(AR666:AU666),IF(D666="B",11-SUM(AR666:AU666),IF(D666="C",7-SUM(AR666:AU666))))
        &lt;0,
        0,
        IF(D666="A",13-SUM(AR666:AU666),IF(D666="B",11-SUM(AR666:AU666),IF(D666="C",7-SUM(AR666:AU666))))
      )
      *AE666/C666, 0
    )
    *C666 = 0,
    0,
    ROUNDUP(
      IF(
        IF(D666="A",13-SUM(AR666:AU666),IF(D666="B",11-SUM(AR666:AU666),IF(D666="C",7-SUM(AR666:AU666))))
        &lt;0,
        0,
        IF(D666="A",13-SUM(AR666:AU666),IF(D666="B",11-SUM(AR666:AU666),IF(D666="C",7-SUM(AR666:AU666))))
      )
      *AE666/C666, 0
    ) *C666
  )
)</f>
        <v>160</v>
      </c>
      <c r="AZ666" s="26">
        <f>IF(OR(COUNTIF(AB666,"&gt;="&amp;1.5)+COUNTIF(AA666,"&gt;="&amp;1.5)+COUNTIF(Z666,"&gt;="&amp;1.5)+COUNTIF(Y666,"&gt;="&amp;1.5)+COUNTIF(X666,"&gt;="&amp;1.5)&gt;=2,COUNTIF(AB666,"&gt;="&amp;2)&gt;=1,AND(AA666&gt;=1.5,AB666&lt;=0.3,AI666=0)),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+IFERROR(BA666*C666,0),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+IFERROR(BA666*C666,0),
IFERROR(AVERAGEIF(Tabela1[[#This Row],[COMPRA PADRÃO]:[COMPRA &gt;30%]],"&gt;"&amp;0,Tabela1[[#This Row],[COMPRA PADRÃO]:[COMPRA &gt;30%]]),
0))/Tabela1[[#This Row],[U/CX]],0)*Tabela1[[#This Row],[U/CX]])</f>
        <v>160</v>
      </c>
      <c r="BA666" s="19"/>
      <c r="BB666" s="19"/>
      <c r="BC666" s="41"/>
      <c r="BD666" s="43">
        <f t="shared" si="285"/>
        <v>8.3018867924528297E-2</v>
      </c>
      <c r="BE666" s="44">
        <f>Tabela1[[#This Row],[MÉDIA DIÁRIA]]*180</f>
        <v>14.943396226415093</v>
      </c>
      <c r="BF666" s="44">
        <f>Tabela1[[#This Row],[MÉDIA DIÁRIA]]*IF(Tabela1[[#This Row],[ABC FAT]]="A",(13*22),IF(Tabela1[[#This Row],[ABC FAT]]="B",(9*22),IF(Tabela1[[#This Row],[ABC FAT]]="C",(3*22),0)))</f>
        <v>5.4792452830188676</v>
      </c>
      <c r="BG666" s="44">
        <f>SUM(Tabela1[[#This Row],[ESTOQUE TOTAL]],Tabela1[[#This Row],[TRÂNSITO TOTAL]])</f>
        <v>0</v>
      </c>
      <c r="BH6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</v>
      </c>
      <c r="BI6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667" spans="1:61" s="3" customFormat="1" x14ac:dyDescent="0.2">
      <c r="A667" s="4" t="s">
        <v>269</v>
      </c>
      <c r="B667" s="4" t="s">
        <v>1436</v>
      </c>
      <c r="C667" s="4">
        <v>20</v>
      </c>
      <c r="D667" s="4" t="s">
        <v>85</v>
      </c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>
        <v>2</v>
      </c>
      <c r="Q667" s="13">
        <f t="shared" si="260"/>
        <v>0</v>
      </c>
      <c r="R667" s="16">
        <f t="shared" si="261"/>
        <v>0</v>
      </c>
      <c r="S667" s="16">
        <f t="shared" si="262"/>
        <v>0</v>
      </c>
      <c r="T667" s="16">
        <f t="shared" si="263"/>
        <v>0</v>
      </c>
      <c r="U667" s="16">
        <f t="shared" si="264"/>
        <v>0</v>
      </c>
      <c r="V667" s="16">
        <f t="shared" si="265"/>
        <v>0</v>
      </c>
      <c r="W667" s="16">
        <f t="shared" si="266"/>
        <v>0</v>
      </c>
      <c r="X667" s="16">
        <f t="shared" si="267"/>
        <v>0</v>
      </c>
      <c r="Y667" s="16">
        <f t="shared" si="268"/>
        <v>0</v>
      </c>
      <c r="Z667" s="16">
        <f t="shared" si="269"/>
        <v>0</v>
      </c>
      <c r="AA667" s="16">
        <f t="shared" si="270"/>
        <v>0</v>
      </c>
      <c r="AB667" s="17">
        <f t="shared" si="271"/>
        <v>1</v>
      </c>
      <c r="AC667" s="15">
        <v>117.3</v>
      </c>
      <c r="AD667" s="14">
        <f>AVERAGE(Tabela1[[#This Row],[202407-JUL]:[202506-JUN]])</f>
        <v>2</v>
      </c>
      <c r="AE667" s="14">
        <f t="shared" si="272"/>
        <v>2</v>
      </c>
      <c r="AF667" s="5">
        <v>0</v>
      </c>
      <c r="AG667" s="6">
        <v>87</v>
      </c>
      <c r="AH667" s="4">
        <v>0</v>
      </c>
      <c r="AI667" s="23">
        <f>SUM(Tabela1[[#This Row],[ESTOQUE RJ]:[ESTOQUE SC]])</f>
        <v>87</v>
      </c>
      <c r="AJ667" s="4">
        <v>0</v>
      </c>
      <c r="AK667" s="4">
        <v>0</v>
      </c>
      <c r="AL667" s="24">
        <f>SUM(Tabela1[[#This Row],[QTD CONTAINER]:[QTD FÁBRICA]])</f>
        <v>0</v>
      </c>
      <c r="AM667" s="7">
        <f t="shared" si="273"/>
        <v>43.5</v>
      </c>
      <c r="AN667" s="7">
        <f t="shared" si="274"/>
        <v>0</v>
      </c>
      <c r="AO667" s="8">
        <f t="shared" si="275"/>
        <v>0</v>
      </c>
      <c r="AP667" s="9">
        <f t="shared" si="276"/>
        <v>0</v>
      </c>
      <c r="AQ667" s="25">
        <f t="shared" si="277"/>
        <v>43.5</v>
      </c>
      <c r="AR667" s="18">
        <f t="shared" si="278"/>
        <v>43.5</v>
      </c>
      <c r="AS667" s="7">
        <f t="shared" si="279"/>
        <v>0</v>
      </c>
      <c r="AT667" s="8">
        <f t="shared" si="280"/>
        <v>0</v>
      </c>
      <c r="AU667" s="9">
        <f t="shared" si="281"/>
        <v>0</v>
      </c>
      <c r="AV667" s="10">
        <f t="shared" si="282"/>
        <v>43.5</v>
      </c>
      <c r="AW667" s="22">
        <f t="shared" si="283"/>
        <v>0</v>
      </c>
      <c r="AX667" s="5">
        <f t="shared" si="284"/>
        <v>0</v>
      </c>
      <c r="AY667" s="4">
        <f>IF(
  AND(Tabela1[[#This Row],[GRUPO | ITEM]]="PALHETAS",NOT(OR(MID(Tabela1[[#This Row],[ITEM]],1,5)="YN-PF",MID(Tabela1[[#This Row],[ITEM]],1,5)="YN-PC"))),
  0,
  IF(
    ROUNDUP(
      IF(
        IF(D667="A",13-SUM(AR667:AU667),IF(D667="B",11-SUM(AR667:AU667),IF(D667="C",7-SUM(AR667:AU667))))
        &lt;0,
        0,
        IF(D667="A",13-SUM(AR667:AU667),IF(D667="B",11-SUM(AR667:AU667),IF(D667="C",7-SUM(AR667:AU667))))
      )
      *AE667/C667, 0
    )
    *C667 = 0,
    0,
    ROUNDUP(
      IF(
        IF(D667="A",13-SUM(AR667:AU667),IF(D667="B",11-SUM(AR667:AU667),IF(D667="C",7-SUM(AR667:AU667))))
        &lt;0,
        0,
        IF(D667="A",13-SUM(AR667:AU667),IF(D667="B",11-SUM(AR667:AU667),IF(D667="C",7-SUM(AR667:AU667))))
      )
      *AE667/C667, 0
    ) *C667
  )
)</f>
        <v>0</v>
      </c>
      <c r="AZ667" s="26">
        <f>IF(OR(COUNTIF(AB667,"&gt;="&amp;1.5)+COUNTIF(AA667,"&gt;="&amp;1.5)+COUNTIF(Z667,"&gt;="&amp;1.5)+COUNTIF(Y667,"&gt;="&amp;1.5)+COUNTIF(X667,"&gt;="&amp;1.5)&gt;=2,COUNTIF(AB667,"&gt;="&amp;2)&gt;=1,AND(AA667&gt;=1.5,AB667&lt;=0.3,AI667=0)),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+IFERROR(BA667*C667,0),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+IFERROR(BA667*C667,0),
IFERROR(AVERAGEIF(Tabela1[[#This Row],[COMPRA PADRÃO]:[COMPRA &gt;30%]],"&gt;"&amp;0,Tabela1[[#This Row],[COMPRA PADRÃO]:[COMPRA &gt;30%]]),
0))/Tabela1[[#This Row],[U/CX]],0)*Tabela1[[#This Row],[U/CX]])</f>
        <v>0</v>
      </c>
      <c r="BA667" s="19"/>
      <c r="BB667" s="19"/>
      <c r="BC667" s="5"/>
      <c r="BD667" s="43">
        <f t="shared" si="285"/>
        <v>7.5471698113207548E-3</v>
      </c>
      <c r="BE667" s="44">
        <f>Tabela1[[#This Row],[MÉDIA DIÁRIA]]*180</f>
        <v>1.3584905660377358</v>
      </c>
      <c r="BF667" s="44">
        <f>Tabela1[[#This Row],[MÉDIA DIÁRIA]]*IF(Tabela1[[#This Row],[ABC FAT]]="A",(13*22),IF(Tabela1[[#This Row],[ABC FAT]]="B",(9*22),IF(Tabela1[[#This Row],[ABC FAT]]="C",(3*22),0)))</f>
        <v>0.49811320754716981</v>
      </c>
      <c r="BG667" s="44">
        <f>SUM(Tabela1[[#This Row],[ESTOQUE TOTAL]],Tabela1[[#This Row],[TRÂNSITO TOTAL]])</f>
        <v>87</v>
      </c>
      <c r="BH6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668" spans="1:61" s="3" customFormat="1" x14ac:dyDescent="0.2">
      <c r="A668" s="4" t="s">
        <v>104</v>
      </c>
      <c r="B668" s="4" t="s">
        <v>239</v>
      </c>
      <c r="C668" s="4">
        <v>200</v>
      </c>
      <c r="D668" s="4" t="s">
        <v>85</v>
      </c>
      <c r="E668" s="5"/>
      <c r="F668" s="4"/>
      <c r="G668" s="4">
        <v>150</v>
      </c>
      <c r="H668" s="4">
        <v>50</v>
      </c>
      <c r="I668" s="4">
        <v>50</v>
      </c>
      <c r="J668" s="4">
        <v>50</v>
      </c>
      <c r="K668" s="4">
        <v>100</v>
      </c>
      <c r="L668" s="4">
        <v>50</v>
      </c>
      <c r="M668" s="4"/>
      <c r="N668" s="4"/>
      <c r="O668" s="4"/>
      <c r="P668" s="4"/>
      <c r="Q668" s="13">
        <f t="shared" si="260"/>
        <v>0</v>
      </c>
      <c r="R668" s="16">
        <f t="shared" si="261"/>
        <v>0</v>
      </c>
      <c r="S668" s="16">
        <f t="shared" si="262"/>
        <v>2</v>
      </c>
      <c r="T668" s="16">
        <f t="shared" si="263"/>
        <v>0.66666666666666663</v>
      </c>
      <c r="U668" s="16">
        <f t="shared" si="264"/>
        <v>0.66666666666666663</v>
      </c>
      <c r="V668" s="16">
        <f t="shared" si="265"/>
        <v>0.66666666666666663</v>
      </c>
      <c r="W668" s="16">
        <f t="shared" si="266"/>
        <v>1.3333333333333333</v>
      </c>
      <c r="X668" s="16">
        <f t="shared" si="267"/>
        <v>0.66666666666666663</v>
      </c>
      <c r="Y668" s="16">
        <f t="shared" si="268"/>
        <v>0</v>
      </c>
      <c r="Z668" s="16">
        <f t="shared" si="269"/>
        <v>0</v>
      </c>
      <c r="AA668" s="16">
        <f t="shared" si="270"/>
        <v>0</v>
      </c>
      <c r="AB668" s="17">
        <f t="shared" si="271"/>
        <v>0</v>
      </c>
      <c r="AC668" s="15">
        <v>5971.5</v>
      </c>
      <c r="AD668" s="14">
        <f>AVERAGE(Tabela1[[#This Row],[202407-JUL]:[202506-JUN]])</f>
        <v>75</v>
      </c>
      <c r="AE668" s="14">
        <f t="shared" si="272"/>
        <v>75</v>
      </c>
      <c r="AF668" s="5">
        <v>19</v>
      </c>
      <c r="AG668" s="6">
        <v>0</v>
      </c>
      <c r="AH668" s="4">
        <v>0</v>
      </c>
      <c r="AI668" s="23">
        <f>SUM(Tabela1[[#This Row],[ESTOQUE RJ]:[ESTOQUE SC]])</f>
        <v>0</v>
      </c>
      <c r="AJ668" s="4">
        <v>0</v>
      </c>
      <c r="AK668" s="4">
        <v>0</v>
      </c>
      <c r="AL668" s="24">
        <f>SUM(Tabela1[[#This Row],[QTD CONTAINER]:[QTD FÁBRICA]])</f>
        <v>0</v>
      </c>
      <c r="AM668" s="7">
        <f t="shared" si="273"/>
        <v>0</v>
      </c>
      <c r="AN668" s="7">
        <f t="shared" si="274"/>
        <v>0</v>
      </c>
      <c r="AO668" s="8">
        <f t="shared" si="275"/>
        <v>0</v>
      </c>
      <c r="AP668" s="9">
        <f t="shared" si="276"/>
        <v>0</v>
      </c>
      <c r="AQ668" s="25">
        <f t="shared" si="277"/>
        <v>0</v>
      </c>
      <c r="AR668" s="18">
        <f t="shared" si="278"/>
        <v>0</v>
      </c>
      <c r="AS668" s="7">
        <f t="shared" si="279"/>
        <v>0</v>
      </c>
      <c r="AT668" s="8">
        <f t="shared" si="280"/>
        <v>0</v>
      </c>
      <c r="AU668" s="9">
        <f t="shared" si="281"/>
        <v>0</v>
      </c>
      <c r="AV668" s="10">
        <f t="shared" si="282"/>
        <v>0</v>
      </c>
      <c r="AW668" s="22">
        <f t="shared" si="283"/>
        <v>8</v>
      </c>
      <c r="AX668" s="5">
        <f t="shared" si="284"/>
        <v>600</v>
      </c>
      <c r="AY668" s="4">
        <f>IF(
  AND(Tabela1[[#This Row],[GRUPO | ITEM]]="PALHETAS",NOT(OR(MID(Tabela1[[#This Row],[ITEM]],1,5)="YN-PF",MID(Tabela1[[#This Row],[ITEM]],1,5)="YN-PC"))),
  0,
  IF(
    ROUNDUP(
      IF(
        IF(D668="A",13-SUM(AR668:AU668),IF(D668="B",11-SUM(AR668:AU668),IF(D668="C",7-SUM(AR668:AU668))))
        &lt;0,
        0,
        IF(D668="A",13-SUM(AR668:AU668),IF(D668="B",11-SUM(AR668:AU668),IF(D668="C",7-SUM(AR668:AU668))))
      )
      *AE668/C668, 0
    )
    *C668 = 0,
    0,
    ROUNDUP(
      IF(
        IF(D668="A",13-SUM(AR668:AU668),IF(D668="B",11-SUM(AR668:AU668),IF(D668="C",7-SUM(AR668:AU668))))
        &lt;0,
        0,
        IF(D668="A",13-SUM(AR668:AU668),IF(D668="B",11-SUM(AR668:AU668),IF(D668="C",7-SUM(AR668:AU668))))
      )
      *AE668/C668, 0
    ) *C668
  )
)</f>
        <v>600</v>
      </c>
      <c r="AZ668" s="26">
        <f>IF(OR(COUNTIF(AB668,"&gt;="&amp;1.5)+COUNTIF(AA668,"&gt;="&amp;1.5)+COUNTIF(Z668,"&gt;="&amp;1.5)+COUNTIF(Y668,"&gt;="&amp;1.5)+COUNTIF(X668,"&gt;="&amp;1.5)&gt;=2,COUNTIF(AB668,"&gt;="&amp;2)&gt;=1,AND(AA668&gt;=1.5,AB668&lt;=0.3,AI668=0)),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+IFERROR(BA668*C668,0),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+IFERROR(BA668*C668,0),
IFERROR(AVERAGEIF(Tabela1[[#This Row],[COMPRA PADRÃO]:[COMPRA &gt;30%]],"&gt;"&amp;0,Tabela1[[#This Row],[COMPRA PADRÃO]:[COMPRA &gt;30%]]),
0))/Tabela1[[#This Row],[U/CX]],0)*Tabela1[[#This Row],[U/CX]])</f>
        <v>600</v>
      </c>
      <c r="BA668" s="19"/>
      <c r="BB668" s="19"/>
      <c r="BC668" s="5"/>
      <c r="BD668" s="43">
        <f t="shared" si="285"/>
        <v>1.6981132075471699</v>
      </c>
      <c r="BE668" s="44">
        <f>Tabela1[[#This Row],[MÉDIA DIÁRIA]]*180</f>
        <v>305.66037735849056</v>
      </c>
      <c r="BF668" s="44">
        <f>Tabela1[[#This Row],[MÉDIA DIÁRIA]]*IF(Tabela1[[#This Row],[ABC FAT]]="A",(13*22),IF(Tabela1[[#This Row],[ABC FAT]]="B",(9*22),IF(Tabela1[[#This Row],[ABC FAT]]="C",(3*22),0)))</f>
        <v>112.0754716981132</v>
      </c>
      <c r="BG668" s="44">
        <f>SUM(Tabela1[[#This Row],[ESTOQUE TOTAL]],Tabela1[[#This Row],[TRÂNSITO TOTAL]])</f>
        <v>0</v>
      </c>
      <c r="BH6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</v>
      </c>
      <c r="BI6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3.2716049382716049E-3</v>
      </c>
    </row>
    <row r="669" spans="1:61" s="3" customFormat="1" x14ac:dyDescent="0.2">
      <c r="A669" s="4" t="s">
        <v>269</v>
      </c>
      <c r="B669" s="4" t="s">
        <v>1432</v>
      </c>
      <c r="C669" s="4">
        <v>20</v>
      </c>
      <c r="D669" s="4" t="s">
        <v>85</v>
      </c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>
        <v>99</v>
      </c>
      <c r="Q669" s="13">
        <f t="shared" si="260"/>
        <v>0</v>
      </c>
      <c r="R669" s="16">
        <f t="shared" si="261"/>
        <v>0</v>
      </c>
      <c r="S669" s="16">
        <f t="shared" si="262"/>
        <v>0</v>
      </c>
      <c r="T669" s="16">
        <f t="shared" si="263"/>
        <v>0</v>
      </c>
      <c r="U669" s="16">
        <f t="shared" si="264"/>
        <v>0</v>
      </c>
      <c r="V669" s="16">
        <f t="shared" si="265"/>
        <v>0</v>
      </c>
      <c r="W669" s="16">
        <f t="shared" si="266"/>
        <v>0</v>
      </c>
      <c r="X669" s="16">
        <f t="shared" si="267"/>
        <v>0</v>
      </c>
      <c r="Y669" s="16">
        <f t="shared" si="268"/>
        <v>0</v>
      </c>
      <c r="Z669" s="16">
        <f t="shared" si="269"/>
        <v>0</v>
      </c>
      <c r="AA669" s="16">
        <f t="shared" si="270"/>
        <v>0</v>
      </c>
      <c r="AB669" s="17">
        <f t="shared" si="271"/>
        <v>1</v>
      </c>
      <c r="AC669" s="15">
        <v>8246.7000000000007</v>
      </c>
      <c r="AD669" s="14">
        <f>AVERAGE(Tabela1[[#This Row],[202407-JUL]:[202506-JUN]])</f>
        <v>99</v>
      </c>
      <c r="AE669" s="14">
        <f t="shared" si="272"/>
        <v>99</v>
      </c>
      <c r="AF669" s="5">
        <v>0</v>
      </c>
      <c r="AG669" s="6">
        <v>0</v>
      </c>
      <c r="AH669" s="4">
        <v>0</v>
      </c>
      <c r="AI669" s="23">
        <f>SUM(Tabela1[[#This Row],[ESTOQUE RJ]:[ESTOQUE SC]])</f>
        <v>0</v>
      </c>
      <c r="AJ669" s="4">
        <v>0</v>
      </c>
      <c r="AK669" s="4">
        <v>0</v>
      </c>
      <c r="AL669" s="24">
        <f>SUM(Tabela1[[#This Row],[QTD CONTAINER]:[QTD FÁBRICA]])</f>
        <v>0</v>
      </c>
      <c r="AM669" s="7">
        <f t="shared" si="273"/>
        <v>0</v>
      </c>
      <c r="AN669" s="7">
        <f t="shared" si="274"/>
        <v>0</v>
      </c>
      <c r="AO669" s="8">
        <f t="shared" si="275"/>
        <v>0</v>
      </c>
      <c r="AP669" s="9">
        <f t="shared" si="276"/>
        <v>0</v>
      </c>
      <c r="AQ669" s="25">
        <f t="shared" si="277"/>
        <v>0</v>
      </c>
      <c r="AR669" s="18">
        <f t="shared" si="278"/>
        <v>0</v>
      </c>
      <c r="AS669" s="7">
        <f t="shared" si="279"/>
        <v>0</v>
      </c>
      <c r="AT669" s="8">
        <f t="shared" si="280"/>
        <v>0</v>
      </c>
      <c r="AU669" s="9">
        <f t="shared" si="281"/>
        <v>0</v>
      </c>
      <c r="AV669" s="10">
        <f t="shared" si="282"/>
        <v>0</v>
      </c>
      <c r="AW669" s="22">
        <f t="shared" si="283"/>
        <v>7.0707070707070709</v>
      </c>
      <c r="AX669" s="5">
        <f t="shared" si="284"/>
        <v>700</v>
      </c>
      <c r="AY669" s="4">
        <f>IF(
  AND(Tabela1[[#This Row],[GRUPO | ITEM]]="PALHETAS",NOT(OR(MID(Tabela1[[#This Row],[ITEM]],1,5)="YN-PF",MID(Tabela1[[#This Row],[ITEM]],1,5)="YN-PC"))),
  0,
  IF(
    ROUNDUP(
      IF(
        IF(D669="A",13-SUM(AR669:AU669),IF(D669="B",11-SUM(AR669:AU669),IF(D669="C",7-SUM(AR669:AU669))))
        &lt;0,
        0,
        IF(D669="A",13-SUM(AR669:AU669),IF(D669="B",11-SUM(AR669:AU669),IF(D669="C",7-SUM(AR669:AU669))))
      )
      *AE669/C669, 0
    )
    *C669 = 0,
    0,
    ROUNDUP(
      IF(
        IF(D669="A",13-SUM(AR669:AU669),IF(D669="B",11-SUM(AR669:AU669),IF(D669="C",7-SUM(AR669:AU669))))
        &lt;0,
        0,
        IF(D669="A",13-SUM(AR669:AU669),IF(D669="B",11-SUM(AR669:AU669),IF(D669="C",7-SUM(AR669:AU669))))
      )
      *AE669/C669, 0
    ) *C669
  )
)</f>
        <v>700</v>
      </c>
      <c r="AZ669" s="26">
        <f>IF(OR(COUNTIF(AB669,"&gt;="&amp;1.5)+COUNTIF(AA669,"&gt;="&amp;1.5)+COUNTIF(Z669,"&gt;="&amp;1.5)+COUNTIF(Y669,"&gt;="&amp;1.5)+COUNTIF(X669,"&gt;="&amp;1.5)&gt;=2,COUNTIF(AB669,"&gt;="&amp;2)&gt;=1,AND(AA669&gt;=1.5,AB669&lt;=0.3,AI669=0)),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+IFERROR(BA669*C669,0),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+IFERROR(BA669*C669,0),
IFERROR(AVERAGEIF(Tabela1[[#This Row],[COMPRA PADRÃO]:[COMPRA &gt;30%]],"&gt;"&amp;0,Tabela1[[#This Row],[COMPRA PADRÃO]:[COMPRA &gt;30%]]),
0))/Tabela1[[#This Row],[U/CX]],0)*Tabela1[[#This Row],[U/CX]])</f>
        <v>700</v>
      </c>
      <c r="BA669" s="19"/>
      <c r="BB669" s="19"/>
      <c r="BC669" s="5"/>
      <c r="BD669" s="43">
        <f t="shared" si="285"/>
        <v>0.37358490566037733</v>
      </c>
      <c r="BE669" s="44">
        <f>Tabela1[[#This Row],[MÉDIA DIÁRIA]]*180</f>
        <v>67.245283018867923</v>
      </c>
      <c r="BF669" s="44">
        <f>Tabela1[[#This Row],[MÉDIA DIÁRIA]]*IF(Tabela1[[#This Row],[ABC FAT]]="A",(13*22),IF(Tabela1[[#This Row],[ABC FAT]]="B",(9*22),IF(Tabela1[[#This Row],[ABC FAT]]="C",(3*22),0)))</f>
        <v>24.656603773584905</v>
      </c>
      <c r="BG669" s="44">
        <f>SUM(Tabela1[[#This Row],[ESTOQUE TOTAL]],Tabela1[[#This Row],[TRÂNSITO TOTAL]])</f>
        <v>0</v>
      </c>
      <c r="BH6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6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1.4870931537598204E-2</v>
      </c>
    </row>
    <row r="670" spans="1:61" s="3" customFormat="1" x14ac:dyDescent="0.2">
      <c r="A670" s="4" t="s">
        <v>269</v>
      </c>
      <c r="B670" s="4" t="s">
        <v>1398</v>
      </c>
      <c r="C670" s="4">
        <v>20</v>
      </c>
      <c r="D670" s="4" t="s">
        <v>85</v>
      </c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>
        <v>67</v>
      </c>
      <c r="P670" s="4">
        <v>31</v>
      </c>
      <c r="Q670" s="13">
        <f t="shared" si="260"/>
        <v>0</v>
      </c>
      <c r="R670" s="16">
        <f t="shared" si="261"/>
        <v>0</v>
      </c>
      <c r="S670" s="16">
        <f t="shared" si="262"/>
        <v>0</v>
      </c>
      <c r="T670" s="16">
        <f t="shared" si="263"/>
        <v>0</v>
      </c>
      <c r="U670" s="16">
        <f t="shared" si="264"/>
        <v>0</v>
      </c>
      <c r="V670" s="16">
        <f t="shared" si="265"/>
        <v>0</v>
      </c>
      <c r="W670" s="16">
        <f t="shared" si="266"/>
        <v>0</v>
      </c>
      <c r="X670" s="16">
        <f t="shared" si="267"/>
        <v>0</v>
      </c>
      <c r="Y670" s="16">
        <f t="shared" si="268"/>
        <v>0</v>
      </c>
      <c r="Z670" s="16">
        <f t="shared" si="269"/>
        <v>0</v>
      </c>
      <c r="AA670" s="16">
        <f t="shared" si="270"/>
        <v>1.3673469387755102</v>
      </c>
      <c r="AB670" s="17">
        <f t="shared" si="271"/>
        <v>0.63265306122448983</v>
      </c>
      <c r="AC670" s="15">
        <v>4564.49</v>
      </c>
      <c r="AD670" s="14">
        <f>AVERAGE(Tabela1[[#This Row],[202407-JUL]:[202506-JUN]])</f>
        <v>49</v>
      </c>
      <c r="AE670" s="14">
        <f t="shared" si="272"/>
        <v>49</v>
      </c>
      <c r="AF670" s="5">
        <v>0</v>
      </c>
      <c r="AG670" s="6">
        <v>0</v>
      </c>
      <c r="AH670" s="4">
        <v>0</v>
      </c>
      <c r="AI670" s="23">
        <f>SUM(Tabela1[[#This Row],[ESTOQUE RJ]:[ESTOQUE SC]])</f>
        <v>0</v>
      </c>
      <c r="AJ670" s="4">
        <v>0</v>
      </c>
      <c r="AK670" s="4">
        <v>0</v>
      </c>
      <c r="AL670" s="24">
        <f>SUM(Tabela1[[#This Row],[QTD CONTAINER]:[QTD FÁBRICA]])</f>
        <v>0</v>
      </c>
      <c r="AM670" s="7">
        <f t="shared" si="273"/>
        <v>0</v>
      </c>
      <c r="AN670" s="7">
        <f t="shared" si="274"/>
        <v>0</v>
      </c>
      <c r="AO670" s="8">
        <f t="shared" si="275"/>
        <v>0</v>
      </c>
      <c r="AP670" s="9">
        <f t="shared" si="276"/>
        <v>0</v>
      </c>
      <c r="AQ670" s="25">
        <f t="shared" si="277"/>
        <v>0</v>
      </c>
      <c r="AR670" s="18">
        <f t="shared" si="278"/>
        <v>0</v>
      </c>
      <c r="AS670" s="7">
        <f t="shared" si="279"/>
        <v>0</v>
      </c>
      <c r="AT670" s="8">
        <f t="shared" si="280"/>
        <v>0</v>
      </c>
      <c r="AU670" s="9">
        <f t="shared" si="281"/>
        <v>0</v>
      </c>
      <c r="AV670" s="10">
        <f t="shared" si="282"/>
        <v>0</v>
      </c>
      <c r="AW670" s="22">
        <f t="shared" si="283"/>
        <v>7.3469387755102042</v>
      </c>
      <c r="AX670" s="5">
        <f t="shared" si="284"/>
        <v>360</v>
      </c>
      <c r="AY670" s="4">
        <f>IF(
  AND(Tabela1[[#This Row],[GRUPO | ITEM]]="PALHETAS",NOT(OR(MID(Tabela1[[#This Row],[ITEM]],1,5)="YN-PF",MID(Tabela1[[#This Row],[ITEM]],1,5)="YN-PC"))),
  0,
  IF(
    ROUNDUP(
      IF(
        IF(D670="A",13-SUM(AR670:AU670),IF(D670="B",11-SUM(AR670:AU670),IF(D670="C",7-SUM(AR670:AU670))))
        &lt;0,
        0,
        IF(D670="A",13-SUM(AR670:AU670),IF(D670="B",11-SUM(AR670:AU670),IF(D670="C",7-SUM(AR670:AU670))))
      )
      *AE670/C670, 0
    )
    *C670 = 0,
    0,
    ROUNDUP(
      IF(
        IF(D670="A",13-SUM(AR670:AU670),IF(D670="B",11-SUM(AR670:AU670),IF(D670="C",7-SUM(AR670:AU670))))
        &lt;0,
        0,
        IF(D670="A",13-SUM(AR670:AU670),IF(D670="B",11-SUM(AR670:AU670),IF(D670="C",7-SUM(AR670:AU670))))
      )
      *AE670/C670, 0
    ) *C670
  )
)</f>
        <v>360</v>
      </c>
      <c r="AZ670" s="26">
        <f>IF(OR(COUNTIF(AB670,"&gt;="&amp;1.5)+COUNTIF(AA670,"&gt;="&amp;1.5)+COUNTIF(Z670,"&gt;="&amp;1.5)+COUNTIF(Y670,"&gt;="&amp;1.5)+COUNTIF(X670,"&gt;="&amp;1.5)&gt;=2,COUNTIF(AB670,"&gt;="&amp;2)&gt;=1,AND(AA670&gt;=1.5,AB670&lt;=0.3,AI670=0)),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+IFERROR(BA670*C670,0),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+IFERROR(BA670*C670,0),
IFERROR(AVERAGEIF(Tabela1[[#This Row],[COMPRA PADRÃO]:[COMPRA &gt;30%]],"&gt;"&amp;0,Tabela1[[#This Row],[COMPRA PADRÃO]:[COMPRA &gt;30%]]),
0))/Tabela1[[#This Row],[U/CX]],0)*Tabela1[[#This Row],[U/CX]])</f>
        <v>360</v>
      </c>
      <c r="BA670" s="19"/>
      <c r="BB670" s="19"/>
      <c r="BC670" s="5"/>
      <c r="BD670" s="43">
        <f t="shared" si="285"/>
        <v>0.36981132075471695</v>
      </c>
      <c r="BE670" s="44">
        <f>Tabela1[[#This Row],[MÉDIA DIÁRIA]]*180</f>
        <v>66.566037735849051</v>
      </c>
      <c r="BF670" s="44">
        <f>Tabela1[[#This Row],[MÉDIA DIÁRIA]]*IF(Tabela1[[#This Row],[ABC FAT]]="A",(13*22),IF(Tabela1[[#This Row],[ABC FAT]]="B",(9*22),IF(Tabela1[[#This Row],[ABC FAT]]="C",(3*22),0)))</f>
        <v>24.40754716981132</v>
      </c>
      <c r="BG670" s="44">
        <f>SUM(Tabela1[[#This Row],[ESTOQUE TOTAL]],Tabela1[[#This Row],[TRÂNSITO TOTAL]])</f>
        <v>0</v>
      </c>
      <c r="BH6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6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1.5022675736961453E-2</v>
      </c>
    </row>
    <row r="671" spans="1:61" s="3" customFormat="1" x14ac:dyDescent="0.2">
      <c r="A671" s="4" t="s">
        <v>269</v>
      </c>
      <c r="B671" s="4" t="s">
        <v>1396</v>
      </c>
      <c r="C671" s="4">
        <v>10</v>
      </c>
      <c r="D671" s="4" t="s">
        <v>85</v>
      </c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>
        <v>43</v>
      </c>
      <c r="P671" s="4">
        <v>6</v>
      </c>
      <c r="Q671" s="13">
        <f t="shared" si="260"/>
        <v>0</v>
      </c>
      <c r="R671" s="16">
        <f t="shared" si="261"/>
        <v>0</v>
      </c>
      <c r="S671" s="16">
        <f t="shared" si="262"/>
        <v>0</v>
      </c>
      <c r="T671" s="16">
        <f t="shared" si="263"/>
        <v>0</v>
      </c>
      <c r="U671" s="16">
        <f t="shared" si="264"/>
        <v>0</v>
      </c>
      <c r="V671" s="16">
        <f t="shared" si="265"/>
        <v>0</v>
      </c>
      <c r="W671" s="16">
        <f t="shared" si="266"/>
        <v>0</v>
      </c>
      <c r="X671" s="16">
        <f t="shared" si="267"/>
        <v>0</v>
      </c>
      <c r="Y671" s="16">
        <f t="shared" si="268"/>
        <v>0</v>
      </c>
      <c r="Z671" s="16">
        <f t="shared" si="269"/>
        <v>0</v>
      </c>
      <c r="AA671" s="16">
        <f t="shared" si="270"/>
        <v>1.7551020408163265</v>
      </c>
      <c r="AB671" s="17">
        <f t="shared" si="271"/>
        <v>0.24489795918367346</v>
      </c>
      <c r="AC671" s="15">
        <v>7441.04</v>
      </c>
      <c r="AD671" s="14">
        <f>AVERAGE(Tabela1[[#This Row],[202407-JUL]:[202506-JUN]])</f>
        <v>24.5</v>
      </c>
      <c r="AE671" s="14">
        <f t="shared" si="272"/>
        <v>43</v>
      </c>
      <c r="AF671" s="5">
        <v>0</v>
      </c>
      <c r="AG671" s="6">
        <v>1</v>
      </c>
      <c r="AH671" s="4">
        <v>0</v>
      </c>
      <c r="AI671" s="23">
        <f>SUM(Tabela1[[#This Row],[ESTOQUE RJ]:[ESTOQUE SC]])</f>
        <v>1</v>
      </c>
      <c r="AJ671" s="4">
        <v>0</v>
      </c>
      <c r="AK671" s="4">
        <v>0</v>
      </c>
      <c r="AL671" s="24">
        <f>SUM(Tabela1[[#This Row],[QTD CONTAINER]:[QTD FÁBRICA]])</f>
        <v>0</v>
      </c>
      <c r="AM671" s="7">
        <f t="shared" si="273"/>
        <v>4.0816326530612242E-2</v>
      </c>
      <c r="AN671" s="7">
        <f t="shared" si="274"/>
        <v>0</v>
      </c>
      <c r="AO671" s="8">
        <f t="shared" si="275"/>
        <v>0</v>
      </c>
      <c r="AP671" s="9">
        <f t="shared" si="276"/>
        <v>0</v>
      </c>
      <c r="AQ671" s="25">
        <f t="shared" si="277"/>
        <v>4.0816326530612242E-2</v>
      </c>
      <c r="AR671" s="18">
        <f t="shared" si="278"/>
        <v>2.3255813953488372E-2</v>
      </c>
      <c r="AS671" s="7">
        <f t="shared" si="279"/>
        <v>0</v>
      </c>
      <c r="AT671" s="8">
        <f t="shared" si="280"/>
        <v>0</v>
      </c>
      <c r="AU671" s="9">
        <f t="shared" si="281"/>
        <v>0</v>
      </c>
      <c r="AV671" s="10">
        <f t="shared" si="282"/>
        <v>2.3255813953488372E-2</v>
      </c>
      <c r="AW671" s="22">
        <f t="shared" si="283"/>
        <v>7.1111111111111107</v>
      </c>
      <c r="AX671" s="5">
        <f t="shared" si="284"/>
        <v>180</v>
      </c>
      <c r="AY671" s="4">
        <f>IF(
  AND(Tabela1[[#This Row],[GRUPO | ITEM]]="PALHETAS",NOT(OR(MID(Tabela1[[#This Row],[ITEM]],1,5)="YN-PF",MID(Tabela1[[#This Row],[ITEM]],1,5)="YN-PC"))),
  0,
  IF(
    ROUNDUP(
      IF(
        IF(D671="A",13-SUM(AR671:AU671),IF(D671="B",11-SUM(AR671:AU671),IF(D671="C",7-SUM(AR671:AU671))))
        &lt;0,
        0,
        IF(D671="A",13-SUM(AR671:AU671),IF(D671="B",11-SUM(AR671:AU671),IF(D671="C",7-SUM(AR671:AU671))))
      )
      *AE671/C671, 0
    )
    *C671 = 0,
    0,
    ROUNDUP(
      IF(
        IF(D671="A",13-SUM(AR671:AU671),IF(D671="B",11-SUM(AR671:AU671),IF(D671="C",7-SUM(AR671:AU671))))
        &lt;0,
        0,
        IF(D671="A",13-SUM(AR671:AU671),IF(D671="B",11-SUM(AR671:AU671),IF(D671="C",7-SUM(AR671:AU671))))
      )
      *AE671/C671, 0
    ) *C671
  )
)</f>
        <v>300</v>
      </c>
      <c r="AZ671" s="26">
        <f>IF(OR(COUNTIF(AB671,"&gt;="&amp;1.5)+COUNTIF(AA671,"&gt;="&amp;1.5)+COUNTIF(Z671,"&gt;="&amp;1.5)+COUNTIF(Y671,"&gt;="&amp;1.5)+COUNTIF(X671,"&gt;="&amp;1.5)&gt;=2,COUNTIF(AB671,"&gt;="&amp;2)&gt;=1,AND(AA671&gt;=1.5,AB671&lt;=0.3,AI671=0)),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+IFERROR(BA671*C671,0),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+IFERROR(BA671*C671,0),
IFERROR(AVERAGEIF(Tabela1[[#This Row],[COMPRA PADRÃO]:[COMPRA &gt;30%]],"&gt;"&amp;0,Tabela1[[#This Row],[COMPRA PADRÃO]:[COMPRA &gt;30%]]),
0))/Tabela1[[#This Row],[U/CX]],0)*Tabela1[[#This Row],[U/CX]])</f>
        <v>240</v>
      </c>
      <c r="BA671" s="19"/>
      <c r="BB671" s="19"/>
      <c r="BC671" s="5"/>
      <c r="BD671" s="43">
        <f t="shared" si="285"/>
        <v>0.18490566037735848</v>
      </c>
      <c r="BE671" s="44">
        <f>Tabela1[[#This Row],[MÉDIA DIÁRIA]]*180</f>
        <v>33.283018867924525</v>
      </c>
      <c r="BF671" s="44">
        <f>Tabela1[[#This Row],[MÉDIA DIÁRIA]]*IF(Tabela1[[#This Row],[ABC FAT]]="A",(13*22),IF(Tabela1[[#This Row],[ABC FAT]]="B",(9*22),IF(Tabela1[[#This Row],[ABC FAT]]="C",(3*22),0)))</f>
        <v>12.20377358490566</v>
      </c>
      <c r="BG671" s="44">
        <f>SUM(Tabela1[[#This Row],[ESTOQUE TOTAL]],Tabela1[[#This Row],[TRÂNSITO TOTAL]])</f>
        <v>1</v>
      </c>
      <c r="BH6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</v>
      </c>
      <c r="BI6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3.0045351473922906E-2</v>
      </c>
    </row>
    <row r="672" spans="1:61" s="3" customFormat="1" x14ac:dyDescent="0.2">
      <c r="A672" s="4" t="s">
        <v>39</v>
      </c>
      <c r="B672" s="4" t="s">
        <v>161</v>
      </c>
      <c r="C672" s="4">
        <v>20</v>
      </c>
      <c r="D672" s="4" t="s">
        <v>19</v>
      </c>
      <c r="E672" s="5">
        <v>1110</v>
      </c>
      <c r="F672" s="4">
        <v>1210</v>
      </c>
      <c r="G672" s="4">
        <v>865</v>
      </c>
      <c r="H672" s="4">
        <v>886</v>
      </c>
      <c r="I672" s="4">
        <v>985</v>
      </c>
      <c r="J672" s="4">
        <v>225</v>
      </c>
      <c r="K672" s="4">
        <v>555</v>
      </c>
      <c r="L672" s="4">
        <v>743</v>
      </c>
      <c r="M672" s="4">
        <v>396</v>
      </c>
      <c r="N672" s="4">
        <v>285</v>
      </c>
      <c r="O672" s="4">
        <v>685</v>
      </c>
      <c r="P672" s="4">
        <v>458</v>
      </c>
      <c r="Q672" s="13">
        <f t="shared" si="260"/>
        <v>1.5851481613709391</v>
      </c>
      <c r="R672" s="16">
        <f t="shared" si="261"/>
        <v>1.7279543020349875</v>
      </c>
      <c r="S672" s="16">
        <f t="shared" si="262"/>
        <v>1.2352731167440201</v>
      </c>
      <c r="T672" s="16">
        <f t="shared" si="263"/>
        <v>1.2652624062834701</v>
      </c>
      <c r="U672" s="16">
        <f t="shared" si="264"/>
        <v>1.4066404855408783</v>
      </c>
      <c r="V672" s="16">
        <f t="shared" si="265"/>
        <v>0.32131381649410923</v>
      </c>
      <c r="W672" s="16">
        <f t="shared" si="266"/>
        <v>0.79257408068546953</v>
      </c>
      <c r="X672" s="16">
        <f t="shared" si="267"/>
        <v>1.0610496251338808</v>
      </c>
      <c r="Y672" s="16">
        <f t="shared" si="268"/>
        <v>0.56551231702963223</v>
      </c>
      <c r="Z672" s="16">
        <f t="shared" si="269"/>
        <v>0.40699750089253839</v>
      </c>
      <c r="AA672" s="16">
        <f t="shared" si="270"/>
        <v>0.97822206354873265</v>
      </c>
      <c r="AB672" s="17">
        <f t="shared" si="271"/>
        <v>0.6540521242413424</v>
      </c>
      <c r="AC672" s="15">
        <v>706931.19999999995</v>
      </c>
      <c r="AD672" s="14">
        <f>AVERAGE(Tabela1[[#This Row],[202407-JUL]:[202506-JUN]])</f>
        <v>700.25</v>
      </c>
      <c r="AE672" s="14">
        <f t="shared" si="272"/>
        <v>700.25</v>
      </c>
      <c r="AF672" s="5">
        <v>12</v>
      </c>
      <c r="AG672" s="6">
        <v>0</v>
      </c>
      <c r="AH672" s="4">
        <v>0</v>
      </c>
      <c r="AI672" s="23">
        <f>SUM(Tabela1[[#This Row],[ESTOQUE RJ]:[ESTOQUE SC]])</f>
        <v>0</v>
      </c>
      <c r="AJ672" s="4">
        <v>1000</v>
      </c>
      <c r="AK672" s="4">
        <v>0</v>
      </c>
      <c r="AL672" s="24">
        <f>SUM(Tabela1[[#This Row],[QTD CONTAINER]:[QTD FÁBRICA]])</f>
        <v>1000</v>
      </c>
      <c r="AM672" s="7">
        <f t="shared" si="273"/>
        <v>0</v>
      </c>
      <c r="AN672" s="7">
        <f t="shared" si="274"/>
        <v>0</v>
      </c>
      <c r="AO672" s="8">
        <f t="shared" si="275"/>
        <v>1.4280614066404855</v>
      </c>
      <c r="AP672" s="9">
        <f t="shared" si="276"/>
        <v>0</v>
      </c>
      <c r="AQ672" s="25">
        <f t="shared" si="277"/>
        <v>1.4280614066404855</v>
      </c>
      <c r="AR672" s="18">
        <f t="shared" si="278"/>
        <v>0</v>
      </c>
      <c r="AS672" s="7">
        <f t="shared" si="279"/>
        <v>0</v>
      </c>
      <c r="AT672" s="8">
        <f t="shared" si="280"/>
        <v>1.4280614066404855</v>
      </c>
      <c r="AU672" s="9">
        <f t="shared" si="281"/>
        <v>0</v>
      </c>
      <c r="AV672" s="10">
        <f t="shared" si="282"/>
        <v>1.4280614066404855</v>
      </c>
      <c r="AW672" s="22">
        <f t="shared" si="283"/>
        <v>11.595858621920742</v>
      </c>
      <c r="AX672" s="5">
        <f t="shared" si="284"/>
        <v>8120</v>
      </c>
      <c r="AY672" s="4">
        <f>IF(
  AND(Tabela1[[#This Row],[GRUPO | ITEM]]="PALHETAS",NOT(OR(MID(Tabela1[[#This Row],[ITEM]],1,5)="YN-PF",MID(Tabela1[[#This Row],[ITEM]],1,5)="YN-PC"))),
  0,
  IF(
    ROUNDUP(
      IF(
        IF(D672="A",13-SUM(AR672:AU672),IF(D672="B",11-SUM(AR672:AU672),IF(D672="C",7-SUM(AR672:AU672))))
        &lt;0,
        0,
        IF(D672="A",13-SUM(AR672:AU672),IF(D672="B",11-SUM(AR672:AU672),IF(D672="C",7-SUM(AR672:AU672))))
      )
      *AE672/C672, 0
    )
    *C672 = 0,
    0,
    ROUNDUP(
      IF(
        IF(D672="A",13-SUM(AR672:AU672),IF(D672="B",11-SUM(AR672:AU672),IF(D672="C",7-SUM(AR672:AU672))))
        &lt;0,
        0,
        IF(D672="A",13-SUM(AR672:AU672),IF(D672="B",11-SUM(AR672:AU672),IF(D672="C",7-SUM(AR672:AU672))))
      )
      *AE672/C672, 0
    ) *C672
  )
)</f>
        <v>8120</v>
      </c>
      <c r="AZ672" s="26">
        <f>IF(OR(COUNTIF(AB672,"&gt;="&amp;1.5)+COUNTIF(AA672,"&gt;="&amp;1.5)+COUNTIF(Z672,"&gt;="&amp;1.5)+COUNTIF(Y672,"&gt;="&amp;1.5)+COUNTIF(X672,"&gt;="&amp;1.5)&gt;=2,COUNTIF(AB672,"&gt;="&amp;2)&gt;=1,AND(AA672&gt;=1.5,AB672&lt;=0.3,AI672=0)),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+IFERROR(BA672*C672,0),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+IFERROR(BA672*C672,0),
IFERROR(AVERAGEIF(Tabela1[[#This Row],[COMPRA PADRÃO]:[COMPRA &gt;30%]],"&gt;"&amp;0,Tabela1[[#This Row],[COMPRA PADRÃO]:[COMPRA &gt;30%]]),
0))/Tabela1[[#This Row],[U/CX]],0)*Tabela1[[#This Row],[U/CX]])</f>
        <v>8120</v>
      </c>
      <c r="BA672" s="19"/>
      <c r="BB672" s="19"/>
      <c r="BC672" s="5"/>
      <c r="BD672" s="43">
        <f t="shared" si="285"/>
        <v>31.70943396226415</v>
      </c>
      <c r="BE672" s="44">
        <f>Tabela1[[#This Row],[MÉDIA DIÁRIA]]*180</f>
        <v>5707.6981132075471</v>
      </c>
      <c r="BF672" s="44">
        <f>Tabela1[[#This Row],[MÉDIA DIÁRIA]]*IF(Tabela1[[#This Row],[ABC FAT]]="A",(13*22),IF(Tabela1[[#This Row],[ABC FAT]]="B",(9*22),IF(Tabela1[[#This Row],[ABC FAT]]="C",(3*22),0)))</f>
        <v>9068.898113207546</v>
      </c>
      <c r="BG672" s="44">
        <f>SUM(Tabela1[[#This Row],[ESTOQUE TOTAL]],Tabela1[[#This Row],[TRÂNSITO TOTAL]])</f>
        <v>1000</v>
      </c>
      <c r="BH6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13780</v>
      </c>
      <c r="BI6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1.7520197812950401E-4</v>
      </c>
    </row>
    <row r="673" spans="1:61" s="3" customFormat="1" x14ac:dyDescent="0.2">
      <c r="A673" s="4" t="s">
        <v>39</v>
      </c>
      <c r="B673" s="4" t="s">
        <v>266</v>
      </c>
      <c r="C673" s="4">
        <v>20</v>
      </c>
      <c r="D673" s="4" t="s">
        <v>19</v>
      </c>
      <c r="E673" s="5">
        <v>1310</v>
      </c>
      <c r="F673" s="4">
        <v>883</v>
      </c>
      <c r="G673" s="4">
        <v>620</v>
      </c>
      <c r="H673" s="4">
        <v>862</v>
      </c>
      <c r="I673" s="4">
        <v>760</v>
      </c>
      <c r="J673" s="4">
        <v>110</v>
      </c>
      <c r="K673" s="4">
        <v>780</v>
      </c>
      <c r="L673" s="4">
        <v>521</v>
      </c>
      <c r="M673" s="4">
        <v>230</v>
      </c>
      <c r="N673" s="4">
        <v>305</v>
      </c>
      <c r="O673" s="4">
        <v>595</v>
      </c>
      <c r="P673" s="4">
        <v>424</v>
      </c>
      <c r="Q673" s="13">
        <f t="shared" si="260"/>
        <v>2.1243243243243244</v>
      </c>
      <c r="R673" s="16">
        <f t="shared" si="261"/>
        <v>1.4318918918918919</v>
      </c>
      <c r="S673" s="16">
        <f t="shared" si="262"/>
        <v>1.0054054054054056</v>
      </c>
      <c r="T673" s="16">
        <f t="shared" si="263"/>
        <v>1.397837837837838</v>
      </c>
      <c r="U673" s="16">
        <f t="shared" si="264"/>
        <v>1.2324324324324325</v>
      </c>
      <c r="V673" s="16">
        <f t="shared" si="265"/>
        <v>0.17837837837837839</v>
      </c>
      <c r="W673" s="16">
        <f t="shared" si="266"/>
        <v>1.264864864864865</v>
      </c>
      <c r="X673" s="16">
        <f t="shared" si="267"/>
        <v>0.8448648648648649</v>
      </c>
      <c r="Y673" s="16">
        <f t="shared" si="268"/>
        <v>0.37297297297297299</v>
      </c>
      <c r="Z673" s="16">
        <f t="shared" si="269"/>
        <v>0.49459459459459465</v>
      </c>
      <c r="AA673" s="16">
        <f t="shared" si="270"/>
        <v>0.96486486486486489</v>
      </c>
      <c r="AB673" s="17">
        <f t="shared" si="271"/>
        <v>0.68756756756756765</v>
      </c>
      <c r="AC673" s="15">
        <v>621142.6</v>
      </c>
      <c r="AD673" s="14">
        <f>AVERAGE(Tabela1[[#This Row],[202407-JUL]:[202506-JUN]])</f>
        <v>616.66666666666663</v>
      </c>
      <c r="AE673" s="14">
        <f t="shared" si="272"/>
        <v>662.72727272727275</v>
      </c>
      <c r="AF673" s="5">
        <v>17</v>
      </c>
      <c r="AG673" s="6">
        <v>0</v>
      </c>
      <c r="AH673" s="4">
        <v>0</v>
      </c>
      <c r="AI673" s="23">
        <f>SUM(Tabela1[[#This Row],[ESTOQUE RJ]:[ESTOQUE SC]])</f>
        <v>0</v>
      </c>
      <c r="AJ673" s="4">
        <v>1000</v>
      </c>
      <c r="AK673" s="4">
        <v>0</v>
      </c>
      <c r="AL673" s="24">
        <f>SUM(Tabela1[[#This Row],[QTD CONTAINER]:[QTD FÁBRICA]])</f>
        <v>1000</v>
      </c>
      <c r="AM673" s="7">
        <f t="shared" si="273"/>
        <v>0</v>
      </c>
      <c r="AN673" s="7">
        <f t="shared" si="274"/>
        <v>0</v>
      </c>
      <c r="AO673" s="8">
        <f t="shared" si="275"/>
        <v>1.6216216216216217</v>
      </c>
      <c r="AP673" s="9">
        <f t="shared" si="276"/>
        <v>0</v>
      </c>
      <c r="AQ673" s="25">
        <f t="shared" si="277"/>
        <v>1.6216216216216217</v>
      </c>
      <c r="AR673" s="18">
        <f t="shared" si="278"/>
        <v>0</v>
      </c>
      <c r="AS673" s="7">
        <f t="shared" si="279"/>
        <v>0</v>
      </c>
      <c r="AT673" s="8">
        <f t="shared" si="280"/>
        <v>1.5089163237311385</v>
      </c>
      <c r="AU673" s="9">
        <f t="shared" si="281"/>
        <v>0</v>
      </c>
      <c r="AV673" s="10">
        <f t="shared" si="282"/>
        <v>1.5089163237311385</v>
      </c>
      <c r="AW673" s="22">
        <f t="shared" si="283"/>
        <v>11.442918048318331</v>
      </c>
      <c r="AX673" s="5">
        <f t="shared" si="284"/>
        <v>7020</v>
      </c>
      <c r="AY673" s="4">
        <f>IF(
  AND(Tabela1[[#This Row],[GRUPO | ITEM]]="PALHETAS",NOT(OR(MID(Tabela1[[#This Row],[ITEM]],1,5)="YN-PF",MID(Tabela1[[#This Row],[ITEM]],1,5)="YN-PC"))),
  0,
  IF(
    ROUNDUP(
      IF(
        IF(D673="A",13-SUM(AR673:AU673),IF(D673="B",11-SUM(AR673:AU673),IF(D673="C",7-SUM(AR673:AU673))))
        &lt;0,
        0,
        IF(D673="A",13-SUM(AR673:AU673),IF(D673="B",11-SUM(AR673:AU673),IF(D673="C",7-SUM(AR673:AU673))))
      )
      *AE673/C673, 0
    )
    *C673 = 0,
    0,
    ROUNDUP(
      IF(
        IF(D673="A",13-SUM(AR673:AU673),IF(D673="B",11-SUM(AR673:AU673),IF(D673="C",7-SUM(AR673:AU673))))
        &lt;0,
        0,
        IF(D673="A",13-SUM(AR673:AU673),IF(D673="B",11-SUM(AR673:AU673),IF(D673="C",7-SUM(AR673:AU673))))
      )
      *AE673/C673, 0
    ) *C673
  )
)</f>
        <v>7620</v>
      </c>
      <c r="AZ673" s="26">
        <f>IF(OR(COUNTIF(AB673,"&gt;="&amp;1.5)+COUNTIF(AA673,"&gt;="&amp;1.5)+COUNTIF(Z673,"&gt;="&amp;1.5)+COUNTIF(Y673,"&gt;="&amp;1.5)+COUNTIF(X673,"&gt;="&amp;1.5)&gt;=2,COUNTIF(AB673,"&gt;="&amp;2)&gt;=1,AND(AA673&gt;=1.5,AB673&lt;=0.3,AI673=0)),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+IFERROR(BA673*C673,0),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+IFERROR(BA673*C673,0),
IFERROR(AVERAGEIF(Tabela1[[#This Row],[COMPRA PADRÃO]:[COMPRA &gt;30%]],"&gt;"&amp;0,Tabela1[[#This Row],[COMPRA PADRÃO]:[COMPRA &gt;30%]]),
0))/Tabela1[[#This Row],[U/CX]],0)*Tabela1[[#This Row],[U/CX]])</f>
        <v>7320</v>
      </c>
      <c r="BA673" s="33"/>
      <c r="BB673" s="33"/>
      <c r="BC673" s="42"/>
      <c r="BD673" s="43">
        <f t="shared" si="285"/>
        <v>27.924528301886792</v>
      </c>
      <c r="BE673" s="44">
        <f>Tabela1[[#This Row],[MÉDIA DIÁRIA]]*180</f>
        <v>5026.4150943396226</v>
      </c>
      <c r="BF673" s="44">
        <f>Tabela1[[#This Row],[MÉDIA DIÁRIA]]*IF(Tabela1[[#This Row],[ABC FAT]]="A",(13*22),IF(Tabela1[[#This Row],[ABC FAT]]="B",(9*22),IF(Tabela1[[#This Row],[ABC FAT]]="C",(3*22),0)))</f>
        <v>7986.4150943396226</v>
      </c>
      <c r="BG673" s="44">
        <f>SUM(Tabela1[[#This Row],[ESTOQUE TOTAL]],Tabela1[[#This Row],[TRÂNSITO TOTAL]])</f>
        <v>1000</v>
      </c>
      <c r="BH6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12020</v>
      </c>
      <c r="BI6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1.9894894894894894E-4</v>
      </c>
    </row>
    <row r="674" spans="1:61" s="3" customFormat="1" x14ac:dyDescent="0.2">
      <c r="A674" s="4" t="s">
        <v>39</v>
      </c>
      <c r="B674" s="4" t="s">
        <v>1286</v>
      </c>
      <c r="C674" s="4">
        <v>100</v>
      </c>
      <c r="D674" s="4" t="s">
        <v>85</v>
      </c>
      <c r="E674" s="5"/>
      <c r="F674" s="4"/>
      <c r="G674" s="4">
        <v>700</v>
      </c>
      <c r="H674" s="4"/>
      <c r="I674" s="4"/>
      <c r="J674" s="4"/>
      <c r="K674" s="4"/>
      <c r="L674" s="4"/>
      <c r="M674" s="4"/>
      <c r="N674" s="4"/>
      <c r="O674" s="4"/>
      <c r="P674" s="4"/>
      <c r="Q674" s="13">
        <f t="shared" si="260"/>
        <v>0</v>
      </c>
      <c r="R674" s="16">
        <f t="shared" si="261"/>
        <v>0</v>
      </c>
      <c r="S674" s="16">
        <f t="shared" si="262"/>
        <v>1</v>
      </c>
      <c r="T674" s="16">
        <f t="shared" si="263"/>
        <v>0</v>
      </c>
      <c r="U674" s="16">
        <f t="shared" si="264"/>
        <v>0</v>
      </c>
      <c r="V674" s="16">
        <f t="shared" si="265"/>
        <v>0</v>
      </c>
      <c r="W674" s="16">
        <f t="shared" si="266"/>
        <v>0</v>
      </c>
      <c r="X674" s="16">
        <f t="shared" si="267"/>
        <v>0</v>
      </c>
      <c r="Y674" s="16">
        <f t="shared" si="268"/>
        <v>0</v>
      </c>
      <c r="Z674" s="16">
        <f t="shared" si="269"/>
        <v>0</v>
      </c>
      <c r="AA674" s="16">
        <f t="shared" si="270"/>
        <v>0</v>
      </c>
      <c r="AB674" s="17">
        <f t="shared" si="271"/>
        <v>0</v>
      </c>
      <c r="AC674" s="15">
        <v>9702</v>
      </c>
      <c r="AD674" s="14">
        <f>AVERAGE(Tabela1[[#This Row],[202407-JUL]:[202506-JUN]])</f>
        <v>700</v>
      </c>
      <c r="AE674" s="14">
        <f t="shared" si="272"/>
        <v>700</v>
      </c>
      <c r="AF674" s="5">
        <v>0</v>
      </c>
      <c r="AG674" s="6">
        <v>0</v>
      </c>
      <c r="AH674" s="4">
        <v>100</v>
      </c>
      <c r="AI674" s="23">
        <f>SUM(Tabela1[[#This Row],[ESTOQUE RJ]:[ESTOQUE SC]])</f>
        <v>100</v>
      </c>
      <c r="AJ674" s="4">
        <v>4800</v>
      </c>
      <c r="AK674" s="4">
        <v>0</v>
      </c>
      <c r="AL674" s="24">
        <f>SUM(Tabela1[[#This Row],[QTD CONTAINER]:[QTD FÁBRICA]])</f>
        <v>4800</v>
      </c>
      <c r="AM674" s="7">
        <f t="shared" si="273"/>
        <v>0</v>
      </c>
      <c r="AN674" s="7">
        <f t="shared" si="274"/>
        <v>0.14285714285714285</v>
      </c>
      <c r="AO674" s="8">
        <f t="shared" si="275"/>
        <v>6.8571428571428568</v>
      </c>
      <c r="AP674" s="9">
        <f t="shared" si="276"/>
        <v>0</v>
      </c>
      <c r="AQ674" s="25">
        <f t="shared" si="277"/>
        <v>7</v>
      </c>
      <c r="AR674" s="18">
        <f t="shared" si="278"/>
        <v>0</v>
      </c>
      <c r="AS674" s="7">
        <f t="shared" si="279"/>
        <v>0.14285714285714285</v>
      </c>
      <c r="AT674" s="8">
        <f t="shared" si="280"/>
        <v>6.8571428571428568</v>
      </c>
      <c r="AU674" s="9">
        <f t="shared" si="281"/>
        <v>0</v>
      </c>
      <c r="AV674" s="10">
        <f t="shared" si="282"/>
        <v>7</v>
      </c>
      <c r="AW674" s="22">
        <f t="shared" si="283"/>
        <v>0</v>
      </c>
      <c r="AX674" s="5">
        <f t="shared" si="284"/>
        <v>0</v>
      </c>
      <c r="AY674" s="4">
        <f>IF(
  AND(Tabela1[[#This Row],[GRUPO | ITEM]]="PALHETAS",NOT(OR(MID(Tabela1[[#This Row],[ITEM]],1,5)="YN-PF",MID(Tabela1[[#This Row],[ITEM]],1,5)="YN-PC"))),
  0,
  IF(
    ROUNDUP(
      IF(
        IF(D674="A",13-SUM(AR674:AU674),IF(D674="B",11-SUM(AR674:AU674),IF(D674="C",7-SUM(AR674:AU674))))
        &lt;0,
        0,
        IF(D674="A",13-SUM(AR674:AU674),IF(D674="B",11-SUM(AR674:AU674),IF(D674="C",7-SUM(AR674:AU674))))
      )
      *AE674/C674, 0
    )
    *C674 = 0,
    0,
    ROUNDUP(
      IF(
        IF(D674="A",13-SUM(AR674:AU674),IF(D674="B",11-SUM(AR674:AU674),IF(D674="C",7-SUM(AR674:AU674))))
        &lt;0,
        0,
        IF(D674="A",13-SUM(AR674:AU674),IF(D674="B",11-SUM(AR674:AU674),IF(D674="C",7-SUM(AR674:AU674))))
      )
      *AE674/C674, 0
    ) *C674
  )
)</f>
        <v>0</v>
      </c>
      <c r="AZ674" s="26">
        <f>IF(OR(COUNTIF(AB674,"&gt;="&amp;1.5)+COUNTIF(AA674,"&gt;="&amp;1.5)+COUNTIF(Z674,"&gt;="&amp;1.5)+COUNTIF(Y674,"&gt;="&amp;1.5)+COUNTIF(X674,"&gt;="&amp;1.5)&gt;=2,COUNTIF(AB674,"&gt;="&amp;2)&gt;=1,AND(AA674&gt;=1.5,AB674&lt;=0.3,AI674=0)),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+IFERROR(BA674*C674,0),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+IFERROR(BA674*C674,0),
IFERROR(AVERAGEIF(Tabela1[[#This Row],[COMPRA PADRÃO]:[COMPRA &gt;30%]],"&gt;"&amp;0,Tabela1[[#This Row],[COMPRA PADRÃO]:[COMPRA &gt;30%]]),
0))/Tabela1[[#This Row],[U/CX]],0)*Tabela1[[#This Row],[U/CX]])</f>
        <v>0</v>
      </c>
      <c r="BA674" s="19"/>
      <c r="BB674" s="19"/>
      <c r="BC674" s="5"/>
      <c r="BD674" s="43">
        <f t="shared" si="285"/>
        <v>2.641509433962264</v>
      </c>
      <c r="BE674" s="44">
        <f>Tabela1[[#This Row],[MÉDIA DIÁRIA]]*180</f>
        <v>475.47169811320754</v>
      </c>
      <c r="BF674" s="44">
        <f>Tabela1[[#This Row],[MÉDIA DIÁRIA]]*IF(Tabela1[[#This Row],[ABC FAT]]="A",(13*22),IF(Tabela1[[#This Row],[ABC FAT]]="B",(9*22),IF(Tabela1[[#This Row],[ABC FAT]]="C",(3*22),0)))</f>
        <v>174.33962264150944</v>
      </c>
      <c r="BG674" s="44">
        <f>SUM(Tabela1[[#This Row],[ESTOQUE TOTAL]],Tabela1[[#This Row],[TRÂNSITO TOTAL]])</f>
        <v>4900</v>
      </c>
      <c r="BH6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2.1031746031746033E-3</v>
      </c>
    </row>
    <row r="675" spans="1:61" s="3" customFormat="1" x14ac:dyDescent="0.2">
      <c r="A675" s="4" t="s">
        <v>202</v>
      </c>
      <c r="B675" s="4" t="s">
        <v>338</v>
      </c>
      <c r="C675" s="4">
        <v>15</v>
      </c>
      <c r="D675" s="4" t="s">
        <v>85</v>
      </c>
      <c r="E675" s="5">
        <v>165</v>
      </c>
      <c r="F675" s="4">
        <v>225</v>
      </c>
      <c r="G675" s="4">
        <v>90</v>
      </c>
      <c r="H675" s="4">
        <v>60</v>
      </c>
      <c r="I675" s="4">
        <v>30</v>
      </c>
      <c r="J675" s="4">
        <v>120</v>
      </c>
      <c r="K675" s="4">
        <v>15</v>
      </c>
      <c r="L675" s="4">
        <v>180</v>
      </c>
      <c r="M675" s="4">
        <v>105</v>
      </c>
      <c r="N675" s="4">
        <v>195</v>
      </c>
      <c r="O675" s="4">
        <v>195</v>
      </c>
      <c r="P675" s="4">
        <v>180</v>
      </c>
      <c r="Q675" s="13">
        <f t="shared" si="260"/>
        <v>1.2692307692307692</v>
      </c>
      <c r="R675" s="16">
        <f t="shared" si="261"/>
        <v>1.7307692307692308</v>
      </c>
      <c r="S675" s="16">
        <f t="shared" si="262"/>
        <v>0.69230769230769229</v>
      </c>
      <c r="T675" s="16">
        <f t="shared" si="263"/>
        <v>0.46153846153846156</v>
      </c>
      <c r="U675" s="16">
        <f t="shared" si="264"/>
        <v>0.23076923076923078</v>
      </c>
      <c r="V675" s="16">
        <f t="shared" si="265"/>
        <v>0.92307692307692313</v>
      </c>
      <c r="W675" s="16">
        <f t="shared" si="266"/>
        <v>0.11538461538461539</v>
      </c>
      <c r="X675" s="16">
        <f t="shared" si="267"/>
        <v>1.3846153846153846</v>
      </c>
      <c r="Y675" s="16">
        <f t="shared" si="268"/>
        <v>0.80769230769230771</v>
      </c>
      <c r="Z675" s="16">
        <f t="shared" si="269"/>
        <v>1.5</v>
      </c>
      <c r="AA675" s="16">
        <f t="shared" si="270"/>
        <v>1.5</v>
      </c>
      <c r="AB675" s="17">
        <f t="shared" si="271"/>
        <v>1.3846153846153846</v>
      </c>
      <c r="AC675" s="15">
        <v>22579.95</v>
      </c>
      <c r="AD675" s="14">
        <f>AVERAGE(Tabela1[[#This Row],[202407-JUL]:[202506-JUN]])</f>
        <v>130</v>
      </c>
      <c r="AE675" s="14">
        <f t="shared" si="272"/>
        <v>151.5</v>
      </c>
      <c r="AF675" s="5">
        <v>0</v>
      </c>
      <c r="AG675" s="6">
        <v>180</v>
      </c>
      <c r="AH675" s="4">
        <v>0</v>
      </c>
      <c r="AI675" s="23">
        <f>SUM(Tabela1[[#This Row],[ESTOQUE RJ]:[ESTOQUE SC]])</f>
        <v>180</v>
      </c>
      <c r="AJ675" s="4">
        <v>1125</v>
      </c>
      <c r="AK675" s="4">
        <v>0</v>
      </c>
      <c r="AL675" s="24">
        <f>SUM(Tabela1[[#This Row],[QTD CONTAINER]:[QTD FÁBRICA]])</f>
        <v>1125</v>
      </c>
      <c r="AM675" s="7">
        <f t="shared" si="273"/>
        <v>1.3846153846153846</v>
      </c>
      <c r="AN675" s="7">
        <f t="shared" si="274"/>
        <v>0</v>
      </c>
      <c r="AO675" s="8">
        <f t="shared" si="275"/>
        <v>8.6538461538461533</v>
      </c>
      <c r="AP675" s="9">
        <f t="shared" si="276"/>
        <v>0</v>
      </c>
      <c r="AQ675" s="25">
        <f t="shared" si="277"/>
        <v>10.038461538461538</v>
      </c>
      <c r="AR675" s="18">
        <f t="shared" si="278"/>
        <v>1.1881188118811881</v>
      </c>
      <c r="AS675" s="7">
        <f t="shared" si="279"/>
        <v>0</v>
      </c>
      <c r="AT675" s="8">
        <f t="shared" si="280"/>
        <v>7.4257425742574261</v>
      </c>
      <c r="AU675" s="9">
        <f t="shared" si="281"/>
        <v>0</v>
      </c>
      <c r="AV675" s="10">
        <f t="shared" si="282"/>
        <v>8.6138613861386144</v>
      </c>
      <c r="AW675" s="22">
        <f t="shared" si="283"/>
        <v>5.9680284191829482</v>
      </c>
      <c r="AX675" s="5">
        <f t="shared" si="284"/>
        <v>0</v>
      </c>
      <c r="AY675" s="4">
        <f>IF(
  AND(Tabela1[[#This Row],[GRUPO | ITEM]]="PALHETAS",NOT(OR(MID(Tabela1[[#This Row],[ITEM]],1,5)="YN-PF",MID(Tabela1[[#This Row],[ITEM]],1,5)="YN-PC"))),
  0,
  IF(
    ROUNDUP(
      IF(
        IF(D675="A",13-SUM(AR675:AU675),IF(D675="B",11-SUM(AR675:AU675),IF(D675="C",7-SUM(AR675:AU675))))
        &lt;0,
        0,
        IF(D675="A",13-SUM(AR675:AU675),IF(D675="B",11-SUM(AR675:AU675),IF(D675="C",7-SUM(AR675:AU675))))
      )
      *AE675/C675, 0
    )
    *C675 = 0,
    0,
    ROUNDUP(
      IF(
        IF(D675="A",13-SUM(AR675:AU675),IF(D675="B",11-SUM(AR675:AU675),IF(D675="C",7-SUM(AR675:AU675))))
        &lt;0,
        0,
        IF(D675="A",13-SUM(AR675:AU675),IF(D675="B",11-SUM(AR675:AU675),IF(D675="C",7-SUM(AR675:AU675))))
      )
      *AE675/C675, 0
    ) *C675
  )
)</f>
        <v>0</v>
      </c>
      <c r="AZ675" s="26">
        <f>IF(OR(COUNTIF(AB675,"&gt;="&amp;1.5)+COUNTIF(AA675,"&gt;="&amp;1.5)+COUNTIF(Z675,"&gt;="&amp;1.5)+COUNTIF(Y675,"&gt;="&amp;1.5)+COUNTIF(X675,"&gt;="&amp;1.5)&gt;=2,COUNTIF(AB675,"&gt;="&amp;2)&gt;=1,AND(AA675&gt;=1.5,AB675&lt;=0.3,AI675=0)),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+IFERROR(BA675*C675,0),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+IFERROR(BA675*C675,0),
IFERROR(AVERAGEIF(Tabela1[[#This Row],[COMPRA PADRÃO]:[COMPRA &gt;30%]],"&gt;"&amp;0,Tabela1[[#This Row],[COMPRA PADRÃO]:[COMPRA &gt;30%]]),
0))/Tabela1[[#This Row],[U/CX]],0)*Tabela1[[#This Row],[U/CX]])</f>
        <v>840</v>
      </c>
      <c r="BA675" s="33"/>
      <c r="BB675" s="33"/>
      <c r="BC675" s="42"/>
      <c r="BD675" s="43">
        <f t="shared" si="285"/>
        <v>5.8867924528301883</v>
      </c>
      <c r="BE675" s="44">
        <f>Tabela1[[#This Row],[MÉDIA DIÁRIA]]*180</f>
        <v>1059.6226415094338</v>
      </c>
      <c r="BF675" s="44">
        <f>Tabela1[[#This Row],[MÉDIA DIÁRIA]]*IF(Tabela1[[#This Row],[ABC FAT]]="A",(13*22),IF(Tabela1[[#This Row],[ABC FAT]]="B",(9*22),IF(Tabela1[[#This Row],[ABC FAT]]="C",(3*22),0)))</f>
        <v>388.52830188679241</v>
      </c>
      <c r="BG675" s="44">
        <f>SUM(Tabela1[[#This Row],[ESTOQUE TOTAL]],Tabela1[[#This Row],[TRÂNSITO TOTAL]])</f>
        <v>1305</v>
      </c>
      <c r="BH6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</v>
      </c>
      <c r="BI6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9.4373219373219388E-4</v>
      </c>
    </row>
    <row r="676" spans="1:61" s="3" customFormat="1" x14ac:dyDescent="0.2">
      <c r="A676" s="4" t="s">
        <v>39</v>
      </c>
      <c r="B676" s="4" t="s">
        <v>61</v>
      </c>
      <c r="C676" s="4">
        <v>20</v>
      </c>
      <c r="D676" s="4" t="s">
        <v>19</v>
      </c>
      <c r="E676" s="5">
        <v>2170</v>
      </c>
      <c r="F676" s="4">
        <v>1920</v>
      </c>
      <c r="G676" s="4">
        <v>1390</v>
      </c>
      <c r="H676" s="4">
        <v>1970</v>
      </c>
      <c r="I676" s="4">
        <v>2200</v>
      </c>
      <c r="J676" s="4">
        <v>395</v>
      </c>
      <c r="K676" s="4">
        <v>1580</v>
      </c>
      <c r="L676" s="4">
        <v>1106</v>
      </c>
      <c r="M676" s="4">
        <v>615</v>
      </c>
      <c r="N676" s="4">
        <v>580</v>
      </c>
      <c r="O676" s="4">
        <v>1260</v>
      </c>
      <c r="P676" s="4">
        <v>952</v>
      </c>
      <c r="Q676" s="13">
        <f t="shared" si="260"/>
        <v>1.6135828479365473</v>
      </c>
      <c r="R676" s="16">
        <f t="shared" si="261"/>
        <v>1.4276862064692033</v>
      </c>
      <c r="S676" s="16">
        <f t="shared" si="262"/>
        <v>1.0335853265584336</v>
      </c>
      <c r="T676" s="16">
        <f t="shared" si="263"/>
        <v>1.464865534762672</v>
      </c>
      <c r="U676" s="16">
        <f t="shared" si="264"/>
        <v>1.6358904449126286</v>
      </c>
      <c r="V676" s="16">
        <f t="shared" si="265"/>
        <v>0.29371669351840379</v>
      </c>
      <c r="W676" s="16">
        <f t="shared" si="266"/>
        <v>1.1748667740736152</v>
      </c>
      <c r="X676" s="16">
        <f t="shared" si="267"/>
        <v>0.82240674185153062</v>
      </c>
      <c r="Y676" s="16">
        <f t="shared" si="268"/>
        <v>0.45730573800966667</v>
      </c>
      <c r="Z676" s="16">
        <f t="shared" si="269"/>
        <v>0.43128020820423846</v>
      </c>
      <c r="AA676" s="16">
        <f t="shared" si="270"/>
        <v>0.93691907299541455</v>
      </c>
      <c r="AB676" s="17">
        <f t="shared" si="271"/>
        <v>0.70789441070764658</v>
      </c>
      <c r="AC676" s="15">
        <v>1357494.77</v>
      </c>
      <c r="AD676" s="14">
        <f>AVERAGE(Tabela1[[#This Row],[202407-JUL]:[202506-JUN]])</f>
        <v>1344.8333333333333</v>
      </c>
      <c r="AE676" s="14">
        <f t="shared" si="272"/>
        <v>1431.1818181818182</v>
      </c>
      <c r="AF676" s="5">
        <v>38</v>
      </c>
      <c r="AG676" s="6">
        <v>401</v>
      </c>
      <c r="AH676" s="4">
        <v>440</v>
      </c>
      <c r="AI676" s="23">
        <f>SUM(Tabela1[[#This Row],[ESTOQUE RJ]:[ESTOQUE SC]])</f>
        <v>841</v>
      </c>
      <c r="AJ676" s="4">
        <v>1500</v>
      </c>
      <c r="AK676" s="4">
        <v>0</v>
      </c>
      <c r="AL676" s="24">
        <f>SUM(Tabela1[[#This Row],[QTD CONTAINER]:[QTD FÁBRICA]])</f>
        <v>1500</v>
      </c>
      <c r="AM676" s="7">
        <f t="shared" si="273"/>
        <v>0.29817821291362007</v>
      </c>
      <c r="AN676" s="7">
        <f t="shared" si="274"/>
        <v>0.32717808898252576</v>
      </c>
      <c r="AO676" s="8">
        <f t="shared" si="275"/>
        <v>1.1153798488040649</v>
      </c>
      <c r="AP676" s="9">
        <f t="shared" si="276"/>
        <v>0</v>
      </c>
      <c r="AQ676" s="25">
        <f t="shared" si="277"/>
        <v>1.7407361507002108</v>
      </c>
      <c r="AR676" s="18">
        <f t="shared" si="278"/>
        <v>0.28018802007241311</v>
      </c>
      <c r="AS676" s="7">
        <f t="shared" si="279"/>
        <v>0.30743822651337099</v>
      </c>
      <c r="AT676" s="8">
        <f t="shared" si="280"/>
        <v>1.0480848631137647</v>
      </c>
      <c r="AU676" s="9">
        <f t="shared" si="281"/>
        <v>0</v>
      </c>
      <c r="AV676" s="10">
        <f t="shared" si="282"/>
        <v>1.6357111096995487</v>
      </c>
      <c r="AW676" s="22">
        <f t="shared" si="283"/>
        <v>11.325586599496772</v>
      </c>
      <c r="AX676" s="5">
        <f t="shared" si="284"/>
        <v>15160</v>
      </c>
      <c r="AY676" s="4">
        <f>IF(
  AND(Tabela1[[#This Row],[GRUPO | ITEM]]="PALHETAS",NOT(OR(MID(Tabela1[[#This Row],[ITEM]],1,5)="YN-PF",MID(Tabela1[[#This Row],[ITEM]],1,5)="YN-PC"))),
  0,
  IF(
    ROUNDUP(
      IF(
        IF(D676="A",13-SUM(AR676:AU676),IF(D676="B",11-SUM(AR676:AU676),IF(D676="C",7-SUM(AR676:AU676))))
        &lt;0,
        0,
        IF(D676="A",13-SUM(AR676:AU676),IF(D676="B",11-SUM(AR676:AU676),IF(D676="C",7-SUM(AR676:AU676))))
      )
      *AE676/C676, 0
    )
    *C676 = 0,
    0,
    ROUNDUP(
      IF(
        IF(D676="A",13-SUM(AR676:AU676),IF(D676="B",11-SUM(AR676:AU676),IF(D676="C",7-SUM(AR676:AU676))))
        &lt;0,
        0,
        IF(D676="A",13-SUM(AR676:AU676),IF(D676="B",11-SUM(AR676:AU676),IF(D676="C",7-SUM(AR676:AU676))))
      )
      *AE676/C676, 0
    ) *C676
  )
)</f>
        <v>16280</v>
      </c>
      <c r="AZ676" s="26">
        <f>IF(OR(COUNTIF(AB676,"&gt;="&amp;1.5)+COUNTIF(AA676,"&gt;="&amp;1.5)+COUNTIF(Z676,"&gt;="&amp;1.5)+COUNTIF(Y676,"&gt;="&amp;1.5)+COUNTIF(X676,"&gt;="&amp;1.5)&gt;=2,COUNTIF(AB676,"&gt;="&amp;2)&gt;=1,AND(AA676&gt;=1.5,AB676&lt;=0.3,AI676=0)),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+IFERROR(BA676*C676,0),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+IFERROR(BA676*C676,0),
IFERROR(AVERAGEIF(Tabela1[[#This Row],[COMPRA PADRÃO]:[COMPRA &gt;30%]],"&gt;"&amp;0,Tabela1[[#This Row],[COMPRA PADRÃO]:[COMPRA &gt;30%]]),
0))/Tabela1[[#This Row],[U/CX]],0)*Tabela1[[#This Row],[U/CX]])</f>
        <v>15720</v>
      </c>
      <c r="BA676" s="19"/>
      <c r="BB676" s="19"/>
      <c r="BC676" s="5"/>
      <c r="BD676" s="43">
        <f t="shared" si="285"/>
        <v>60.898113207547169</v>
      </c>
      <c r="BE676" s="44">
        <f>Tabela1[[#This Row],[MÉDIA DIÁRIA]]*180</f>
        <v>10961.66037735849</v>
      </c>
      <c r="BF676" s="44">
        <f>Tabela1[[#This Row],[MÉDIA DIÁRIA]]*IF(Tabela1[[#This Row],[ABC FAT]]="A",(13*22),IF(Tabela1[[#This Row],[ABC FAT]]="B",(9*22),IF(Tabela1[[#This Row],[ABC FAT]]="C",(3*22),0)))</f>
        <v>17416.860377358491</v>
      </c>
      <c r="BG676" s="44">
        <f>SUM(Tabela1[[#This Row],[ESTOQUE TOTAL]],Tabela1[[#This Row],[TRÂNSITO TOTAL]])</f>
        <v>2341</v>
      </c>
      <c r="BH6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26040</v>
      </c>
      <c r="BI6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9.1227055534900381E-5</v>
      </c>
    </row>
    <row r="677" spans="1:61" s="3" customFormat="1" x14ac:dyDescent="0.2">
      <c r="A677" s="4" t="s">
        <v>39</v>
      </c>
      <c r="B677" s="4" t="s">
        <v>40</v>
      </c>
      <c r="C677" s="4">
        <v>20</v>
      </c>
      <c r="D677" s="4" t="s">
        <v>19</v>
      </c>
      <c r="E677" s="5">
        <v>2760</v>
      </c>
      <c r="F677" s="4">
        <v>1916</v>
      </c>
      <c r="G677" s="4">
        <v>3105</v>
      </c>
      <c r="H677" s="4">
        <v>4490</v>
      </c>
      <c r="I677" s="4">
        <v>1211</v>
      </c>
      <c r="J677" s="4">
        <v>123</v>
      </c>
      <c r="K677" s="4">
        <v>89</v>
      </c>
      <c r="L677" s="4"/>
      <c r="M677" s="4"/>
      <c r="N677" s="4"/>
      <c r="O677" s="4"/>
      <c r="P677" s="4">
        <v>1</v>
      </c>
      <c r="Q677" s="13">
        <f t="shared" si="260"/>
        <v>1.6122672508214677</v>
      </c>
      <c r="R677" s="16">
        <f t="shared" si="261"/>
        <v>1.1192405987586711</v>
      </c>
      <c r="S677" s="16">
        <f t="shared" si="262"/>
        <v>1.8138006571741512</v>
      </c>
      <c r="T677" s="16">
        <f t="shared" si="263"/>
        <v>2.6228550565899962</v>
      </c>
      <c r="U677" s="16">
        <f t="shared" si="264"/>
        <v>0.70741146403797006</v>
      </c>
      <c r="V677" s="16">
        <f t="shared" si="265"/>
        <v>7.1851040525739318E-2</v>
      </c>
      <c r="W677" s="16">
        <f t="shared" si="266"/>
        <v>5.1989777290982107E-2</v>
      </c>
      <c r="X677" s="16">
        <f t="shared" si="267"/>
        <v>0</v>
      </c>
      <c r="Y677" s="16">
        <f t="shared" si="268"/>
        <v>0</v>
      </c>
      <c r="Z677" s="16">
        <f t="shared" si="269"/>
        <v>0</v>
      </c>
      <c r="AA677" s="16">
        <f t="shared" si="270"/>
        <v>0</v>
      </c>
      <c r="AB677" s="17">
        <f t="shared" si="271"/>
        <v>5.841548010222709E-4</v>
      </c>
      <c r="AC677" s="15">
        <v>1407025.32</v>
      </c>
      <c r="AD677" s="14">
        <f>AVERAGE(Tabela1[[#This Row],[202407-JUL]:[202506-JUN]])</f>
        <v>1711.875</v>
      </c>
      <c r="AE677" s="14">
        <f t="shared" si="272"/>
        <v>2696.4</v>
      </c>
      <c r="AF677" s="5">
        <v>57</v>
      </c>
      <c r="AG677" s="6">
        <v>0</v>
      </c>
      <c r="AH677" s="4">
        <v>0</v>
      </c>
      <c r="AI677" s="23">
        <f>SUM(Tabela1[[#This Row],[ESTOQUE RJ]:[ESTOQUE SC]])</f>
        <v>0</v>
      </c>
      <c r="AJ677" s="4">
        <v>3000</v>
      </c>
      <c r="AK677" s="4">
        <v>0</v>
      </c>
      <c r="AL677" s="24">
        <f>SUM(Tabela1[[#This Row],[QTD CONTAINER]:[QTD FÁBRICA]])</f>
        <v>3000</v>
      </c>
      <c r="AM677" s="7">
        <f t="shared" si="273"/>
        <v>0</v>
      </c>
      <c r="AN677" s="7">
        <f t="shared" si="274"/>
        <v>0</v>
      </c>
      <c r="AO677" s="8">
        <f t="shared" si="275"/>
        <v>1.7524644030668126</v>
      </c>
      <c r="AP677" s="9">
        <f t="shared" si="276"/>
        <v>0</v>
      </c>
      <c r="AQ677" s="25">
        <f t="shared" si="277"/>
        <v>1.7524644030668126</v>
      </c>
      <c r="AR677" s="18">
        <f t="shared" si="278"/>
        <v>0</v>
      </c>
      <c r="AS677" s="7">
        <f t="shared" si="279"/>
        <v>0</v>
      </c>
      <c r="AT677" s="8">
        <f t="shared" si="280"/>
        <v>1.1125945705384956</v>
      </c>
      <c r="AU677" s="9">
        <f t="shared" si="281"/>
        <v>0</v>
      </c>
      <c r="AV677" s="10">
        <f t="shared" si="282"/>
        <v>1.1125945705384956</v>
      </c>
      <c r="AW677" s="22">
        <f t="shared" si="283"/>
        <v>11.641741951216746</v>
      </c>
      <c r="AX677" s="5">
        <f t="shared" si="284"/>
        <v>19260</v>
      </c>
      <c r="AY677" s="4">
        <f>IF(
  AND(Tabela1[[#This Row],[GRUPO | ITEM]]="PALHETAS",NOT(OR(MID(Tabela1[[#This Row],[ITEM]],1,5)="YN-PF",MID(Tabela1[[#This Row],[ITEM]],1,5)="YN-PC"))),
  0,
  IF(
    ROUNDUP(
      IF(
        IF(D677="A",13-SUM(AR677:AU677),IF(D677="B",11-SUM(AR677:AU677),IF(D677="C",7-SUM(AR677:AU677))))
        &lt;0,
        0,
        IF(D677="A",13-SUM(AR677:AU677),IF(D677="B",11-SUM(AR677:AU677),IF(D677="C",7-SUM(AR677:AU677))))
      )
      *AE677/C677, 0
    )
    *C677 = 0,
    0,
    ROUNDUP(
      IF(
        IF(D677="A",13-SUM(AR677:AU677),IF(D677="B",11-SUM(AR677:AU677),IF(D677="C",7-SUM(AR677:AU677))))
        &lt;0,
        0,
        IF(D677="A",13-SUM(AR677:AU677),IF(D677="B",11-SUM(AR677:AU677),IF(D677="C",7-SUM(AR677:AU677))))
      )
      *AE677/C677, 0
    ) *C677
  )
)</f>
        <v>32060</v>
      </c>
      <c r="AZ677" s="26">
        <f>IF(OR(COUNTIF(AB677,"&gt;="&amp;1.5)+COUNTIF(AA677,"&gt;="&amp;1.5)+COUNTIF(Z677,"&gt;="&amp;1.5)+COUNTIF(Y677,"&gt;="&amp;1.5)+COUNTIF(X677,"&gt;="&amp;1.5)&gt;=2,COUNTIF(AB677,"&gt;="&amp;2)&gt;=1,AND(AA677&gt;=1.5,AB677&lt;=0.3,AI677=0)),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+IFERROR(BA677*C677,0),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+IFERROR(BA677*C677,0),
IFERROR(AVERAGEIF(Tabela1[[#This Row],[COMPRA PADRÃO]:[COMPRA &gt;30%]],"&gt;"&amp;0,Tabela1[[#This Row],[COMPRA PADRÃO]:[COMPRA &gt;30%]]),
0))/Tabela1[[#This Row],[U/CX]],0)*Tabela1[[#This Row],[U/CX]])</f>
        <v>25660</v>
      </c>
      <c r="BA677" s="19"/>
      <c r="BB677" s="19"/>
      <c r="BC677" s="5"/>
      <c r="BD677" s="43">
        <f t="shared" si="285"/>
        <v>51.679245283018865</v>
      </c>
      <c r="BE677" s="44">
        <f>Tabela1[[#This Row],[MÉDIA DIÁRIA]]*180</f>
        <v>9302.2641509433961</v>
      </c>
      <c r="BF677" s="44">
        <f>Tabela1[[#This Row],[MÉDIA DIÁRIA]]*IF(Tabela1[[#This Row],[ABC FAT]]="A",(13*22),IF(Tabela1[[#This Row],[ABC FAT]]="B",(9*22),IF(Tabela1[[#This Row],[ABC FAT]]="C",(3*22),0)))</f>
        <v>14780.264150943396</v>
      </c>
      <c r="BG677" s="44">
        <f>SUM(Tabela1[[#This Row],[ESTOQUE TOTAL]],Tabela1[[#This Row],[TRÂNSITO TOTAL]])</f>
        <v>3000</v>
      </c>
      <c r="BH6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21080</v>
      </c>
      <c r="BI6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1.0750070991034847E-4</v>
      </c>
    </row>
    <row r="678" spans="1:61" s="3" customFormat="1" x14ac:dyDescent="0.2">
      <c r="A678" s="4" t="s">
        <v>39</v>
      </c>
      <c r="B678" s="4" t="s">
        <v>45</v>
      </c>
      <c r="C678" s="4">
        <v>20</v>
      </c>
      <c r="D678" s="4" t="s">
        <v>19</v>
      </c>
      <c r="E678" s="5">
        <v>1990</v>
      </c>
      <c r="F678" s="4">
        <v>1790</v>
      </c>
      <c r="G678" s="4">
        <v>1175</v>
      </c>
      <c r="H678" s="4">
        <v>2130</v>
      </c>
      <c r="I678" s="4">
        <v>1520</v>
      </c>
      <c r="J678" s="4">
        <v>390</v>
      </c>
      <c r="K678" s="4">
        <v>1785</v>
      </c>
      <c r="L678" s="4">
        <v>809</v>
      </c>
      <c r="M678" s="4">
        <v>480</v>
      </c>
      <c r="N678" s="4">
        <v>435</v>
      </c>
      <c r="O678" s="4">
        <v>1137</v>
      </c>
      <c r="P678" s="4">
        <v>868</v>
      </c>
      <c r="Q678" s="13">
        <f t="shared" si="260"/>
        <v>1.6458749741539735</v>
      </c>
      <c r="R678" s="16">
        <f t="shared" si="261"/>
        <v>1.4804604038872424</v>
      </c>
      <c r="S678" s="16">
        <f t="shared" si="262"/>
        <v>0.97181060031704469</v>
      </c>
      <c r="T678" s="16">
        <f t="shared" si="263"/>
        <v>1.7616651733406852</v>
      </c>
      <c r="U678" s="16">
        <f t="shared" si="264"/>
        <v>1.2571507340271557</v>
      </c>
      <c r="V678" s="16">
        <f t="shared" si="265"/>
        <v>0.32255841202012547</v>
      </c>
      <c r="W678" s="16">
        <f t="shared" si="266"/>
        <v>1.4763250396305743</v>
      </c>
      <c r="X678" s="16">
        <f t="shared" si="267"/>
        <v>0.66910193672892693</v>
      </c>
      <c r="Y678" s="16">
        <f t="shared" si="268"/>
        <v>0.39699496864015443</v>
      </c>
      <c r="Z678" s="16">
        <f t="shared" si="269"/>
        <v>0.35977669033013993</v>
      </c>
      <c r="AA678" s="16">
        <f t="shared" si="270"/>
        <v>0.94038183196636571</v>
      </c>
      <c r="AB678" s="17">
        <f t="shared" si="271"/>
        <v>0.71789923495761254</v>
      </c>
      <c r="AC678" s="15">
        <v>1216183.7</v>
      </c>
      <c r="AD678" s="14">
        <f>AVERAGE(Tabela1[[#This Row],[202407-JUL]:[202506-JUN]])</f>
        <v>1209.0833333333333</v>
      </c>
      <c r="AE678" s="14">
        <f t="shared" si="272"/>
        <v>1209.0833333333333</v>
      </c>
      <c r="AF678" s="5">
        <v>32</v>
      </c>
      <c r="AG678" s="6">
        <v>34</v>
      </c>
      <c r="AH678" s="4">
        <v>720</v>
      </c>
      <c r="AI678" s="23">
        <f>SUM(Tabela1[[#This Row],[ESTOQUE RJ]:[ESTOQUE SC]])</f>
        <v>754</v>
      </c>
      <c r="AJ678" s="4">
        <v>2000</v>
      </c>
      <c r="AK678" s="4">
        <v>0</v>
      </c>
      <c r="AL678" s="24">
        <f>SUM(Tabela1[[#This Row],[QTD CONTAINER]:[QTD FÁBRICA]])</f>
        <v>2000</v>
      </c>
      <c r="AM678" s="7">
        <f t="shared" si="273"/>
        <v>2.812047694534427E-2</v>
      </c>
      <c r="AN678" s="7">
        <f t="shared" si="274"/>
        <v>0.59549245296023157</v>
      </c>
      <c r="AO678" s="8">
        <f t="shared" si="275"/>
        <v>1.6541457026673101</v>
      </c>
      <c r="AP678" s="9">
        <f t="shared" si="276"/>
        <v>0</v>
      </c>
      <c r="AQ678" s="25">
        <f t="shared" si="277"/>
        <v>2.277758632572886</v>
      </c>
      <c r="AR678" s="18">
        <f t="shared" si="278"/>
        <v>2.812047694534427E-2</v>
      </c>
      <c r="AS678" s="7">
        <f t="shared" si="279"/>
        <v>0.59549245296023157</v>
      </c>
      <c r="AT678" s="8">
        <f t="shared" si="280"/>
        <v>1.6541457026673101</v>
      </c>
      <c r="AU678" s="9">
        <f t="shared" si="281"/>
        <v>0</v>
      </c>
      <c r="AV678" s="10">
        <f t="shared" si="282"/>
        <v>2.277758632572886</v>
      </c>
      <c r="AW678" s="22">
        <f t="shared" si="283"/>
        <v>10.735405610310842</v>
      </c>
      <c r="AX678" s="5">
        <f t="shared" si="284"/>
        <v>12980</v>
      </c>
      <c r="AY678" s="4">
        <f>IF(
  AND(Tabela1[[#This Row],[GRUPO | ITEM]]="PALHETAS",NOT(OR(MID(Tabela1[[#This Row],[ITEM]],1,5)="YN-PF",MID(Tabela1[[#This Row],[ITEM]],1,5)="YN-PC"))),
  0,
  IF(
    ROUNDUP(
      IF(
        IF(D678="A",13-SUM(AR678:AU678),IF(D678="B",11-SUM(AR678:AU678),IF(D678="C",7-SUM(AR678:AU678))))
        &lt;0,
        0,
        IF(D678="A",13-SUM(AR678:AU678),IF(D678="B",11-SUM(AR678:AU678),IF(D678="C",7-SUM(AR678:AU678))))
      )
      *AE678/C678, 0
    )
    *C678 = 0,
    0,
    ROUNDUP(
      IF(
        IF(D678="A",13-SUM(AR678:AU678),IF(D678="B",11-SUM(AR678:AU678),IF(D678="C",7-SUM(AR678:AU678))))
        &lt;0,
        0,
        IF(D678="A",13-SUM(AR678:AU678),IF(D678="B",11-SUM(AR678:AU678),IF(D678="C",7-SUM(AR678:AU678))))
      )
      *AE678/C678, 0
    ) *C678
  )
)</f>
        <v>12980</v>
      </c>
      <c r="AZ678" s="26">
        <f>IF(OR(COUNTIF(AB678,"&gt;="&amp;1.5)+COUNTIF(AA678,"&gt;="&amp;1.5)+COUNTIF(Z678,"&gt;="&amp;1.5)+COUNTIF(Y678,"&gt;="&amp;1.5)+COUNTIF(X678,"&gt;="&amp;1.5)&gt;=2,COUNTIF(AB678,"&gt;="&amp;2)&gt;=1,AND(AA678&gt;=1.5,AB678&lt;=0.3,AI678=0)),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+IFERROR(BA678*C678,0),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+IFERROR(BA678*C678,0),
IFERROR(AVERAGEIF(Tabela1[[#This Row],[COMPRA PADRÃO]:[COMPRA &gt;30%]],"&gt;"&amp;0,Tabela1[[#This Row],[COMPRA PADRÃO]:[COMPRA &gt;30%]]),
0))/Tabela1[[#This Row],[U/CX]],0)*Tabela1[[#This Row],[U/CX]])</f>
        <v>12980</v>
      </c>
      <c r="BA678" s="33"/>
      <c r="BB678" s="33"/>
      <c r="BC678" s="42"/>
      <c r="BD678" s="43">
        <f t="shared" si="285"/>
        <v>54.750943396226418</v>
      </c>
      <c r="BE678" s="44">
        <f>Tabela1[[#This Row],[MÉDIA DIÁRIA]]*180</f>
        <v>9855.1698113207549</v>
      </c>
      <c r="BF678" s="44">
        <f>Tabela1[[#This Row],[MÉDIA DIÁRIA]]*IF(Tabela1[[#This Row],[ABC FAT]]="A",(13*22),IF(Tabela1[[#This Row],[ABC FAT]]="B",(9*22),IF(Tabela1[[#This Row],[ABC FAT]]="C",(3*22),0)))</f>
        <v>15658.769811320755</v>
      </c>
      <c r="BG678" s="44">
        <f>SUM(Tabela1[[#This Row],[ESTOQUE TOTAL]],Tabela1[[#This Row],[TRÂNSITO TOTAL]])</f>
        <v>2754</v>
      </c>
      <c r="BH6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22760</v>
      </c>
      <c r="BI6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1.0146958592750859E-4</v>
      </c>
    </row>
    <row r="679" spans="1:61" s="3" customFormat="1" x14ac:dyDescent="0.2">
      <c r="A679" s="4" t="s">
        <v>202</v>
      </c>
      <c r="B679" s="4" t="s">
        <v>361</v>
      </c>
      <c r="C679" s="4">
        <v>15</v>
      </c>
      <c r="D679" s="4" t="s">
        <v>85</v>
      </c>
      <c r="E679" s="5">
        <v>165</v>
      </c>
      <c r="F679" s="4">
        <v>60</v>
      </c>
      <c r="G679" s="4">
        <v>195</v>
      </c>
      <c r="H679" s="4">
        <v>45</v>
      </c>
      <c r="I679" s="4">
        <v>75</v>
      </c>
      <c r="J679" s="4">
        <v>30</v>
      </c>
      <c r="K679" s="4">
        <v>120</v>
      </c>
      <c r="L679" s="4">
        <v>150</v>
      </c>
      <c r="M679" s="4">
        <v>105</v>
      </c>
      <c r="N679" s="4">
        <v>195</v>
      </c>
      <c r="O679" s="4">
        <v>270</v>
      </c>
      <c r="P679" s="4">
        <v>135</v>
      </c>
      <c r="Q679" s="13">
        <f t="shared" si="260"/>
        <v>1.2815533980582525</v>
      </c>
      <c r="R679" s="16">
        <f t="shared" si="261"/>
        <v>0.46601941747572817</v>
      </c>
      <c r="S679" s="16">
        <f t="shared" si="262"/>
        <v>1.5145631067961165</v>
      </c>
      <c r="T679" s="16">
        <f t="shared" si="263"/>
        <v>0.34951456310679613</v>
      </c>
      <c r="U679" s="16">
        <f t="shared" si="264"/>
        <v>0.58252427184466016</v>
      </c>
      <c r="V679" s="16">
        <f t="shared" si="265"/>
        <v>0.23300970873786409</v>
      </c>
      <c r="W679" s="16">
        <f t="shared" si="266"/>
        <v>0.93203883495145634</v>
      </c>
      <c r="X679" s="16">
        <f t="shared" si="267"/>
        <v>1.1650485436893203</v>
      </c>
      <c r="Y679" s="16">
        <f t="shared" si="268"/>
        <v>0.81553398058252424</v>
      </c>
      <c r="Z679" s="16">
        <f t="shared" si="269"/>
        <v>1.5145631067961165</v>
      </c>
      <c r="AA679" s="16">
        <f t="shared" si="270"/>
        <v>2.0970873786407767</v>
      </c>
      <c r="AB679" s="17">
        <f t="shared" si="271"/>
        <v>1.0485436893203883</v>
      </c>
      <c r="AC679" s="15">
        <v>21873.15</v>
      </c>
      <c r="AD679" s="14">
        <f>AVERAGE(Tabela1[[#This Row],[202407-JUL]:[202506-JUN]])</f>
        <v>128.75</v>
      </c>
      <c r="AE679" s="14">
        <f t="shared" si="272"/>
        <v>137.72727272727272</v>
      </c>
      <c r="AF679" s="5">
        <v>2</v>
      </c>
      <c r="AG679" s="6">
        <v>105</v>
      </c>
      <c r="AH679" s="4">
        <v>0</v>
      </c>
      <c r="AI679" s="23">
        <f>SUM(Tabela1[[#This Row],[ESTOQUE RJ]:[ESTOQUE SC]])</f>
        <v>105</v>
      </c>
      <c r="AJ679" s="4">
        <v>675</v>
      </c>
      <c r="AK679" s="4">
        <v>0</v>
      </c>
      <c r="AL679" s="24">
        <f>SUM(Tabela1[[#This Row],[QTD CONTAINER]:[QTD FÁBRICA]])</f>
        <v>675</v>
      </c>
      <c r="AM679" s="7">
        <f t="shared" si="273"/>
        <v>0.81553398058252424</v>
      </c>
      <c r="AN679" s="7">
        <f t="shared" si="274"/>
        <v>0</v>
      </c>
      <c r="AO679" s="8">
        <f t="shared" si="275"/>
        <v>5.2427184466019421</v>
      </c>
      <c r="AP679" s="9">
        <f t="shared" si="276"/>
        <v>0</v>
      </c>
      <c r="AQ679" s="25">
        <f t="shared" si="277"/>
        <v>6.058252427184466</v>
      </c>
      <c r="AR679" s="18">
        <f t="shared" si="278"/>
        <v>0.76237623762376239</v>
      </c>
      <c r="AS679" s="7">
        <f t="shared" si="279"/>
        <v>0</v>
      </c>
      <c r="AT679" s="8">
        <f t="shared" si="280"/>
        <v>4.9009900990099009</v>
      </c>
      <c r="AU679" s="9">
        <f t="shared" si="281"/>
        <v>0</v>
      </c>
      <c r="AV679" s="10">
        <f t="shared" si="282"/>
        <v>5.6633663366336631</v>
      </c>
      <c r="AW679" s="22">
        <f t="shared" si="283"/>
        <v>6.9799573560767589</v>
      </c>
      <c r="AX679" s="5">
        <f t="shared" si="284"/>
        <v>135</v>
      </c>
      <c r="AY679" s="4">
        <f>IF(
  AND(Tabela1[[#This Row],[GRUPO | ITEM]]="PALHETAS",NOT(OR(MID(Tabela1[[#This Row],[ITEM]],1,5)="YN-PF",MID(Tabela1[[#This Row],[ITEM]],1,5)="YN-PC"))),
  0,
  IF(
    ROUNDUP(
      IF(
        IF(D679="A",13-SUM(AR679:AU679),IF(D679="B",11-SUM(AR679:AU679),IF(D679="C",7-SUM(AR679:AU679))))
        &lt;0,
        0,
        IF(D679="A",13-SUM(AR679:AU679),IF(D679="B",11-SUM(AR679:AU679),IF(D679="C",7-SUM(AR679:AU679))))
      )
      *AE679/C679, 0
    )
    *C679 = 0,
    0,
    ROUNDUP(
      IF(
        IF(D679="A",13-SUM(AR679:AU679),IF(D679="B",11-SUM(AR679:AU679),IF(D679="C",7-SUM(AR679:AU679))))
        &lt;0,
        0,
        IF(D679="A",13-SUM(AR679:AU679),IF(D679="B",11-SUM(AR679:AU679),IF(D679="C",7-SUM(AR679:AU679))))
      )
      *AE679/C679, 0
    ) *C679
  )
)</f>
        <v>195</v>
      </c>
      <c r="AZ679" s="26">
        <f>IF(OR(COUNTIF(AB679,"&gt;="&amp;1.5)+COUNTIF(AA679,"&gt;="&amp;1.5)+COUNTIF(Z679,"&gt;="&amp;1.5)+COUNTIF(Y679,"&gt;="&amp;1.5)+COUNTIF(X679,"&gt;="&amp;1.5)&gt;=2,COUNTIF(AB679,"&gt;="&amp;2)&gt;=1,AND(AA679&gt;=1.5,AB679&lt;=0.3,AI679=0)),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+IFERROR(BA679*C679,0),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+IFERROR(BA679*C679,0),
IFERROR(AVERAGEIF(Tabela1[[#This Row],[COMPRA PADRÃO]:[COMPRA &gt;30%]],"&gt;"&amp;0,Tabela1[[#This Row],[COMPRA PADRÃO]:[COMPRA &gt;30%]]),
0))/Tabela1[[#This Row],[U/CX]],0)*Tabela1[[#This Row],[U/CX]])</f>
        <v>930</v>
      </c>
      <c r="BA679" s="19"/>
      <c r="BB679" s="19"/>
      <c r="BC679" s="5"/>
      <c r="BD679" s="43">
        <f t="shared" si="285"/>
        <v>5.8301886792452828</v>
      </c>
      <c r="BE679" s="44">
        <f>Tabela1[[#This Row],[MÉDIA DIÁRIA]]*180</f>
        <v>1049.433962264151</v>
      </c>
      <c r="BF679" s="44">
        <f>Tabela1[[#This Row],[MÉDIA DIÁRIA]]*IF(Tabela1[[#This Row],[ABC FAT]]="A",(13*22),IF(Tabela1[[#This Row],[ABC FAT]]="B",(9*22),IF(Tabela1[[#This Row],[ABC FAT]]="C",(3*22),0)))</f>
        <v>384.79245283018867</v>
      </c>
      <c r="BG679" s="44">
        <f>SUM(Tabela1[[#This Row],[ESTOQUE TOTAL]],Tabela1[[#This Row],[TRÂNSITO TOTAL]])</f>
        <v>780</v>
      </c>
      <c r="BH6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660</v>
      </c>
      <c r="BI6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9.5289464221503053E-4</v>
      </c>
    </row>
    <row r="680" spans="1:61" s="3" customFormat="1" x14ac:dyDescent="0.2">
      <c r="A680" s="4" t="s">
        <v>172</v>
      </c>
      <c r="B680" s="4" t="s">
        <v>173</v>
      </c>
      <c r="C680" s="4">
        <v>12</v>
      </c>
      <c r="D680" s="4" t="s">
        <v>16</v>
      </c>
      <c r="E680" s="5">
        <v>168</v>
      </c>
      <c r="F680" s="4">
        <v>36</v>
      </c>
      <c r="G680" s="4">
        <v>156</v>
      </c>
      <c r="H680" s="4">
        <v>132</v>
      </c>
      <c r="I680" s="4">
        <v>36</v>
      </c>
      <c r="J680" s="4"/>
      <c r="K680" s="4">
        <v>24</v>
      </c>
      <c r="L680" s="4">
        <v>48</v>
      </c>
      <c r="M680" s="4">
        <v>24</v>
      </c>
      <c r="N680" s="4"/>
      <c r="O680" s="4">
        <v>12</v>
      </c>
      <c r="P680" s="4">
        <v>36</v>
      </c>
      <c r="Q680" s="13">
        <f t="shared" si="260"/>
        <v>2.5</v>
      </c>
      <c r="R680" s="16">
        <f t="shared" si="261"/>
        <v>0.5357142857142857</v>
      </c>
      <c r="S680" s="16">
        <f t="shared" si="262"/>
        <v>2.3214285714285712</v>
      </c>
      <c r="T680" s="16">
        <f t="shared" si="263"/>
        <v>1.9642857142857142</v>
      </c>
      <c r="U680" s="16">
        <f t="shared" si="264"/>
        <v>0.5357142857142857</v>
      </c>
      <c r="V680" s="16">
        <f t="shared" si="265"/>
        <v>0</v>
      </c>
      <c r="W680" s="16">
        <f t="shared" si="266"/>
        <v>0.35714285714285715</v>
      </c>
      <c r="X680" s="16">
        <f t="shared" si="267"/>
        <v>0.7142857142857143</v>
      </c>
      <c r="Y680" s="16">
        <f t="shared" si="268"/>
        <v>0.35714285714285715</v>
      </c>
      <c r="Z680" s="16">
        <f t="shared" si="269"/>
        <v>0</v>
      </c>
      <c r="AA680" s="16">
        <f t="shared" si="270"/>
        <v>0.17857142857142858</v>
      </c>
      <c r="AB680" s="17">
        <f t="shared" si="271"/>
        <v>0.5357142857142857</v>
      </c>
      <c r="AC680" s="15">
        <v>45005.16</v>
      </c>
      <c r="AD680" s="14">
        <f>AVERAGE(Tabela1[[#This Row],[202407-JUL]:[202506-JUN]])</f>
        <v>67.2</v>
      </c>
      <c r="AE680" s="14">
        <f t="shared" si="272"/>
        <v>73.333333333333329</v>
      </c>
      <c r="AF680" s="5">
        <v>5</v>
      </c>
      <c r="AG680" s="6">
        <v>192</v>
      </c>
      <c r="AH680" s="4">
        <v>0</v>
      </c>
      <c r="AI680" s="23">
        <f>SUM(Tabela1[[#This Row],[ESTOQUE RJ]:[ESTOQUE SC]])</f>
        <v>192</v>
      </c>
      <c r="AJ680" s="4">
        <v>1212</v>
      </c>
      <c r="AK680" s="4">
        <v>0</v>
      </c>
      <c r="AL680" s="24">
        <f>SUM(Tabela1[[#This Row],[QTD CONTAINER]:[QTD FÁBRICA]])</f>
        <v>1212</v>
      </c>
      <c r="AM680" s="7">
        <f t="shared" si="273"/>
        <v>2.8571428571428572</v>
      </c>
      <c r="AN680" s="7">
        <f t="shared" si="274"/>
        <v>0</v>
      </c>
      <c r="AO680" s="8">
        <f t="shared" si="275"/>
        <v>18.035714285714285</v>
      </c>
      <c r="AP680" s="9">
        <f t="shared" si="276"/>
        <v>0</v>
      </c>
      <c r="AQ680" s="25">
        <f t="shared" si="277"/>
        <v>20.892857142857142</v>
      </c>
      <c r="AR680" s="18">
        <f t="shared" si="278"/>
        <v>2.6181818181818182</v>
      </c>
      <c r="AS680" s="7">
        <f t="shared" si="279"/>
        <v>0</v>
      </c>
      <c r="AT680" s="8">
        <f t="shared" si="280"/>
        <v>16.527272727272727</v>
      </c>
      <c r="AU680" s="9">
        <f t="shared" si="281"/>
        <v>0</v>
      </c>
      <c r="AV680" s="10">
        <f t="shared" si="282"/>
        <v>19.145454545454545</v>
      </c>
      <c r="AW680" s="22">
        <f t="shared" si="283"/>
        <v>0</v>
      </c>
      <c r="AX680" s="5">
        <f t="shared" si="284"/>
        <v>0</v>
      </c>
      <c r="AY680" s="4">
        <f>IF(
  AND(Tabela1[[#This Row],[GRUPO | ITEM]]="PALHETAS",NOT(OR(MID(Tabela1[[#This Row],[ITEM]],1,5)="YN-PF",MID(Tabela1[[#This Row],[ITEM]],1,5)="YN-PC"))),
  0,
  IF(
    ROUNDUP(
      IF(
        IF(D680="A",13-SUM(AR680:AU680),IF(D680="B",11-SUM(AR680:AU680),IF(D680="C",7-SUM(AR680:AU680))))
        &lt;0,
        0,
        IF(D680="A",13-SUM(AR680:AU680),IF(D680="B",11-SUM(AR680:AU680),IF(D680="C",7-SUM(AR680:AU680))))
      )
      *AE680/C680, 0
    )
    *C680 = 0,
    0,
    ROUNDUP(
      IF(
        IF(D680="A",13-SUM(AR680:AU680),IF(D680="B",11-SUM(AR680:AU680),IF(D680="C",7-SUM(AR680:AU680))))
        &lt;0,
        0,
        IF(D680="A",13-SUM(AR680:AU680),IF(D680="B",11-SUM(AR680:AU680),IF(D680="C",7-SUM(AR680:AU680))))
      )
      *AE680/C680, 0
    ) *C680
  )
)</f>
        <v>0</v>
      </c>
      <c r="AZ680" s="26">
        <f>IF(OR(COUNTIF(AB680,"&gt;="&amp;1.5)+COUNTIF(AA680,"&gt;="&amp;1.5)+COUNTIF(Z680,"&gt;="&amp;1.5)+COUNTIF(Y680,"&gt;="&amp;1.5)+COUNTIF(X680,"&gt;="&amp;1.5)&gt;=2,COUNTIF(AB680,"&gt;="&amp;2)&gt;=1,AND(AA680&gt;=1.5,AB680&lt;=0.3,AI680=0)),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+IFERROR(BA680*C680,0),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+IFERROR(BA680*C680,0),
IFERROR(AVERAGEIF(Tabela1[[#This Row],[COMPRA PADRÃO]:[COMPRA &gt;30%]],"&gt;"&amp;0,Tabela1[[#This Row],[COMPRA PADRÃO]:[COMPRA &gt;30%]]),
0))/Tabela1[[#This Row],[U/CX]],0)*Tabela1[[#This Row],[U/CX]])</f>
        <v>0</v>
      </c>
      <c r="BA680" s="19"/>
      <c r="BB680" s="19"/>
      <c r="BC680" s="5"/>
      <c r="BD680" s="43">
        <f t="shared" si="285"/>
        <v>2.5358490566037735</v>
      </c>
      <c r="BE680" s="44">
        <f>Tabela1[[#This Row],[MÉDIA DIÁRIA]]*180</f>
        <v>456.45283018867923</v>
      </c>
      <c r="BF680" s="44">
        <f>Tabela1[[#This Row],[MÉDIA DIÁRIA]]*IF(Tabela1[[#This Row],[ABC FAT]]="A",(13*22),IF(Tabela1[[#This Row],[ABC FAT]]="B",(9*22),IF(Tabela1[[#This Row],[ABC FAT]]="C",(3*22),0)))</f>
        <v>502.09811320754716</v>
      </c>
      <c r="BG680" s="44">
        <f>SUM(Tabela1[[#This Row],[ESTOQUE TOTAL]],Tabela1[[#This Row],[TRÂNSITO TOTAL]])</f>
        <v>1404</v>
      </c>
      <c r="BH6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2.1908068783068782E-3</v>
      </c>
    </row>
    <row r="681" spans="1:61" s="3" customFormat="1" x14ac:dyDescent="0.2">
      <c r="A681" s="4" t="s">
        <v>202</v>
      </c>
      <c r="B681" s="4" t="s">
        <v>390</v>
      </c>
      <c r="C681" s="4">
        <v>15</v>
      </c>
      <c r="D681" s="4" t="s">
        <v>85</v>
      </c>
      <c r="E681" s="5">
        <v>120</v>
      </c>
      <c r="F681" s="4">
        <v>150</v>
      </c>
      <c r="G681" s="4">
        <v>75</v>
      </c>
      <c r="H681" s="4">
        <v>165</v>
      </c>
      <c r="I681" s="4">
        <v>75</v>
      </c>
      <c r="J681" s="4">
        <v>30</v>
      </c>
      <c r="K681" s="4">
        <v>75</v>
      </c>
      <c r="L681" s="4">
        <v>45</v>
      </c>
      <c r="M681" s="4">
        <v>90</v>
      </c>
      <c r="N681" s="4">
        <v>120</v>
      </c>
      <c r="O681" s="4">
        <v>135</v>
      </c>
      <c r="P681" s="4">
        <v>135</v>
      </c>
      <c r="Q681" s="13">
        <f t="shared" si="260"/>
        <v>1.1851851851851851</v>
      </c>
      <c r="R681" s="16">
        <f t="shared" si="261"/>
        <v>1.4814814814814814</v>
      </c>
      <c r="S681" s="16">
        <f t="shared" si="262"/>
        <v>0.7407407407407407</v>
      </c>
      <c r="T681" s="16">
        <f t="shared" si="263"/>
        <v>1.6296296296296295</v>
      </c>
      <c r="U681" s="16">
        <f t="shared" si="264"/>
        <v>0.7407407407407407</v>
      </c>
      <c r="V681" s="16">
        <f t="shared" si="265"/>
        <v>0.29629629629629628</v>
      </c>
      <c r="W681" s="16">
        <f t="shared" si="266"/>
        <v>0.7407407407407407</v>
      </c>
      <c r="X681" s="16">
        <f t="shared" si="267"/>
        <v>0.44444444444444442</v>
      </c>
      <c r="Y681" s="16">
        <f t="shared" si="268"/>
        <v>0.88888888888888884</v>
      </c>
      <c r="Z681" s="16">
        <f t="shared" si="269"/>
        <v>1.1851851851851851</v>
      </c>
      <c r="AA681" s="16">
        <f t="shared" si="270"/>
        <v>1.3333333333333333</v>
      </c>
      <c r="AB681" s="17">
        <f t="shared" si="271"/>
        <v>1.3333333333333333</v>
      </c>
      <c r="AC681" s="15">
        <v>17831.25</v>
      </c>
      <c r="AD681" s="14">
        <f>AVERAGE(Tabela1[[#This Row],[202407-JUL]:[202506-JUN]])</f>
        <v>101.25</v>
      </c>
      <c r="AE681" s="14">
        <f t="shared" si="272"/>
        <v>107.72727272727273</v>
      </c>
      <c r="AF681" s="5">
        <v>0</v>
      </c>
      <c r="AG681" s="6">
        <v>165</v>
      </c>
      <c r="AH681" s="4">
        <v>90</v>
      </c>
      <c r="AI681" s="23">
        <f>SUM(Tabela1[[#This Row],[ESTOQUE RJ]:[ESTOQUE SC]])</f>
        <v>255</v>
      </c>
      <c r="AJ681" s="4">
        <v>465</v>
      </c>
      <c r="AK681" s="4">
        <v>0</v>
      </c>
      <c r="AL681" s="24">
        <f>SUM(Tabela1[[#This Row],[QTD CONTAINER]:[QTD FÁBRICA]])</f>
        <v>465</v>
      </c>
      <c r="AM681" s="7">
        <f t="shared" si="273"/>
        <v>1.6296296296296295</v>
      </c>
      <c r="AN681" s="7">
        <f t="shared" si="274"/>
        <v>0.88888888888888884</v>
      </c>
      <c r="AO681" s="8">
        <f t="shared" si="275"/>
        <v>4.5925925925925926</v>
      </c>
      <c r="AP681" s="9">
        <f t="shared" si="276"/>
        <v>0</v>
      </c>
      <c r="AQ681" s="25">
        <f t="shared" si="277"/>
        <v>7.1111111111111107</v>
      </c>
      <c r="AR681" s="18">
        <f t="shared" si="278"/>
        <v>1.5316455696202531</v>
      </c>
      <c r="AS681" s="7">
        <f t="shared" si="279"/>
        <v>0.83544303797468344</v>
      </c>
      <c r="AT681" s="8">
        <f t="shared" si="280"/>
        <v>4.3164556962025316</v>
      </c>
      <c r="AU681" s="9">
        <f t="shared" si="281"/>
        <v>0</v>
      </c>
      <c r="AV681" s="10">
        <f t="shared" si="282"/>
        <v>6.6835443037974684</v>
      </c>
      <c r="AW681" s="22">
        <f t="shared" si="283"/>
        <v>0.43066884176182701</v>
      </c>
      <c r="AX681" s="5">
        <f t="shared" si="284"/>
        <v>0</v>
      </c>
      <c r="AY681" s="4">
        <f>IF(
  AND(Tabela1[[#This Row],[GRUPO | ITEM]]="PALHETAS",NOT(OR(MID(Tabela1[[#This Row],[ITEM]],1,5)="YN-PF",MID(Tabela1[[#This Row],[ITEM]],1,5)="YN-PC"))),
  0,
  IF(
    ROUNDUP(
      IF(
        IF(D681="A",13-SUM(AR681:AU681),IF(D681="B",11-SUM(AR681:AU681),IF(D681="C",7-SUM(AR681:AU681))))
        &lt;0,
        0,
        IF(D681="A",13-SUM(AR681:AU681),IF(D681="B",11-SUM(AR681:AU681),IF(D681="C",7-SUM(AR681:AU681))))
      )
      *AE681/C681, 0
    )
    *C681 = 0,
    0,
    ROUNDUP(
      IF(
        IF(D681="A",13-SUM(AR681:AU681),IF(D681="B",11-SUM(AR681:AU681),IF(D681="C",7-SUM(AR681:AU681))))
        &lt;0,
        0,
        IF(D681="A",13-SUM(AR681:AU681),IF(D681="B",11-SUM(AR681:AU681),IF(D681="C",7-SUM(AR681:AU681))))
      )
      *AE681/C681, 0
    ) *C681
  )
)</f>
        <v>45</v>
      </c>
      <c r="AZ681" s="26">
        <f>IF(OR(COUNTIF(AB681,"&gt;="&amp;1.5)+COUNTIF(AA681,"&gt;="&amp;1.5)+COUNTIF(Z681,"&gt;="&amp;1.5)+COUNTIF(Y681,"&gt;="&amp;1.5)+COUNTIF(X681,"&gt;="&amp;1.5)&gt;=2,COUNTIF(AB681,"&gt;="&amp;2)&gt;=1,AND(AA681&gt;=1.5,AB681&lt;=0.3,AI681=0)),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+IFERROR(BA681*C681,0),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+IFERROR(BA681*C681,0),
IFERROR(AVERAGEIF(Tabela1[[#This Row],[COMPRA PADRÃO]:[COMPRA &gt;30%]],"&gt;"&amp;0,Tabela1[[#This Row],[COMPRA PADRÃO]:[COMPRA &gt;30%]]),
0))/Tabela1[[#This Row],[U/CX]],0)*Tabela1[[#This Row],[U/CX]])</f>
        <v>45</v>
      </c>
      <c r="BA681" s="19"/>
      <c r="BB681" s="19"/>
      <c r="BC681" s="41"/>
      <c r="BD681" s="43">
        <f t="shared" si="285"/>
        <v>4.5849056603773581</v>
      </c>
      <c r="BE681" s="44">
        <f>Tabela1[[#This Row],[MÉDIA DIÁRIA]]*180</f>
        <v>825.28301886792451</v>
      </c>
      <c r="BF681" s="44">
        <f>Tabela1[[#This Row],[MÉDIA DIÁRIA]]*IF(Tabela1[[#This Row],[ABC FAT]]="A",(13*22),IF(Tabela1[[#This Row],[ABC FAT]]="B",(9*22),IF(Tabela1[[#This Row],[ABC FAT]]="C",(3*22),0)))</f>
        <v>302.60377358490564</v>
      </c>
      <c r="BG681" s="44">
        <f>SUM(Tabela1[[#This Row],[ESTOQUE TOTAL]],Tabela1[[#This Row],[TRÂNSITO TOTAL]])</f>
        <v>720</v>
      </c>
      <c r="BH6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405</v>
      </c>
      <c r="BI6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1.2117055326931871E-3</v>
      </c>
    </row>
    <row r="682" spans="1:61" s="3" customFormat="1" x14ac:dyDescent="0.2">
      <c r="A682" s="4" t="s">
        <v>202</v>
      </c>
      <c r="B682" s="4" t="s">
        <v>280</v>
      </c>
      <c r="C682" s="4">
        <v>15</v>
      </c>
      <c r="D682" s="4" t="s">
        <v>85</v>
      </c>
      <c r="E682" s="5">
        <v>165</v>
      </c>
      <c r="F682" s="4">
        <v>90</v>
      </c>
      <c r="G682" s="4">
        <v>135</v>
      </c>
      <c r="H682" s="4">
        <v>195</v>
      </c>
      <c r="I682" s="4">
        <v>120</v>
      </c>
      <c r="J682" s="4">
        <v>45</v>
      </c>
      <c r="K682" s="4">
        <v>225</v>
      </c>
      <c r="L682" s="4">
        <v>105</v>
      </c>
      <c r="M682" s="4">
        <v>120</v>
      </c>
      <c r="N682" s="4">
        <v>15</v>
      </c>
      <c r="O682" s="4">
        <v>180</v>
      </c>
      <c r="P682" s="4">
        <v>180</v>
      </c>
      <c r="Q682" s="13">
        <f t="shared" si="260"/>
        <v>1.2571428571428571</v>
      </c>
      <c r="R682" s="16">
        <f t="shared" si="261"/>
        <v>0.68571428571428572</v>
      </c>
      <c r="S682" s="16">
        <f t="shared" si="262"/>
        <v>1.0285714285714285</v>
      </c>
      <c r="T682" s="16">
        <f t="shared" si="263"/>
        <v>1.4857142857142858</v>
      </c>
      <c r="U682" s="16">
        <f t="shared" si="264"/>
        <v>0.91428571428571426</v>
      </c>
      <c r="V682" s="16">
        <f t="shared" si="265"/>
        <v>0.34285714285714286</v>
      </c>
      <c r="W682" s="16">
        <f t="shared" si="266"/>
        <v>1.7142857142857142</v>
      </c>
      <c r="X682" s="16">
        <f t="shared" si="267"/>
        <v>0.8</v>
      </c>
      <c r="Y682" s="16">
        <f t="shared" si="268"/>
        <v>0.91428571428571426</v>
      </c>
      <c r="Z682" s="16">
        <f t="shared" si="269"/>
        <v>0.11428571428571428</v>
      </c>
      <c r="AA682" s="16">
        <f t="shared" si="270"/>
        <v>1.3714285714285714</v>
      </c>
      <c r="AB682" s="17">
        <f t="shared" si="271"/>
        <v>1.3714285714285714</v>
      </c>
      <c r="AC682" s="15">
        <v>22860.75</v>
      </c>
      <c r="AD682" s="14">
        <f>AVERAGE(Tabela1[[#This Row],[202407-JUL]:[202506-JUN]])</f>
        <v>131.25</v>
      </c>
      <c r="AE682" s="14">
        <f t="shared" si="272"/>
        <v>141.81818181818181</v>
      </c>
      <c r="AF682" s="5">
        <v>0</v>
      </c>
      <c r="AG682" s="6">
        <v>450</v>
      </c>
      <c r="AH682" s="4">
        <v>105</v>
      </c>
      <c r="AI682" s="23">
        <f>SUM(Tabela1[[#This Row],[ESTOQUE RJ]:[ESTOQUE SC]])</f>
        <v>555</v>
      </c>
      <c r="AJ682" s="4">
        <v>660</v>
      </c>
      <c r="AK682" s="4">
        <v>0</v>
      </c>
      <c r="AL682" s="24">
        <f>SUM(Tabela1[[#This Row],[QTD CONTAINER]:[QTD FÁBRICA]])</f>
        <v>660</v>
      </c>
      <c r="AM682" s="7">
        <f t="shared" si="273"/>
        <v>3.4285714285714284</v>
      </c>
      <c r="AN682" s="7">
        <f t="shared" si="274"/>
        <v>0.8</v>
      </c>
      <c r="AO682" s="8">
        <f t="shared" si="275"/>
        <v>5.0285714285714285</v>
      </c>
      <c r="AP682" s="9">
        <f t="shared" si="276"/>
        <v>0</v>
      </c>
      <c r="AQ682" s="25">
        <f t="shared" si="277"/>
        <v>9.2571428571428562</v>
      </c>
      <c r="AR682" s="18">
        <f t="shared" si="278"/>
        <v>3.1730769230769234</v>
      </c>
      <c r="AS682" s="7">
        <f t="shared" si="279"/>
        <v>0.74038461538461542</v>
      </c>
      <c r="AT682" s="8">
        <f t="shared" si="280"/>
        <v>4.6538461538461542</v>
      </c>
      <c r="AU682" s="9">
        <f t="shared" si="281"/>
        <v>0</v>
      </c>
      <c r="AV682" s="10">
        <f t="shared" si="282"/>
        <v>8.5673076923076934</v>
      </c>
      <c r="AW682" s="22">
        <f t="shared" si="283"/>
        <v>0</v>
      </c>
      <c r="AX682" s="5">
        <f t="shared" si="284"/>
        <v>0</v>
      </c>
      <c r="AY682" s="4">
        <f>IF(
  AND(Tabela1[[#This Row],[GRUPO | ITEM]]="PALHETAS",NOT(OR(MID(Tabela1[[#This Row],[ITEM]],1,5)="YN-PF",MID(Tabela1[[#This Row],[ITEM]],1,5)="YN-PC"))),
  0,
  IF(
    ROUNDUP(
      IF(
        IF(D682="A",13-SUM(AR682:AU682),IF(D682="B",11-SUM(AR682:AU682),IF(D682="C",7-SUM(AR682:AU682))))
        &lt;0,
        0,
        IF(D682="A",13-SUM(AR682:AU682),IF(D682="B",11-SUM(AR682:AU682),IF(D682="C",7-SUM(AR682:AU682))))
      )
      *AE682/C682, 0
    )
    *C682 = 0,
    0,
    ROUNDUP(
      IF(
        IF(D682="A",13-SUM(AR682:AU682),IF(D682="B",11-SUM(AR682:AU682),IF(D682="C",7-SUM(AR682:AU682))))
        &lt;0,
        0,
        IF(D682="A",13-SUM(AR682:AU682),IF(D682="B",11-SUM(AR682:AU682),IF(D682="C",7-SUM(AR682:AU682))))
      )
      *AE682/C682, 0
    ) *C682
  )
)</f>
        <v>0</v>
      </c>
      <c r="AZ682" s="26">
        <f>IF(OR(COUNTIF(AB682,"&gt;="&amp;1.5)+COUNTIF(AA682,"&gt;="&amp;1.5)+COUNTIF(Z682,"&gt;="&amp;1.5)+COUNTIF(Y682,"&gt;="&amp;1.5)+COUNTIF(X682,"&gt;="&amp;1.5)&gt;=2,COUNTIF(AB682,"&gt;="&amp;2)&gt;=1,AND(AA682&gt;=1.5,AB682&lt;=0.3,AI682=0)),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+IFERROR(BA682*C682,0),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+IFERROR(BA682*C682,0),
IFERROR(AVERAGEIF(Tabela1[[#This Row],[COMPRA PADRÃO]:[COMPRA &gt;30%]],"&gt;"&amp;0,Tabela1[[#This Row],[COMPRA PADRÃO]:[COMPRA &gt;30%]]),
0))/Tabela1[[#This Row],[U/CX]],0)*Tabela1[[#This Row],[U/CX]])</f>
        <v>0</v>
      </c>
      <c r="BA682" s="19"/>
      <c r="BB682" s="19"/>
      <c r="BC682" s="5"/>
      <c r="BD682" s="43">
        <f t="shared" si="285"/>
        <v>5.9433962264150946</v>
      </c>
      <c r="BE682" s="44">
        <f>Tabela1[[#This Row],[MÉDIA DIÁRIA]]*180</f>
        <v>1069.8113207547169</v>
      </c>
      <c r="BF682" s="44">
        <f>Tabela1[[#This Row],[MÉDIA DIÁRIA]]*IF(Tabela1[[#This Row],[ABC FAT]]="A",(13*22),IF(Tabela1[[#This Row],[ABC FAT]]="B",(9*22),IF(Tabela1[[#This Row],[ABC FAT]]="C",(3*22),0)))</f>
        <v>392.26415094339626</v>
      </c>
      <c r="BG682" s="44">
        <f>SUM(Tabela1[[#This Row],[ESTOQUE TOTAL]],Tabela1[[#This Row],[TRÂNSITO TOTAL]])</f>
        <v>1215</v>
      </c>
      <c r="BH6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240</v>
      </c>
      <c r="BI6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9.3474426807760151E-4</v>
      </c>
    </row>
    <row r="683" spans="1:61" s="3" customFormat="1" x14ac:dyDescent="0.2">
      <c r="A683" s="4" t="s">
        <v>14</v>
      </c>
      <c r="B683" s="4" t="s">
        <v>60</v>
      </c>
      <c r="C683" s="4">
        <v>250</v>
      </c>
      <c r="D683" s="4" t="s">
        <v>19</v>
      </c>
      <c r="E683" s="5">
        <v>2970</v>
      </c>
      <c r="F683" s="4">
        <v>1200</v>
      </c>
      <c r="G683" s="4">
        <v>1100</v>
      </c>
      <c r="H683" s="4">
        <v>1490</v>
      </c>
      <c r="I683" s="4">
        <v>2700</v>
      </c>
      <c r="J683" s="4">
        <v>800</v>
      </c>
      <c r="K683" s="4">
        <v>1709</v>
      </c>
      <c r="L683" s="4">
        <v>2255</v>
      </c>
      <c r="M683" s="4">
        <v>4450</v>
      </c>
      <c r="N683" s="4">
        <v>1800</v>
      </c>
      <c r="O683" s="4">
        <v>3140</v>
      </c>
      <c r="P683" s="4">
        <v>775</v>
      </c>
      <c r="Q683" s="13">
        <f t="shared" si="260"/>
        <v>1.4613145270408789</v>
      </c>
      <c r="R683" s="16">
        <f t="shared" si="261"/>
        <v>0.59043011193570871</v>
      </c>
      <c r="S683" s="16">
        <f t="shared" si="262"/>
        <v>0.54122760260773295</v>
      </c>
      <c r="T683" s="16">
        <f t="shared" si="263"/>
        <v>0.73311738898683831</v>
      </c>
      <c r="U683" s="16">
        <f t="shared" si="264"/>
        <v>1.3284677518553445</v>
      </c>
      <c r="V683" s="16">
        <f t="shared" si="265"/>
        <v>0.39362007462380583</v>
      </c>
      <c r="W683" s="16">
        <f t="shared" si="266"/>
        <v>0.84087088441510516</v>
      </c>
      <c r="X683" s="16">
        <f t="shared" si="267"/>
        <v>1.1095165853458526</v>
      </c>
      <c r="Y683" s="16">
        <f t="shared" si="268"/>
        <v>2.1895116650949196</v>
      </c>
      <c r="Z683" s="16">
        <f t="shared" si="269"/>
        <v>0.88564516790356307</v>
      </c>
      <c r="AA683" s="16">
        <f t="shared" si="270"/>
        <v>1.5449587928984378</v>
      </c>
      <c r="AB683" s="17">
        <f t="shared" si="271"/>
        <v>0.38131944729181189</v>
      </c>
      <c r="AC683" s="15">
        <v>138662.20000000001</v>
      </c>
      <c r="AD683" s="14">
        <f>AVERAGE(Tabela1[[#This Row],[202407-JUL]:[202506-JUN]])</f>
        <v>2032.4166666666667</v>
      </c>
      <c r="AE683" s="14">
        <f t="shared" si="272"/>
        <v>2032.4166666666667</v>
      </c>
      <c r="AF683" s="5">
        <v>2</v>
      </c>
      <c r="AG683" s="6">
        <v>8540</v>
      </c>
      <c r="AH683" s="4">
        <v>0</v>
      </c>
      <c r="AI683" s="23">
        <f>SUM(Tabela1[[#This Row],[ESTOQUE RJ]:[ESTOQUE SC]])</f>
        <v>8540</v>
      </c>
      <c r="AJ683" s="4">
        <v>17000</v>
      </c>
      <c r="AK683" s="4">
        <v>0</v>
      </c>
      <c r="AL683" s="24">
        <f>SUM(Tabela1[[#This Row],[QTD CONTAINER]:[QTD FÁBRICA]])</f>
        <v>17000</v>
      </c>
      <c r="AM683" s="7">
        <f t="shared" si="273"/>
        <v>4.2018942966091268</v>
      </c>
      <c r="AN683" s="7">
        <f t="shared" si="274"/>
        <v>0</v>
      </c>
      <c r="AO683" s="8">
        <f t="shared" si="275"/>
        <v>8.3644265857558739</v>
      </c>
      <c r="AP683" s="9">
        <f t="shared" si="276"/>
        <v>0</v>
      </c>
      <c r="AQ683" s="25">
        <f t="shared" si="277"/>
        <v>12.566320882365002</v>
      </c>
      <c r="AR683" s="18">
        <f t="shared" si="278"/>
        <v>4.2018942966091268</v>
      </c>
      <c r="AS683" s="7">
        <f t="shared" si="279"/>
        <v>0</v>
      </c>
      <c r="AT683" s="8">
        <f t="shared" si="280"/>
        <v>8.3644265857558739</v>
      </c>
      <c r="AU683" s="9">
        <f t="shared" si="281"/>
        <v>0</v>
      </c>
      <c r="AV683" s="10">
        <f t="shared" si="282"/>
        <v>12.566320882365002</v>
      </c>
      <c r="AW683" s="22">
        <f t="shared" si="283"/>
        <v>6.0273073926770264</v>
      </c>
      <c r="AX683" s="5">
        <f t="shared" si="284"/>
        <v>1000</v>
      </c>
      <c r="AY683" s="4">
        <f>IF(
  AND(Tabela1[[#This Row],[GRUPO | ITEM]]="PALHETAS",NOT(OR(MID(Tabela1[[#This Row],[ITEM]],1,5)="YN-PF",MID(Tabela1[[#This Row],[ITEM]],1,5)="YN-PC"))),
  0,
  IF(
    ROUNDUP(
      IF(
        IF(D683="A",13-SUM(AR683:AU683),IF(D683="B",11-SUM(AR683:AU683),IF(D683="C",7-SUM(AR683:AU683))))
        &lt;0,
        0,
        IF(D683="A",13-SUM(AR683:AU683),IF(D683="B",11-SUM(AR683:AU683),IF(D683="C",7-SUM(AR683:AU683))))
      )
      *AE683/C683, 0
    )
    *C683 = 0,
    0,
    ROUNDUP(
      IF(
        IF(D683="A",13-SUM(AR683:AU683),IF(D683="B",11-SUM(AR683:AU683),IF(D683="C",7-SUM(AR683:AU683))))
        &lt;0,
        0,
        IF(D683="A",13-SUM(AR683:AU683),IF(D683="B",11-SUM(AR683:AU683),IF(D683="C",7-SUM(AR683:AU683))))
      )
      *AE683/C683, 0
    ) *C683
  )
)</f>
        <v>1000</v>
      </c>
      <c r="AZ683" s="26">
        <f>IF(OR(COUNTIF(AB683,"&gt;="&amp;1.5)+COUNTIF(AA683,"&gt;="&amp;1.5)+COUNTIF(Z683,"&gt;="&amp;1.5)+COUNTIF(Y683,"&gt;="&amp;1.5)+COUNTIF(X683,"&gt;="&amp;1.5)&gt;=2,COUNTIF(AB683,"&gt;="&amp;2)&gt;=1,AND(AA683&gt;=1.5,AB683&lt;=0.3,AI683=0)),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+IFERROR(BA683*C683,0),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+IFERROR(BA683*C683,0),
IFERROR(AVERAGEIF(Tabela1[[#This Row],[COMPRA PADRÃO]:[COMPRA &gt;30%]],"&gt;"&amp;0,Tabela1[[#This Row],[COMPRA PADRÃO]:[COMPRA &gt;30%]]),
0))/Tabela1[[#This Row],[U/CX]],0)*Tabela1[[#This Row],[U/CX]])</f>
        <v>12250</v>
      </c>
      <c r="BA683" s="19"/>
      <c r="BB683" s="19"/>
      <c r="BC683" s="5"/>
      <c r="BD683" s="43">
        <f t="shared" si="285"/>
        <v>92.033962264150944</v>
      </c>
      <c r="BE683" s="44">
        <f>Tabela1[[#This Row],[MÉDIA DIÁRIA]]*180</f>
        <v>16566.113207547169</v>
      </c>
      <c r="BF683" s="44">
        <f>Tabela1[[#This Row],[MÉDIA DIÁRIA]]*IF(Tabela1[[#This Row],[ABC FAT]]="A",(13*22),IF(Tabela1[[#This Row],[ABC FAT]]="B",(9*22),IF(Tabela1[[#This Row],[ABC FAT]]="C",(3*22),0)))</f>
        <v>26321.713207547171</v>
      </c>
      <c r="BG683" s="44">
        <f>SUM(Tabela1[[#This Row],[ESTOQUE TOTAL]],Tabela1[[#This Row],[TRÂNSITO TOTAL]])</f>
        <v>25540</v>
      </c>
      <c r="BH6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17250</v>
      </c>
      <c r="BI6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6.0364189684785037E-5</v>
      </c>
    </row>
    <row r="684" spans="1:61" s="3" customFormat="1" x14ac:dyDescent="0.2">
      <c r="A684" s="4" t="s">
        <v>202</v>
      </c>
      <c r="B684" s="4" t="s">
        <v>394</v>
      </c>
      <c r="C684" s="4">
        <v>15</v>
      </c>
      <c r="D684" s="4" t="s">
        <v>85</v>
      </c>
      <c r="E684" s="5">
        <v>105</v>
      </c>
      <c r="F684" s="4">
        <v>210</v>
      </c>
      <c r="G684" s="4">
        <v>45</v>
      </c>
      <c r="H684" s="4">
        <v>105</v>
      </c>
      <c r="I684" s="4">
        <v>45</v>
      </c>
      <c r="J684" s="4">
        <v>90</v>
      </c>
      <c r="K684" s="4">
        <v>60</v>
      </c>
      <c r="L684" s="4">
        <v>105</v>
      </c>
      <c r="M684" s="4">
        <v>90</v>
      </c>
      <c r="N684" s="4">
        <v>150</v>
      </c>
      <c r="O684" s="4">
        <v>150</v>
      </c>
      <c r="P684" s="4">
        <v>120</v>
      </c>
      <c r="Q684" s="13">
        <f t="shared" si="260"/>
        <v>0.9882352941176471</v>
      </c>
      <c r="R684" s="16">
        <f t="shared" si="261"/>
        <v>1.9764705882352942</v>
      </c>
      <c r="S684" s="16">
        <f t="shared" si="262"/>
        <v>0.42352941176470588</v>
      </c>
      <c r="T684" s="16">
        <f t="shared" si="263"/>
        <v>0.9882352941176471</v>
      </c>
      <c r="U684" s="16">
        <f t="shared" si="264"/>
        <v>0.42352941176470588</v>
      </c>
      <c r="V684" s="16">
        <f t="shared" si="265"/>
        <v>0.84705882352941175</v>
      </c>
      <c r="W684" s="16">
        <f t="shared" si="266"/>
        <v>0.56470588235294117</v>
      </c>
      <c r="X684" s="16">
        <f t="shared" si="267"/>
        <v>0.9882352941176471</v>
      </c>
      <c r="Y684" s="16">
        <f t="shared" si="268"/>
        <v>0.84705882352941175</v>
      </c>
      <c r="Z684" s="16">
        <f t="shared" si="269"/>
        <v>1.411764705882353</v>
      </c>
      <c r="AA684" s="16">
        <f t="shared" si="270"/>
        <v>1.411764705882353</v>
      </c>
      <c r="AB684" s="17">
        <f t="shared" si="271"/>
        <v>1.1294117647058823</v>
      </c>
      <c r="AC684" s="15">
        <v>21648.75</v>
      </c>
      <c r="AD684" s="14">
        <f>AVERAGE(Tabela1[[#This Row],[202407-JUL]:[202506-JUN]])</f>
        <v>106.25</v>
      </c>
      <c r="AE684" s="14">
        <f t="shared" si="272"/>
        <v>106.25</v>
      </c>
      <c r="AF684" s="5">
        <v>0</v>
      </c>
      <c r="AG684" s="6">
        <v>210</v>
      </c>
      <c r="AH684" s="4">
        <v>255</v>
      </c>
      <c r="AI684" s="23">
        <f>SUM(Tabela1[[#This Row],[ESTOQUE RJ]:[ESTOQUE SC]])</f>
        <v>465</v>
      </c>
      <c r="AJ684" s="4">
        <v>570</v>
      </c>
      <c r="AK684" s="4">
        <v>0</v>
      </c>
      <c r="AL684" s="24">
        <f>SUM(Tabela1[[#This Row],[QTD CONTAINER]:[QTD FÁBRICA]])</f>
        <v>570</v>
      </c>
      <c r="AM684" s="7">
        <f t="shared" si="273"/>
        <v>1.9764705882352942</v>
      </c>
      <c r="AN684" s="7">
        <f t="shared" si="274"/>
        <v>2.4</v>
      </c>
      <c r="AO684" s="8">
        <f t="shared" si="275"/>
        <v>5.3647058823529408</v>
      </c>
      <c r="AP684" s="9">
        <f t="shared" si="276"/>
        <v>0</v>
      </c>
      <c r="AQ684" s="25">
        <f t="shared" si="277"/>
        <v>9.7411764705882362</v>
      </c>
      <c r="AR684" s="18">
        <f t="shared" si="278"/>
        <v>1.9764705882352942</v>
      </c>
      <c r="AS684" s="7">
        <f t="shared" si="279"/>
        <v>2.4</v>
      </c>
      <c r="AT684" s="8">
        <f t="shared" si="280"/>
        <v>5.3647058823529408</v>
      </c>
      <c r="AU684" s="9">
        <f t="shared" si="281"/>
        <v>0</v>
      </c>
      <c r="AV684" s="10">
        <f t="shared" si="282"/>
        <v>9.7411764705882362</v>
      </c>
      <c r="AW684" s="22">
        <f t="shared" si="283"/>
        <v>0</v>
      </c>
      <c r="AX684" s="5">
        <f t="shared" si="284"/>
        <v>0</v>
      </c>
      <c r="AY684" s="4">
        <f>IF(
  AND(Tabela1[[#This Row],[GRUPO | ITEM]]="PALHETAS",NOT(OR(MID(Tabela1[[#This Row],[ITEM]],1,5)="YN-PF",MID(Tabela1[[#This Row],[ITEM]],1,5)="YN-PC"))),
  0,
  IF(
    ROUNDUP(
      IF(
        IF(D684="A",13-SUM(AR684:AU684),IF(D684="B",11-SUM(AR684:AU684),IF(D684="C",7-SUM(AR684:AU684))))
        &lt;0,
        0,
        IF(D684="A",13-SUM(AR684:AU684),IF(D684="B",11-SUM(AR684:AU684),IF(D684="C",7-SUM(AR684:AU684))))
      )
      *AE684/C684, 0
    )
    *C684 = 0,
    0,
    ROUNDUP(
      IF(
        IF(D684="A",13-SUM(AR684:AU684),IF(D684="B",11-SUM(AR684:AU684),IF(D684="C",7-SUM(AR684:AU684))))
        &lt;0,
        0,
        IF(D684="A",13-SUM(AR684:AU684),IF(D684="B",11-SUM(AR684:AU684),IF(D684="C",7-SUM(AR684:AU684))))
      )
      *AE684/C684, 0
    ) *C684
  )
)</f>
        <v>0</v>
      </c>
      <c r="AZ684" s="26">
        <f>IF(OR(COUNTIF(AB684,"&gt;="&amp;1.5)+COUNTIF(AA684,"&gt;="&amp;1.5)+COUNTIF(Z684,"&gt;="&amp;1.5)+COUNTIF(Y684,"&gt;="&amp;1.5)+COUNTIF(X684,"&gt;="&amp;1.5)&gt;=2,COUNTIF(AB684,"&gt;="&amp;2)&gt;=1,AND(AA684&gt;=1.5,AB684&lt;=0.3,AI684=0)),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+IFERROR(BA684*C684,0),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+IFERROR(BA684*C684,0),
IFERROR(AVERAGEIF(Tabela1[[#This Row],[COMPRA PADRÃO]:[COMPRA &gt;30%]],"&gt;"&amp;0,Tabela1[[#This Row],[COMPRA PADRÃO]:[COMPRA &gt;30%]]),
0))/Tabela1[[#This Row],[U/CX]],0)*Tabela1[[#This Row],[U/CX]])</f>
        <v>0</v>
      </c>
      <c r="BA684" s="19"/>
      <c r="BB684" s="19"/>
      <c r="BC684" s="5"/>
      <c r="BD684" s="43">
        <f t="shared" si="285"/>
        <v>4.8113207547169807</v>
      </c>
      <c r="BE684" s="44">
        <f>Tabela1[[#This Row],[MÉDIA DIÁRIA]]*180</f>
        <v>866.0377358490565</v>
      </c>
      <c r="BF684" s="44">
        <f>Tabela1[[#This Row],[MÉDIA DIÁRIA]]*IF(Tabela1[[#This Row],[ABC FAT]]="A",(13*22),IF(Tabela1[[#This Row],[ABC FAT]]="B",(9*22),IF(Tabela1[[#This Row],[ABC FAT]]="C",(3*22),0)))</f>
        <v>317.54716981132071</v>
      </c>
      <c r="BG684" s="44">
        <f>SUM(Tabela1[[#This Row],[ESTOQUE TOTAL]],Tabela1[[#This Row],[TRÂNSITO TOTAL]])</f>
        <v>1035</v>
      </c>
      <c r="BH6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</v>
      </c>
      <c r="BI6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1.1546840958605667E-3</v>
      </c>
    </row>
    <row r="685" spans="1:61" s="3" customFormat="1" x14ac:dyDescent="0.2">
      <c r="A685" s="4" t="s">
        <v>39</v>
      </c>
      <c r="B685" s="4" t="s">
        <v>252</v>
      </c>
      <c r="C685" s="4">
        <v>20</v>
      </c>
      <c r="D685" s="4" t="s">
        <v>19</v>
      </c>
      <c r="E685" s="5">
        <v>360</v>
      </c>
      <c r="F685" s="4">
        <v>125</v>
      </c>
      <c r="G685" s="4">
        <v>80</v>
      </c>
      <c r="H685" s="4">
        <v>200</v>
      </c>
      <c r="I685" s="4">
        <v>160</v>
      </c>
      <c r="J685" s="4">
        <v>40</v>
      </c>
      <c r="K685" s="4">
        <v>110</v>
      </c>
      <c r="L685" s="4">
        <v>96</v>
      </c>
      <c r="M685" s="4">
        <v>86</v>
      </c>
      <c r="N685" s="4">
        <v>185</v>
      </c>
      <c r="O685" s="4">
        <v>140</v>
      </c>
      <c r="P685" s="4">
        <v>70</v>
      </c>
      <c r="Q685" s="13">
        <f t="shared" si="260"/>
        <v>2.6150121065375305</v>
      </c>
      <c r="R685" s="16">
        <f t="shared" si="261"/>
        <v>0.90799031476997583</v>
      </c>
      <c r="S685" s="16">
        <f t="shared" si="262"/>
        <v>0.58111380145278457</v>
      </c>
      <c r="T685" s="16">
        <f t="shared" si="263"/>
        <v>1.4527845036319613</v>
      </c>
      <c r="U685" s="16">
        <f t="shared" si="264"/>
        <v>1.1622276029055691</v>
      </c>
      <c r="V685" s="16">
        <f t="shared" si="265"/>
        <v>0.29055690072639229</v>
      </c>
      <c r="W685" s="16">
        <f t="shared" si="266"/>
        <v>0.7990314769975787</v>
      </c>
      <c r="X685" s="16">
        <f t="shared" si="267"/>
        <v>0.69733656174334147</v>
      </c>
      <c r="Y685" s="16">
        <f t="shared" si="268"/>
        <v>0.62469733656174342</v>
      </c>
      <c r="Z685" s="16">
        <f t="shared" si="269"/>
        <v>1.3438256658595642</v>
      </c>
      <c r="AA685" s="16">
        <f t="shared" si="270"/>
        <v>1.0169491525423731</v>
      </c>
      <c r="AB685" s="17">
        <f t="shared" si="271"/>
        <v>0.50847457627118653</v>
      </c>
      <c r="AC685" s="15">
        <v>137930.04</v>
      </c>
      <c r="AD685" s="14">
        <f>AVERAGE(Tabela1[[#This Row],[202407-JUL]:[202506-JUN]])</f>
        <v>137.66666666666666</v>
      </c>
      <c r="AE685" s="14">
        <f t="shared" si="272"/>
        <v>146.54545454545453</v>
      </c>
      <c r="AF685" s="5">
        <v>4</v>
      </c>
      <c r="AG685" s="6">
        <v>5</v>
      </c>
      <c r="AH685" s="4">
        <v>160</v>
      </c>
      <c r="AI685" s="23">
        <f>SUM(Tabela1[[#This Row],[ESTOQUE RJ]:[ESTOQUE SC]])</f>
        <v>165</v>
      </c>
      <c r="AJ685" s="4">
        <v>500</v>
      </c>
      <c r="AK685" s="4">
        <v>0</v>
      </c>
      <c r="AL685" s="24">
        <f>SUM(Tabela1[[#This Row],[QTD CONTAINER]:[QTD FÁBRICA]])</f>
        <v>500</v>
      </c>
      <c r="AM685" s="7">
        <f t="shared" si="273"/>
        <v>3.6319612590799036E-2</v>
      </c>
      <c r="AN685" s="7">
        <f t="shared" si="274"/>
        <v>1.1622276029055691</v>
      </c>
      <c r="AO685" s="8">
        <f t="shared" si="275"/>
        <v>3.6319612590799033</v>
      </c>
      <c r="AP685" s="9">
        <f t="shared" si="276"/>
        <v>0</v>
      </c>
      <c r="AQ685" s="25">
        <f t="shared" si="277"/>
        <v>4.8305084745762716</v>
      </c>
      <c r="AR685" s="18">
        <f t="shared" si="278"/>
        <v>3.4119106699751864E-2</v>
      </c>
      <c r="AS685" s="7">
        <f t="shared" si="279"/>
        <v>1.0918114143920596</v>
      </c>
      <c r="AT685" s="8">
        <f t="shared" si="280"/>
        <v>3.4119106699751862</v>
      </c>
      <c r="AU685" s="9">
        <f t="shared" si="281"/>
        <v>0</v>
      </c>
      <c r="AV685" s="10">
        <f t="shared" si="282"/>
        <v>4.537841191066998</v>
      </c>
      <c r="AW685" s="22">
        <f t="shared" si="283"/>
        <v>8.4443970572555713</v>
      </c>
      <c r="AX685" s="5">
        <f t="shared" si="284"/>
        <v>1140</v>
      </c>
      <c r="AY685" s="4">
        <f>IF(
  AND(Tabela1[[#This Row],[GRUPO | ITEM]]="PALHETAS",NOT(OR(MID(Tabela1[[#This Row],[ITEM]],1,5)="YN-PF",MID(Tabela1[[#This Row],[ITEM]],1,5)="YN-PC"))),
  0,
  IF(
    ROUNDUP(
      IF(
        IF(D685="A",13-SUM(AR685:AU685),IF(D685="B",11-SUM(AR685:AU685),IF(D685="C",7-SUM(AR685:AU685))))
        &lt;0,
        0,
        IF(D685="A",13-SUM(AR685:AU685),IF(D685="B",11-SUM(AR685:AU685),IF(D685="C",7-SUM(AR685:AU685))))
      )
      *AE685/C685, 0
    )
    *C685 = 0,
    0,
    ROUNDUP(
      IF(
        IF(D685="A",13-SUM(AR685:AU685),IF(D685="B",11-SUM(AR685:AU685),IF(D685="C",7-SUM(AR685:AU685))))
        &lt;0,
        0,
        IF(D685="A",13-SUM(AR685:AU685),IF(D685="B",11-SUM(AR685:AU685),IF(D685="C",7-SUM(AR685:AU685))))
      )
      *AE685/C685, 0
    ) *C685
  )
)</f>
        <v>1260</v>
      </c>
      <c r="AZ685" s="26">
        <f>IF(OR(COUNTIF(AB685,"&gt;="&amp;1.5)+COUNTIF(AA685,"&gt;="&amp;1.5)+COUNTIF(Z685,"&gt;="&amp;1.5)+COUNTIF(Y685,"&gt;="&amp;1.5)+COUNTIF(X685,"&gt;="&amp;1.5)&gt;=2,COUNTIF(AB685,"&gt;="&amp;2)&gt;=1,AND(AA685&gt;=1.5,AB685&lt;=0.3,AI685=0)),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+IFERROR(BA685*C685,0),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+IFERROR(BA685*C685,0),
IFERROR(AVERAGEIF(Tabela1[[#This Row],[COMPRA PADRÃO]:[COMPRA &gt;30%]],"&gt;"&amp;0,Tabela1[[#This Row],[COMPRA PADRÃO]:[COMPRA &gt;30%]]),
0))/Tabela1[[#This Row],[U/CX]],0)*Tabela1[[#This Row],[U/CX]])</f>
        <v>1200</v>
      </c>
      <c r="BA685" s="19"/>
      <c r="BB685" s="19"/>
      <c r="BC685" s="5"/>
      <c r="BD685" s="43">
        <f t="shared" si="285"/>
        <v>6.2339622641509438</v>
      </c>
      <c r="BE685" s="44">
        <f>Tabela1[[#This Row],[MÉDIA DIÁRIA]]*180</f>
        <v>1122.1132075471698</v>
      </c>
      <c r="BF685" s="44">
        <f>Tabela1[[#This Row],[MÉDIA DIÁRIA]]*IF(Tabela1[[#This Row],[ABC FAT]]="A",(13*22),IF(Tabela1[[#This Row],[ABC FAT]]="B",(9*22),IF(Tabela1[[#This Row],[ABC FAT]]="C",(3*22),0)))</f>
        <v>1782.91320754717</v>
      </c>
      <c r="BG685" s="44">
        <f>SUM(Tabela1[[#This Row],[ESTOQUE TOTAL]],Tabela1[[#This Row],[TRÂNSITO TOTAL]])</f>
        <v>665</v>
      </c>
      <c r="BH6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2240</v>
      </c>
      <c r="BI6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8.9117567931127251E-4</v>
      </c>
    </row>
    <row r="686" spans="1:61" s="3" customFormat="1" x14ac:dyDescent="0.2">
      <c r="A686" s="4" t="s">
        <v>1149</v>
      </c>
      <c r="B686" s="4" t="s">
        <v>1343</v>
      </c>
      <c r="C686" s="4">
        <v>50</v>
      </c>
      <c r="D686" s="4" t="s">
        <v>85</v>
      </c>
      <c r="E686" s="5"/>
      <c r="F686" s="4"/>
      <c r="G686" s="4"/>
      <c r="H686" s="4"/>
      <c r="I686" s="4"/>
      <c r="J686" s="4"/>
      <c r="K686" s="4"/>
      <c r="L686" s="4"/>
      <c r="M686" s="4"/>
      <c r="N686" s="4">
        <v>10</v>
      </c>
      <c r="O686" s="4">
        <v>2</v>
      </c>
      <c r="P686" s="4">
        <v>22</v>
      </c>
      <c r="Q686" s="13">
        <f t="shared" si="260"/>
        <v>0</v>
      </c>
      <c r="R686" s="16">
        <f t="shared" si="261"/>
        <v>0</v>
      </c>
      <c r="S686" s="16">
        <f t="shared" si="262"/>
        <v>0</v>
      </c>
      <c r="T686" s="16">
        <f t="shared" si="263"/>
        <v>0</v>
      </c>
      <c r="U686" s="16">
        <f t="shared" si="264"/>
        <v>0</v>
      </c>
      <c r="V686" s="16">
        <f t="shared" si="265"/>
        <v>0</v>
      </c>
      <c r="W686" s="16">
        <f t="shared" si="266"/>
        <v>0</v>
      </c>
      <c r="X686" s="16">
        <f t="shared" si="267"/>
        <v>0</v>
      </c>
      <c r="Y686" s="16">
        <f t="shared" si="268"/>
        <v>0</v>
      </c>
      <c r="Z686" s="16">
        <f t="shared" si="269"/>
        <v>0.88235294117647056</v>
      </c>
      <c r="AA686" s="16">
        <f t="shared" si="270"/>
        <v>0.1764705882352941</v>
      </c>
      <c r="AB686" s="17">
        <f t="shared" si="271"/>
        <v>1.9411764705882353</v>
      </c>
      <c r="AC686" s="15">
        <v>998.64</v>
      </c>
      <c r="AD686" s="14">
        <f>AVERAGE(Tabela1[[#This Row],[202407-JUL]:[202506-JUN]])</f>
        <v>11.333333333333334</v>
      </c>
      <c r="AE686" s="14">
        <f t="shared" si="272"/>
        <v>16</v>
      </c>
      <c r="AF686" s="5">
        <v>0</v>
      </c>
      <c r="AG686" s="6">
        <v>16</v>
      </c>
      <c r="AH686" s="4">
        <v>0</v>
      </c>
      <c r="AI686" s="23">
        <f>SUM(Tabela1[[#This Row],[ESTOQUE RJ]:[ESTOQUE SC]])</f>
        <v>16</v>
      </c>
      <c r="AJ686" s="4">
        <v>0</v>
      </c>
      <c r="AK686" s="4">
        <v>0</v>
      </c>
      <c r="AL686" s="24">
        <f>SUM(Tabela1[[#This Row],[QTD CONTAINER]:[QTD FÁBRICA]])</f>
        <v>0</v>
      </c>
      <c r="AM686" s="7">
        <f t="shared" si="273"/>
        <v>1.4117647058823528</v>
      </c>
      <c r="AN686" s="7">
        <f t="shared" si="274"/>
        <v>0</v>
      </c>
      <c r="AO686" s="8">
        <f t="shared" si="275"/>
        <v>0</v>
      </c>
      <c r="AP686" s="9">
        <f t="shared" si="276"/>
        <v>0</v>
      </c>
      <c r="AQ686" s="25">
        <f t="shared" si="277"/>
        <v>1.4117647058823528</v>
      </c>
      <c r="AR686" s="18">
        <f t="shared" si="278"/>
        <v>1</v>
      </c>
      <c r="AS686" s="7">
        <f t="shared" si="279"/>
        <v>0</v>
      </c>
      <c r="AT686" s="8">
        <f t="shared" si="280"/>
        <v>0</v>
      </c>
      <c r="AU686" s="9">
        <f t="shared" si="281"/>
        <v>0</v>
      </c>
      <c r="AV686" s="10">
        <f t="shared" si="282"/>
        <v>1</v>
      </c>
      <c r="AW686" s="22">
        <f t="shared" si="283"/>
        <v>7.3170731707317067</v>
      </c>
      <c r="AX686" s="5">
        <f t="shared" si="284"/>
        <v>100</v>
      </c>
      <c r="AY686" s="4">
        <f>IF(
  AND(Tabela1[[#This Row],[GRUPO | ITEM]]="PALHETAS",NOT(OR(MID(Tabela1[[#This Row],[ITEM]],1,5)="YN-PF",MID(Tabela1[[#This Row],[ITEM]],1,5)="YN-PC"))),
  0,
  IF(
    ROUNDUP(
      IF(
        IF(D686="A",13-SUM(AR686:AU686),IF(D686="B",11-SUM(AR686:AU686),IF(D686="C",7-SUM(AR686:AU686))))
        &lt;0,
        0,
        IF(D686="A",13-SUM(AR686:AU686),IF(D686="B",11-SUM(AR686:AU686),IF(D686="C",7-SUM(AR686:AU686))))
      )
      *AE686/C686, 0
    )
    *C686 = 0,
    0,
    ROUNDUP(
      IF(
        IF(D686="A",13-SUM(AR686:AU686),IF(D686="B",11-SUM(AR686:AU686),IF(D686="C",7-SUM(AR686:AU686))))
        &lt;0,
        0,
        IF(D686="A",13-SUM(AR686:AU686),IF(D686="B",11-SUM(AR686:AU686),IF(D686="C",7-SUM(AR686:AU686))))
      )
      *AE686/C686, 0
    ) *C686
  )
)</f>
        <v>100</v>
      </c>
      <c r="AZ686" s="26">
        <f>IF(OR(COUNTIF(AB686,"&gt;="&amp;1.5)+COUNTIF(AA686,"&gt;="&amp;1.5)+COUNTIF(Z686,"&gt;="&amp;1.5)+COUNTIF(Y686,"&gt;="&amp;1.5)+COUNTIF(X686,"&gt;="&amp;1.5)&gt;=2,COUNTIF(AB686,"&gt;="&amp;2)&gt;=1,AND(AA686&gt;=1.5,AB686&lt;=0.3,AI686=0)),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+IFERROR(BA686*C686,0),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+IFERROR(BA686*C686,0),
IFERROR(AVERAGEIF(Tabela1[[#This Row],[COMPRA PADRÃO]:[COMPRA &gt;30%]],"&gt;"&amp;0,Tabela1[[#This Row],[COMPRA PADRÃO]:[COMPRA &gt;30%]]),
0))/Tabela1[[#This Row],[U/CX]],0)*Tabela1[[#This Row],[U/CX]])</f>
        <v>100</v>
      </c>
      <c r="BA686" s="19"/>
      <c r="BB686" s="19"/>
      <c r="BC686" s="5"/>
      <c r="BD686" s="43">
        <f t="shared" si="285"/>
        <v>0.12830188679245283</v>
      </c>
      <c r="BE686" s="44">
        <f>Tabela1[[#This Row],[MÉDIA DIÁRIA]]*180</f>
        <v>23.09433962264151</v>
      </c>
      <c r="BF686" s="44">
        <f>Tabela1[[#This Row],[MÉDIA DIÁRIA]]*IF(Tabela1[[#This Row],[ABC FAT]]="A",(13*22),IF(Tabela1[[#This Row],[ABC FAT]]="B",(9*22),IF(Tabela1[[#This Row],[ABC FAT]]="C",(3*22),0)))</f>
        <v>8.4679245283018876</v>
      </c>
      <c r="BG686" s="44">
        <f>SUM(Tabela1[[#This Row],[ESTOQUE TOTAL]],Tabela1[[#This Row],[TRÂNSITO TOTAL]])</f>
        <v>16</v>
      </c>
      <c r="BH6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4.3300653594771241E-2</v>
      </c>
    </row>
    <row r="687" spans="1:61" s="3" customFormat="1" x14ac:dyDescent="0.2">
      <c r="A687" s="4" t="s">
        <v>39</v>
      </c>
      <c r="B687" s="4" t="s">
        <v>725</v>
      </c>
      <c r="C687" s="4">
        <v>200</v>
      </c>
      <c r="D687" s="4" t="s">
        <v>85</v>
      </c>
      <c r="E687" s="5">
        <v>1020</v>
      </c>
      <c r="F687" s="4">
        <v>1300</v>
      </c>
      <c r="G687" s="4">
        <v>1000</v>
      </c>
      <c r="H687" s="4">
        <v>1250</v>
      </c>
      <c r="I687" s="4">
        <v>1300</v>
      </c>
      <c r="J687" s="4">
        <v>200</v>
      </c>
      <c r="K687" s="4">
        <v>800</v>
      </c>
      <c r="L687" s="4">
        <v>400</v>
      </c>
      <c r="M687" s="4">
        <v>700</v>
      </c>
      <c r="N687" s="4">
        <v>500</v>
      </c>
      <c r="O687" s="4">
        <v>1300</v>
      </c>
      <c r="P687" s="4">
        <v>1300</v>
      </c>
      <c r="Q687" s="13">
        <f t="shared" si="260"/>
        <v>1.1056910569105691</v>
      </c>
      <c r="R687" s="16">
        <f t="shared" si="261"/>
        <v>1.4092140921409213</v>
      </c>
      <c r="S687" s="16">
        <f t="shared" si="262"/>
        <v>1.084010840108401</v>
      </c>
      <c r="T687" s="16">
        <f t="shared" si="263"/>
        <v>1.3550135501355014</v>
      </c>
      <c r="U687" s="16">
        <f t="shared" si="264"/>
        <v>1.4092140921409213</v>
      </c>
      <c r="V687" s="16">
        <f t="shared" si="265"/>
        <v>0.21680216802168023</v>
      </c>
      <c r="W687" s="16">
        <f t="shared" si="266"/>
        <v>0.86720867208672092</v>
      </c>
      <c r="X687" s="16">
        <f t="shared" si="267"/>
        <v>0.43360433604336046</v>
      </c>
      <c r="Y687" s="16">
        <f t="shared" si="268"/>
        <v>0.75880758807588078</v>
      </c>
      <c r="Z687" s="16">
        <f t="shared" si="269"/>
        <v>0.54200542005420049</v>
      </c>
      <c r="AA687" s="16">
        <f t="shared" si="270"/>
        <v>1.4092140921409213</v>
      </c>
      <c r="AB687" s="17">
        <f t="shared" si="271"/>
        <v>1.4092140921409213</v>
      </c>
      <c r="AC687" s="15">
        <v>24870.9</v>
      </c>
      <c r="AD687" s="14">
        <f>AVERAGE(Tabela1[[#This Row],[202407-JUL]:[202506-JUN]])</f>
        <v>922.5</v>
      </c>
      <c r="AE687" s="14">
        <f t="shared" si="272"/>
        <v>988.18181818181813</v>
      </c>
      <c r="AF687" s="5">
        <v>2</v>
      </c>
      <c r="AG687" s="6">
        <v>4356</v>
      </c>
      <c r="AH687" s="4">
        <v>0</v>
      </c>
      <c r="AI687" s="23">
        <f>SUM(Tabela1[[#This Row],[ESTOQUE RJ]:[ESTOQUE SC]])</f>
        <v>4356</v>
      </c>
      <c r="AJ687" s="4">
        <v>0</v>
      </c>
      <c r="AK687" s="4">
        <v>0</v>
      </c>
      <c r="AL687" s="24">
        <f>SUM(Tabela1[[#This Row],[QTD CONTAINER]:[QTD FÁBRICA]])</f>
        <v>0</v>
      </c>
      <c r="AM687" s="7">
        <f t="shared" si="273"/>
        <v>4.7219512195121949</v>
      </c>
      <c r="AN687" s="7">
        <f t="shared" si="274"/>
        <v>0</v>
      </c>
      <c r="AO687" s="8">
        <f t="shared" si="275"/>
        <v>0</v>
      </c>
      <c r="AP687" s="9">
        <f t="shared" si="276"/>
        <v>0</v>
      </c>
      <c r="AQ687" s="25">
        <f t="shared" si="277"/>
        <v>4.7219512195121949</v>
      </c>
      <c r="AR687" s="18">
        <f t="shared" si="278"/>
        <v>4.4080956761729535</v>
      </c>
      <c r="AS687" s="7">
        <f t="shared" si="279"/>
        <v>0</v>
      </c>
      <c r="AT687" s="8">
        <f t="shared" si="280"/>
        <v>0</v>
      </c>
      <c r="AU687" s="9">
        <f t="shared" si="281"/>
        <v>0</v>
      </c>
      <c r="AV687" s="10">
        <f t="shared" si="282"/>
        <v>4.4080956761729535</v>
      </c>
      <c r="AW687" s="22">
        <f t="shared" si="283"/>
        <v>2.5121922207684073</v>
      </c>
      <c r="AX687" s="5">
        <f t="shared" si="284"/>
        <v>2200</v>
      </c>
      <c r="AY687" s="4">
        <f>IF(
  AND(Tabela1[[#This Row],[GRUPO | ITEM]]="PALHETAS",NOT(OR(MID(Tabela1[[#This Row],[ITEM]],1,5)="YN-PF",MID(Tabela1[[#This Row],[ITEM]],1,5)="YN-PC"))),
  0,
  IF(
    ROUNDUP(
      IF(
        IF(D687="A",13-SUM(AR687:AU687),IF(D687="B",11-SUM(AR687:AU687),IF(D687="C",7-SUM(AR687:AU687))))
        &lt;0,
        0,
        IF(D687="A",13-SUM(AR687:AU687),IF(D687="B",11-SUM(AR687:AU687),IF(D687="C",7-SUM(AR687:AU687))))
      )
      *AE687/C687, 0
    )
    *C687 = 0,
    0,
    ROUNDUP(
      IF(
        IF(D687="A",13-SUM(AR687:AU687),IF(D687="B",11-SUM(AR687:AU687),IF(D687="C",7-SUM(AR687:AU687))))
        &lt;0,
        0,
        IF(D687="A",13-SUM(AR687:AU687),IF(D687="B",11-SUM(AR687:AU687),IF(D687="C",7-SUM(AR687:AU687))))
      )
      *AE687/C687, 0
    ) *C687
  )
)</f>
        <v>2600</v>
      </c>
      <c r="AZ687" s="26">
        <f>IF(OR(COUNTIF(AB687,"&gt;="&amp;1.5)+COUNTIF(AA687,"&gt;="&amp;1.5)+COUNTIF(Z687,"&gt;="&amp;1.5)+COUNTIF(Y687,"&gt;="&amp;1.5)+COUNTIF(X687,"&gt;="&amp;1.5)&gt;=2,COUNTIF(AB687,"&gt;="&amp;2)&gt;=1,AND(AA687&gt;=1.5,AB687&lt;=0.3,AI687=0)),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+IFERROR(BA687*C687,0),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+IFERROR(BA687*C687,0),
IFERROR(AVERAGEIF(Tabela1[[#This Row],[COMPRA PADRÃO]:[COMPRA &gt;30%]],"&gt;"&amp;0,Tabela1[[#This Row],[COMPRA PADRÃO]:[COMPRA &gt;30%]]),
0))/Tabela1[[#This Row],[U/CX]],0)*Tabela1[[#This Row],[U/CX]])</f>
        <v>2400</v>
      </c>
      <c r="BA687" s="19"/>
      <c r="BB687" s="19"/>
      <c r="BC687" s="5"/>
      <c r="BD687" s="43">
        <f t="shared" si="285"/>
        <v>41.773584905660378</v>
      </c>
      <c r="BE687" s="44">
        <f>Tabela1[[#This Row],[MÉDIA DIÁRIA]]*180</f>
        <v>7519.2452830188677</v>
      </c>
      <c r="BF687" s="44">
        <f>Tabela1[[#This Row],[MÉDIA DIÁRIA]]*IF(Tabela1[[#This Row],[ABC FAT]]="A",(13*22),IF(Tabela1[[#This Row],[ABC FAT]]="B",(9*22),IF(Tabela1[[#This Row],[ABC FAT]]="C",(3*22),0)))</f>
        <v>2757.0566037735848</v>
      </c>
      <c r="BG687" s="44">
        <f>SUM(Tabela1[[#This Row],[ESTOQUE TOTAL]],Tabela1[[#This Row],[TRÂNSITO TOTAL]])</f>
        <v>4356</v>
      </c>
      <c r="BH6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6000</v>
      </c>
      <c r="BI6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1.3299207066144736E-4</v>
      </c>
    </row>
    <row r="688" spans="1:61" s="3" customFormat="1" x14ac:dyDescent="0.2">
      <c r="A688" s="4" t="s">
        <v>14</v>
      </c>
      <c r="B688" s="4" t="s">
        <v>242</v>
      </c>
      <c r="C688" s="4">
        <v>200</v>
      </c>
      <c r="D688" s="4" t="s">
        <v>16</v>
      </c>
      <c r="E688" s="5"/>
      <c r="F688" s="4">
        <v>900</v>
      </c>
      <c r="G688" s="4">
        <v>599</v>
      </c>
      <c r="H688" s="4">
        <v>830</v>
      </c>
      <c r="I688" s="4">
        <v>1250</v>
      </c>
      <c r="J688" s="4"/>
      <c r="K688" s="4">
        <v>850</v>
      </c>
      <c r="L688" s="4">
        <v>200</v>
      </c>
      <c r="M688" s="4">
        <v>1050</v>
      </c>
      <c r="N688" s="4">
        <v>200</v>
      </c>
      <c r="O688" s="4">
        <v>700</v>
      </c>
      <c r="P688" s="4">
        <v>3100</v>
      </c>
      <c r="Q688" s="13">
        <f t="shared" si="260"/>
        <v>0</v>
      </c>
      <c r="R688" s="16">
        <f t="shared" si="261"/>
        <v>0.92984812480628165</v>
      </c>
      <c r="S688" s="16">
        <f t="shared" si="262"/>
        <v>0.61886558528773639</v>
      </c>
      <c r="T688" s="16">
        <f t="shared" si="263"/>
        <v>0.85752660398801528</v>
      </c>
      <c r="U688" s="16">
        <f t="shared" si="264"/>
        <v>1.2914557288976134</v>
      </c>
      <c r="V688" s="16">
        <f t="shared" si="265"/>
        <v>0</v>
      </c>
      <c r="W688" s="16">
        <f t="shared" si="266"/>
        <v>0.87818989565037708</v>
      </c>
      <c r="X688" s="16">
        <f t="shared" si="267"/>
        <v>0.20663291662361816</v>
      </c>
      <c r="Y688" s="16">
        <f t="shared" si="268"/>
        <v>1.0848228122739954</v>
      </c>
      <c r="Z688" s="16">
        <f t="shared" si="269"/>
        <v>0.20663291662361816</v>
      </c>
      <c r="AA688" s="16">
        <f t="shared" si="270"/>
        <v>0.72321520818266349</v>
      </c>
      <c r="AB688" s="17">
        <f t="shared" si="271"/>
        <v>3.2028102076660812</v>
      </c>
      <c r="AC688" s="15">
        <v>58505.2</v>
      </c>
      <c r="AD688" s="14">
        <f>AVERAGE(Tabela1[[#This Row],[202407-JUL]:[202506-JUN]])</f>
        <v>967.9</v>
      </c>
      <c r="AE688" s="14">
        <f t="shared" si="272"/>
        <v>1159.875</v>
      </c>
      <c r="AF688" s="5">
        <v>0</v>
      </c>
      <c r="AG688" s="6">
        <v>1350</v>
      </c>
      <c r="AH688" s="4">
        <v>200</v>
      </c>
      <c r="AI688" s="23">
        <f>SUM(Tabela1[[#This Row],[ESTOQUE RJ]:[ESTOQUE SC]])</f>
        <v>1550</v>
      </c>
      <c r="AJ688" s="4">
        <v>1600</v>
      </c>
      <c r="AK688" s="4">
        <v>0</v>
      </c>
      <c r="AL688" s="24">
        <f>SUM(Tabela1[[#This Row],[QTD CONTAINER]:[QTD FÁBRICA]])</f>
        <v>1600</v>
      </c>
      <c r="AM688" s="7">
        <f t="shared" si="273"/>
        <v>1.3947721872094225</v>
      </c>
      <c r="AN688" s="7">
        <f t="shared" si="274"/>
        <v>0.20663291662361816</v>
      </c>
      <c r="AO688" s="8">
        <f t="shared" si="275"/>
        <v>1.6530633329889453</v>
      </c>
      <c r="AP688" s="9">
        <f t="shared" si="276"/>
        <v>0</v>
      </c>
      <c r="AQ688" s="25">
        <f t="shared" si="277"/>
        <v>3.2544684368219858</v>
      </c>
      <c r="AR688" s="18">
        <f t="shared" si="278"/>
        <v>1.1639185257032008</v>
      </c>
      <c r="AS688" s="7">
        <f t="shared" si="279"/>
        <v>0.17243237417825197</v>
      </c>
      <c r="AT688" s="8">
        <f t="shared" si="280"/>
        <v>1.3794589934260157</v>
      </c>
      <c r="AU688" s="9">
        <f t="shared" si="281"/>
        <v>0</v>
      </c>
      <c r="AV688" s="10">
        <f t="shared" si="282"/>
        <v>2.7158098933074686</v>
      </c>
      <c r="AW688" s="22">
        <f t="shared" si="283"/>
        <v>14.287224918048196</v>
      </c>
      <c r="AX688" s="5">
        <f t="shared" si="284"/>
        <v>7600</v>
      </c>
      <c r="AY688" s="4">
        <f>IF(
  AND(Tabela1[[#This Row],[GRUPO | ITEM]]="PALHETAS",NOT(OR(MID(Tabela1[[#This Row],[ITEM]],1,5)="YN-PF",MID(Tabela1[[#This Row],[ITEM]],1,5)="YN-PC"))),
  0,
  IF(
    ROUNDUP(
      IF(
        IF(D688="A",13-SUM(AR688:AU688),IF(D688="B",11-SUM(AR688:AU688),IF(D688="C",7-SUM(AR688:AU688))))
        &lt;0,
        0,
        IF(D688="A",13-SUM(AR688:AU688),IF(D688="B",11-SUM(AR688:AU688),IF(D688="C",7-SUM(AR688:AU688))))
      )
      *AE688/C688, 0
    )
    *C688 = 0,
    0,
    ROUNDUP(
      IF(
        IF(D688="A",13-SUM(AR688:AU688),IF(D688="B",11-SUM(AR688:AU688),IF(D688="C",7-SUM(AR688:AU688))))
        &lt;0,
        0,
        IF(D688="A",13-SUM(AR688:AU688),IF(D688="B",11-SUM(AR688:AU688),IF(D688="C",7-SUM(AR688:AU688))))
      )
      *AE688/C688, 0
    ) *C688
  )
)</f>
        <v>9800</v>
      </c>
      <c r="AZ688" s="26">
        <f>IF(OR(COUNTIF(AB688,"&gt;="&amp;1.5)+COUNTIF(AA688,"&gt;="&amp;1.5)+COUNTIF(Z688,"&gt;="&amp;1.5)+COUNTIF(Y688,"&gt;="&amp;1.5)+COUNTIF(X688,"&gt;="&amp;1.5)&gt;=2,COUNTIF(AB688,"&gt;="&amp;2)&gt;=1,AND(AA688&gt;=1.5,AB688&lt;=0.3,AI688=0)),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+IFERROR(BA688*C688,0),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+IFERROR(BA688*C688,0),
IFERROR(AVERAGEIF(Tabela1[[#This Row],[COMPRA PADRÃO]:[COMPRA &gt;30%]],"&gt;"&amp;0,Tabela1[[#This Row],[COMPRA PADRÃO]:[COMPRA &gt;30%]]),
0))/Tabela1[[#This Row],[U/CX]],0)*Tabela1[[#This Row],[U/CX]])</f>
        <v>15200</v>
      </c>
      <c r="BA688" s="19"/>
      <c r="BB688" s="19"/>
      <c r="BC688" s="41"/>
      <c r="BD688" s="43">
        <f t="shared" si="285"/>
        <v>36.524528301886789</v>
      </c>
      <c r="BE688" s="44">
        <f>Tabela1[[#This Row],[MÉDIA DIÁRIA]]*180</f>
        <v>6574.4150943396216</v>
      </c>
      <c r="BF688" s="44">
        <f>Tabela1[[#This Row],[MÉDIA DIÁRIA]]*IF(Tabela1[[#This Row],[ABC FAT]]="A",(13*22),IF(Tabela1[[#This Row],[ABC FAT]]="B",(9*22),IF(Tabela1[[#This Row],[ABC FAT]]="C",(3*22),0)))</f>
        <v>7231.8566037735845</v>
      </c>
      <c r="BG688" s="44">
        <f>SUM(Tabela1[[#This Row],[ESTOQUE TOTAL]],Tabela1[[#This Row],[TRÂNSITO TOTAL]])</f>
        <v>3150</v>
      </c>
      <c r="BH6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10600</v>
      </c>
      <c r="BI6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1.5210478584794116E-4</v>
      </c>
    </row>
    <row r="689" spans="1:61" s="3" customFormat="1" x14ac:dyDescent="0.2">
      <c r="A689" s="4" t="s">
        <v>39</v>
      </c>
      <c r="B689" s="4" t="s">
        <v>691</v>
      </c>
      <c r="C689" s="4">
        <v>20</v>
      </c>
      <c r="D689" s="4" t="s">
        <v>19</v>
      </c>
      <c r="E689" s="5">
        <v>15</v>
      </c>
      <c r="F689" s="4">
        <v>23</v>
      </c>
      <c r="G689" s="4">
        <v>115</v>
      </c>
      <c r="H689" s="4">
        <v>120</v>
      </c>
      <c r="I689" s="4">
        <v>217</v>
      </c>
      <c r="J689" s="4">
        <v>15</v>
      </c>
      <c r="K689" s="4">
        <v>313</v>
      </c>
      <c r="L689" s="4">
        <v>119</v>
      </c>
      <c r="M689" s="4">
        <v>83</v>
      </c>
      <c r="N689" s="4">
        <v>267</v>
      </c>
      <c r="O689" s="4">
        <v>119</v>
      </c>
      <c r="P689" s="4">
        <v>377</v>
      </c>
      <c r="Q689" s="13">
        <f t="shared" si="260"/>
        <v>0.10095344924284913</v>
      </c>
      <c r="R689" s="16">
        <f t="shared" si="261"/>
        <v>0.15479528883903532</v>
      </c>
      <c r="S689" s="16">
        <f t="shared" si="262"/>
        <v>0.77397644419517664</v>
      </c>
      <c r="T689" s="16">
        <f t="shared" si="263"/>
        <v>0.80762759394279304</v>
      </c>
      <c r="U689" s="16">
        <f t="shared" si="264"/>
        <v>1.4604598990465507</v>
      </c>
      <c r="V689" s="16">
        <f t="shared" si="265"/>
        <v>0.10095344924284913</v>
      </c>
      <c r="W689" s="16">
        <f t="shared" si="266"/>
        <v>2.1065619742007851</v>
      </c>
      <c r="X689" s="16">
        <f t="shared" si="267"/>
        <v>0.80089736399326972</v>
      </c>
      <c r="Y689" s="16">
        <f t="shared" si="268"/>
        <v>0.55860908581043178</v>
      </c>
      <c r="Z689" s="16">
        <f t="shared" si="269"/>
        <v>1.7969713965227143</v>
      </c>
      <c r="AA689" s="16">
        <f t="shared" si="270"/>
        <v>0.80089736399326972</v>
      </c>
      <c r="AB689" s="17">
        <f t="shared" si="271"/>
        <v>2.5372966909702748</v>
      </c>
      <c r="AC689" s="15">
        <v>118113.01</v>
      </c>
      <c r="AD689" s="14">
        <f>AVERAGE(Tabela1[[#This Row],[202407-JUL]:[202506-JUN]])</f>
        <v>148.58333333333334</v>
      </c>
      <c r="AE689" s="14">
        <f t="shared" si="272"/>
        <v>192.22222222222223</v>
      </c>
      <c r="AF689" s="5">
        <v>0</v>
      </c>
      <c r="AG689" s="6">
        <v>474</v>
      </c>
      <c r="AH689" s="4">
        <v>0</v>
      </c>
      <c r="AI689" s="23">
        <f>SUM(Tabela1[[#This Row],[ESTOQUE RJ]:[ESTOQUE SC]])</f>
        <v>474</v>
      </c>
      <c r="AJ689" s="4">
        <v>0</v>
      </c>
      <c r="AK689" s="4">
        <v>0</v>
      </c>
      <c r="AL689" s="24">
        <f>SUM(Tabela1[[#This Row],[QTD CONTAINER]:[QTD FÁBRICA]])</f>
        <v>0</v>
      </c>
      <c r="AM689" s="7">
        <f t="shared" si="273"/>
        <v>3.1901289960740322</v>
      </c>
      <c r="AN689" s="7">
        <f t="shared" si="274"/>
        <v>0</v>
      </c>
      <c r="AO689" s="8">
        <f t="shared" si="275"/>
        <v>0</v>
      </c>
      <c r="AP689" s="9">
        <f t="shared" si="276"/>
        <v>0</v>
      </c>
      <c r="AQ689" s="25">
        <f t="shared" si="277"/>
        <v>3.1901289960740322</v>
      </c>
      <c r="AR689" s="18">
        <f t="shared" si="278"/>
        <v>2.4658959537572254</v>
      </c>
      <c r="AS689" s="7">
        <f t="shared" si="279"/>
        <v>0</v>
      </c>
      <c r="AT689" s="8">
        <f t="shared" si="280"/>
        <v>0</v>
      </c>
      <c r="AU689" s="9">
        <f t="shared" si="281"/>
        <v>0</v>
      </c>
      <c r="AV689" s="10">
        <f t="shared" si="282"/>
        <v>2.4658959537572254</v>
      </c>
      <c r="AW689" s="22">
        <f t="shared" si="283"/>
        <v>16.549026000489039</v>
      </c>
      <c r="AX689" s="5">
        <f t="shared" si="284"/>
        <v>1460</v>
      </c>
      <c r="AY689" s="4">
        <f>IF(
  AND(Tabela1[[#This Row],[GRUPO | ITEM]]="PALHETAS",NOT(OR(MID(Tabela1[[#This Row],[ITEM]],1,5)="YN-PF",MID(Tabela1[[#This Row],[ITEM]],1,5)="YN-PC"))),
  0,
  IF(
    ROUNDUP(
      IF(
        IF(D689="A",13-SUM(AR689:AU689),IF(D689="B",11-SUM(AR689:AU689),IF(D689="C",7-SUM(AR689:AU689))))
        &lt;0,
        0,
        IF(D689="A",13-SUM(AR689:AU689),IF(D689="B",11-SUM(AR689:AU689),IF(D689="C",7-SUM(AR689:AU689))))
      )
      *AE689/C689, 0
    )
    *C689 = 0,
    0,
    ROUNDUP(
      IF(
        IF(D689="A",13-SUM(AR689:AU689),IF(D689="B",11-SUM(AR689:AU689),IF(D689="C",7-SUM(AR689:AU689))))
        &lt;0,
        0,
        IF(D689="A",13-SUM(AR689:AU689),IF(D689="B",11-SUM(AR689:AU689),IF(D689="C",7-SUM(AR689:AU689))))
      )
      *AE689/C689, 0
    ) *C689
  )
)</f>
        <v>2040</v>
      </c>
      <c r="AZ689" s="26">
        <f>IF(OR(COUNTIF(AB689,"&gt;="&amp;1.5)+COUNTIF(AA689,"&gt;="&amp;1.5)+COUNTIF(Z689,"&gt;="&amp;1.5)+COUNTIF(Y689,"&gt;="&amp;1.5)+COUNTIF(X689,"&gt;="&amp;1.5)&gt;=2,COUNTIF(AB689,"&gt;="&amp;2)&gt;=1,AND(AA689&gt;=1.5,AB689&lt;=0.3,AI689=0)),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+IFERROR(BA689*C689,0),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+IFERROR(BA689*C689,0),
IFERROR(AVERAGEIF(Tabela1[[#This Row],[COMPRA PADRÃO]:[COMPRA &gt;30%]],"&gt;"&amp;0,Tabela1[[#This Row],[COMPRA PADRÃO]:[COMPRA &gt;30%]]),
0))/Tabela1[[#This Row],[U/CX]],0)*Tabela1[[#This Row],[U/CX]])</f>
        <v>2820</v>
      </c>
      <c r="BA689" s="33"/>
      <c r="BB689" s="33"/>
      <c r="BC689" s="42"/>
      <c r="BD689" s="43">
        <f t="shared" si="285"/>
        <v>6.7283018867924529</v>
      </c>
      <c r="BE689" s="44">
        <f>Tabela1[[#This Row],[MÉDIA DIÁRIA]]*180</f>
        <v>1211.0943396226414</v>
      </c>
      <c r="BF689" s="44">
        <f>Tabela1[[#This Row],[MÉDIA DIÁRIA]]*IF(Tabela1[[#This Row],[ABC FAT]]="A",(13*22),IF(Tabela1[[#This Row],[ABC FAT]]="B",(9*22),IF(Tabela1[[#This Row],[ABC FAT]]="C",(3*22),0)))</f>
        <v>1924.2943396226415</v>
      </c>
      <c r="BG689" s="44">
        <f>SUM(Tabela1[[#This Row],[ESTOQUE TOTAL]],Tabela1[[#This Row],[TRÂNSITO TOTAL]])</f>
        <v>474</v>
      </c>
      <c r="BH6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2660</v>
      </c>
      <c r="BI6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8.2569950769614266E-4</v>
      </c>
    </row>
    <row r="690" spans="1:61" s="3" customFormat="1" x14ac:dyDescent="0.2">
      <c r="A690" s="4" t="s">
        <v>202</v>
      </c>
      <c r="B690" s="4" t="s">
        <v>402</v>
      </c>
      <c r="C690" s="4">
        <v>15</v>
      </c>
      <c r="D690" s="4" t="s">
        <v>85</v>
      </c>
      <c r="E690" s="5">
        <v>90</v>
      </c>
      <c r="F690" s="4">
        <v>105</v>
      </c>
      <c r="G690" s="4">
        <v>45</v>
      </c>
      <c r="H690" s="4">
        <v>75</v>
      </c>
      <c r="I690" s="4">
        <v>90</v>
      </c>
      <c r="J690" s="4">
        <v>15</v>
      </c>
      <c r="K690" s="4">
        <v>30</v>
      </c>
      <c r="L690" s="4">
        <v>90</v>
      </c>
      <c r="M690" s="4">
        <v>105</v>
      </c>
      <c r="N690" s="4">
        <v>90</v>
      </c>
      <c r="O690" s="4">
        <v>30</v>
      </c>
      <c r="P690" s="4">
        <v>30</v>
      </c>
      <c r="Q690" s="13">
        <f t="shared" si="260"/>
        <v>1.3584905660377358</v>
      </c>
      <c r="R690" s="16">
        <f t="shared" si="261"/>
        <v>1.5849056603773586</v>
      </c>
      <c r="S690" s="16">
        <f t="shared" si="262"/>
        <v>0.67924528301886788</v>
      </c>
      <c r="T690" s="16">
        <f t="shared" si="263"/>
        <v>1.1320754716981132</v>
      </c>
      <c r="U690" s="16">
        <f t="shared" si="264"/>
        <v>1.3584905660377358</v>
      </c>
      <c r="V690" s="16">
        <f t="shared" si="265"/>
        <v>0.22641509433962265</v>
      </c>
      <c r="W690" s="16">
        <f t="shared" si="266"/>
        <v>0.45283018867924529</v>
      </c>
      <c r="X690" s="16">
        <f t="shared" si="267"/>
        <v>1.3584905660377358</v>
      </c>
      <c r="Y690" s="16">
        <f t="shared" si="268"/>
        <v>1.5849056603773586</v>
      </c>
      <c r="Z690" s="16">
        <f t="shared" si="269"/>
        <v>1.3584905660377358</v>
      </c>
      <c r="AA690" s="16">
        <f t="shared" si="270"/>
        <v>0.45283018867924529</v>
      </c>
      <c r="AB690" s="17">
        <f t="shared" si="271"/>
        <v>0.45283018867924529</v>
      </c>
      <c r="AC690" s="15">
        <v>12487.5</v>
      </c>
      <c r="AD690" s="14">
        <f>AVERAGE(Tabela1[[#This Row],[202407-JUL]:[202506-JUN]])</f>
        <v>66.25</v>
      </c>
      <c r="AE690" s="14">
        <f t="shared" si="272"/>
        <v>70.909090909090907</v>
      </c>
      <c r="AF690" s="5">
        <v>0</v>
      </c>
      <c r="AG690" s="6">
        <v>375</v>
      </c>
      <c r="AH690" s="4">
        <v>0</v>
      </c>
      <c r="AI690" s="23">
        <f>SUM(Tabela1[[#This Row],[ESTOQUE RJ]:[ESTOQUE SC]])</f>
        <v>375</v>
      </c>
      <c r="AJ690" s="4">
        <v>465</v>
      </c>
      <c r="AK690" s="4">
        <v>0</v>
      </c>
      <c r="AL690" s="24">
        <f>SUM(Tabela1[[#This Row],[QTD CONTAINER]:[QTD FÁBRICA]])</f>
        <v>465</v>
      </c>
      <c r="AM690" s="7">
        <f t="shared" si="273"/>
        <v>5.6603773584905657</v>
      </c>
      <c r="AN690" s="7">
        <f t="shared" si="274"/>
        <v>0</v>
      </c>
      <c r="AO690" s="8">
        <f t="shared" si="275"/>
        <v>7.0188679245283021</v>
      </c>
      <c r="AP690" s="9">
        <f t="shared" si="276"/>
        <v>0</v>
      </c>
      <c r="AQ690" s="25">
        <f t="shared" si="277"/>
        <v>12.679245283018869</v>
      </c>
      <c r="AR690" s="18">
        <f t="shared" si="278"/>
        <v>5.2884615384615383</v>
      </c>
      <c r="AS690" s="7">
        <f t="shared" si="279"/>
        <v>0</v>
      </c>
      <c r="AT690" s="8">
        <f t="shared" si="280"/>
        <v>6.5576923076923084</v>
      </c>
      <c r="AU690" s="9">
        <f t="shared" si="281"/>
        <v>0</v>
      </c>
      <c r="AV690" s="10">
        <f t="shared" si="282"/>
        <v>11.846153846153847</v>
      </c>
      <c r="AW690" s="22">
        <f t="shared" si="283"/>
        <v>0</v>
      </c>
      <c r="AX690" s="5">
        <f t="shared" si="284"/>
        <v>0</v>
      </c>
      <c r="AY690" s="4">
        <f>IF(
  AND(Tabela1[[#This Row],[GRUPO | ITEM]]="PALHETAS",NOT(OR(MID(Tabela1[[#This Row],[ITEM]],1,5)="YN-PF",MID(Tabela1[[#This Row],[ITEM]],1,5)="YN-PC"))),
  0,
  IF(
    ROUNDUP(
      IF(
        IF(D690="A",13-SUM(AR690:AU690),IF(D690="B",11-SUM(AR690:AU690),IF(D690="C",7-SUM(AR690:AU690))))
        &lt;0,
        0,
        IF(D690="A",13-SUM(AR690:AU690),IF(D690="B",11-SUM(AR690:AU690),IF(D690="C",7-SUM(AR690:AU690))))
      )
      *AE690/C690, 0
    )
    *C690 = 0,
    0,
    ROUNDUP(
      IF(
        IF(D690="A",13-SUM(AR690:AU690),IF(D690="B",11-SUM(AR690:AU690),IF(D690="C",7-SUM(AR690:AU690))))
        &lt;0,
        0,
        IF(D690="A",13-SUM(AR690:AU690),IF(D690="B",11-SUM(AR690:AU690),IF(D690="C",7-SUM(AR690:AU690))))
      )
      *AE690/C690, 0
    ) *C690
  )
)</f>
        <v>0</v>
      </c>
      <c r="AZ690" s="26">
        <f>IF(OR(COUNTIF(AB690,"&gt;="&amp;1.5)+COUNTIF(AA690,"&gt;="&amp;1.5)+COUNTIF(Z690,"&gt;="&amp;1.5)+COUNTIF(Y690,"&gt;="&amp;1.5)+COUNTIF(X690,"&gt;="&amp;1.5)&gt;=2,COUNTIF(AB690,"&gt;="&amp;2)&gt;=1,AND(AA690&gt;=1.5,AB690&lt;=0.3,AI690=0)),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+IFERROR(BA690*C690,0),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+IFERROR(BA690*C690,0),
IFERROR(AVERAGEIF(Tabela1[[#This Row],[COMPRA PADRÃO]:[COMPRA &gt;30%]],"&gt;"&amp;0,Tabela1[[#This Row],[COMPRA PADRÃO]:[COMPRA &gt;30%]]),
0))/Tabela1[[#This Row],[U/CX]],0)*Tabela1[[#This Row],[U/CX]])</f>
        <v>0</v>
      </c>
      <c r="BA690" s="19"/>
      <c r="BB690" s="19"/>
      <c r="BC690" s="5"/>
      <c r="BD690" s="43">
        <f t="shared" si="285"/>
        <v>3</v>
      </c>
      <c r="BE690" s="44">
        <f>Tabela1[[#This Row],[MÉDIA DIÁRIA]]*180</f>
        <v>540</v>
      </c>
      <c r="BF690" s="44">
        <f>Tabela1[[#This Row],[MÉDIA DIÁRIA]]*IF(Tabela1[[#This Row],[ABC FAT]]="A",(13*22),IF(Tabela1[[#This Row],[ABC FAT]]="B",(9*22),IF(Tabela1[[#This Row],[ABC FAT]]="C",(3*22),0)))</f>
        <v>198</v>
      </c>
      <c r="BG690" s="44">
        <f>SUM(Tabela1[[#This Row],[ESTOQUE TOTAL]],Tabela1[[#This Row],[TRÂNSITO TOTAL]])</f>
        <v>840</v>
      </c>
      <c r="BH6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1.8518518518518519E-3</v>
      </c>
    </row>
    <row r="691" spans="1:61" s="3" customFormat="1" x14ac:dyDescent="0.2">
      <c r="A691" s="4" t="s">
        <v>202</v>
      </c>
      <c r="B691" s="4" t="s">
        <v>396</v>
      </c>
      <c r="C691" s="4">
        <v>15</v>
      </c>
      <c r="D691" s="4" t="s">
        <v>85</v>
      </c>
      <c r="E691" s="5">
        <v>45</v>
      </c>
      <c r="F691" s="4">
        <v>75</v>
      </c>
      <c r="G691" s="4">
        <v>45</v>
      </c>
      <c r="H691" s="4">
        <v>45</v>
      </c>
      <c r="I691" s="4">
        <v>15</v>
      </c>
      <c r="J691" s="4">
        <v>15</v>
      </c>
      <c r="K691" s="4">
        <v>75</v>
      </c>
      <c r="L691" s="4">
        <v>135</v>
      </c>
      <c r="M691" s="4">
        <v>30</v>
      </c>
      <c r="N691" s="4">
        <v>45</v>
      </c>
      <c r="O691" s="4">
        <v>90</v>
      </c>
      <c r="P691" s="4">
        <v>90</v>
      </c>
      <c r="Q691" s="13">
        <f t="shared" si="260"/>
        <v>0.76595744680851063</v>
      </c>
      <c r="R691" s="16">
        <f t="shared" si="261"/>
        <v>1.2765957446808511</v>
      </c>
      <c r="S691" s="16">
        <f t="shared" si="262"/>
        <v>0.76595744680851063</v>
      </c>
      <c r="T691" s="16">
        <f t="shared" si="263"/>
        <v>0.76595744680851063</v>
      </c>
      <c r="U691" s="16">
        <f t="shared" si="264"/>
        <v>0.25531914893617019</v>
      </c>
      <c r="V691" s="16">
        <f t="shared" si="265"/>
        <v>0.25531914893617019</v>
      </c>
      <c r="W691" s="16">
        <f t="shared" si="266"/>
        <v>1.2765957446808511</v>
      </c>
      <c r="X691" s="16">
        <f t="shared" si="267"/>
        <v>2.2978723404255321</v>
      </c>
      <c r="Y691" s="16">
        <f t="shared" si="268"/>
        <v>0.51063829787234039</v>
      </c>
      <c r="Z691" s="16">
        <f t="shared" si="269"/>
        <v>0.76595744680851063</v>
      </c>
      <c r="AA691" s="16">
        <f t="shared" si="270"/>
        <v>1.5319148936170213</v>
      </c>
      <c r="AB691" s="17">
        <f t="shared" si="271"/>
        <v>1.5319148936170213</v>
      </c>
      <c r="AC691" s="15">
        <v>10204.049999999999</v>
      </c>
      <c r="AD691" s="14">
        <f>AVERAGE(Tabela1[[#This Row],[202407-JUL]:[202506-JUN]])</f>
        <v>58.75</v>
      </c>
      <c r="AE691" s="14">
        <f t="shared" si="272"/>
        <v>67.5</v>
      </c>
      <c r="AF691" s="5">
        <v>0</v>
      </c>
      <c r="AG691" s="6">
        <v>255</v>
      </c>
      <c r="AH691" s="4">
        <v>105</v>
      </c>
      <c r="AI691" s="23">
        <f>SUM(Tabela1[[#This Row],[ESTOQUE RJ]:[ESTOQUE SC]])</f>
        <v>360</v>
      </c>
      <c r="AJ691" s="4">
        <v>420</v>
      </c>
      <c r="AK691" s="4">
        <v>0</v>
      </c>
      <c r="AL691" s="24">
        <f>SUM(Tabela1[[#This Row],[QTD CONTAINER]:[QTD FÁBRICA]])</f>
        <v>420</v>
      </c>
      <c r="AM691" s="7">
        <f t="shared" si="273"/>
        <v>4.3404255319148932</v>
      </c>
      <c r="AN691" s="7">
        <f t="shared" si="274"/>
        <v>1.7872340425531914</v>
      </c>
      <c r="AO691" s="8">
        <f t="shared" si="275"/>
        <v>7.1489361702127656</v>
      </c>
      <c r="AP691" s="9">
        <f t="shared" si="276"/>
        <v>0</v>
      </c>
      <c r="AQ691" s="25">
        <f t="shared" si="277"/>
        <v>13.276595744680851</v>
      </c>
      <c r="AR691" s="18">
        <f t="shared" si="278"/>
        <v>3.7777777777777777</v>
      </c>
      <c r="AS691" s="7">
        <f t="shared" si="279"/>
        <v>1.5555555555555556</v>
      </c>
      <c r="AT691" s="8">
        <f t="shared" si="280"/>
        <v>6.2222222222222223</v>
      </c>
      <c r="AU691" s="9">
        <f t="shared" si="281"/>
        <v>0</v>
      </c>
      <c r="AV691" s="10">
        <f t="shared" si="282"/>
        <v>11.555555555555555</v>
      </c>
      <c r="AW691" s="22">
        <f t="shared" si="283"/>
        <v>5.9405940594059405</v>
      </c>
      <c r="AX691" s="5">
        <f t="shared" si="284"/>
        <v>0</v>
      </c>
      <c r="AY691" s="4">
        <f>IF(
  AND(Tabela1[[#This Row],[GRUPO | ITEM]]="PALHETAS",NOT(OR(MID(Tabela1[[#This Row],[ITEM]],1,5)="YN-PF",MID(Tabela1[[#This Row],[ITEM]],1,5)="YN-PC"))),
  0,
  IF(
    ROUNDUP(
      IF(
        IF(D691="A",13-SUM(AR691:AU691),IF(D691="B",11-SUM(AR691:AU691),IF(D691="C",7-SUM(AR691:AU691))))
        &lt;0,
        0,
        IF(D691="A",13-SUM(AR691:AU691),IF(D691="B",11-SUM(AR691:AU691),IF(D691="C",7-SUM(AR691:AU691))))
      )
      *AE691/C691, 0
    )
    *C691 = 0,
    0,
    ROUNDUP(
      IF(
        IF(D691="A",13-SUM(AR691:AU691),IF(D691="B",11-SUM(AR691:AU691),IF(D691="C",7-SUM(AR691:AU691))))
        &lt;0,
        0,
        IF(D691="A",13-SUM(AR691:AU691),IF(D691="B",11-SUM(AR691:AU691),IF(D691="C",7-SUM(AR691:AU691))))
      )
      *AE691/C691, 0
    ) *C691
  )
)</f>
        <v>0</v>
      </c>
      <c r="AZ691" s="26">
        <f>IF(OR(COUNTIF(AB691,"&gt;="&amp;1.5)+COUNTIF(AA691,"&gt;="&amp;1.5)+COUNTIF(Z691,"&gt;="&amp;1.5)+COUNTIF(Y691,"&gt;="&amp;1.5)+COUNTIF(X691,"&gt;="&amp;1.5)&gt;=2,COUNTIF(AB691,"&gt;="&amp;2)&gt;=1,AND(AA691&gt;=1.5,AB691&lt;=0.3,AI691=0)),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+IFERROR(BA691*C691,0),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+IFERROR(BA691*C691,0),
IFERROR(AVERAGEIF(Tabela1[[#This Row],[COMPRA PADRÃO]:[COMPRA &gt;30%]],"&gt;"&amp;0,Tabela1[[#This Row],[COMPRA PADRÃO]:[COMPRA &gt;30%]]),
0))/Tabela1[[#This Row],[U/CX]],0)*Tabela1[[#This Row],[U/CX]])</f>
        <v>375</v>
      </c>
      <c r="BA691" s="33"/>
      <c r="BB691" s="33"/>
      <c r="BC691" s="41"/>
      <c r="BD691" s="43">
        <f t="shared" si="285"/>
        <v>2.6603773584905661</v>
      </c>
      <c r="BE691" s="44">
        <f>Tabela1[[#This Row],[MÉDIA DIÁRIA]]*180</f>
        <v>478.8679245283019</v>
      </c>
      <c r="BF691" s="44">
        <f>Tabela1[[#This Row],[MÉDIA DIÁRIA]]*IF(Tabela1[[#This Row],[ABC FAT]]="A",(13*22),IF(Tabela1[[#This Row],[ABC FAT]]="B",(9*22),IF(Tabela1[[#This Row],[ABC FAT]]="C",(3*22),0)))</f>
        <v>175.58490566037736</v>
      </c>
      <c r="BG691" s="44">
        <f>SUM(Tabela1[[#This Row],[ESTOQUE TOTAL]],Tabela1[[#This Row],[TRÂNSITO TOTAL]])</f>
        <v>780</v>
      </c>
      <c r="BH6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2.0882584712371946E-3</v>
      </c>
    </row>
    <row r="692" spans="1:61" s="3" customFormat="1" x14ac:dyDescent="0.2">
      <c r="A692" s="4" t="s">
        <v>202</v>
      </c>
      <c r="B692" s="4" t="s">
        <v>367</v>
      </c>
      <c r="C692" s="4">
        <v>15</v>
      </c>
      <c r="D692" s="4" t="s">
        <v>16</v>
      </c>
      <c r="E692" s="5">
        <v>225</v>
      </c>
      <c r="F692" s="4">
        <v>225</v>
      </c>
      <c r="G692" s="4">
        <v>105</v>
      </c>
      <c r="H692" s="4">
        <v>195</v>
      </c>
      <c r="I692" s="4">
        <v>210</v>
      </c>
      <c r="J692" s="4">
        <v>120</v>
      </c>
      <c r="K692" s="4">
        <v>135</v>
      </c>
      <c r="L692" s="4">
        <v>150</v>
      </c>
      <c r="M692" s="4">
        <v>255</v>
      </c>
      <c r="N692" s="4">
        <v>135</v>
      </c>
      <c r="O692" s="4">
        <v>120</v>
      </c>
      <c r="P692" s="4">
        <v>330</v>
      </c>
      <c r="Q692" s="13">
        <f t="shared" si="260"/>
        <v>1.2244897959183674</v>
      </c>
      <c r="R692" s="16">
        <f t="shared" si="261"/>
        <v>1.2244897959183674</v>
      </c>
      <c r="S692" s="16">
        <f t="shared" si="262"/>
        <v>0.5714285714285714</v>
      </c>
      <c r="T692" s="16">
        <f t="shared" si="263"/>
        <v>1.0612244897959184</v>
      </c>
      <c r="U692" s="16">
        <f t="shared" si="264"/>
        <v>1.1428571428571428</v>
      </c>
      <c r="V692" s="16">
        <f t="shared" si="265"/>
        <v>0.65306122448979587</v>
      </c>
      <c r="W692" s="16">
        <f t="shared" si="266"/>
        <v>0.73469387755102045</v>
      </c>
      <c r="X692" s="16">
        <f t="shared" si="267"/>
        <v>0.81632653061224492</v>
      </c>
      <c r="Y692" s="16">
        <f t="shared" si="268"/>
        <v>1.3877551020408163</v>
      </c>
      <c r="Z692" s="16">
        <f t="shared" si="269"/>
        <v>0.73469387755102045</v>
      </c>
      <c r="AA692" s="16">
        <f t="shared" si="270"/>
        <v>0.65306122448979587</v>
      </c>
      <c r="AB692" s="17">
        <f t="shared" si="271"/>
        <v>1.7959183673469388</v>
      </c>
      <c r="AC692" s="15">
        <v>32565.75</v>
      </c>
      <c r="AD692" s="14">
        <f>AVERAGE(Tabela1[[#This Row],[202407-JUL]:[202506-JUN]])</f>
        <v>183.75</v>
      </c>
      <c r="AE692" s="14">
        <f t="shared" si="272"/>
        <v>183.75</v>
      </c>
      <c r="AF692" s="5">
        <v>0</v>
      </c>
      <c r="AG692" s="6">
        <v>285</v>
      </c>
      <c r="AH692" s="4">
        <v>720</v>
      </c>
      <c r="AI692" s="23">
        <f>SUM(Tabela1[[#This Row],[ESTOQUE RJ]:[ESTOQUE SC]])</f>
        <v>1005</v>
      </c>
      <c r="AJ692" s="4">
        <v>1425</v>
      </c>
      <c r="AK692" s="4">
        <v>0</v>
      </c>
      <c r="AL692" s="24">
        <f>SUM(Tabela1[[#This Row],[QTD CONTAINER]:[QTD FÁBRICA]])</f>
        <v>1425</v>
      </c>
      <c r="AM692" s="7">
        <f t="shared" si="273"/>
        <v>1.5510204081632653</v>
      </c>
      <c r="AN692" s="7">
        <f t="shared" si="274"/>
        <v>3.9183673469387754</v>
      </c>
      <c r="AO692" s="8">
        <f t="shared" si="275"/>
        <v>7.7551020408163263</v>
      </c>
      <c r="AP692" s="9">
        <f t="shared" si="276"/>
        <v>0</v>
      </c>
      <c r="AQ692" s="25">
        <f t="shared" si="277"/>
        <v>13.224489795918366</v>
      </c>
      <c r="AR692" s="18">
        <f t="shared" si="278"/>
        <v>1.5510204081632653</v>
      </c>
      <c r="AS692" s="7">
        <f t="shared" si="279"/>
        <v>3.9183673469387754</v>
      </c>
      <c r="AT692" s="8">
        <f t="shared" si="280"/>
        <v>7.7551020408163263</v>
      </c>
      <c r="AU692" s="9">
        <f t="shared" si="281"/>
        <v>0</v>
      </c>
      <c r="AV692" s="10">
        <f t="shared" si="282"/>
        <v>13.224489795918366</v>
      </c>
      <c r="AW692" s="22">
        <f t="shared" si="283"/>
        <v>0</v>
      </c>
      <c r="AX692" s="5">
        <f t="shared" si="284"/>
        <v>0</v>
      </c>
      <c r="AY692" s="4">
        <f>IF(
  AND(Tabela1[[#This Row],[GRUPO | ITEM]]="PALHETAS",NOT(OR(MID(Tabela1[[#This Row],[ITEM]],1,5)="YN-PF",MID(Tabela1[[#This Row],[ITEM]],1,5)="YN-PC"))),
  0,
  IF(
    ROUNDUP(
      IF(
        IF(D692="A",13-SUM(AR692:AU692),IF(D692="B",11-SUM(AR692:AU692),IF(D692="C",7-SUM(AR692:AU692))))
        &lt;0,
        0,
        IF(D692="A",13-SUM(AR692:AU692),IF(D692="B",11-SUM(AR692:AU692),IF(D692="C",7-SUM(AR692:AU692))))
      )
      *AE692/C692, 0
    )
    *C692 = 0,
    0,
    ROUNDUP(
      IF(
        IF(D692="A",13-SUM(AR692:AU692),IF(D692="B",11-SUM(AR692:AU692),IF(D692="C",7-SUM(AR692:AU692))))
        &lt;0,
        0,
        IF(D692="A",13-SUM(AR692:AU692),IF(D692="B",11-SUM(AR692:AU692),IF(D692="C",7-SUM(AR692:AU692))))
      )
      *AE692/C692, 0
    ) *C692
  )
)</f>
        <v>0</v>
      </c>
      <c r="AZ692" s="26">
        <f>IF(OR(COUNTIF(AB692,"&gt;="&amp;1.5)+COUNTIF(AA692,"&gt;="&amp;1.5)+COUNTIF(Z692,"&gt;="&amp;1.5)+COUNTIF(Y692,"&gt;="&amp;1.5)+COUNTIF(X692,"&gt;="&amp;1.5)&gt;=2,COUNTIF(AB692,"&gt;="&amp;2)&gt;=1,AND(AA692&gt;=1.5,AB692&lt;=0.3,AI692=0)),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+IFERROR(BA692*C692,0),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+IFERROR(BA692*C692,0),
IFERROR(AVERAGEIF(Tabela1[[#This Row],[COMPRA PADRÃO]:[COMPRA &gt;30%]],"&gt;"&amp;0,Tabela1[[#This Row],[COMPRA PADRÃO]:[COMPRA &gt;30%]]),
0))/Tabela1[[#This Row],[U/CX]],0)*Tabela1[[#This Row],[U/CX]])</f>
        <v>0</v>
      </c>
      <c r="BA692" s="19"/>
      <c r="BB692" s="19"/>
      <c r="BC692" s="41"/>
      <c r="BD692" s="43">
        <f t="shared" si="285"/>
        <v>8.3207547169811313</v>
      </c>
      <c r="BE692" s="44">
        <f>Tabela1[[#This Row],[MÉDIA DIÁRIA]]*180</f>
        <v>1497.7358490566037</v>
      </c>
      <c r="BF692" s="44">
        <f>Tabela1[[#This Row],[MÉDIA DIÁRIA]]*IF(Tabela1[[#This Row],[ABC FAT]]="A",(13*22),IF(Tabela1[[#This Row],[ABC FAT]]="B",(9*22),IF(Tabela1[[#This Row],[ABC FAT]]="C",(3*22),0)))</f>
        <v>1647.509433962264</v>
      </c>
      <c r="BG692" s="44">
        <f>SUM(Tabela1[[#This Row],[ESTOQUE TOTAL]],Tabela1[[#This Row],[TRÂNSITO TOTAL]])</f>
        <v>2430</v>
      </c>
      <c r="BH6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720</v>
      </c>
      <c r="BI6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6.6767447719828679E-4</v>
      </c>
    </row>
    <row r="693" spans="1:61" s="3" customFormat="1" x14ac:dyDescent="0.2">
      <c r="A693" s="4" t="s">
        <v>202</v>
      </c>
      <c r="B693" s="4" t="s">
        <v>288</v>
      </c>
      <c r="C693" s="4">
        <v>15</v>
      </c>
      <c r="D693" s="4" t="s">
        <v>85</v>
      </c>
      <c r="E693" s="5">
        <v>315</v>
      </c>
      <c r="F693" s="4">
        <v>60</v>
      </c>
      <c r="G693" s="4">
        <v>61</v>
      </c>
      <c r="H693" s="4">
        <v>60</v>
      </c>
      <c r="I693" s="4">
        <v>90</v>
      </c>
      <c r="J693" s="4">
        <v>15</v>
      </c>
      <c r="K693" s="4">
        <v>150</v>
      </c>
      <c r="L693" s="4">
        <v>90</v>
      </c>
      <c r="M693" s="4">
        <v>195</v>
      </c>
      <c r="N693" s="4">
        <v>45</v>
      </c>
      <c r="O693" s="4">
        <v>105</v>
      </c>
      <c r="P693" s="4">
        <v>105</v>
      </c>
      <c r="Q693" s="13">
        <f t="shared" si="260"/>
        <v>2.9279628195197525</v>
      </c>
      <c r="R693" s="16">
        <f t="shared" si="261"/>
        <v>0.55770720371804805</v>
      </c>
      <c r="S693" s="16">
        <f t="shared" si="262"/>
        <v>0.56700232378001547</v>
      </c>
      <c r="T693" s="16">
        <f t="shared" si="263"/>
        <v>0.55770720371804805</v>
      </c>
      <c r="U693" s="16">
        <f t="shared" si="264"/>
        <v>0.83656080557707202</v>
      </c>
      <c r="V693" s="16">
        <f t="shared" si="265"/>
        <v>0.13942680092951201</v>
      </c>
      <c r="W693" s="16">
        <f t="shared" si="266"/>
        <v>1.3942680092951201</v>
      </c>
      <c r="X693" s="16">
        <f t="shared" si="267"/>
        <v>0.83656080557707202</v>
      </c>
      <c r="Y693" s="16">
        <f t="shared" si="268"/>
        <v>1.8125484120836561</v>
      </c>
      <c r="Z693" s="16">
        <f t="shared" si="269"/>
        <v>0.41828040278853601</v>
      </c>
      <c r="AA693" s="16">
        <f t="shared" si="270"/>
        <v>0.97598760650658412</v>
      </c>
      <c r="AB693" s="17">
        <f t="shared" si="271"/>
        <v>0.97598760650658412</v>
      </c>
      <c r="AC693" s="15">
        <v>17503.900000000001</v>
      </c>
      <c r="AD693" s="14">
        <f>AVERAGE(Tabela1[[#This Row],[202407-JUL]:[202506-JUN]])</f>
        <v>107.58333333333333</v>
      </c>
      <c r="AE693" s="14">
        <f t="shared" si="272"/>
        <v>116</v>
      </c>
      <c r="AF693" s="5">
        <v>1</v>
      </c>
      <c r="AG693" s="6">
        <v>374</v>
      </c>
      <c r="AH693" s="4">
        <v>240</v>
      </c>
      <c r="AI693" s="23">
        <f>SUM(Tabela1[[#This Row],[ESTOQUE RJ]:[ESTOQUE SC]])</f>
        <v>614</v>
      </c>
      <c r="AJ693" s="4">
        <v>570</v>
      </c>
      <c r="AK693" s="4">
        <v>0</v>
      </c>
      <c r="AL693" s="24">
        <f>SUM(Tabela1[[#This Row],[QTD CONTAINER]:[QTD FÁBRICA]])</f>
        <v>570</v>
      </c>
      <c r="AM693" s="7">
        <f t="shared" si="273"/>
        <v>3.4763749031758326</v>
      </c>
      <c r="AN693" s="7">
        <f t="shared" si="274"/>
        <v>2.2308288148721922</v>
      </c>
      <c r="AO693" s="8">
        <f t="shared" si="275"/>
        <v>5.2982184353214565</v>
      </c>
      <c r="AP693" s="9">
        <f t="shared" si="276"/>
        <v>0</v>
      </c>
      <c r="AQ693" s="25">
        <f t="shared" si="277"/>
        <v>11.00542215336948</v>
      </c>
      <c r="AR693" s="18">
        <f t="shared" si="278"/>
        <v>3.2241379310344827</v>
      </c>
      <c r="AS693" s="7">
        <f t="shared" si="279"/>
        <v>2.0689655172413794</v>
      </c>
      <c r="AT693" s="8">
        <f t="shared" si="280"/>
        <v>4.9137931034482758</v>
      </c>
      <c r="AU693" s="9">
        <f t="shared" si="281"/>
        <v>0</v>
      </c>
      <c r="AV693" s="10">
        <f t="shared" si="282"/>
        <v>10.206896551724139</v>
      </c>
      <c r="AW693" s="22">
        <f t="shared" si="283"/>
        <v>0</v>
      </c>
      <c r="AX693" s="5">
        <f t="shared" si="284"/>
        <v>0</v>
      </c>
      <c r="AY693" s="4">
        <f>IF(
  AND(Tabela1[[#This Row],[GRUPO | ITEM]]="PALHETAS",NOT(OR(MID(Tabela1[[#This Row],[ITEM]],1,5)="YN-PF",MID(Tabela1[[#This Row],[ITEM]],1,5)="YN-PC"))),
  0,
  IF(
    ROUNDUP(
      IF(
        IF(D693="A",13-SUM(AR693:AU693),IF(D693="B",11-SUM(AR693:AU693),IF(D693="C",7-SUM(AR693:AU693))))
        &lt;0,
        0,
        IF(D693="A",13-SUM(AR693:AU693),IF(D693="B",11-SUM(AR693:AU693),IF(D693="C",7-SUM(AR693:AU693))))
      )
      *AE693/C693, 0
    )
    *C693 = 0,
    0,
    ROUNDUP(
      IF(
        IF(D693="A",13-SUM(AR693:AU693),IF(D693="B",11-SUM(AR693:AU693),IF(D693="C",7-SUM(AR693:AU693))))
        &lt;0,
        0,
        IF(D693="A",13-SUM(AR693:AU693),IF(D693="B",11-SUM(AR693:AU693),IF(D693="C",7-SUM(AR693:AU693))))
      )
      *AE693/C693, 0
    ) *C693
  )
)</f>
        <v>0</v>
      </c>
      <c r="AZ693" s="26">
        <f>IF(OR(COUNTIF(AB693,"&gt;="&amp;1.5)+COUNTIF(AA693,"&gt;="&amp;1.5)+COUNTIF(Z693,"&gt;="&amp;1.5)+COUNTIF(Y693,"&gt;="&amp;1.5)+COUNTIF(X693,"&gt;="&amp;1.5)&gt;=2,COUNTIF(AB693,"&gt;="&amp;2)&gt;=1,AND(AA693&gt;=1.5,AB693&lt;=0.3,AI693=0)),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+IFERROR(BA693*C693,0),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+IFERROR(BA693*C693,0),
IFERROR(AVERAGEIF(Tabela1[[#This Row],[COMPRA PADRÃO]:[COMPRA &gt;30%]],"&gt;"&amp;0,Tabela1[[#This Row],[COMPRA PADRÃO]:[COMPRA &gt;30%]]),
0))/Tabela1[[#This Row],[U/CX]],0)*Tabela1[[#This Row],[U/CX]])</f>
        <v>0</v>
      </c>
      <c r="BA693" s="19"/>
      <c r="BB693" s="19"/>
      <c r="BC693" s="5"/>
      <c r="BD693" s="43">
        <f t="shared" si="285"/>
        <v>4.8716981132075468</v>
      </c>
      <c r="BE693" s="44">
        <f>Tabela1[[#This Row],[MÉDIA DIÁRIA]]*180</f>
        <v>876.90566037735846</v>
      </c>
      <c r="BF693" s="44">
        <f>Tabela1[[#This Row],[MÉDIA DIÁRIA]]*IF(Tabela1[[#This Row],[ABC FAT]]="A",(13*22),IF(Tabela1[[#This Row],[ABC FAT]]="B",(9*22),IF(Tabela1[[#This Row],[ABC FAT]]="C",(3*22),0)))</f>
        <v>321.53207547169808</v>
      </c>
      <c r="BG693" s="44">
        <f>SUM(Tabela1[[#This Row],[ESTOQUE TOTAL]],Tabela1[[#This Row],[TRÂNSITO TOTAL]])</f>
        <v>1184</v>
      </c>
      <c r="BH6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</v>
      </c>
      <c r="BI6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1.1403735261210088E-3</v>
      </c>
    </row>
    <row r="694" spans="1:61" s="3" customFormat="1" x14ac:dyDescent="0.2">
      <c r="A694" s="4" t="s">
        <v>269</v>
      </c>
      <c r="B694" s="4" t="s">
        <v>1403</v>
      </c>
      <c r="C694" s="4">
        <v>50</v>
      </c>
      <c r="D694" s="4" t="s">
        <v>85</v>
      </c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>
        <v>111</v>
      </c>
      <c r="P694" s="4">
        <v>85</v>
      </c>
      <c r="Q694" s="13">
        <f t="shared" si="260"/>
        <v>0</v>
      </c>
      <c r="R694" s="16">
        <f t="shared" si="261"/>
        <v>0</v>
      </c>
      <c r="S694" s="16">
        <f t="shared" si="262"/>
        <v>0</v>
      </c>
      <c r="T694" s="16">
        <f t="shared" si="263"/>
        <v>0</v>
      </c>
      <c r="U694" s="16">
        <f t="shared" si="264"/>
        <v>0</v>
      </c>
      <c r="V694" s="16">
        <f t="shared" si="265"/>
        <v>0</v>
      </c>
      <c r="W694" s="16">
        <f t="shared" si="266"/>
        <v>0</v>
      </c>
      <c r="X694" s="16">
        <f t="shared" si="267"/>
        <v>0</v>
      </c>
      <c r="Y694" s="16">
        <f t="shared" si="268"/>
        <v>0</v>
      </c>
      <c r="Z694" s="16">
        <f t="shared" si="269"/>
        <v>0</v>
      </c>
      <c r="AA694" s="16">
        <f t="shared" si="270"/>
        <v>1.1326530612244898</v>
      </c>
      <c r="AB694" s="17">
        <f t="shared" si="271"/>
        <v>0.86734693877551017</v>
      </c>
      <c r="AC694" s="15">
        <v>9745.61</v>
      </c>
      <c r="AD694" s="14">
        <f>AVERAGE(Tabela1[[#This Row],[202407-JUL]:[202506-JUN]])</f>
        <v>98</v>
      </c>
      <c r="AE694" s="14">
        <f t="shared" si="272"/>
        <v>98</v>
      </c>
      <c r="AF694" s="5">
        <v>0</v>
      </c>
      <c r="AG694" s="6">
        <v>26</v>
      </c>
      <c r="AH694" s="4">
        <v>0</v>
      </c>
      <c r="AI694" s="23">
        <f>SUM(Tabela1[[#This Row],[ESTOQUE RJ]:[ESTOQUE SC]])</f>
        <v>26</v>
      </c>
      <c r="AJ694" s="4">
        <v>0</v>
      </c>
      <c r="AK694" s="4">
        <v>0</v>
      </c>
      <c r="AL694" s="24">
        <f>SUM(Tabela1[[#This Row],[QTD CONTAINER]:[QTD FÁBRICA]])</f>
        <v>0</v>
      </c>
      <c r="AM694" s="7">
        <f t="shared" si="273"/>
        <v>0.26530612244897961</v>
      </c>
      <c r="AN694" s="7">
        <f t="shared" si="274"/>
        <v>0</v>
      </c>
      <c r="AO694" s="8">
        <f t="shared" si="275"/>
        <v>0</v>
      </c>
      <c r="AP694" s="9">
        <f t="shared" si="276"/>
        <v>0</v>
      </c>
      <c r="AQ694" s="25">
        <f t="shared" si="277"/>
        <v>0.26530612244897961</v>
      </c>
      <c r="AR694" s="18">
        <f t="shared" si="278"/>
        <v>0.26530612244897961</v>
      </c>
      <c r="AS694" s="7">
        <f t="shared" si="279"/>
        <v>0</v>
      </c>
      <c r="AT694" s="8">
        <f t="shared" si="280"/>
        <v>0</v>
      </c>
      <c r="AU694" s="9">
        <f t="shared" si="281"/>
        <v>0</v>
      </c>
      <c r="AV694" s="10">
        <f t="shared" si="282"/>
        <v>0.26530612244897961</v>
      </c>
      <c r="AW694" s="22">
        <f t="shared" si="283"/>
        <v>7.1428571428571432</v>
      </c>
      <c r="AX694" s="5">
        <f t="shared" si="284"/>
        <v>700</v>
      </c>
      <c r="AY694" s="4">
        <f>IF(
  AND(Tabela1[[#This Row],[GRUPO | ITEM]]="PALHETAS",NOT(OR(MID(Tabela1[[#This Row],[ITEM]],1,5)="YN-PF",MID(Tabela1[[#This Row],[ITEM]],1,5)="YN-PC"))),
  0,
  IF(
    ROUNDUP(
      IF(
        IF(D694="A",13-SUM(AR694:AU694),IF(D694="B",11-SUM(AR694:AU694),IF(D694="C",7-SUM(AR694:AU694))))
        &lt;0,
        0,
        IF(D694="A",13-SUM(AR694:AU694),IF(D694="B",11-SUM(AR694:AU694),IF(D694="C",7-SUM(AR694:AU694))))
      )
      *AE694/C694, 0
    )
    *C694 = 0,
    0,
    ROUNDUP(
      IF(
        IF(D694="A",13-SUM(AR694:AU694),IF(D694="B",11-SUM(AR694:AU694),IF(D694="C",7-SUM(AR694:AU694))))
        &lt;0,
        0,
        IF(D694="A",13-SUM(AR694:AU694),IF(D694="B",11-SUM(AR694:AU694),IF(D694="C",7-SUM(AR694:AU694))))
      )
      *AE694/C694, 0
    ) *C694
  )
)</f>
        <v>700</v>
      </c>
      <c r="AZ694" s="26">
        <f>IF(OR(COUNTIF(AB694,"&gt;="&amp;1.5)+COUNTIF(AA694,"&gt;="&amp;1.5)+COUNTIF(Z694,"&gt;="&amp;1.5)+COUNTIF(Y694,"&gt;="&amp;1.5)+COUNTIF(X694,"&gt;="&amp;1.5)&gt;=2,COUNTIF(AB694,"&gt;="&amp;2)&gt;=1,AND(AA694&gt;=1.5,AB694&lt;=0.3,AI694=0)),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+IFERROR(BA694*C694,0),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+IFERROR(BA694*C694,0),
IFERROR(AVERAGEIF(Tabela1[[#This Row],[COMPRA PADRÃO]:[COMPRA &gt;30%]],"&gt;"&amp;0,Tabela1[[#This Row],[COMPRA PADRÃO]:[COMPRA &gt;30%]]),
0))/Tabela1[[#This Row],[U/CX]],0)*Tabela1[[#This Row],[U/CX]])</f>
        <v>700</v>
      </c>
      <c r="BA694" s="19"/>
      <c r="BB694" s="19"/>
      <c r="BC694" s="5"/>
      <c r="BD694" s="43">
        <f t="shared" si="285"/>
        <v>0.73962264150943391</v>
      </c>
      <c r="BE694" s="44">
        <f>Tabela1[[#This Row],[MÉDIA DIÁRIA]]*180</f>
        <v>133.1320754716981</v>
      </c>
      <c r="BF694" s="44">
        <f>Tabela1[[#This Row],[MÉDIA DIÁRIA]]*IF(Tabela1[[#This Row],[ABC FAT]]="A",(13*22),IF(Tabela1[[#This Row],[ABC FAT]]="B",(9*22),IF(Tabela1[[#This Row],[ABC FAT]]="C",(3*22),0)))</f>
        <v>48.81509433962264</v>
      </c>
      <c r="BG694" s="44">
        <f>SUM(Tabela1[[#This Row],[ESTOQUE TOTAL]],Tabela1[[#This Row],[TRÂNSITO TOTAL]])</f>
        <v>26</v>
      </c>
      <c r="BH6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</v>
      </c>
      <c r="BI6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7.5113378684807264E-3</v>
      </c>
    </row>
    <row r="695" spans="1:61" s="3" customFormat="1" x14ac:dyDescent="0.2">
      <c r="A695" s="4" t="s">
        <v>269</v>
      </c>
      <c r="B695" s="4" t="s">
        <v>1395</v>
      </c>
      <c r="C695" s="4">
        <v>20</v>
      </c>
      <c r="D695" s="4" t="s">
        <v>85</v>
      </c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>
        <v>40</v>
      </c>
      <c r="P695" s="4">
        <v>25</v>
      </c>
      <c r="Q695" s="13">
        <f t="shared" si="260"/>
        <v>0</v>
      </c>
      <c r="R695" s="16">
        <f t="shared" si="261"/>
        <v>0</v>
      </c>
      <c r="S695" s="16">
        <f t="shared" si="262"/>
        <v>0</v>
      </c>
      <c r="T695" s="16">
        <f t="shared" si="263"/>
        <v>0</v>
      </c>
      <c r="U695" s="16">
        <f t="shared" si="264"/>
        <v>0</v>
      </c>
      <c r="V695" s="16">
        <f t="shared" si="265"/>
        <v>0</v>
      </c>
      <c r="W695" s="16">
        <f t="shared" si="266"/>
        <v>0</v>
      </c>
      <c r="X695" s="16">
        <f t="shared" si="267"/>
        <v>0</v>
      </c>
      <c r="Y695" s="16">
        <f t="shared" si="268"/>
        <v>0</v>
      </c>
      <c r="Z695" s="16">
        <f t="shared" si="269"/>
        <v>0</v>
      </c>
      <c r="AA695" s="16">
        <f t="shared" si="270"/>
        <v>1.2307692307692308</v>
      </c>
      <c r="AB695" s="17">
        <f t="shared" si="271"/>
        <v>0.76923076923076927</v>
      </c>
      <c r="AC695" s="15">
        <v>3709.71</v>
      </c>
      <c r="AD695" s="14">
        <f>AVERAGE(Tabela1[[#This Row],[202407-JUL]:[202506-JUN]])</f>
        <v>32.5</v>
      </c>
      <c r="AE695" s="14">
        <f t="shared" si="272"/>
        <v>32.5</v>
      </c>
      <c r="AF695" s="5">
        <v>0</v>
      </c>
      <c r="AG695" s="6">
        <v>35</v>
      </c>
      <c r="AH695" s="4">
        <v>0</v>
      </c>
      <c r="AI695" s="23">
        <f>SUM(Tabela1[[#This Row],[ESTOQUE RJ]:[ESTOQUE SC]])</f>
        <v>35</v>
      </c>
      <c r="AJ695" s="4">
        <v>0</v>
      </c>
      <c r="AK695" s="4">
        <v>0</v>
      </c>
      <c r="AL695" s="24">
        <f>SUM(Tabela1[[#This Row],[QTD CONTAINER]:[QTD FÁBRICA]])</f>
        <v>0</v>
      </c>
      <c r="AM695" s="7">
        <f t="shared" si="273"/>
        <v>1.0769230769230769</v>
      </c>
      <c r="AN695" s="7">
        <f t="shared" si="274"/>
        <v>0</v>
      </c>
      <c r="AO695" s="8">
        <f t="shared" si="275"/>
        <v>0</v>
      </c>
      <c r="AP695" s="9">
        <f t="shared" si="276"/>
        <v>0</v>
      </c>
      <c r="AQ695" s="25">
        <f t="shared" si="277"/>
        <v>1.0769230769230769</v>
      </c>
      <c r="AR695" s="18">
        <f t="shared" si="278"/>
        <v>1.0769230769230769</v>
      </c>
      <c r="AS695" s="7">
        <f t="shared" si="279"/>
        <v>0</v>
      </c>
      <c r="AT695" s="8">
        <f t="shared" si="280"/>
        <v>0</v>
      </c>
      <c r="AU695" s="9">
        <f t="shared" si="281"/>
        <v>0</v>
      </c>
      <c r="AV695" s="10">
        <f t="shared" si="282"/>
        <v>1.0769230769230769</v>
      </c>
      <c r="AW695" s="22">
        <f t="shared" si="283"/>
        <v>6.1538461538461542</v>
      </c>
      <c r="AX695" s="5">
        <f t="shared" si="284"/>
        <v>200</v>
      </c>
      <c r="AY695" s="4">
        <f>IF(
  AND(Tabela1[[#This Row],[GRUPO | ITEM]]="PALHETAS",NOT(OR(MID(Tabela1[[#This Row],[ITEM]],1,5)="YN-PF",MID(Tabela1[[#This Row],[ITEM]],1,5)="YN-PC"))),
  0,
  IF(
    ROUNDUP(
      IF(
        IF(D695="A",13-SUM(AR695:AU695),IF(D695="B",11-SUM(AR695:AU695),IF(D695="C",7-SUM(AR695:AU695))))
        &lt;0,
        0,
        IF(D695="A",13-SUM(AR695:AU695),IF(D695="B",11-SUM(AR695:AU695),IF(D695="C",7-SUM(AR695:AU695))))
      )
      *AE695/C695, 0
    )
    *C695 = 0,
    0,
    ROUNDUP(
      IF(
        IF(D695="A",13-SUM(AR695:AU695),IF(D695="B",11-SUM(AR695:AU695),IF(D695="C",7-SUM(AR695:AU695))))
        &lt;0,
        0,
        IF(D695="A",13-SUM(AR695:AU695),IF(D695="B",11-SUM(AR695:AU695),IF(D695="C",7-SUM(AR695:AU695))))
      )
      *AE695/C695, 0
    ) *C695
  )
)</f>
        <v>200</v>
      </c>
      <c r="AZ695" s="26">
        <f>IF(OR(COUNTIF(AB695,"&gt;="&amp;1.5)+COUNTIF(AA695,"&gt;="&amp;1.5)+COUNTIF(Z695,"&gt;="&amp;1.5)+COUNTIF(Y695,"&gt;="&amp;1.5)+COUNTIF(X695,"&gt;="&amp;1.5)&gt;=2,COUNTIF(AB695,"&gt;="&amp;2)&gt;=1,AND(AA695&gt;=1.5,AB695&lt;=0.3,AI695=0)),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+IFERROR(BA695*C695,0),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+IFERROR(BA695*C695,0),
IFERROR(AVERAGEIF(Tabela1[[#This Row],[COMPRA PADRÃO]:[COMPRA &gt;30%]],"&gt;"&amp;0,Tabela1[[#This Row],[COMPRA PADRÃO]:[COMPRA &gt;30%]]),
0))/Tabela1[[#This Row],[U/CX]],0)*Tabela1[[#This Row],[U/CX]])</f>
        <v>200</v>
      </c>
      <c r="BA695" s="19"/>
      <c r="BB695" s="19"/>
      <c r="BC695" s="5"/>
      <c r="BD695" s="43">
        <f t="shared" si="285"/>
        <v>0.24528301886792453</v>
      </c>
      <c r="BE695" s="44">
        <f>Tabela1[[#This Row],[MÉDIA DIÁRIA]]*180</f>
        <v>44.150943396226417</v>
      </c>
      <c r="BF695" s="44">
        <f>Tabela1[[#This Row],[MÉDIA DIÁRIA]]*IF(Tabela1[[#This Row],[ABC FAT]]="A",(13*22),IF(Tabela1[[#This Row],[ABC FAT]]="B",(9*22),IF(Tabela1[[#This Row],[ABC FAT]]="C",(3*22),0)))</f>
        <v>16.188679245283019</v>
      </c>
      <c r="BG695" s="44">
        <f>SUM(Tabela1[[#This Row],[ESTOQUE TOTAL]],Tabela1[[#This Row],[TRÂNSITO TOTAL]])</f>
        <v>35</v>
      </c>
      <c r="BH6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</v>
      </c>
      <c r="BI6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2.2649572649572649E-2</v>
      </c>
    </row>
    <row r="696" spans="1:61" s="3" customFormat="1" x14ac:dyDescent="0.2">
      <c r="A696" s="4" t="s">
        <v>202</v>
      </c>
      <c r="B696" s="4" t="s">
        <v>315</v>
      </c>
      <c r="C696" s="4">
        <v>15</v>
      </c>
      <c r="D696" s="4" t="s">
        <v>85</v>
      </c>
      <c r="E696" s="5">
        <v>135</v>
      </c>
      <c r="F696" s="4">
        <v>165</v>
      </c>
      <c r="G696" s="4">
        <v>75</v>
      </c>
      <c r="H696" s="4">
        <v>195</v>
      </c>
      <c r="I696" s="4">
        <v>135</v>
      </c>
      <c r="J696" s="4">
        <v>90</v>
      </c>
      <c r="K696" s="4">
        <v>135</v>
      </c>
      <c r="L696" s="4">
        <v>105</v>
      </c>
      <c r="M696" s="4">
        <v>165</v>
      </c>
      <c r="N696" s="4">
        <v>165</v>
      </c>
      <c r="O696" s="4">
        <v>75</v>
      </c>
      <c r="P696" s="4">
        <v>45</v>
      </c>
      <c r="Q696" s="13">
        <f t="shared" si="260"/>
        <v>1.0909090909090908</v>
      </c>
      <c r="R696" s="16">
        <f t="shared" si="261"/>
        <v>1.3333333333333333</v>
      </c>
      <c r="S696" s="16">
        <f t="shared" si="262"/>
        <v>0.60606060606060608</v>
      </c>
      <c r="T696" s="16">
        <f t="shared" si="263"/>
        <v>1.5757575757575757</v>
      </c>
      <c r="U696" s="16">
        <f t="shared" si="264"/>
        <v>1.0909090909090908</v>
      </c>
      <c r="V696" s="16">
        <f t="shared" si="265"/>
        <v>0.72727272727272729</v>
      </c>
      <c r="W696" s="16">
        <f t="shared" si="266"/>
        <v>1.0909090909090908</v>
      </c>
      <c r="X696" s="16">
        <f t="shared" si="267"/>
        <v>0.84848484848484851</v>
      </c>
      <c r="Y696" s="16">
        <f t="shared" si="268"/>
        <v>1.3333333333333333</v>
      </c>
      <c r="Z696" s="16">
        <f t="shared" si="269"/>
        <v>1.3333333333333333</v>
      </c>
      <c r="AA696" s="16">
        <f t="shared" si="270"/>
        <v>0.60606060606060608</v>
      </c>
      <c r="AB696" s="17">
        <f t="shared" si="271"/>
        <v>0.36363636363636365</v>
      </c>
      <c r="AC696" s="15">
        <v>21523.35</v>
      </c>
      <c r="AD696" s="14">
        <f>AVERAGE(Tabela1[[#This Row],[202407-JUL]:[202506-JUN]])</f>
        <v>123.75</v>
      </c>
      <c r="AE696" s="14">
        <f t="shared" si="272"/>
        <v>123.75</v>
      </c>
      <c r="AF696" s="5">
        <v>0</v>
      </c>
      <c r="AG696" s="6">
        <v>510</v>
      </c>
      <c r="AH696" s="4">
        <v>60</v>
      </c>
      <c r="AI696" s="23">
        <f>SUM(Tabela1[[#This Row],[ESTOQUE RJ]:[ESTOQUE SC]])</f>
        <v>570</v>
      </c>
      <c r="AJ696" s="4">
        <v>825</v>
      </c>
      <c r="AK696" s="4">
        <v>0</v>
      </c>
      <c r="AL696" s="24">
        <f>SUM(Tabela1[[#This Row],[QTD CONTAINER]:[QTD FÁBRICA]])</f>
        <v>825</v>
      </c>
      <c r="AM696" s="7">
        <f t="shared" si="273"/>
        <v>4.1212121212121211</v>
      </c>
      <c r="AN696" s="7">
        <f t="shared" si="274"/>
        <v>0.48484848484848486</v>
      </c>
      <c r="AO696" s="8">
        <f t="shared" si="275"/>
        <v>6.666666666666667</v>
      </c>
      <c r="AP696" s="9">
        <f t="shared" si="276"/>
        <v>0</v>
      </c>
      <c r="AQ696" s="25">
        <f t="shared" si="277"/>
        <v>11.272727272727273</v>
      </c>
      <c r="AR696" s="18">
        <f t="shared" si="278"/>
        <v>4.1212121212121211</v>
      </c>
      <c r="AS696" s="7">
        <f t="shared" si="279"/>
        <v>0.48484848484848486</v>
      </c>
      <c r="AT696" s="8">
        <f t="shared" si="280"/>
        <v>6.666666666666667</v>
      </c>
      <c r="AU696" s="9">
        <f t="shared" si="281"/>
        <v>0</v>
      </c>
      <c r="AV696" s="10">
        <f t="shared" si="282"/>
        <v>11.272727272727273</v>
      </c>
      <c r="AW696" s="22">
        <f t="shared" si="283"/>
        <v>0</v>
      </c>
      <c r="AX696" s="5">
        <f t="shared" si="284"/>
        <v>0</v>
      </c>
      <c r="AY696" s="4">
        <f>IF(
  AND(Tabela1[[#This Row],[GRUPO | ITEM]]="PALHETAS",NOT(OR(MID(Tabela1[[#This Row],[ITEM]],1,5)="YN-PF",MID(Tabela1[[#This Row],[ITEM]],1,5)="YN-PC"))),
  0,
  IF(
    ROUNDUP(
      IF(
        IF(D696="A",13-SUM(AR696:AU696),IF(D696="B",11-SUM(AR696:AU696),IF(D696="C",7-SUM(AR696:AU696))))
        &lt;0,
        0,
        IF(D696="A",13-SUM(AR696:AU696),IF(D696="B",11-SUM(AR696:AU696),IF(D696="C",7-SUM(AR696:AU696))))
      )
      *AE696/C696, 0
    )
    *C696 = 0,
    0,
    ROUNDUP(
      IF(
        IF(D696="A",13-SUM(AR696:AU696),IF(D696="B",11-SUM(AR696:AU696),IF(D696="C",7-SUM(AR696:AU696))))
        &lt;0,
        0,
        IF(D696="A",13-SUM(AR696:AU696),IF(D696="B",11-SUM(AR696:AU696),IF(D696="C",7-SUM(AR696:AU696))))
      )
      *AE696/C696, 0
    ) *C696
  )
)</f>
        <v>0</v>
      </c>
      <c r="AZ696" s="26">
        <f>IF(OR(COUNTIF(AB696,"&gt;="&amp;1.5)+COUNTIF(AA696,"&gt;="&amp;1.5)+COUNTIF(Z696,"&gt;="&amp;1.5)+COUNTIF(Y696,"&gt;="&amp;1.5)+COUNTIF(X696,"&gt;="&amp;1.5)&gt;=2,COUNTIF(AB696,"&gt;="&amp;2)&gt;=1,AND(AA696&gt;=1.5,AB696&lt;=0.3,AI696=0)),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+IFERROR(BA696*C696,0),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+IFERROR(BA696*C696,0),
IFERROR(AVERAGEIF(Tabela1[[#This Row],[COMPRA PADRÃO]:[COMPRA &gt;30%]],"&gt;"&amp;0,Tabela1[[#This Row],[COMPRA PADRÃO]:[COMPRA &gt;30%]]),
0))/Tabela1[[#This Row],[U/CX]],0)*Tabela1[[#This Row],[U/CX]])</f>
        <v>0</v>
      </c>
      <c r="BA696" s="19"/>
      <c r="BB696" s="19"/>
      <c r="BC696" s="5"/>
      <c r="BD696" s="43">
        <f t="shared" si="285"/>
        <v>5.6037735849056602</v>
      </c>
      <c r="BE696" s="44">
        <f>Tabela1[[#This Row],[MÉDIA DIÁRIA]]*180</f>
        <v>1008.6792452830189</v>
      </c>
      <c r="BF696" s="44">
        <f>Tabela1[[#This Row],[MÉDIA DIÁRIA]]*IF(Tabela1[[#This Row],[ABC FAT]]="A",(13*22),IF(Tabela1[[#This Row],[ABC FAT]]="B",(9*22),IF(Tabela1[[#This Row],[ABC FAT]]="C",(3*22),0)))</f>
        <v>369.84905660377359</v>
      </c>
      <c r="BG696" s="44">
        <f>SUM(Tabela1[[#This Row],[ESTOQUE TOTAL]],Tabela1[[#This Row],[TRÂNSITO TOTAL]])</f>
        <v>1395</v>
      </c>
      <c r="BH6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9.913954358398802E-4</v>
      </c>
    </row>
    <row r="697" spans="1:61" s="3" customFormat="1" x14ac:dyDescent="0.2">
      <c r="A697" s="4" t="s">
        <v>39</v>
      </c>
      <c r="B697" s="4" t="s">
        <v>737</v>
      </c>
      <c r="C697" s="4">
        <v>20</v>
      </c>
      <c r="D697" s="4" t="s">
        <v>19</v>
      </c>
      <c r="E697" s="5">
        <v>382</v>
      </c>
      <c r="F697" s="4">
        <v>325</v>
      </c>
      <c r="G697" s="4">
        <v>270</v>
      </c>
      <c r="H697" s="4">
        <v>291</v>
      </c>
      <c r="I697" s="4">
        <v>440</v>
      </c>
      <c r="J697" s="4">
        <v>80</v>
      </c>
      <c r="K697" s="4">
        <v>340</v>
      </c>
      <c r="L697" s="4">
        <v>350</v>
      </c>
      <c r="M697" s="4">
        <v>76</v>
      </c>
      <c r="N697" s="4">
        <v>105</v>
      </c>
      <c r="O697" s="4">
        <v>215</v>
      </c>
      <c r="P697" s="4">
        <v>241</v>
      </c>
      <c r="Q697" s="13">
        <f t="shared" si="260"/>
        <v>1.4715890850722313</v>
      </c>
      <c r="R697" s="16">
        <f t="shared" si="261"/>
        <v>1.2520064205457464</v>
      </c>
      <c r="S697" s="16">
        <f t="shared" si="262"/>
        <v>1.0401284109149278</v>
      </c>
      <c r="T697" s="16">
        <f t="shared" si="263"/>
        <v>1.1210272873194222</v>
      </c>
      <c r="U697" s="16">
        <f t="shared" si="264"/>
        <v>1.695024077046549</v>
      </c>
      <c r="V697" s="16">
        <f t="shared" si="265"/>
        <v>0.3081861958266453</v>
      </c>
      <c r="W697" s="16">
        <f t="shared" si="266"/>
        <v>1.3097913322632424</v>
      </c>
      <c r="X697" s="16">
        <f t="shared" si="267"/>
        <v>1.3483146067415732</v>
      </c>
      <c r="Y697" s="16">
        <f t="shared" si="268"/>
        <v>0.29277688603531304</v>
      </c>
      <c r="Z697" s="16">
        <f t="shared" si="269"/>
        <v>0.40449438202247195</v>
      </c>
      <c r="AA697" s="16">
        <f t="shared" si="270"/>
        <v>0.82825040128410921</v>
      </c>
      <c r="AB697" s="17">
        <f t="shared" si="271"/>
        <v>0.92841091492776895</v>
      </c>
      <c r="AC697" s="15">
        <v>263707.56</v>
      </c>
      <c r="AD697" s="14">
        <f>AVERAGE(Tabela1[[#This Row],[202407-JUL]:[202506-JUN]])</f>
        <v>259.58333333333331</v>
      </c>
      <c r="AE697" s="14">
        <f t="shared" si="272"/>
        <v>276.27272727272725</v>
      </c>
      <c r="AF697" s="5">
        <v>19</v>
      </c>
      <c r="AG697" s="6">
        <v>272</v>
      </c>
      <c r="AH697" s="4">
        <v>460</v>
      </c>
      <c r="AI697" s="23">
        <f>SUM(Tabela1[[#This Row],[ESTOQUE RJ]:[ESTOQUE SC]])</f>
        <v>732</v>
      </c>
      <c r="AJ697" s="4">
        <v>1000</v>
      </c>
      <c r="AK697" s="4">
        <v>0</v>
      </c>
      <c r="AL697" s="24">
        <f>SUM(Tabela1[[#This Row],[QTD CONTAINER]:[QTD FÁBRICA]])</f>
        <v>1000</v>
      </c>
      <c r="AM697" s="7">
        <f t="shared" si="273"/>
        <v>1.0478330658105939</v>
      </c>
      <c r="AN697" s="7">
        <f t="shared" si="274"/>
        <v>1.7720706260032104</v>
      </c>
      <c r="AO697" s="8">
        <f t="shared" si="275"/>
        <v>3.852327447833066</v>
      </c>
      <c r="AP697" s="9">
        <f t="shared" si="276"/>
        <v>0</v>
      </c>
      <c r="AQ697" s="25">
        <f t="shared" si="277"/>
        <v>6.6722311396468701</v>
      </c>
      <c r="AR697" s="18">
        <f t="shared" si="278"/>
        <v>0.98453438631128665</v>
      </c>
      <c r="AS697" s="7">
        <f t="shared" si="279"/>
        <v>1.6650213886146761</v>
      </c>
      <c r="AT697" s="8">
        <f t="shared" si="280"/>
        <v>3.6196117143797304</v>
      </c>
      <c r="AU697" s="9">
        <f t="shared" si="281"/>
        <v>0</v>
      </c>
      <c r="AV697" s="10">
        <f t="shared" si="282"/>
        <v>6.2691674893056932</v>
      </c>
      <c r="AW697" s="22">
        <f t="shared" si="283"/>
        <v>6.5689282230359254</v>
      </c>
      <c r="AX697" s="5">
        <f t="shared" si="284"/>
        <v>1660</v>
      </c>
      <c r="AY697" s="4">
        <f>IF(
  AND(Tabela1[[#This Row],[GRUPO | ITEM]]="PALHETAS",NOT(OR(MID(Tabela1[[#This Row],[ITEM]],1,5)="YN-PF",MID(Tabela1[[#This Row],[ITEM]],1,5)="YN-PC"))),
  0,
  IF(
    ROUNDUP(
      IF(
        IF(D697="A",13-SUM(AR697:AU697),IF(D697="B",11-SUM(AR697:AU697),IF(D697="C",7-SUM(AR697:AU697))))
        &lt;0,
        0,
        IF(D697="A",13-SUM(AR697:AU697),IF(D697="B",11-SUM(AR697:AU697),IF(D697="C",7-SUM(AR697:AU697))))
      )
      *AE697/C697, 0
    )
    *C697 = 0,
    0,
    ROUNDUP(
      IF(
        IF(D697="A",13-SUM(AR697:AU697),IF(D697="B",11-SUM(AR697:AU697),IF(D697="C",7-SUM(AR697:AU697))))
        &lt;0,
        0,
        IF(D697="A",13-SUM(AR697:AU697),IF(D697="B",11-SUM(AR697:AU697),IF(D697="C",7-SUM(AR697:AU697))))
      )
      *AE697/C697, 0
    ) *C697
  )
)</f>
        <v>1860</v>
      </c>
      <c r="AZ697" s="26">
        <f>IF(OR(COUNTIF(AB697,"&gt;="&amp;1.5)+COUNTIF(AA697,"&gt;="&amp;1.5)+COUNTIF(Z697,"&gt;="&amp;1.5)+COUNTIF(Y697,"&gt;="&amp;1.5)+COUNTIF(X697,"&gt;="&amp;1.5)&gt;=2,COUNTIF(AB697,"&gt;="&amp;2)&gt;=1,AND(AA697&gt;=1.5,AB697&lt;=0.3,AI697=0)),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+IFERROR(BA697*C697,0),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+IFERROR(BA697*C697,0),
IFERROR(AVERAGEIF(Tabela1[[#This Row],[COMPRA PADRÃO]:[COMPRA &gt;30%]],"&gt;"&amp;0,Tabela1[[#This Row],[COMPRA PADRÃO]:[COMPRA &gt;30%]]),
0))/Tabela1[[#This Row],[U/CX]],0)*Tabela1[[#This Row],[U/CX]])</f>
        <v>1760</v>
      </c>
      <c r="BA697" s="33"/>
      <c r="BB697" s="33"/>
      <c r="BC697" s="42"/>
      <c r="BD697" s="43">
        <f t="shared" si="285"/>
        <v>11.754716981132075</v>
      </c>
      <c r="BE697" s="44">
        <f>Tabela1[[#This Row],[MÉDIA DIÁRIA]]*180</f>
        <v>2115.8490566037735</v>
      </c>
      <c r="BF697" s="44">
        <f>Tabela1[[#This Row],[MÉDIA DIÁRIA]]*IF(Tabela1[[#This Row],[ABC FAT]]="A",(13*22),IF(Tabela1[[#This Row],[ABC FAT]]="B",(9*22),IF(Tabela1[[#This Row],[ABC FAT]]="C",(3*22),0)))</f>
        <v>3361.8490566037735</v>
      </c>
      <c r="BG697" s="44">
        <f>SUM(Tabela1[[#This Row],[ESTOQUE TOTAL]],Tabela1[[#This Row],[TRÂNSITO TOTAL]])</f>
        <v>1732</v>
      </c>
      <c r="BH6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3740</v>
      </c>
      <c r="BI6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4.726235063313715E-4</v>
      </c>
    </row>
    <row r="698" spans="1:61" s="3" customFormat="1" x14ac:dyDescent="0.2">
      <c r="A698" s="4" t="s">
        <v>39</v>
      </c>
      <c r="B698" s="4" t="s">
        <v>724</v>
      </c>
      <c r="C698" s="4">
        <v>200</v>
      </c>
      <c r="D698" s="4" t="s">
        <v>85</v>
      </c>
      <c r="E698" s="5">
        <v>750</v>
      </c>
      <c r="F698" s="4">
        <v>1400</v>
      </c>
      <c r="G698" s="4">
        <v>300</v>
      </c>
      <c r="H698" s="4">
        <v>650</v>
      </c>
      <c r="I698" s="4">
        <v>1365</v>
      </c>
      <c r="J698" s="4">
        <v>200</v>
      </c>
      <c r="K698" s="4">
        <v>650</v>
      </c>
      <c r="L698" s="4">
        <v>351</v>
      </c>
      <c r="M698" s="4">
        <v>600</v>
      </c>
      <c r="N698" s="4">
        <v>300</v>
      </c>
      <c r="O698" s="4">
        <v>500</v>
      </c>
      <c r="P698" s="4">
        <v>400</v>
      </c>
      <c r="Q698" s="13">
        <f t="shared" si="260"/>
        <v>1.2054647736405038</v>
      </c>
      <c r="R698" s="16">
        <f t="shared" si="261"/>
        <v>2.2502009107956069</v>
      </c>
      <c r="S698" s="16">
        <f t="shared" si="262"/>
        <v>0.48218590945620149</v>
      </c>
      <c r="T698" s="16">
        <f t="shared" si="263"/>
        <v>1.0447361371551032</v>
      </c>
      <c r="U698" s="16">
        <f t="shared" si="264"/>
        <v>2.1939458880257168</v>
      </c>
      <c r="V698" s="16">
        <f t="shared" si="265"/>
        <v>0.32145727297080101</v>
      </c>
      <c r="W698" s="16">
        <f t="shared" si="266"/>
        <v>1.0447361371551032</v>
      </c>
      <c r="X698" s="16">
        <f t="shared" si="267"/>
        <v>0.56415751406375569</v>
      </c>
      <c r="Y698" s="16">
        <f t="shared" si="268"/>
        <v>0.96437181891240298</v>
      </c>
      <c r="Z698" s="16">
        <f t="shared" si="269"/>
        <v>0.48218590945620149</v>
      </c>
      <c r="AA698" s="16">
        <f t="shared" si="270"/>
        <v>0.8036431824270025</v>
      </c>
      <c r="AB698" s="17">
        <f t="shared" si="271"/>
        <v>0.64291454594160202</v>
      </c>
      <c r="AC698" s="15">
        <v>22676.92</v>
      </c>
      <c r="AD698" s="14">
        <f>AVERAGE(Tabela1[[#This Row],[202407-JUL]:[202506-JUN]])</f>
        <v>622.16666666666663</v>
      </c>
      <c r="AE698" s="14">
        <f t="shared" si="272"/>
        <v>622.16666666666663</v>
      </c>
      <c r="AF698" s="5">
        <v>1</v>
      </c>
      <c r="AG698" s="6">
        <v>3870</v>
      </c>
      <c r="AH698" s="4">
        <v>0</v>
      </c>
      <c r="AI698" s="23">
        <f>SUM(Tabela1[[#This Row],[ESTOQUE RJ]:[ESTOQUE SC]])</f>
        <v>3870</v>
      </c>
      <c r="AJ698" s="4">
        <v>0</v>
      </c>
      <c r="AK698" s="4">
        <v>0</v>
      </c>
      <c r="AL698" s="24">
        <f>SUM(Tabela1[[#This Row],[QTD CONTAINER]:[QTD FÁBRICA]])</f>
        <v>0</v>
      </c>
      <c r="AM698" s="7">
        <f t="shared" si="273"/>
        <v>6.2201982319849991</v>
      </c>
      <c r="AN698" s="7">
        <f t="shared" si="274"/>
        <v>0</v>
      </c>
      <c r="AO698" s="8">
        <f t="shared" si="275"/>
        <v>0</v>
      </c>
      <c r="AP698" s="9">
        <f t="shared" si="276"/>
        <v>0</v>
      </c>
      <c r="AQ698" s="25">
        <f t="shared" si="277"/>
        <v>6.2201982319849991</v>
      </c>
      <c r="AR698" s="18">
        <f t="shared" si="278"/>
        <v>6.2201982319849991</v>
      </c>
      <c r="AS698" s="7">
        <f t="shared" si="279"/>
        <v>0</v>
      </c>
      <c r="AT698" s="8">
        <f t="shared" si="280"/>
        <v>0</v>
      </c>
      <c r="AU698" s="9">
        <f t="shared" si="281"/>
        <v>0</v>
      </c>
      <c r="AV698" s="10">
        <f t="shared" si="282"/>
        <v>6.2201982319849991</v>
      </c>
      <c r="AW698" s="22">
        <f t="shared" si="283"/>
        <v>0.96437181891240298</v>
      </c>
      <c r="AX698" s="5">
        <f t="shared" si="284"/>
        <v>600</v>
      </c>
      <c r="AY698" s="4">
        <f>IF(
  AND(Tabela1[[#This Row],[GRUPO | ITEM]]="PALHETAS",NOT(OR(MID(Tabela1[[#This Row],[ITEM]],1,5)="YN-PF",MID(Tabela1[[#This Row],[ITEM]],1,5)="YN-PC"))),
  0,
  IF(
    ROUNDUP(
      IF(
        IF(D698="A",13-SUM(AR698:AU698),IF(D698="B",11-SUM(AR698:AU698),IF(D698="C",7-SUM(AR698:AU698))))
        &lt;0,
        0,
        IF(D698="A",13-SUM(AR698:AU698),IF(D698="B",11-SUM(AR698:AU698),IF(D698="C",7-SUM(AR698:AU698))))
      )
      *AE698/C698, 0
    )
    *C698 = 0,
    0,
    ROUNDUP(
      IF(
        IF(D698="A",13-SUM(AR698:AU698),IF(D698="B",11-SUM(AR698:AU698),IF(D698="C",7-SUM(AR698:AU698))))
        &lt;0,
        0,
        IF(D698="A",13-SUM(AR698:AU698),IF(D698="B",11-SUM(AR698:AU698),IF(D698="C",7-SUM(AR698:AU698))))
      )
      *AE698/C698, 0
    ) *C698
  )
)</f>
        <v>600</v>
      </c>
      <c r="AZ698" s="26">
        <f>IF(OR(COUNTIF(AB698,"&gt;="&amp;1.5)+COUNTIF(AA698,"&gt;="&amp;1.5)+COUNTIF(Z698,"&gt;="&amp;1.5)+COUNTIF(Y698,"&gt;="&amp;1.5)+COUNTIF(X698,"&gt;="&amp;1.5)&gt;=2,COUNTIF(AB698,"&gt;="&amp;2)&gt;=1,AND(AA698&gt;=1.5,AB698&lt;=0.3,AI698=0)),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+IFERROR(BA698*C698,0),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+IFERROR(BA698*C698,0),
IFERROR(AVERAGEIF(Tabela1[[#This Row],[COMPRA PADRÃO]:[COMPRA &gt;30%]],"&gt;"&amp;0,Tabela1[[#This Row],[COMPRA PADRÃO]:[COMPRA &gt;30%]]),
0))/Tabela1[[#This Row],[U/CX]],0)*Tabela1[[#This Row],[U/CX]])</f>
        <v>600</v>
      </c>
      <c r="BA698" s="19"/>
      <c r="BB698" s="19"/>
      <c r="BC698" s="5"/>
      <c r="BD698" s="43">
        <f t="shared" si="285"/>
        <v>28.173584905660377</v>
      </c>
      <c r="BE698" s="44">
        <f>Tabela1[[#This Row],[MÉDIA DIÁRIA]]*180</f>
        <v>5071.2452830188677</v>
      </c>
      <c r="BF698" s="44">
        <f>Tabela1[[#This Row],[MÉDIA DIÁRIA]]*IF(Tabela1[[#This Row],[ABC FAT]]="A",(13*22),IF(Tabela1[[#This Row],[ABC FAT]]="B",(9*22),IF(Tabela1[[#This Row],[ABC FAT]]="C",(3*22),0)))</f>
        <v>1859.4566037735849</v>
      </c>
      <c r="BG698" s="44">
        <f>SUM(Tabela1[[#This Row],[ESTOQUE TOTAL]],Tabela1[[#This Row],[TRÂNSITO TOTAL]])</f>
        <v>3870</v>
      </c>
      <c r="BH6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3000</v>
      </c>
      <c r="BI6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1.9719022531773672E-4</v>
      </c>
    </row>
    <row r="699" spans="1:61" s="3" customFormat="1" x14ac:dyDescent="0.2">
      <c r="A699" s="4" t="s">
        <v>254</v>
      </c>
      <c r="B699" s="4" t="s">
        <v>439</v>
      </c>
      <c r="C699" s="4">
        <v>100</v>
      </c>
      <c r="D699" s="4" t="s">
        <v>85</v>
      </c>
      <c r="E699" s="5">
        <v>295</v>
      </c>
      <c r="F699" s="4">
        <v>300</v>
      </c>
      <c r="G699" s="4">
        <v>1</v>
      </c>
      <c r="H699" s="4">
        <v>100</v>
      </c>
      <c r="I699" s="4">
        <v>200</v>
      </c>
      <c r="J699" s="4"/>
      <c r="K699" s="4">
        <v>300</v>
      </c>
      <c r="L699" s="4"/>
      <c r="M699" s="4">
        <v>200</v>
      </c>
      <c r="N699" s="4">
        <v>100</v>
      </c>
      <c r="O699" s="4">
        <v>200</v>
      </c>
      <c r="P699" s="4">
        <v>300</v>
      </c>
      <c r="Q699" s="13">
        <f t="shared" si="260"/>
        <v>1.4779559118236474</v>
      </c>
      <c r="R699" s="16">
        <f t="shared" si="261"/>
        <v>1.503006012024048</v>
      </c>
      <c r="S699" s="16">
        <f t="shared" si="262"/>
        <v>5.0100200400801601E-3</v>
      </c>
      <c r="T699" s="16">
        <f t="shared" si="263"/>
        <v>0.50100200400801609</v>
      </c>
      <c r="U699" s="16">
        <f t="shared" si="264"/>
        <v>1.0020040080160322</v>
      </c>
      <c r="V699" s="16">
        <f t="shared" si="265"/>
        <v>0</v>
      </c>
      <c r="W699" s="16">
        <f t="shared" si="266"/>
        <v>1.503006012024048</v>
      </c>
      <c r="X699" s="16">
        <f t="shared" si="267"/>
        <v>0</v>
      </c>
      <c r="Y699" s="16">
        <f t="shared" si="268"/>
        <v>1.0020040080160322</v>
      </c>
      <c r="Z699" s="16">
        <f t="shared" si="269"/>
        <v>0.50100200400801609</v>
      </c>
      <c r="AA699" s="16">
        <f t="shared" si="270"/>
        <v>1.0020040080160322</v>
      </c>
      <c r="AB699" s="17">
        <f t="shared" si="271"/>
        <v>1.503006012024048</v>
      </c>
      <c r="AC699" s="15">
        <v>11275</v>
      </c>
      <c r="AD699" s="14">
        <f>AVERAGE(Tabela1[[#This Row],[202407-JUL]:[202506-JUN]])</f>
        <v>199.6</v>
      </c>
      <c r="AE699" s="14">
        <f t="shared" si="272"/>
        <v>221.66666666666666</v>
      </c>
      <c r="AF699" s="5">
        <v>1</v>
      </c>
      <c r="AG699" s="6">
        <v>1196</v>
      </c>
      <c r="AH699" s="4">
        <v>4900</v>
      </c>
      <c r="AI699" s="23">
        <f>SUM(Tabela1[[#This Row],[ESTOQUE RJ]:[ESTOQUE SC]])</f>
        <v>6096</v>
      </c>
      <c r="AJ699" s="4">
        <v>0</v>
      </c>
      <c r="AK699" s="4">
        <v>0</v>
      </c>
      <c r="AL699" s="24">
        <f>SUM(Tabela1[[#This Row],[QTD CONTAINER]:[QTD FÁBRICA]])</f>
        <v>0</v>
      </c>
      <c r="AM699" s="7">
        <f t="shared" si="273"/>
        <v>5.9919839679358722</v>
      </c>
      <c r="AN699" s="7">
        <f t="shared" si="274"/>
        <v>24.549098196392787</v>
      </c>
      <c r="AO699" s="8">
        <f t="shared" si="275"/>
        <v>0</v>
      </c>
      <c r="AP699" s="9">
        <f t="shared" si="276"/>
        <v>0</v>
      </c>
      <c r="AQ699" s="25">
        <f t="shared" si="277"/>
        <v>30.54108216432866</v>
      </c>
      <c r="AR699" s="18">
        <f t="shared" si="278"/>
        <v>5.3954887218045116</v>
      </c>
      <c r="AS699" s="7">
        <f t="shared" si="279"/>
        <v>22.105263157894736</v>
      </c>
      <c r="AT699" s="8">
        <f t="shared" si="280"/>
        <v>0</v>
      </c>
      <c r="AU699" s="9">
        <f t="shared" si="281"/>
        <v>0</v>
      </c>
      <c r="AV699" s="10">
        <f t="shared" si="282"/>
        <v>27.500751879699248</v>
      </c>
      <c r="AW699" s="22">
        <f t="shared" si="283"/>
        <v>0</v>
      </c>
      <c r="AX699" s="5">
        <f t="shared" si="284"/>
        <v>0</v>
      </c>
      <c r="AY699" s="4">
        <f>IF(
  AND(Tabela1[[#This Row],[GRUPO | ITEM]]="PALHETAS",NOT(OR(MID(Tabela1[[#This Row],[ITEM]],1,5)="YN-PF",MID(Tabela1[[#This Row],[ITEM]],1,5)="YN-PC"))),
  0,
  IF(
    ROUNDUP(
      IF(
        IF(D699="A",13-SUM(AR699:AU699),IF(D699="B",11-SUM(AR699:AU699),IF(D699="C",7-SUM(AR699:AU699))))
        &lt;0,
        0,
        IF(D699="A",13-SUM(AR699:AU699),IF(D699="B",11-SUM(AR699:AU699),IF(D699="C",7-SUM(AR699:AU699))))
      )
      *AE699/C699, 0
    )
    *C699 = 0,
    0,
    ROUNDUP(
      IF(
        IF(D699="A",13-SUM(AR699:AU699),IF(D699="B",11-SUM(AR699:AU699),IF(D699="C",7-SUM(AR699:AU699))))
        &lt;0,
        0,
        IF(D699="A",13-SUM(AR699:AU699),IF(D699="B",11-SUM(AR699:AU699),IF(D699="C",7-SUM(AR699:AU699))))
      )
      *AE699/C699, 0
    ) *C699
  )
)</f>
        <v>0</v>
      </c>
      <c r="AZ699" s="26">
        <f>IF(OR(COUNTIF(AB699,"&gt;="&amp;1.5)+COUNTIF(AA699,"&gt;="&amp;1.5)+COUNTIF(Z699,"&gt;="&amp;1.5)+COUNTIF(Y699,"&gt;="&amp;1.5)+COUNTIF(X699,"&gt;="&amp;1.5)&gt;=2,COUNTIF(AB699,"&gt;="&amp;2)&gt;=1,AND(AA699&gt;=1.5,AB699&lt;=0.3,AI699=0)),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+IFERROR(BA699*C699,0),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+IFERROR(BA699*C699,0),
IFERROR(AVERAGEIF(Tabela1[[#This Row],[COMPRA PADRÃO]:[COMPRA &gt;30%]],"&gt;"&amp;0,Tabela1[[#This Row],[COMPRA PADRÃO]:[COMPRA &gt;30%]]),
0))/Tabela1[[#This Row],[U/CX]],0)*Tabela1[[#This Row],[U/CX]])</f>
        <v>0</v>
      </c>
      <c r="BA699" s="19"/>
      <c r="BB699" s="19"/>
      <c r="BC699" s="5"/>
      <c r="BD699" s="43">
        <f t="shared" si="285"/>
        <v>7.5320754716981133</v>
      </c>
      <c r="BE699" s="44">
        <f>Tabela1[[#This Row],[MÉDIA DIÁRIA]]*180</f>
        <v>1355.7735849056603</v>
      </c>
      <c r="BF699" s="44">
        <f>Tabela1[[#This Row],[MÉDIA DIÁRIA]]*IF(Tabela1[[#This Row],[ABC FAT]]="A",(13*22),IF(Tabela1[[#This Row],[ABC FAT]]="B",(9*22),IF(Tabela1[[#This Row],[ABC FAT]]="C",(3*22),0)))</f>
        <v>497.11698113207547</v>
      </c>
      <c r="BG699" s="44">
        <f>SUM(Tabela1[[#This Row],[ESTOQUE TOTAL]],Tabela1[[#This Row],[TRÂNSITO TOTAL]])</f>
        <v>6096</v>
      </c>
      <c r="BH6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6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7.3758628367846812E-4</v>
      </c>
    </row>
    <row r="700" spans="1:61" s="3" customFormat="1" x14ac:dyDescent="0.2">
      <c r="A700" s="4" t="s">
        <v>202</v>
      </c>
      <c r="B700" s="4" t="s">
        <v>337</v>
      </c>
      <c r="C700" s="4">
        <v>15</v>
      </c>
      <c r="D700" s="4" t="s">
        <v>85</v>
      </c>
      <c r="E700" s="5">
        <v>165</v>
      </c>
      <c r="F700" s="4">
        <v>165</v>
      </c>
      <c r="G700" s="4">
        <v>120</v>
      </c>
      <c r="H700" s="4">
        <v>75</v>
      </c>
      <c r="I700" s="4">
        <v>120</v>
      </c>
      <c r="J700" s="4">
        <v>75</v>
      </c>
      <c r="K700" s="4">
        <v>135</v>
      </c>
      <c r="L700" s="4">
        <v>30</v>
      </c>
      <c r="M700" s="4">
        <v>165</v>
      </c>
      <c r="N700" s="4">
        <v>30</v>
      </c>
      <c r="O700" s="4">
        <v>60</v>
      </c>
      <c r="P700" s="4">
        <v>135</v>
      </c>
      <c r="Q700" s="13">
        <f t="shared" si="260"/>
        <v>1.5529411764705883</v>
      </c>
      <c r="R700" s="16">
        <f t="shared" si="261"/>
        <v>1.5529411764705883</v>
      </c>
      <c r="S700" s="16">
        <f t="shared" si="262"/>
        <v>1.1294117647058823</v>
      </c>
      <c r="T700" s="16">
        <f t="shared" si="263"/>
        <v>0.70588235294117652</v>
      </c>
      <c r="U700" s="16">
        <f t="shared" si="264"/>
        <v>1.1294117647058823</v>
      </c>
      <c r="V700" s="16">
        <f t="shared" si="265"/>
        <v>0.70588235294117652</v>
      </c>
      <c r="W700" s="16">
        <f t="shared" si="266"/>
        <v>1.2705882352941176</v>
      </c>
      <c r="X700" s="16">
        <f t="shared" si="267"/>
        <v>0.28235294117647058</v>
      </c>
      <c r="Y700" s="16">
        <f t="shared" si="268"/>
        <v>1.5529411764705883</v>
      </c>
      <c r="Z700" s="16">
        <f t="shared" si="269"/>
        <v>0.28235294117647058</v>
      </c>
      <c r="AA700" s="16">
        <f t="shared" si="270"/>
        <v>0.56470588235294117</v>
      </c>
      <c r="AB700" s="17">
        <f t="shared" si="271"/>
        <v>1.2705882352941176</v>
      </c>
      <c r="AC700" s="15">
        <v>18662.55</v>
      </c>
      <c r="AD700" s="14">
        <f>AVERAGE(Tabela1[[#This Row],[202407-JUL]:[202506-JUN]])</f>
        <v>106.25</v>
      </c>
      <c r="AE700" s="14">
        <f t="shared" si="272"/>
        <v>121.5</v>
      </c>
      <c r="AF700" s="5">
        <v>0</v>
      </c>
      <c r="AG700" s="6">
        <v>345</v>
      </c>
      <c r="AH700" s="4">
        <v>360</v>
      </c>
      <c r="AI700" s="23">
        <f>SUM(Tabela1[[#This Row],[ESTOQUE RJ]:[ESTOQUE SC]])</f>
        <v>705</v>
      </c>
      <c r="AJ700" s="4">
        <v>495</v>
      </c>
      <c r="AK700" s="4">
        <v>0</v>
      </c>
      <c r="AL700" s="24">
        <f>SUM(Tabela1[[#This Row],[QTD CONTAINER]:[QTD FÁBRICA]])</f>
        <v>495</v>
      </c>
      <c r="AM700" s="7">
        <f t="shared" si="273"/>
        <v>3.2470588235294118</v>
      </c>
      <c r="AN700" s="7">
        <f t="shared" si="274"/>
        <v>3.388235294117647</v>
      </c>
      <c r="AO700" s="8">
        <f t="shared" si="275"/>
        <v>4.658823529411765</v>
      </c>
      <c r="AP700" s="9">
        <f t="shared" si="276"/>
        <v>0</v>
      </c>
      <c r="AQ700" s="25">
        <f t="shared" si="277"/>
        <v>11.294117647058822</v>
      </c>
      <c r="AR700" s="18">
        <f t="shared" si="278"/>
        <v>2.8395061728395063</v>
      </c>
      <c r="AS700" s="7">
        <f t="shared" si="279"/>
        <v>2.9629629629629628</v>
      </c>
      <c r="AT700" s="8">
        <f t="shared" si="280"/>
        <v>4.0740740740740744</v>
      </c>
      <c r="AU700" s="9">
        <f t="shared" si="281"/>
        <v>0</v>
      </c>
      <c r="AV700" s="10">
        <f t="shared" si="282"/>
        <v>9.8765432098765444</v>
      </c>
      <c r="AW700" s="22">
        <f t="shared" si="283"/>
        <v>0</v>
      </c>
      <c r="AX700" s="5">
        <f t="shared" si="284"/>
        <v>0</v>
      </c>
      <c r="AY700" s="4">
        <f>IF(
  AND(Tabela1[[#This Row],[GRUPO | ITEM]]="PALHETAS",NOT(OR(MID(Tabela1[[#This Row],[ITEM]],1,5)="YN-PF",MID(Tabela1[[#This Row],[ITEM]],1,5)="YN-PC"))),
  0,
  IF(
    ROUNDUP(
      IF(
        IF(D700="A",13-SUM(AR700:AU700),IF(D700="B",11-SUM(AR700:AU700),IF(D700="C",7-SUM(AR700:AU700))))
        &lt;0,
        0,
        IF(D700="A",13-SUM(AR700:AU700),IF(D700="B",11-SUM(AR700:AU700),IF(D700="C",7-SUM(AR700:AU700))))
      )
      *AE700/C700, 0
    )
    *C700 = 0,
    0,
    ROUNDUP(
      IF(
        IF(D700="A",13-SUM(AR700:AU700),IF(D700="B",11-SUM(AR700:AU700),IF(D700="C",7-SUM(AR700:AU700))))
        &lt;0,
        0,
        IF(D700="A",13-SUM(AR700:AU700),IF(D700="B",11-SUM(AR700:AU700),IF(D700="C",7-SUM(AR700:AU700))))
      )
      *AE700/C700, 0
    ) *C700
  )
)</f>
        <v>0</v>
      </c>
      <c r="AZ700" s="26">
        <f>IF(OR(COUNTIF(AB700,"&gt;="&amp;1.5)+COUNTIF(AA700,"&gt;="&amp;1.5)+COUNTIF(Z700,"&gt;="&amp;1.5)+COUNTIF(Y700,"&gt;="&amp;1.5)+COUNTIF(X700,"&gt;="&amp;1.5)&gt;=2,COUNTIF(AB700,"&gt;="&amp;2)&gt;=1,AND(AA700&gt;=1.5,AB700&lt;=0.3,AI700=0)),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+IFERROR(BA700*C700,0),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+IFERROR(BA700*C700,0),
IFERROR(AVERAGEIF(Tabela1[[#This Row],[COMPRA PADRÃO]:[COMPRA &gt;30%]],"&gt;"&amp;0,Tabela1[[#This Row],[COMPRA PADRÃO]:[COMPRA &gt;30%]]),
0))/Tabela1[[#This Row],[U/CX]],0)*Tabela1[[#This Row],[U/CX]])</f>
        <v>0</v>
      </c>
      <c r="BA700" s="19"/>
      <c r="BB700" s="19"/>
      <c r="BC700" s="5"/>
      <c r="BD700" s="43">
        <f t="shared" si="285"/>
        <v>4.8113207547169807</v>
      </c>
      <c r="BE700" s="44">
        <f>Tabela1[[#This Row],[MÉDIA DIÁRIA]]*180</f>
        <v>866.0377358490565</v>
      </c>
      <c r="BF700" s="44">
        <f>Tabela1[[#This Row],[MÉDIA DIÁRIA]]*IF(Tabela1[[#This Row],[ABC FAT]]="A",(13*22),IF(Tabela1[[#This Row],[ABC FAT]]="B",(9*22),IF(Tabela1[[#This Row],[ABC FAT]]="C",(3*22),0)))</f>
        <v>317.54716981132071</v>
      </c>
      <c r="BG700" s="44">
        <f>SUM(Tabela1[[#This Row],[ESTOQUE TOTAL]],Tabela1[[#This Row],[TRÂNSITO TOTAL]])</f>
        <v>1200</v>
      </c>
      <c r="BH7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1.1546840958605667E-3</v>
      </c>
    </row>
    <row r="701" spans="1:61" s="3" customFormat="1" x14ac:dyDescent="0.2">
      <c r="A701" s="4" t="s">
        <v>14</v>
      </c>
      <c r="B701" s="4" t="s">
        <v>652</v>
      </c>
      <c r="C701" s="4">
        <v>200</v>
      </c>
      <c r="D701" s="4" t="s">
        <v>85</v>
      </c>
      <c r="E701" s="5"/>
      <c r="F701" s="4"/>
      <c r="G701" s="4"/>
      <c r="H701" s="4"/>
      <c r="I701" s="4"/>
      <c r="J701" s="4"/>
      <c r="K701" s="4">
        <v>400</v>
      </c>
      <c r="L701" s="4"/>
      <c r="M701" s="4">
        <v>500</v>
      </c>
      <c r="N701" s="4">
        <v>1100</v>
      </c>
      <c r="O701" s="4">
        <v>700</v>
      </c>
      <c r="P701" s="4">
        <v>400</v>
      </c>
      <c r="Q701" s="13">
        <f t="shared" si="260"/>
        <v>0</v>
      </c>
      <c r="R701" s="16">
        <f t="shared" si="261"/>
        <v>0</v>
      </c>
      <c r="S701" s="16">
        <f t="shared" si="262"/>
        <v>0</v>
      </c>
      <c r="T701" s="16">
        <f t="shared" si="263"/>
        <v>0</v>
      </c>
      <c r="U701" s="16">
        <f t="shared" si="264"/>
        <v>0</v>
      </c>
      <c r="V701" s="16">
        <f t="shared" si="265"/>
        <v>0</v>
      </c>
      <c r="W701" s="16">
        <f t="shared" si="266"/>
        <v>0.64516129032258063</v>
      </c>
      <c r="X701" s="16">
        <f t="shared" si="267"/>
        <v>0</v>
      </c>
      <c r="Y701" s="16">
        <f t="shared" si="268"/>
        <v>0.80645161290322576</v>
      </c>
      <c r="Z701" s="16">
        <f t="shared" si="269"/>
        <v>1.7741935483870968</v>
      </c>
      <c r="AA701" s="16">
        <f t="shared" si="270"/>
        <v>1.1290322580645162</v>
      </c>
      <c r="AB701" s="17">
        <f t="shared" si="271"/>
        <v>0.64516129032258063</v>
      </c>
      <c r="AC701" s="15">
        <v>10925</v>
      </c>
      <c r="AD701" s="14">
        <f>AVERAGE(Tabela1[[#This Row],[202407-JUL]:[202506-JUN]])</f>
        <v>620</v>
      </c>
      <c r="AE701" s="14">
        <f t="shared" si="272"/>
        <v>620</v>
      </c>
      <c r="AF701" s="5">
        <v>0</v>
      </c>
      <c r="AG701" s="6">
        <v>1299</v>
      </c>
      <c r="AH701" s="4">
        <v>0</v>
      </c>
      <c r="AI701" s="23">
        <f>SUM(Tabela1[[#This Row],[ESTOQUE RJ]:[ESTOQUE SC]])</f>
        <v>1299</v>
      </c>
      <c r="AJ701" s="4">
        <v>2600</v>
      </c>
      <c r="AK701" s="4">
        <v>0</v>
      </c>
      <c r="AL701" s="24">
        <f>SUM(Tabela1[[#This Row],[QTD CONTAINER]:[QTD FÁBRICA]])</f>
        <v>2600</v>
      </c>
      <c r="AM701" s="7">
        <f t="shared" si="273"/>
        <v>2.0951612903225807</v>
      </c>
      <c r="AN701" s="7">
        <f t="shared" si="274"/>
        <v>0</v>
      </c>
      <c r="AO701" s="8">
        <f t="shared" si="275"/>
        <v>4.193548387096774</v>
      </c>
      <c r="AP701" s="9">
        <f t="shared" si="276"/>
        <v>0</v>
      </c>
      <c r="AQ701" s="25">
        <f t="shared" si="277"/>
        <v>6.2887096774193552</v>
      </c>
      <c r="AR701" s="18">
        <f t="shared" si="278"/>
        <v>2.0951612903225807</v>
      </c>
      <c r="AS701" s="7">
        <f t="shared" si="279"/>
        <v>0</v>
      </c>
      <c r="AT701" s="8">
        <f t="shared" si="280"/>
        <v>4.193548387096774</v>
      </c>
      <c r="AU701" s="9">
        <f t="shared" si="281"/>
        <v>0</v>
      </c>
      <c r="AV701" s="10">
        <f t="shared" si="282"/>
        <v>6.2887096774193552</v>
      </c>
      <c r="AW701" s="22">
        <f t="shared" si="283"/>
        <v>0.967741935483871</v>
      </c>
      <c r="AX701" s="5">
        <f t="shared" si="284"/>
        <v>600</v>
      </c>
      <c r="AY701" s="4">
        <f>IF(
  AND(Tabela1[[#This Row],[GRUPO | ITEM]]="PALHETAS",NOT(OR(MID(Tabela1[[#This Row],[ITEM]],1,5)="YN-PF",MID(Tabela1[[#This Row],[ITEM]],1,5)="YN-PC"))),
  0,
  IF(
    ROUNDUP(
      IF(
        IF(D701="A",13-SUM(AR701:AU701),IF(D701="B",11-SUM(AR701:AU701),IF(D701="C",7-SUM(AR701:AU701))))
        &lt;0,
        0,
        IF(D701="A",13-SUM(AR701:AU701),IF(D701="B",11-SUM(AR701:AU701),IF(D701="C",7-SUM(AR701:AU701))))
      )
      *AE701/C701, 0
    )
    *C701 = 0,
    0,
    ROUNDUP(
      IF(
        IF(D701="A",13-SUM(AR701:AU701),IF(D701="B",11-SUM(AR701:AU701),IF(D701="C",7-SUM(AR701:AU701))))
        &lt;0,
        0,
        IF(D701="A",13-SUM(AR701:AU701),IF(D701="B",11-SUM(AR701:AU701),IF(D701="C",7-SUM(AR701:AU701))))
      )
      *AE701/C701, 0
    ) *C701
  )
)</f>
        <v>600</v>
      </c>
      <c r="AZ701" s="26">
        <f>IF(OR(COUNTIF(AB701,"&gt;="&amp;1.5)+COUNTIF(AA701,"&gt;="&amp;1.5)+COUNTIF(Z701,"&gt;="&amp;1.5)+COUNTIF(Y701,"&gt;="&amp;1.5)+COUNTIF(X701,"&gt;="&amp;1.5)&gt;=2,COUNTIF(AB701,"&gt;="&amp;2)&gt;=1,AND(AA701&gt;=1.5,AB701&lt;=0.3,AI701=0)),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+IFERROR(BA701*C701,0),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+IFERROR(BA701*C701,0),
IFERROR(AVERAGEIF(Tabela1[[#This Row],[COMPRA PADRÃO]:[COMPRA &gt;30%]],"&gt;"&amp;0,Tabela1[[#This Row],[COMPRA PADRÃO]:[COMPRA &gt;30%]]),
0))/Tabela1[[#This Row],[U/CX]],0)*Tabela1[[#This Row],[U/CX]])</f>
        <v>600</v>
      </c>
      <c r="BA701" s="33"/>
      <c r="BB701" s="33"/>
      <c r="BC701" s="42"/>
      <c r="BD701" s="43">
        <f t="shared" si="285"/>
        <v>11.69811320754717</v>
      </c>
      <c r="BE701" s="44">
        <f>Tabela1[[#This Row],[MÉDIA DIÁRIA]]*180</f>
        <v>2105.6603773584907</v>
      </c>
      <c r="BF701" s="44">
        <f>Tabela1[[#This Row],[MÉDIA DIÁRIA]]*IF(Tabela1[[#This Row],[ABC FAT]]="A",(13*22),IF(Tabela1[[#This Row],[ABC FAT]]="B",(9*22),IF(Tabela1[[#This Row],[ABC FAT]]="C",(3*22),0)))</f>
        <v>772.07547169811323</v>
      </c>
      <c r="BG701" s="44">
        <f>SUM(Tabela1[[#This Row],[ESTOQUE TOTAL]],Tabela1[[#This Row],[TRÂNSITO TOTAL]])</f>
        <v>3899</v>
      </c>
      <c r="BH7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4.7491039426523297E-4</v>
      </c>
    </row>
    <row r="702" spans="1:61" s="3" customFormat="1" x14ac:dyDescent="0.2">
      <c r="A702" s="4" t="s">
        <v>202</v>
      </c>
      <c r="B702" s="4" t="s">
        <v>376</v>
      </c>
      <c r="C702" s="4">
        <v>15</v>
      </c>
      <c r="D702" s="4" t="s">
        <v>16</v>
      </c>
      <c r="E702" s="5">
        <v>495</v>
      </c>
      <c r="F702" s="4">
        <v>225</v>
      </c>
      <c r="G702" s="4">
        <v>45</v>
      </c>
      <c r="H702" s="4">
        <v>120</v>
      </c>
      <c r="I702" s="4">
        <v>105</v>
      </c>
      <c r="J702" s="4">
        <v>60</v>
      </c>
      <c r="K702" s="4">
        <v>105</v>
      </c>
      <c r="L702" s="4">
        <v>90</v>
      </c>
      <c r="M702" s="4">
        <v>60</v>
      </c>
      <c r="N702" s="4">
        <v>75</v>
      </c>
      <c r="O702" s="4">
        <v>150</v>
      </c>
      <c r="P702" s="4">
        <v>180</v>
      </c>
      <c r="Q702" s="13">
        <f t="shared" si="260"/>
        <v>3.4736842105263159</v>
      </c>
      <c r="R702" s="16">
        <f t="shared" si="261"/>
        <v>1.5789473684210527</v>
      </c>
      <c r="S702" s="16">
        <f t="shared" si="262"/>
        <v>0.31578947368421051</v>
      </c>
      <c r="T702" s="16">
        <f t="shared" si="263"/>
        <v>0.84210526315789469</v>
      </c>
      <c r="U702" s="16">
        <f t="shared" si="264"/>
        <v>0.73684210526315785</v>
      </c>
      <c r="V702" s="16">
        <f t="shared" si="265"/>
        <v>0.42105263157894735</v>
      </c>
      <c r="W702" s="16">
        <f t="shared" si="266"/>
        <v>0.73684210526315785</v>
      </c>
      <c r="X702" s="16">
        <f t="shared" si="267"/>
        <v>0.63157894736842102</v>
      </c>
      <c r="Y702" s="16">
        <f t="shared" si="268"/>
        <v>0.42105263157894735</v>
      </c>
      <c r="Z702" s="16">
        <f t="shared" si="269"/>
        <v>0.52631578947368418</v>
      </c>
      <c r="AA702" s="16">
        <f t="shared" si="270"/>
        <v>1.0526315789473684</v>
      </c>
      <c r="AB702" s="17">
        <f t="shared" si="271"/>
        <v>1.263157894736842</v>
      </c>
      <c r="AC702" s="15">
        <v>28826.7</v>
      </c>
      <c r="AD702" s="14">
        <f>AVERAGE(Tabela1[[#This Row],[202407-JUL]:[202506-JUN]])</f>
        <v>142.5</v>
      </c>
      <c r="AE702" s="14">
        <f t="shared" si="272"/>
        <v>142.5</v>
      </c>
      <c r="AF702" s="5">
        <v>0</v>
      </c>
      <c r="AG702" s="6">
        <v>630</v>
      </c>
      <c r="AH702" s="4">
        <v>300</v>
      </c>
      <c r="AI702" s="23">
        <f>SUM(Tabela1[[#This Row],[ESTOQUE RJ]:[ESTOQUE SC]])</f>
        <v>930</v>
      </c>
      <c r="AJ702" s="4">
        <v>705</v>
      </c>
      <c r="AK702" s="4">
        <v>0</v>
      </c>
      <c r="AL702" s="24">
        <f>SUM(Tabela1[[#This Row],[QTD CONTAINER]:[QTD FÁBRICA]])</f>
        <v>705</v>
      </c>
      <c r="AM702" s="7">
        <f t="shared" si="273"/>
        <v>4.4210526315789478</v>
      </c>
      <c r="AN702" s="7">
        <f t="shared" si="274"/>
        <v>2.1052631578947367</v>
      </c>
      <c r="AO702" s="8">
        <f t="shared" si="275"/>
        <v>4.9473684210526319</v>
      </c>
      <c r="AP702" s="9">
        <f t="shared" si="276"/>
        <v>0</v>
      </c>
      <c r="AQ702" s="25">
        <f t="shared" si="277"/>
        <v>11.473684210526317</v>
      </c>
      <c r="AR702" s="18">
        <f t="shared" si="278"/>
        <v>4.4210526315789478</v>
      </c>
      <c r="AS702" s="7">
        <f t="shared" si="279"/>
        <v>2.1052631578947367</v>
      </c>
      <c r="AT702" s="8">
        <f t="shared" si="280"/>
        <v>4.9473684210526319</v>
      </c>
      <c r="AU702" s="9">
        <f t="shared" si="281"/>
        <v>0</v>
      </c>
      <c r="AV702" s="10">
        <f t="shared" si="282"/>
        <v>11.473684210526317</v>
      </c>
      <c r="AW702" s="22">
        <f t="shared" si="283"/>
        <v>0</v>
      </c>
      <c r="AX702" s="5">
        <f t="shared" si="284"/>
        <v>0</v>
      </c>
      <c r="AY702" s="4">
        <f>IF(
  AND(Tabela1[[#This Row],[GRUPO | ITEM]]="PALHETAS",NOT(OR(MID(Tabela1[[#This Row],[ITEM]],1,5)="YN-PF",MID(Tabela1[[#This Row],[ITEM]],1,5)="YN-PC"))),
  0,
  IF(
    ROUNDUP(
      IF(
        IF(D702="A",13-SUM(AR702:AU702),IF(D702="B",11-SUM(AR702:AU702),IF(D702="C",7-SUM(AR702:AU702))))
        &lt;0,
        0,
        IF(D702="A",13-SUM(AR702:AU702),IF(D702="B",11-SUM(AR702:AU702),IF(D702="C",7-SUM(AR702:AU702))))
      )
      *AE702/C702, 0
    )
    *C702 = 0,
    0,
    ROUNDUP(
      IF(
        IF(D702="A",13-SUM(AR702:AU702),IF(D702="B",11-SUM(AR702:AU702),IF(D702="C",7-SUM(AR702:AU702))))
        &lt;0,
        0,
        IF(D702="A",13-SUM(AR702:AU702),IF(D702="B",11-SUM(AR702:AU702),IF(D702="C",7-SUM(AR702:AU702))))
      )
      *AE702/C702, 0
    ) *C702
  )
)</f>
        <v>0</v>
      </c>
      <c r="AZ702" s="26">
        <f>IF(OR(COUNTIF(AB702,"&gt;="&amp;1.5)+COUNTIF(AA702,"&gt;="&amp;1.5)+COUNTIF(Z702,"&gt;="&amp;1.5)+COUNTIF(Y702,"&gt;="&amp;1.5)+COUNTIF(X702,"&gt;="&amp;1.5)&gt;=2,COUNTIF(AB702,"&gt;="&amp;2)&gt;=1,AND(AA702&gt;=1.5,AB702&lt;=0.3,AI702=0)),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+IFERROR(BA702*C702,0),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+IFERROR(BA702*C702,0),
IFERROR(AVERAGEIF(Tabela1[[#This Row],[COMPRA PADRÃO]:[COMPRA &gt;30%]],"&gt;"&amp;0,Tabela1[[#This Row],[COMPRA PADRÃO]:[COMPRA &gt;30%]]),
0))/Tabela1[[#This Row],[U/CX]],0)*Tabela1[[#This Row],[U/CX]])</f>
        <v>0</v>
      </c>
      <c r="BA702" s="19"/>
      <c r="BB702" s="19"/>
      <c r="BC702" s="5"/>
      <c r="BD702" s="43">
        <f t="shared" si="285"/>
        <v>6.4528301886792452</v>
      </c>
      <c r="BE702" s="44">
        <f>Tabela1[[#This Row],[MÉDIA DIÁRIA]]*180</f>
        <v>1161.5094339622642</v>
      </c>
      <c r="BF702" s="44">
        <f>Tabela1[[#This Row],[MÉDIA DIÁRIA]]*IF(Tabela1[[#This Row],[ABC FAT]]="A",(13*22),IF(Tabela1[[#This Row],[ABC FAT]]="B",(9*22),IF(Tabela1[[#This Row],[ABC FAT]]="C",(3*22),0)))</f>
        <v>1277.6603773584905</v>
      </c>
      <c r="BG702" s="44">
        <f>SUM(Tabela1[[#This Row],[ESTOQUE TOTAL]],Tabela1[[#This Row],[TRÂNSITO TOTAL]])</f>
        <v>1635</v>
      </c>
      <c r="BH7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810</v>
      </c>
      <c r="BI7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8.609486679662118E-4</v>
      </c>
    </row>
    <row r="703" spans="1:61" s="3" customFormat="1" x14ac:dyDescent="0.2">
      <c r="A703" s="4" t="s">
        <v>14</v>
      </c>
      <c r="B703" s="4" t="s">
        <v>27</v>
      </c>
      <c r="C703" s="4">
        <v>250</v>
      </c>
      <c r="D703" s="4" t="s">
        <v>19</v>
      </c>
      <c r="E703" s="5">
        <v>5000</v>
      </c>
      <c r="F703" s="4">
        <v>3665</v>
      </c>
      <c r="G703" s="4">
        <v>3270</v>
      </c>
      <c r="H703" s="4">
        <v>4920</v>
      </c>
      <c r="I703" s="4">
        <v>4130</v>
      </c>
      <c r="J703" s="4">
        <v>1350</v>
      </c>
      <c r="K703" s="4">
        <v>4380</v>
      </c>
      <c r="L703" s="4">
        <v>2900</v>
      </c>
      <c r="M703" s="4">
        <v>7380</v>
      </c>
      <c r="N703" s="4">
        <v>4080</v>
      </c>
      <c r="O703" s="4">
        <v>4350</v>
      </c>
      <c r="P703" s="4">
        <v>1580</v>
      </c>
      <c r="Q703" s="13">
        <f t="shared" si="260"/>
        <v>1.2764599510690351</v>
      </c>
      <c r="R703" s="16">
        <f t="shared" si="261"/>
        <v>0.93564514413360278</v>
      </c>
      <c r="S703" s="16">
        <f t="shared" si="262"/>
        <v>0.83480480799914902</v>
      </c>
      <c r="T703" s="16">
        <f t="shared" si="263"/>
        <v>1.2560365918519305</v>
      </c>
      <c r="U703" s="16">
        <f t="shared" si="264"/>
        <v>1.054355919583023</v>
      </c>
      <c r="V703" s="16">
        <f t="shared" si="265"/>
        <v>0.34464418678863951</v>
      </c>
      <c r="W703" s="16">
        <f t="shared" si="266"/>
        <v>1.1181789171364749</v>
      </c>
      <c r="X703" s="16">
        <f t="shared" si="267"/>
        <v>0.74034677162004037</v>
      </c>
      <c r="Y703" s="16">
        <f t="shared" si="268"/>
        <v>1.884054887777896</v>
      </c>
      <c r="Z703" s="16">
        <f t="shared" si="269"/>
        <v>1.0415913200723328</v>
      </c>
      <c r="AA703" s="16">
        <f t="shared" si="270"/>
        <v>1.1105201574300605</v>
      </c>
      <c r="AB703" s="17">
        <f t="shared" si="271"/>
        <v>0.40336134453781514</v>
      </c>
      <c r="AC703" s="15">
        <v>262019.25</v>
      </c>
      <c r="AD703" s="14">
        <f>AVERAGE(Tabela1[[#This Row],[202407-JUL]:[202506-JUN]])</f>
        <v>3917.0833333333335</v>
      </c>
      <c r="AE703" s="14">
        <f t="shared" si="272"/>
        <v>3917.0833333333335</v>
      </c>
      <c r="AF703" s="5">
        <v>3</v>
      </c>
      <c r="AG703" s="6">
        <v>26095</v>
      </c>
      <c r="AH703" s="4">
        <v>0</v>
      </c>
      <c r="AI703" s="23">
        <f>SUM(Tabela1[[#This Row],[ESTOQUE RJ]:[ESTOQUE SC]])</f>
        <v>26095</v>
      </c>
      <c r="AJ703" s="4">
        <v>22000</v>
      </c>
      <c r="AK703" s="4">
        <v>0</v>
      </c>
      <c r="AL703" s="24">
        <f>SUM(Tabela1[[#This Row],[QTD CONTAINER]:[QTD FÁBRICA]])</f>
        <v>22000</v>
      </c>
      <c r="AM703" s="7">
        <f t="shared" si="273"/>
        <v>6.6618444846292943</v>
      </c>
      <c r="AN703" s="7">
        <f t="shared" si="274"/>
        <v>0</v>
      </c>
      <c r="AO703" s="8">
        <f t="shared" si="275"/>
        <v>5.6164237847037546</v>
      </c>
      <c r="AP703" s="9">
        <f t="shared" si="276"/>
        <v>0</v>
      </c>
      <c r="AQ703" s="25">
        <f t="shared" si="277"/>
        <v>12.278268269333049</v>
      </c>
      <c r="AR703" s="18">
        <f t="shared" si="278"/>
        <v>6.6618444846292943</v>
      </c>
      <c r="AS703" s="7">
        <f t="shared" si="279"/>
        <v>0</v>
      </c>
      <c r="AT703" s="8">
        <f t="shared" si="280"/>
        <v>5.6164237847037546</v>
      </c>
      <c r="AU703" s="9">
        <f t="shared" si="281"/>
        <v>0</v>
      </c>
      <c r="AV703" s="10">
        <f t="shared" si="282"/>
        <v>12.278268269333049</v>
      </c>
      <c r="AW703" s="22">
        <f t="shared" si="283"/>
        <v>0.7658759706414211</v>
      </c>
      <c r="AX703" s="5">
        <f t="shared" si="284"/>
        <v>3000</v>
      </c>
      <c r="AY703" s="4">
        <f>IF(
  AND(Tabela1[[#This Row],[GRUPO | ITEM]]="PALHETAS",NOT(OR(MID(Tabela1[[#This Row],[ITEM]],1,5)="YN-PF",MID(Tabela1[[#This Row],[ITEM]],1,5)="YN-PC"))),
  0,
  IF(
    ROUNDUP(
      IF(
        IF(D703="A",13-SUM(AR703:AU703),IF(D703="B",11-SUM(AR703:AU703),IF(D703="C",7-SUM(AR703:AU703))))
        &lt;0,
        0,
        IF(D703="A",13-SUM(AR703:AU703),IF(D703="B",11-SUM(AR703:AU703),IF(D703="C",7-SUM(AR703:AU703))))
      )
      *AE703/C703, 0
    )
    *C703 = 0,
    0,
    ROUNDUP(
      IF(
        IF(D703="A",13-SUM(AR703:AU703),IF(D703="B",11-SUM(AR703:AU703),IF(D703="C",7-SUM(AR703:AU703))))
        &lt;0,
        0,
        IF(D703="A",13-SUM(AR703:AU703),IF(D703="B",11-SUM(AR703:AU703),IF(D703="C",7-SUM(AR703:AU703))))
      )
      *AE703/C703, 0
    ) *C703
  )
)</f>
        <v>3000</v>
      </c>
      <c r="AZ703" s="26">
        <f>IF(OR(COUNTIF(AB703,"&gt;="&amp;1.5)+COUNTIF(AA703,"&gt;="&amp;1.5)+COUNTIF(Z703,"&gt;="&amp;1.5)+COUNTIF(Y703,"&gt;="&amp;1.5)+COUNTIF(X703,"&gt;="&amp;1.5)&gt;=2,COUNTIF(AB703,"&gt;="&amp;2)&gt;=1,AND(AA703&gt;=1.5,AB703&lt;=0.3,AI703=0)),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+IFERROR(BA703*C703,0),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+IFERROR(BA703*C703,0),
IFERROR(AVERAGEIF(Tabela1[[#This Row],[COMPRA PADRÃO]:[COMPRA &gt;30%]],"&gt;"&amp;0,Tabela1[[#This Row],[COMPRA PADRÃO]:[COMPRA &gt;30%]]),
0))/Tabela1[[#This Row],[U/CX]],0)*Tabela1[[#This Row],[U/CX]])</f>
        <v>3000</v>
      </c>
      <c r="BA703" s="33"/>
      <c r="BB703" s="33"/>
      <c r="BC703" s="42"/>
      <c r="BD703" s="43">
        <f t="shared" si="285"/>
        <v>177.37735849056602</v>
      </c>
      <c r="BE703" s="44">
        <f>Tabela1[[#This Row],[MÉDIA DIÁRIA]]*180</f>
        <v>31927.924528301883</v>
      </c>
      <c r="BF703" s="44">
        <f>Tabela1[[#This Row],[MÉDIA DIÁRIA]]*IF(Tabela1[[#This Row],[ABC FAT]]="A",(13*22),IF(Tabela1[[#This Row],[ABC FAT]]="B",(9*22),IF(Tabela1[[#This Row],[ABC FAT]]="C",(3*22),0)))</f>
        <v>50729.924528301883</v>
      </c>
      <c r="BG703" s="44">
        <f>SUM(Tabela1[[#This Row],[ESTOQUE TOTAL]],Tabela1[[#This Row],[TRÂNSITO TOTAL]])</f>
        <v>48095</v>
      </c>
      <c r="BH7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34500</v>
      </c>
      <c r="BI7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3.1320545095675403E-5</v>
      </c>
    </row>
    <row r="704" spans="1:61" s="3" customFormat="1" x14ac:dyDescent="0.2">
      <c r="A704" s="4" t="s">
        <v>17</v>
      </c>
      <c r="B704" s="4" t="s">
        <v>175</v>
      </c>
      <c r="C704" s="4">
        <v>20</v>
      </c>
      <c r="D704" s="4" t="s">
        <v>16</v>
      </c>
      <c r="E704" s="5">
        <v>180</v>
      </c>
      <c r="F704" s="4">
        <v>180</v>
      </c>
      <c r="G704" s="4">
        <v>100</v>
      </c>
      <c r="H704" s="4">
        <v>300</v>
      </c>
      <c r="I704" s="4">
        <v>250</v>
      </c>
      <c r="J704" s="4">
        <v>185</v>
      </c>
      <c r="K704" s="4"/>
      <c r="L704" s="4"/>
      <c r="M704" s="4">
        <v>380</v>
      </c>
      <c r="N704" s="4">
        <v>320</v>
      </c>
      <c r="O704" s="4">
        <v>100</v>
      </c>
      <c r="P704" s="4">
        <v>220</v>
      </c>
      <c r="Q704" s="13">
        <f t="shared" si="260"/>
        <v>0.81264108352144471</v>
      </c>
      <c r="R704" s="16">
        <f t="shared" si="261"/>
        <v>0.81264108352144471</v>
      </c>
      <c r="S704" s="16">
        <f t="shared" si="262"/>
        <v>0.45146726862302483</v>
      </c>
      <c r="T704" s="16">
        <f t="shared" si="263"/>
        <v>1.3544018058690745</v>
      </c>
      <c r="U704" s="16">
        <f t="shared" si="264"/>
        <v>1.1286681715575622</v>
      </c>
      <c r="V704" s="16">
        <f t="shared" si="265"/>
        <v>0.83521444695259595</v>
      </c>
      <c r="W704" s="16">
        <f t="shared" si="266"/>
        <v>0</v>
      </c>
      <c r="X704" s="16">
        <f t="shared" si="267"/>
        <v>0</v>
      </c>
      <c r="Y704" s="16">
        <f t="shared" si="268"/>
        <v>1.7155756207674944</v>
      </c>
      <c r="Z704" s="16">
        <f t="shared" si="269"/>
        <v>1.4446952595936795</v>
      </c>
      <c r="AA704" s="16">
        <f t="shared" si="270"/>
        <v>0.45146726862302483</v>
      </c>
      <c r="AB704" s="17">
        <f t="shared" si="271"/>
        <v>0.99322799097065462</v>
      </c>
      <c r="AC704" s="15">
        <v>35854.6</v>
      </c>
      <c r="AD704" s="14">
        <f>AVERAGE(Tabela1[[#This Row],[202407-JUL]:[202506-JUN]])</f>
        <v>221.5</v>
      </c>
      <c r="AE704" s="14">
        <f t="shared" si="272"/>
        <v>221.5</v>
      </c>
      <c r="AF704" s="5">
        <v>0</v>
      </c>
      <c r="AG704" s="6">
        <v>680</v>
      </c>
      <c r="AH704" s="4">
        <v>600</v>
      </c>
      <c r="AI704" s="23">
        <f>SUM(Tabela1[[#This Row],[ESTOQUE RJ]:[ESTOQUE SC]])</f>
        <v>1280</v>
      </c>
      <c r="AJ704" s="4">
        <v>0</v>
      </c>
      <c r="AK704" s="4">
        <v>0</v>
      </c>
      <c r="AL704" s="24">
        <f>SUM(Tabela1[[#This Row],[QTD CONTAINER]:[QTD FÁBRICA]])</f>
        <v>0</v>
      </c>
      <c r="AM704" s="7">
        <f t="shared" si="273"/>
        <v>3.0699774266365689</v>
      </c>
      <c r="AN704" s="7">
        <f t="shared" si="274"/>
        <v>2.7088036117381491</v>
      </c>
      <c r="AO704" s="8">
        <f t="shared" si="275"/>
        <v>0</v>
      </c>
      <c r="AP704" s="9">
        <f t="shared" si="276"/>
        <v>0</v>
      </c>
      <c r="AQ704" s="25">
        <f t="shared" si="277"/>
        <v>5.778781038374718</v>
      </c>
      <c r="AR704" s="18">
        <f t="shared" si="278"/>
        <v>3.0699774266365689</v>
      </c>
      <c r="AS704" s="7">
        <f t="shared" si="279"/>
        <v>2.7088036117381491</v>
      </c>
      <c r="AT704" s="8">
        <f t="shared" si="280"/>
        <v>0</v>
      </c>
      <c r="AU704" s="9">
        <f t="shared" si="281"/>
        <v>0</v>
      </c>
      <c r="AV704" s="10">
        <f t="shared" si="282"/>
        <v>5.778781038374718</v>
      </c>
      <c r="AW704" s="22">
        <f t="shared" si="283"/>
        <v>5.2370203160270883</v>
      </c>
      <c r="AX704" s="5">
        <f t="shared" si="284"/>
        <v>1160</v>
      </c>
      <c r="AY704" s="4">
        <f>IF(
  AND(Tabela1[[#This Row],[GRUPO | ITEM]]="PALHETAS",NOT(OR(MID(Tabela1[[#This Row],[ITEM]],1,5)="YN-PF",MID(Tabela1[[#This Row],[ITEM]],1,5)="YN-PC"))),
  0,
  IF(
    ROUNDUP(
      IF(
        IF(D704="A",13-SUM(AR704:AU704),IF(D704="B",11-SUM(AR704:AU704),IF(D704="C",7-SUM(AR704:AU704))))
        &lt;0,
        0,
        IF(D704="A",13-SUM(AR704:AU704),IF(D704="B",11-SUM(AR704:AU704),IF(D704="C",7-SUM(AR704:AU704))))
      )
      *AE704/C704, 0
    )
    *C704 = 0,
    0,
    ROUNDUP(
      IF(
        IF(D704="A",13-SUM(AR704:AU704),IF(D704="B",11-SUM(AR704:AU704),IF(D704="C",7-SUM(AR704:AU704))))
        &lt;0,
        0,
        IF(D704="A",13-SUM(AR704:AU704),IF(D704="B",11-SUM(AR704:AU704),IF(D704="C",7-SUM(AR704:AU704))))
      )
      *AE704/C704, 0
    ) *C704
  )
)</f>
        <v>1160</v>
      </c>
      <c r="AZ704" s="26">
        <f>IF(OR(COUNTIF(AB704,"&gt;="&amp;1.5)+COUNTIF(AA704,"&gt;="&amp;1.5)+COUNTIF(Z704,"&gt;="&amp;1.5)+COUNTIF(Y704,"&gt;="&amp;1.5)+COUNTIF(X704,"&gt;="&amp;1.5)&gt;=2,COUNTIF(AB704,"&gt;="&amp;2)&gt;=1,AND(AA704&gt;=1.5,AB704&lt;=0.3,AI704=0)),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+IFERROR(BA704*C704,0),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+IFERROR(BA704*C704,0),
IFERROR(AVERAGEIF(Tabela1[[#This Row],[COMPRA PADRÃO]:[COMPRA &gt;30%]],"&gt;"&amp;0,Tabela1[[#This Row],[COMPRA PADRÃO]:[COMPRA &gt;30%]]),
0))/Tabela1[[#This Row],[U/CX]],0)*Tabela1[[#This Row],[U/CX]])</f>
        <v>1160</v>
      </c>
      <c r="BA704" s="19"/>
      <c r="BB704" s="19"/>
      <c r="BC704" s="5"/>
      <c r="BD704" s="43">
        <f t="shared" si="285"/>
        <v>8.3584905660377355</v>
      </c>
      <c r="BE704" s="44">
        <f>Tabela1[[#This Row],[MÉDIA DIÁRIA]]*180</f>
        <v>1504.5283018867924</v>
      </c>
      <c r="BF704" s="44">
        <f>Tabela1[[#This Row],[MÉDIA DIÁRIA]]*IF(Tabela1[[#This Row],[ABC FAT]]="A",(13*22),IF(Tabela1[[#This Row],[ABC FAT]]="B",(9*22),IF(Tabela1[[#This Row],[ABC FAT]]="C",(3*22),0)))</f>
        <v>1654.9811320754716</v>
      </c>
      <c r="BG704" s="44">
        <f>SUM(Tabela1[[#This Row],[ESTOQUE TOTAL]],Tabela1[[#This Row],[TRÂNSITO TOTAL]])</f>
        <v>1280</v>
      </c>
      <c r="BH7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1880</v>
      </c>
      <c r="BI7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6.6466014547278656E-4</v>
      </c>
    </row>
    <row r="705" spans="1:61" s="3" customFormat="1" x14ac:dyDescent="0.2">
      <c r="A705" s="4" t="s">
        <v>760</v>
      </c>
      <c r="B705" s="4" t="s">
        <v>765</v>
      </c>
      <c r="C705" s="4">
        <v>4</v>
      </c>
      <c r="D705" s="4" t="s">
        <v>85</v>
      </c>
      <c r="E705" s="5">
        <v>20</v>
      </c>
      <c r="F705" s="4">
        <v>16</v>
      </c>
      <c r="G705" s="4">
        <v>8</v>
      </c>
      <c r="H705" s="4">
        <v>28</v>
      </c>
      <c r="I705" s="4">
        <v>4</v>
      </c>
      <c r="J705" s="4">
        <v>8</v>
      </c>
      <c r="K705" s="4">
        <v>4</v>
      </c>
      <c r="L705" s="4">
        <v>12</v>
      </c>
      <c r="M705" s="4">
        <v>16</v>
      </c>
      <c r="N705" s="4">
        <v>24</v>
      </c>
      <c r="O705" s="4">
        <v>4</v>
      </c>
      <c r="P705" s="4">
        <v>40</v>
      </c>
      <c r="Q705" s="13">
        <f t="shared" si="260"/>
        <v>1.3043478260869565</v>
      </c>
      <c r="R705" s="16">
        <f t="shared" si="261"/>
        <v>1.0434782608695652</v>
      </c>
      <c r="S705" s="16">
        <f t="shared" si="262"/>
        <v>0.52173913043478259</v>
      </c>
      <c r="T705" s="16">
        <f t="shared" si="263"/>
        <v>1.826086956521739</v>
      </c>
      <c r="U705" s="16">
        <f t="shared" si="264"/>
        <v>0.2608695652173913</v>
      </c>
      <c r="V705" s="16">
        <f t="shared" si="265"/>
        <v>0.52173913043478259</v>
      </c>
      <c r="W705" s="16">
        <f t="shared" si="266"/>
        <v>0.2608695652173913</v>
      </c>
      <c r="X705" s="16">
        <f t="shared" si="267"/>
        <v>0.78260869565217384</v>
      </c>
      <c r="Y705" s="16">
        <f t="shared" si="268"/>
        <v>1.0434782608695652</v>
      </c>
      <c r="Z705" s="16">
        <f t="shared" si="269"/>
        <v>1.5652173913043477</v>
      </c>
      <c r="AA705" s="16">
        <f t="shared" si="270"/>
        <v>0.2608695652173913</v>
      </c>
      <c r="AB705" s="17">
        <f t="shared" si="271"/>
        <v>2.6086956521739131</v>
      </c>
      <c r="AC705" s="15">
        <v>23937.24</v>
      </c>
      <c r="AD705" s="14">
        <f>AVERAGE(Tabela1[[#This Row],[202407-JUL]:[202506-JUN]])</f>
        <v>15.333333333333334</v>
      </c>
      <c r="AE705" s="14">
        <f t="shared" si="272"/>
        <v>19.111111111111111</v>
      </c>
      <c r="AF705" s="5">
        <v>0</v>
      </c>
      <c r="AG705" s="6">
        <v>72</v>
      </c>
      <c r="AH705" s="4">
        <v>0</v>
      </c>
      <c r="AI705" s="23">
        <f>SUM(Tabela1[[#This Row],[ESTOQUE RJ]:[ESTOQUE SC]])</f>
        <v>72</v>
      </c>
      <c r="AJ705" s="4">
        <v>0</v>
      </c>
      <c r="AK705" s="4">
        <v>0</v>
      </c>
      <c r="AL705" s="24">
        <f>SUM(Tabela1[[#This Row],[QTD CONTAINER]:[QTD FÁBRICA]])</f>
        <v>0</v>
      </c>
      <c r="AM705" s="7">
        <f t="shared" si="273"/>
        <v>4.695652173913043</v>
      </c>
      <c r="AN705" s="7">
        <f t="shared" si="274"/>
        <v>0</v>
      </c>
      <c r="AO705" s="8">
        <f t="shared" si="275"/>
        <v>0</v>
      </c>
      <c r="AP705" s="9">
        <f t="shared" si="276"/>
        <v>0</v>
      </c>
      <c r="AQ705" s="25">
        <f t="shared" si="277"/>
        <v>4.695652173913043</v>
      </c>
      <c r="AR705" s="18">
        <f t="shared" si="278"/>
        <v>3.7674418604651163</v>
      </c>
      <c r="AS705" s="7">
        <f t="shared" si="279"/>
        <v>0</v>
      </c>
      <c r="AT705" s="8">
        <f t="shared" si="280"/>
        <v>0</v>
      </c>
      <c r="AU705" s="9">
        <f t="shared" si="281"/>
        <v>0</v>
      </c>
      <c r="AV705" s="10">
        <f t="shared" si="282"/>
        <v>3.7674418604651163</v>
      </c>
      <c r="AW705" s="22">
        <f t="shared" si="283"/>
        <v>9.2903225806451619</v>
      </c>
      <c r="AX705" s="5">
        <f t="shared" si="284"/>
        <v>36</v>
      </c>
      <c r="AY705" s="4">
        <f>IF(
  AND(Tabela1[[#This Row],[GRUPO | ITEM]]="PALHETAS",NOT(OR(MID(Tabela1[[#This Row],[ITEM]],1,5)="YN-PF",MID(Tabela1[[#This Row],[ITEM]],1,5)="YN-PC"))),
  0,
  IF(
    ROUNDUP(
      IF(
        IF(D705="A",13-SUM(AR705:AU705),IF(D705="B",11-SUM(AR705:AU705),IF(D705="C",7-SUM(AR705:AU705))))
        &lt;0,
        0,
        IF(D705="A",13-SUM(AR705:AU705),IF(D705="B",11-SUM(AR705:AU705),IF(D705="C",7-SUM(AR705:AU705))))
      )
      *AE705/C705, 0
    )
    *C705 = 0,
    0,
    ROUNDUP(
      IF(
        IF(D705="A",13-SUM(AR705:AU705),IF(D705="B",11-SUM(AR705:AU705),IF(D705="C",7-SUM(AR705:AU705))))
        &lt;0,
        0,
        IF(D705="A",13-SUM(AR705:AU705),IF(D705="B",11-SUM(AR705:AU705),IF(D705="C",7-SUM(AR705:AU705))))
      )
      *AE705/C705, 0
    ) *C705
  )
)</f>
        <v>64</v>
      </c>
      <c r="AZ705" s="26">
        <f>IF(OR(COUNTIF(AB705,"&gt;="&amp;1.5)+COUNTIF(AA705,"&gt;="&amp;1.5)+COUNTIF(Z705,"&gt;="&amp;1.5)+COUNTIF(Y705,"&gt;="&amp;1.5)+COUNTIF(X705,"&gt;="&amp;1.5)&gt;=2,COUNTIF(AB705,"&gt;="&amp;2)&gt;=1,AND(AA705&gt;=1.5,AB705&lt;=0.3,AI705=0)),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+IFERROR(BA705*C705,0),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+IFERROR(BA705*C705,0),
IFERROR(AVERAGEIF(Tabela1[[#This Row],[COMPRA PADRÃO]:[COMPRA &gt;30%]],"&gt;"&amp;0,Tabela1[[#This Row],[COMPRA PADRÃO]:[COMPRA &gt;30%]]),
0))/Tabela1[[#This Row],[U/CX]],0)*Tabela1[[#This Row],[U/CX]])</f>
        <v>160</v>
      </c>
      <c r="BA705" s="33"/>
      <c r="BB705" s="33"/>
      <c r="BC705" s="42"/>
      <c r="BD705" s="43">
        <f t="shared" si="285"/>
        <v>0.69433962264150939</v>
      </c>
      <c r="BE705" s="44">
        <f>Tabela1[[#This Row],[MÉDIA DIÁRIA]]*180</f>
        <v>124.98113207547169</v>
      </c>
      <c r="BF705" s="44">
        <f>Tabela1[[#This Row],[MÉDIA DIÁRIA]]*IF(Tabela1[[#This Row],[ABC FAT]]="A",(13*22),IF(Tabela1[[#This Row],[ABC FAT]]="B",(9*22),IF(Tabela1[[#This Row],[ABC FAT]]="C",(3*22),0)))</f>
        <v>45.826415094339623</v>
      </c>
      <c r="BG705" s="44">
        <f>SUM(Tabela1[[#This Row],[ESTOQUE TOTAL]],Tabela1[[#This Row],[TRÂNSITO TOTAL]])</f>
        <v>72</v>
      </c>
      <c r="BH7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7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8.0012077294685999E-3</v>
      </c>
    </row>
    <row r="706" spans="1:61" s="3" customFormat="1" x14ac:dyDescent="0.2">
      <c r="A706" s="4" t="s">
        <v>202</v>
      </c>
      <c r="B706" s="4" t="s">
        <v>321</v>
      </c>
      <c r="C706" s="4">
        <v>15</v>
      </c>
      <c r="D706" s="4" t="s">
        <v>85</v>
      </c>
      <c r="E706" s="5">
        <v>150</v>
      </c>
      <c r="F706" s="4">
        <v>60</v>
      </c>
      <c r="G706" s="4">
        <v>90</v>
      </c>
      <c r="H706" s="4">
        <v>75</v>
      </c>
      <c r="I706" s="4">
        <v>195</v>
      </c>
      <c r="J706" s="4">
        <v>60</v>
      </c>
      <c r="K706" s="4">
        <v>45</v>
      </c>
      <c r="L706" s="4">
        <v>60</v>
      </c>
      <c r="M706" s="4">
        <v>135</v>
      </c>
      <c r="N706" s="4">
        <v>30</v>
      </c>
      <c r="O706" s="4">
        <v>60</v>
      </c>
      <c r="P706" s="4">
        <v>90</v>
      </c>
      <c r="Q706" s="13">
        <f t="shared" ref="Q706:Q769" si="286">IFERROR(E706/AVERAGE($E706:$P706),"")</f>
        <v>1.7142857142857142</v>
      </c>
      <c r="R706" s="16">
        <f t="shared" ref="R706:R769" si="287">IFERROR(F706/AVERAGE($E706:$P706),"")</f>
        <v>0.68571428571428572</v>
      </c>
      <c r="S706" s="16">
        <f t="shared" ref="S706:S769" si="288">IFERROR(G706/AVERAGE($E706:$P706),"")</f>
        <v>1.0285714285714285</v>
      </c>
      <c r="T706" s="16">
        <f t="shared" ref="T706:T769" si="289">IFERROR(H706/AVERAGE($E706:$P706),"")</f>
        <v>0.8571428571428571</v>
      </c>
      <c r="U706" s="16">
        <f t="shared" ref="U706:U769" si="290">IFERROR(I706/AVERAGE($E706:$P706),"")</f>
        <v>2.2285714285714286</v>
      </c>
      <c r="V706" s="16">
        <f t="shared" ref="V706:V769" si="291">IFERROR(J706/AVERAGE($E706:$P706),"")</f>
        <v>0.68571428571428572</v>
      </c>
      <c r="W706" s="16">
        <f t="shared" ref="W706:W769" si="292">IFERROR(K706/AVERAGE($E706:$P706),"")</f>
        <v>0.51428571428571423</v>
      </c>
      <c r="X706" s="16">
        <f t="shared" ref="X706:X769" si="293">IFERROR(L706/AVERAGE($E706:$P706),"")</f>
        <v>0.68571428571428572</v>
      </c>
      <c r="Y706" s="16">
        <f t="shared" ref="Y706:Y769" si="294">IFERROR(M706/AVERAGE($E706:$P706),"")</f>
        <v>1.5428571428571429</v>
      </c>
      <c r="Z706" s="16">
        <f t="shared" ref="Z706:Z769" si="295">IFERROR(N706/AVERAGE($E706:$P706),"")</f>
        <v>0.34285714285714286</v>
      </c>
      <c r="AA706" s="16">
        <f t="shared" ref="AA706:AA769" si="296">IFERROR(O706/AVERAGE($E706:$P706),"")</f>
        <v>0.68571428571428572</v>
      </c>
      <c r="AB706" s="17">
        <f t="shared" ref="AB706:AB769" si="297">IFERROR(P706/AVERAGE($E706:$P706),"")</f>
        <v>1.0285714285714285</v>
      </c>
      <c r="AC706" s="15">
        <v>16643.849999999999</v>
      </c>
      <c r="AD706" s="14">
        <f>AVERAGE(Tabela1[[#This Row],[202407-JUL]:[202506-JUN]])</f>
        <v>87.5</v>
      </c>
      <c r="AE706" s="14">
        <f t="shared" ref="AE706:AE769" si="298">IFERROR(AVERAGEIF(Q706:AB706,"&gt;"&amp;0.3,E706:P706),0)</f>
        <v>87.5</v>
      </c>
      <c r="AF706" s="5">
        <v>0</v>
      </c>
      <c r="AG706" s="6">
        <v>135</v>
      </c>
      <c r="AH706" s="4">
        <v>525</v>
      </c>
      <c r="AI706" s="23">
        <f>SUM(Tabela1[[#This Row],[ESTOQUE RJ]:[ESTOQUE SC]])</f>
        <v>660</v>
      </c>
      <c r="AJ706" s="4">
        <v>0</v>
      </c>
      <c r="AK706" s="4">
        <v>0</v>
      </c>
      <c r="AL706" s="24">
        <f>SUM(Tabela1[[#This Row],[QTD CONTAINER]:[QTD FÁBRICA]])</f>
        <v>0</v>
      </c>
      <c r="AM706" s="7">
        <f t="shared" ref="AM706:AM769" si="299">AG706/AD706</f>
        <v>1.5428571428571429</v>
      </c>
      <c r="AN706" s="7">
        <f t="shared" ref="AN706:AN769" si="300">AH706/AD706</f>
        <v>6</v>
      </c>
      <c r="AO706" s="8">
        <f t="shared" ref="AO706:AO769" si="301">AJ706/AD706</f>
        <v>0</v>
      </c>
      <c r="AP706" s="9">
        <f t="shared" ref="AP706:AP769" si="302">AK706/AD706</f>
        <v>0</v>
      </c>
      <c r="AQ706" s="25">
        <f t="shared" ref="AQ706:AQ769" si="303">SUM(AM706:AP706)</f>
        <v>7.5428571428571427</v>
      </c>
      <c r="AR706" s="18">
        <f t="shared" ref="AR706:AR769" si="304">AG706/AE706</f>
        <v>1.5428571428571429</v>
      </c>
      <c r="AS706" s="7">
        <f t="shared" ref="AS706:AS769" si="305">AH706/AE706</f>
        <v>6</v>
      </c>
      <c r="AT706" s="8">
        <f t="shared" ref="AT706:AT769" si="306">AJ706/AE706</f>
        <v>0</v>
      </c>
      <c r="AU706" s="9">
        <f t="shared" ref="AU706:AU769" si="307">AK706/AE706</f>
        <v>0</v>
      </c>
      <c r="AV706" s="10">
        <f t="shared" ref="AV706:AV769" si="308">SUM(AR706:AU706)</f>
        <v>7.5428571428571427</v>
      </c>
      <c r="AW706" s="22">
        <f t="shared" ref="AW706:AW769" si="309">IFERROR(AZ706/AVERAGE(AD706:AE706),0)</f>
        <v>0</v>
      </c>
      <c r="AX706" s="5">
        <f t="shared" ref="AX706:AX769" si="310">IF(
  AND(A706="PALHETAS",NOT(OR(MID(B706,1,5)="YN-PF",MID(B706,1,5)="YN-PC"))),
  0,
  IF(
    ROUNDUP(
      IF(
        IF(D706="A",13-SUM(AM706:AP706),IF(D706="B",11-SUM(AM706:AP706),IF(D706="C",7-SUM(AM706:AP706))))
        &lt;0,
        0,
        IF(D706="A",13-SUM(AM706:AP706),IF(D706="B",11-SUM(AM706:AP706),IF(D706="C",7-SUM(AM706:AP706))))
      )
      *AD706/C706,
      0
    )*C706 = 0,
    0,
    ROUNDUP(
      IF(
        IF(D706="A",13-SUM(AM706:AP706),IF(D706="B",11-SUM(AM706:AP706),IF(D706="C",7-SUM(AM706:AP706))))
        &lt;0,
        0,
        IF(D706="A",13-SUM(AM706:AP706),IF(D706="B",11-SUM(AM706:AP706),IF(D706="C",7-SUM(AM706:AP706))))
      )
      *AD706/C706,
      0
    )*C706
  )
)</f>
        <v>0</v>
      </c>
      <c r="AY706" s="4">
        <f>IF(
  AND(Tabela1[[#This Row],[GRUPO | ITEM]]="PALHETAS",NOT(OR(MID(Tabela1[[#This Row],[ITEM]],1,5)="YN-PF",MID(Tabela1[[#This Row],[ITEM]],1,5)="YN-PC"))),
  0,
  IF(
    ROUNDUP(
      IF(
        IF(D706="A",13-SUM(AR706:AU706),IF(D706="B",11-SUM(AR706:AU706),IF(D706="C",7-SUM(AR706:AU706))))
        &lt;0,
        0,
        IF(D706="A",13-SUM(AR706:AU706),IF(D706="B",11-SUM(AR706:AU706),IF(D706="C",7-SUM(AR706:AU706))))
      )
      *AE706/C706, 0
    )
    *C706 = 0,
    0,
    ROUNDUP(
      IF(
        IF(D706="A",13-SUM(AR706:AU706),IF(D706="B",11-SUM(AR706:AU706),IF(D706="C",7-SUM(AR706:AU706))))
        &lt;0,
        0,
        IF(D706="A",13-SUM(AR706:AU706),IF(D706="B",11-SUM(AR706:AU706),IF(D706="C",7-SUM(AR706:AU706))))
      )
      *AE706/C706, 0
    ) *C706
  )
)</f>
        <v>0</v>
      </c>
      <c r="AZ706" s="26">
        <f>IF(OR(COUNTIF(AB706,"&gt;="&amp;1.5)+COUNTIF(AA706,"&gt;="&amp;1.5)+COUNTIF(Z706,"&gt;="&amp;1.5)+COUNTIF(Y706,"&gt;="&amp;1.5)+COUNTIF(X706,"&gt;="&amp;1.5)&gt;=2,COUNTIF(AB706,"&gt;="&amp;2)&gt;=1,AND(AA706&gt;=1.5,AB706&lt;=0.3,AI706=0)),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+IFERROR(BA706*C706,0),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+IFERROR(BA706*C706,0),
IFERROR(AVERAGEIF(Tabela1[[#This Row],[COMPRA PADRÃO]:[COMPRA &gt;30%]],"&gt;"&amp;0,Tabela1[[#This Row],[COMPRA PADRÃO]:[COMPRA &gt;30%]]),
0))/Tabela1[[#This Row],[U/CX]],0)*Tabela1[[#This Row],[U/CX]])</f>
        <v>0</v>
      </c>
      <c r="BA706" s="33"/>
      <c r="BB706" s="33"/>
      <c r="BC706" s="42"/>
      <c r="BD706" s="43">
        <f t="shared" ref="BD706:BD769" si="311">SUM(E706,F706,G706,H706,I706,J706,K706,L706,M706,N706,O706,P706)/265</f>
        <v>3.9622641509433962</v>
      </c>
      <c r="BE706" s="44">
        <f>Tabela1[[#This Row],[MÉDIA DIÁRIA]]*180</f>
        <v>713.20754716981128</v>
      </c>
      <c r="BF706" s="44">
        <f>Tabela1[[#This Row],[MÉDIA DIÁRIA]]*IF(Tabela1[[#This Row],[ABC FAT]]="A",(13*22),IF(Tabela1[[#This Row],[ABC FAT]]="B",(9*22),IF(Tabela1[[#This Row],[ABC FAT]]="C",(3*22),0)))</f>
        <v>261.50943396226415</v>
      </c>
      <c r="BG706" s="44">
        <f>SUM(Tabela1[[#This Row],[ESTOQUE TOTAL]],Tabela1[[#This Row],[TRÂNSITO TOTAL]])</f>
        <v>660</v>
      </c>
      <c r="BH7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315</v>
      </c>
      <c r="BI7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1.4021164021164022E-3</v>
      </c>
    </row>
    <row r="707" spans="1:61" s="3" customFormat="1" x14ac:dyDescent="0.2">
      <c r="A707" s="4" t="s">
        <v>14</v>
      </c>
      <c r="B707" s="4" t="s">
        <v>622</v>
      </c>
      <c r="C707" s="4">
        <v>250</v>
      </c>
      <c r="D707" s="4" t="s">
        <v>85</v>
      </c>
      <c r="E707" s="5">
        <v>700</v>
      </c>
      <c r="F707" s="4">
        <v>800</v>
      </c>
      <c r="G707" s="4">
        <v>100</v>
      </c>
      <c r="H707" s="4">
        <v>200</v>
      </c>
      <c r="I707" s="4">
        <v>700</v>
      </c>
      <c r="J707" s="4">
        <v>200</v>
      </c>
      <c r="K707" s="4">
        <v>130</v>
      </c>
      <c r="L707" s="4">
        <v>570</v>
      </c>
      <c r="M707" s="4">
        <v>150</v>
      </c>
      <c r="N707" s="4">
        <v>150</v>
      </c>
      <c r="O707" s="4">
        <v>429</v>
      </c>
      <c r="P707" s="4">
        <v>200</v>
      </c>
      <c r="Q707" s="13">
        <f t="shared" si="286"/>
        <v>1.9404019404019404</v>
      </c>
      <c r="R707" s="16">
        <f t="shared" si="287"/>
        <v>2.2176022176022174</v>
      </c>
      <c r="S707" s="16">
        <f t="shared" si="288"/>
        <v>0.27720027720027718</v>
      </c>
      <c r="T707" s="16">
        <f t="shared" si="289"/>
        <v>0.55440055440055436</v>
      </c>
      <c r="U707" s="16">
        <f t="shared" si="290"/>
        <v>1.9404019404019404</v>
      </c>
      <c r="V707" s="16">
        <f t="shared" si="291"/>
        <v>0.55440055440055436</v>
      </c>
      <c r="W707" s="16">
        <f t="shared" si="292"/>
        <v>0.36036036036036034</v>
      </c>
      <c r="X707" s="16">
        <f t="shared" si="293"/>
        <v>1.5800415800415801</v>
      </c>
      <c r="Y707" s="16">
        <f t="shared" si="294"/>
        <v>0.41580041580041582</v>
      </c>
      <c r="Z707" s="16">
        <f t="shared" si="295"/>
        <v>0.41580041580041582</v>
      </c>
      <c r="AA707" s="16">
        <f t="shared" si="296"/>
        <v>1.1891891891891893</v>
      </c>
      <c r="AB707" s="17">
        <f t="shared" si="297"/>
        <v>0.55440055440055436</v>
      </c>
      <c r="AC707" s="15">
        <v>26177.96</v>
      </c>
      <c r="AD707" s="14">
        <f>AVERAGE(Tabela1[[#This Row],[202407-JUL]:[202506-JUN]])</f>
        <v>360.75</v>
      </c>
      <c r="AE707" s="14">
        <f t="shared" si="298"/>
        <v>384.45454545454544</v>
      </c>
      <c r="AF707" s="5">
        <v>1</v>
      </c>
      <c r="AG707" s="6">
        <v>2340</v>
      </c>
      <c r="AH707" s="4">
        <v>0</v>
      </c>
      <c r="AI707" s="23">
        <f>SUM(Tabela1[[#This Row],[ESTOQUE RJ]:[ESTOQUE SC]])</f>
        <v>2340</v>
      </c>
      <c r="AJ707" s="4">
        <v>0</v>
      </c>
      <c r="AK707" s="4">
        <v>0</v>
      </c>
      <c r="AL707" s="24">
        <f>SUM(Tabela1[[#This Row],[QTD CONTAINER]:[QTD FÁBRICA]])</f>
        <v>0</v>
      </c>
      <c r="AM707" s="7">
        <f t="shared" si="299"/>
        <v>6.4864864864864868</v>
      </c>
      <c r="AN707" s="7">
        <f t="shared" si="300"/>
        <v>0</v>
      </c>
      <c r="AO707" s="8">
        <f t="shared" si="301"/>
        <v>0</v>
      </c>
      <c r="AP707" s="9">
        <f t="shared" si="302"/>
        <v>0</v>
      </c>
      <c r="AQ707" s="25">
        <f t="shared" si="303"/>
        <v>6.4864864864864868</v>
      </c>
      <c r="AR707" s="18">
        <f t="shared" si="304"/>
        <v>6.0865452825727129</v>
      </c>
      <c r="AS707" s="7">
        <f t="shared" si="305"/>
        <v>0</v>
      </c>
      <c r="AT707" s="8">
        <f t="shared" si="306"/>
        <v>0</v>
      </c>
      <c r="AU707" s="9">
        <f t="shared" si="307"/>
        <v>0</v>
      </c>
      <c r="AV707" s="10">
        <f t="shared" si="308"/>
        <v>6.0865452825727129</v>
      </c>
      <c r="AW707" s="22">
        <f t="shared" si="309"/>
        <v>1.3419134465826954</v>
      </c>
      <c r="AX707" s="5">
        <f t="shared" si="310"/>
        <v>250</v>
      </c>
      <c r="AY707" s="4">
        <f>IF(
  AND(Tabela1[[#This Row],[GRUPO | ITEM]]="PALHETAS",NOT(OR(MID(Tabela1[[#This Row],[ITEM]],1,5)="YN-PF",MID(Tabela1[[#This Row],[ITEM]],1,5)="YN-PC"))),
  0,
  IF(
    ROUNDUP(
      IF(
        IF(D707="A",13-SUM(AR707:AU707),IF(D707="B",11-SUM(AR707:AU707),IF(D707="C",7-SUM(AR707:AU707))))
        &lt;0,
        0,
        IF(D707="A",13-SUM(AR707:AU707),IF(D707="B",11-SUM(AR707:AU707),IF(D707="C",7-SUM(AR707:AU707))))
      )
      *AE707/C707, 0
    )
    *C707 = 0,
    0,
    ROUNDUP(
      IF(
        IF(D707="A",13-SUM(AR707:AU707),IF(D707="B",11-SUM(AR707:AU707),IF(D707="C",7-SUM(AR707:AU707))))
        &lt;0,
        0,
        IF(D707="A",13-SUM(AR707:AU707),IF(D707="B",11-SUM(AR707:AU707),IF(D707="C",7-SUM(AR707:AU707))))
      )
      *AE707/C707, 0
    ) *C707
  )
)</f>
        <v>500</v>
      </c>
      <c r="AZ707" s="26">
        <f>IF(OR(COUNTIF(AB707,"&gt;="&amp;1.5)+COUNTIF(AA707,"&gt;="&amp;1.5)+COUNTIF(Z707,"&gt;="&amp;1.5)+COUNTIF(Y707,"&gt;="&amp;1.5)+COUNTIF(X707,"&gt;="&amp;1.5)&gt;=2,COUNTIF(AB707,"&gt;="&amp;2)&gt;=1,AND(AA707&gt;=1.5,AB707&lt;=0.3,AI707=0)),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+IFERROR(BA707*C707,0),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+IFERROR(BA707*C707,0),
IFERROR(AVERAGEIF(Tabela1[[#This Row],[COMPRA PADRÃO]:[COMPRA &gt;30%]],"&gt;"&amp;0,Tabela1[[#This Row],[COMPRA PADRÃO]:[COMPRA &gt;30%]]),
0))/Tabela1[[#This Row],[U/CX]],0)*Tabela1[[#This Row],[U/CX]])</f>
        <v>500</v>
      </c>
      <c r="BA707" s="19"/>
      <c r="BB707" s="19"/>
      <c r="BC707" s="41"/>
      <c r="BD707" s="43">
        <f t="shared" si="311"/>
        <v>16.335849056603774</v>
      </c>
      <c r="BE707" s="44">
        <f>Tabela1[[#This Row],[MÉDIA DIÁRIA]]*180</f>
        <v>2940.4528301886794</v>
      </c>
      <c r="BF707" s="44">
        <f>Tabela1[[#This Row],[MÉDIA DIÁRIA]]*IF(Tabela1[[#This Row],[ABC FAT]]="A",(13*22),IF(Tabela1[[#This Row],[ABC FAT]]="B",(9*22),IF(Tabela1[[#This Row],[ABC FAT]]="C",(3*22),0)))</f>
        <v>1078.1660377358492</v>
      </c>
      <c r="BG707" s="44">
        <f>SUM(Tabela1[[#This Row],[ESTOQUE TOTAL]],Tabela1[[#This Row],[TRÂNSITO TOTAL]])</f>
        <v>2340</v>
      </c>
      <c r="BH7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1750</v>
      </c>
      <c r="BI7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3.4008367341700676E-4</v>
      </c>
    </row>
    <row r="708" spans="1:61" s="3" customFormat="1" x14ac:dyDescent="0.2">
      <c r="A708" s="4" t="s">
        <v>17</v>
      </c>
      <c r="B708" s="4" t="s">
        <v>1144</v>
      </c>
      <c r="C708" s="4">
        <v>50</v>
      </c>
      <c r="D708" s="4" t="s">
        <v>19</v>
      </c>
      <c r="E708" s="5">
        <v>2200</v>
      </c>
      <c r="F708" s="4">
        <v>1550</v>
      </c>
      <c r="G708" s="4">
        <v>900</v>
      </c>
      <c r="H708" s="4">
        <v>3149</v>
      </c>
      <c r="I708" s="4">
        <v>2150</v>
      </c>
      <c r="J708" s="4"/>
      <c r="K708" s="4"/>
      <c r="L708" s="4"/>
      <c r="M708" s="4">
        <v>3550</v>
      </c>
      <c r="N708" s="4">
        <v>2450</v>
      </c>
      <c r="O708" s="4">
        <v>1350</v>
      </c>
      <c r="P708" s="4">
        <v>1850</v>
      </c>
      <c r="Q708" s="13">
        <f t="shared" si="286"/>
        <v>1.0339965533448223</v>
      </c>
      <c r="R708" s="16">
        <f t="shared" si="287"/>
        <v>0.72849757167476115</v>
      </c>
      <c r="S708" s="16">
        <f t="shared" si="288"/>
        <v>0.42299859000470003</v>
      </c>
      <c r="T708" s="16">
        <f t="shared" si="289"/>
        <v>1.4800250665831114</v>
      </c>
      <c r="U708" s="16">
        <f t="shared" si="290"/>
        <v>1.0104966316778945</v>
      </c>
      <c r="V708" s="16">
        <f t="shared" si="291"/>
        <v>0</v>
      </c>
      <c r="W708" s="16">
        <f t="shared" si="292"/>
        <v>0</v>
      </c>
      <c r="X708" s="16">
        <f t="shared" si="293"/>
        <v>0</v>
      </c>
      <c r="Y708" s="16">
        <f t="shared" si="294"/>
        <v>1.6684944383518723</v>
      </c>
      <c r="Z708" s="16">
        <f t="shared" si="295"/>
        <v>1.1514961616794612</v>
      </c>
      <c r="AA708" s="16">
        <f t="shared" si="296"/>
        <v>0.63449788500705007</v>
      </c>
      <c r="AB708" s="17">
        <f t="shared" si="297"/>
        <v>0.86949710167632777</v>
      </c>
      <c r="AC708" s="15">
        <v>263452.32</v>
      </c>
      <c r="AD708" s="14">
        <f>AVERAGE(Tabela1[[#This Row],[202407-JUL]:[202506-JUN]])</f>
        <v>2127.6666666666665</v>
      </c>
      <c r="AE708" s="14">
        <f t="shared" si="298"/>
        <v>2127.6666666666665</v>
      </c>
      <c r="AF708" s="5">
        <v>0</v>
      </c>
      <c r="AG708" s="6">
        <v>6000</v>
      </c>
      <c r="AH708" s="4">
        <v>6150</v>
      </c>
      <c r="AI708" s="23">
        <f>SUM(Tabela1[[#This Row],[ESTOQUE RJ]:[ESTOQUE SC]])</f>
        <v>12150</v>
      </c>
      <c r="AJ708" s="4">
        <v>0</v>
      </c>
      <c r="AK708" s="4">
        <v>0</v>
      </c>
      <c r="AL708" s="24">
        <f>SUM(Tabela1[[#This Row],[QTD CONTAINER]:[QTD FÁBRICA]])</f>
        <v>0</v>
      </c>
      <c r="AM708" s="7">
        <f t="shared" si="299"/>
        <v>2.8199906000313333</v>
      </c>
      <c r="AN708" s="7">
        <f t="shared" si="300"/>
        <v>2.8904903650321168</v>
      </c>
      <c r="AO708" s="8">
        <f t="shared" si="301"/>
        <v>0</v>
      </c>
      <c r="AP708" s="9">
        <f t="shared" si="302"/>
        <v>0</v>
      </c>
      <c r="AQ708" s="25">
        <f t="shared" si="303"/>
        <v>5.71048096506345</v>
      </c>
      <c r="AR708" s="18">
        <f t="shared" si="304"/>
        <v>2.8199906000313333</v>
      </c>
      <c r="AS708" s="7">
        <f t="shared" si="305"/>
        <v>2.8904903650321168</v>
      </c>
      <c r="AT708" s="8">
        <f t="shared" si="306"/>
        <v>0</v>
      </c>
      <c r="AU708" s="9">
        <f t="shared" si="307"/>
        <v>0</v>
      </c>
      <c r="AV708" s="10">
        <f t="shared" si="308"/>
        <v>5.71048096506345</v>
      </c>
      <c r="AW708" s="22">
        <f t="shared" si="309"/>
        <v>7.3084756384145395</v>
      </c>
      <c r="AX708" s="5">
        <f t="shared" si="310"/>
        <v>15550</v>
      </c>
      <c r="AY708" s="4">
        <f>IF(
  AND(Tabela1[[#This Row],[GRUPO | ITEM]]="PALHETAS",NOT(OR(MID(Tabela1[[#This Row],[ITEM]],1,5)="YN-PF",MID(Tabela1[[#This Row],[ITEM]],1,5)="YN-PC"))),
  0,
  IF(
    ROUNDUP(
      IF(
        IF(D708="A",13-SUM(AR708:AU708),IF(D708="B",11-SUM(AR708:AU708),IF(D708="C",7-SUM(AR708:AU708))))
        &lt;0,
        0,
        IF(D708="A",13-SUM(AR708:AU708),IF(D708="B",11-SUM(AR708:AU708),IF(D708="C",7-SUM(AR708:AU708))))
      )
      *AE708/C708, 0
    )
    *C708 = 0,
    0,
    ROUNDUP(
      IF(
        IF(D708="A",13-SUM(AR708:AU708),IF(D708="B",11-SUM(AR708:AU708),IF(D708="C",7-SUM(AR708:AU708))))
        &lt;0,
        0,
        IF(D708="A",13-SUM(AR708:AU708),IF(D708="B",11-SUM(AR708:AU708),IF(D708="C",7-SUM(AR708:AU708))))
      )
      *AE708/C708, 0
    ) *C708
  )
)</f>
        <v>15550</v>
      </c>
      <c r="AZ708" s="26">
        <f>IF(OR(COUNTIF(AB708,"&gt;="&amp;1.5)+COUNTIF(AA708,"&gt;="&amp;1.5)+COUNTIF(Z708,"&gt;="&amp;1.5)+COUNTIF(Y708,"&gt;="&amp;1.5)+COUNTIF(X708,"&gt;="&amp;1.5)&gt;=2,COUNTIF(AB708,"&gt;="&amp;2)&gt;=1,AND(AA708&gt;=1.5,AB708&lt;=0.3,AI708=0)),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+IFERROR(BA708*C708,0),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+IFERROR(BA708*C708,0),
IFERROR(AVERAGEIF(Tabela1[[#This Row],[COMPRA PADRÃO]:[COMPRA &gt;30%]],"&gt;"&amp;0,Tabela1[[#This Row],[COMPRA PADRÃO]:[COMPRA &gt;30%]]),
0))/Tabela1[[#This Row],[U/CX]],0)*Tabela1[[#This Row],[U/CX]])</f>
        <v>15550</v>
      </c>
      <c r="BA708" s="19"/>
      <c r="BB708" s="19"/>
      <c r="BC708" s="5"/>
      <c r="BD708" s="43">
        <f t="shared" si="311"/>
        <v>72.260377358490572</v>
      </c>
      <c r="BE708" s="44">
        <f>Tabela1[[#This Row],[MÉDIA DIÁRIA]]*180</f>
        <v>13006.867924528304</v>
      </c>
      <c r="BF708" s="44">
        <f>Tabela1[[#This Row],[MÉDIA DIÁRIA]]*IF(Tabela1[[#This Row],[ABC FAT]]="A",(13*22),IF(Tabela1[[#This Row],[ABC FAT]]="B",(9*22),IF(Tabela1[[#This Row],[ABC FAT]]="C",(3*22),0)))</f>
        <v>20666.467924528304</v>
      </c>
      <c r="BG708" s="44">
        <f>SUM(Tabela1[[#This Row],[ESTOQUE TOTAL]],Tabela1[[#This Row],[TRÂNSITO TOTAL]])</f>
        <v>12150</v>
      </c>
      <c r="BH7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21500</v>
      </c>
      <c r="BI7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7.6882459774516785E-5</v>
      </c>
    </row>
    <row r="709" spans="1:61" s="3" customFormat="1" x14ac:dyDescent="0.2">
      <c r="A709" s="4" t="s">
        <v>760</v>
      </c>
      <c r="B709" s="4" t="s">
        <v>766</v>
      </c>
      <c r="C709" s="4">
        <v>2</v>
      </c>
      <c r="D709" s="4" t="s">
        <v>85</v>
      </c>
      <c r="E709" s="5">
        <v>8</v>
      </c>
      <c r="F709" s="4">
        <v>2</v>
      </c>
      <c r="G709" s="4">
        <v>10</v>
      </c>
      <c r="H709" s="4">
        <v>10</v>
      </c>
      <c r="I709" s="4">
        <v>6</v>
      </c>
      <c r="J709" s="4">
        <v>4</v>
      </c>
      <c r="K709" s="4">
        <v>4</v>
      </c>
      <c r="L709" s="4">
        <v>4</v>
      </c>
      <c r="M709" s="4">
        <v>6</v>
      </c>
      <c r="N709" s="4">
        <v>6</v>
      </c>
      <c r="O709" s="4">
        <v>16</v>
      </c>
      <c r="P709" s="4">
        <v>8</v>
      </c>
      <c r="Q709" s="13">
        <f t="shared" si="286"/>
        <v>1.1428571428571428</v>
      </c>
      <c r="R709" s="16">
        <f t="shared" si="287"/>
        <v>0.2857142857142857</v>
      </c>
      <c r="S709" s="16">
        <f t="shared" si="288"/>
        <v>1.4285714285714286</v>
      </c>
      <c r="T709" s="16">
        <f t="shared" si="289"/>
        <v>1.4285714285714286</v>
      </c>
      <c r="U709" s="16">
        <f t="shared" si="290"/>
        <v>0.8571428571428571</v>
      </c>
      <c r="V709" s="16">
        <f t="shared" si="291"/>
        <v>0.5714285714285714</v>
      </c>
      <c r="W709" s="16">
        <f t="shared" si="292"/>
        <v>0.5714285714285714</v>
      </c>
      <c r="X709" s="16">
        <f t="shared" si="293"/>
        <v>0.5714285714285714</v>
      </c>
      <c r="Y709" s="16">
        <f t="shared" si="294"/>
        <v>0.8571428571428571</v>
      </c>
      <c r="Z709" s="16">
        <f t="shared" si="295"/>
        <v>0.8571428571428571</v>
      </c>
      <c r="AA709" s="16">
        <f t="shared" si="296"/>
        <v>2.2857142857142856</v>
      </c>
      <c r="AB709" s="17">
        <f t="shared" si="297"/>
        <v>1.1428571428571428</v>
      </c>
      <c r="AC709" s="15">
        <v>12946.84</v>
      </c>
      <c r="AD709" s="14">
        <f>AVERAGE(Tabela1[[#This Row],[202407-JUL]:[202506-JUN]])</f>
        <v>7</v>
      </c>
      <c r="AE709" s="14">
        <f t="shared" si="298"/>
        <v>7.4545454545454541</v>
      </c>
      <c r="AF709" s="5">
        <v>0</v>
      </c>
      <c r="AG709" s="6">
        <v>26</v>
      </c>
      <c r="AH709" s="4">
        <v>28</v>
      </c>
      <c r="AI709" s="23">
        <f>SUM(Tabela1[[#This Row],[ESTOQUE RJ]:[ESTOQUE SC]])</f>
        <v>54</v>
      </c>
      <c r="AJ709" s="4">
        <v>0</v>
      </c>
      <c r="AK709" s="4">
        <v>0</v>
      </c>
      <c r="AL709" s="24">
        <f>SUM(Tabela1[[#This Row],[QTD CONTAINER]:[QTD FÁBRICA]])</f>
        <v>0</v>
      </c>
      <c r="AM709" s="7">
        <f t="shared" si="299"/>
        <v>3.7142857142857144</v>
      </c>
      <c r="AN709" s="7">
        <f t="shared" si="300"/>
        <v>4</v>
      </c>
      <c r="AO709" s="8">
        <f t="shared" si="301"/>
        <v>0</v>
      </c>
      <c r="AP709" s="9">
        <f t="shared" si="302"/>
        <v>0</v>
      </c>
      <c r="AQ709" s="25">
        <f t="shared" si="303"/>
        <v>7.7142857142857144</v>
      </c>
      <c r="AR709" s="18">
        <f t="shared" si="304"/>
        <v>3.4878048780487805</v>
      </c>
      <c r="AS709" s="7">
        <f t="shared" si="305"/>
        <v>3.75609756097561</v>
      </c>
      <c r="AT709" s="8">
        <f t="shared" si="306"/>
        <v>0</v>
      </c>
      <c r="AU709" s="9">
        <f t="shared" si="307"/>
        <v>0</v>
      </c>
      <c r="AV709" s="10">
        <f t="shared" si="308"/>
        <v>7.2439024390243905</v>
      </c>
      <c r="AW709" s="22">
        <f t="shared" si="309"/>
        <v>0</v>
      </c>
      <c r="AX709" s="5">
        <f t="shared" si="310"/>
        <v>0</v>
      </c>
      <c r="AY709" s="4">
        <f>IF(
  AND(Tabela1[[#This Row],[GRUPO | ITEM]]="PALHETAS",NOT(OR(MID(Tabela1[[#This Row],[ITEM]],1,5)="YN-PF",MID(Tabela1[[#This Row],[ITEM]],1,5)="YN-PC"))),
  0,
  IF(
    ROUNDUP(
      IF(
        IF(D709="A",13-SUM(AR709:AU709),IF(D709="B",11-SUM(AR709:AU709),IF(D709="C",7-SUM(AR709:AU709))))
        &lt;0,
        0,
        IF(D709="A",13-SUM(AR709:AU709),IF(D709="B",11-SUM(AR709:AU709),IF(D709="C",7-SUM(AR709:AU709))))
      )
      *AE709/C709, 0
    )
    *C709 = 0,
    0,
    ROUNDUP(
      IF(
        IF(D709="A",13-SUM(AR709:AU709),IF(D709="B",11-SUM(AR709:AU709),IF(D709="C",7-SUM(AR709:AU709))))
        &lt;0,
        0,
        IF(D709="A",13-SUM(AR709:AU709),IF(D709="B",11-SUM(AR709:AU709),IF(D709="C",7-SUM(AR709:AU709))))
      )
      *AE709/C709, 0
    ) *C709
  )
)</f>
        <v>0</v>
      </c>
      <c r="AZ709" s="26">
        <f>IF(OR(COUNTIF(AB709,"&gt;="&amp;1.5)+COUNTIF(AA709,"&gt;="&amp;1.5)+COUNTIF(Z709,"&gt;="&amp;1.5)+COUNTIF(Y709,"&gt;="&amp;1.5)+COUNTIF(X709,"&gt;="&amp;1.5)&gt;=2,COUNTIF(AB709,"&gt;="&amp;2)&gt;=1,AND(AA709&gt;=1.5,AB709&lt;=0.3,AI709=0)),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+IFERROR(BA709*C709,0),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+IFERROR(BA709*C709,0),
IFERROR(AVERAGEIF(Tabela1[[#This Row],[COMPRA PADRÃO]:[COMPRA &gt;30%]],"&gt;"&amp;0,Tabela1[[#This Row],[COMPRA PADRÃO]:[COMPRA &gt;30%]]),
0))/Tabela1[[#This Row],[U/CX]],0)*Tabela1[[#This Row],[U/CX]])</f>
        <v>0</v>
      </c>
      <c r="BA709" s="19"/>
      <c r="BB709" s="19"/>
      <c r="BC709" s="41"/>
      <c r="BD709" s="43">
        <f t="shared" si="311"/>
        <v>0.31698113207547168</v>
      </c>
      <c r="BE709" s="44">
        <f>Tabela1[[#This Row],[MÉDIA DIÁRIA]]*180</f>
        <v>57.056603773584904</v>
      </c>
      <c r="BF709" s="44">
        <f>Tabela1[[#This Row],[MÉDIA DIÁRIA]]*IF(Tabela1[[#This Row],[ABC FAT]]="A",(13*22),IF(Tabela1[[#This Row],[ABC FAT]]="B",(9*22),IF(Tabela1[[#This Row],[ABC FAT]]="C",(3*22),0)))</f>
        <v>20.920754716981133</v>
      </c>
      <c r="BG709" s="44">
        <f>SUM(Tabela1[[#This Row],[ESTOQUE TOTAL]],Tabela1[[#This Row],[TRÂNSITO TOTAL]])</f>
        <v>54</v>
      </c>
      <c r="BH7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</v>
      </c>
      <c r="BI7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1.7526455026455025E-2</v>
      </c>
    </row>
    <row r="710" spans="1:61" s="3" customFormat="1" x14ac:dyDescent="0.2">
      <c r="A710" s="4" t="s">
        <v>202</v>
      </c>
      <c r="B710" s="4" t="s">
        <v>340</v>
      </c>
      <c r="C710" s="4">
        <v>15</v>
      </c>
      <c r="D710" s="4" t="s">
        <v>85</v>
      </c>
      <c r="E710" s="5"/>
      <c r="F710" s="4">
        <v>90</v>
      </c>
      <c r="G710" s="4">
        <v>15</v>
      </c>
      <c r="H710" s="4">
        <v>75</v>
      </c>
      <c r="I710" s="4"/>
      <c r="J710" s="4">
        <v>15</v>
      </c>
      <c r="K710" s="4">
        <v>15</v>
      </c>
      <c r="L710" s="4">
        <v>45</v>
      </c>
      <c r="M710" s="4">
        <v>30</v>
      </c>
      <c r="N710" s="4">
        <v>60</v>
      </c>
      <c r="O710" s="4">
        <v>135</v>
      </c>
      <c r="P710" s="4">
        <v>45</v>
      </c>
      <c r="Q710" s="13">
        <f t="shared" si="286"/>
        <v>0</v>
      </c>
      <c r="R710" s="16">
        <f t="shared" si="287"/>
        <v>1.7142857142857142</v>
      </c>
      <c r="S710" s="16">
        <f t="shared" si="288"/>
        <v>0.2857142857142857</v>
      </c>
      <c r="T710" s="16">
        <f t="shared" si="289"/>
        <v>1.4285714285714286</v>
      </c>
      <c r="U710" s="16">
        <f t="shared" si="290"/>
        <v>0</v>
      </c>
      <c r="V710" s="16">
        <f t="shared" si="291"/>
        <v>0.2857142857142857</v>
      </c>
      <c r="W710" s="16">
        <f t="shared" si="292"/>
        <v>0.2857142857142857</v>
      </c>
      <c r="X710" s="16">
        <f t="shared" si="293"/>
        <v>0.8571428571428571</v>
      </c>
      <c r="Y710" s="16">
        <f t="shared" si="294"/>
        <v>0.5714285714285714</v>
      </c>
      <c r="Z710" s="16">
        <f t="shared" si="295"/>
        <v>1.1428571428571428</v>
      </c>
      <c r="AA710" s="16">
        <f t="shared" si="296"/>
        <v>2.5714285714285716</v>
      </c>
      <c r="AB710" s="17">
        <f t="shared" si="297"/>
        <v>0.8571428571428571</v>
      </c>
      <c r="AC710" s="15">
        <v>8119.5</v>
      </c>
      <c r="AD710" s="14">
        <f>AVERAGE(Tabela1[[#This Row],[202407-JUL]:[202506-JUN]])</f>
        <v>52.5</v>
      </c>
      <c r="AE710" s="14">
        <f t="shared" si="298"/>
        <v>68.571428571428569</v>
      </c>
      <c r="AF710" s="5">
        <v>2</v>
      </c>
      <c r="AG710" s="6">
        <v>165</v>
      </c>
      <c r="AH710" s="4">
        <v>180</v>
      </c>
      <c r="AI710" s="23">
        <f>SUM(Tabela1[[#This Row],[ESTOQUE RJ]:[ESTOQUE SC]])</f>
        <v>345</v>
      </c>
      <c r="AJ710" s="4">
        <v>525</v>
      </c>
      <c r="AK710" s="4">
        <v>0</v>
      </c>
      <c r="AL710" s="24">
        <f>SUM(Tabela1[[#This Row],[QTD CONTAINER]:[QTD FÁBRICA]])</f>
        <v>525</v>
      </c>
      <c r="AM710" s="7">
        <f t="shared" si="299"/>
        <v>3.1428571428571428</v>
      </c>
      <c r="AN710" s="7">
        <f t="shared" si="300"/>
        <v>3.4285714285714284</v>
      </c>
      <c r="AO710" s="8">
        <f t="shared" si="301"/>
        <v>10</v>
      </c>
      <c r="AP710" s="9">
        <f t="shared" si="302"/>
        <v>0</v>
      </c>
      <c r="AQ710" s="25">
        <f t="shared" si="303"/>
        <v>16.571428571428569</v>
      </c>
      <c r="AR710" s="18">
        <f t="shared" si="304"/>
        <v>2.40625</v>
      </c>
      <c r="AS710" s="7">
        <f t="shared" si="305"/>
        <v>2.625</v>
      </c>
      <c r="AT710" s="8">
        <f t="shared" si="306"/>
        <v>7.65625</v>
      </c>
      <c r="AU710" s="9">
        <f t="shared" si="307"/>
        <v>0</v>
      </c>
      <c r="AV710" s="10">
        <f t="shared" si="308"/>
        <v>12.6875</v>
      </c>
      <c r="AW710" s="22">
        <f t="shared" si="309"/>
        <v>0</v>
      </c>
      <c r="AX710" s="5">
        <f t="shared" si="310"/>
        <v>0</v>
      </c>
      <c r="AY710" s="4">
        <f>IF(
  AND(Tabela1[[#This Row],[GRUPO | ITEM]]="PALHETAS",NOT(OR(MID(Tabela1[[#This Row],[ITEM]],1,5)="YN-PF",MID(Tabela1[[#This Row],[ITEM]],1,5)="YN-PC"))),
  0,
  IF(
    ROUNDUP(
      IF(
        IF(D710="A",13-SUM(AR710:AU710),IF(D710="B",11-SUM(AR710:AU710),IF(D710="C",7-SUM(AR710:AU710))))
        &lt;0,
        0,
        IF(D710="A",13-SUM(AR710:AU710),IF(D710="B",11-SUM(AR710:AU710),IF(D710="C",7-SUM(AR710:AU710))))
      )
      *AE710/C710, 0
    )
    *C710 = 0,
    0,
    ROUNDUP(
      IF(
        IF(D710="A",13-SUM(AR710:AU710),IF(D710="B",11-SUM(AR710:AU710),IF(D710="C",7-SUM(AR710:AU710))))
        &lt;0,
        0,
        IF(D710="A",13-SUM(AR710:AU710),IF(D710="B",11-SUM(AR710:AU710),IF(D710="C",7-SUM(AR710:AU710))))
      )
      *AE710/C710, 0
    ) *C710
  )
)</f>
        <v>0</v>
      </c>
      <c r="AZ710" s="26">
        <f>IF(OR(COUNTIF(AB710,"&gt;="&amp;1.5)+COUNTIF(AA710,"&gt;="&amp;1.5)+COUNTIF(Z710,"&gt;="&amp;1.5)+COUNTIF(Y710,"&gt;="&amp;1.5)+COUNTIF(X710,"&gt;="&amp;1.5)&gt;=2,COUNTIF(AB710,"&gt;="&amp;2)&gt;=1,AND(AA710&gt;=1.5,AB710&lt;=0.3,AI710=0)),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+IFERROR(BA710*C710,0),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+IFERROR(BA710*C710,0),
IFERROR(AVERAGEIF(Tabela1[[#This Row],[COMPRA PADRÃO]:[COMPRA &gt;30%]],"&gt;"&amp;0,Tabela1[[#This Row],[COMPRA PADRÃO]:[COMPRA &gt;30%]]),
0))/Tabela1[[#This Row],[U/CX]],0)*Tabela1[[#This Row],[U/CX]])</f>
        <v>0</v>
      </c>
      <c r="BA710" s="19"/>
      <c r="BB710" s="19"/>
      <c r="BC710" s="5"/>
      <c r="BD710" s="43">
        <f t="shared" si="311"/>
        <v>1.9811320754716981</v>
      </c>
      <c r="BE710" s="44">
        <f>Tabela1[[#This Row],[MÉDIA DIÁRIA]]*180</f>
        <v>356.60377358490564</v>
      </c>
      <c r="BF710" s="44">
        <f>Tabela1[[#This Row],[MÉDIA DIÁRIA]]*IF(Tabela1[[#This Row],[ABC FAT]]="A",(13*22),IF(Tabela1[[#This Row],[ABC FAT]]="B",(9*22),IF(Tabela1[[#This Row],[ABC FAT]]="C",(3*22),0)))</f>
        <v>130.75471698113208</v>
      </c>
      <c r="BG710" s="44">
        <f>SUM(Tabela1[[#This Row],[ESTOQUE TOTAL]],Tabela1[[#This Row],[TRÂNSITO TOTAL]])</f>
        <v>870</v>
      </c>
      <c r="BH7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2.8042328042328043E-3</v>
      </c>
    </row>
    <row r="711" spans="1:61" s="3" customFormat="1" x14ac:dyDescent="0.2">
      <c r="A711" s="4" t="s">
        <v>17</v>
      </c>
      <c r="B711" s="4" t="s">
        <v>124</v>
      </c>
      <c r="C711" s="4">
        <v>50</v>
      </c>
      <c r="D711" s="4" t="s">
        <v>16</v>
      </c>
      <c r="E711" s="5">
        <v>700</v>
      </c>
      <c r="F711" s="4">
        <v>400</v>
      </c>
      <c r="G711" s="4">
        <v>250</v>
      </c>
      <c r="H711" s="4">
        <v>400</v>
      </c>
      <c r="I711" s="4">
        <v>700</v>
      </c>
      <c r="J711" s="4">
        <v>100</v>
      </c>
      <c r="K711" s="4">
        <v>300</v>
      </c>
      <c r="L711" s="4"/>
      <c r="M711" s="4">
        <v>450</v>
      </c>
      <c r="N711" s="4">
        <v>200</v>
      </c>
      <c r="O711" s="4">
        <v>300</v>
      </c>
      <c r="P711" s="4">
        <v>250</v>
      </c>
      <c r="Q711" s="13">
        <f t="shared" si="286"/>
        <v>1.9012345679012346</v>
      </c>
      <c r="R711" s="16">
        <f t="shared" si="287"/>
        <v>1.0864197530864197</v>
      </c>
      <c r="S711" s="16">
        <f t="shared" si="288"/>
        <v>0.67901234567901236</v>
      </c>
      <c r="T711" s="16">
        <f t="shared" si="289"/>
        <v>1.0864197530864197</v>
      </c>
      <c r="U711" s="16">
        <f t="shared" si="290"/>
        <v>1.9012345679012346</v>
      </c>
      <c r="V711" s="16">
        <f t="shared" si="291"/>
        <v>0.27160493827160492</v>
      </c>
      <c r="W711" s="16">
        <f t="shared" si="292"/>
        <v>0.81481481481481477</v>
      </c>
      <c r="X711" s="16">
        <f t="shared" si="293"/>
        <v>0</v>
      </c>
      <c r="Y711" s="16">
        <f t="shared" si="294"/>
        <v>1.2222222222222221</v>
      </c>
      <c r="Z711" s="16">
        <f t="shared" si="295"/>
        <v>0.54320987654320985</v>
      </c>
      <c r="AA711" s="16">
        <f t="shared" si="296"/>
        <v>0.81481481481481477</v>
      </c>
      <c r="AB711" s="17">
        <f t="shared" si="297"/>
        <v>0.67901234567901236</v>
      </c>
      <c r="AC711" s="15">
        <v>51605.5</v>
      </c>
      <c r="AD711" s="14">
        <f>AVERAGE(Tabela1[[#This Row],[202407-JUL]:[202506-JUN]])</f>
        <v>368.18181818181819</v>
      </c>
      <c r="AE711" s="14">
        <f t="shared" si="298"/>
        <v>395</v>
      </c>
      <c r="AF711" s="5">
        <v>0</v>
      </c>
      <c r="AG711" s="6">
        <v>2650</v>
      </c>
      <c r="AH711" s="4">
        <v>0</v>
      </c>
      <c r="AI711" s="23">
        <f>SUM(Tabela1[[#This Row],[ESTOQUE RJ]:[ESTOQUE SC]])</f>
        <v>2650</v>
      </c>
      <c r="AJ711" s="4">
        <v>0</v>
      </c>
      <c r="AK711" s="4">
        <v>0</v>
      </c>
      <c r="AL711" s="24">
        <f>SUM(Tabela1[[#This Row],[QTD CONTAINER]:[QTD FÁBRICA]])</f>
        <v>0</v>
      </c>
      <c r="AM711" s="7">
        <f t="shared" si="299"/>
        <v>7.1975308641975309</v>
      </c>
      <c r="AN711" s="7">
        <f t="shared" si="300"/>
        <v>0</v>
      </c>
      <c r="AO711" s="8">
        <f t="shared" si="301"/>
        <v>0</v>
      </c>
      <c r="AP711" s="9">
        <f t="shared" si="302"/>
        <v>0</v>
      </c>
      <c r="AQ711" s="25">
        <f t="shared" si="303"/>
        <v>7.1975308641975309</v>
      </c>
      <c r="AR711" s="18">
        <f t="shared" si="304"/>
        <v>6.7088607594936711</v>
      </c>
      <c r="AS711" s="7">
        <f t="shared" si="305"/>
        <v>0</v>
      </c>
      <c r="AT711" s="8">
        <f t="shared" si="306"/>
        <v>0</v>
      </c>
      <c r="AU711" s="9">
        <f t="shared" si="307"/>
        <v>0</v>
      </c>
      <c r="AV711" s="10">
        <f t="shared" si="308"/>
        <v>6.7088607594936711</v>
      </c>
      <c r="AW711" s="22">
        <f t="shared" si="309"/>
        <v>4.061941631923764</v>
      </c>
      <c r="AX711" s="5">
        <f t="shared" si="310"/>
        <v>1400</v>
      </c>
      <c r="AY711" s="4">
        <f>IF(
  AND(Tabela1[[#This Row],[GRUPO | ITEM]]="PALHETAS",NOT(OR(MID(Tabela1[[#This Row],[ITEM]],1,5)="YN-PF",MID(Tabela1[[#This Row],[ITEM]],1,5)="YN-PC"))),
  0,
  IF(
    ROUNDUP(
      IF(
        IF(D711="A",13-SUM(AR711:AU711),IF(D711="B",11-SUM(AR711:AU711),IF(D711="C",7-SUM(AR711:AU711))))
        &lt;0,
        0,
        IF(D711="A",13-SUM(AR711:AU711),IF(D711="B",11-SUM(AR711:AU711),IF(D711="C",7-SUM(AR711:AU711))))
      )
      *AE711/C711, 0
    )
    *C711 = 0,
    0,
    ROUNDUP(
      IF(
        IF(D711="A",13-SUM(AR711:AU711),IF(D711="B",11-SUM(AR711:AU711),IF(D711="C",7-SUM(AR711:AU711))))
        &lt;0,
        0,
        IF(D711="A",13-SUM(AR711:AU711),IF(D711="B",11-SUM(AR711:AU711),IF(D711="C",7-SUM(AR711:AU711))))
      )
      *AE711/C711, 0
    ) *C711
  )
)</f>
        <v>1700</v>
      </c>
      <c r="AZ711" s="26">
        <f>IF(OR(COUNTIF(AB711,"&gt;="&amp;1.5)+COUNTIF(AA711,"&gt;="&amp;1.5)+COUNTIF(Z711,"&gt;="&amp;1.5)+COUNTIF(Y711,"&gt;="&amp;1.5)+COUNTIF(X711,"&gt;="&amp;1.5)&gt;=2,COUNTIF(AB711,"&gt;="&amp;2)&gt;=1,AND(AA711&gt;=1.5,AB711&lt;=0.3,AI711=0)),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+IFERROR(BA711*C711,0),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+IFERROR(BA711*C711,0),
IFERROR(AVERAGEIF(Tabela1[[#This Row],[COMPRA PADRÃO]:[COMPRA &gt;30%]],"&gt;"&amp;0,Tabela1[[#This Row],[COMPRA PADRÃO]:[COMPRA &gt;30%]]),
0))/Tabela1[[#This Row],[U/CX]],0)*Tabela1[[#This Row],[U/CX]])</f>
        <v>1550</v>
      </c>
      <c r="BA711" s="19"/>
      <c r="BB711" s="19"/>
      <c r="BC711" s="5"/>
      <c r="BD711" s="43">
        <f t="shared" si="311"/>
        <v>15.283018867924529</v>
      </c>
      <c r="BE711" s="44">
        <f>Tabela1[[#This Row],[MÉDIA DIÁRIA]]*180</f>
        <v>2750.9433962264152</v>
      </c>
      <c r="BF711" s="44">
        <f>Tabela1[[#This Row],[MÉDIA DIÁRIA]]*IF(Tabela1[[#This Row],[ABC FAT]]="A",(13*22),IF(Tabela1[[#This Row],[ABC FAT]]="B",(9*22),IF(Tabela1[[#This Row],[ABC FAT]]="C",(3*22),0)))</f>
        <v>3026.0377358490568</v>
      </c>
      <c r="BG711" s="44">
        <f>SUM(Tabela1[[#This Row],[ESTOQUE TOTAL]],Tabela1[[#This Row],[TRÂNSITO TOTAL]])</f>
        <v>2650</v>
      </c>
      <c r="BH7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3150</v>
      </c>
      <c r="BI7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3.6351165980795611E-4</v>
      </c>
    </row>
    <row r="712" spans="1:61" s="3" customFormat="1" x14ac:dyDescent="0.2">
      <c r="A712" s="4" t="s">
        <v>39</v>
      </c>
      <c r="B712" s="4" t="s">
        <v>682</v>
      </c>
      <c r="C712" s="4">
        <v>20</v>
      </c>
      <c r="D712" s="4" t="s">
        <v>19</v>
      </c>
      <c r="E712" s="5">
        <v>120</v>
      </c>
      <c r="F712" s="4">
        <v>61</v>
      </c>
      <c r="G712" s="4">
        <v>190</v>
      </c>
      <c r="H712" s="4">
        <v>82</v>
      </c>
      <c r="I712" s="4">
        <v>14</v>
      </c>
      <c r="J712" s="4">
        <v>10</v>
      </c>
      <c r="K712" s="4">
        <v>98</v>
      </c>
      <c r="L712" s="4">
        <v>270</v>
      </c>
      <c r="M712" s="4">
        <v>180</v>
      </c>
      <c r="N712" s="4">
        <v>325</v>
      </c>
      <c r="O712" s="4">
        <v>475</v>
      </c>
      <c r="P712" s="4">
        <v>151</v>
      </c>
      <c r="Q712" s="13">
        <f t="shared" si="286"/>
        <v>0.72874493927125505</v>
      </c>
      <c r="R712" s="16">
        <f t="shared" si="287"/>
        <v>0.37044534412955465</v>
      </c>
      <c r="S712" s="16">
        <f t="shared" si="288"/>
        <v>1.153846153846154</v>
      </c>
      <c r="T712" s="16">
        <f t="shared" si="289"/>
        <v>0.49797570850202433</v>
      </c>
      <c r="U712" s="16">
        <f t="shared" si="290"/>
        <v>8.5020242914979768E-2</v>
      </c>
      <c r="V712" s="16">
        <f t="shared" si="291"/>
        <v>6.0728744939271259E-2</v>
      </c>
      <c r="W712" s="16">
        <f t="shared" si="292"/>
        <v>0.59514170040485836</v>
      </c>
      <c r="X712" s="16">
        <f t="shared" si="293"/>
        <v>1.6396761133603239</v>
      </c>
      <c r="Y712" s="16">
        <f t="shared" si="294"/>
        <v>1.0931174089068827</v>
      </c>
      <c r="Z712" s="16">
        <f t="shared" si="295"/>
        <v>1.9736842105263159</v>
      </c>
      <c r="AA712" s="16">
        <f t="shared" si="296"/>
        <v>2.8846153846153846</v>
      </c>
      <c r="AB712" s="17">
        <f t="shared" si="297"/>
        <v>0.917004048582996</v>
      </c>
      <c r="AC712" s="15">
        <v>188245.71</v>
      </c>
      <c r="AD712" s="14">
        <f>AVERAGE(Tabela1[[#This Row],[202407-JUL]:[202506-JUN]])</f>
        <v>164.66666666666666</v>
      </c>
      <c r="AE712" s="14">
        <f t="shared" si="298"/>
        <v>195.2</v>
      </c>
      <c r="AF712" s="5">
        <v>0</v>
      </c>
      <c r="AG712" s="6">
        <v>0</v>
      </c>
      <c r="AH712" s="4">
        <v>0</v>
      </c>
      <c r="AI712" s="23">
        <f>SUM(Tabela1[[#This Row],[ESTOQUE RJ]:[ESTOQUE SC]])</f>
        <v>0</v>
      </c>
      <c r="AJ712" s="4">
        <v>1380</v>
      </c>
      <c r="AK712" s="4">
        <v>0</v>
      </c>
      <c r="AL712" s="24">
        <f>SUM(Tabela1[[#This Row],[QTD CONTAINER]:[QTD FÁBRICA]])</f>
        <v>1380</v>
      </c>
      <c r="AM712" s="7">
        <f t="shared" si="299"/>
        <v>0</v>
      </c>
      <c r="AN712" s="7">
        <f t="shared" si="300"/>
        <v>0</v>
      </c>
      <c r="AO712" s="8">
        <f t="shared" si="301"/>
        <v>8.3805668016194339</v>
      </c>
      <c r="AP712" s="9">
        <f t="shared" si="302"/>
        <v>0</v>
      </c>
      <c r="AQ712" s="25">
        <f t="shared" si="303"/>
        <v>8.3805668016194339</v>
      </c>
      <c r="AR712" s="18">
        <f t="shared" si="304"/>
        <v>0</v>
      </c>
      <c r="AS712" s="7">
        <f t="shared" si="305"/>
        <v>0</v>
      </c>
      <c r="AT712" s="8">
        <f t="shared" si="306"/>
        <v>7.0696721311475414</v>
      </c>
      <c r="AU712" s="9">
        <f t="shared" si="307"/>
        <v>0</v>
      </c>
      <c r="AV712" s="10">
        <f t="shared" si="308"/>
        <v>7.0696721311475414</v>
      </c>
      <c r="AW712" s="22">
        <f t="shared" si="309"/>
        <v>11.44868469803631</v>
      </c>
      <c r="AX712" s="5">
        <f t="shared" si="310"/>
        <v>780</v>
      </c>
      <c r="AY712" s="4">
        <f>IF(
  AND(Tabela1[[#This Row],[GRUPO | ITEM]]="PALHETAS",NOT(OR(MID(Tabela1[[#This Row],[ITEM]],1,5)="YN-PF",MID(Tabela1[[#This Row],[ITEM]],1,5)="YN-PC"))),
  0,
  IF(
    ROUNDUP(
      IF(
        IF(D712="A",13-SUM(AR712:AU712),IF(D712="B",11-SUM(AR712:AU712),IF(D712="C",7-SUM(AR712:AU712))))
        &lt;0,
        0,
        IF(D712="A",13-SUM(AR712:AU712),IF(D712="B",11-SUM(AR712:AU712),IF(D712="C",7-SUM(AR712:AU712))))
      )
      *AE712/C712, 0
    )
    *C712 = 0,
    0,
    ROUNDUP(
      IF(
        IF(D712="A",13-SUM(AR712:AU712),IF(D712="B",11-SUM(AR712:AU712),IF(D712="C",7-SUM(AR712:AU712))))
        &lt;0,
        0,
        IF(D712="A",13-SUM(AR712:AU712),IF(D712="B",11-SUM(AR712:AU712),IF(D712="C",7-SUM(AR712:AU712))))
      )
      *AE712/C712, 0
    ) *C712
  )
)</f>
        <v>1160</v>
      </c>
      <c r="AZ712" s="26">
        <f>IF(OR(COUNTIF(AB712,"&gt;="&amp;1.5)+COUNTIF(AA712,"&gt;="&amp;1.5)+COUNTIF(Z712,"&gt;="&amp;1.5)+COUNTIF(Y712,"&gt;="&amp;1.5)+COUNTIF(X712,"&gt;="&amp;1.5)&gt;=2,COUNTIF(AB712,"&gt;="&amp;2)&gt;=1,AND(AA712&gt;=1.5,AB712&lt;=0.3,AI712=0)),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+IFERROR(BA712*C712,0),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+IFERROR(BA712*C712,0),
IFERROR(AVERAGEIF(Tabela1[[#This Row],[COMPRA PADRÃO]:[COMPRA &gt;30%]],"&gt;"&amp;0,Tabela1[[#This Row],[COMPRA PADRÃO]:[COMPRA &gt;30%]]),
0))/Tabela1[[#This Row],[U/CX]],0)*Tabela1[[#This Row],[U/CX]])</f>
        <v>2060</v>
      </c>
      <c r="BA712" s="19"/>
      <c r="BB712" s="19"/>
      <c r="BC712" s="5"/>
      <c r="BD712" s="43">
        <f t="shared" si="311"/>
        <v>7.4566037735849058</v>
      </c>
      <c r="BE712" s="44">
        <f>Tabela1[[#This Row],[MÉDIA DIÁRIA]]*180</f>
        <v>1342.1886792452831</v>
      </c>
      <c r="BF712" s="44">
        <f>Tabela1[[#This Row],[MÉDIA DIÁRIA]]*IF(Tabela1[[#This Row],[ABC FAT]]="A",(13*22),IF(Tabela1[[#This Row],[ABC FAT]]="B",(9*22),IF(Tabela1[[#This Row],[ABC FAT]]="C",(3*22),0)))</f>
        <v>2132.5886792452829</v>
      </c>
      <c r="BG712" s="44">
        <f>SUM(Tabela1[[#This Row],[ESTOQUE TOTAL]],Tabela1[[#This Row],[TRÂNSITO TOTAL]])</f>
        <v>1380</v>
      </c>
      <c r="BH7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2100</v>
      </c>
      <c r="BI7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7.4505173189383714E-4</v>
      </c>
    </row>
    <row r="713" spans="1:61" s="3" customFormat="1" x14ac:dyDescent="0.2">
      <c r="A713" s="4" t="s">
        <v>202</v>
      </c>
      <c r="B713" s="4" t="s">
        <v>380</v>
      </c>
      <c r="C713" s="4">
        <v>15</v>
      </c>
      <c r="D713" s="4" t="s">
        <v>85</v>
      </c>
      <c r="E713" s="5">
        <v>105</v>
      </c>
      <c r="F713" s="4">
        <v>120</v>
      </c>
      <c r="G713" s="4">
        <v>105</v>
      </c>
      <c r="H713" s="4">
        <v>210</v>
      </c>
      <c r="I713" s="4">
        <v>120</v>
      </c>
      <c r="J713" s="4"/>
      <c r="K713" s="4">
        <v>120</v>
      </c>
      <c r="L713" s="4">
        <v>75</v>
      </c>
      <c r="M713" s="4">
        <v>75</v>
      </c>
      <c r="N713" s="4">
        <v>105</v>
      </c>
      <c r="O713" s="4">
        <v>75</v>
      </c>
      <c r="P713" s="4">
        <v>135</v>
      </c>
      <c r="Q713" s="13">
        <f t="shared" si="286"/>
        <v>0.92771084337349397</v>
      </c>
      <c r="R713" s="16">
        <f t="shared" si="287"/>
        <v>1.0602409638554215</v>
      </c>
      <c r="S713" s="16">
        <f t="shared" si="288"/>
        <v>0.92771084337349397</v>
      </c>
      <c r="T713" s="16">
        <f t="shared" si="289"/>
        <v>1.8554216867469879</v>
      </c>
      <c r="U713" s="16">
        <f t="shared" si="290"/>
        <v>1.0602409638554215</v>
      </c>
      <c r="V713" s="16">
        <f t="shared" si="291"/>
        <v>0</v>
      </c>
      <c r="W713" s="16">
        <f t="shared" si="292"/>
        <v>1.0602409638554215</v>
      </c>
      <c r="X713" s="16">
        <f t="shared" si="293"/>
        <v>0.66265060240963858</v>
      </c>
      <c r="Y713" s="16">
        <f t="shared" si="294"/>
        <v>0.66265060240963858</v>
      </c>
      <c r="Z713" s="16">
        <f t="shared" si="295"/>
        <v>0.92771084337349397</v>
      </c>
      <c r="AA713" s="16">
        <f t="shared" si="296"/>
        <v>0.66265060240963858</v>
      </c>
      <c r="AB713" s="17">
        <f t="shared" si="297"/>
        <v>1.1927710843373494</v>
      </c>
      <c r="AC713" s="15">
        <v>18015.150000000001</v>
      </c>
      <c r="AD713" s="14">
        <f>AVERAGE(Tabela1[[#This Row],[202407-JUL]:[202506-JUN]])</f>
        <v>113.18181818181819</v>
      </c>
      <c r="AE713" s="14">
        <f t="shared" si="298"/>
        <v>113.18181818181819</v>
      </c>
      <c r="AF713" s="5">
        <v>0</v>
      </c>
      <c r="AG713" s="6">
        <v>495</v>
      </c>
      <c r="AH713" s="4">
        <v>270</v>
      </c>
      <c r="AI713" s="23">
        <f>SUM(Tabela1[[#This Row],[ESTOQUE RJ]:[ESTOQUE SC]])</f>
        <v>765</v>
      </c>
      <c r="AJ713" s="4">
        <v>0</v>
      </c>
      <c r="AK713" s="4">
        <v>0</v>
      </c>
      <c r="AL713" s="24">
        <f>SUM(Tabela1[[#This Row],[QTD CONTAINER]:[QTD FÁBRICA]])</f>
        <v>0</v>
      </c>
      <c r="AM713" s="7">
        <f t="shared" si="299"/>
        <v>4.3734939759036147</v>
      </c>
      <c r="AN713" s="7">
        <f t="shared" si="300"/>
        <v>2.3855421686746987</v>
      </c>
      <c r="AO713" s="8">
        <f t="shared" si="301"/>
        <v>0</v>
      </c>
      <c r="AP713" s="9">
        <f t="shared" si="302"/>
        <v>0</v>
      </c>
      <c r="AQ713" s="25">
        <f t="shared" si="303"/>
        <v>6.7590361445783138</v>
      </c>
      <c r="AR713" s="18">
        <f t="shared" si="304"/>
        <v>4.3734939759036147</v>
      </c>
      <c r="AS713" s="7">
        <f t="shared" si="305"/>
        <v>2.3855421686746987</v>
      </c>
      <c r="AT713" s="8">
        <f t="shared" si="306"/>
        <v>0</v>
      </c>
      <c r="AU713" s="9">
        <f t="shared" si="307"/>
        <v>0</v>
      </c>
      <c r="AV713" s="10">
        <f t="shared" si="308"/>
        <v>6.7590361445783138</v>
      </c>
      <c r="AW713" s="22">
        <f t="shared" si="309"/>
        <v>0.26506024096385539</v>
      </c>
      <c r="AX713" s="5">
        <f t="shared" si="310"/>
        <v>30</v>
      </c>
      <c r="AY713" s="4">
        <f>IF(
  AND(Tabela1[[#This Row],[GRUPO | ITEM]]="PALHETAS",NOT(OR(MID(Tabela1[[#This Row],[ITEM]],1,5)="YN-PF",MID(Tabela1[[#This Row],[ITEM]],1,5)="YN-PC"))),
  0,
  IF(
    ROUNDUP(
      IF(
        IF(D713="A",13-SUM(AR713:AU713),IF(D713="B",11-SUM(AR713:AU713),IF(D713="C",7-SUM(AR713:AU713))))
        &lt;0,
        0,
        IF(D713="A",13-SUM(AR713:AU713),IF(D713="B",11-SUM(AR713:AU713),IF(D713="C",7-SUM(AR713:AU713))))
      )
      *AE713/C713, 0
    )
    *C713 = 0,
    0,
    ROUNDUP(
      IF(
        IF(D713="A",13-SUM(AR713:AU713),IF(D713="B",11-SUM(AR713:AU713),IF(D713="C",7-SUM(AR713:AU713))))
        &lt;0,
        0,
        IF(D713="A",13-SUM(AR713:AU713),IF(D713="B",11-SUM(AR713:AU713),IF(D713="C",7-SUM(AR713:AU713))))
      )
      *AE713/C713, 0
    ) *C713
  )
)</f>
        <v>30</v>
      </c>
      <c r="AZ713" s="26">
        <f>IF(OR(COUNTIF(AB713,"&gt;="&amp;1.5)+COUNTIF(AA713,"&gt;="&amp;1.5)+COUNTIF(Z713,"&gt;="&amp;1.5)+COUNTIF(Y713,"&gt;="&amp;1.5)+COUNTIF(X713,"&gt;="&amp;1.5)&gt;=2,COUNTIF(AB713,"&gt;="&amp;2)&gt;=1,AND(AA713&gt;=1.5,AB713&lt;=0.3,AI713=0)),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+IFERROR(BA713*C713,0),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+IFERROR(BA713*C713,0),
IFERROR(AVERAGEIF(Tabela1[[#This Row],[COMPRA PADRÃO]:[COMPRA &gt;30%]],"&gt;"&amp;0,Tabela1[[#This Row],[COMPRA PADRÃO]:[COMPRA &gt;30%]]),
0))/Tabela1[[#This Row],[U/CX]],0)*Tabela1[[#This Row],[U/CX]])</f>
        <v>30</v>
      </c>
      <c r="BA713" s="33"/>
      <c r="BB713" s="33"/>
      <c r="BC713" s="42"/>
      <c r="BD713" s="43">
        <f t="shared" si="311"/>
        <v>4.6981132075471699</v>
      </c>
      <c r="BE713" s="44">
        <f>Tabela1[[#This Row],[MÉDIA DIÁRIA]]*180</f>
        <v>845.66037735849056</v>
      </c>
      <c r="BF713" s="44">
        <f>Tabela1[[#This Row],[MÉDIA DIÁRIA]]*IF(Tabela1[[#This Row],[ABC FAT]]="A",(13*22),IF(Tabela1[[#This Row],[ABC FAT]]="B",(9*22),IF(Tabela1[[#This Row],[ABC FAT]]="C",(3*22),0)))</f>
        <v>310.07547169811323</v>
      </c>
      <c r="BG713" s="44">
        <f>SUM(Tabela1[[#This Row],[ESTOQUE TOTAL]],Tabela1[[#This Row],[TRÂNSITO TOTAL]])</f>
        <v>765</v>
      </c>
      <c r="BH7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390</v>
      </c>
      <c r="BI7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1.1825078090138331E-3</v>
      </c>
    </row>
    <row r="714" spans="1:61" s="3" customFormat="1" x14ac:dyDescent="0.2">
      <c r="A714" s="4" t="s">
        <v>39</v>
      </c>
      <c r="B714" s="4" t="s">
        <v>284</v>
      </c>
      <c r="C714" s="4">
        <v>20</v>
      </c>
      <c r="D714" s="4" t="s">
        <v>85</v>
      </c>
      <c r="E714" s="5">
        <v>10</v>
      </c>
      <c r="F714" s="4">
        <v>25</v>
      </c>
      <c r="G714" s="4">
        <v>25</v>
      </c>
      <c r="H714" s="4">
        <v>18</v>
      </c>
      <c r="I714" s="4"/>
      <c r="J714" s="4"/>
      <c r="K714" s="4">
        <v>15</v>
      </c>
      <c r="L714" s="4">
        <v>4</v>
      </c>
      <c r="M714" s="4"/>
      <c r="N714" s="4">
        <v>60</v>
      </c>
      <c r="O714" s="4"/>
      <c r="P714" s="4">
        <v>6</v>
      </c>
      <c r="Q714" s="13">
        <f t="shared" si="286"/>
        <v>0.49079754601226994</v>
      </c>
      <c r="R714" s="16">
        <f t="shared" si="287"/>
        <v>1.2269938650306749</v>
      </c>
      <c r="S714" s="16">
        <f t="shared" si="288"/>
        <v>1.2269938650306749</v>
      </c>
      <c r="T714" s="16">
        <f t="shared" si="289"/>
        <v>0.8834355828220859</v>
      </c>
      <c r="U714" s="16">
        <f t="shared" si="290"/>
        <v>0</v>
      </c>
      <c r="V714" s="16">
        <f t="shared" si="291"/>
        <v>0</v>
      </c>
      <c r="W714" s="16">
        <f t="shared" si="292"/>
        <v>0.73619631901840488</v>
      </c>
      <c r="X714" s="16">
        <f t="shared" si="293"/>
        <v>0.19631901840490798</v>
      </c>
      <c r="Y714" s="16">
        <f t="shared" si="294"/>
        <v>0</v>
      </c>
      <c r="Z714" s="16">
        <f t="shared" si="295"/>
        <v>2.9447852760736195</v>
      </c>
      <c r="AA714" s="16">
        <f t="shared" si="296"/>
        <v>0</v>
      </c>
      <c r="AB714" s="17">
        <f t="shared" si="297"/>
        <v>0.29447852760736198</v>
      </c>
      <c r="AC714" s="15">
        <v>13244.18</v>
      </c>
      <c r="AD714" s="14">
        <f>AVERAGE(Tabela1[[#This Row],[202407-JUL]:[202506-JUN]])</f>
        <v>20.375</v>
      </c>
      <c r="AE714" s="14">
        <f t="shared" si="298"/>
        <v>25.5</v>
      </c>
      <c r="AF714" s="5">
        <v>1</v>
      </c>
      <c r="AG714" s="6">
        <v>109</v>
      </c>
      <c r="AH714" s="4">
        <v>0</v>
      </c>
      <c r="AI714" s="23">
        <f>SUM(Tabela1[[#This Row],[ESTOQUE RJ]:[ESTOQUE SC]])</f>
        <v>109</v>
      </c>
      <c r="AJ714" s="4">
        <v>0</v>
      </c>
      <c r="AK714" s="4">
        <v>0</v>
      </c>
      <c r="AL714" s="24">
        <f>SUM(Tabela1[[#This Row],[QTD CONTAINER]:[QTD FÁBRICA]])</f>
        <v>0</v>
      </c>
      <c r="AM714" s="7">
        <f t="shared" si="299"/>
        <v>5.3496932515337425</v>
      </c>
      <c r="AN714" s="7">
        <f t="shared" si="300"/>
        <v>0</v>
      </c>
      <c r="AO714" s="8">
        <f t="shared" si="301"/>
        <v>0</v>
      </c>
      <c r="AP714" s="9">
        <f t="shared" si="302"/>
        <v>0</v>
      </c>
      <c r="AQ714" s="25">
        <f t="shared" si="303"/>
        <v>5.3496932515337425</v>
      </c>
      <c r="AR714" s="18">
        <f t="shared" si="304"/>
        <v>4.2745098039215685</v>
      </c>
      <c r="AS714" s="7">
        <f t="shared" si="305"/>
        <v>0</v>
      </c>
      <c r="AT714" s="8">
        <f t="shared" si="306"/>
        <v>0</v>
      </c>
      <c r="AU714" s="9">
        <f t="shared" si="307"/>
        <v>0</v>
      </c>
      <c r="AV714" s="10">
        <f t="shared" si="308"/>
        <v>4.2745098039215685</v>
      </c>
      <c r="AW714" s="22">
        <f t="shared" si="309"/>
        <v>2.6158038147138964</v>
      </c>
      <c r="AX714" s="5">
        <f t="shared" si="310"/>
        <v>40</v>
      </c>
      <c r="AY714" s="4">
        <f>IF(
  AND(Tabela1[[#This Row],[GRUPO | ITEM]]="PALHETAS",NOT(OR(MID(Tabela1[[#This Row],[ITEM]],1,5)="YN-PF",MID(Tabela1[[#This Row],[ITEM]],1,5)="YN-PC"))),
  0,
  IF(
    ROUNDUP(
      IF(
        IF(D714="A",13-SUM(AR714:AU714),IF(D714="B",11-SUM(AR714:AU714),IF(D714="C",7-SUM(AR714:AU714))))
        &lt;0,
        0,
        IF(D714="A",13-SUM(AR714:AU714),IF(D714="B",11-SUM(AR714:AU714),IF(D714="C",7-SUM(AR714:AU714))))
      )
      *AE714/C714, 0
    )
    *C714 = 0,
    0,
    ROUNDUP(
      IF(
        IF(D714="A",13-SUM(AR714:AU714),IF(D714="B",11-SUM(AR714:AU714),IF(D714="C",7-SUM(AR714:AU714))))
        &lt;0,
        0,
        IF(D714="A",13-SUM(AR714:AU714),IF(D714="B",11-SUM(AR714:AU714),IF(D714="C",7-SUM(AR714:AU714))))
      )
      *AE714/C714, 0
    ) *C714
  )
)</f>
        <v>80</v>
      </c>
      <c r="AZ714" s="26">
        <f>IF(OR(COUNTIF(AB714,"&gt;="&amp;1.5)+COUNTIF(AA714,"&gt;="&amp;1.5)+COUNTIF(Z714,"&gt;="&amp;1.5)+COUNTIF(Y714,"&gt;="&amp;1.5)+COUNTIF(X714,"&gt;="&amp;1.5)&gt;=2,COUNTIF(AB714,"&gt;="&amp;2)&gt;=1,AND(AA714&gt;=1.5,AB714&lt;=0.3,AI714=0)),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+IFERROR(BA714*C714,0),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+IFERROR(BA714*C714,0),
IFERROR(AVERAGEIF(Tabela1[[#This Row],[COMPRA PADRÃO]:[COMPRA &gt;30%]],"&gt;"&amp;0,Tabela1[[#This Row],[COMPRA PADRÃO]:[COMPRA &gt;30%]]),
0))/Tabela1[[#This Row],[U/CX]],0)*Tabela1[[#This Row],[U/CX]])</f>
        <v>60</v>
      </c>
      <c r="BA714" s="19"/>
      <c r="BB714" s="19"/>
      <c r="BC714" s="5"/>
      <c r="BD714" s="43">
        <f t="shared" si="311"/>
        <v>0.61509433962264148</v>
      </c>
      <c r="BE714" s="44">
        <f>Tabela1[[#This Row],[MÉDIA DIÁRIA]]*180</f>
        <v>110.71698113207546</v>
      </c>
      <c r="BF714" s="44">
        <f>Tabela1[[#This Row],[MÉDIA DIÁRIA]]*IF(Tabela1[[#This Row],[ABC FAT]]="A",(13*22),IF(Tabela1[[#This Row],[ABC FAT]]="B",(9*22),IF(Tabela1[[#This Row],[ABC FAT]]="C",(3*22),0)))</f>
        <v>40.596226415094335</v>
      </c>
      <c r="BG714" s="44">
        <f>SUM(Tabela1[[#This Row],[ESTOQUE TOTAL]],Tabela1[[#This Row],[TRÂNSITO TOTAL]])</f>
        <v>109</v>
      </c>
      <c r="BH7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</v>
      </c>
      <c r="BI7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9.0320381731424683E-3</v>
      </c>
    </row>
    <row r="715" spans="1:61" s="3" customFormat="1" x14ac:dyDescent="0.2">
      <c r="A715" s="4" t="s">
        <v>104</v>
      </c>
      <c r="B715" s="4" t="s">
        <v>463</v>
      </c>
      <c r="C715" s="4">
        <v>200</v>
      </c>
      <c r="D715" s="4" t="s">
        <v>85</v>
      </c>
      <c r="E715" s="5">
        <v>380</v>
      </c>
      <c r="F715" s="4">
        <v>130</v>
      </c>
      <c r="G715" s="4">
        <v>50</v>
      </c>
      <c r="H715" s="4">
        <v>140</v>
      </c>
      <c r="I715" s="4">
        <v>350</v>
      </c>
      <c r="J715" s="4">
        <v>100</v>
      </c>
      <c r="K715" s="4">
        <v>150</v>
      </c>
      <c r="L715" s="4">
        <v>150</v>
      </c>
      <c r="M715" s="4">
        <v>220</v>
      </c>
      <c r="N715" s="4">
        <v>50</v>
      </c>
      <c r="O715" s="4">
        <v>100</v>
      </c>
      <c r="P715" s="4">
        <v>50</v>
      </c>
      <c r="Q715" s="13">
        <f t="shared" si="286"/>
        <v>2.4385026737967914</v>
      </c>
      <c r="R715" s="16">
        <f t="shared" si="287"/>
        <v>0.83422459893048129</v>
      </c>
      <c r="S715" s="16">
        <f t="shared" si="288"/>
        <v>0.32085561497326204</v>
      </c>
      <c r="T715" s="16">
        <f t="shared" si="289"/>
        <v>0.89839572192513362</v>
      </c>
      <c r="U715" s="16">
        <f t="shared" si="290"/>
        <v>2.2459893048128339</v>
      </c>
      <c r="V715" s="16">
        <f t="shared" si="291"/>
        <v>0.64171122994652408</v>
      </c>
      <c r="W715" s="16">
        <f t="shared" si="292"/>
        <v>0.96256684491978606</v>
      </c>
      <c r="X715" s="16">
        <f t="shared" si="293"/>
        <v>0.96256684491978606</v>
      </c>
      <c r="Y715" s="16">
        <f t="shared" si="294"/>
        <v>1.4117647058823528</v>
      </c>
      <c r="Z715" s="16">
        <f t="shared" si="295"/>
        <v>0.32085561497326204</v>
      </c>
      <c r="AA715" s="16">
        <f t="shared" si="296"/>
        <v>0.64171122994652408</v>
      </c>
      <c r="AB715" s="17">
        <f t="shared" si="297"/>
        <v>0.32085561497326204</v>
      </c>
      <c r="AC715" s="15">
        <v>13645.9</v>
      </c>
      <c r="AD715" s="14">
        <f>AVERAGE(Tabela1[[#This Row],[202407-JUL]:[202506-JUN]])</f>
        <v>155.83333333333334</v>
      </c>
      <c r="AE715" s="14">
        <f t="shared" si="298"/>
        <v>155.83333333333334</v>
      </c>
      <c r="AF715" s="5">
        <v>3</v>
      </c>
      <c r="AG715" s="6">
        <v>1090</v>
      </c>
      <c r="AH715" s="4">
        <v>0</v>
      </c>
      <c r="AI715" s="23">
        <f>SUM(Tabela1[[#This Row],[ESTOQUE RJ]:[ESTOQUE SC]])</f>
        <v>1090</v>
      </c>
      <c r="AJ715" s="4">
        <v>0</v>
      </c>
      <c r="AK715" s="4">
        <v>0</v>
      </c>
      <c r="AL715" s="24">
        <f>SUM(Tabela1[[#This Row],[QTD CONTAINER]:[QTD FÁBRICA]])</f>
        <v>0</v>
      </c>
      <c r="AM715" s="7">
        <f t="shared" si="299"/>
        <v>6.9946524064171118</v>
      </c>
      <c r="AN715" s="7">
        <f t="shared" si="300"/>
        <v>0</v>
      </c>
      <c r="AO715" s="8">
        <f t="shared" si="301"/>
        <v>0</v>
      </c>
      <c r="AP715" s="9">
        <f t="shared" si="302"/>
        <v>0</v>
      </c>
      <c r="AQ715" s="25">
        <f t="shared" si="303"/>
        <v>6.9946524064171118</v>
      </c>
      <c r="AR715" s="18">
        <f t="shared" si="304"/>
        <v>6.9946524064171118</v>
      </c>
      <c r="AS715" s="7">
        <f t="shared" si="305"/>
        <v>0</v>
      </c>
      <c r="AT715" s="8">
        <f t="shared" si="306"/>
        <v>0</v>
      </c>
      <c r="AU715" s="9">
        <f t="shared" si="307"/>
        <v>0</v>
      </c>
      <c r="AV715" s="10">
        <f t="shared" si="308"/>
        <v>6.9946524064171118</v>
      </c>
      <c r="AW715" s="22">
        <f t="shared" si="309"/>
        <v>1.2834224598930482</v>
      </c>
      <c r="AX715" s="5">
        <f t="shared" si="310"/>
        <v>200</v>
      </c>
      <c r="AY715" s="4">
        <f>IF(
  AND(Tabela1[[#This Row],[GRUPO | ITEM]]="PALHETAS",NOT(OR(MID(Tabela1[[#This Row],[ITEM]],1,5)="YN-PF",MID(Tabela1[[#This Row],[ITEM]],1,5)="YN-PC"))),
  0,
  IF(
    ROUNDUP(
      IF(
        IF(D715="A",13-SUM(AR715:AU715),IF(D715="B",11-SUM(AR715:AU715),IF(D715="C",7-SUM(AR715:AU715))))
        &lt;0,
        0,
        IF(D715="A",13-SUM(AR715:AU715),IF(D715="B",11-SUM(AR715:AU715),IF(D715="C",7-SUM(AR715:AU715))))
      )
      *AE715/C715, 0
    )
    *C715 = 0,
    0,
    ROUNDUP(
      IF(
        IF(D715="A",13-SUM(AR715:AU715),IF(D715="B",11-SUM(AR715:AU715),IF(D715="C",7-SUM(AR715:AU715))))
        &lt;0,
        0,
        IF(D715="A",13-SUM(AR715:AU715),IF(D715="B",11-SUM(AR715:AU715),IF(D715="C",7-SUM(AR715:AU715))))
      )
      *AE715/C715, 0
    ) *C715
  )
)</f>
        <v>200</v>
      </c>
      <c r="AZ715" s="26">
        <f>IF(OR(COUNTIF(AB715,"&gt;="&amp;1.5)+COUNTIF(AA715,"&gt;="&amp;1.5)+COUNTIF(Z715,"&gt;="&amp;1.5)+COUNTIF(Y715,"&gt;="&amp;1.5)+COUNTIF(X715,"&gt;="&amp;1.5)&gt;=2,COUNTIF(AB715,"&gt;="&amp;2)&gt;=1,AND(AA715&gt;=1.5,AB715&lt;=0.3,AI715=0)),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+IFERROR(BA715*C715,0),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+IFERROR(BA715*C715,0),
IFERROR(AVERAGEIF(Tabela1[[#This Row],[COMPRA PADRÃO]:[COMPRA &gt;30%]],"&gt;"&amp;0,Tabela1[[#This Row],[COMPRA PADRÃO]:[COMPRA &gt;30%]]),
0))/Tabela1[[#This Row],[U/CX]],0)*Tabela1[[#This Row],[U/CX]])</f>
        <v>200</v>
      </c>
      <c r="BA715" s="19"/>
      <c r="BB715" s="19"/>
      <c r="BC715" s="5"/>
      <c r="BD715" s="43">
        <f t="shared" si="311"/>
        <v>7.0566037735849054</v>
      </c>
      <c r="BE715" s="44">
        <f>Tabela1[[#This Row],[MÉDIA DIÁRIA]]*180</f>
        <v>1270.1886792452831</v>
      </c>
      <c r="BF715" s="44">
        <f>Tabela1[[#This Row],[MÉDIA DIÁRIA]]*IF(Tabela1[[#This Row],[ABC FAT]]="A",(13*22),IF(Tabela1[[#This Row],[ABC FAT]]="B",(9*22),IF(Tabela1[[#This Row],[ABC FAT]]="C",(3*22),0)))</f>
        <v>465.73584905660374</v>
      </c>
      <c r="BG715" s="44">
        <f>SUM(Tabela1[[#This Row],[ESTOQUE TOTAL]],Tabela1[[#This Row],[TRÂNSITO TOTAL]])</f>
        <v>1090</v>
      </c>
      <c r="BH7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7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7.8728461081402259E-4</v>
      </c>
    </row>
    <row r="716" spans="1:61" s="3" customFormat="1" x14ac:dyDescent="0.2">
      <c r="A716" s="4" t="s">
        <v>202</v>
      </c>
      <c r="B716" s="4" t="s">
        <v>357</v>
      </c>
      <c r="C716" s="4">
        <v>15</v>
      </c>
      <c r="D716" s="4" t="s">
        <v>85</v>
      </c>
      <c r="E716" s="5">
        <v>180</v>
      </c>
      <c r="F716" s="4">
        <v>120</v>
      </c>
      <c r="G716" s="4">
        <v>60</v>
      </c>
      <c r="H716" s="4">
        <v>90</v>
      </c>
      <c r="I716" s="4">
        <v>60</v>
      </c>
      <c r="J716" s="4">
        <v>30</v>
      </c>
      <c r="K716" s="4">
        <v>90</v>
      </c>
      <c r="L716" s="4">
        <v>30</v>
      </c>
      <c r="M716" s="4">
        <v>60</v>
      </c>
      <c r="N716" s="4">
        <v>60</v>
      </c>
      <c r="O716" s="4">
        <v>150</v>
      </c>
      <c r="P716" s="4">
        <v>135</v>
      </c>
      <c r="Q716" s="13">
        <f t="shared" si="286"/>
        <v>2.028169014084507</v>
      </c>
      <c r="R716" s="16">
        <f t="shared" si="287"/>
        <v>1.352112676056338</v>
      </c>
      <c r="S716" s="16">
        <f t="shared" si="288"/>
        <v>0.676056338028169</v>
      </c>
      <c r="T716" s="16">
        <f t="shared" si="289"/>
        <v>1.0140845070422535</v>
      </c>
      <c r="U716" s="16">
        <f t="shared" si="290"/>
        <v>0.676056338028169</v>
      </c>
      <c r="V716" s="16">
        <f t="shared" si="291"/>
        <v>0.3380281690140845</v>
      </c>
      <c r="W716" s="16">
        <f t="shared" si="292"/>
        <v>1.0140845070422535</v>
      </c>
      <c r="X716" s="16">
        <f t="shared" si="293"/>
        <v>0.3380281690140845</v>
      </c>
      <c r="Y716" s="16">
        <f t="shared" si="294"/>
        <v>0.676056338028169</v>
      </c>
      <c r="Z716" s="16">
        <f t="shared" si="295"/>
        <v>0.676056338028169</v>
      </c>
      <c r="AA716" s="16">
        <f t="shared" si="296"/>
        <v>1.6901408450704225</v>
      </c>
      <c r="AB716" s="17">
        <f t="shared" si="297"/>
        <v>1.5211267605633803</v>
      </c>
      <c r="AC716" s="15">
        <v>15256.2</v>
      </c>
      <c r="AD716" s="14">
        <f>AVERAGE(Tabela1[[#This Row],[202407-JUL]:[202506-JUN]])</f>
        <v>88.75</v>
      </c>
      <c r="AE716" s="14">
        <f t="shared" si="298"/>
        <v>88.75</v>
      </c>
      <c r="AF716" s="5">
        <v>0</v>
      </c>
      <c r="AG716" s="6">
        <v>390</v>
      </c>
      <c r="AH716" s="4">
        <v>270</v>
      </c>
      <c r="AI716" s="23">
        <f>SUM(Tabela1[[#This Row],[ESTOQUE RJ]:[ESTOQUE SC]])</f>
        <v>660</v>
      </c>
      <c r="AJ716" s="4">
        <v>0</v>
      </c>
      <c r="AK716" s="4">
        <v>0</v>
      </c>
      <c r="AL716" s="24">
        <f>SUM(Tabela1[[#This Row],[QTD CONTAINER]:[QTD FÁBRICA]])</f>
        <v>0</v>
      </c>
      <c r="AM716" s="7">
        <f t="shared" si="299"/>
        <v>4.394366197183099</v>
      </c>
      <c r="AN716" s="7">
        <f t="shared" si="300"/>
        <v>3.0422535211267605</v>
      </c>
      <c r="AO716" s="8">
        <f t="shared" si="301"/>
        <v>0</v>
      </c>
      <c r="AP716" s="9">
        <f t="shared" si="302"/>
        <v>0</v>
      </c>
      <c r="AQ716" s="25">
        <f t="shared" si="303"/>
        <v>7.4366197183098599</v>
      </c>
      <c r="AR716" s="18">
        <f t="shared" si="304"/>
        <v>4.394366197183099</v>
      </c>
      <c r="AS716" s="7">
        <f t="shared" si="305"/>
        <v>3.0422535211267605</v>
      </c>
      <c r="AT716" s="8">
        <f t="shared" si="306"/>
        <v>0</v>
      </c>
      <c r="AU716" s="9">
        <f t="shared" si="307"/>
        <v>0</v>
      </c>
      <c r="AV716" s="10">
        <f t="shared" si="308"/>
        <v>7.4366197183098599</v>
      </c>
      <c r="AW716" s="22">
        <f t="shared" si="309"/>
        <v>5.577464788732394</v>
      </c>
      <c r="AX716" s="5">
        <f t="shared" si="310"/>
        <v>0</v>
      </c>
      <c r="AY716" s="4">
        <f>IF(
  AND(Tabela1[[#This Row],[GRUPO | ITEM]]="PALHETAS",NOT(OR(MID(Tabela1[[#This Row],[ITEM]],1,5)="YN-PF",MID(Tabela1[[#This Row],[ITEM]],1,5)="YN-PC"))),
  0,
  IF(
    ROUNDUP(
      IF(
        IF(D716="A",13-SUM(AR716:AU716),IF(D716="B",11-SUM(AR716:AU716),IF(D716="C",7-SUM(AR716:AU716))))
        &lt;0,
        0,
        IF(D716="A",13-SUM(AR716:AU716),IF(D716="B",11-SUM(AR716:AU716),IF(D716="C",7-SUM(AR716:AU716))))
      )
      *AE716/C716, 0
    )
    *C716 = 0,
    0,
    ROUNDUP(
      IF(
        IF(D716="A",13-SUM(AR716:AU716),IF(D716="B",11-SUM(AR716:AU716),IF(D716="C",7-SUM(AR716:AU716))))
        &lt;0,
        0,
        IF(D716="A",13-SUM(AR716:AU716),IF(D716="B",11-SUM(AR716:AU716),IF(D716="C",7-SUM(AR716:AU716))))
      )
      *AE716/C716, 0
    ) *C716
  )
)</f>
        <v>0</v>
      </c>
      <c r="AZ716" s="26">
        <f>IF(OR(COUNTIF(AB716,"&gt;="&amp;1.5)+COUNTIF(AA716,"&gt;="&amp;1.5)+COUNTIF(Z716,"&gt;="&amp;1.5)+COUNTIF(Y716,"&gt;="&amp;1.5)+COUNTIF(X716,"&gt;="&amp;1.5)&gt;=2,COUNTIF(AB716,"&gt;="&amp;2)&gt;=1,AND(AA716&gt;=1.5,AB716&lt;=0.3,AI716=0)),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+IFERROR(BA716*C716,0),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+IFERROR(BA716*C716,0),
IFERROR(AVERAGEIF(Tabela1[[#This Row],[COMPRA PADRÃO]:[COMPRA &gt;30%]],"&gt;"&amp;0,Tabela1[[#This Row],[COMPRA PADRÃO]:[COMPRA &gt;30%]]),
0))/Tabela1[[#This Row],[U/CX]],0)*Tabela1[[#This Row],[U/CX]])</f>
        <v>495</v>
      </c>
      <c r="BA716" s="19"/>
      <c r="BB716" s="19"/>
      <c r="BC716" s="5"/>
      <c r="BD716" s="43">
        <f t="shared" si="311"/>
        <v>4.0188679245283021</v>
      </c>
      <c r="BE716" s="44">
        <f>Tabela1[[#This Row],[MÉDIA DIÁRIA]]*180</f>
        <v>723.39622641509436</v>
      </c>
      <c r="BF716" s="44">
        <f>Tabela1[[#This Row],[MÉDIA DIÁRIA]]*IF(Tabela1[[#This Row],[ABC FAT]]="A",(13*22),IF(Tabela1[[#This Row],[ABC FAT]]="B",(9*22),IF(Tabela1[[#This Row],[ABC FAT]]="C",(3*22),0)))</f>
        <v>265.24528301886795</v>
      </c>
      <c r="BG716" s="44">
        <f>SUM(Tabela1[[#This Row],[ESTOQUE TOTAL]],Tabela1[[#This Row],[TRÂNSITO TOTAL]])</f>
        <v>660</v>
      </c>
      <c r="BH7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330</v>
      </c>
      <c r="BI7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1.3823682837767345E-3</v>
      </c>
    </row>
    <row r="717" spans="1:61" s="3" customFormat="1" x14ac:dyDescent="0.2">
      <c r="A717" s="4" t="s">
        <v>760</v>
      </c>
      <c r="B717" s="4" t="s">
        <v>764</v>
      </c>
      <c r="C717" s="4">
        <v>5</v>
      </c>
      <c r="D717" s="4" t="s">
        <v>85</v>
      </c>
      <c r="E717" s="5">
        <v>10</v>
      </c>
      <c r="F717" s="4">
        <v>25</v>
      </c>
      <c r="G717" s="4">
        <v>25</v>
      </c>
      <c r="H717" s="4">
        <v>30</v>
      </c>
      <c r="I717" s="4">
        <v>15</v>
      </c>
      <c r="J717" s="4">
        <v>20</v>
      </c>
      <c r="K717" s="4">
        <v>15</v>
      </c>
      <c r="L717" s="4">
        <v>15</v>
      </c>
      <c r="M717" s="4">
        <v>15</v>
      </c>
      <c r="N717" s="4">
        <v>25</v>
      </c>
      <c r="O717" s="4">
        <v>15</v>
      </c>
      <c r="P717" s="4">
        <v>15</v>
      </c>
      <c r="Q717" s="13">
        <f t="shared" si="286"/>
        <v>0.53333333333333333</v>
      </c>
      <c r="R717" s="16">
        <f t="shared" si="287"/>
        <v>1.3333333333333333</v>
      </c>
      <c r="S717" s="16">
        <f t="shared" si="288"/>
        <v>1.3333333333333333</v>
      </c>
      <c r="T717" s="16">
        <f t="shared" si="289"/>
        <v>1.6</v>
      </c>
      <c r="U717" s="16">
        <f t="shared" si="290"/>
        <v>0.8</v>
      </c>
      <c r="V717" s="16">
        <f t="shared" si="291"/>
        <v>1.0666666666666667</v>
      </c>
      <c r="W717" s="16">
        <f t="shared" si="292"/>
        <v>0.8</v>
      </c>
      <c r="X717" s="16">
        <f t="shared" si="293"/>
        <v>0.8</v>
      </c>
      <c r="Y717" s="16">
        <f t="shared" si="294"/>
        <v>0.8</v>
      </c>
      <c r="Z717" s="16">
        <f t="shared" si="295"/>
        <v>1.3333333333333333</v>
      </c>
      <c r="AA717" s="16">
        <f t="shared" si="296"/>
        <v>0.8</v>
      </c>
      <c r="AB717" s="17">
        <f t="shared" si="297"/>
        <v>0.8</v>
      </c>
      <c r="AC717" s="15">
        <v>23268.85</v>
      </c>
      <c r="AD717" s="14">
        <f>AVERAGE(Tabela1[[#This Row],[202407-JUL]:[202506-JUN]])</f>
        <v>18.75</v>
      </c>
      <c r="AE717" s="14">
        <f t="shared" si="298"/>
        <v>18.75</v>
      </c>
      <c r="AF717" s="5">
        <v>0</v>
      </c>
      <c r="AG717" s="6">
        <v>20</v>
      </c>
      <c r="AH717" s="4">
        <v>130</v>
      </c>
      <c r="AI717" s="23">
        <f>SUM(Tabela1[[#This Row],[ESTOQUE RJ]:[ESTOQUE SC]])</f>
        <v>150</v>
      </c>
      <c r="AJ717" s="4">
        <v>0</v>
      </c>
      <c r="AK717" s="4">
        <v>0</v>
      </c>
      <c r="AL717" s="24">
        <f>SUM(Tabela1[[#This Row],[QTD CONTAINER]:[QTD FÁBRICA]])</f>
        <v>0</v>
      </c>
      <c r="AM717" s="7">
        <f t="shared" si="299"/>
        <v>1.0666666666666667</v>
      </c>
      <c r="AN717" s="7">
        <f t="shared" si="300"/>
        <v>6.9333333333333336</v>
      </c>
      <c r="AO717" s="8">
        <f t="shared" si="301"/>
        <v>0</v>
      </c>
      <c r="AP717" s="9">
        <f t="shared" si="302"/>
        <v>0</v>
      </c>
      <c r="AQ717" s="25">
        <f t="shared" si="303"/>
        <v>8</v>
      </c>
      <c r="AR717" s="18">
        <f t="shared" si="304"/>
        <v>1.0666666666666667</v>
      </c>
      <c r="AS717" s="7">
        <f t="shared" si="305"/>
        <v>6.9333333333333336</v>
      </c>
      <c r="AT717" s="8">
        <f t="shared" si="306"/>
        <v>0</v>
      </c>
      <c r="AU717" s="9">
        <f t="shared" si="307"/>
        <v>0</v>
      </c>
      <c r="AV717" s="10">
        <f t="shared" si="308"/>
        <v>8</v>
      </c>
      <c r="AW717" s="22">
        <f t="shared" si="309"/>
        <v>0</v>
      </c>
      <c r="AX717" s="5">
        <f t="shared" si="310"/>
        <v>0</v>
      </c>
      <c r="AY717" s="4">
        <f>IF(
  AND(Tabela1[[#This Row],[GRUPO | ITEM]]="PALHETAS",NOT(OR(MID(Tabela1[[#This Row],[ITEM]],1,5)="YN-PF",MID(Tabela1[[#This Row],[ITEM]],1,5)="YN-PC"))),
  0,
  IF(
    ROUNDUP(
      IF(
        IF(D717="A",13-SUM(AR717:AU717),IF(D717="B",11-SUM(AR717:AU717),IF(D717="C",7-SUM(AR717:AU717))))
        &lt;0,
        0,
        IF(D717="A",13-SUM(AR717:AU717),IF(D717="B",11-SUM(AR717:AU717),IF(D717="C",7-SUM(AR717:AU717))))
      )
      *AE717/C717, 0
    )
    *C717 = 0,
    0,
    ROUNDUP(
      IF(
        IF(D717="A",13-SUM(AR717:AU717),IF(D717="B",11-SUM(AR717:AU717),IF(D717="C",7-SUM(AR717:AU717))))
        &lt;0,
        0,
        IF(D717="A",13-SUM(AR717:AU717),IF(D717="B",11-SUM(AR717:AU717),IF(D717="C",7-SUM(AR717:AU717))))
      )
      *AE717/C717, 0
    ) *C717
  )
)</f>
        <v>0</v>
      </c>
      <c r="AZ717" s="26">
        <f>IF(OR(COUNTIF(AB717,"&gt;="&amp;1.5)+COUNTIF(AA717,"&gt;="&amp;1.5)+COUNTIF(Z717,"&gt;="&amp;1.5)+COUNTIF(Y717,"&gt;="&amp;1.5)+COUNTIF(X717,"&gt;="&amp;1.5)&gt;=2,COUNTIF(AB717,"&gt;="&amp;2)&gt;=1,AND(AA717&gt;=1.5,AB717&lt;=0.3,AI717=0)),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+IFERROR(BA717*C717,0),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+IFERROR(BA717*C717,0),
IFERROR(AVERAGEIF(Tabela1[[#This Row],[COMPRA PADRÃO]:[COMPRA &gt;30%]],"&gt;"&amp;0,Tabela1[[#This Row],[COMPRA PADRÃO]:[COMPRA &gt;30%]]),
0))/Tabela1[[#This Row],[U/CX]],0)*Tabela1[[#This Row],[U/CX]])</f>
        <v>0</v>
      </c>
      <c r="BA717" s="33"/>
      <c r="BB717" s="33"/>
      <c r="BC717" s="42"/>
      <c r="BD717" s="43">
        <f t="shared" si="311"/>
        <v>0.84905660377358494</v>
      </c>
      <c r="BE717" s="44">
        <f>Tabela1[[#This Row],[MÉDIA DIÁRIA]]*180</f>
        <v>152.83018867924528</v>
      </c>
      <c r="BF717" s="44">
        <f>Tabela1[[#This Row],[MÉDIA DIÁRIA]]*IF(Tabela1[[#This Row],[ABC FAT]]="A",(13*22),IF(Tabela1[[#This Row],[ABC FAT]]="B",(9*22),IF(Tabela1[[#This Row],[ABC FAT]]="C",(3*22),0)))</f>
        <v>56.037735849056602</v>
      </c>
      <c r="BG717" s="44">
        <f>SUM(Tabela1[[#This Row],[ESTOQUE TOTAL]],Tabela1[[#This Row],[TRÂNSITO TOTAL]])</f>
        <v>150</v>
      </c>
      <c r="BH7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7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6.5432098765432099E-3</v>
      </c>
    </row>
    <row r="718" spans="1:61" s="3" customFormat="1" x14ac:dyDescent="0.2">
      <c r="A718" s="4" t="s">
        <v>14</v>
      </c>
      <c r="B718" s="4" t="s">
        <v>15</v>
      </c>
      <c r="C718" s="4">
        <v>3000</v>
      </c>
      <c r="D718" s="4" t="s">
        <v>16</v>
      </c>
      <c r="E718" s="5">
        <v>21100</v>
      </c>
      <c r="F718" s="4">
        <v>18750</v>
      </c>
      <c r="G718" s="4">
        <v>19450</v>
      </c>
      <c r="H718" s="4">
        <v>14650</v>
      </c>
      <c r="I718" s="4">
        <v>16500</v>
      </c>
      <c r="J718" s="4">
        <v>3000</v>
      </c>
      <c r="K718" s="4">
        <v>13600</v>
      </c>
      <c r="L718" s="4">
        <v>14900</v>
      </c>
      <c r="M718" s="4">
        <v>14900</v>
      </c>
      <c r="N718" s="4">
        <v>13000</v>
      </c>
      <c r="O718" s="4">
        <v>26200</v>
      </c>
      <c r="P718" s="4">
        <v>20000</v>
      </c>
      <c r="Q718" s="13">
        <f t="shared" si="286"/>
        <v>1.2915072685539404</v>
      </c>
      <c r="R718" s="16">
        <f t="shared" si="287"/>
        <v>1.1476664116296864</v>
      </c>
      <c r="S718" s="16">
        <f t="shared" si="288"/>
        <v>1.190512624330528</v>
      </c>
      <c r="T718" s="16">
        <f t="shared" si="289"/>
        <v>0.89671002295332825</v>
      </c>
      <c r="U718" s="16">
        <f t="shared" si="290"/>
        <v>1.009946442234124</v>
      </c>
      <c r="V718" s="16">
        <f t="shared" si="291"/>
        <v>0.18362662586074982</v>
      </c>
      <c r="W718" s="16">
        <f t="shared" si="292"/>
        <v>0.83244070390206582</v>
      </c>
      <c r="X718" s="16">
        <f t="shared" si="293"/>
        <v>0.91201224177505735</v>
      </c>
      <c r="Y718" s="16">
        <f t="shared" si="294"/>
        <v>0.91201224177505735</v>
      </c>
      <c r="Z718" s="16">
        <f t="shared" si="295"/>
        <v>0.79571537872991582</v>
      </c>
      <c r="AA718" s="16">
        <f t="shared" si="296"/>
        <v>1.603672532517215</v>
      </c>
      <c r="AB718" s="17">
        <f t="shared" si="297"/>
        <v>1.224177505738332</v>
      </c>
      <c r="AC718" s="15">
        <v>38553</v>
      </c>
      <c r="AD718" s="14">
        <f>AVERAGE(Tabela1[[#This Row],[202407-JUL]:[202506-JUN]])</f>
        <v>16337.5</v>
      </c>
      <c r="AE718" s="14">
        <f t="shared" si="298"/>
        <v>17550</v>
      </c>
      <c r="AF718" s="5">
        <v>0</v>
      </c>
      <c r="AG718" s="6">
        <v>97682</v>
      </c>
      <c r="AH718" s="4">
        <v>0</v>
      </c>
      <c r="AI718" s="23">
        <f>SUM(Tabela1[[#This Row],[ESTOQUE RJ]:[ESTOQUE SC]])</f>
        <v>97682</v>
      </c>
      <c r="AJ718" s="4">
        <v>48000</v>
      </c>
      <c r="AK718" s="4">
        <v>0</v>
      </c>
      <c r="AL718" s="24">
        <f>SUM(Tabela1[[#This Row],[QTD CONTAINER]:[QTD FÁBRICA]])</f>
        <v>48000</v>
      </c>
      <c r="AM718" s="7">
        <f t="shared" si="299"/>
        <v>5.9790053557765876</v>
      </c>
      <c r="AN718" s="7">
        <f t="shared" si="300"/>
        <v>0</v>
      </c>
      <c r="AO718" s="8">
        <f t="shared" si="301"/>
        <v>2.9380260137719971</v>
      </c>
      <c r="AP718" s="9">
        <f t="shared" si="302"/>
        <v>0</v>
      </c>
      <c r="AQ718" s="25">
        <f t="shared" si="303"/>
        <v>8.9170313695485852</v>
      </c>
      <c r="AR718" s="18">
        <f t="shared" si="304"/>
        <v>5.5659259259259262</v>
      </c>
      <c r="AS718" s="7">
        <f t="shared" si="305"/>
        <v>0</v>
      </c>
      <c r="AT718" s="8">
        <f t="shared" si="306"/>
        <v>2.7350427350427351</v>
      </c>
      <c r="AU718" s="9">
        <f t="shared" si="307"/>
        <v>0</v>
      </c>
      <c r="AV718" s="10">
        <f t="shared" si="308"/>
        <v>8.3009686609686604</v>
      </c>
      <c r="AW718" s="22">
        <f t="shared" si="309"/>
        <v>2.4787901143489486</v>
      </c>
      <c r="AX718" s="5">
        <f t="shared" si="310"/>
        <v>36000</v>
      </c>
      <c r="AY718" s="4">
        <f>IF(
  AND(Tabela1[[#This Row],[GRUPO | ITEM]]="PALHETAS",NOT(OR(MID(Tabela1[[#This Row],[ITEM]],1,5)="YN-PF",MID(Tabela1[[#This Row],[ITEM]],1,5)="YN-PC"))),
  0,
  IF(
    ROUNDUP(
      IF(
        IF(D718="A",13-SUM(AR718:AU718),IF(D718="B",11-SUM(AR718:AU718),IF(D718="C",7-SUM(AR718:AU718))))
        &lt;0,
        0,
        IF(D718="A",13-SUM(AR718:AU718),IF(D718="B",11-SUM(AR718:AU718),IF(D718="C",7-SUM(AR718:AU718))))
      )
      *AE718/C718, 0
    )
    *C718 = 0,
    0,
    ROUNDUP(
      IF(
        IF(D718="A",13-SUM(AR718:AU718),IF(D718="B",11-SUM(AR718:AU718),IF(D718="C",7-SUM(AR718:AU718))))
        &lt;0,
        0,
        IF(D718="A",13-SUM(AR718:AU718),IF(D718="B",11-SUM(AR718:AU718),IF(D718="C",7-SUM(AR718:AU718))))
      )
      *AE718/C718, 0
    ) *C718
  )
)</f>
        <v>48000</v>
      </c>
      <c r="AZ718" s="26">
        <f>IF(OR(COUNTIF(AB718,"&gt;="&amp;1.5)+COUNTIF(AA718,"&gt;="&amp;1.5)+COUNTIF(Z718,"&gt;="&amp;1.5)+COUNTIF(Y718,"&gt;="&amp;1.5)+COUNTIF(X718,"&gt;="&amp;1.5)&gt;=2,COUNTIF(AB718,"&gt;="&amp;2)&gt;=1,AND(AA718&gt;=1.5,AB718&lt;=0.3,AI718=0)),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+IFERROR(BA718*C718,0),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+IFERROR(BA718*C718,0),
IFERROR(AVERAGEIF(Tabela1[[#This Row],[COMPRA PADRÃO]:[COMPRA &gt;30%]],"&gt;"&amp;0,Tabela1[[#This Row],[COMPRA PADRÃO]:[COMPRA &gt;30%]]),
0))/Tabela1[[#This Row],[U/CX]],0)*Tabela1[[#This Row],[U/CX]])</f>
        <v>42000</v>
      </c>
      <c r="BA718" s="19"/>
      <c r="BB718" s="19"/>
      <c r="BC718" s="5"/>
      <c r="BD718" s="43">
        <f t="shared" si="311"/>
        <v>739.81132075471703</v>
      </c>
      <c r="BE718" s="44">
        <f>Tabela1[[#This Row],[MÉDIA DIÁRIA]]*180</f>
        <v>133166.03773584907</v>
      </c>
      <c r="BF718" s="44">
        <f>Tabela1[[#This Row],[MÉDIA DIÁRIA]]*IF(Tabela1[[#This Row],[ABC FAT]]="A",(13*22),IF(Tabela1[[#This Row],[ABC FAT]]="B",(9*22),IF(Tabela1[[#This Row],[ABC FAT]]="C",(3*22),0)))</f>
        <v>146482.64150943398</v>
      </c>
      <c r="BG718" s="44">
        <f>SUM(Tabela1[[#This Row],[ESTOQUE TOTAL]],Tabela1[[#This Row],[TRÂNSITO TOTAL]])</f>
        <v>145682</v>
      </c>
      <c r="BH7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135000</v>
      </c>
      <c r="BI7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7.5094221995522682E-6</v>
      </c>
    </row>
    <row r="719" spans="1:61" s="3" customFormat="1" x14ac:dyDescent="0.2">
      <c r="A719" s="4" t="s">
        <v>14</v>
      </c>
      <c r="B719" s="4" t="s">
        <v>635</v>
      </c>
      <c r="C719" s="4">
        <v>600</v>
      </c>
      <c r="D719" s="4" t="s">
        <v>85</v>
      </c>
      <c r="E719" s="5">
        <v>250</v>
      </c>
      <c r="F719" s="4">
        <v>230</v>
      </c>
      <c r="G719" s="4">
        <v>250</v>
      </c>
      <c r="H719" s="4">
        <v>375</v>
      </c>
      <c r="I719" s="4"/>
      <c r="J719" s="4">
        <v>100</v>
      </c>
      <c r="K719" s="4">
        <v>450</v>
      </c>
      <c r="L719" s="4">
        <v>100</v>
      </c>
      <c r="M719" s="4">
        <v>250</v>
      </c>
      <c r="N719" s="4">
        <v>310</v>
      </c>
      <c r="O719" s="4">
        <v>700</v>
      </c>
      <c r="P719" s="4">
        <v>80</v>
      </c>
      <c r="Q719" s="13">
        <f t="shared" si="286"/>
        <v>0.88852988691437795</v>
      </c>
      <c r="R719" s="16">
        <f t="shared" si="287"/>
        <v>0.81744749596122779</v>
      </c>
      <c r="S719" s="16">
        <f t="shared" si="288"/>
        <v>0.88852988691437795</v>
      </c>
      <c r="T719" s="16">
        <f t="shared" si="289"/>
        <v>1.3327948303715671</v>
      </c>
      <c r="U719" s="16">
        <f t="shared" si="290"/>
        <v>0</v>
      </c>
      <c r="V719" s="16">
        <f t="shared" si="291"/>
        <v>0.35541195476575121</v>
      </c>
      <c r="W719" s="16">
        <f t="shared" si="292"/>
        <v>1.5993537964458804</v>
      </c>
      <c r="X719" s="16">
        <f t="shared" si="293"/>
        <v>0.35541195476575121</v>
      </c>
      <c r="Y719" s="16">
        <f t="shared" si="294"/>
        <v>0.88852988691437795</v>
      </c>
      <c r="Z719" s="16">
        <f t="shared" si="295"/>
        <v>1.1017770597738288</v>
      </c>
      <c r="AA719" s="16">
        <f t="shared" si="296"/>
        <v>2.4878836833602582</v>
      </c>
      <c r="AB719" s="17">
        <f t="shared" si="297"/>
        <v>0.28432956381260094</v>
      </c>
      <c r="AC719" s="15">
        <v>12358.8</v>
      </c>
      <c r="AD719" s="14">
        <f>AVERAGE(Tabela1[[#This Row],[202407-JUL]:[202506-JUN]])</f>
        <v>281.36363636363637</v>
      </c>
      <c r="AE719" s="14">
        <f t="shared" si="298"/>
        <v>301.5</v>
      </c>
      <c r="AF719" s="5">
        <v>0</v>
      </c>
      <c r="AG719" s="6">
        <v>2008</v>
      </c>
      <c r="AH719" s="4">
        <v>0</v>
      </c>
      <c r="AI719" s="23">
        <f>SUM(Tabela1[[#This Row],[ESTOQUE RJ]:[ESTOQUE SC]])</f>
        <v>2008</v>
      </c>
      <c r="AJ719" s="4">
        <v>0</v>
      </c>
      <c r="AK719" s="4">
        <v>0</v>
      </c>
      <c r="AL719" s="24">
        <f>SUM(Tabela1[[#This Row],[QTD CONTAINER]:[QTD FÁBRICA]])</f>
        <v>0</v>
      </c>
      <c r="AM719" s="7">
        <f t="shared" si="299"/>
        <v>7.1366720516962845</v>
      </c>
      <c r="AN719" s="7">
        <f t="shared" si="300"/>
        <v>0</v>
      </c>
      <c r="AO719" s="8">
        <f t="shared" si="301"/>
        <v>0</v>
      </c>
      <c r="AP719" s="9">
        <f t="shared" si="302"/>
        <v>0</v>
      </c>
      <c r="AQ719" s="25">
        <f t="shared" si="303"/>
        <v>7.1366720516962845</v>
      </c>
      <c r="AR719" s="18">
        <f t="shared" si="304"/>
        <v>6.6600331674958539</v>
      </c>
      <c r="AS719" s="7">
        <f t="shared" si="305"/>
        <v>0</v>
      </c>
      <c r="AT719" s="8">
        <f t="shared" si="306"/>
        <v>0</v>
      </c>
      <c r="AU719" s="9">
        <f t="shared" si="307"/>
        <v>0</v>
      </c>
      <c r="AV719" s="10">
        <f t="shared" si="308"/>
        <v>6.6600331674958539</v>
      </c>
      <c r="AW719" s="22">
        <f t="shared" si="309"/>
        <v>2.058800592685019</v>
      </c>
      <c r="AX719" s="5">
        <f t="shared" si="310"/>
        <v>0</v>
      </c>
      <c r="AY719" s="4">
        <f>IF(
  AND(Tabela1[[#This Row],[GRUPO | ITEM]]="PALHETAS",NOT(OR(MID(Tabela1[[#This Row],[ITEM]],1,5)="YN-PF",MID(Tabela1[[#This Row],[ITEM]],1,5)="YN-PC"))),
  0,
  IF(
    ROUNDUP(
      IF(
        IF(D719="A",13-SUM(AR719:AU719),IF(D719="B",11-SUM(AR719:AU719),IF(D719="C",7-SUM(AR719:AU719))))
        &lt;0,
        0,
        IF(D719="A",13-SUM(AR719:AU719),IF(D719="B",11-SUM(AR719:AU719),IF(D719="C",7-SUM(AR719:AU719))))
      )
      *AE719/C719, 0
    )
    *C719 = 0,
    0,
    ROUNDUP(
      IF(
        IF(D719="A",13-SUM(AR719:AU719),IF(D719="B",11-SUM(AR719:AU719),IF(D719="C",7-SUM(AR719:AU719))))
        &lt;0,
        0,
        IF(D719="A",13-SUM(AR719:AU719),IF(D719="B",11-SUM(AR719:AU719),IF(D719="C",7-SUM(AR719:AU719))))
      )
      *AE719/C719, 0
    ) *C719
  )
)</f>
        <v>600</v>
      </c>
      <c r="AZ719" s="26">
        <f>IF(OR(COUNTIF(AB719,"&gt;="&amp;1.5)+COUNTIF(AA719,"&gt;="&amp;1.5)+COUNTIF(Z719,"&gt;="&amp;1.5)+COUNTIF(Y719,"&gt;="&amp;1.5)+COUNTIF(X719,"&gt;="&amp;1.5)&gt;=2,COUNTIF(AB719,"&gt;="&amp;2)&gt;=1,AND(AA719&gt;=1.5,AB719&lt;=0.3,AI719=0)),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+IFERROR(BA719*C719,0),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+IFERROR(BA719*C719,0),
IFERROR(AVERAGEIF(Tabela1[[#This Row],[COMPRA PADRÃO]:[COMPRA &gt;30%]],"&gt;"&amp;0,Tabela1[[#This Row],[COMPRA PADRÃO]:[COMPRA &gt;30%]]),
0))/Tabela1[[#This Row],[U/CX]],0)*Tabela1[[#This Row],[U/CX]])</f>
        <v>600</v>
      </c>
      <c r="BA719" s="19"/>
      <c r="BB719" s="19"/>
      <c r="BC719" s="5"/>
      <c r="BD719" s="43">
        <f t="shared" si="311"/>
        <v>11.679245283018869</v>
      </c>
      <c r="BE719" s="44">
        <f>Tabela1[[#This Row],[MÉDIA DIÁRIA]]*180</f>
        <v>2102.2641509433965</v>
      </c>
      <c r="BF719" s="44">
        <f>Tabela1[[#This Row],[MÉDIA DIÁRIA]]*IF(Tabela1[[#This Row],[ABC FAT]]="A",(13*22),IF(Tabela1[[#This Row],[ABC FAT]]="B",(9*22),IF(Tabela1[[#This Row],[ABC FAT]]="C",(3*22),0)))</f>
        <v>770.83018867924534</v>
      </c>
      <c r="BG719" s="44">
        <f>SUM(Tabela1[[#This Row],[ESTOQUE TOTAL]],Tabela1[[#This Row],[TRÂNSITO TOTAL]])</f>
        <v>2008</v>
      </c>
      <c r="BH7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7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4.7567761622688916E-4</v>
      </c>
    </row>
    <row r="720" spans="1:61" s="3" customFormat="1" x14ac:dyDescent="0.2">
      <c r="A720" s="4" t="s">
        <v>14</v>
      </c>
      <c r="B720" s="4" t="s">
        <v>603</v>
      </c>
      <c r="C720" s="4">
        <v>1000</v>
      </c>
      <c r="D720" s="4" t="s">
        <v>16</v>
      </c>
      <c r="E720" s="5">
        <v>5920</v>
      </c>
      <c r="F720" s="4">
        <v>1700</v>
      </c>
      <c r="G720" s="4">
        <v>1300</v>
      </c>
      <c r="H720" s="4">
        <v>2670</v>
      </c>
      <c r="I720" s="4">
        <v>2600</v>
      </c>
      <c r="J720" s="4">
        <v>1000</v>
      </c>
      <c r="K720" s="4">
        <v>3300</v>
      </c>
      <c r="L720" s="4">
        <v>3800</v>
      </c>
      <c r="M720" s="4">
        <v>5850</v>
      </c>
      <c r="N720" s="4">
        <v>2150</v>
      </c>
      <c r="O720" s="4">
        <v>4500</v>
      </c>
      <c r="P720" s="4">
        <v>7700</v>
      </c>
      <c r="Q720" s="13">
        <f t="shared" si="286"/>
        <v>1.6719228053659685</v>
      </c>
      <c r="R720" s="16">
        <f t="shared" si="287"/>
        <v>0.48011296775711931</v>
      </c>
      <c r="S720" s="16">
        <f t="shared" si="288"/>
        <v>0.36714521063779709</v>
      </c>
      <c r="T720" s="16">
        <f t="shared" si="289"/>
        <v>0.75405977877147556</v>
      </c>
      <c r="U720" s="16">
        <f t="shared" si="290"/>
        <v>0.73429042127559419</v>
      </c>
      <c r="V720" s="16">
        <f t="shared" si="291"/>
        <v>0.28241939279830547</v>
      </c>
      <c r="W720" s="16">
        <f t="shared" si="292"/>
        <v>0.93198399623440809</v>
      </c>
      <c r="X720" s="16">
        <f t="shared" si="293"/>
        <v>1.0731936926335608</v>
      </c>
      <c r="Y720" s="16">
        <f t="shared" si="294"/>
        <v>1.652153447870087</v>
      </c>
      <c r="Z720" s="16">
        <f t="shared" si="295"/>
        <v>0.60720169451635675</v>
      </c>
      <c r="AA720" s="16">
        <f t="shared" si="296"/>
        <v>1.2708872675923746</v>
      </c>
      <c r="AB720" s="17">
        <f t="shared" si="297"/>
        <v>2.1746293245469523</v>
      </c>
      <c r="AC720" s="15">
        <v>34049.199999999997</v>
      </c>
      <c r="AD720" s="14">
        <f>AVERAGE(Tabela1[[#This Row],[202407-JUL]:[202506-JUN]])</f>
        <v>3540.8333333333335</v>
      </c>
      <c r="AE720" s="14">
        <f t="shared" si="298"/>
        <v>3771.818181818182</v>
      </c>
      <c r="AF720" s="5">
        <v>0</v>
      </c>
      <c r="AG720" s="6">
        <v>24500</v>
      </c>
      <c r="AH720" s="4">
        <v>0</v>
      </c>
      <c r="AI720" s="23">
        <f>SUM(Tabela1[[#This Row],[ESTOQUE RJ]:[ESTOQUE SC]])</f>
        <v>24500</v>
      </c>
      <c r="AJ720" s="4">
        <v>0</v>
      </c>
      <c r="AK720" s="4">
        <v>0</v>
      </c>
      <c r="AL720" s="24">
        <f>SUM(Tabela1[[#This Row],[QTD CONTAINER]:[QTD FÁBRICA]])</f>
        <v>0</v>
      </c>
      <c r="AM720" s="7">
        <f t="shared" si="299"/>
        <v>6.9192751235584842</v>
      </c>
      <c r="AN720" s="7">
        <f t="shared" si="300"/>
        <v>0</v>
      </c>
      <c r="AO720" s="8">
        <f t="shared" si="301"/>
        <v>0</v>
      </c>
      <c r="AP720" s="9">
        <f t="shared" si="302"/>
        <v>0</v>
      </c>
      <c r="AQ720" s="25">
        <f t="shared" si="303"/>
        <v>6.9192751235584842</v>
      </c>
      <c r="AR720" s="18">
        <f t="shared" si="304"/>
        <v>6.4955410942395755</v>
      </c>
      <c r="AS720" s="7">
        <f t="shared" si="305"/>
        <v>0</v>
      </c>
      <c r="AT720" s="8">
        <f t="shared" si="306"/>
        <v>0</v>
      </c>
      <c r="AU720" s="9">
        <f t="shared" si="307"/>
        <v>0</v>
      </c>
      <c r="AV720" s="10">
        <f t="shared" si="308"/>
        <v>6.4955410942395755</v>
      </c>
      <c r="AW720" s="22">
        <f t="shared" si="309"/>
        <v>10.119448444476674</v>
      </c>
      <c r="AX720" s="5">
        <f t="shared" si="310"/>
        <v>15000</v>
      </c>
      <c r="AY720" s="4">
        <f>IF(
  AND(Tabela1[[#This Row],[GRUPO | ITEM]]="PALHETAS",NOT(OR(MID(Tabela1[[#This Row],[ITEM]],1,5)="YN-PF",MID(Tabela1[[#This Row],[ITEM]],1,5)="YN-PC"))),
  0,
  IF(
    ROUNDUP(
      IF(
        IF(D720="A",13-SUM(AR720:AU720),IF(D720="B",11-SUM(AR720:AU720),IF(D720="C",7-SUM(AR720:AU720))))
        &lt;0,
        0,
        IF(D720="A",13-SUM(AR720:AU720),IF(D720="B",11-SUM(AR720:AU720),IF(D720="C",7-SUM(AR720:AU720))))
      )
      *AE720/C720, 0
    )
    *C720 = 0,
    0,
    ROUNDUP(
      IF(
        IF(D720="A",13-SUM(AR720:AU720),IF(D720="B",11-SUM(AR720:AU720),IF(D720="C",7-SUM(AR720:AU720))))
        &lt;0,
        0,
        IF(D720="A",13-SUM(AR720:AU720),IF(D720="B",11-SUM(AR720:AU720),IF(D720="C",7-SUM(AR720:AU720))))
      )
      *AE720/C720, 0
    ) *C720
  )
)</f>
        <v>17000</v>
      </c>
      <c r="AZ720" s="26">
        <f>IF(OR(COUNTIF(AB720,"&gt;="&amp;1.5)+COUNTIF(AA720,"&gt;="&amp;1.5)+COUNTIF(Z720,"&gt;="&amp;1.5)+COUNTIF(Y720,"&gt;="&amp;1.5)+COUNTIF(X720,"&gt;="&amp;1.5)&gt;=2,COUNTIF(AB720,"&gt;="&amp;2)&gt;=1,AND(AA720&gt;=1.5,AB720&lt;=0.3,AI720=0)),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+IFERROR(BA720*C720,0),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+IFERROR(BA720*C720,0),
IFERROR(AVERAGEIF(Tabela1[[#This Row],[COMPRA PADRÃO]:[COMPRA &gt;30%]],"&gt;"&amp;0,Tabela1[[#This Row],[COMPRA PADRÃO]:[COMPRA &gt;30%]]),
0))/Tabela1[[#This Row],[U/CX]],0)*Tabela1[[#This Row],[U/CX]])</f>
        <v>37000</v>
      </c>
      <c r="BA720" s="19"/>
      <c r="BB720" s="19"/>
      <c r="BC720" s="41"/>
      <c r="BD720" s="43">
        <f t="shared" si="311"/>
        <v>160.33962264150944</v>
      </c>
      <c r="BE720" s="44">
        <f>Tabela1[[#This Row],[MÉDIA DIÁRIA]]*180</f>
        <v>28861.132075471698</v>
      </c>
      <c r="BF720" s="44">
        <f>Tabela1[[#This Row],[MÉDIA DIÁRIA]]*IF(Tabela1[[#This Row],[ABC FAT]]="A",(13*22),IF(Tabela1[[#This Row],[ABC FAT]]="B",(9*22),IF(Tabela1[[#This Row],[ABC FAT]]="C",(3*22),0)))</f>
        <v>31747.245283018867</v>
      </c>
      <c r="BG720" s="44">
        <f>SUM(Tabela1[[#This Row],[ESTOQUE TOTAL]],Tabela1[[#This Row],[TRÂNSITO TOTAL]])</f>
        <v>24500</v>
      </c>
      <c r="BH7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36000</v>
      </c>
      <c r="BI7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3.4648675505347667E-5</v>
      </c>
    </row>
    <row r="721" spans="1:61" s="3" customFormat="1" x14ac:dyDescent="0.2">
      <c r="A721" s="4" t="s">
        <v>17</v>
      </c>
      <c r="B721" s="4" t="s">
        <v>77</v>
      </c>
      <c r="C721" s="4">
        <v>50</v>
      </c>
      <c r="D721" s="4" t="s">
        <v>19</v>
      </c>
      <c r="E721" s="5">
        <v>1300</v>
      </c>
      <c r="F721" s="4">
        <v>450</v>
      </c>
      <c r="G721" s="4">
        <v>450</v>
      </c>
      <c r="H721" s="4">
        <v>1250</v>
      </c>
      <c r="I721" s="4">
        <v>1350</v>
      </c>
      <c r="J721" s="4">
        <v>450</v>
      </c>
      <c r="K721" s="4">
        <v>700</v>
      </c>
      <c r="L721" s="4"/>
      <c r="M721" s="4">
        <v>1700</v>
      </c>
      <c r="N721" s="4">
        <v>600</v>
      </c>
      <c r="O721" s="4">
        <v>350</v>
      </c>
      <c r="P721" s="4">
        <v>600</v>
      </c>
      <c r="Q721" s="13">
        <f t="shared" si="286"/>
        <v>1.5543478260869565</v>
      </c>
      <c r="R721" s="16">
        <f t="shared" si="287"/>
        <v>0.53804347826086951</v>
      </c>
      <c r="S721" s="16">
        <f t="shared" si="288"/>
        <v>0.53804347826086951</v>
      </c>
      <c r="T721" s="16">
        <f t="shared" si="289"/>
        <v>1.4945652173913044</v>
      </c>
      <c r="U721" s="16">
        <f t="shared" si="290"/>
        <v>1.6141304347826086</v>
      </c>
      <c r="V721" s="16">
        <f t="shared" si="291"/>
        <v>0.53804347826086951</v>
      </c>
      <c r="W721" s="16">
        <f t="shared" si="292"/>
        <v>0.83695652173913038</v>
      </c>
      <c r="X721" s="16">
        <f t="shared" si="293"/>
        <v>0</v>
      </c>
      <c r="Y721" s="16">
        <f t="shared" si="294"/>
        <v>2.0326086956521738</v>
      </c>
      <c r="Z721" s="16">
        <f t="shared" si="295"/>
        <v>0.71739130434782605</v>
      </c>
      <c r="AA721" s="16">
        <f t="shared" si="296"/>
        <v>0.41847826086956519</v>
      </c>
      <c r="AB721" s="17">
        <f t="shared" si="297"/>
        <v>0.71739130434782605</v>
      </c>
      <c r="AC721" s="15">
        <v>139070</v>
      </c>
      <c r="AD721" s="14">
        <f>AVERAGE(Tabela1[[#This Row],[202407-JUL]:[202506-JUN]])</f>
        <v>836.36363636363637</v>
      </c>
      <c r="AE721" s="14">
        <f t="shared" si="298"/>
        <v>836.36363636363637</v>
      </c>
      <c r="AF721" s="5">
        <v>0</v>
      </c>
      <c r="AG721" s="6">
        <v>2200</v>
      </c>
      <c r="AH721" s="4">
        <v>3800</v>
      </c>
      <c r="AI721" s="23">
        <f>SUM(Tabela1[[#This Row],[ESTOQUE RJ]:[ESTOQUE SC]])</f>
        <v>6000</v>
      </c>
      <c r="AJ721" s="4">
        <v>0</v>
      </c>
      <c r="AK721" s="4">
        <v>0</v>
      </c>
      <c r="AL721" s="24">
        <f>SUM(Tabela1[[#This Row],[QTD CONTAINER]:[QTD FÁBRICA]])</f>
        <v>0</v>
      </c>
      <c r="AM721" s="7">
        <f t="shared" si="299"/>
        <v>2.6304347826086958</v>
      </c>
      <c r="AN721" s="7">
        <f t="shared" si="300"/>
        <v>4.5434782608695654</v>
      </c>
      <c r="AO721" s="8">
        <f t="shared" si="301"/>
        <v>0</v>
      </c>
      <c r="AP721" s="9">
        <f t="shared" si="302"/>
        <v>0</v>
      </c>
      <c r="AQ721" s="25">
        <f t="shared" si="303"/>
        <v>7.1739130434782616</v>
      </c>
      <c r="AR721" s="18">
        <f t="shared" si="304"/>
        <v>2.6304347826086958</v>
      </c>
      <c r="AS721" s="7">
        <f t="shared" si="305"/>
        <v>4.5434782608695654</v>
      </c>
      <c r="AT721" s="8">
        <f t="shared" si="306"/>
        <v>0</v>
      </c>
      <c r="AU721" s="9">
        <f t="shared" si="307"/>
        <v>0</v>
      </c>
      <c r="AV721" s="10">
        <f t="shared" si="308"/>
        <v>7.1739130434782616</v>
      </c>
      <c r="AW721" s="22">
        <f t="shared" si="309"/>
        <v>5.8586956521739131</v>
      </c>
      <c r="AX721" s="5">
        <f t="shared" si="310"/>
        <v>4900</v>
      </c>
      <c r="AY721" s="4">
        <f>IF(
  AND(Tabela1[[#This Row],[GRUPO | ITEM]]="PALHETAS",NOT(OR(MID(Tabela1[[#This Row],[ITEM]],1,5)="YN-PF",MID(Tabela1[[#This Row],[ITEM]],1,5)="YN-PC"))),
  0,
  IF(
    ROUNDUP(
      IF(
        IF(D721="A",13-SUM(AR721:AU721),IF(D721="B",11-SUM(AR721:AU721),IF(D721="C",7-SUM(AR721:AU721))))
        &lt;0,
        0,
        IF(D721="A",13-SUM(AR721:AU721),IF(D721="B",11-SUM(AR721:AU721),IF(D721="C",7-SUM(AR721:AU721))))
      )
      *AE721/C721, 0
    )
    *C721 = 0,
    0,
    ROUNDUP(
      IF(
        IF(D721="A",13-SUM(AR721:AU721),IF(D721="B",11-SUM(AR721:AU721),IF(D721="C",7-SUM(AR721:AU721))))
        &lt;0,
        0,
        IF(D721="A",13-SUM(AR721:AU721),IF(D721="B",11-SUM(AR721:AU721),IF(D721="C",7-SUM(AR721:AU721))))
      )
      *AE721/C721, 0
    ) *C721
  )
)</f>
        <v>4900</v>
      </c>
      <c r="AZ721" s="26">
        <f>IF(OR(COUNTIF(AB721,"&gt;="&amp;1.5)+COUNTIF(AA721,"&gt;="&amp;1.5)+COUNTIF(Z721,"&gt;="&amp;1.5)+COUNTIF(Y721,"&gt;="&amp;1.5)+COUNTIF(X721,"&gt;="&amp;1.5)&gt;=2,COUNTIF(AB721,"&gt;="&amp;2)&gt;=1,AND(AA721&gt;=1.5,AB721&lt;=0.3,AI721=0)),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+IFERROR(BA721*C721,0),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+IFERROR(BA721*C721,0),
IFERROR(AVERAGEIF(Tabela1[[#This Row],[COMPRA PADRÃO]:[COMPRA &gt;30%]],"&gt;"&amp;0,Tabela1[[#This Row],[COMPRA PADRÃO]:[COMPRA &gt;30%]]),
0))/Tabela1[[#This Row],[U/CX]],0)*Tabela1[[#This Row],[U/CX]])</f>
        <v>4900</v>
      </c>
      <c r="BA721" s="19"/>
      <c r="BB721" s="19"/>
      <c r="BC721" s="5"/>
      <c r="BD721" s="43">
        <f t="shared" si="311"/>
        <v>34.716981132075475</v>
      </c>
      <c r="BE721" s="44">
        <f>Tabela1[[#This Row],[MÉDIA DIÁRIA]]*180</f>
        <v>6249.0566037735853</v>
      </c>
      <c r="BF721" s="44">
        <f>Tabela1[[#This Row],[MÉDIA DIÁRIA]]*IF(Tabela1[[#This Row],[ABC FAT]]="A",(13*22),IF(Tabela1[[#This Row],[ABC FAT]]="B",(9*22),IF(Tabela1[[#This Row],[ABC FAT]]="C",(3*22),0)))</f>
        <v>9929.0566037735862</v>
      </c>
      <c r="BG721" s="44">
        <f>SUM(Tabela1[[#This Row],[ESTOQUE TOTAL]],Tabela1[[#This Row],[TRÂNSITO TOTAL]])</f>
        <v>6000</v>
      </c>
      <c r="BH7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10200</v>
      </c>
      <c r="BI7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1.6002415458937197E-4</v>
      </c>
    </row>
    <row r="722" spans="1:61" s="3" customFormat="1" x14ac:dyDescent="0.2">
      <c r="A722" s="4" t="s">
        <v>202</v>
      </c>
      <c r="B722" s="4" t="s">
        <v>371</v>
      </c>
      <c r="C722" s="4">
        <v>15</v>
      </c>
      <c r="D722" s="4" t="s">
        <v>85</v>
      </c>
      <c r="E722" s="5">
        <v>120</v>
      </c>
      <c r="F722" s="4">
        <v>75</v>
      </c>
      <c r="G722" s="4">
        <v>90</v>
      </c>
      <c r="H722" s="4">
        <v>90</v>
      </c>
      <c r="I722" s="4">
        <v>15</v>
      </c>
      <c r="J722" s="4">
        <v>15</v>
      </c>
      <c r="K722" s="4">
        <v>30</v>
      </c>
      <c r="L722" s="4">
        <v>30</v>
      </c>
      <c r="M722" s="4">
        <v>105</v>
      </c>
      <c r="N722" s="4">
        <v>45</v>
      </c>
      <c r="O722" s="4">
        <v>60</v>
      </c>
      <c r="P722" s="4">
        <v>15</v>
      </c>
      <c r="Q722" s="13">
        <f t="shared" si="286"/>
        <v>2.0869565217391304</v>
      </c>
      <c r="R722" s="16">
        <f t="shared" si="287"/>
        <v>1.3043478260869565</v>
      </c>
      <c r="S722" s="16">
        <f t="shared" si="288"/>
        <v>1.5652173913043479</v>
      </c>
      <c r="T722" s="16">
        <f t="shared" si="289"/>
        <v>1.5652173913043479</v>
      </c>
      <c r="U722" s="16">
        <f t="shared" si="290"/>
        <v>0.2608695652173913</v>
      </c>
      <c r="V722" s="16">
        <f t="shared" si="291"/>
        <v>0.2608695652173913</v>
      </c>
      <c r="W722" s="16">
        <f t="shared" si="292"/>
        <v>0.52173913043478259</v>
      </c>
      <c r="X722" s="16">
        <f t="shared" si="293"/>
        <v>0.52173913043478259</v>
      </c>
      <c r="Y722" s="16">
        <f t="shared" si="294"/>
        <v>1.826086956521739</v>
      </c>
      <c r="Z722" s="16">
        <f t="shared" si="295"/>
        <v>0.78260869565217395</v>
      </c>
      <c r="AA722" s="16">
        <f t="shared" si="296"/>
        <v>1.0434782608695652</v>
      </c>
      <c r="AB722" s="17">
        <f t="shared" si="297"/>
        <v>0.2608695652173913</v>
      </c>
      <c r="AC722" s="15">
        <v>10406.549999999999</v>
      </c>
      <c r="AD722" s="14">
        <f>AVERAGE(Tabela1[[#This Row],[202407-JUL]:[202506-JUN]])</f>
        <v>57.5</v>
      </c>
      <c r="AE722" s="14">
        <f t="shared" si="298"/>
        <v>71.666666666666671</v>
      </c>
      <c r="AF722" s="5">
        <v>0</v>
      </c>
      <c r="AG722" s="6">
        <v>240</v>
      </c>
      <c r="AH722" s="4">
        <v>210</v>
      </c>
      <c r="AI722" s="23">
        <f>SUM(Tabela1[[#This Row],[ESTOQUE RJ]:[ESTOQUE SC]])</f>
        <v>450</v>
      </c>
      <c r="AJ722" s="4">
        <v>0</v>
      </c>
      <c r="AK722" s="4">
        <v>0</v>
      </c>
      <c r="AL722" s="24">
        <f>SUM(Tabela1[[#This Row],[QTD CONTAINER]:[QTD FÁBRICA]])</f>
        <v>0</v>
      </c>
      <c r="AM722" s="7">
        <f t="shared" si="299"/>
        <v>4.1739130434782608</v>
      </c>
      <c r="AN722" s="7">
        <f t="shared" si="300"/>
        <v>3.652173913043478</v>
      </c>
      <c r="AO722" s="8">
        <f t="shared" si="301"/>
        <v>0</v>
      </c>
      <c r="AP722" s="9">
        <f t="shared" si="302"/>
        <v>0</v>
      </c>
      <c r="AQ722" s="25">
        <f t="shared" si="303"/>
        <v>7.8260869565217384</v>
      </c>
      <c r="AR722" s="18">
        <f t="shared" si="304"/>
        <v>3.3488372093023253</v>
      </c>
      <c r="AS722" s="7">
        <f t="shared" si="305"/>
        <v>2.9302325581395348</v>
      </c>
      <c r="AT722" s="8">
        <f t="shared" si="306"/>
        <v>0</v>
      </c>
      <c r="AU722" s="9">
        <f t="shared" si="307"/>
        <v>0</v>
      </c>
      <c r="AV722" s="10">
        <f t="shared" si="308"/>
        <v>6.2790697674418601</v>
      </c>
      <c r="AW722" s="22">
        <f t="shared" si="309"/>
        <v>0.92903225806451595</v>
      </c>
      <c r="AX722" s="5">
        <f t="shared" si="310"/>
        <v>0</v>
      </c>
      <c r="AY722" s="4">
        <f>IF(
  AND(Tabela1[[#This Row],[GRUPO | ITEM]]="PALHETAS",NOT(OR(MID(Tabela1[[#This Row],[ITEM]],1,5)="YN-PF",MID(Tabela1[[#This Row],[ITEM]],1,5)="YN-PC"))),
  0,
  IF(
    ROUNDUP(
      IF(
        IF(D722="A",13-SUM(AR722:AU722),IF(D722="B",11-SUM(AR722:AU722),IF(D722="C",7-SUM(AR722:AU722))))
        &lt;0,
        0,
        IF(D722="A",13-SUM(AR722:AU722),IF(D722="B",11-SUM(AR722:AU722),IF(D722="C",7-SUM(AR722:AU722))))
      )
      *AE722/C722, 0
    )
    *C722 = 0,
    0,
    ROUNDUP(
      IF(
        IF(D722="A",13-SUM(AR722:AU722),IF(D722="B",11-SUM(AR722:AU722),IF(D722="C",7-SUM(AR722:AU722))))
        &lt;0,
        0,
        IF(D722="A",13-SUM(AR722:AU722),IF(D722="B",11-SUM(AR722:AU722),IF(D722="C",7-SUM(AR722:AU722))))
      )
      *AE722/C722, 0
    ) *C722
  )
)</f>
        <v>60</v>
      </c>
      <c r="AZ722" s="26">
        <f>IF(OR(COUNTIF(AB722,"&gt;="&amp;1.5)+COUNTIF(AA722,"&gt;="&amp;1.5)+COUNTIF(Z722,"&gt;="&amp;1.5)+COUNTIF(Y722,"&gt;="&amp;1.5)+COUNTIF(X722,"&gt;="&amp;1.5)&gt;=2,COUNTIF(AB722,"&gt;="&amp;2)&gt;=1,AND(AA722&gt;=1.5,AB722&lt;=0.3,AI722=0)),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+IFERROR(BA722*C722,0),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+IFERROR(BA722*C722,0),
IFERROR(AVERAGEIF(Tabela1[[#This Row],[COMPRA PADRÃO]:[COMPRA &gt;30%]],"&gt;"&amp;0,Tabela1[[#This Row],[COMPRA PADRÃO]:[COMPRA &gt;30%]]),
0))/Tabela1[[#This Row],[U/CX]],0)*Tabela1[[#This Row],[U/CX]])</f>
        <v>60</v>
      </c>
      <c r="BA722" s="19"/>
      <c r="BB722" s="19"/>
      <c r="BC722" s="5"/>
      <c r="BD722" s="43">
        <f t="shared" si="311"/>
        <v>2.6037735849056602</v>
      </c>
      <c r="BE722" s="44">
        <f>Tabela1[[#This Row],[MÉDIA DIÁRIA]]*180</f>
        <v>468.67924528301887</v>
      </c>
      <c r="BF722" s="44">
        <f>Tabela1[[#This Row],[MÉDIA DIÁRIA]]*IF(Tabela1[[#This Row],[ABC FAT]]="A",(13*22),IF(Tabela1[[#This Row],[ABC FAT]]="B",(9*22),IF(Tabela1[[#This Row],[ABC FAT]]="C",(3*22),0)))</f>
        <v>171.84905660377359</v>
      </c>
      <c r="BG722" s="44">
        <f>SUM(Tabela1[[#This Row],[ESTOQUE TOTAL]],Tabela1[[#This Row],[TRÂNSITO TOTAL]])</f>
        <v>450</v>
      </c>
      <c r="BH7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195</v>
      </c>
      <c r="BI7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2.1336553945249599E-3</v>
      </c>
    </row>
    <row r="723" spans="1:61" s="3" customFormat="1" x14ac:dyDescent="0.2">
      <c r="A723" s="4" t="s">
        <v>1015</v>
      </c>
      <c r="B723" s="4" t="s">
        <v>1016</v>
      </c>
      <c r="C723" s="4">
        <v>100</v>
      </c>
      <c r="D723" s="4" t="s">
        <v>19</v>
      </c>
      <c r="E723" s="5">
        <v>1985</v>
      </c>
      <c r="F723" s="4">
        <v>1050</v>
      </c>
      <c r="G723" s="4">
        <v>1310</v>
      </c>
      <c r="H723" s="4">
        <v>1580</v>
      </c>
      <c r="I723" s="4">
        <v>1672</v>
      </c>
      <c r="J723" s="4">
        <v>400</v>
      </c>
      <c r="K723" s="4">
        <v>1800</v>
      </c>
      <c r="L723" s="4">
        <v>700</v>
      </c>
      <c r="M723" s="4">
        <v>1250</v>
      </c>
      <c r="N723" s="4">
        <v>1200</v>
      </c>
      <c r="O723" s="4">
        <v>650</v>
      </c>
      <c r="P723" s="4">
        <v>800</v>
      </c>
      <c r="Q723" s="13">
        <f t="shared" si="286"/>
        <v>1.6545113565326111</v>
      </c>
      <c r="R723" s="16">
        <f t="shared" si="287"/>
        <v>0.87518232965201082</v>
      </c>
      <c r="S723" s="16">
        <f t="shared" si="288"/>
        <v>1.0918941446134611</v>
      </c>
      <c r="T723" s="16">
        <f t="shared" si="289"/>
        <v>1.316941029381121</v>
      </c>
      <c r="U723" s="16">
        <f t="shared" si="290"/>
        <v>1.3936236715982497</v>
      </c>
      <c r="V723" s="16">
        <f t="shared" si="291"/>
        <v>0.33340279224838509</v>
      </c>
      <c r="W723" s="16">
        <f t="shared" si="292"/>
        <v>1.5003125651177329</v>
      </c>
      <c r="X723" s="16">
        <f t="shared" si="293"/>
        <v>0.58345488643467391</v>
      </c>
      <c r="Y723" s="16">
        <f t="shared" si="294"/>
        <v>1.0418837257762035</v>
      </c>
      <c r="Z723" s="16">
        <f t="shared" si="295"/>
        <v>1.0002083767451553</v>
      </c>
      <c r="AA723" s="16">
        <f t="shared" si="296"/>
        <v>0.54177953740362572</v>
      </c>
      <c r="AB723" s="17">
        <f t="shared" si="297"/>
        <v>0.66680558449677019</v>
      </c>
      <c r="AC723" s="15">
        <v>255112.59</v>
      </c>
      <c r="AD723" s="14">
        <f>AVERAGE(Tabela1[[#This Row],[202407-JUL]:[202506-JUN]])</f>
        <v>1199.75</v>
      </c>
      <c r="AE723" s="14">
        <f t="shared" si="298"/>
        <v>1199.75</v>
      </c>
      <c r="AF723" s="5">
        <v>3</v>
      </c>
      <c r="AG723" s="6">
        <v>7500</v>
      </c>
      <c r="AH723" s="4">
        <v>5200</v>
      </c>
      <c r="AI723" s="23">
        <f>SUM(Tabela1[[#This Row],[ESTOQUE RJ]:[ESTOQUE SC]])</f>
        <v>12700</v>
      </c>
      <c r="AJ723" s="4">
        <v>2400</v>
      </c>
      <c r="AK723" s="4">
        <v>0</v>
      </c>
      <c r="AL723" s="24">
        <f>SUM(Tabela1[[#This Row],[QTD CONTAINER]:[QTD FÁBRICA]])</f>
        <v>2400</v>
      </c>
      <c r="AM723" s="7">
        <f t="shared" si="299"/>
        <v>6.25130235465722</v>
      </c>
      <c r="AN723" s="7">
        <f t="shared" si="300"/>
        <v>4.3342362992290058</v>
      </c>
      <c r="AO723" s="8">
        <f t="shared" si="301"/>
        <v>2.0004167534903106</v>
      </c>
      <c r="AP723" s="9">
        <f t="shared" si="302"/>
        <v>0</v>
      </c>
      <c r="AQ723" s="25">
        <f t="shared" si="303"/>
        <v>12.585955407376535</v>
      </c>
      <c r="AR723" s="18">
        <f t="shared" si="304"/>
        <v>6.25130235465722</v>
      </c>
      <c r="AS723" s="7">
        <f t="shared" si="305"/>
        <v>4.3342362992290058</v>
      </c>
      <c r="AT723" s="8">
        <f t="shared" si="306"/>
        <v>2.0004167534903106</v>
      </c>
      <c r="AU723" s="9">
        <f t="shared" si="307"/>
        <v>0</v>
      </c>
      <c r="AV723" s="10">
        <f t="shared" si="308"/>
        <v>12.585955407376535</v>
      </c>
      <c r="AW723" s="22">
        <f t="shared" si="309"/>
        <v>0.41675349031048137</v>
      </c>
      <c r="AX723" s="5">
        <f t="shared" si="310"/>
        <v>500</v>
      </c>
      <c r="AY723" s="4">
        <f>IF(
  AND(Tabela1[[#This Row],[GRUPO | ITEM]]="PALHETAS",NOT(OR(MID(Tabela1[[#This Row],[ITEM]],1,5)="YN-PF",MID(Tabela1[[#This Row],[ITEM]],1,5)="YN-PC"))),
  0,
  IF(
    ROUNDUP(
      IF(
        IF(D723="A",13-SUM(AR723:AU723),IF(D723="B",11-SUM(AR723:AU723),IF(D723="C",7-SUM(AR723:AU723))))
        &lt;0,
        0,
        IF(D723="A",13-SUM(AR723:AU723),IF(D723="B",11-SUM(AR723:AU723),IF(D723="C",7-SUM(AR723:AU723))))
      )
      *AE723/C723, 0
    )
    *C723 = 0,
    0,
    ROUNDUP(
      IF(
        IF(D723="A",13-SUM(AR723:AU723),IF(D723="B",11-SUM(AR723:AU723),IF(D723="C",7-SUM(AR723:AU723))))
        &lt;0,
        0,
        IF(D723="A",13-SUM(AR723:AU723),IF(D723="B",11-SUM(AR723:AU723),IF(D723="C",7-SUM(AR723:AU723))))
      )
      *AE723/C723, 0
    ) *C723
  )
)</f>
        <v>500</v>
      </c>
      <c r="AZ723" s="26">
        <f>IF(OR(COUNTIF(AB723,"&gt;="&amp;1.5)+COUNTIF(AA723,"&gt;="&amp;1.5)+COUNTIF(Z723,"&gt;="&amp;1.5)+COUNTIF(Y723,"&gt;="&amp;1.5)+COUNTIF(X723,"&gt;="&amp;1.5)&gt;=2,COUNTIF(AB723,"&gt;="&amp;2)&gt;=1,AND(AA723&gt;=1.5,AB723&lt;=0.3,AI723=0)),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+IFERROR(BA723*C723,0),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+IFERROR(BA723*C723,0),
IFERROR(AVERAGEIF(Tabela1[[#This Row],[COMPRA PADRÃO]:[COMPRA &gt;30%]],"&gt;"&amp;0,Tabela1[[#This Row],[COMPRA PADRÃO]:[COMPRA &gt;30%]]),
0))/Tabela1[[#This Row],[U/CX]],0)*Tabela1[[#This Row],[U/CX]])</f>
        <v>500</v>
      </c>
      <c r="BA723" s="19"/>
      <c r="BB723" s="19"/>
      <c r="BC723" s="5"/>
      <c r="BD723" s="43">
        <f t="shared" si="311"/>
        <v>54.328301886792453</v>
      </c>
      <c r="BE723" s="44">
        <f>Tabela1[[#This Row],[MÉDIA DIÁRIA]]*180</f>
        <v>9779.0943396226412</v>
      </c>
      <c r="BF723" s="44">
        <f>Tabela1[[#This Row],[MÉDIA DIÁRIA]]*IF(Tabela1[[#This Row],[ABC FAT]]="A",(13*22),IF(Tabela1[[#This Row],[ABC FAT]]="B",(9*22),IF(Tabela1[[#This Row],[ABC FAT]]="C",(3*22),0)))</f>
        <v>15537.894339622642</v>
      </c>
      <c r="BG723" s="44">
        <f>SUM(Tabela1[[#This Row],[ESTOQUE TOTAL]],Tabela1[[#This Row],[TRÂNSITO TOTAL]])</f>
        <v>15100</v>
      </c>
      <c r="BH7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10200</v>
      </c>
      <c r="BI7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1.0225895827062737E-4</v>
      </c>
    </row>
    <row r="724" spans="1:61" s="3" customFormat="1" x14ac:dyDescent="0.2">
      <c r="A724" s="4" t="s">
        <v>17</v>
      </c>
      <c r="B724" s="4" t="s">
        <v>78</v>
      </c>
      <c r="C724" s="4">
        <v>50</v>
      </c>
      <c r="D724" s="4" t="s">
        <v>16</v>
      </c>
      <c r="E724" s="5">
        <v>750</v>
      </c>
      <c r="F724" s="4">
        <v>600</v>
      </c>
      <c r="G724" s="4">
        <v>500</v>
      </c>
      <c r="H724" s="4">
        <v>1600</v>
      </c>
      <c r="I724" s="4">
        <v>1350</v>
      </c>
      <c r="J724" s="4">
        <v>300</v>
      </c>
      <c r="K724" s="4">
        <v>150</v>
      </c>
      <c r="L724" s="4"/>
      <c r="M724" s="4">
        <v>1200</v>
      </c>
      <c r="N724" s="4">
        <v>600</v>
      </c>
      <c r="O724" s="4">
        <v>650</v>
      </c>
      <c r="P724" s="4">
        <v>250</v>
      </c>
      <c r="Q724" s="13">
        <f t="shared" si="286"/>
        <v>1.0377358490566038</v>
      </c>
      <c r="R724" s="16">
        <f t="shared" si="287"/>
        <v>0.83018867924528295</v>
      </c>
      <c r="S724" s="16">
        <f t="shared" si="288"/>
        <v>0.69182389937106914</v>
      </c>
      <c r="T724" s="16">
        <f t="shared" si="289"/>
        <v>2.2138364779874213</v>
      </c>
      <c r="U724" s="16">
        <f t="shared" si="290"/>
        <v>1.8679245283018868</v>
      </c>
      <c r="V724" s="16">
        <f t="shared" si="291"/>
        <v>0.41509433962264147</v>
      </c>
      <c r="W724" s="16">
        <f t="shared" si="292"/>
        <v>0.20754716981132074</v>
      </c>
      <c r="X724" s="16">
        <f t="shared" si="293"/>
        <v>0</v>
      </c>
      <c r="Y724" s="16">
        <f t="shared" si="294"/>
        <v>1.6603773584905659</v>
      </c>
      <c r="Z724" s="16">
        <f t="shared" si="295"/>
        <v>0.83018867924528295</v>
      </c>
      <c r="AA724" s="16">
        <f t="shared" si="296"/>
        <v>0.89937106918238996</v>
      </c>
      <c r="AB724" s="17">
        <f t="shared" si="297"/>
        <v>0.34591194968553457</v>
      </c>
      <c r="AC724" s="15">
        <v>108475.5</v>
      </c>
      <c r="AD724" s="14">
        <f>AVERAGE(Tabela1[[#This Row],[202407-JUL]:[202506-JUN]])</f>
        <v>722.72727272727275</v>
      </c>
      <c r="AE724" s="14">
        <f t="shared" si="298"/>
        <v>780</v>
      </c>
      <c r="AF724" s="5">
        <v>0</v>
      </c>
      <c r="AG724" s="6">
        <v>2900</v>
      </c>
      <c r="AH724" s="4">
        <v>2750</v>
      </c>
      <c r="AI724" s="23">
        <f>SUM(Tabela1[[#This Row],[ESTOQUE RJ]:[ESTOQUE SC]])</f>
        <v>5650</v>
      </c>
      <c r="AJ724" s="4">
        <v>0</v>
      </c>
      <c r="AK724" s="4">
        <v>0</v>
      </c>
      <c r="AL724" s="24">
        <f>SUM(Tabela1[[#This Row],[QTD CONTAINER]:[QTD FÁBRICA]])</f>
        <v>0</v>
      </c>
      <c r="AM724" s="7">
        <f t="shared" si="299"/>
        <v>4.0125786163522008</v>
      </c>
      <c r="AN724" s="7">
        <f t="shared" si="300"/>
        <v>3.8050314465408803</v>
      </c>
      <c r="AO724" s="8">
        <f t="shared" si="301"/>
        <v>0</v>
      </c>
      <c r="AP724" s="9">
        <f t="shared" si="302"/>
        <v>0</v>
      </c>
      <c r="AQ724" s="25">
        <f t="shared" si="303"/>
        <v>7.8176100628930811</v>
      </c>
      <c r="AR724" s="18">
        <f t="shared" si="304"/>
        <v>3.7179487179487181</v>
      </c>
      <c r="AS724" s="7">
        <f t="shared" si="305"/>
        <v>3.5256410256410255</v>
      </c>
      <c r="AT724" s="8">
        <f t="shared" si="306"/>
        <v>0</v>
      </c>
      <c r="AU724" s="9">
        <f t="shared" si="307"/>
        <v>0</v>
      </c>
      <c r="AV724" s="10">
        <f t="shared" si="308"/>
        <v>7.2435897435897436</v>
      </c>
      <c r="AW724" s="22">
        <f t="shared" si="309"/>
        <v>3.5269207501512403</v>
      </c>
      <c r="AX724" s="5">
        <f t="shared" si="310"/>
        <v>2300</v>
      </c>
      <c r="AY724" s="4">
        <f>IF(
  AND(Tabela1[[#This Row],[GRUPO | ITEM]]="PALHETAS",NOT(OR(MID(Tabela1[[#This Row],[ITEM]],1,5)="YN-PF",MID(Tabela1[[#This Row],[ITEM]],1,5)="YN-PC"))),
  0,
  IF(
    ROUNDUP(
      IF(
        IF(D724="A",13-SUM(AR724:AU724),IF(D724="B",11-SUM(AR724:AU724),IF(D724="C",7-SUM(AR724:AU724))))
        &lt;0,
        0,
        IF(D724="A",13-SUM(AR724:AU724),IF(D724="B",11-SUM(AR724:AU724),IF(D724="C",7-SUM(AR724:AU724))))
      )
      *AE724/C724, 0
    )
    *C724 = 0,
    0,
    ROUNDUP(
      IF(
        IF(D724="A",13-SUM(AR724:AU724),IF(D724="B",11-SUM(AR724:AU724),IF(D724="C",7-SUM(AR724:AU724))))
        &lt;0,
        0,
        IF(D724="A",13-SUM(AR724:AU724),IF(D724="B",11-SUM(AR724:AU724),IF(D724="C",7-SUM(AR724:AU724))))
      )
      *AE724/C724, 0
    ) *C724
  )
)</f>
        <v>2950</v>
      </c>
      <c r="AZ724" s="26">
        <f>IF(OR(COUNTIF(AB724,"&gt;="&amp;1.5)+COUNTIF(AA724,"&gt;="&amp;1.5)+COUNTIF(Z724,"&gt;="&amp;1.5)+COUNTIF(Y724,"&gt;="&amp;1.5)+COUNTIF(X724,"&gt;="&amp;1.5)&gt;=2,COUNTIF(AB724,"&gt;="&amp;2)&gt;=1,AND(AA724&gt;=1.5,AB724&lt;=0.3,AI724=0)),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+IFERROR(BA724*C724,0),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+IFERROR(BA724*C724,0),
IFERROR(AVERAGEIF(Tabela1[[#This Row],[COMPRA PADRÃO]:[COMPRA &gt;30%]],"&gt;"&amp;0,Tabela1[[#This Row],[COMPRA PADRÃO]:[COMPRA &gt;30%]]),
0))/Tabela1[[#This Row],[U/CX]],0)*Tabela1[[#This Row],[U/CX]])</f>
        <v>2650</v>
      </c>
      <c r="BA724" s="33"/>
      <c r="BB724" s="33"/>
      <c r="BC724" s="41"/>
      <c r="BD724" s="43">
        <f t="shared" si="311"/>
        <v>30</v>
      </c>
      <c r="BE724" s="44">
        <f>Tabela1[[#This Row],[MÉDIA DIÁRIA]]*180</f>
        <v>5400</v>
      </c>
      <c r="BF724" s="44">
        <f>Tabela1[[#This Row],[MÉDIA DIÁRIA]]*IF(Tabela1[[#This Row],[ABC FAT]]="A",(13*22),IF(Tabela1[[#This Row],[ABC FAT]]="B",(9*22),IF(Tabela1[[#This Row],[ABC FAT]]="C",(3*22),0)))</f>
        <v>5940</v>
      </c>
      <c r="BG724" s="44">
        <f>SUM(Tabela1[[#This Row],[ESTOQUE TOTAL]],Tabela1[[#This Row],[TRÂNSITO TOTAL]])</f>
        <v>5650</v>
      </c>
      <c r="BH7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5700</v>
      </c>
      <c r="BI7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1.8518518518518518E-4</v>
      </c>
    </row>
    <row r="725" spans="1:61" s="3" customFormat="1" x14ac:dyDescent="0.2">
      <c r="A725" s="4" t="s">
        <v>39</v>
      </c>
      <c r="B725" s="4" t="s">
        <v>736</v>
      </c>
      <c r="C725" s="4">
        <v>20</v>
      </c>
      <c r="D725" s="4" t="s">
        <v>19</v>
      </c>
      <c r="E725" s="5">
        <v>310</v>
      </c>
      <c r="F725" s="4">
        <v>335</v>
      </c>
      <c r="G725" s="4">
        <v>370</v>
      </c>
      <c r="H725" s="4">
        <v>155</v>
      </c>
      <c r="I725" s="4">
        <v>375</v>
      </c>
      <c r="J725" s="4">
        <v>10</v>
      </c>
      <c r="K725" s="4">
        <v>200</v>
      </c>
      <c r="L725" s="4">
        <v>206</v>
      </c>
      <c r="M725" s="4">
        <v>140</v>
      </c>
      <c r="N725" s="4">
        <v>50</v>
      </c>
      <c r="O725" s="4">
        <v>145</v>
      </c>
      <c r="P725" s="4">
        <v>213</v>
      </c>
      <c r="Q725" s="13">
        <f t="shared" si="286"/>
        <v>1.4826624153049024</v>
      </c>
      <c r="R725" s="16">
        <f t="shared" si="287"/>
        <v>1.6022319649262653</v>
      </c>
      <c r="S725" s="16">
        <f t="shared" si="288"/>
        <v>1.7696293343961738</v>
      </c>
      <c r="T725" s="16">
        <f t="shared" si="289"/>
        <v>0.7413312076524512</v>
      </c>
      <c r="U725" s="16">
        <f t="shared" si="290"/>
        <v>1.7935432443204462</v>
      </c>
      <c r="V725" s="16">
        <f t="shared" si="291"/>
        <v>4.7827819848545235E-2</v>
      </c>
      <c r="W725" s="16">
        <f t="shared" si="292"/>
        <v>0.95655639697090467</v>
      </c>
      <c r="X725" s="16">
        <f t="shared" si="293"/>
        <v>0.98525308888003182</v>
      </c>
      <c r="Y725" s="16">
        <f t="shared" si="294"/>
        <v>0.6695894778796333</v>
      </c>
      <c r="Z725" s="16">
        <f t="shared" si="295"/>
        <v>0.23913909924272617</v>
      </c>
      <c r="AA725" s="16">
        <f t="shared" si="296"/>
        <v>0.69350338780390586</v>
      </c>
      <c r="AB725" s="17">
        <f t="shared" si="297"/>
        <v>1.0187325627740136</v>
      </c>
      <c r="AC725" s="15">
        <v>210823.72</v>
      </c>
      <c r="AD725" s="14">
        <f>AVERAGE(Tabela1[[#This Row],[202407-JUL]:[202506-JUN]])</f>
        <v>209.08333333333334</v>
      </c>
      <c r="AE725" s="14">
        <f t="shared" si="298"/>
        <v>244.9</v>
      </c>
      <c r="AF725" s="5">
        <v>7</v>
      </c>
      <c r="AG725" s="6">
        <v>749</v>
      </c>
      <c r="AH725" s="4">
        <v>1040</v>
      </c>
      <c r="AI725" s="23">
        <f>SUM(Tabela1[[#This Row],[ESTOQUE RJ]:[ESTOQUE SC]])</f>
        <v>1789</v>
      </c>
      <c r="AJ725" s="4">
        <v>0</v>
      </c>
      <c r="AK725" s="4">
        <v>0</v>
      </c>
      <c r="AL725" s="24">
        <f>SUM(Tabela1[[#This Row],[QTD CONTAINER]:[QTD FÁBRICA]])</f>
        <v>0</v>
      </c>
      <c r="AM725" s="7">
        <f t="shared" si="299"/>
        <v>3.5823037066560381</v>
      </c>
      <c r="AN725" s="7">
        <f t="shared" si="300"/>
        <v>4.9740932642487046</v>
      </c>
      <c r="AO725" s="8">
        <f t="shared" si="301"/>
        <v>0</v>
      </c>
      <c r="AP725" s="9">
        <f t="shared" si="302"/>
        <v>0</v>
      </c>
      <c r="AQ725" s="25">
        <f t="shared" si="303"/>
        <v>8.5563969709047427</v>
      </c>
      <c r="AR725" s="18">
        <f t="shared" si="304"/>
        <v>3.0583911800734995</v>
      </c>
      <c r="AS725" s="7">
        <f t="shared" si="305"/>
        <v>4.2466312780726829</v>
      </c>
      <c r="AT725" s="8">
        <f t="shared" si="306"/>
        <v>0</v>
      </c>
      <c r="AU725" s="9">
        <f t="shared" si="307"/>
        <v>0</v>
      </c>
      <c r="AV725" s="10">
        <f t="shared" si="308"/>
        <v>7.3050224581461825</v>
      </c>
      <c r="AW725" s="22">
        <f t="shared" si="309"/>
        <v>5.1984287235214213</v>
      </c>
      <c r="AX725" s="5">
        <f t="shared" si="310"/>
        <v>940</v>
      </c>
      <c r="AY725" s="4">
        <f>IF(
  AND(Tabela1[[#This Row],[GRUPO | ITEM]]="PALHETAS",NOT(OR(MID(Tabela1[[#This Row],[ITEM]],1,5)="YN-PF",MID(Tabela1[[#This Row],[ITEM]],1,5)="YN-PC"))),
  0,
  IF(
    ROUNDUP(
      IF(
        IF(D725="A",13-SUM(AR725:AU725),IF(D725="B",11-SUM(AR725:AU725),IF(D725="C",7-SUM(AR725:AU725))))
        &lt;0,
        0,
        IF(D725="A",13-SUM(AR725:AU725),IF(D725="B",11-SUM(AR725:AU725),IF(D725="C",7-SUM(AR725:AU725))))
      )
      *AE725/C725, 0
    )
    *C725 = 0,
    0,
    ROUNDUP(
      IF(
        IF(D725="A",13-SUM(AR725:AU725),IF(D725="B",11-SUM(AR725:AU725),IF(D725="C",7-SUM(AR725:AU725))))
        &lt;0,
        0,
        IF(D725="A",13-SUM(AR725:AU725),IF(D725="B",11-SUM(AR725:AU725),IF(D725="C",7-SUM(AR725:AU725))))
      )
      *AE725/C725, 0
    ) *C725
  )
)</f>
        <v>1400</v>
      </c>
      <c r="AZ725" s="26">
        <f>IF(OR(COUNTIF(AB725,"&gt;="&amp;1.5)+COUNTIF(AA725,"&gt;="&amp;1.5)+COUNTIF(Z725,"&gt;="&amp;1.5)+COUNTIF(Y725,"&gt;="&amp;1.5)+COUNTIF(X725,"&gt;="&amp;1.5)&gt;=2,COUNTIF(AB725,"&gt;="&amp;2)&gt;=1,AND(AA725&gt;=1.5,AB725&lt;=0.3,AI725=0)),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+IFERROR(BA725*C725,0),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+IFERROR(BA725*C725,0),
IFERROR(AVERAGEIF(Tabela1[[#This Row],[COMPRA PADRÃO]:[COMPRA &gt;30%]],"&gt;"&amp;0,Tabela1[[#This Row],[COMPRA PADRÃO]:[COMPRA &gt;30%]]),
0))/Tabela1[[#This Row],[U/CX]],0)*Tabela1[[#This Row],[U/CX]])</f>
        <v>1180</v>
      </c>
      <c r="BA725" s="19"/>
      <c r="BB725" s="19"/>
      <c r="BC725" s="5"/>
      <c r="BD725" s="43">
        <f t="shared" si="311"/>
        <v>9.4679245283018876</v>
      </c>
      <c r="BE725" s="44">
        <f>Tabela1[[#This Row],[MÉDIA DIÁRIA]]*180</f>
        <v>1704.2264150943397</v>
      </c>
      <c r="BF725" s="44">
        <f>Tabela1[[#This Row],[MÉDIA DIÁRIA]]*IF(Tabela1[[#This Row],[ABC FAT]]="A",(13*22),IF(Tabela1[[#This Row],[ABC FAT]]="B",(9*22),IF(Tabela1[[#This Row],[ABC FAT]]="C",(3*22),0)))</f>
        <v>2707.8264150943401</v>
      </c>
      <c r="BG725" s="44">
        <f>SUM(Tabela1[[#This Row],[ESTOQUE TOTAL]],Tabela1[[#This Row],[TRÂNSITO TOTAL]])</f>
        <v>1789</v>
      </c>
      <c r="BH7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2620</v>
      </c>
      <c r="BI7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5.8677649351224475E-4</v>
      </c>
    </row>
    <row r="726" spans="1:61" s="3" customFormat="1" x14ac:dyDescent="0.2">
      <c r="A726" s="4" t="s">
        <v>202</v>
      </c>
      <c r="B726" s="4" t="s">
        <v>364</v>
      </c>
      <c r="C726" s="4">
        <v>15</v>
      </c>
      <c r="D726" s="4" t="s">
        <v>16</v>
      </c>
      <c r="E726" s="5">
        <v>255</v>
      </c>
      <c r="F726" s="4">
        <v>180</v>
      </c>
      <c r="G726" s="4">
        <v>405</v>
      </c>
      <c r="H726" s="4">
        <v>150</v>
      </c>
      <c r="I726" s="4">
        <v>285</v>
      </c>
      <c r="J726" s="4">
        <v>45</v>
      </c>
      <c r="K726" s="4">
        <v>240</v>
      </c>
      <c r="L726" s="4">
        <v>135</v>
      </c>
      <c r="M726" s="4">
        <v>120</v>
      </c>
      <c r="N726" s="4">
        <v>240</v>
      </c>
      <c r="O726" s="4">
        <v>195</v>
      </c>
      <c r="P726" s="4">
        <v>255</v>
      </c>
      <c r="Q726" s="13">
        <f t="shared" si="286"/>
        <v>1.221556886227545</v>
      </c>
      <c r="R726" s="16">
        <f t="shared" si="287"/>
        <v>0.86227544910179643</v>
      </c>
      <c r="S726" s="16">
        <f t="shared" si="288"/>
        <v>1.9401197604790419</v>
      </c>
      <c r="T726" s="16">
        <f t="shared" si="289"/>
        <v>0.71856287425149701</v>
      </c>
      <c r="U726" s="16">
        <f t="shared" si="290"/>
        <v>1.3652694610778444</v>
      </c>
      <c r="V726" s="16">
        <f t="shared" si="291"/>
        <v>0.21556886227544911</v>
      </c>
      <c r="W726" s="16">
        <f t="shared" si="292"/>
        <v>1.1497005988023952</v>
      </c>
      <c r="X726" s="16">
        <f t="shared" si="293"/>
        <v>0.6467065868263473</v>
      </c>
      <c r="Y726" s="16">
        <f t="shared" si="294"/>
        <v>0.57485029940119758</v>
      </c>
      <c r="Z726" s="16">
        <f t="shared" si="295"/>
        <v>1.1497005988023952</v>
      </c>
      <c r="AA726" s="16">
        <f t="shared" si="296"/>
        <v>0.93413173652694614</v>
      </c>
      <c r="AB726" s="17">
        <f t="shared" si="297"/>
        <v>1.221556886227545</v>
      </c>
      <c r="AC726" s="15">
        <v>35637.75</v>
      </c>
      <c r="AD726" s="14">
        <f>AVERAGE(Tabela1[[#This Row],[202407-JUL]:[202506-JUN]])</f>
        <v>208.75</v>
      </c>
      <c r="AE726" s="14">
        <f t="shared" si="298"/>
        <v>223.63636363636363</v>
      </c>
      <c r="AF726" s="5">
        <v>0</v>
      </c>
      <c r="AG726" s="6">
        <v>585</v>
      </c>
      <c r="AH726" s="4">
        <v>930</v>
      </c>
      <c r="AI726" s="23">
        <f>SUM(Tabela1[[#This Row],[ESTOQUE RJ]:[ESTOQUE SC]])</f>
        <v>1515</v>
      </c>
      <c r="AJ726" s="4">
        <v>1035</v>
      </c>
      <c r="AK726" s="4">
        <v>0</v>
      </c>
      <c r="AL726" s="24">
        <f>SUM(Tabela1[[#This Row],[QTD CONTAINER]:[QTD FÁBRICA]])</f>
        <v>1035</v>
      </c>
      <c r="AM726" s="7">
        <f t="shared" si="299"/>
        <v>2.8023952095808382</v>
      </c>
      <c r="AN726" s="7">
        <f t="shared" si="300"/>
        <v>4.455089820359281</v>
      </c>
      <c r="AO726" s="8">
        <f t="shared" si="301"/>
        <v>4.9580838323353289</v>
      </c>
      <c r="AP726" s="9">
        <f t="shared" si="302"/>
        <v>0</v>
      </c>
      <c r="AQ726" s="25">
        <f t="shared" si="303"/>
        <v>12.215568862275447</v>
      </c>
      <c r="AR726" s="18">
        <f t="shared" si="304"/>
        <v>2.6158536585365857</v>
      </c>
      <c r="AS726" s="7">
        <f t="shared" si="305"/>
        <v>4.1585365853658542</v>
      </c>
      <c r="AT726" s="8">
        <f t="shared" si="306"/>
        <v>4.6280487804878048</v>
      </c>
      <c r="AU726" s="9">
        <f t="shared" si="307"/>
        <v>0</v>
      </c>
      <c r="AV726" s="10">
        <f t="shared" si="308"/>
        <v>11.402439024390244</v>
      </c>
      <c r="AW726" s="22">
        <f t="shared" si="309"/>
        <v>0</v>
      </c>
      <c r="AX726" s="5">
        <f t="shared" si="310"/>
        <v>0</v>
      </c>
      <c r="AY726" s="4">
        <f>IF(
  AND(Tabela1[[#This Row],[GRUPO | ITEM]]="PALHETAS",NOT(OR(MID(Tabela1[[#This Row],[ITEM]],1,5)="YN-PF",MID(Tabela1[[#This Row],[ITEM]],1,5)="YN-PC"))),
  0,
  IF(
    ROUNDUP(
      IF(
        IF(D726="A",13-SUM(AR726:AU726),IF(D726="B",11-SUM(AR726:AU726),IF(D726="C",7-SUM(AR726:AU726))))
        &lt;0,
        0,
        IF(D726="A",13-SUM(AR726:AU726),IF(D726="B",11-SUM(AR726:AU726),IF(D726="C",7-SUM(AR726:AU726))))
      )
      *AE726/C726, 0
    )
    *C726 = 0,
    0,
    ROUNDUP(
      IF(
        IF(D726="A",13-SUM(AR726:AU726),IF(D726="B",11-SUM(AR726:AU726),IF(D726="C",7-SUM(AR726:AU726))))
        &lt;0,
        0,
        IF(D726="A",13-SUM(AR726:AU726),IF(D726="B",11-SUM(AR726:AU726),IF(D726="C",7-SUM(AR726:AU726))))
      )
      *AE726/C726, 0
    ) *C726
  )
)</f>
        <v>0</v>
      </c>
      <c r="AZ726" s="26">
        <f>IF(OR(COUNTIF(AB726,"&gt;="&amp;1.5)+COUNTIF(AA726,"&gt;="&amp;1.5)+COUNTIF(Z726,"&gt;="&amp;1.5)+COUNTIF(Y726,"&gt;="&amp;1.5)+COUNTIF(X726,"&gt;="&amp;1.5)&gt;=2,COUNTIF(AB726,"&gt;="&amp;2)&gt;=1,AND(AA726&gt;=1.5,AB726&lt;=0.3,AI726=0)),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+IFERROR(BA726*C726,0),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+IFERROR(BA726*C726,0),
IFERROR(AVERAGEIF(Tabela1[[#This Row],[COMPRA PADRÃO]:[COMPRA &gt;30%]],"&gt;"&amp;0,Tabela1[[#This Row],[COMPRA PADRÃO]:[COMPRA &gt;30%]]),
0))/Tabela1[[#This Row],[U/CX]],0)*Tabela1[[#This Row],[U/CX]])</f>
        <v>0</v>
      </c>
      <c r="BA726" s="19"/>
      <c r="BB726" s="19"/>
      <c r="BC726" s="5"/>
      <c r="BD726" s="43">
        <f t="shared" si="311"/>
        <v>9.4528301886792452</v>
      </c>
      <c r="BE726" s="44">
        <f>Tabela1[[#This Row],[MÉDIA DIÁRIA]]*180</f>
        <v>1701.5094339622642</v>
      </c>
      <c r="BF726" s="44">
        <f>Tabela1[[#This Row],[MÉDIA DIÁRIA]]*IF(Tabela1[[#This Row],[ABC FAT]]="A",(13*22),IF(Tabela1[[#This Row],[ABC FAT]]="B",(9*22),IF(Tabela1[[#This Row],[ABC FAT]]="C",(3*22),0)))</f>
        <v>1871.6603773584905</v>
      </c>
      <c r="BG726" s="44">
        <f>SUM(Tabela1[[#This Row],[ESTOQUE TOTAL]],Tabela1[[#This Row],[TRÂNSITO TOTAL]])</f>
        <v>2550</v>
      </c>
      <c r="BH7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1020</v>
      </c>
      <c r="BI7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5.8771346196495892E-4</v>
      </c>
    </row>
    <row r="727" spans="1:61" s="3" customFormat="1" x14ac:dyDescent="0.2">
      <c r="A727" s="4" t="s">
        <v>14</v>
      </c>
      <c r="B727" s="4" t="s">
        <v>653</v>
      </c>
      <c r="C727" s="4">
        <v>1000</v>
      </c>
      <c r="D727" s="4" t="s">
        <v>85</v>
      </c>
      <c r="E727" s="5">
        <v>900</v>
      </c>
      <c r="F727" s="4">
        <v>2300</v>
      </c>
      <c r="G727" s="4">
        <v>650</v>
      </c>
      <c r="H727" s="4">
        <v>1600</v>
      </c>
      <c r="I727" s="4">
        <v>1600</v>
      </c>
      <c r="J727" s="4">
        <v>200</v>
      </c>
      <c r="K727" s="4">
        <v>3500</v>
      </c>
      <c r="L727" s="4">
        <v>1300</v>
      </c>
      <c r="M727" s="4">
        <v>700</v>
      </c>
      <c r="N727" s="4">
        <v>1300</v>
      </c>
      <c r="O727" s="4">
        <v>700</v>
      </c>
      <c r="P727" s="4">
        <v>4400</v>
      </c>
      <c r="Q727" s="13">
        <f t="shared" si="286"/>
        <v>0.56396866840731075</v>
      </c>
      <c r="R727" s="16">
        <f t="shared" si="287"/>
        <v>1.4412532637075719</v>
      </c>
      <c r="S727" s="16">
        <f t="shared" si="288"/>
        <v>0.40731070496083555</v>
      </c>
      <c r="T727" s="16">
        <f t="shared" si="289"/>
        <v>1.0026109660574414</v>
      </c>
      <c r="U727" s="16">
        <f t="shared" si="290"/>
        <v>1.0026109660574414</v>
      </c>
      <c r="V727" s="16">
        <f t="shared" si="291"/>
        <v>0.12532637075718017</v>
      </c>
      <c r="W727" s="16">
        <f t="shared" si="292"/>
        <v>2.193211488250653</v>
      </c>
      <c r="X727" s="16">
        <f t="shared" si="293"/>
        <v>0.81462140992167109</v>
      </c>
      <c r="Y727" s="16">
        <f t="shared" si="294"/>
        <v>0.43864229765013057</v>
      </c>
      <c r="Z727" s="16">
        <f t="shared" si="295"/>
        <v>0.81462140992167109</v>
      </c>
      <c r="AA727" s="16">
        <f t="shared" si="296"/>
        <v>0.43864229765013057</v>
      </c>
      <c r="AB727" s="17">
        <f t="shared" si="297"/>
        <v>2.7571801566579635</v>
      </c>
      <c r="AC727" s="15">
        <v>13996.5</v>
      </c>
      <c r="AD727" s="14">
        <f>AVERAGE(Tabela1[[#This Row],[202407-JUL]:[202506-JUN]])</f>
        <v>1595.8333333333333</v>
      </c>
      <c r="AE727" s="14">
        <f t="shared" si="298"/>
        <v>1722.7272727272727</v>
      </c>
      <c r="AF727" s="5">
        <v>0</v>
      </c>
      <c r="AG727" s="6">
        <v>23370</v>
      </c>
      <c r="AH727" s="4">
        <v>0</v>
      </c>
      <c r="AI727" s="23">
        <f>SUM(Tabela1[[#This Row],[ESTOQUE RJ]:[ESTOQUE SC]])</f>
        <v>23370</v>
      </c>
      <c r="AJ727" s="4">
        <v>0</v>
      </c>
      <c r="AK727" s="4">
        <v>0</v>
      </c>
      <c r="AL727" s="24">
        <f>SUM(Tabela1[[#This Row],[QTD CONTAINER]:[QTD FÁBRICA]])</f>
        <v>0</v>
      </c>
      <c r="AM727" s="7">
        <f t="shared" si="299"/>
        <v>14.644386422976503</v>
      </c>
      <c r="AN727" s="7">
        <f t="shared" si="300"/>
        <v>0</v>
      </c>
      <c r="AO727" s="8">
        <f t="shared" si="301"/>
        <v>0</v>
      </c>
      <c r="AP727" s="9">
        <f t="shared" si="302"/>
        <v>0</v>
      </c>
      <c r="AQ727" s="25">
        <f t="shared" si="303"/>
        <v>14.644386422976503</v>
      </c>
      <c r="AR727" s="18">
        <f t="shared" si="304"/>
        <v>13.565699208443272</v>
      </c>
      <c r="AS727" s="7">
        <f t="shared" si="305"/>
        <v>0</v>
      </c>
      <c r="AT727" s="8">
        <f t="shared" si="306"/>
        <v>0</v>
      </c>
      <c r="AU727" s="9">
        <f t="shared" si="307"/>
        <v>0</v>
      </c>
      <c r="AV727" s="10">
        <f t="shared" si="308"/>
        <v>13.565699208443272</v>
      </c>
      <c r="AW727" s="22">
        <f t="shared" si="309"/>
        <v>6.0267092797625841</v>
      </c>
      <c r="AX727" s="5">
        <f t="shared" si="310"/>
        <v>0</v>
      </c>
      <c r="AY727" s="4">
        <f>IF(
  AND(Tabela1[[#This Row],[GRUPO | ITEM]]="PALHETAS",NOT(OR(MID(Tabela1[[#This Row],[ITEM]],1,5)="YN-PF",MID(Tabela1[[#This Row],[ITEM]],1,5)="YN-PC"))),
  0,
  IF(
    ROUNDUP(
      IF(
        IF(D727="A",13-SUM(AR727:AU727),IF(D727="B",11-SUM(AR727:AU727),IF(D727="C",7-SUM(AR727:AU727))))
        &lt;0,
        0,
        IF(D727="A",13-SUM(AR727:AU727),IF(D727="B",11-SUM(AR727:AU727),IF(D727="C",7-SUM(AR727:AU727))))
      )
      *AE727/C727, 0
    )
    *C727 = 0,
    0,
    ROUNDUP(
      IF(
        IF(D727="A",13-SUM(AR727:AU727),IF(D727="B",11-SUM(AR727:AU727),IF(D727="C",7-SUM(AR727:AU727))))
        &lt;0,
        0,
        IF(D727="A",13-SUM(AR727:AU727),IF(D727="B",11-SUM(AR727:AU727),IF(D727="C",7-SUM(AR727:AU727))))
      )
      *AE727/C727, 0
    ) *C727
  )
)</f>
        <v>0</v>
      </c>
      <c r="AZ727" s="26">
        <f>IF(OR(COUNTIF(AB727,"&gt;="&amp;1.5)+COUNTIF(AA727,"&gt;="&amp;1.5)+COUNTIF(Z727,"&gt;="&amp;1.5)+COUNTIF(Y727,"&gt;="&amp;1.5)+COUNTIF(X727,"&gt;="&amp;1.5)&gt;=2,COUNTIF(AB727,"&gt;="&amp;2)&gt;=1,AND(AA727&gt;=1.5,AB727&lt;=0.3,AI727=0)),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+IFERROR(BA727*C727,0),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+IFERROR(BA727*C727,0),
IFERROR(AVERAGEIF(Tabela1[[#This Row],[COMPRA PADRÃO]:[COMPRA &gt;30%]],"&gt;"&amp;0,Tabela1[[#This Row],[COMPRA PADRÃO]:[COMPRA &gt;30%]]),
0))/Tabela1[[#This Row],[U/CX]],0)*Tabela1[[#This Row],[U/CX]])</f>
        <v>10000</v>
      </c>
      <c r="BA727" s="33"/>
      <c r="BB727" s="33"/>
      <c r="BC727" s="42"/>
      <c r="BD727" s="43">
        <f t="shared" si="311"/>
        <v>72.264150943396231</v>
      </c>
      <c r="BE727" s="44">
        <f>Tabela1[[#This Row],[MÉDIA DIÁRIA]]*180</f>
        <v>13007.547169811322</v>
      </c>
      <c r="BF727" s="44">
        <f>Tabela1[[#This Row],[MÉDIA DIÁRIA]]*IF(Tabela1[[#This Row],[ABC FAT]]="A",(13*22),IF(Tabela1[[#This Row],[ABC FAT]]="B",(9*22),IF(Tabela1[[#This Row],[ABC FAT]]="C",(3*22),0)))</f>
        <v>4769.433962264151</v>
      </c>
      <c r="BG727" s="44">
        <f>SUM(Tabela1[[#This Row],[ESTOQUE TOTAL]],Tabela1[[#This Row],[TRÂNSITO TOTAL]])</f>
        <v>23370</v>
      </c>
      <c r="BH7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7.6878445024659123E-5</v>
      </c>
    </row>
    <row r="728" spans="1:61" s="3" customFormat="1" x14ac:dyDescent="0.2">
      <c r="A728" s="4" t="s">
        <v>202</v>
      </c>
      <c r="B728" s="4" t="s">
        <v>345</v>
      </c>
      <c r="C728" s="4">
        <v>15</v>
      </c>
      <c r="D728" s="4" t="s">
        <v>85</v>
      </c>
      <c r="E728" s="5">
        <v>90</v>
      </c>
      <c r="F728" s="4">
        <v>75</v>
      </c>
      <c r="G728" s="4"/>
      <c r="H728" s="4">
        <v>90</v>
      </c>
      <c r="I728" s="4">
        <v>30</v>
      </c>
      <c r="J728" s="4">
        <v>75</v>
      </c>
      <c r="K728" s="4">
        <v>15</v>
      </c>
      <c r="L728" s="4">
        <v>75</v>
      </c>
      <c r="M728" s="4">
        <v>60</v>
      </c>
      <c r="N728" s="4">
        <v>30</v>
      </c>
      <c r="O728" s="4">
        <v>30</v>
      </c>
      <c r="P728" s="4">
        <v>45</v>
      </c>
      <c r="Q728" s="13">
        <f t="shared" si="286"/>
        <v>1.6097560975609757</v>
      </c>
      <c r="R728" s="16">
        <f t="shared" si="287"/>
        <v>1.3414634146341464</v>
      </c>
      <c r="S728" s="16">
        <f t="shared" si="288"/>
        <v>0</v>
      </c>
      <c r="T728" s="16">
        <f t="shared" si="289"/>
        <v>1.6097560975609757</v>
      </c>
      <c r="U728" s="16">
        <f t="shared" si="290"/>
        <v>0.53658536585365857</v>
      </c>
      <c r="V728" s="16">
        <f t="shared" si="291"/>
        <v>1.3414634146341464</v>
      </c>
      <c r="W728" s="16">
        <f t="shared" si="292"/>
        <v>0.26829268292682928</v>
      </c>
      <c r="X728" s="16">
        <f t="shared" si="293"/>
        <v>1.3414634146341464</v>
      </c>
      <c r="Y728" s="16">
        <f t="shared" si="294"/>
        <v>1.0731707317073171</v>
      </c>
      <c r="Z728" s="16">
        <f t="shared" si="295"/>
        <v>0.53658536585365857</v>
      </c>
      <c r="AA728" s="16">
        <f t="shared" si="296"/>
        <v>0.53658536585365857</v>
      </c>
      <c r="AB728" s="17">
        <f t="shared" si="297"/>
        <v>0.80487804878048785</v>
      </c>
      <c r="AC728" s="15">
        <v>8775.15</v>
      </c>
      <c r="AD728" s="14">
        <f>AVERAGE(Tabela1[[#This Row],[202407-JUL]:[202506-JUN]])</f>
        <v>55.909090909090907</v>
      </c>
      <c r="AE728" s="14">
        <f t="shared" si="298"/>
        <v>60</v>
      </c>
      <c r="AF728" s="5">
        <v>0</v>
      </c>
      <c r="AG728" s="6">
        <v>165</v>
      </c>
      <c r="AH728" s="4">
        <v>300</v>
      </c>
      <c r="AI728" s="23">
        <f>SUM(Tabela1[[#This Row],[ESTOQUE RJ]:[ESTOQUE SC]])</f>
        <v>465</v>
      </c>
      <c r="AJ728" s="4">
        <v>330</v>
      </c>
      <c r="AK728" s="4">
        <v>0</v>
      </c>
      <c r="AL728" s="24">
        <f>SUM(Tabela1[[#This Row],[QTD CONTAINER]:[QTD FÁBRICA]])</f>
        <v>330</v>
      </c>
      <c r="AM728" s="7">
        <f t="shared" si="299"/>
        <v>2.9512195121951219</v>
      </c>
      <c r="AN728" s="7">
        <f t="shared" si="300"/>
        <v>5.3658536585365857</v>
      </c>
      <c r="AO728" s="8">
        <f t="shared" si="301"/>
        <v>5.9024390243902438</v>
      </c>
      <c r="AP728" s="9">
        <f t="shared" si="302"/>
        <v>0</v>
      </c>
      <c r="AQ728" s="25">
        <f t="shared" si="303"/>
        <v>14.219512195121951</v>
      </c>
      <c r="AR728" s="18">
        <f t="shared" si="304"/>
        <v>2.75</v>
      </c>
      <c r="AS728" s="7">
        <f t="shared" si="305"/>
        <v>5</v>
      </c>
      <c r="AT728" s="8">
        <f t="shared" si="306"/>
        <v>5.5</v>
      </c>
      <c r="AU728" s="9">
        <f t="shared" si="307"/>
        <v>0</v>
      </c>
      <c r="AV728" s="10">
        <f t="shared" si="308"/>
        <v>13.25</v>
      </c>
      <c r="AW728" s="22">
        <f t="shared" si="309"/>
        <v>0</v>
      </c>
      <c r="AX728" s="5">
        <f t="shared" si="310"/>
        <v>0</v>
      </c>
      <c r="AY728" s="4">
        <f>IF(
  AND(Tabela1[[#This Row],[GRUPO | ITEM]]="PALHETAS",NOT(OR(MID(Tabela1[[#This Row],[ITEM]],1,5)="YN-PF",MID(Tabela1[[#This Row],[ITEM]],1,5)="YN-PC"))),
  0,
  IF(
    ROUNDUP(
      IF(
        IF(D728="A",13-SUM(AR728:AU728),IF(D728="B",11-SUM(AR728:AU728),IF(D728="C",7-SUM(AR728:AU728))))
        &lt;0,
        0,
        IF(D728="A",13-SUM(AR728:AU728),IF(D728="B",11-SUM(AR728:AU728),IF(D728="C",7-SUM(AR728:AU728))))
      )
      *AE728/C728, 0
    )
    *C728 = 0,
    0,
    ROUNDUP(
      IF(
        IF(D728="A",13-SUM(AR728:AU728),IF(D728="B",11-SUM(AR728:AU728),IF(D728="C",7-SUM(AR728:AU728))))
        &lt;0,
        0,
        IF(D728="A",13-SUM(AR728:AU728),IF(D728="B",11-SUM(AR728:AU728),IF(D728="C",7-SUM(AR728:AU728))))
      )
      *AE728/C728, 0
    ) *C728
  )
)</f>
        <v>0</v>
      </c>
      <c r="AZ728" s="26">
        <f>IF(OR(COUNTIF(AB728,"&gt;="&amp;1.5)+COUNTIF(AA728,"&gt;="&amp;1.5)+COUNTIF(Z728,"&gt;="&amp;1.5)+COUNTIF(Y728,"&gt;="&amp;1.5)+COUNTIF(X728,"&gt;="&amp;1.5)&gt;=2,COUNTIF(AB728,"&gt;="&amp;2)&gt;=1,AND(AA728&gt;=1.5,AB728&lt;=0.3,AI728=0)),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+IFERROR(BA728*C728,0),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+IFERROR(BA728*C728,0),
IFERROR(AVERAGEIF(Tabela1[[#This Row],[COMPRA PADRÃO]:[COMPRA &gt;30%]],"&gt;"&amp;0,Tabela1[[#This Row],[COMPRA PADRÃO]:[COMPRA &gt;30%]]),
0))/Tabela1[[#This Row],[U/CX]],0)*Tabela1[[#This Row],[U/CX]])</f>
        <v>0</v>
      </c>
      <c r="BA728" s="19"/>
      <c r="BB728" s="19"/>
      <c r="BC728" s="5"/>
      <c r="BD728" s="43">
        <f t="shared" si="311"/>
        <v>2.3207547169811322</v>
      </c>
      <c r="BE728" s="44">
        <f>Tabela1[[#This Row],[MÉDIA DIÁRIA]]*180</f>
        <v>417.7358490566038</v>
      </c>
      <c r="BF728" s="44">
        <f>Tabela1[[#This Row],[MÉDIA DIÁRIA]]*IF(Tabela1[[#This Row],[ABC FAT]]="A",(13*22),IF(Tabela1[[#This Row],[ABC FAT]]="B",(9*22),IF(Tabela1[[#This Row],[ABC FAT]]="C",(3*22),0)))</f>
        <v>153.16981132075472</v>
      </c>
      <c r="BG728" s="44">
        <f>SUM(Tabela1[[#This Row],[ESTOQUE TOTAL]],Tabela1[[#This Row],[TRÂNSITO TOTAL]])</f>
        <v>795</v>
      </c>
      <c r="BH7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2.3938572719060525E-3</v>
      </c>
    </row>
    <row r="729" spans="1:61" s="3" customFormat="1" x14ac:dyDescent="0.2">
      <c r="A729" s="4" t="s">
        <v>17</v>
      </c>
      <c r="B729" s="4" t="s">
        <v>1143</v>
      </c>
      <c r="C729" s="4">
        <v>50</v>
      </c>
      <c r="D729" s="4" t="s">
        <v>19</v>
      </c>
      <c r="E729" s="5">
        <v>2650</v>
      </c>
      <c r="F729" s="4">
        <v>2150</v>
      </c>
      <c r="G729" s="4">
        <v>1650</v>
      </c>
      <c r="H729" s="4">
        <v>5450</v>
      </c>
      <c r="I729" s="4">
        <v>2850</v>
      </c>
      <c r="J729" s="4"/>
      <c r="K729" s="4"/>
      <c r="L729" s="4"/>
      <c r="M729" s="4">
        <v>4350</v>
      </c>
      <c r="N729" s="4">
        <v>2700</v>
      </c>
      <c r="O729" s="4">
        <v>2000</v>
      </c>
      <c r="P729" s="4">
        <v>2200</v>
      </c>
      <c r="Q729" s="13">
        <f t="shared" si="286"/>
        <v>0.91730769230769238</v>
      </c>
      <c r="R729" s="16">
        <f t="shared" si="287"/>
        <v>0.74423076923076925</v>
      </c>
      <c r="S729" s="16">
        <f t="shared" si="288"/>
        <v>0.57115384615384623</v>
      </c>
      <c r="T729" s="16">
        <f t="shared" si="289"/>
        <v>1.8865384615384617</v>
      </c>
      <c r="U729" s="16">
        <f t="shared" si="290"/>
        <v>0.98653846153846159</v>
      </c>
      <c r="V729" s="16">
        <f t="shared" si="291"/>
        <v>0</v>
      </c>
      <c r="W729" s="16">
        <f t="shared" si="292"/>
        <v>0</v>
      </c>
      <c r="X729" s="16">
        <f t="shared" si="293"/>
        <v>0</v>
      </c>
      <c r="Y729" s="16">
        <f t="shared" si="294"/>
        <v>1.505769230769231</v>
      </c>
      <c r="Z729" s="16">
        <f t="shared" si="295"/>
        <v>0.93461538461538463</v>
      </c>
      <c r="AA729" s="16">
        <f t="shared" si="296"/>
        <v>0.6923076923076924</v>
      </c>
      <c r="AB729" s="17">
        <f t="shared" si="297"/>
        <v>0.76153846153846161</v>
      </c>
      <c r="AC729" s="15">
        <v>356953.5</v>
      </c>
      <c r="AD729" s="14">
        <f>AVERAGE(Tabela1[[#This Row],[202407-JUL]:[202506-JUN]])</f>
        <v>2888.8888888888887</v>
      </c>
      <c r="AE729" s="14">
        <f t="shared" si="298"/>
        <v>2888.8888888888887</v>
      </c>
      <c r="AF729" s="5">
        <v>1</v>
      </c>
      <c r="AG729" s="6">
        <v>10700</v>
      </c>
      <c r="AH729" s="4">
        <v>8250</v>
      </c>
      <c r="AI729" s="23">
        <f>SUM(Tabela1[[#This Row],[ESTOQUE RJ]:[ESTOQUE SC]])</f>
        <v>18950</v>
      </c>
      <c r="AJ729" s="4">
        <v>0</v>
      </c>
      <c r="AK729" s="4">
        <v>0</v>
      </c>
      <c r="AL729" s="24">
        <f>SUM(Tabela1[[#This Row],[QTD CONTAINER]:[QTD FÁBRICA]])</f>
        <v>0</v>
      </c>
      <c r="AM729" s="7">
        <f t="shared" si="299"/>
        <v>3.703846153846154</v>
      </c>
      <c r="AN729" s="7">
        <f t="shared" si="300"/>
        <v>2.8557692307692308</v>
      </c>
      <c r="AO729" s="8">
        <f t="shared" si="301"/>
        <v>0</v>
      </c>
      <c r="AP729" s="9">
        <f t="shared" si="302"/>
        <v>0</v>
      </c>
      <c r="AQ729" s="25">
        <f t="shared" si="303"/>
        <v>6.5596153846153848</v>
      </c>
      <c r="AR729" s="18">
        <f t="shared" si="304"/>
        <v>3.703846153846154</v>
      </c>
      <c r="AS729" s="7">
        <f t="shared" si="305"/>
        <v>2.8557692307692308</v>
      </c>
      <c r="AT729" s="8">
        <f t="shared" si="306"/>
        <v>0</v>
      </c>
      <c r="AU729" s="9">
        <f t="shared" si="307"/>
        <v>0</v>
      </c>
      <c r="AV729" s="10">
        <f t="shared" si="308"/>
        <v>6.5596153846153848</v>
      </c>
      <c r="AW729" s="22">
        <f t="shared" si="309"/>
        <v>6.4557692307692314</v>
      </c>
      <c r="AX729" s="5">
        <f t="shared" si="310"/>
        <v>18650</v>
      </c>
      <c r="AY729" s="4">
        <f>IF(
  AND(Tabela1[[#This Row],[GRUPO | ITEM]]="PALHETAS",NOT(OR(MID(Tabela1[[#This Row],[ITEM]],1,5)="YN-PF",MID(Tabela1[[#This Row],[ITEM]],1,5)="YN-PC"))),
  0,
  IF(
    ROUNDUP(
      IF(
        IF(D729="A",13-SUM(AR729:AU729),IF(D729="B",11-SUM(AR729:AU729),IF(D729="C",7-SUM(AR729:AU729))))
        &lt;0,
        0,
        IF(D729="A",13-SUM(AR729:AU729),IF(D729="B",11-SUM(AR729:AU729),IF(D729="C",7-SUM(AR729:AU729))))
      )
      *AE729/C729, 0
    )
    *C729 = 0,
    0,
    ROUNDUP(
      IF(
        IF(D729="A",13-SUM(AR729:AU729),IF(D729="B",11-SUM(AR729:AU729),IF(D729="C",7-SUM(AR729:AU729))))
        &lt;0,
        0,
        IF(D729="A",13-SUM(AR729:AU729),IF(D729="B",11-SUM(AR729:AU729),IF(D729="C",7-SUM(AR729:AU729))))
      )
      *AE729/C729, 0
    ) *C729
  )
)</f>
        <v>18650</v>
      </c>
      <c r="AZ729" s="26">
        <f>IF(OR(COUNTIF(AB729,"&gt;="&amp;1.5)+COUNTIF(AA729,"&gt;="&amp;1.5)+COUNTIF(Z729,"&gt;="&amp;1.5)+COUNTIF(Y729,"&gt;="&amp;1.5)+COUNTIF(X729,"&gt;="&amp;1.5)&gt;=2,COUNTIF(AB729,"&gt;="&amp;2)&gt;=1,AND(AA729&gt;=1.5,AB729&lt;=0.3,AI729=0)),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+IFERROR(BA729*C729,0),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+IFERROR(BA729*C729,0),
IFERROR(AVERAGEIF(Tabela1[[#This Row],[COMPRA PADRÃO]:[COMPRA &gt;30%]],"&gt;"&amp;0,Tabela1[[#This Row],[COMPRA PADRÃO]:[COMPRA &gt;30%]]),
0))/Tabela1[[#This Row],[U/CX]],0)*Tabela1[[#This Row],[U/CX]])</f>
        <v>18650</v>
      </c>
      <c r="BA729" s="19"/>
      <c r="BB729" s="19"/>
      <c r="BC729" s="5"/>
      <c r="BD729" s="43">
        <f t="shared" si="311"/>
        <v>98.113207547169807</v>
      </c>
      <c r="BE729" s="44">
        <f>Tabela1[[#This Row],[MÉDIA DIÁRIA]]*180</f>
        <v>17660.377358490565</v>
      </c>
      <c r="BF729" s="44">
        <f>Tabela1[[#This Row],[MÉDIA DIÁRIA]]*IF(Tabela1[[#This Row],[ABC FAT]]="A",(13*22),IF(Tabela1[[#This Row],[ABC FAT]]="B",(9*22),IF(Tabela1[[#This Row],[ABC FAT]]="C",(3*22),0)))</f>
        <v>28060.377358490565</v>
      </c>
      <c r="BG729" s="44">
        <f>SUM(Tabela1[[#This Row],[ESTOQUE TOTAL]],Tabela1[[#This Row],[TRÂNSITO TOTAL]])</f>
        <v>18950</v>
      </c>
      <c r="BH7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26750</v>
      </c>
      <c r="BI7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5.6623931623931628E-5</v>
      </c>
    </row>
    <row r="730" spans="1:61" s="3" customFormat="1" x14ac:dyDescent="0.2">
      <c r="A730" s="4" t="s">
        <v>202</v>
      </c>
      <c r="B730" s="4" t="s">
        <v>333</v>
      </c>
      <c r="C730" s="4">
        <v>15</v>
      </c>
      <c r="D730" s="4" t="s">
        <v>85</v>
      </c>
      <c r="E730" s="5">
        <v>45</v>
      </c>
      <c r="F730" s="4">
        <v>45</v>
      </c>
      <c r="G730" s="4">
        <v>195</v>
      </c>
      <c r="H730" s="4">
        <v>45</v>
      </c>
      <c r="I730" s="4">
        <v>255</v>
      </c>
      <c r="J730" s="4">
        <v>60</v>
      </c>
      <c r="K730" s="4">
        <v>15</v>
      </c>
      <c r="L730" s="4">
        <v>30</v>
      </c>
      <c r="M730" s="4">
        <v>60</v>
      </c>
      <c r="N730" s="4">
        <v>15</v>
      </c>
      <c r="O730" s="4">
        <v>60</v>
      </c>
      <c r="P730" s="4">
        <v>60</v>
      </c>
      <c r="Q730" s="13">
        <f t="shared" si="286"/>
        <v>0.61016949152542377</v>
      </c>
      <c r="R730" s="16">
        <f t="shared" si="287"/>
        <v>0.61016949152542377</v>
      </c>
      <c r="S730" s="16">
        <f t="shared" si="288"/>
        <v>2.6440677966101696</v>
      </c>
      <c r="T730" s="16">
        <f t="shared" si="289"/>
        <v>0.61016949152542377</v>
      </c>
      <c r="U730" s="16">
        <f t="shared" si="290"/>
        <v>3.4576271186440679</v>
      </c>
      <c r="V730" s="16">
        <f t="shared" si="291"/>
        <v>0.81355932203389836</v>
      </c>
      <c r="W730" s="16">
        <f t="shared" si="292"/>
        <v>0.20338983050847459</v>
      </c>
      <c r="X730" s="16">
        <f t="shared" si="293"/>
        <v>0.40677966101694918</v>
      </c>
      <c r="Y730" s="16">
        <f t="shared" si="294"/>
        <v>0.81355932203389836</v>
      </c>
      <c r="Z730" s="16">
        <f t="shared" si="295"/>
        <v>0.20338983050847459</v>
      </c>
      <c r="AA730" s="16">
        <f t="shared" si="296"/>
        <v>0.81355932203389836</v>
      </c>
      <c r="AB730" s="17">
        <f t="shared" si="297"/>
        <v>0.81355932203389836</v>
      </c>
      <c r="AC730" s="15">
        <v>12804.45</v>
      </c>
      <c r="AD730" s="14">
        <f>AVERAGE(Tabela1[[#This Row],[202407-JUL]:[202506-JUN]])</f>
        <v>73.75</v>
      </c>
      <c r="AE730" s="14">
        <f t="shared" si="298"/>
        <v>85.5</v>
      </c>
      <c r="AF730" s="5">
        <v>0</v>
      </c>
      <c r="AG730" s="6">
        <v>255</v>
      </c>
      <c r="AH730" s="4">
        <v>345</v>
      </c>
      <c r="AI730" s="23">
        <f>SUM(Tabela1[[#This Row],[ESTOQUE RJ]:[ESTOQUE SC]])</f>
        <v>600</v>
      </c>
      <c r="AJ730" s="4">
        <v>660</v>
      </c>
      <c r="AK730" s="4">
        <v>0</v>
      </c>
      <c r="AL730" s="24">
        <f>SUM(Tabela1[[#This Row],[QTD CONTAINER]:[QTD FÁBRICA]])</f>
        <v>660</v>
      </c>
      <c r="AM730" s="7">
        <f t="shared" si="299"/>
        <v>3.4576271186440679</v>
      </c>
      <c r="AN730" s="7">
        <f t="shared" si="300"/>
        <v>4.6779661016949152</v>
      </c>
      <c r="AO730" s="8">
        <f t="shared" si="301"/>
        <v>8.9491525423728806</v>
      </c>
      <c r="AP730" s="9">
        <f t="shared" si="302"/>
        <v>0</v>
      </c>
      <c r="AQ730" s="25">
        <f t="shared" si="303"/>
        <v>17.084745762711862</v>
      </c>
      <c r="AR730" s="18">
        <f t="shared" si="304"/>
        <v>2.9824561403508771</v>
      </c>
      <c r="AS730" s="7">
        <f t="shared" si="305"/>
        <v>4.0350877192982457</v>
      </c>
      <c r="AT730" s="8">
        <f t="shared" si="306"/>
        <v>7.7192982456140351</v>
      </c>
      <c r="AU730" s="9">
        <f t="shared" si="307"/>
        <v>0</v>
      </c>
      <c r="AV730" s="10">
        <f t="shared" si="308"/>
        <v>14.736842105263158</v>
      </c>
      <c r="AW730" s="22">
        <f t="shared" si="309"/>
        <v>0</v>
      </c>
      <c r="AX730" s="5">
        <f t="shared" si="310"/>
        <v>0</v>
      </c>
      <c r="AY730" s="4">
        <f>IF(
  AND(Tabela1[[#This Row],[GRUPO | ITEM]]="PALHETAS",NOT(OR(MID(Tabela1[[#This Row],[ITEM]],1,5)="YN-PF",MID(Tabela1[[#This Row],[ITEM]],1,5)="YN-PC"))),
  0,
  IF(
    ROUNDUP(
      IF(
        IF(D730="A",13-SUM(AR730:AU730),IF(D730="B",11-SUM(AR730:AU730),IF(D730="C",7-SUM(AR730:AU730))))
        &lt;0,
        0,
        IF(D730="A",13-SUM(AR730:AU730),IF(D730="B",11-SUM(AR730:AU730),IF(D730="C",7-SUM(AR730:AU730))))
      )
      *AE730/C730, 0
    )
    *C730 = 0,
    0,
    ROUNDUP(
      IF(
        IF(D730="A",13-SUM(AR730:AU730),IF(D730="B",11-SUM(AR730:AU730),IF(D730="C",7-SUM(AR730:AU730))))
        &lt;0,
        0,
        IF(D730="A",13-SUM(AR730:AU730),IF(D730="B",11-SUM(AR730:AU730),IF(D730="C",7-SUM(AR730:AU730))))
      )
      *AE730/C730, 0
    ) *C730
  )
)</f>
        <v>0</v>
      </c>
      <c r="AZ730" s="26">
        <f>IF(OR(COUNTIF(AB730,"&gt;="&amp;1.5)+COUNTIF(AA730,"&gt;="&amp;1.5)+COUNTIF(Z730,"&gt;="&amp;1.5)+COUNTIF(Y730,"&gt;="&amp;1.5)+COUNTIF(X730,"&gt;="&amp;1.5)&gt;=2,COUNTIF(AB730,"&gt;="&amp;2)&gt;=1,AND(AA730&gt;=1.5,AB730&lt;=0.3,AI730=0)),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+IFERROR(BA730*C730,0),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+IFERROR(BA730*C730,0),
IFERROR(AVERAGEIF(Tabela1[[#This Row],[COMPRA PADRÃO]:[COMPRA &gt;30%]],"&gt;"&amp;0,Tabela1[[#This Row],[COMPRA PADRÃO]:[COMPRA &gt;30%]]),
0))/Tabela1[[#This Row],[U/CX]],0)*Tabela1[[#This Row],[U/CX]])</f>
        <v>0</v>
      </c>
      <c r="BA730" s="19"/>
      <c r="BB730" s="19"/>
      <c r="BC730" s="5"/>
      <c r="BD730" s="43">
        <f t="shared" si="311"/>
        <v>3.3396226415094339</v>
      </c>
      <c r="BE730" s="44">
        <f>Tabela1[[#This Row],[MÉDIA DIÁRIA]]*180</f>
        <v>601.13207547169804</v>
      </c>
      <c r="BF730" s="44">
        <f>Tabela1[[#This Row],[MÉDIA DIÁRIA]]*IF(Tabela1[[#This Row],[ABC FAT]]="A",(13*22),IF(Tabela1[[#This Row],[ABC FAT]]="B",(9*22),IF(Tabela1[[#This Row],[ABC FAT]]="C",(3*22),0)))</f>
        <v>220.41509433962264</v>
      </c>
      <c r="BG730" s="44">
        <f>SUM(Tabela1[[#This Row],[ESTOQUE TOTAL]],Tabela1[[#This Row],[TRÂNSITO TOTAL]])</f>
        <v>1260</v>
      </c>
      <c r="BH7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1.6635279347143755E-3</v>
      </c>
    </row>
    <row r="731" spans="1:61" s="3" customFormat="1" x14ac:dyDescent="0.2">
      <c r="A731" s="4" t="s">
        <v>39</v>
      </c>
      <c r="B731" s="4" t="s">
        <v>684</v>
      </c>
      <c r="C731" s="4">
        <v>20</v>
      </c>
      <c r="D731" s="4" t="s">
        <v>16</v>
      </c>
      <c r="E731" s="5">
        <v>120</v>
      </c>
      <c r="F731" s="4">
        <v>50</v>
      </c>
      <c r="G731" s="4">
        <v>255</v>
      </c>
      <c r="H731" s="4">
        <v>90</v>
      </c>
      <c r="I731" s="4">
        <v>40</v>
      </c>
      <c r="J731" s="4">
        <v>10</v>
      </c>
      <c r="K731" s="4">
        <v>132</v>
      </c>
      <c r="L731" s="4">
        <v>115</v>
      </c>
      <c r="M731" s="4">
        <v>70</v>
      </c>
      <c r="N731" s="4">
        <v>100</v>
      </c>
      <c r="O731" s="4">
        <v>160</v>
      </c>
      <c r="P731" s="4">
        <v>265</v>
      </c>
      <c r="Q731" s="13">
        <f t="shared" si="286"/>
        <v>1.023454157782516</v>
      </c>
      <c r="R731" s="16">
        <f t="shared" si="287"/>
        <v>0.42643923240938164</v>
      </c>
      <c r="S731" s="16">
        <f t="shared" si="288"/>
        <v>2.1748400852878467</v>
      </c>
      <c r="T731" s="16">
        <f t="shared" si="289"/>
        <v>0.76759061833688702</v>
      </c>
      <c r="U731" s="16">
        <f t="shared" si="290"/>
        <v>0.34115138592750532</v>
      </c>
      <c r="V731" s="16">
        <f t="shared" si="291"/>
        <v>8.5287846481876331E-2</v>
      </c>
      <c r="W731" s="16">
        <f t="shared" si="292"/>
        <v>1.1257995735607675</v>
      </c>
      <c r="X731" s="16">
        <f t="shared" si="293"/>
        <v>0.98081023454157779</v>
      </c>
      <c r="Y731" s="16">
        <f t="shared" si="294"/>
        <v>0.59701492537313428</v>
      </c>
      <c r="Z731" s="16">
        <f t="shared" si="295"/>
        <v>0.85287846481876328</v>
      </c>
      <c r="AA731" s="16">
        <f t="shared" si="296"/>
        <v>1.3646055437100213</v>
      </c>
      <c r="AB731" s="17">
        <f t="shared" si="297"/>
        <v>2.2601279317697229</v>
      </c>
      <c r="AC731" s="15">
        <v>100329.38</v>
      </c>
      <c r="AD731" s="14">
        <f>AVERAGE(Tabela1[[#This Row],[202407-JUL]:[202506-JUN]])</f>
        <v>117.25</v>
      </c>
      <c r="AE731" s="14">
        <f t="shared" si="298"/>
        <v>127</v>
      </c>
      <c r="AF731" s="5">
        <v>0</v>
      </c>
      <c r="AG731" s="6">
        <v>304</v>
      </c>
      <c r="AH731" s="4">
        <v>40</v>
      </c>
      <c r="AI731" s="23">
        <f>SUM(Tabela1[[#This Row],[ESTOQUE RJ]:[ESTOQUE SC]])</f>
        <v>344</v>
      </c>
      <c r="AJ731" s="4">
        <v>540</v>
      </c>
      <c r="AK731" s="4">
        <v>0</v>
      </c>
      <c r="AL731" s="24">
        <f>SUM(Tabela1[[#This Row],[QTD CONTAINER]:[QTD FÁBRICA]])</f>
        <v>540</v>
      </c>
      <c r="AM731" s="7">
        <f t="shared" si="299"/>
        <v>2.5927505330490406</v>
      </c>
      <c r="AN731" s="7">
        <f t="shared" si="300"/>
        <v>0.34115138592750532</v>
      </c>
      <c r="AO731" s="8">
        <f t="shared" si="301"/>
        <v>4.6055437100213217</v>
      </c>
      <c r="AP731" s="9">
        <f t="shared" si="302"/>
        <v>0</v>
      </c>
      <c r="AQ731" s="25">
        <f t="shared" si="303"/>
        <v>7.5394456289978677</v>
      </c>
      <c r="AR731" s="18">
        <f t="shared" si="304"/>
        <v>2.393700787401575</v>
      </c>
      <c r="AS731" s="7">
        <f t="shared" si="305"/>
        <v>0.31496062992125984</v>
      </c>
      <c r="AT731" s="8">
        <f t="shared" si="306"/>
        <v>4.2519685039370083</v>
      </c>
      <c r="AU731" s="9">
        <f t="shared" si="307"/>
        <v>0</v>
      </c>
      <c r="AV731" s="10">
        <f t="shared" si="308"/>
        <v>6.9606299212598426</v>
      </c>
      <c r="AW731" s="22">
        <f t="shared" si="309"/>
        <v>9.6622313203684751</v>
      </c>
      <c r="AX731" s="5">
        <f t="shared" si="310"/>
        <v>420</v>
      </c>
      <c r="AY731" s="4">
        <f>IF(
  AND(Tabela1[[#This Row],[GRUPO | ITEM]]="PALHETAS",NOT(OR(MID(Tabela1[[#This Row],[ITEM]],1,5)="YN-PF",MID(Tabela1[[#This Row],[ITEM]],1,5)="YN-PC"))),
  0,
  IF(
    ROUNDUP(
      IF(
        IF(D731="A",13-SUM(AR731:AU731),IF(D731="B",11-SUM(AR731:AU731),IF(D731="C",7-SUM(AR731:AU731))))
        &lt;0,
        0,
        IF(D731="A",13-SUM(AR731:AU731),IF(D731="B",11-SUM(AR731:AU731),IF(D731="C",7-SUM(AR731:AU731))))
      )
      *AE731/C731, 0
    )
    *C731 = 0,
    0,
    ROUNDUP(
      IF(
        IF(D731="A",13-SUM(AR731:AU731),IF(D731="B",11-SUM(AR731:AU731),IF(D731="C",7-SUM(AR731:AU731))))
        &lt;0,
        0,
        IF(D731="A",13-SUM(AR731:AU731),IF(D731="B",11-SUM(AR731:AU731),IF(D731="C",7-SUM(AR731:AU731))))
      )
      *AE731/C731, 0
    ) *C731
  )
)</f>
        <v>520</v>
      </c>
      <c r="AZ731" s="26">
        <f>IF(OR(COUNTIF(AB731,"&gt;="&amp;1.5)+COUNTIF(AA731,"&gt;="&amp;1.5)+COUNTIF(Z731,"&gt;="&amp;1.5)+COUNTIF(Y731,"&gt;="&amp;1.5)+COUNTIF(X731,"&gt;="&amp;1.5)&gt;=2,COUNTIF(AB731,"&gt;="&amp;2)&gt;=1,AND(AA731&gt;=1.5,AB731&lt;=0.3,AI731=0)),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+IFERROR(BA731*C731,0),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+IFERROR(BA731*C731,0),
IFERROR(AVERAGEIF(Tabela1[[#This Row],[COMPRA PADRÃO]:[COMPRA &gt;30%]],"&gt;"&amp;0,Tabela1[[#This Row],[COMPRA PADRÃO]:[COMPRA &gt;30%]]),
0))/Tabela1[[#This Row],[U/CX]],0)*Tabela1[[#This Row],[U/CX]])</f>
        <v>1180</v>
      </c>
      <c r="BA731" s="19"/>
      <c r="BB731" s="19"/>
      <c r="BC731" s="5"/>
      <c r="BD731" s="43">
        <f t="shared" si="311"/>
        <v>5.3094339622641513</v>
      </c>
      <c r="BE731" s="44">
        <f>Tabela1[[#This Row],[MÉDIA DIÁRIA]]*180</f>
        <v>955.69811320754729</v>
      </c>
      <c r="BF731" s="44">
        <f>Tabela1[[#This Row],[MÉDIA DIÁRIA]]*IF(Tabela1[[#This Row],[ABC FAT]]="A",(13*22),IF(Tabela1[[#This Row],[ABC FAT]]="B",(9*22),IF(Tabela1[[#This Row],[ABC FAT]]="C",(3*22),0)))</f>
        <v>1051.267924528302</v>
      </c>
      <c r="BG731" s="44">
        <f>SUM(Tabela1[[#This Row],[ESTOQUE TOTAL]],Tabela1[[#This Row],[TRÂNSITO TOTAL]])</f>
        <v>884</v>
      </c>
      <c r="BH7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1120</v>
      </c>
      <c r="BI7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1.0463555239674641E-3</v>
      </c>
    </row>
    <row r="732" spans="1:61" s="3" customFormat="1" x14ac:dyDescent="0.2">
      <c r="A732" s="4" t="s">
        <v>17</v>
      </c>
      <c r="B732" s="4" t="s">
        <v>189</v>
      </c>
      <c r="C732" s="4">
        <v>20</v>
      </c>
      <c r="D732" s="4" t="s">
        <v>16</v>
      </c>
      <c r="E732" s="5">
        <v>215</v>
      </c>
      <c r="F732" s="4">
        <v>170</v>
      </c>
      <c r="G732" s="4">
        <v>20</v>
      </c>
      <c r="H732" s="4">
        <v>100</v>
      </c>
      <c r="I732" s="4">
        <v>190</v>
      </c>
      <c r="J732" s="4">
        <v>140</v>
      </c>
      <c r="K732" s="4">
        <v>190</v>
      </c>
      <c r="L732" s="4">
        <v>280</v>
      </c>
      <c r="M732" s="4">
        <v>120</v>
      </c>
      <c r="N732" s="4">
        <v>60</v>
      </c>
      <c r="O732" s="4">
        <v>120</v>
      </c>
      <c r="P732" s="4">
        <v>20</v>
      </c>
      <c r="Q732" s="13">
        <f t="shared" si="286"/>
        <v>1.5876923076923077</v>
      </c>
      <c r="R732" s="16">
        <f t="shared" si="287"/>
        <v>1.2553846153846155</v>
      </c>
      <c r="S732" s="16">
        <f t="shared" si="288"/>
        <v>0.14769230769230771</v>
      </c>
      <c r="T732" s="16">
        <f t="shared" si="289"/>
        <v>0.7384615384615385</v>
      </c>
      <c r="U732" s="16">
        <f t="shared" si="290"/>
        <v>1.4030769230769231</v>
      </c>
      <c r="V732" s="16">
        <f t="shared" si="291"/>
        <v>1.0338461538461539</v>
      </c>
      <c r="W732" s="16">
        <f t="shared" si="292"/>
        <v>1.4030769230769231</v>
      </c>
      <c r="X732" s="16">
        <f t="shared" si="293"/>
        <v>2.0676923076923077</v>
      </c>
      <c r="Y732" s="16">
        <f t="shared" si="294"/>
        <v>0.88615384615384618</v>
      </c>
      <c r="Z732" s="16">
        <f t="shared" si="295"/>
        <v>0.44307692307692309</v>
      </c>
      <c r="AA732" s="16">
        <f t="shared" si="296"/>
        <v>0.88615384615384618</v>
      </c>
      <c r="AB732" s="17">
        <f t="shared" si="297"/>
        <v>0.14769230769230771</v>
      </c>
      <c r="AC732" s="15">
        <v>28055.1</v>
      </c>
      <c r="AD732" s="14">
        <f>AVERAGE(Tabela1[[#This Row],[202407-JUL]:[202506-JUN]])</f>
        <v>135.41666666666666</v>
      </c>
      <c r="AE732" s="14">
        <f t="shared" si="298"/>
        <v>158.5</v>
      </c>
      <c r="AF732" s="5">
        <v>0</v>
      </c>
      <c r="AG732" s="6">
        <v>628</v>
      </c>
      <c r="AH732" s="4">
        <v>520</v>
      </c>
      <c r="AI732" s="23">
        <f>SUM(Tabela1[[#This Row],[ESTOQUE RJ]:[ESTOQUE SC]])</f>
        <v>1148</v>
      </c>
      <c r="AJ732" s="4">
        <v>0</v>
      </c>
      <c r="AK732" s="4">
        <v>0</v>
      </c>
      <c r="AL732" s="24">
        <f>SUM(Tabela1[[#This Row],[QTD CONTAINER]:[QTD FÁBRICA]])</f>
        <v>0</v>
      </c>
      <c r="AM732" s="7">
        <f t="shared" si="299"/>
        <v>4.6375384615384618</v>
      </c>
      <c r="AN732" s="7">
        <f t="shared" si="300"/>
        <v>3.8400000000000003</v>
      </c>
      <c r="AO732" s="8">
        <f t="shared" si="301"/>
        <v>0</v>
      </c>
      <c r="AP732" s="9">
        <f t="shared" si="302"/>
        <v>0</v>
      </c>
      <c r="AQ732" s="25">
        <f t="shared" si="303"/>
        <v>8.4775384615384617</v>
      </c>
      <c r="AR732" s="18">
        <f t="shared" si="304"/>
        <v>3.9621451104100944</v>
      </c>
      <c r="AS732" s="7">
        <f t="shared" si="305"/>
        <v>3.2807570977917981</v>
      </c>
      <c r="AT732" s="8">
        <f t="shared" si="306"/>
        <v>0</v>
      </c>
      <c r="AU732" s="9">
        <f t="shared" si="307"/>
        <v>0</v>
      </c>
      <c r="AV732" s="10">
        <f t="shared" si="308"/>
        <v>7.2429022082018921</v>
      </c>
      <c r="AW732" s="22">
        <f t="shared" si="309"/>
        <v>3.2662319251488521</v>
      </c>
      <c r="AX732" s="5">
        <f t="shared" si="310"/>
        <v>360</v>
      </c>
      <c r="AY732" s="4">
        <f>IF(
  AND(Tabela1[[#This Row],[GRUPO | ITEM]]="PALHETAS",NOT(OR(MID(Tabela1[[#This Row],[ITEM]],1,5)="YN-PF",MID(Tabela1[[#This Row],[ITEM]],1,5)="YN-PC"))),
  0,
  IF(
    ROUNDUP(
      IF(
        IF(D732="A",13-SUM(AR732:AU732),IF(D732="B",11-SUM(AR732:AU732),IF(D732="C",7-SUM(AR732:AU732))))
        &lt;0,
        0,
        IF(D732="A",13-SUM(AR732:AU732),IF(D732="B",11-SUM(AR732:AU732),IF(D732="C",7-SUM(AR732:AU732))))
      )
      *AE732/C732, 0
    )
    *C732 = 0,
    0,
    ROUNDUP(
      IF(
        IF(D732="A",13-SUM(AR732:AU732),IF(D732="B",11-SUM(AR732:AU732),IF(D732="C",7-SUM(AR732:AU732))))
        &lt;0,
        0,
        IF(D732="A",13-SUM(AR732:AU732),IF(D732="B",11-SUM(AR732:AU732),IF(D732="C",7-SUM(AR732:AU732))))
      )
      *AE732/C732, 0
    ) *C732
  )
)</f>
        <v>600</v>
      </c>
      <c r="AZ732" s="26">
        <f>IF(OR(COUNTIF(AB732,"&gt;="&amp;1.5)+COUNTIF(AA732,"&gt;="&amp;1.5)+COUNTIF(Z732,"&gt;="&amp;1.5)+COUNTIF(Y732,"&gt;="&amp;1.5)+COUNTIF(X732,"&gt;="&amp;1.5)&gt;=2,COUNTIF(AB732,"&gt;="&amp;2)&gt;=1,AND(AA732&gt;=1.5,AB732&lt;=0.3,AI732=0)),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+IFERROR(BA732*C732,0),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+IFERROR(BA732*C732,0),
IFERROR(AVERAGEIF(Tabela1[[#This Row],[COMPRA PADRÃO]:[COMPRA &gt;30%]],"&gt;"&amp;0,Tabela1[[#This Row],[COMPRA PADRÃO]:[COMPRA &gt;30%]]),
0))/Tabela1[[#This Row],[U/CX]],0)*Tabela1[[#This Row],[U/CX]])</f>
        <v>480</v>
      </c>
      <c r="BA732" s="19"/>
      <c r="BB732" s="19"/>
      <c r="BC732" s="41"/>
      <c r="BD732" s="43">
        <f t="shared" si="311"/>
        <v>6.132075471698113</v>
      </c>
      <c r="BE732" s="44">
        <f>Tabela1[[#This Row],[MÉDIA DIÁRIA]]*180</f>
        <v>1103.7735849056603</v>
      </c>
      <c r="BF732" s="44">
        <f>Tabela1[[#This Row],[MÉDIA DIÁRIA]]*IF(Tabela1[[#This Row],[ABC FAT]]="A",(13*22),IF(Tabela1[[#This Row],[ABC FAT]]="B",(9*22),IF(Tabela1[[#This Row],[ABC FAT]]="C",(3*22),0)))</f>
        <v>1214.1509433962265</v>
      </c>
      <c r="BG732" s="44">
        <f>SUM(Tabela1[[#This Row],[ESTOQUE TOTAL]],Tabela1[[#This Row],[TRÂNSITO TOTAL]])</f>
        <v>1148</v>
      </c>
      <c r="BH7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1160</v>
      </c>
      <c r="BI7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9.0598290598290605E-4</v>
      </c>
    </row>
    <row r="733" spans="1:61" s="3" customFormat="1" x14ac:dyDescent="0.2">
      <c r="A733" s="4" t="s">
        <v>39</v>
      </c>
      <c r="B733" s="4" t="s">
        <v>690</v>
      </c>
      <c r="C733" s="4">
        <v>20</v>
      </c>
      <c r="D733" s="4" t="s">
        <v>19</v>
      </c>
      <c r="E733" s="5">
        <v>239</v>
      </c>
      <c r="F733" s="4">
        <v>267</v>
      </c>
      <c r="G733" s="4">
        <v>299</v>
      </c>
      <c r="H733" s="4">
        <v>198</v>
      </c>
      <c r="I733" s="4">
        <v>112</v>
      </c>
      <c r="J733" s="4">
        <v>95</v>
      </c>
      <c r="K733" s="4">
        <v>231</v>
      </c>
      <c r="L733" s="4">
        <v>206</v>
      </c>
      <c r="M733" s="4">
        <v>108</v>
      </c>
      <c r="N733" s="4">
        <v>423</v>
      </c>
      <c r="O733" s="4">
        <v>324</v>
      </c>
      <c r="P733" s="4">
        <v>343</v>
      </c>
      <c r="Q733" s="13">
        <f t="shared" si="286"/>
        <v>1.0080843585237258</v>
      </c>
      <c r="R733" s="16">
        <f t="shared" si="287"/>
        <v>1.1261862917398946</v>
      </c>
      <c r="S733" s="16">
        <f t="shared" si="288"/>
        <v>1.2611599297012301</v>
      </c>
      <c r="T733" s="16">
        <f t="shared" si="289"/>
        <v>0.83514938488576451</v>
      </c>
      <c r="U733" s="16">
        <f t="shared" si="290"/>
        <v>0.47240773286467486</v>
      </c>
      <c r="V733" s="16">
        <f t="shared" si="291"/>
        <v>0.40070298769771528</v>
      </c>
      <c r="W733" s="16">
        <f t="shared" si="292"/>
        <v>0.97434094903339186</v>
      </c>
      <c r="X733" s="16">
        <f t="shared" si="293"/>
        <v>0.86889279437609834</v>
      </c>
      <c r="Y733" s="16">
        <f t="shared" si="294"/>
        <v>0.45553602811950789</v>
      </c>
      <c r="Z733" s="16">
        <f t="shared" si="295"/>
        <v>1.7841827768014058</v>
      </c>
      <c r="AA733" s="16">
        <f t="shared" si="296"/>
        <v>1.3666080843585238</v>
      </c>
      <c r="AB733" s="17">
        <f t="shared" si="297"/>
        <v>1.4467486818980668</v>
      </c>
      <c r="AC733" s="15">
        <v>188104.6</v>
      </c>
      <c r="AD733" s="14">
        <f>AVERAGE(Tabela1[[#This Row],[202407-JUL]:[202506-JUN]])</f>
        <v>237.08333333333334</v>
      </c>
      <c r="AE733" s="14">
        <f t="shared" si="298"/>
        <v>237.08333333333334</v>
      </c>
      <c r="AF733" s="5">
        <v>2</v>
      </c>
      <c r="AG733" s="6">
        <v>436</v>
      </c>
      <c r="AH733" s="4">
        <v>480</v>
      </c>
      <c r="AI733" s="23">
        <f>SUM(Tabela1[[#This Row],[ESTOQUE RJ]:[ESTOQUE SC]])</f>
        <v>916</v>
      </c>
      <c r="AJ733" s="4">
        <v>1000</v>
      </c>
      <c r="AK733" s="4">
        <v>0</v>
      </c>
      <c r="AL733" s="24">
        <f>SUM(Tabela1[[#This Row],[QTD CONTAINER]:[QTD FÁBRICA]])</f>
        <v>1000</v>
      </c>
      <c r="AM733" s="7">
        <f t="shared" si="299"/>
        <v>1.8390158172231985</v>
      </c>
      <c r="AN733" s="7">
        <f t="shared" si="300"/>
        <v>2.0246045694200352</v>
      </c>
      <c r="AO733" s="8">
        <f t="shared" si="301"/>
        <v>4.2179261862917397</v>
      </c>
      <c r="AP733" s="9">
        <f t="shared" si="302"/>
        <v>0</v>
      </c>
      <c r="AQ733" s="25">
        <f t="shared" si="303"/>
        <v>8.0815465729349736</v>
      </c>
      <c r="AR733" s="18">
        <f t="shared" si="304"/>
        <v>1.8390158172231985</v>
      </c>
      <c r="AS733" s="7">
        <f t="shared" si="305"/>
        <v>2.0246045694200352</v>
      </c>
      <c r="AT733" s="8">
        <f t="shared" si="306"/>
        <v>4.2179261862917397</v>
      </c>
      <c r="AU733" s="9">
        <f t="shared" si="307"/>
        <v>0</v>
      </c>
      <c r="AV733" s="10">
        <f t="shared" si="308"/>
        <v>8.0815465729349736</v>
      </c>
      <c r="AW733" s="22">
        <f t="shared" si="309"/>
        <v>4.9771528998242527</v>
      </c>
      <c r="AX733" s="5">
        <f t="shared" si="310"/>
        <v>1180</v>
      </c>
      <c r="AY733" s="4">
        <f>IF(
  AND(Tabela1[[#This Row],[GRUPO | ITEM]]="PALHETAS",NOT(OR(MID(Tabela1[[#This Row],[ITEM]],1,5)="YN-PF",MID(Tabela1[[#This Row],[ITEM]],1,5)="YN-PC"))),
  0,
  IF(
    ROUNDUP(
      IF(
        IF(D733="A",13-SUM(AR733:AU733),IF(D733="B",11-SUM(AR733:AU733),IF(D733="C",7-SUM(AR733:AU733))))
        &lt;0,
        0,
        IF(D733="A",13-SUM(AR733:AU733),IF(D733="B",11-SUM(AR733:AU733),IF(D733="C",7-SUM(AR733:AU733))))
      )
      *AE733/C733, 0
    )
    *C733 = 0,
    0,
    ROUNDUP(
      IF(
        IF(D733="A",13-SUM(AR733:AU733),IF(D733="B",11-SUM(AR733:AU733),IF(D733="C",7-SUM(AR733:AU733))))
        &lt;0,
        0,
        IF(D733="A",13-SUM(AR733:AU733),IF(D733="B",11-SUM(AR733:AU733),IF(D733="C",7-SUM(AR733:AU733))))
      )
      *AE733/C733, 0
    ) *C733
  )
)</f>
        <v>1180</v>
      </c>
      <c r="AZ733" s="26">
        <f>IF(OR(COUNTIF(AB733,"&gt;="&amp;1.5)+COUNTIF(AA733,"&gt;="&amp;1.5)+COUNTIF(Z733,"&gt;="&amp;1.5)+COUNTIF(Y733,"&gt;="&amp;1.5)+COUNTIF(X733,"&gt;="&amp;1.5)&gt;=2,COUNTIF(AB733,"&gt;="&amp;2)&gt;=1,AND(AA733&gt;=1.5,AB733&lt;=0.3,AI733=0)),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+IFERROR(BA733*C733,0),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+IFERROR(BA733*C733,0),
IFERROR(AVERAGEIF(Tabela1[[#This Row],[COMPRA PADRÃO]:[COMPRA &gt;30%]],"&gt;"&amp;0,Tabela1[[#This Row],[COMPRA PADRÃO]:[COMPRA &gt;30%]]),
0))/Tabela1[[#This Row],[U/CX]],0)*Tabela1[[#This Row],[U/CX]])</f>
        <v>1180</v>
      </c>
      <c r="BA733" s="19"/>
      <c r="BB733" s="19"/>
      <c r="BC733" s="5"/>
      <c r="BD733" s="43">
        <f t="shared" si="311"/>
        <v>10.735849056603774</v>
      </c>
      <c r="BE733" s="44">
        <f>Tabela1[[#This Row],[MÉDIA DIÁRIA]]*180</f>
        <v>1932.4528301886794</v>
      </c>
      <c r="BF733" s="44">
        <f>Tabela1[[#This Row],[MÉDIA DIÁRIA]]*IF(Tabela1[[#This Row],[ABC FAT]]="A",(13*22),IF(Tabela1[[#This Row],[ABC FAT]]="B",(9*22),IF(Tabela1[[#This Row],[ABC FAT]]="C",(3*22),0)))</f>
        <v>3070.4528301886794</v>
      </c>
      <c r="BG733" s="44">
        <f>SUM(Tabela1[[#This Row],[ESTOQUE TOTAL]],Tabela1[[#This Row],[TRÂNSITO TOTAL]])</f>
        <v>1916</v>
      </c>
      <c r="BH7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3080</v>
      </c>
      <c r="BI7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5.1747705526264398E-4</v>
      </c>
    </row>
    <row r="734" spans="1:61" s="3" customFormat="1" x14ac:dyDescent="0.2">
      <c r="A734" s="4" t="s">
        <v>39</v>
      </c>
      <c r="B734" s="4" t="s">
        <v>747</v>
      </c>
      <c r="C734" s="4">
        <v>20</v>
      </c>
      <c r="D734" s="4" t="s">
        <v>16</v>
      </c>
      <c r="E734" s="5">
        <v>74</v>
      </c>
      <c r="F734" s="4">
        <v>76</v>
      </c>
      <c r="G734" s="4">
        <v>20</v>
      </c>
      <c r="H734" s="4">
        <v>81</v>
      </c>
      <c r="I734" s="4">
        <v>25</v>
      </c>
      <c r="J734" s="4">
        <v>40</v>
      </c>
      <c r="K734" s="4">
        <v>100</v>
      </c>
      <c r="L734" s="4">
        <v>46</v>
      </c>
      <c r="M734" s="4">
        <v>31</v>
      </c>
      <c r="N734" s="4">
        <v>43</v>
      </c>
      <c r="O734" s="4">
        <v>44</v>
      </c>
      <c r="P734" s="4">
        <v>22</v>
      </c>
      <c r="Q734" s="13">
        <f t="shared" si="286"/>
        <v>1.4750830564784054</v>
      </c>
      <c r="R734" s="16">
        <f t="shared" si="287"/>
        <v>1.514950166112957</v>
      </c>
      <c r="S734" s="16">
        <f t="shared" si="288"/>
        <v>0.39867109634551495</v>
      </c>
      <c r="T734" s="16">
        <f t="shared" si="289"/>
        <v>1.6146179401993357</v>
      </c>
      <c r="U734" s="16">
        <f t="shared" si="290"/>
        <v>0.49833887043189373</v>
      </c>
      <c r="V734" s="16">
        <f t="shared" si="291"/>
        <v>0.79734219269102991</v>
      </c>
      <c r="W734" s="16">
        <f t="shared" si="292"/>
        <v>1.9933554817275749</v>
      </c>
      <c r="X734" s="16">
        <f t="shared" si="293"/>
        <v>0.9169435215946844</v>
      </c>
      <c r="Y734" s="16">
        <f t="shared" si="294"/>
        <v>0.61794019933554822</v>
      </c>
      <c r="Z734" s="16">
        <f t="shared" si="295"/>
        <v>0.85714285714285721</v>
      </c>
      <c r="AA734" s="16">
        <f t="shared" si="296"/>
        <v>0.87707641196013297</v>
      </c>
      <c r="AB734" s="17">
        <f t="shared" si="297"/>
        <v>0.43853820598006649</v>
      </c>
      <c r="AC734" s="15">
        <v>73899.87</v>
      </c>
      <c r="AD734" s="14">
        <f>AVERAGE(Tabela1[[#This Row],[202407-JUL]:[202506-JUN]])</f>
        <v>50.166666666666664</v>
      </c>
      <c r="AE734" s="14">
        <f t="shared" si="298"/>
        <v>50.166666666666664</v>
      </c>
      <c r="AF734" s="5">
        <v>2</v>
      </c>
      <c r="AG734" s="6">
        <v>471</v>
      </c>
      <c r="AH734" s="4">
        <v>0</v>
      </c>
      <c r="AI734" s="23">
        <f>SUM(Tabela1[[#This Row],[ESTOQUE RJ]:[ESTOQUE SC]])</f>
        <v>471</v>
      </c>
      <c r="AJ734" s="4">
        <v>200</v>
      </c>
      <c r="AK734" s="4">
        <v>0</v>
      </c>
      <c r="AL734" s="24">
        <f>SUM(Tabela1[[#This Row],[QTD CONTAINER]:[QTD FÁBRICA]])</f>
        <v>200</v>
      </c>
      <c r="AM734" s="7">
        <f t="shared" si="299"/>
        <v>9.3887043189368775</v>
      </c>
      <c r="AN734" s="7">
        <f t="shared" si="300"/>
        <v>0</v>
      </c>
      <c r="AO734" s="8">
        <f t="shared" si="301"/>
        <v>3.9867109634551499</v>
      </c>
      <c r="AP734" s="9">
        <f t="shared" si="302"/>
        <v>0</v>
      </c>
      <c r="AQ734" s="25">
        <f t="shared" si="303"/>
        <v>13.375415282392026</v>
      </c>
      <c r="AR734" s="18">
        <f t="shared" si="304"/>
        <v>9.3887043189368775</v>
      </c>
      <c r="AS734" s="7">
        <f t="shared" si="305"/>
        <v>0</v>
      </c>
      <c r="AT734" s="8">
        <f t="shared" si="306"/>
        <v>3.9867109634551499</v>
      </c>
      <c r="AU734" s="9">
        <f t="shared" si="307"/>
        <v>0</v>
      </c>
      <c r="AV734" s="10">
        <f t="shared" si="308"/>
        <v>13.375415282392026</v>
      </c>
      <c r="AW734" s="22">
        <f t="shared" si="309"/>
        <v>0</v>
      </c>
      <c r="AX734" s="5">
        <f t="shared" si="310"/>
        <v>0</v>
      </c>
      <c r="AY734" s="4">
        <f>IF(
  AND(Tabela1[[#This Row],[GRUPO | ITEM]]="PALHETAS",NOT(OR(MID(Tabela1[[#This Row],[ITEM]],1,5)="YN-PF",MID(Tabela1[[#This Row],[ITEM]],1,5)="YN-PC"))),
  0,
  IF(
    ROUNDUP(
      IF(
        IF(D734="A",13-SUM(AR734:AU734),IF(D734="B",11-SUM(AR734:AU734),IF(D734="C",7-SUM(AR734:AU734))))
        &lt;0,
        0,
        IF(D734="A",13-SUM(AR734:AU734),IF(D734="B",11-SUM(AR734:AU734),IF(D734="C",7-SUM(AR734:AU734))))
      )
      *AE734/C734, 0
    )
    *C734 = 0,
    0,
    ROUNDUP(
      IF(
        IF(D734="A",13-SUM(AR734:AU734),IF(D734="B",11-SUM(AR734:AU734),IF(D734="C",7-SUM(AR734:AU734))))
        &lt;0,
        0,
        IF(D734="A",13-SUM(AR734:AU734),IF(D734="B",11-SUM(AR734:AU734),IF(D734="C",7-SUM(AR734:AU734))))
      )
      *AE734/C734, 0
    ) *C734
  )
)</f>
        <v>0</v>
      </c>
      <c r="AZ734" s="26">
        <f>IF(OR(COUNTIF(AB734,"&gt;="&amp;1.5)+COUNTIF(AA734,"&gt;="&amp;1.5)+COUNTIF(Z734,"&gt;="&amp;1.5)+COUNTIF(Y734,"&gt;="&amp;1.5)+COUNTIF(X734,"&gt;="&amp;1.5)&gt;=2,COUNTIF(AB734,"&gt;="&amp;2)&gt;=1,AND(AA734&gt;=1.5,AB734&lt;=0.3,AI734=0)),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+IFERROR(BA734*C734,0),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+IFERROR(BA734*C734,0),
IFERROR(AVERAGEIF(Tabela1[[#This Row],[COMPRA PADRÃO]:[COMPRA &gt;30%]],"&gt;"&amp;0,Tabela1[[#This Row],[COMPRA PADRÃO]:[COMPRA &gt;30%]]),
0))/Tabela1[[#This Row],[U/CX]],0)*Tabela1[[#This Row],[U/CX]])</f>
        <v>0</v>
      </c>
      <c r="BA734" s="19"/>
      <c r="BB734" s="19"/>
      <c r="BC734" s="5"/>
      <c r="BD734" s="43">
        <f t="shared" si="311"/>
        <v>2.2716981132075471</v>
      </c>
      <c r="BE734" s="44">
        <f>Tabela1[[#This Row],[MÉDIA DIÁRIA]]*180</f>
        <v>408.90566037735846</v>
      </c>
      <c r="BF734" s="44">
        <f>Tabela1[[#This Row],[MÉDIA DIÁRIA]]*IF(Tabela1[[#This Row],[ABC FAT]]="A",(13*22),IF(Tabela1[[#This Row],[ABC FAT]]="B",(9*22),IF(Tabela1[[#This Row],[ABC FAT]]="C",(3*22),0)))</f>
        <v>449.79622641509434</v>
      </c>
      <c r="BG734" s="44">
        <f>SUM(Tabela1[[#This Row],[ESTOQUE TOTAL]],Tabela1[[#This Row],[TRÂNSITO TOTAL]])</f>
        <v>671</v>
      </c>
      <c r="BH7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</v>
      </c>
      <c r="BI7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2.4455518641565157E-3</v>
      </c>
    </row>
    <row r="735" spans="1:61" s="3" customFormat="1" x14ac:dyDescent="0.2">
      <c r="A735" s="4" t="s">
        <v>14</v>
      </c>
      <c r="B735" s="4" t="s">
        <v>36</v>
      </c>
      <c r="C735" s="4">
        <v>2000</v>
      </c>
      <c r="D735" s="4" t="s">
        <v>16</v>
      </c>
      <c r="E735" s="5">
        <v>15300</v>
      </c>
      <c r="F735" s="4">
        <v>12200</v>
      </c>
      <c r="G735" s="4">
        <v>14400</v>
      </c>
      <c r="H735" s="4">
        <v>10400</v>
      </c>
      <c r="I735" s="4">
        <v>18400</v>
      </c>
      <c r="J735" s="4">
        <v>3900</v>
      </c>
      <c r="K735" s="4">
        <v>9300</v>
      </c>
      <c r="L735" s="4">
        <v>5100</v>
      </c>
      <c r="M735" s="4">
        <v>9200</v>
      </c>
      <c r="N735" s="4">
        <v>9500</v>
      </c>
      <c r="O735" s="4">
        <v>12500</v>
      </c>
      <c r="P735" s="4">
        <v>9550</v>
      </c>
      <c r="Q735" s="13">
        <f t="shared" si="286"/>
        <v>1.415028901734104</v>
      </c>
      <c r="R735" s="16">
        <f t="shared" si="287"/>
        <v>1.1283236994219654</v>
      </c>
      <c r="S735" s="16">
        <f t="shared" si="288"/>
        <v>1.3317919075144509</v>
      </c>
      <c r="T735" s="16">
        <f t="shared" si="289"/>
        <v>0.96184971098265892</v>
      </c>
      <c r="U735" s="16">
        <f t="shared" si="290"/>
        <v>1.7017341040462428</v>
      </c>
      <c r="V735" s="16">
        <f t="shared" si="291"/>
        <v>0.3606936416184971</v>
      </c>
      <c r="W735" s="16">
        <f t="shared" si="292"/>
        <v>0.8601156069364162</v>
      </c>
      <c r="X735" s="16">
        <f t="shared" si="293"/>
        <v>0.47167630057803467</v>
      </c>
      <c r="Y735" s="16">
        <f t="shared" si="294"/>
        <v>0.85086705202312141</v>
      </c>
      <c r="Z735" s="16">
        <f t="shared" si="295"/>
        <v>0.87861271676300579</v>
      </c>
      <c r="AA735" s="16">
        <f t="shared" si="296"/>
        <v>1.1560693641618498</v>
      </c>
      <c r="AB735" s="17">
        <f t="shared" si="297"/>
        <v>0.88323699421965318</v>
      </c>
      <c r="AC735" s="15">
        <v>47829</v>
      </c>
      <c r="AD735" s="14">
        <f>AVERAGE(Tabela1[[#This Row],[202407-JUL]:[202506-JUN]])</f>
        <v>10812.5</v>
      </c>
      <c r="AE735" s="14">
        <f t="shared" si="298"/>
        <v>10812.5</v>
      </c>
      <c r="AF735" s="5">
        <v>0</v>
      </c>
      <c r="AG735" s="6">
        <v>98868</v>
      </c>
      <c r="AH735" s="4">
        <v>0</v>
      </c>
      <c r="AI735" s="23">
        <f>SUM(Tabela1[[#This Row],[ESTOQUE RJ]:[ESTOQUE SC]])</f>
        <v>98868</v>
      </c>
      <c r="AJ735" s="4">
        <v>8000</v>
      </c>
      <c r="AK735" s="4">
        <v>0</v>
      </c>
      <c r="AL735" s="24">
        <f>SUM(Tabela1[[#This Row],[QTD CONTAINER]:[QTD FÁBRICA]])</f>
        <v>8000</v>
      </c>
      <c r="AM735" s="7">
        <f t="shared" si="299"/>
        <v>9.1438612716763004</v>
      </c>
      <c r="AN735" s="7">
        <f t="shared" si="300"/>
        <v>0</v>
      </c>
      <c r="AO735" s="8">
        <f t="shared" si="301"/>
        <v>0.73988439306358378</v>
      </c>
      <c r="AP735" s="9">
        <f t="shared" si="302"/>
        <v>0</v>
      </c>
      <c r="AQ735" s="25">
        <f t="shared" si="303"/>
        <v>9.8837456647398838</v>
      </c>
      <c r="AR735" s="18">
        <f t="shared" si="304"/>
        <v>9.1438612716763004</v>
      </c>
      <c r="AS735" s="7">
        <f t="shared" si="305"/>
        <v>0</v>
      </c>
      <c r="AT735" s="8">
        <f t="shared" si="306"/>
        <v>0.73988439306358378</v>
      </c>
      <c r="AU735" s="9">
        <f t="shared" si="307"/>
        <v>0</v>
      </c>
      <c r="AV735" s="10">
        <f t="shared" si="308"/>
        <v>9.8837456647398838</v>
      </c>
      <c r="AW735" s="22">
        <f t="shared" si="309"/>
        <v>1.2947976878612717</v>
      </c>
      <c r="AX735" s="5">
        <f t="shared" si="310"/>
        <v>14000</v>
      </c>
      <c r="AY735" s="4">
        <f>IF(
  AND(Tabela1[[#This Row],[GRUPO | ITEM]]="PALHETAS",NOT(OR(MID(Tabela1[[#This Row],[ITEM]],1,5)="YN-PF",MID(Tabela1[[#This Row],[ITEM]],1,5)="YN-PC"))),
  0,
  IF(
    ROUNDUP(
      IF(
        IF(D735="A",13-SUM(AR735:AU735),IF(D735="B",11-SUM(AR735:AU735),IF(D735="C",7-SUM(AR735:AU735))))
        &lt;0,
        0,
        IF(D735="A",13-SUM(AR735:AU735),IF(D735="B",11-SUM(AR735:AU735),IF(D735="C",7-SUM(AR735:AU735))))
      )
      *AE735/C735, 0
    )
    *C735 = 0,
    0,
    ROUNDUP(
      IF(
        IF(D735="A",13-SUM(AR735:AU735),IF(D735="B",11-SUM(AR735:AU735),IF(D735="C",7-SUM(AR735:AU735))))
        &lt;0,
        0,
        IF(D735="A",13-SUM(AR735:AU735),IF(D735="B",11-SUM(AR735:AU735),IF(D735="C",7-SUM(AR735:AU735))))
      )
      *AE735/C735, 0
    ) *C735
  )
)</f>
        <v>14000</v>
      </c>
      <c r="AZ735" s="26">
        <f>IF(OR(COUNTIF(AB735,"&gt;="&amp;1.5)+COUNTIF(AA735,"&gt;="&amp;1.5)+COUNTIF(Z735,"&gt;="&amp;1.5)+COUNTIF(Y735,"&gt;="&amp;1.5)+COUNTIF(X735,"&gt;="&amp;1.5)&gt;=2,COUNTIF(AB735,"&gt;="&amp;2)&gt;=1,AND(AA735&gt;=1.5,AB735&lt;=0.3,AI735=0)),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+IFERROR(BA735*C735,0),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+IFERROR(BA735*C735,0),
IFERROR(AVERAGEIF(Tabela1[[#This Row],[COMPRA PADRÃO]:[COMPRA &gt;30%]],"&gt;"&amp;0,Tabela1[[#This Row],[COMPRA PADRÃO]:[COMPRA &gt;30%]]),
0))/Tabela1[[#This Row],[U/CX]],0)*Tabela1[[#This Row],[U/CX]])</f>
        <v>14000</v>
      </c>
      <c r="BA735" s="19"/>
      <c r="BB735" s="19"/>
      <c r="BC735" s="41"/>
      <c r="BD735" s="43">
        <f t="shared" si="311"/>
        <v>489.62264150943395</v>
      </c>
      <c r="BE735" s="44">
        <f>Tabela1[[#This Row],[MÉDIA DIÁRIA]]*180</f>
        <v>88132.075471698117</v>
      </c>
      <c r="BF735" s="44">
        <f>Tabela1[[#This Row],[MÉDIA DIÁRIA]]*IF(Tabela1[[#This Row],[ABC FAT]]="A",(13*22),IF(Tabela1[[#This Row],[ABC FAT]]="B",(9*22),IF(Tabela1[[#This Row],[ABC FAT]]="C",(3*22),0)))</f>
        <v>96945.283018867922</v>
      </c>
      <c r="BG735" s="44">
        <f>SUM(Tabela1[[#This Row],[ESTOQUE TOTAL]],Tabela1[[#This Row],[TRÂNSITO TOTAL]])</f>
        <v>106868</v>
      </c>
      <c r="BH7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78000</v>
      </c>
      <c r="BI7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1.1346606722329266E-5</v>
      </c>
    </row>
    <row r="736" spans="1:61" s="3" customFormat="1" x14ac:dyDescent="0.2">
      <c r="A736" s="4" t="s">
        <v>104</v>
      </c>
      <c r="B736" s="4" t="s">
        <v>465</v>
      </c>
      <c r="C736" s="4">
        <v>200</v>
      </c>
      <c r="D736" s="4" t="s">
        <v>85</v>
      </c>
      <c r="E736" s="5">
        <v>540</v>
      </c>
      <c r="F736" s="4">
        <v>200</v>
      </c>
      <c r="G736" s="4">
        <v>250</v>
      </c>
      <c r="H736" s="4">
        <v>165</v>
      </c>
      <c r="I736" s="4">
        <v>395</v>
      </c>
      <c r="J736" s="4"/>
      <c r="K736" s="4">
        <v>200</v>
      </c>
      <c r="L736" s="4"/>
      <c r="M736" s="4">
        <v>400</v>
      </c>
      <c r="N736" s="4"/>
      <c r="O736" s="4">
        <v>250</v>
      </c>
      <c r="P736" s="4">
        <v>340</v>
      </c>
      <c r="Q736" s="13">
        <f t="shared" si="286"/>
        <v>1.7737226277372262</v>
      </c>
      <c r="R736" s="16">
        <f t="shared" si="287"/>
        <v>0.65693430656934304</v>
      </c>
      <c r="S736" s="16">
        <f t="shared" si="288"/>
        <v>0.82116788321167877</v>
      </c>
      <c r="T736" s="16">
        <f t="shared" si="289"/>
        <v>0.54197080291970801</v>
      </c>
      <c r="U736" s="16">
        <f t="shared" si="290"/>
        <v>1.2974452554744524</v>
      </c>
      <c r="V736" s="16">
        <f t="shared" si="291"/>
        <v>0</v>
      </c>
      <c r="W736" s="16">
        <f t="shared" si="292"/>
        <v>0.65693430656934304</v>
      </c>
      <c r="X736" s="16">
        <f t="shared" si="293"/>
        <v>0</v>
      </c>
      <c r="Y736" s="16">
        <f t="shared" si="294"/>
        <v>1.3138686131386861</v>
      </c>
      <c r="Z736" s="16">
        <f t="shared" si="295"/>
        <v>0</v>
      </c>
      <c r="AA736" s="16">
        <f t="shared" si="296"/>
        <v>0.82116788321167877</v>
      </c>
      <c r="AB736" s="17">
        <f t="shared" si="297"/>
        <v>1.1167883211678831</v>
      </c>
      <c r="AC736" s="15">
        <v>22657.05</v>
      </c>
      <c r="AD736" s="14">
        <f>AVERAGE(Tabela1[[#This Row],[202407-JUL]:[202506-JUN]])</f>
        <v>304.44444444444446</v>
      </c>
      <c r="AE736" s="14">
        <f t="shared" si="298"/>
        <v>304.44444444444446</v>
      </c>
      <c r="AF736" s="5">
        <v>7</v>
      </c>
      <c r="AG736" s="6">
        <v>2090</v>
      </c>
      <c r="AH736" s="4">
        <v>0</v>
      </c>
      <c r="AI736" s="23">
        <f>SUM(Tabela1[[#This Row],[ESTOQUE RJ]:[ESTOQUE SC]])</f>
        <v>2090</v>
      </c>
      <c r="AJ736" s="4">
        <v>0</v>
      </c>
      <c r="AK736" s="4">
        <v>0</v>
      </c>
      <c r="AL736" s="24">
        <f>SUM(Tabela1[[#This Row],[QTD CONTAINER]:[QTD FÁBRICA]])</f>
        <v>0</v>
      </c>
      <c r="AM736" s="7">
        <f t="shared" si="299"/>
        <v>6.8649635036496344</v>
      </c>
      <c r="AN736" s="7">
        <f t="shared" si="300"/>
        <v>0</v>
      </c>
      <c r="AO736" s="8">
        <f t="shared" si="301"/>
        <v>0</v>
      </c>
      <c r="AP736" s="9">
        <f t="shared" si="302"/>
        <v>0</v>
      </c>
      <c r="AQ736" s="25">
        <f t="shared" si="303"/>
        <v>6.8649635036496344</v>
      </c>
      <c r="AR736" s="18">
        <f t="shared" si="304"/>
        <v>6.8649635036496344</v>
      </c>
      <c r="AS736" s="7">
        <f t="shared" si="305"/>
        <v>0</v>
      </c>
      <c r="AT736" s="8">
        <f t="shared" si="306"/>
        <v>0</v>
      </c>
      <c r="AU736" s="9">
        <f t="shared" si="307"/>
        <v>0</v>
      </c>
      <c r="AV736" s="10">
        <f t="shared" si="308"/>
        <v>6.8649635036496344</v>
      </c>
      <c r="AW736" s="22">
        <f t="shared" si="309"/>
        <v>0.65693430656934304</v>
      </c>
      <c r="AX736" s="5">
        <f t="shared" si="310"/>
        <v>200</v>
      </c>
      <c r="AY736" s="4">
        <f>IF(
  AND(Tabela1[[#This Row],[GRUPO | ITEM]]="PALHETAS",NOT(OR(MID(Tabela1[[#This Row],[ITEM]],1,5)="YN-PF",MID(Tabela1[[#This Row],[ITEM]],1,5)="YN-PC"))),
  0,
  IF(
    ROUNDUP(
      IF(
        IF(D736="A",13-SUM(AR736:AU736),IF(D736="B",11-SUM(AR736:AU736),IF(D736="C",7-SUM(AR736:AU736))))
        &lt;0,
        0,
        IF(D736="A",13-SUM(AR736:AU736),IF(D736="B",11-SUM(AR736:AU736),IF(D736="C",7-SUM(AR736:AU736))))
      )
      *AE736/C736, 0
    )
    *C736 = 0,
    0,
    ROUNDUP(
      IF(
        IF(D736="A",13-SUM(AR736:AU736),IF(D736="B",11-SUM(AR736:AU736),IF(D736="C",7-SUM(AR736:AU736))))
        &lt;0,
        0,
        IF(D736="A",13-SUM(AR736:AU736),IF(D736="B",11-SUM(AR736:AU736),IF(D736="C",7-SUM(AR736:AU736))))
      )
      *AE736/C736, 0
    ) *C736
  )
)</f>
        <v>200</v>
      </c>
      <c r="AZ736" s="26">
        <f>IF(OR(COUNTIF(AB736,"&gt;="&amp;1.5)+COUNTIF(AA736,"&gt;="&amp;1.5)+COUNTIF(Z736,"&gt;="&amp;1.5)+COUNTIF(Y736,"&gt;="&amp;1.5)+COUNTIF(X736,"&gt;="&amp;1.5)&gt;=2,COUNTIF(AB736,"&gt;="&amp;2)&gt;=1,AND(AA736&gt;=1.5,AB736&lt;=0.3,AI736=0)),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+IFERROR(BA736*C736,0),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+IFERROR(BA736*C736,0),
IFERROR(AVERAGEIF(Tabela1[[#This Row],[COMPRA PADRÃO]:[COMPRA &gt;30%]],"&gt;"&amp;0,Tabela1[[#This Row],[COMPRA PADRÃO]:[COMPRA &gt;30%]]),
0))/Tabela1[[#This Row],[U/CX]],0)*Tabela1[[#This Row],[U/CX]])</f>
        <v>200</v>
      </c>
      <c r="BA736" s="19"/>
      <c r="BB736" s="19"/>
      <c r="BC736" s="5"/>
      <c r="BD736" s="43">
        <f t="shared" si="311"/>
        <v>10.339622641509434</v>
      </c>
      <c r="BE736" s="44">
        <f>Tabela1[[#This Row],[MÉDIA DIÁRIA]]*180</f>
        <v>1861.1320754716983</v>
      </c>
      <c r="BF736" s="44">
        <f>Tabela1[[#This Row],[MÉDIA DIÁRIA]]*IF(Tabela1[[#This Row],[ABC FAT]]="A",(13*22),IF(Tabela1[[#This Row],[ABC FAT]]="B",(9*22),IF(Tabela1[[#This Row],[ABC FAT]]="C",(3*22),0)))</f>
        <v>682.41509433962267</v>
      </c>
      <c r="BG736" s="44">
        <f>SUM(Tabela1[[#This Row],[ESTOQUE TOTAL]],Tabela1[[#This Row],[TRÂNSITO TOTAL]])</f>
        <v>2090</v>
      </c>
      <c r="BH7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</v>
      </c>
      <c r="BI7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5.3730738037307375E-4</v>
      </c>
    </row>
    <row r="737" spans="1:61" s="3" customFormat="1" x14ac:dyDescent="0.2">
      <c r="A737" s="4" t="s">
        <v>122</v>
      </c>
      <c r="B737" s="4" t="s">
        <v>487</v>
      </c>
      <c r="C737" s="4">
        <v>100</v>
      </c>
      <c r="D737" s="4" t="s">
        <v>16</v>
      </c>
      <c r="E737" s="5">
        <v>1130</v>
      </c>
      <c r="F737" s="4">
        <v>978</v>
      </c>
      <c r="G737" s="4">
        <v>450</v>
      </c>
      <c r="H737" s="4">
        <v>530</v>
      </c>
      <c r="I737" s="4">
        <v>1330</v>
      </c>
      <c r="J737" s="4">
        <v>220</v>
      </c>
      <c r="K737" s="4">
        <v>420</v>
      </c>
      <c r="L737" s="4">
        <v>360</v>
      </c>
      <c r="M737" s="4">
        <v>500</v>
      </c>
      <c r="N737" s="4">
        <v>500</v>
      </c>
      <c r="O737" s="4">
        <v>200</v>
      </c>
      <c r="P737" s="4">
        <v>750</v>
      </c>
      <c r="Q737" s="13">
        <f t="shared" si="286"/>
        <v>1.8403908794788273</v>
      </c>
      <c r="R737" s="16">
        <f t="shared" si="287"/>
        <v>1.5928338762214984</v>
      </c>
      <c r="S737" s="16">
        <f t="shared" si="288"/>
        <v>0.73289902280130292</v>
      </c>
      <c r="T737" s="16">
        <f t="shared" si="289"/>
        <v>0.8631921824104235</v>
      </c>
      <c r="U737" s="16">
        <f t="shared" si="290"/>
        <v>2.1661237785016287</v>
      </c>
      <c r="V737" s="16">
        <f t="shared" si="291"/>
        <v>0.35830618892508143</v>
      </c>
      <c r="W737" s="16">
        <f t="shared" si="292"/>
        <v>0.68403908794788271</v>
      </c>
      <c r="X737" s="16">
        <f t="shared" si="293"/>
        <v>0.58631921824104238</v>
      </c>
      <c r="Y737" s="16">
        <f t="shared" si="294"/>
        <v>0.81433224755700329</v>
      </c>
      <c r="Z737" s="16">
        <f t="shared" si="295"/>
        <v>0.81433224755700329</v>
      </c>
      <c r="AA737" s="16">
        <f t="shared" si="296"/>
        <v>0.32573289902280128</v>
      </c>
      <c r="AB737" s="17">
        <f t="shared" si="297"/>
        <v>1.221498371335505</v>
      </c>
      <c r="AC737" s="15">
        <v>94384.92</v>
      </c>
      <c r="AD737" s="14">
        <f>AVERAGE(Tabela1[[#This Row],[202407-JUL]:[202506-JUN]])</f>
        <v>614</v>
      </c>
      <c r="AE737" s="14">
        <f t="shared" si="298"/>
        <v>614</v>
      </c>
      <c r="AF737" s="5">
        <v>1</v>
      </c>
      <c r="AG737" s="6">
        <v>1286</v>
      </c>
      <c r="AH737" s="4">
        <v>3100</v>
      </c>
      <c r="AI737" s="23">
        <f>SUM(Tabela1[[#This Row],[ESTOQUE RJ]:[ESTOQUE SC]])</f>
        <v>4386</v>
      </c>
      <c r="AJ737" s="4">
        <v>0</v>
      </c>
      <c r="AK737" s="4">
        <v>0</v>
      </c>
      <c r="AL737" s="24">
        <f>SUM(Tabela1[[#This Row],[QTD CONTAINER]:[QTD FÁBRICA]])</f>
        <v>0</v>
      </c>
      <c r="AM737" s="7">
        <f t="shared" si="299"/>
        <v>2.0944625407166124</v>
      </c>
      <c r="AN737" s="7">
        <f t="shared" si="300"/>
        <v>5.0488599348534198</v>
      </c>
      <c r="AO737" s="8">
        <f t="shared" si="301"/>
        <v>0</v>
      </c>
      <c r="AP737" s="9">
        <f t="shared" si="302"/>
        <v>0</v>
      </c>
      <c r="AQ737" s="25">
        <f t="shared" si="303"/>
        <v>7.1433224755700326</v>
      </c>
      <c r="AR737" s="18">
        <f t="shared" si="304"/>
        <v>2.0944625407166124</v>
      </c>
      <c r="AS737" s="7">
        <f t="shared" si="305"/>
        <v>5.0488599348534198</v>
      </c>
      <c r="AT737" s="8">
        <f t="shared" si="306"/>
        <v>0</v>
      </c>
      <c r="AU737" s="9">
        <f t="shared" si="307"/>
        <v>0</v>
      </c>
      <c r="AV737" s="10">
        <f t="shared" si="308"/>
        <v>7.1433224755700326</v>
      </c>
      <c r="AW737" s="22">
        <f t="shared" si="309"/>
        <v>3.9087947882736156</v>
      </c>
      <c r="AX737" s="5">
        <f t="shared" si="310"/>
        <v>2400</v>
      </c>
      <c r="AY737" s="4">
        <f>IF(
  AND(Tabela1[[#This Row],[GRUPO | ITEM]]="PALHETAS",NOT(OR(MID(Tabela1[[#This Row],[ITEM]],1,5)="YN-PF",MID(Tabela1[[#This Row],[ITEM]],1,5)="YN-PC"))),
  0,
  IF(
    ROUNDUP(
      IF(
        IF(D737="A",13-SUM(AR737:AU737),IF(D737="B",11-SUM(AR737:AU737),IF(D737="C",7-SUM(AR737:AU737))))
        &lt;0,
        0,
        IF(D737="A",13-SUM(AR737:AU737),IF(D737="B",11-SUM(AR737:AU737),IF(D737="C",7-SUM(AR737:AU737))))
      )
      *AE737/C737, 0
    )
    *C737 = 0,
    0,
    ROUNDUP(
      IF(
        IF(D737="A",13-SUM(AR737:AU737),IF(D737="B",11-SUM(AR737:AU737),IF(D737="C",7-SUM(AR737:AU737))))
        &lt;0,
        0,
        IF(D737="A",13-SUM(AR737:AU737),IF(D737="B",11-SUM(AR737:AU737),IF(D737="C",7-SUM(AR737:AU737))))
      )
      *AE737/C737, 0
    ) *C737
  )
)</f>
        <v>2400</v>
      </c>
      <c r="AZ737" s="26">
        <f>IF(OR(COUNTIF(AB737,"&gt;="&amp;1.5)+COUNTIF(AA737,"&gt;="&amp;1.5)+COUNTIF(Z737,"&gt;="&amp;1.5)+COUNTIF(Y737,"&gt;="&amp;1.5)+COUNTIF(X737,"&gt;="&amp;1.5)&gt;=2,COUNTIF(AB737,"&gt;="&amp;2)&gt;=1,AND(AA737&gt;=1.5,AB737&lt;=0.3,AI737=0)),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+IFERROR(BA737*C737,0),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+IFERROR(BA737*C737,0),
IFERROR(AVERAGEIF(Tabela1[[#This Row],[COMPRA PADRÃO]:[COMPRA &gt;30%]],"&gt;"&amp;0,Tabela1[[#This Row],[COMPRA PADRÃO]:[COMPRA &gt;30%]]),
0))/Tabela1[[#This Row],[U/CX]],0)*Tabela1[[#This Row],[U/CX]])</f>
        <v>2400</v>
      </c>
      <c r="BA737" s="19"/>
      <c r="BB737" s="19"/>
      <c r="BC737" s="41"/>
      <c r="BD737" s="43">
        <f t="shared" si="311"/>
        <v>27.80377358490566</v>
      </c>
      <c r="BE737" s="44">
        <f>Tabela1[[#This Row],[MÉDIA DIÁRIA]]*180</f>
        <v>5004.6792452830186</v>
      </c>
      <c r="BF737" s="44">
        <f>Tabela1[[#This Row],[MÉDIA DIÁRIA]]*IF(Tabela1[[#This Row],[ABC FAT]]="A",(13*22),IF(Tabela1[[#This Row],[ABC FAT]]="B",(9*22),IF(Tabela1[[#This Row],[ABC FAT]]="C",(3*22),0)))</f>
        <v>5505.147169811321</v>
      </c>
      <c r="BG737" s="44">
        <f>SUM(Tabela1[[#This Row],[ESTOQUE TOTAL]],Tabela1[[#This Row],[TRÂNSITO TOTAL]])</f>
        <v>4386</v>
      </c>
      <c r="BH7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6100</v>
      </c>
      <c r="BI7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1.9981300518759804E-4</v>
      </c>
    </row>
    <row r="738" spans="1:61" s="3" customFormat="1" x14ac:dyDescent="0.2">
      <c r="A738" s="4" t="s">
        <v>14</v>
      </c>
      <c r="B738" s="4" t="s">
        <v>133</v>
      </c>
      <c r="C738" s="4">
        <v>600</v>
      </c>
      <c r="D738" s="4" t="s">
        <v>85</v>
      </c>
      <c r="E738" s="5">
        <v>750</v>
      </c>
      <c r="F738" s="4">
        <v>1050</v>
      </c>
      <c r="G738" s="4">
        <v>400</v>
      </c>
      <c r="H738" s="4">
        <v>1000</v>
      </c>
      <c r="I738" s="4">
        <v>700</v>
      </c>
      <c r="J738" s="4">
        <v>50</v>
      </c>
      <c r="K738" s="4">
        <v>269</v>
      </c>
      <c r="L738" s="4">
        <v>550</v>
      </c>
      <c r="M738" s="4">
        <v>650</v>
      </c>
      <c r="N738" s="4">
        <v>100</v>
      </c>
      <c r="O738" s="4">
        <v>750</v>
      </c>
      <c r="P738" s="4">
        <v>350</v>
      </c>
      <c r="Q738" s="13">
        <f t="shared" si="286"/>
        <v>1.3597220123885783</v>
      </c>
      <c r="R738" s="16">
        <f t="shared" si="287"/>
        <v>1.9036108173440096</v>
      </c>
      <c r="S738" s="16">
        <f t="shared" si="288"/>
        <v>0.72518507327390835</v>
      </c>
      <c r="T738" s="16">
        <f t="shared" si="289"/>
        <v>1.8129626831847709</v>
      </c>
      <c r="U738" s="16">
        <f t="shared" si="290"/>
        <v>1.2690738782293396</v>
      </c>
      <c r="V738" s="16">
        <f t="shared" si="291"/>
        <v>9.0648134159238544E-2</v>
      </c>
      <c r="W738" s="16">
        <f t="shared" si="292"/>
        <v>0.4876869617767034</v>
      </c>
      <c r="X738" s="16">
        <f t="shared" si="293"/>
        <v>0.99712947575162403</v>
      </c>
      <c r="Y738" s="16">
        <f t="shared" si="294"/>
        <v>1.1784257440701011</v>
      </c>
      <c r="Z738" s="16">
        <f t="shared" si="295"/>
        <v>0.18129626831847709</v>
      </c>
      <c r="AA738" s="16">
        <f t="shared" si="296"/>
        <v>1.3597220123885783</v>
      </c>
      <c r="AB738" s="17">
        <f t="shared" si="297"/>
        <v>0.6345369391146698</v>
      </c>
      <c r="AC738" s="15">
        <v>20041.78</v>
      </c>
      <c r="AD738" s="14">
        <f>AVERAGE(Tabela1[[#This Row],[202407-JUL]:[202506-JUN]])</f>
        <v>551.58333333333337</v>
      </c>
      <c r="AE738" s="14">
        <f t="shared" si="298"/>
        <v>646.9</v>
      </c>
      <c r="AF738" s="5">
        <v>1</v>
      </c>
      <c r="AG738" s="6">
        <v>5000</v>
      </c>
      <c r="AH738" s="4">
        <v>0</v>
      </c>
      <c r="AI738" s="23">
        <f>SUM(Tabela1[[#This Row],[ESTOQUE RJ]:[ESTOQUE SC]])</f>
        <v>5000</v>
      </c>
      <c r="AJ738" s="4">
        <v>0</v>
      </c>
      <c r="AK738" s="4">
        <v>0</v>
      </c>
      <c r="AL738" s="24">
        <f>SUM(Tabela1[[#This Row],[QTD CONTAINER]:[QTD FÁBRICA]])</f>
        <v>0</v>
      </c>
      <c r="AM738" s="7">
        <f t="shared" si="299"/>
        <v>9.0648134159238545</v>
      </c>
      <c r="AN738" s="7">
        <f t="shared" si="300"/>
        <v>0</v>
      </c>
      <c r="AO738" s="8">
        <f t="shared" si="301"/>
        <v>0</v>
      </c>
      <c r="AP738" s="9">
        <f t="shared" si="302"/>
        <v>0</v>
      </c>
      <c r="AQ738" s="25">
        <f t="shared" si="303"/>
        <v>9.0648134159238545</v>
      </c>
      <c r="AR738" s="18">
        <f t="shared" si="304"/>
        <v>7.7291698871541197</v>
      </c>
      <c r="AS738" s="7">
        <f t="shared" si="305"/>
        <v>0</v>
      </c>
      <c r="AT738" s="8">
        <f t="shared" si="306"/>
        <v>0</v>
      </c>
      <c r="AU738" s="9">
        <f t="shared" si="307"/>
        <v>0</v>
      </c>
      <c r="AV738" s="10">
        <f t="shared" si="308"/>
        <v>7.7291698871541197</v>
      </c>
      <c r="AW738" s="22">
        <f t="shared" si="309"/>
        <v>0</v>
      </c>
      <c r="AX738" s="5">
        <f t="shared" si="310"/>
        <v>0</v>
      </c>
      <c r="AY738" s="4">
        <f>IF(
  AND(Tabela1[[#This Row],[GRUPO | ITEM]]="PALHETAS",NOT(OR(MID(Tabela1[[#This Row],[ITEM]],1,5)="YN-PF",MID(Tabela1[[#This Row],[ITEM]],1,5)="YN-PC"))),
  0,
  IF(
    ROUNDUP(
      IF(
        IF(D738="A",13-SUM(AR738:AU738),IF(D738="B",11-SUM(AR738:AU738),IF(D738="C",7-SUM(AR738:AU738))))
        &lt;0,
        0,
        IF(D738="A",13-SUM(AR738:AU738),IF(D738="B",11-SUM(AR738:AU738),IF(D738="C",7-SUM(AR738:AU738))))
      )
      *AE738/C738, 0
    )
    *C738 = 0,
    0,
    ROUNDUP(
      IF(
        IF(D738="A",13-SUM(AR738:AU738),IF(D738="B",11-SUM(AR738:AU738),IF(D738="C",7-SUM(AR738:AU738))))
        &lt;0,
        0,
        IF(D738="A",13-SUM(AR738:AU738),IF(D738="B",11-SUM(AR738:AU738),IF(D738="C",7-SUM(AR738:AU738))))
      )
      *AE738/C738, 0
    ) *C738
  )
)</f>
        <v>0</v>
      </c>
      <c r="AZ738" s="26">
        <f>IF(OR(COUNTIF(AB738,"&gt;="&amp;1.5)+COUNTIF(AA738,"&gt;="&amp;1.5)+COUNTIF(Z738,"&gt;="&amp;1.5)+COUNTIF(Y738,"&gt;="&amp;1.5)+COUNTIF(X738,"&gt;="&amp;1.5)&gt;=2,COUNTIF(AB738,"&gt;="&amp;2)&gt;=1,AND(AA738&gt;=1.5,AB738&lt;=0.3,AI738=0)),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+IFERROR(BA738*C738,0),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+IFERROR(BA738*C738,0),
IFERROR(AVERAGEIF(Tabela1[[#This Row],[COMPRA PADRÃO]:[COMPRA &gt;30%]],"&gt;"&amp;0,Tabela1[[#This Row],[COMPRA PADRÃO]:[COMPRA &gt;30%]]),
0))/Tabela1[[#This Row],[U/CX]],0)*Tabela1[[#This Row],[U/CX]])</f>
        <v>0</v>
      </c>
      <c r="BA738" s="19"/>
      <c r="BB738" s="19"/>
      <c r="BC738" s="5"/>
      <c r="BD738" s="43">
        <f t="shared" si="311"/>
        <v>24.977358490566036</v>
      </c>
      <c r="BE738" s="44">
        <f>Tabela1[[#This Row],[MÉDIA DIÁRIA]]*180</f>
        <v>4495.9245283018863</v>
      </c>
      <c r="BF738" s="44">
        <f>Tabela1[[#This Row],[MÉDIA DIÁRIA]]*IF(Tabela1[[#This Row],[ABC FAT]]="A",(13*22),IF(Tabela1[[#This Row],[ABC FAT]]="B",(9*22),IF(Tabela1[[#This Row],[ABC FAT]]="C",(3*22),0)))</f>
        <v>1648.5056603773585</v>
      </c>
      <c r="BG738" s="44">
        <f>SUM(Tabela1[[#This Row],[ESTOQUE TOTAL]],Tabela1[[#This Row],[TRÂNSITO TOTAL]])</f>
        <v>5000</v>
      </c>
      <c r="BH7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1200</v>
      </c>
      <c r="BI7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2.2242366252035389E-4</v>
      </c>
    </row>
    <row r="739" spans="1:61" s="3" customFormat="1" x14ac:dyDescent="0.2">
      <c r="A739" s="4" t="s">
        <v>17</v>
      </c>
      <c r="B739" s="4" t="s">
        <v>43</v>
      </c>
      <c r="C739" s="4">
        <v>50</v>
      </c>
      <c r="D739" s="4" t="s">
        <v>19</v>
      </c>
      <c r="E739" s="5">
        <v>1400</v>
      </c>
      <c r="F739" s="4">
        <v>1000</v>
      </c>
      <c r="G739" s="4">
        <v>950</v>
      </c>
      <c r="H739" s="4">
        <v>2850</v>
      </c>
      <c r="I739" s="4">
        <v>2150</v>
      </c>
      <c r="J739" s="4">
        <v>800</v>
      </c>
      <c r="K739" s="4">
        <v>50</v>
      </c>
      <c r="L739" s="4"/>
      <c r="M739" s="4">
        <v>2150</v>
      </c>
      <c r="N739" s="4">
        <v>1200</v>
      </c>
      <c r="O739" s="4">
        <v>950</v>
      </c>
      <c r="P739" s="4">
        <v>750</v>
      </c>
      <c r="Q739" s="13">
        <f t="shared" si="286"/>
        <v>1.0807017543859649</v>
      </c>
      <c r="R739" s="16">
        <f t="shared" si="287"/>
        <v>0.77192982456140347</v>
      </c>
      <c r="S739" s="16">
        <f t="shared" si="288"/>
        <v>0.73333333333333328</v>
      </c>
      <c r="T739" s="16">
        <f t="shared" si="289"/>
        <v>2.1999999999999997</v>
      </c>
      <c r="U739" s="16">
        <f t="shared" si="290"/>
        <v>1.6596491228070176</v>
      </c>
      <c r="V739" s="16">
        <f t="shared" si="291"/>
        <v>0.61754385964912284</v>
      </c>
      <c r="W739" s="16">
        <f t="shared" si="292"/>
        <v>3.8596491228070177E-2</v>
      </c>
      <c r="X739" s="16">
        <f t="shared" si="293"/>
        <v>0</v>
      </c>
      <c r="Y739" s="16">
        <f t="shared" si="294"/>
        <v>1.6596491228070176</v>
      </c>
      <c r="Z739" s="16">
        <f t="shared" si="295"/>
        <v>0.9263157894736842</v>
      </c>
      <c r="AA739" s="16">
        <f t="shared" si="296"/>
        <v>0.73333333333333328</v>
      </c>
      <c r="AB739" s="17">
        <f t="shared" si="297"/>
        <v>0.57894736842105265</v>
      </c>
      <c r="AC739" s="15">
        <v>184978</v>
      </c>
      <c r="AD739" s="14">
        <f>AVERAGE(Tabela1[[#This Row],[202407-JUL]:[202506-JUN]])</f>
        <v>1295.4545454545455</v>
      </c>
      <c r="AE739" s="14">
        <f t="shared" si="298"/>
        <v>1420</v>
      </c>
      <c r="AF739" s="5">
        <v>3</v>
      </c>
      <c r="AG739" s="6">
        <v>4800</v>
      </c>
      <c r="AH739" s="4">
        <v>6050</v>
      </c>
      <c r="AI739" s="23">
        <f>SUM(Tabela1[[#This Row],[ESTOQUE RJ]:[ESTOQUE SC]])</f>
        <v>10850</v>
      </c>
      <c r="AJ739" s="4">
        <v>0</v>
      </c>
      <c r="AK739" s="4">
        <v>0</v>
      </c>
      <c r="AL739" s="24">
        <f>SUM(Tabela1[[#This Row],[QTD CONTAINER]:[QTD FÁBRICA]])</f>
        <v>0</v>
      </c>
      <c r="AM739" s="7">
        <f t="shared" si="299"/>
        <v>3.7052631578947368</v>
      </c>
      <c r="AN739" s="7">
        <f t="shared" si="300"/>
        <v>4.6701754385964911</v>
      </c>
      <c r="AO739" s="8">
        <f t="shared" si="301"/>
        <v>0</v>
      </c>
      <c r="AP739" s="9">
        <f t="shared" si="302"/>
        <v>0</v>
      </c>
      <c r="AQ739" s="25">
        <f t="shared" si="303"/>
        <v>8.3754385964912288</v>
      </c>
      <c r="AR739" s="18">
        <f t="shared" si="304"/>
        <v>3.380281690140845</v>
      </c>
      <c r="AS739" s="7">
        <f t="shared" si="305"/>
        <v>4.26056338028169</v>
      </c>
      <c r="AT739" s="8">
        <f t="shared" si="306"/>
        <v>0</v>
      </c>
      <c r="AU739" s="9">
        <f t="shared" si="307"/>
        <v>0</v>
      </c>
      <c r="AV739" s="10">
        <f t="shared" si="308"/>
        <v>7.640845070422535</v>
      </c>
      <c r="AW739" s="22">
        <f t="shared" si="309"/>
        <v>5.0451958486776025</v>
      </c>
      <c r="AX739" s="5">
        <f t="shared" si="310"/>
        <v>6000</v>
      </c>
      <c r="AY739" s="4">
        <f>IF(
  AND(Tabela1[[#This Row],[GRUPO | ITEM]]="PALHETAS",NOT(OR(MID(Tabela1[[#This Row],[ITEM]],1,5)="YN-PF",MID(Tabela1[[#This Row],[ITEM]],1,5)="YN-PC"))),
  0,
  IF(
    ROUNDUP(
      IF(
        IF(D739="A",13-SUM(AR739:AU739),IF(D739="B",11-SUM(AR739:AU739),IF(D739="C",7-SUM(AR739:AU739))))
        &lt;0,
        0,
        IF(D739="A",13-SUM(AR739:AU739),IF(D739="B",11-SUM(AR739:AU739),IF(D739="C",7-SUM(AR739:AU739))))
      )
      *AE739/C739, 0
    )
    *C739 = 0,
    0,
    ROUNDUP(
      IF(
        IF(D739="A",13-SUM(AR739:AU739),IF(D739="B",11-SUM(AR739:AU739),IF(D739="C",7-SUM(AR739:AU739))))
        &lt;0,
        0,
        IF(D739="A",13-SUM(AR739:AU739),IF(D739="B",11-SUM(AR739:AU739),IF(D739="C",7-SUM(AR739:AU739))))
      )
      *AE739/C739, 0
    ) *C739
  )
)</f>
        <v>7650</v>
      </c>
      <c r="AZ739" s="26">
        <f>IF(OR(COUNTIF(AB739,"&gt;="&amp;1.5)+COUNTIF(AA739,"&gt;="&amp;1.5)+COUNTIF(Z739,"&gt;="&amp;1.5)+COUNTIF(Y739,"&gt;="&amp;1.5)+COUNTIF(X739,"&gt;="&amp;1.5)&gt;=2,COUNTIF(AB739,"&gt;="&amp;2)&gt;=1,AND(AA739&gt;=1.5,AB739&lt;=0.3,AI739=0)),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+IFERROR(BA739*C739,0),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+IFERROR(BA739*C739,0),
IFERROR(AVERAGEIF(Tabela1[[#This Row],[COMPRA PADRÃO]:[COMPRA &gt;30%]],"&gt;"&amp;0,Tabela1[[#This Row],[COMPRA PADRÃO]:[COMPRA &gt;30%]]),
0))/Tabela1[[#This Row],[U/CX]],0)*Tabela1[[#This Row],[U/CX]])</f>
        <v>6850</v>
      </c>
      <c r="BA739" s="19"/>
      <c r="BB739" s="19"/>
      <c r="BC739" s="5"/>
      <c r="BD739" s="43">
        <f t="shared" si="311"/>
        <v>53.773584905660378</v>
      </c>
      <c r="BE739" s="44">
        <f>Tabela1[[#This Row],[MÉDIA DIÁRIA]]*180</f>
        <v>9679.2452830188686</v>
      </c>
      <c r="BF739" s="44">
        <f>Tabela1[[#This Row],[MÉDIA DIÁRIA]]*IF(Tabela1[[#This Row],[ABC FAT]]="A",(13*22),IF(Tabela1[[#This Row],[ABC FAT]]="B",(9*22),IF(Tabela1[[#This Row],[ABC FAT]]="C",(3*22),0)))</f>
        <v>15379.245283018869</v>
      </c>
      <c r="BG739" s="44">
        <f>SUM(Tabela1[[#This Row],[ESTOQUE TOTAL]],Tabela1[[#This Row],[TRÂNSITO TOTAL]])</f>
        <v>10850</v>
      </c>
      <c r="BH7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14200</v>
      </c>
      <c r="BI7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1.0331384015594542E-4</v>
      </c>
    </row>
    <row r="740" spans="1:61" s="3" customFormat="1" x14ac:dyDescent="0.2">
      <c r="A740" s="4" t="s">
        <v>14</v>
      </c>
      <c r="B740" s="4" t="s">
        <v>637</v>
      </c>
      <c r="C740" s="4">
        <v>500</v>
      </c>
      <c r="D740" s="4" t="s">
        <v>85</v>
      </c>
      <c r="E740" s="5">
        <v>150</v>
      </c>
      <c r="F740" s="4">
        <v>350</v>
      </c>
      <c r="G740" s="4">
        <v>150</v>
      </c>
      <c r="H740" s="4"/>
      <c r="I740" s="4">
        <v>400</v>
      </c>
      <c r="J740" s="4">
        <v>50</v>
      </c>
      <c r="K740" s="4">
        <v>600</v>
      </c>
      <c r="L740" s="4">
        <v>700</v>
      </c>
      <c r="M740" s="4">
        <v>150</v>
      </c>
      <c r="N740" s="4"/>
      <c r="O740" s="4">
        <v>150</v>
      </c>
      <c r="P740" s="4">
        <v>150</v>
      </c>
      <c r="Q740" s="13">
        <f t="shared" si="286"/>
        <v>0.52631578947368418</v>
      </c>
      <c r="R740" s="16">
        <f t="shared" si="287"/>
        <v>1.2280701754385965</v>
      </c>
      <c r="S740" s="16">
        <f t="shared" si="288"/>
        <v>0.52631578947368418</v>
      </c>
      <c r="T740" s="16">
        <f t="shared" si="289"/>
        <v>0</v>
      </c>
      <c r="U740" s="16">
        <f t="shared" si="290"/>
        <v>1.4035087719298245</v>
      </c>
      <c r="V740" s="16">
        <f t="shared" si="291"/>
        <v>0.17543859649122806</v>
      </c>
      <c r="W740" s="16">
        <f t="shared" si="292"/>
        <v>2.1052631578947367</v>
      </c>
      <c r="X740" s="16">
        <f t="shared" si="293"/>
        <v>2.4561403508771931</v>
      </c>
      <c r="Y740" s="16">
        <f t="shared" si="294"/>
        <v>0.52631578947368418</v>
      </c>
      <c r="Z740" s="16">
        <f t="shared" si="295"/>
        <v>0</v>
      </c>
      <c r="AA740" s="16">
        <f t="shared" si="296"/>
        <v>0.52631578947368418</v>
      </c>
      <c r="AB740" s="17">
        <f t="shared" si="297"/>
        <v>0.52631578947368418</v>
      </c>
      <c r="AC740" s="15">
        <v>15132.5</v>
      </c>
      <c r="AD740" s="14">
        <f>AVERAGE(Tabela1[[#This Row],[202407-JUL]:[202506-JUN]])</f>
        <v>285</v>
      </c>
      <c r="AE740" s="14">
        <f t="shared" si="298"/>
        <v>311.11111111111109</v>
      </c>
      <c r="AF740" s="5">
        <v>0</v>
      </c>
      <c r="AG740" s="6">
        <v>1450</v>
      </c>
      <c r="AH740" s="4">
        <v>0</v>
      </c>
      <c r="AI740" s="23">
        <f>SUM(Tabela1[[#This Row],[ESTOQUE RJ]:[ESTOQUE SC]])</f>
        <v>1450</v>
      </c>
      <c r="AJ740" s="4">
        <v>0</v>
      </c>
      <c r="AK740" s="4">
        <v>0</v>
      </c>
      <c r="AL740" s="24">
        <f>SUM(Tabela1[[#This Row],[QTD CONTAINER]:[QTD FÁBRICA]])</f>
        <v>0</v>
      </c>
      <c r="AM740" s="7">
        <f t="shared" si="299"/>
        <v>5.0877192982456139</v>
      </c>
      <c r="AN740" s="7">
        <f t="shared" si="300"/>
        <v>0</v>
      </c>
      <c r="AO740" s="8">
        <f t="shared" si="301"/>
        <v>0</v>
      </c>
      <c r="AP740" s="9">
        <f t="shared" si="302"/>
        <v>0</v>
      </c>
      <c r="AQ740" s="25">
        <f t="shared" si="303"/>
        <v>5.0877192982456139</v>
      </c>
      <c r="AR740" s="18">
        <f t="shared" si="304"/>
        <v>4.6607142857142865</v>
      </c>
      <c r="AS740" s="7">
        <f t="shared" si="305"/>
        <v>0</v>
      </c>
      <c r="AT740" s="8">
        <f t="shared" si="306"/>
        <v>0</v>
      </c>
      <c r="AU740" s="9">
        <f t="shared" si="307"/>
        <v>0</v>
      </c>
      <c r="AV740" s="10">
        <f t="shared" si="308"/>
        <v>4.6607142857142865</v>
      </c>
      <c r="AW740" s="22">
        <f t="shared" si="309"/>
        <v>3.3550792171481829</v>
      </c>
      <c r="AX740" s="5">
        <f t="shared" si="310"/>
        <v>1000</v>
      </c>
      <c r="AY740" s="4">
        <f>IF(
  AND(Tabela1[[#This Row],[GRUPO | ITEM]]="PALHETAS",NOT(OR(MID(Tabela1[[#This Row],[ITEM]],1,5)="YN-PF",MID(Tabela1[[#This Row],[ITEM]],1,5)="YN-PC"))),
  0,
  IF(
    ROUNDUP(
      IF(
        IF(D740="A",13-SUM(AR740:AU740),IF(D740="B",11-SUM(AR740:AU740),IF(D740="C",7-SUM(AR740:AU740))))
        &lt;0,
        0,
        IF(D740="A",13-SUM(AR740:AU740),IF(D740="B",11-SUM(AR740:AU740),IF(D740="C",7-SUM(AR740:AU740))))
      )
      *AE740/C740, 0
    )
    *C740 = 0,
    0,
    ROUNDUP(
      IF(
        IF(D740="A",13-SUM(AR740:AU740),IF(D740="B",11-SUM(AR740:AU740),IF(D740="C",7-SUM(AR740:AU740))))
        &lt;0,
        0,
        IF(D740="A",13-SUM(AR740:AU740),IF(D740="B",11-SUM(AR740:AU740),IF(D740="C",7-SUM(AR740:AU740))))
      )
      *AE740/C740, 0
    ) *C740
  )
)</f>
        <v>1000</v>
      </c>
      <c r="AZ740" s="26">
        <f>IF(OR(COUNTIF(AB740,"&gt;="&amp;1.5)+COUNTIF(AA740,"&gt;="&amp;1.5)+COUNTIF(Z740,"&gt;="&amp;1.5)+COUNTIF(Y740,"&gt;="&amp;1.5)+COUNTIF(X740,"&gt;="&amp;1.5)&gt;=2,COUNTIF(AB740,"&gt;="&amp;2)&gt;=1,AND(AA740&gt;=1.5,AB740&lt;=0.3,AI740=0)),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+IFERROR(BA740*C740,0),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+IFERROR(BA740*C740,0),
IFERROR(AVERAGEIF(Tabela1[[#This Row],[COMPRA PADRÃO]:[COMPRA &gt;30%]],"&gt;"&amp;0,Tabela1[[#This Row],[COMPRA PADRÃO]:[COMPRA &gt;30%]]),
0))/Tabela1[[#This Row],[U/CX]],0)*Tabela1[[#This Row],[U/CX]])</f>
        <v>1000</v>
      </c>
      <c r="BA740" s="19"/>
      <c r="BB740" s="19"/>
      <c r="BC740" s="5"/>
      <c r="BD740" s="43">
        <f t="shared" si="311"/>
        <v>10.754716981132075</v>
      </c>
      <c r="BE740" s="44">
        <f>Tabela1[[#This Row],[MÉDIA DIÁRIA]]*180</f>
        <v>1935.8490566037735</v>
      </c>
      <c r="BF740" s="44">
        <f>Tabela1[[#This Row],[MÉDIA DIÁRIA]]*IF(Tabela1[[#This Row],[ABC FAT]]="A",(13*22),IF(Tabela1[[#This Row],[ABC FAT]]="B",(9*22),IF(Tabela1[[#This Row],[ABC FAT]]="C",(3*22),0)))</f>
        <v>709.81132075471692</v>
      </c>
      <c r="BG740" s="44">
        <f>SUM(Tabela1[[#This Row],[ESTOQUE TOTAL]],Tabela1[[#This Row],[TRÂNSITO TOTAL]])</f>
        <v>1450</v>
      </c>
      <c r="BH7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7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5.1656920077972708E-4</v>
      </c>
    </row>
    <row r="741" spans="1:61" s="3" customFormat="1" x14ac:dyDescent="0.2">
      <c r="A741" s="4" t="s">
        <v>202</v>
      </c>
      <c r="B741" s="4" t="s">
        <v>359</v>
      </c>
      <c r="C741" s="4">
        <v>15</v>
      </c>
      <c r="D741" s="4" t="s">
        <v>85</v>
      </c>
      <c r="E741" s="5">
        <v>135</v>
      </c>
      <c r="F741" s="4">
        <v>105</v>
      </c>
      <c r="G741" s="4">
        <v>75</v>
      </c>
      <c r="H741" s="4">
        <v>165</v>
      </c>
      <c r="I741" s="4">
        <v>90</v>
      </c>
      <c r="J741" s="4">
        <v>90</v>
      </c>
      <c r="K741" s="4"/>
      <c r="L741" s="4">
        <v>30</v>
      </c>
      <c r="M741" s="4">
        <v>30</v>
      </c>
      <c r="N741" s="4">
        <v>15</v>
      </c>
      <c r="O741" s="4">
        <v>75</v>
      </c>
      <c r="P741" s="4">
        <v>135</v>
      </c>
      <c r="Q741" s="13">
        <f t="shared" si="286"/>
        <v>1.5714285714285714</v>
      </c>
      <c r="R741" s="16">
        <f t="shared" si="287"/>
        <v>1.2222222222222223</v>
      </c>
      <c r="S741" s="16">
        <f t="shared" si="288"/>
        <v>0.87301587301587302</v>
      </c>
      <c r="T741" s="16">
        <f t="shared" si="289"/>
        <v>1.9206349206349207</v>
      </c>
      <c r="U741" s="16">
        <f t="shared" si="290"/>
        <v>1.0476190476190477</v>
      </c>
      <c r="V741" s="16">
        <f t="shared" si="291"/>
        <v>1.0476190476190477</v>
      </c>
      <c r="W741" s="16">
        <f t="shared" si="292"/>
        <v>0</v>
      </c>
      <c r="X741" s="16">
        <f t="shared" si="293"/>
        <v>0.34920634920634924</v>
      </c>
      <c r="Y741" s="16">
        <f t="shared" si="294"/>
        <v>0.34920634920634924</v>
      </c>
      <c r="Z741" s="16">
        <f t="shared" si="295"/>
        <v>0.17460317460317462</v>
      </c>
      <c r="AA741" s="16">
        <f t="shared" si="296"/>
        <v>0.87301587301587302</v>
      </c>
      <c r="AB741" s="17">
        <f t="shared" si="297"/>
        <v>1.5714285714285714</v>
      </c>
      <c r="AC741" s="15">
        <v>15500.1</v>
      </c>
      <c r="AD741" s="14">
        <f>AVERAGE(Tabela1[[#This Row],[202407-JUL]:[202506-JUN]])</f>
        <v>85.909090909090907</v>
      </c>
      <c r="AE741" s="14">
        <f t="shared" si="298"/>
        <v>93</v>
      </c>
      <c r="AF741" s="5">
        <v>0</v>
      </c>
      <c r="AG741" s="6">
        <v>540</v>
      </c>
      <c r="AH741" s="4">
        <v>45</v>
      </c>
      <c r="AI741" s="23">
        <f>SUM(Tabela1[[#This Row],[ESTOQUE RJ]:[ESTOQUE SC]])</f>
        <v>585</v>
      </c>
      <c r="AJ741" s="4">
        <v>0</v>
      </c>
      <c r="AK741" s="4">
        <v>0</v>
      </c>
      <c r="AL741" s="24">
        <f>SUM(Tabela1[[#This Row],[QTD CONTAINER]:[QTD FÁBRICA]])</f>
        <v>0</v>
      </c>
      <c r="AM741" s="7">
        <f t="shared" si="299"/>
        <v>6.2857142857142856</v>
      </c>
      <c r="AN741" s="7">
        <f t="shared" si="300"/>
        <v>0.52380952380952384</v>
      </c>
      <c r="AO741" s="8">
        <f t="shared" si="301"/>
        <v>0</v>
      </c>
      <c r="AP741" s="9">
        <f t="shared" si="302"/>
        <v>0</v>
      </c>
      <c r="AQ741" s="25">
        <f t="shared" si="303"/>
        <v>6.8095238095238093</v>
      </c>
      <c r="AR741" s="18">
        <f t="shared" si="304"/>
        <v>5.806451612903226</v>
      </c>
      <c r="AS741" s="7">
        <f t="shared" si="305"/>
        <v>0.4838709677419355</v>
      </c>
      <c r="AT741" s="8">
        <f t="shared" si="306"/>
        <v>0</v>
      </c>
      <c r="AU741" s="9">
        <f t="shared" si="307"/>
        <v>0</v>
      </c>
      <c r="AV741" s="10">
        <f t="shared" si="308"/>
        <v>6.2903225806451619</v>
      </c>
      <c r="AW741" s="22">
        <f t="shared" si="309"/>
        <v>0.67073170731707321</v>
      </c>
      <c r="AX741" s="5">
        <f t="shared" si="310"/>
        <v>30</v>
      </c>
      <c r="AY741" s="4">
        <f>IF(
  AND(Tabela1[[#This Row],[GRUPO | ITEM]]="PALHETAS",NOT(OR(MID(Tabela1[[#This Row],[ITEM]],1,5)="YN-PF",MID(Tabela1[[#This Row],[ITEM]],1,5)="YN-PC"))),
  0,
  IF(
    ROUNDUP(
      IF(
        IF(D741="A",13-SUM(AR741:AU741),IF(D741="B",11-SUM(AR741:AU741),IF(D741="C",7-SUM(AR741:AU741))))
        &lt;0,
        0,
        IF(D741="A",13-SUM(AR741:AU741),IF(D741="B",11-SUM(AR741:AU741),IF(D741="C",7-SUM(AR741:AU741))))
      )
      *AE741/C741, 0
    )
    *C741 = 0,
    0,
    ROUNDUP(
      IF(
        IF(D741="A",13-SUM(AR741:AU741),IF(D741="B",11-SUM(AR741:AU741),IF(D741="C",7-SUM(AR741:AU741))))
        &lt;0,
        0,
        IF(D741="A",13-SUM(AR741:AU741),IF(D741="B",11-SUM(AR741:AU741),IF(D741="C",7-SUM(AR741:AU741))))
      )
      *AE741/C741, 0
    ) *C741
  )
)</f>
        <v>75</v>
      </c>
      <c r="AZ741" s="26">
        <f>IF(OR(COUNTIF(AB741,"&gt;="&amp;1.5)+COUNTIF(AA741,"&gt;="&amp;1.5)+COUNTIF(Z741,"&gt;="&amp;1.5)+COUNTIF(Y741,"&gt;="&amp;1.5)+COUNTIF(X741,"&gt;="&amp;1.5)&gt;=2,COUNTIF(AB741,"&gt;="&amp;2)&gt;=1,AND(AA741&gt;=1.5,AB741&lt;=0.3,AI741=0)),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+IFERROR(BA741*C741,0),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+IFERROR(BA741*C741,0),
IFERROR(AVERAGEIF(Tabela1[[#This Row],[COMPRA PADRÃO]:[COMPRA &gt;30%]],"&gt;"&amp;0,Tabela1[[#This Row],[COMPRA PADRÃO]:[COMPRA &gt;30%]]),
0))/Tabela1[[#This Row],[U/CX]],0)*Tabela1[[#This Row],[U/CX]])</f>
        <v>60</v>
      </c>
      <c r="BA741" s="19"/>
      <c r="BB741" s="19"/>
      <c r="BC741" s="5"/>
      <c r="BD741" s="43">
        <f t="shared" si="311"/>
        <v>3.5660377358490565</v>
      </c>
      <c r="BE741" s="44">
        <f>Tabela1[[#This Row],[MÉDIA DIÁRIA]]*180</f>
        <v>641.88679245283015</v>
      </c>
      <c r="BF741" s="44">
        <f>Tabela1[[#This Row],[MÉDIA DIÁRIA]]*IF(Tabela1[[#This Row],[ABC FAT]]="A",(13*22),IF(Tabela1[[#This Row],[ABC FAT]]="B",(9*22),IF(Tabela1[[#This Row],[ABC FAT]]="C",(3*22),0)))</f>
        <v>235.35849056603772</v>
      </c>
      <c r="BG741" s="44">
        <f>SUM(Tabela1[[#This Row],[ESTOQUE TOTAL]],Tabela1[[#This Row],[TRÂNSITO TOTAL]])</f>
        <v>585</v>
      </c>
      <c r="BH7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285</v>
      </c>
      <c r="BI7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1.557907113462669E-3</v>
      </c>
    </row>
    <row r="742" spans="1:61" s="3" customFormat="1" x14ac:dyDescent="0.2">
      <c r="A742" s="4" t="s">
        <v>39</v>
      </c>
      <c r="B742" s="4" t="s">
        <v>215</v>
      </c>
      <c r="C742" s="4">
        <v>200</v>
      </c>
      <c r="D742" s="4" t="s">
        <v>85</v>
      </c>
      <c r="E742" s="5">
        <v>700</v>
      </c>
      <c r="F742" s="4">
        <v>200</v>
      </c>
      <c r="G742" s="4">
        <v>1350</v>
      </c>
      <c r="H742" s="4">
        <v>430</v>
      </c>
      <c r="I742" s="4">
        <v>1100</v>
      </c>
      <c r="J742" s="4">
        <v>450</v>
      </c>
      <c r="K742" s="4">
        <v>900</v>
      </c>
      <c r="L742" s="4"/>
      <c r="M742" s="4">
        <v>200</v>
      </c>
      <c r="N742" s="4">
        <v>400</v>
      </c>
      <c r="O742" s="4">
        <v>1200</v>
      </c>
      <c r="P742" s="4">
        <v>200</v>
      </c>
      <c r="Q742" s="13">
        <f t="shared" si="286"/>
        <v>1.0799438990182328</v>
      </c>
      <c r="R742" s="16">
        <f t="shared" si="287"/>
        <v>0.30855539971949514</v>
      </c>
      <c r="S742" s="16">
        <f t="shared" si="288"/>
        <v>2.0827489481065919</v>
      </c>
      <c r="T742" s="16">
        <f t="shared" si="289"/>
        <v>0.66339410939691446</v>
      </c>
      <c r="U742" s="16">
        <f t="shared" si="290"/>
        <v>1.6970546984572232</v>
      </c>
      <c r="V742" s="16">
        <f t="shared" si="291"/>
        <v>0.69424964936886402</v>
      </c>
      <c r="W742" s="16">
        <f t="shared" si="292"/>
        <v>1.388499298737728</v>
      </c>
      <c r="X742" s="16">
        <f t="shared" si="293"/>
        <v>0</v>
      </c>
      <c r="Y742" s="16">
        <f t="shared" si="294"/>
        <v>0.30855539971949514</v>
      </c>
      <c r="Z742" s="16">
        <f t="shared" si="295"/>
        <v>0.61711079943899028</v>
      </c>
      <c r="AA742" s="16">
        <f t="shared" si="296"/>
        <v>1.8513323983169707</v>
      </c>
      <c r="AB742" s="17">
        <f t="shared" si="297"/>
        <v>0.30855539971949514</v>
      </c>
      <c r="AC742" s="15">
        <v>22957.9</v>
      </c>
      <c r="AD742" s="14">
        <f>AVERAGE(Tabela1[[#This Row],[202407-JUL]:[202506-JUN]])</f>
        <v>648.18181818181813</v>
      </c>
      <c r="AE742" s="14">
        <f t="shared" si="298"/>
        <v>648.18181818181813</v>
      </c>
      <c r="AF742" s="5">
        <v>3</v>
      </c>
      <c r="AG742" s="6">
        <v>5522</v>
      </c>
      <c r="AH742" s="4">
        <v>0</v>
      </c>
      <c r="AI742" s="23">
        <f>SUM(Tabela1[[#This Row],[ESTOQUE RJ]:[ESTOQUE SC]])</f>
        <v>5522</v>
      </c>
      <c r="AJ742" s="4">
        <v>0</v>
      </c>
      <c r="AK742" s="4">
        <v>0</v>
      </c>
      <c r="AL742" s="24">
        <f>SUM(Tabela1[[#This Row],[QTD CONTAINER]:[QTD FÁBRICA]])</f>
        <v>0</v>
      </c>
      <c r="AM742" s="7">
        <f t="shared" si="299"/>
        <v>8.5192145862552593</v>
      </c>
      <c r="AN742" s="7">
        <f t="shared" si="300"/>
        <v>0</v>
      </c>
      <c r="AO742" s="8">
        <f t="shared" si="301"/>
        <v>0</v>
      </c>
      <c r="AP742" s="9">
        <f t="shared" si="302"/>
        <v>0</v>
      </c>
      <c r="AQ742" s="25">
        <f t="shared" si="303"/>
        <v>8.5192145862552593</v>
      </c>
      <c r="AR742" s="18">
        <f t="shared" si="304"/>
        <v>8.5192145862552593</v>
      </c>
      <c r="AS742" s="7">
        <f t="shared" si="305"/>
        <v>0</v>
      </c>
      <c r="AT742" s="8">
        <f t="shared" si="306"/>
        <v>0</v>
      </c>
      <c r="AU742" s="9">
        <f t="shared" si="307"/>
        <v>0</v>
      </c>
      <c r="AV742" s="10">
        <f t="shared" si="308"/>
        <v>8.5192145862552593</v>
      </c>
      <c r="AW742" s="22">
        <f t="shared" si="309"/>
        <v>0</v>
      </c>
      <c r="AX742" s="5">
        <f t="shared" si="310"/>
        <v>0</v>
      </c>
      <c r="AY742" s="4">
        <f>IF(
  AND(Tabela1[[#This Row],[GRUPO | ITEM]]="PALHETAS",NOT(OR(MID(Tabela1[[#This Row],[ITEM]],1,5)="YN-PF",MID(Tabela1[[#This Row],[ITEM]],1,5)="YN-PC"))),
  0,
  IF(
    ROUNDUP(
      IF(
        IF(D742="A",13-SUM(AR742:AU742),IF(D742="B",11-SUM(AR742:AU742),IF(D742="C",7-SUM(AR742:AU742))))
        &lt;0,
        0,
        IF(D742="A",13-SUM(AR742:AU742),IF(D742="B",11-SUM(AR742:AU742),IF(D742="C",7-SUM(AR742:AU742))))
      )
      *AE742/C742, 0
    )
    *C742 = 0,
    0,
    ROUNDUP(
      IF(
        IF(D742="A",13-SUM(AR742:AU742),IF(D742="B",11-SUM(AR742:AU742),IF(D742="C",7-SUM(AR742:AU742))))
        &lt;0,
        0,
        IF(D742="A",13-SUM(AR742:AU742),IF(D742="B",11-SUM(AR742:AU742),IF(D742="C",7-SUM(AR742:AU742))))
      )
      *AE742/C742, 0
    ) *C742
  )
)</f>
        <v>0</v>
      </c>
      <c r="AZ742" s="26">
        <f>IF(OR(COUNTIF(AB742,"&gt;="&amp;1.5)+COUNTIF(AA742,"&gt;="&amp;1.5)+COUNTIF(Z742,"&gt;="&amp;1.5)+COUNTIF(Y742,"&gt;="&amp;1.5)+COUNTIF(X742,"&gt;="&amp;1.5)&gt;=2,COUNTIF(AB742,"&gt;="&amp;2)&gt;=1,AND(AA742&gt;=1.5,AB742&lt;=0.3,AI742=0)),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+IFERROR(BA742*C742,0),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+IFERROR(BA742*C742,0),
IFERROR(AVERAGEIF(Tabela1[[#This Row],[COMPRA PADRÃO]:[COMPRA &gt;30%]],"&gt;"&amp;0,Tabela1[[#This Row],[COMPRA PADRÃO]:[COMPRA &gt;30%]]),
0))/Tabela1[[#This Row],[U/CX]],0)*Tabela1[[#This Row],[U/CX]])</f>
        <v>0</v>
      </c>
      <c r="BA742" s="19"/>
      <c r="BB742" s="19"/>
      <c r="BC742" s="41"/>
      <c r="BD742" s="43">
        <f t="shared" si="311"/>
        <v>26.90566037735849</v>
      </c>
      <c r="BE742" s="44">
        <f>Tabela1[[#This Row],[MÉDIA DIÁRIA]]*180</f>
        <v>4843.0188679245284</v>
      </c>
      <c r="BF742" s="44">
        <f>Tabela1[[#This Row],[MÉDIA DIÁRIA]]*IF(Tabela1[[#This Row],[ABC FAT]]="A",(13*22),IF(Tabela1[[#This Row],[ABC FAT]]="B",(9*22),IF(Tabela1[[#This Row],[ABC FAT]]="C",(3*22),0)))</f>
        <v>1775.7735849056603</v>
      </c>
      <c r="BG742" s="44">
        <f>SUM(Tabela1[[#This Row],[ESTOQUE TOTAL]],Tabela1[[#This Row],[TRÂNSITO TOTAL]])</f>
        <v>5522</v>
      </c>
      <c r="BH7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7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2.0648278011531869E-4</v>
      </c>
    </row>
    <row r="743" spans="1:61" s="3" customFormat="1" x14ac:dyDescent="0.2">
      <c r="A743" s="4" t="s">
        <v>17</v>
      </c>
      <c r="B743" s="4" t="s">
        <v>24</v>
      </c>
      <c r="C743" s="4">
        <v>50</v>
      </c>
      <c r="D743" s="4" t="s">
        <v>19</v>
      </c>
      <c r="E743" s="5">
        <v>8150</v>
      </c>
      <c r="F743" s="4">
        <v>5400</v>
      </c>
      <c r="G743" s="4">
        <v>4450</v>
      </c>
      <c r="H743" s="4">
        <v>13800</v>
      </c>
      <c r="I743" s="4">
        <v>11750</v>
      </c>
      <c r="J743" s="4">
        <v>2800</v>
      </c>
      <c r="K743" s="4">
        <v>8150</v>
      </c>
      <c r="L743" s="4">
        <v>4950</v>
      </c>
      <c r="M743" s="4">
        <v>4900</v>
      </c>
      <c r="N743" s="4">
        <v>4250</v>
      </c>
      <c r="O743" s="4">
        <v>4750</v>
      </c>
      <c r="P743" s="4">
        <v>6700</v>
      </c>
      <c r="Q743" s="13">
        <f t="shared" si="286"/>
        <v>1.221736414740787</v>
      </c>
      <c r="R743" s="16">
        <f t="shared" si="287"/>
        <v>0.80949406620861963</v>
      </c>
      <c r="S743" s="16">
        <f t="shared" si="288"/>
        <v>0.66708307307932546</v>
      </c>
      <c r="T743" s="16">
        <f t="shared" si="289"/>
        <v>2.0687070580886946</v>
      </c>
      <c r="U743" s="16">
        <f t="shared" si="290"/>
        <v>1.7613991255465336</v>
      </c>
      <c r="V743" s="16">
        <f t="shared" si="291"/>
        <v>0.41973766396002499</v>
      </c>
      <c r="W743" s="16">
        <f t="shared" si="292"/>
        <v>1.221736414740787</v>
      </c>
      <c r="X743" s="16">
        <f t="shared" si="293"/>
        <v>0.74203622735790131</v>
      </c>
      <c r="Y743" s="16">
        <f t="shared" si="294"/>
        <v>0.73454091193004378</v>
      </c>
      <c r="Z743" s="16">
        <f t="shared" si="295"/>
        <v>0.63710181136789512</v>
      </c>
      <c r="AA743" s="16">
        <f t="shared" si="296"/>
        <v>0.71205496564647097</v>
      </c>
      <c r="AB743" s="17">
        <f t="shared" si="297"/>
        <v>1.004372267332917</v>
      </c>
      <c r="AC743" s="15">
        <v>804495.5</v>
      </c>
      <c r="AD743" s="14">
        <f>AVERAGE(Tabela1[[#This Row],[202407-JUL]:[202506-JUN]])</f>
        <v>6670.833333333333</v>
      </c>
      <c r="AE743" s="14">
        <f t="shared" si="298"/>
        <v>6670.833333333333</v>
      </c>
      <c r="AF743" s="5">
        <v>1</v>
      </c>
      <c r="AG743" s="6">
        <v>35700</v>
      </c>
      <c r="AH743" s="4">
        <v>27750</v>
      </c>
      <c r="AI743" s="23">
        <f>SUM(Tabela1[[#This Row],[ESTOQUE RJ]:[ESTOQUE SC]])</f>
        <v>63450</v>
      </c>
      <c r="AJ743" s="4">
        <v>0</v>
      </c>
      <c r="AK743" s="4">
        <v>0</v>
      </c>
      <c r="AL743" s="24">
        <f>SUM(Tabela1[[#This Row],[QTD CONTAINER]:[QTD FÁBRICA]])</f>
        <v>0</v>
      </c>
      <c r="AM743" s="7">
        <f t="shared" si="299"/>
        <v>5.351655215490319</v>
      </c>
      <c r="AN743" s="7">
        <f t="shared" si="300"/>
        <v>4.1599000624609621</v>
      </c>
      <c r="AO743" s="8">
        <f t="shared" si="301"/>
        <v>0</v>
      </c>
      <c r="AP743" s="9">
        <f t="shared" si="302"/>
        <v>0</v>
      </c>
      <c r="AQ743" s="25">
        <f t="shared" si="303"/>
        <v>9.5115552779512811</v>
      </c>
      <c r="AR743" s="18">
        <f t="shared" si="304"/>
        <v>5.351655215490319</v>
      </c>
      <c r="AS743" s="7">
        <f t="shared" si="305"/>
        <v>4.1599000624609621</v>
      </c>
      <c r="AT743" s="8">
        <f t="shared" si="306"/>
        <v>0</v>
      </c>
      <c r="AU743" s="9">
        <f t="shared" si="307"/>
        <v>0</v>
      </c>
      <c r="AV743" s="10">
        <f t="shared" si="308"/>
        <v>9.5115552779512811</v>
      </c>
      <c r="AW743" s="22">
        <f t="shared" si="309"/>
        <v>3.4928169893816365</v>
      </c>
      <c r="AX743" s="5">
        <f t="shared" si="310"/>
        <v>23300</v>
      </c>
      <c r="AY743" s="4">
        <f>IF(
  AND(Tabela1[[#This Row],[GRUPO | ITEM]]="PALHETAS",NOT(OR(MID(Tabela1[[#This Row],[ITEM]],1,5)="YN-PF",MID(Tabela1[[#This Row],[ITEM]],1,5)="YN-PC"))),
  0,
  IF(
    ROUNDUP(
      IF(
        IF(D743="A",13-SUM(AR743:AU743),IF(D743="B",11-SUM(AR743:AU743),IF(D743="C",7-SUM(AR743:AU743))))
        &lt;0,
        0,
        IF(D743="A",13-SUM(AR743:AU743),IF(D743="B",11-SUM(AR743:AU743),IF(D743="C",7-SUM(AR743:AU743))))
      )
      *AE743/C743, 0
    )
    *C743 = 0,
    0,
    ROUNDUP(
      IF(
        IF(D743="A",13-SUM(AR743:AU743),IF(D743="B",11-SUM(AR743:AU743),IF(D743="C",7-SUM(AR743:AU743))))
        &lt;0,
        0,
        IF(D743="A",13-SUM(AR743:AU743),IF(D743="B",11-SUM(AR743:AU743),IF(D743="C",7-SUM(AR743:AU743))))
      )
      *AE743/C743, 0
    ) *C743
  )
)</f>
        <v>23300</v>
      </c>
      <c r="AZ743" s="26">
        <f>IF(OR(COUNTIF(AB743,"&gt;="&amp;1.5)+COUNTIF(AA743,"&gt;="&amp;1.5)+COUNTIF(Z743,"&gt;="&amp;1.5)+COUNTIF(Y743,"&gt;="&amp;1.5)+COUNTIF(X743,"&gt;="&amp;1.5)&gt;=2,COUNTIF(AB743,"&gt;="&amp;2)&gt;=1,AND(AA743&gt;=1.5,AB743&lt;=0.3,AI743=0)),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+IFERROR(BA743*C743,0),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+IFERROR(BA743*C743,0),
IFERROR(AVERAGEIF(Tabela1[[#This Row],[COMPRA PADRÃO]:[COMPRA &gt;30%]],"&gt;"&amp;0,Tabela1[[#This Row],[COMPRA PADRÃO]:[COMPRA &gt;30%]]),
0))/Tabela1[[#This Row],[U/CX]],0)*Tabela1[[#This Row],[U/CX]])</f>
        <v>23300</v>
      </c>
      <c r="BA743" s="19"/>
      <c r="BB743" s="19"/>
      <c r="BC743" s="5"/>
      <c r="BD743" s="43">
        <f t="shared" si="311"/>
        <v>302.07547169811323</v>
      </c>
      <c r="BE743" s="44">
        <f>Tabela1[[#This Row],[MÉDIA DIÁRIA]]*180</f>
        <v>54373.584905660384</v>
      </c>
      <c r="BF743" s="44">
        <f>Tabela1[[#This Row],[MÉDIA DIÁRIA]]*IF(Tabela1[[#This Row],[ABC FAT]]="A",(13*22),IF(Tabela1[[#This Row],[ABC FAT]]="B",(9*22),IF(Tabela1[[#This Row],[ABC FAT]]="C",(3*22),0)))</f>
        <v>86393.584905660391</v>
      </c>
      <c r="BG743" s="44">
        <f>SUM(Tabela1[[#This Row],[ESTOQUE TOTAL]],Tabela1[[#This Row],[TRÂNSITO TOTAL]])</f>
        <v>63450</v>
      </c>
      <c r="BH7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77300</v>
      </c>
      <c r="BI7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1.8391283225761675E-5</v>
      </c>
    </row>
    <row r="744" spans="1:61" s="3" customFormat="1" x14ac:dyDescent="0.2">
      <c r="A744" s="4" t="s">
        <v>14</v>
      </c>
      <c r="B744" s="4" t="s">
        <v>623</v>
      </c>
      <c r="C744" s="4">
        <v>250</v>
      </c>
      <c r="D744" s="4" t="s">
        <v>16</v>
      </c>
      <c r="E744" s="5">
        <v>600</v>
      </c>
      <c r="F744" s="4">
        <v>270</v>
      </c>
      <c r="G744" s="4">
        <v>730</v>
      </c>
      <c r="H744" s="4">
        <v>220</v>
      </c>
      <c r="I744" s="4">
        <v>550</v>
      </c>
      <c r="J744" s="4">
        <v>50</v>
      </c>
      <c r="K744" s="4">
        <v>210</v>
      </c>
      <c r="L744" s="4">
        <v>120</v>
      </c>
      <c r="M744" s="4">
        <v>360</v>
      </c>
      <c r="N744" s="4">
        <v>300</v>
      </c>
      <c r="O744" s="4">
        <v>120</v>
      </c>
      <c r="P744" s="4">
        <v>740</v>
      </c>
      <c r="Q744" s="13">
        <f t="shared" si="286"/>
        <v>1.6861826697892273</v>
      </c>
      <c r="R744" s="16">
        <f t="shared" si="287"/>
        <v>0.75878220140515229</v>
      </c>
      <c r="S744" s="16">
        <f t="shared" si="288"/>
        <v>2.0515222482435598</v>
      </c>
      <c r="T744" s="16">
        <f t="shared" si="289"/>
        <v>0.61826697892271665</v>
      </c>
      <c r="U744" s="16">
        <f t="shared" si="290"/>
        <v>1.5456674473067917</v>
      </c>
      <c r="V744" s="16">
        <f t="shared" si="291"/>
        <v>0.14051522248243561</v>
      </c>
      <c r="W744" s="16">
        <f t="shared" si="292"/>
        <v>0.5901639344262295</v>
      </c>
      <c r="X744" s="16">
        <f t="shared" si="293"/>
        <v>0.33723653395784547</v>
      </c>
      <c r="Y744" s="16">
        <f t="shared" si="294"/>
        <v>1.0117096018735363</v>
      </c>
      <c r="Z744" s="16">
        <f t="shared" si="295"/>
        <v>0.84309133489461363</v>
      </c>
      <c r="AA744" s="16">
        <f t="shared" si="296"/>
        <v>0.33723653395784547</v>
      </c>
      <c r="AB744" s="17">
        <f t="shared" si="297"/>
        <v>2.0796252927400469</v>
      </c>
      <c r="AC744" s="15">
        <v>37040</v>
      </c>
      <c r="AD744" s="14">
        <f>AVERAGE(Tabela1[[#This Row],[202407-JUL]:[202506-JUN]])</f>
        <v>355.83333333333331</v>
      </c>
      <c r="AE744" s="14">
        <f t="shared" si="298"/>
        <v>383.63636363636363</v>
      </c>
      <c r="AF744" s="5">
        <v>0</v>
      </c>
      <c r="AG744" s="6">
        <v>2850</v>
      </c>
      <c r="AH744" s="4">
        <v>0</v>
      </c>
      <c r="AI744" s="23">
        <f>SUM(Tabela1[[#This Row],[ESTOQUE RJ]:[ESTOQUE SC]])</f>
        <v>2850</v>
      </c>
      <c r="AJ744" s="4">
        <v>500</v>
      </c>
      <c r="AK744" s="4">
        <v>0</v>
      </c>
      <c r="AL744" s="24">
        <f>SUM(Tabela1[[#This Row],[QTD CONTAINER]:[QTD FÁBRICA]])</f>
        <v>500</v>
      </c>
      <c r="AM744" s="7">
        <f t="shared" si="299"/>
        <v>8.0093676814988299</v>
      </c>
      <c r="AN744" s="7">
        <f t="shared" si="300"/>
        <v>0</v>
      </c>
      <c r="AO744" s="8">
        <f t="shared" si="301"/>
        <v>1.405152224824356</v>
      </c>
      <c r="AP744" s="9">
        <f t="shared" si="302"/>
        <v>0</v>
      </c>
      <c r="AQ744" s="25">
        <f t="shared" si="303"/>
        <v>9.4145199063231857</v>
      </c>
      <c r="AR744" s="18">
        <f t="shared" si="304"/>
        <v>7.4289099526066353</v>
      </c>
      <c r="AS744" s="7">
        <f t="shared" si="305"/>
        <v>0</v>
      </c>
      <c r="AT744" s="8">
        <f t="shared" si="306"/>
        <v>1.3033175355450237</v>
      </c>
      <c r="AU744" s="9">
        <f t="shared" si="307"/>
        <v>0</v>
      </c>
      <c r="AV744" s="10">
        <f t="shared" si="308"/>
        <v>8.7322274881516595</v>
      </c>
      <c r="AW744" s="22">
        <f t="shared" si="309"/>
        <v>8.7900829833008913</v>
      </c>
      <c r="AX744" s="5">
        <f t="shared" si="310"/>
        <v>750</v>
      </c>
      <c r="AY744" s="4">
        <f>IF(
  AND(Tabela1[[#This Row],[GRUPO | ITEM]]="PALHETAS",NOT(OR(MID(Tabela1[[#This Row],[ITEM]],1,5)="YN-PF",MID(Tabela1[[#This Row],[ITEM]],1,5)="YN-PC"))),
  0,
  IF(
    ROUNDUP(
      IF(
        IF(D744="A",13-SUM(AR744:AU744),IF(D744="B",11-SUM(AR744:AU744),IF(D744="C",7-SUM(AR744:AU744))))
        &lt;0,
        0,
        IF(D744="A",13-SUM(AR744:AU744),IF(D744="B",11-SUM(AR744:AU744),IF(D744="C",7-SUM(AR744:AU744))))
      )
      *AE744/C744, 0
    )
    *C744 = 0,
    0,
    ROUNDUP(
      IF(
        IF(D744="A",13-SUM(AR744:AU744),IF(D744="B",11-SUM(AR744:AU744),IF(D744="C",7-SUM(AR744:AU744))))
        &lt;0,
        0,
        IF(D744="A",13-SUM(AR744:AU744),IF(D744="B",11-SUM(AR744:AU744),IF(D744="C",7-SUM(AR744:AU744))))
      )
      *AE744/C744, 0
    ) *C744
  )
)</f>
        <v>1000</v>
      </c>
      <c r="AZ744" s="26">
        <f>IF(OR(COUNTIF(AB744,"&gt;="&amp;1.5)+COUNTIF(AA744,"&gt;="&amp;1.5)+COUNTIF(Z744,"&gt;="&amp;1.5)+COUNTIF(Y744,"&gt;="&amp;1.5)+COUNTIF(X744,"&gt;="&amp;1.5)&gt;=2,COUNTIF(AB744,"&gt;="&amp;2)&gt;=1,AND(AA744&gt;=1.5,AB744&lt;=0.3,AI744=0)),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+IFERROR(BA744*C744,0),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+IFERROR(BA744*C744,0),
IFERROR(AVERAGEIF(Tabela1[[#This Row],[COMPRA PADRÃO]:[COMPRA &gt;30%]],"&gt;"&amp;0,Tabela1[[#This Row],[COMPRA PADRÃO]:[COMPRA &gt;30%]]),
0))/Tabela1[[#This Row],[U/CX]],0)*Tabela1[[#This Row],[U/CX]])</f>
        <v>3250</v>
      </c>
      <c r="BA744" s="19"/>
      <c r="BB744" s="19"/>
      <c r="BC744" s="5"/>
      <c r="BD744" s="43">
        <f t="shared" si="311"/>
        <v>16.113207547169811</v>
      </c>
      <c r="BE744" s="44">
        <f>Tabela1[[#This Row],[MÉDIA DIÁRIA]]*180</f>
        <v>2900.3773584905662</v>
      </c>
      <c r="BF744" s="44">
        <f>Tabela1[[#This Row],[MÉDIA DIÁRIA]]*IF(Tabela1[[#This Row],[ABC FAT]]="A",(13*22),IF(Tabela1[[#This Row],[ABC FAT]]="B",(9*22),IF(Tabela1[[#This Row],[ABC FAT]]="C",(3*22),0)))</f>
        <v>3190.4150943396226</v>
      </c>
      <c r="BG744" s="44">
        <f>SUM(Tabela1[[#This Row],[ESTOQUE TOTAL]],Tabela1[[#This Row],[TRÂNSITO TOTAL]])</f>
        <v>3350</v>
      </c>
      <c r="BH7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2750</v>
      </c>
      <c r="BI7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3.4478272183190216E-4</v>
      </c>
    </row>
    <row r="745" spans="1:61" s="3" customFormat="1" x14ac:dyDescent="0.2">
      <c r="A745" s="4" t="s">
        <v>202</v>
      </c>
      <c r="B745" s="4" t="s">
        <v>370</v>
      </c>
      <c r="C745" s="4">
        <v>15</v>
      </c>
      <c r="D745" s="4" t="s">
        <v>85</v>
      </c>
      <c r="E745" s="5">
        <v>60</v>
      </c>
      <c r="F745" s="4">
        <v>45</v>
      </c>
      <c r="G745" s="4">
        <v>60</v>
      </c>
      <c r="H745" s="4">
        <v>15</v>
      </c>
      <c r="I745" s="4">
        <v>45</v>
      </c>
      <c r="J745" s="4">
        <v>15</v>
      </c>
      <c r="K745" s="4">
        <v>30</v>
      </c>
      <c r="L745" s="4">
        <v>135</v>
      </c>
      <c r="M745" s="4">
        <v>105</v>
      </c>
      <c r="N745" s="4">
        <v>135</v>
      </c>
      <c r="O745" s="4">
        <v>120</v>
      </c>
      <c r="P745" s="4"/>
      <c r="Q745" s="13">
        <f t="shared" si="286"/>
        <v>0.86274509803921562</v>
      </c>
      <c r="R745" s="16">
        <f t="shared" si="287"/>
        <v>0.6470588235294118</v>
      </c>
      <c r="S745" s="16">
        <f t="shared" si="288"/>
        <v>0.86274509803921562</v>
      </c>
      <c r="T745" s="16">
        <f t="shared" si="289"/>
        <v>0.2156862745098039</v>
      </c>
      <c r="U745" s="16">
        <f t="shared" si="290"/>
        <v>0.6470588235294118</v>
      </c>
      <c r="V745" s="16">
        <f t="shared" si="291"/>
        <v>0.2156862745098039</v>
      </c>
      <c r="W745" s="16">
        <f t="shared" si="292"/>
        <v>0.43137254901960781</v>
      </c>
      <c r="X745" s="16">
        <f t="shared" si="293"/>
        <v>1.9411764705882353</v>
      </c>
      <c r="Y745" s="16">
        <f t="shared" si="294"/>
        <v>1.5098039215686274</v>
      </c>
      <c r="Z745" s="16">
        <f t="shared" si="295"/>
        <v>1.9411764705882353</v>
      </c>
      <c r="AA745" s="16">
        <f t="shared" si="296"/>
        <v>1.7254901960784312</v>
      </c>
      <c r="AB745" s="17">
        <f t="shared" si="297"/>
        <v>0</v>
      </c>
      <c r="AC745" s="15">
        <v>11270.4</v>
      </c>
      <c r="AD745" s="14">
        <f>AVERAGE(Tabela1[[#This Row],[202407-JUL]:[202506-JUN]])</f>
        <v>69.545454545454547</v>
      </c>
      <c r="AE745" s="14">
        <f t="shared" si="298"/>
        <v>81.666666666666671</v>
      </c>
      <c r="AF745" s="5">
        <v>0</v>
      </c>
      <c r="AG745" s="6">
        <v>0</v>
      </c>
      <c r="AH745" s="4">
        <v>0</v>
      </c>
      <c r="AI745" s="23">
        <f>SUM(Tabela1[[#This Row],[ESTOQUE RJ]:[ESTOQUE SC]])</f>
        <v>0</v>
      </c>
      <c r="AJ745" s="4">
        <v>645</v>
      </c>
      <c r="AK745" s="4">
        <v>0</v>
      </c>
      <c r="AL745" s="24">
        <f>SUM(Tabela1[[#This Row],[QTD CONTAINER]:[QTD FÁBRICA]])</f>
        <v>645</v>
      </c>
      <c r="AM745" s="7">
        <f t="shared" si="299"/>
        <v>0</v>
      </c>
      <c r="AN745" s="7">
        <f t="shared" si="300"/>
        <v>0</v>
      </c>
      <c r="AO745" s="8">
        <f t="shared" si="301"/>
        <v>9.2745098039215677</v>
      </c>
      <c r="AP745" s="9">
        <f t="shared" si="302"/>
        <v>0</v>
      </c>
      <c r="AQ745" s="25">
        <f t="shared" si="303"/>
        <v>9.2745098039215677</v>
      </c>
      <c r="AR745" s="18">
        <f t="shared" si="304"/>
        <v>0</v>
      </c>
      <c r="AS745" s="7">
        <f t="shared" si="305"/>
        <v>0</v>
      </c>
      <c r="AT745" s="8">
        <f t="shared" si="306"/>
        <v>7.8979591836734686</v>
      </c>
      <c r="AU745" s="9">
        <f t="shared" si="307"/>
        <v>0</v>
      </c>
      <c r="AV745" s="10">
        <f t="shared" si="308"/>
        <v>7.8979591836734686</v>
      </c>
      <c r="AW745" s="22">
        <f t="shared" si="309"/>
        <v>5.9519038076152304</v>
      </c>
      <c r="AX745" s="5">
        <f t="shared" si="310"/>
        <v>0</v>
      </c>
      <c r="AY745" s="4">
        <f>IF(
  AND(Tabela1[[#This Row],[GRUPO | ITEM]]="PALHETAS",NOT(OR(MID(Tabela1[[#This Row],[ITEM]],1,5)="YN-PF",MID(Tabela1[[#This Row],[ITEM]],1,5)="YN-PC"))),
  0,
  IF(
    ROUNDUP(
      IF(
        IF(D745="A",13-SUM(AR745:AU745),IF(D745="B",11-SUM(AR745:AU745),IF(D745="C",7-SUM(AR745:AU745))))
        &lt;0,
        0,
        IF(D745="A",13-SUM(AR745:AU745),IF(D745="B",11-SUM(AR745:AU745),IF(D745="C",7-SUM(AR745:AU745))))
      )
      *AE745/C745, 0
    )
    *C745 = 0,
    0,
    ROUNDUP(
      IF(
        IF(D745="A",13-SUM(AR745:AU745),IF(D745="B",11-SUM(AR745:AU745),IF(D745="C",7-SUM(AR745:AU745))))
        &lt;0,
        0,
        IF(D745="A",13-SUM(AR745:AU745),IF(D745="B",11-SUM(AR745:AU745),IF(D745="C",7-SUM(AR745:AU745))))
      )
      *AE745/C745, 0
    ) *C745
  )
)</f>
        <v>0</v>
      </c>
      <c r="AZ745" s="26">
        <f>IF(OR(COUNTIF(AB745,"&gt;="&amp;1.5)+COUNTIF(AA745,"&gt;="&amp;1.5)+COUNTIF(Z745,"&gt;="&amp;1.5)+COUNTIF(Y745,"&gt;="&amp;1.5)+COUNTIF(X745,"&gt;="&amp;1.5)&gt;=2,COUNTIF(AB745,"&gt;="&amp;2)&gt;=1,AND(AA745&gt;=1.5,AB745&lt;=0.3,AI745=0)),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+IFERROR(BA745*C745,0),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+IFERROR(BA745*C745,0),
IFERROR(AVERAGEIF(Tabela1[[#This Row],[COMPRA PADRÃO]:[COMPRA &gt;30%]],"&gt;"&amp;0,Tabela1[[#This Row],[COMPRA PADRÃO]:[COMPRA &gt;30%]]),
0))/Tabela1[[#This Row],[U/CX]],0)*Tabela1[[#This Row],[U/CX]])</f>
        <v>450</v>
      </c>
      <c r="BA745" s="19"/>
      <c r="BB745" s="19"/>
      <c r="BC745" s="5"/>
      <c r="BD745" s="43">
        <f t="shared" si="311"/>
        <v>2.8867924528301887</v>
      </c>
      <c r="BE745" s="44">
        <f>Tabela1[[#This Row],[MÉDIA DIÁRIA]]*180</f>
        <v>519.62264150943395</v>
      </c>
      <c r="BF745" s="44">
        <f>Tabela1[[#This Row],[MÉDIA DIÁRIA]]*IF(Tabela1[[#This Row],[ABC FAT]]="A",(13*22),IF(Tabela1[[#This Row],[ABC FAT]]="B",(9*22),IF(Tabela1[[#This Row],[ABC FAT]]="C",(3*22),0)))</f>
        <v>190.52830188679246</v>
      </c>
      <c r="BG745" s="44">
        <f>SUM(Tabela1[[#This Row],[ESTOQUE TOTAL]],Tabela1[[#This Row],[TRÂNSITO TOTAL]])</f>
        <v>645</v>
      </c>
      <c r="BH7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7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1.9244734931009441E-3</v>
      </c>
    </row>
    <row r="746" spans="1:61" s="3" customFormat="1" x14ac:dyDescent="0.2">
      <c r="A746" s="4" t="s">
        <v>39</v>
      </c>
      <c r="B746" s="4" t="s">
        <v>678</v>
      </c>
      <c r="C746" s="4">
        <v>20</v>
      </c>
      <c r="D746" s="4" t="s">
        <v>16</v>
      </c>
      <c r="E746" s="5">
        <v>115</v>
      </c>
      <c r="F746" s="4">
        <v>25</v>
      </c>
      <c r="G746" s="4">
        <v>130</v>
      </c>
      <c r="H746" s="4">
        <v>32</v>
      </c>
      <c r="I746" s="4">
        <v>36</v>
      </c>
      <c r="J746" s="4">
        <v>30</v>
      </c>
      <c r="K746" s="4">
        <v>38</v>
      </c>
      <c r="L746" s="4">
        <v>70</v>
      </c>
      <c r="M746" s="4">
        <v>85</v>
      </c>
      <c r="N746" s="4">
        <v>20</v>
      </c>
      <c r="O746" s="4">
        <v>60</v>
      </c>
      <c r="P746" s="4">
        <v>132</v>
      </c>
      <c r="Q746" s="13">
        <f t="shared" si="286"/>
        <v>1.7852522639068562</v>
      </c>
      <c r="R746" s="16">
        <f t="shared" si="287"/>
        <v>0.38809831824062091</v>
      </c>
      <c r="S746" s="16">
        <f t="shared" si="288"/>
        <v>2.0181112548512288</v>
      </c>
      <c r="T746" s="16">
        <f t="shared" si="289"/>
        <v>0.49676584734799478</v>
      </c>
      <c r="U746" s="16">
        <f t="shared" si="290"/>
        <v>0.55886157826649419</v>
      </c>
      <c r="V746" s="16">
        <f t="shared" si="291"/>
        <v>0.46571798188874514</v>
      </c>
      <c r="W746" s="16">
        <f t="shared" si="292"/>
        <v>0.58990944372574383</v>
      </c>
      <c r="X746" s="16">
        <f t="shared" si="293"/>
        <v>1.0866752910737385</v>
      </c>
      <c r="Y746" s="16">
        <f t="shared" si="294"/>
        <v>1.3195342820181111</v>
      </c>
      <c r="Z746" s="16">
        <f t="shared" si="295"/>
        <v>0.31047865459249674</v>
      </c>
      <c r="AA746" s="16">
        <f t="shared" si="296"/>
        <v>0.93143596377749027</v>
      </c>
      <c r="AB746" s="17">
        <f t="shared" si="297"/>
        <v>2.0491591203104784</v>
      </c>
      <c r="AC746" s="15">
        <v>55206.53</v>
      </c>
      <c r="AD746" s="14">
        <f>AVERAGE(Tabela1[[#This Row],[202407-JUL]:[202506-JUN]])</f>
        <v>64.416666666666671</v>
      </c>
      <c r="AE746" s="14">
        <f t="shared" si="298"/>
        <v>64.416666666666671</v>
      </c>
      <c r="AF746" s="5">
        <v>0</v>
      </c>
      <c r="AG746" s="6">
        <v>262</v>
      </c>
      <c r="AH746" s="4">
        <v>260</v>
      </c>
      <c r="AI746" s="23">
        <f>SUM(Tabela1[[#This Row],[ESTOQUE RJ]:[ESTOQUE SC]])</f>
        <v>522</v>
      </c>
      <c r="AJ746" s="4">
        <v>0</v>
      </c>
      <c r="AK746" s="4">
        <v>0</v>
      </c>
      <c r="AL746" s="24">
        <f>SUM(Tabela1[[#This Row],[QTD CONTAINER]:[QTD FÁBRICA]])</f>
        <v>0</v>
      </c>
      <c r="AM746" s="7">
        <f t="shared" si="299"/>
        <v>4.0672703751617076</v>
      </c>
      <c r="AN746" s="7">
        <f t="shared" si="300"/>
        <v>4.0362225097024576</v>
      </c>
      <c r="AO746" s="8">
        <f t="shared" si="301"/>
        <v>0</v>
      </c>
      <c r="AP746" s="9">
        <f t="shared" si="302"/>
        <v>0</v>
      </c>
      <c r="AQ746" s="25">
        <f t="shared" si="303"/>
        <v>8.1034928848641652</v>
      </c>
      <c r="AR746" s="18">
        <f t="shared" si="304"/>
        <v>4.0672703751617076</v>
      </c>
      <c r="AS746" s="7">
        <f t="shared" si="305"/>
        <v>4.0362225097024576</v>
      </c>
      <c r="AT746" s="8">
        <f t="shared" si="306"/>
        <v>0</v>
      </c>
      <c r="AU746" s="9">
        <f t="shared" si="307"/>
        <v>0</v>
      </c>
      <c r="AV746" s="10">
        <f t="shared" si="308"/>
        <v>8.1034928848641652</v>
      </c>
      <c r="AW746" s="22">
        <f t="shared" si="309"/>
        <v>8.693402328589908</v>
      </c>
      <c r="AX746" s="5">
        <f t="shared" si="310"/>
        <v>200</v>
      </c>
      <c r="AY746" s="4">
        <f>IF(
  AND(Tabela1[[#This Row],[GRUPO | ITEM]]="PALHETAS",NOT(OR(MID(Tabela1[[#This Row],[ITEM]],1,5)="YN-PF",MID(Tabela1[[#This Row],[ITEM]],1,5)="YN-PC"))),
  0,
  IF(
    ROUNDUP(
      IF(
        IF(D746="A",13-SUM(AR746:AU746),IF(D746="B",11-SUM(AR746:AU746),IF(D746="C",7-SUM(AR746:AU746))))
        &lt;0,
        0,
        IF(D746="A",13-SUM(AR746:AU746),IF(D746="B",11-SUM(AR746:AU746),IF(D746="C",7-SUM(AR746:AU746))))
      )
      *AE746/C746, 0
    )
    *C746 = 0,
    0,
    ROUNDUP(
      IF(
        IF(D746="A",13-SUM(AR746:AU746),IF(D746="B",11-SUM(AR746:AU746),IF(D746="C",7-SUM(AR746:AU746))))
        &lt;0,
        0,
        IF(D746="A",13-SUM(AR746:AU746),IF(D746="B",11-SUM(AR746:AU746),IF(D746="C",7-SUM(AR746:AU746))))
      )
      *AE746/C746, 0
    ) *C746
  )
)</f>
        <v>200</v>
      </c>
      <c r="AZ746" s="26">
        <f>IF(OR(COUNTIF(AB746,"&gt;="&amp;1.5)+COUNTIF(AA746,"&gt;="&amp;1.5)+COUNTIF(Z746,"&gt;="&amp;1.5)+COUNTIF(Y746,"&gt;="&amp;1.5)+COUNTIF(X746,"&gt;="&amp;1.5)&gt;=2,COUNTIF(AB746,"&gt;="&amp;2)&gt;=1,AND(AA746&gt;=1.5,AB746&lt;=0.3,AI746=0)),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+IFERROR(BA746*C746,0),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+IFERROR(BA746*C746,0),
IFERROR(AVERAGEIF(Tabela1[[#This Row],[COMPRA PADRÃO]:[COMPRA &gt;30%]],"&gt;"&amp;0,Tabela1[[#This Row],[COMPRA PADRÃO]:[COMPRA &gt;30%]]),
0))/Tabela1[[#This Row],[U/CX]],0)*Tabela1[[#This Row],[U/CX]])</f>
        <v>560</v>
      </c>
      <c r="BA746" s="33"/>
      <c r="BB746" s="33"/>
      <c r="BC746" s="42"/>
      <c r="BD746" s="43">
        <f t="shared" si="311"/>
        <v>2.9169811320754717</v>
      </c>
      <c r="BE746" s="44">
        <f>Tabela1[[#This Row],[MÉDIA DIÁRIA]]*180</f>
        <v>525.05660377358492</v>
      </c>
      <c r="BF746" s="44">
        <f>Tabela1[[#This Row],[MÉDIA DIÁRIA]]*IF(Tabela1[[#This Row],[ABC FAT]]="A",(13*22),IF(Tabela1[[#This Row],[ABC FAT]]="B",(9*22),IF(Tabela1[[#This Row],[ABC FAT]]="C",(3*22),0)))</f>
        <v>577.56226415094341</v>
      </c>
      <c r="BG746" s="44">
        <f>SUM(Tabela1[[#This Row],[ESTOQUE TOTAL]],Tabela1[[#This Row],[TRÂNSITO TOTAL]])</f>
        <v>522</v>
      </c>
      <c r="BH7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580</v>
      </c>
      <c r="BI7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1.9045565617363805E-3</v>
      </c>
    </row>
    <row r="747" spans="1:61" s="3" customFormat="1" x14ac:dyDescent="0.2">
      <c r="A747" s="4" t="s">
        <v>17</v>
      </c>
      <c r="B747" s="4" t="s">
        <v>120</v>
      </c>
      <c r="C747" s="4">
        <v>50</v>
      </c>
      <c r="D747" s="4" t="s">
        <v>16</v>
      </c>
      <c r="E747" s="5">
        <v>400</v>
      </c>
      <c r="F747" s="4">
        <v>250</v>
      </c>
      <c r="G747" s="4">
        <v>150</v>
      </c>
      <c r="H747" s="4">
        <v>900</v>
      </c>
      <c r="I747" s="4">
        <v>550</v>
      </c>
      <c r="J747" s="4">
        <v>100</v>
      </c>
      <c r="K747" s="4">
        <v>200</v>
      </c>
      <c r="L747" s="4"/>
      <c r="M747" s="4">
        <v>100</v>
      </c>
      <c r="N747" s="4">
        <v>300</v>
      </c>
      <c r="O747" s="4">
        <v>350</v>
      </c>
      <c r="P747" s="4">
        <v>250</v>
      </c>
      <c r="Q747" s="13">
        <f t="shared" si="286"/>
        <v>1.2394366197183098</v>
      </c>
      <c r="R747" s="16">
        <f t="shared" si="287"/>
        <v>0.77464788732394363</v>
      </c>
      <c r="S747" s="16">
        <f t="shared" si="288"/>
        <v>0.46478873239436619</v>
      </c>
      <c r="T747" s="16">
        <f t="shared" si="289"/>
        <v>2.788732394366197</v>
      </c>
      <c r="U747" s="16">
        <f t="shared" si="290"/>
        <v>1.704225352112676</v>
      </c>
      <c r="V747" s="16">
        <f t="shared" si="291"/>
        <v>0.30985915492957744</v>
      </c>
      <c r="W747" s="16">
        <f t="shared" si="292"/>
        <v>0.61971830985915488</v>
      </c>
      <c r="X747" s="16">
        <f t="shared" si="293"/>
        <v>0</v>
      </c>
      <c r="Y747" s="16">
        <f t="shared" si="294"/>
        <v>0.30985915492957744</v>
      </c>
      <c r="Z747" s="16">
        <f t="shared" si="295"/>
        <v>0.92957746478873238</v>
      </c>
      <c r="AA747" s="16">
        <f t="shared" si="296"/>
        <v>1.084507042253521</v>
      </c>
      <c r="AB747" s="17">
        <f t="shared" si="297"/>
        <v>0.77464788732394363</v>
      </c>
      <c r="AC747" s="15">
        <v>34334</v>
      </c>
      <c r="AD747" s="14">
        <f>AVERAGE(Tabela1[[#This Row],[202407-JUL]:[202506-JUN]])</f>
        <v>322.72727272727275</v>
      </c>
      <c r="AE747" s="14">
        <f t="shared" si="298"/>
        <v>322.72727272727275</v>
      </c>
      <c r="AF747" s="5">
        <v>0</v>
      </c>
      <c r="AG747" s="6">
        <v>2700</v>
      </c>
      <c r="AH747" s="4">
        <v>200</v>
      </c>
      <c r="AI747" s="23">
        <f>SUM(Tabela1[[#This Row],[ESTOQUE RJ]:[ESTOQUE SC]])</f>
        <v>2900</v>
      </c>
      <c r="AJ747" s="4">
        <v>0</v>
      </c>
      <c r="AK747" s="4">
        <v>0</v>
      </c>
      <c r="AL747" s="24">
        <f>SUM(Tabela1[[#This Row],[QTD CONTAINER]:[QTD FÁBRICA]])</f>
        <v>0</v>
      </c>
      <c r="AM747" s="7">
        <f t="shared" si="299"/>
        <v>8.3661971830985902</v>
      </c>
      <c r="AN747" s="7">
        <f t="shared" si="300"/>
        <v>0.61971830985915488</v>
      </c>
      <c r="AO747" s="8">
        <f t="shared" si="301"/>
        <v>0</v>
      </c>
      <c r="AP747" s="9">
        <f t="shared" si="302"/>
        <v>0</v>
      </c>
      <c r="AQ747" s="25">
        <f t="shared" si="303"/>
        <v>8.9859154929577443</v>
      </c>
      <c r="AR747" s="18">
        <f t="shared" si="304"/>
        <v>8.3661971830985902</v>
      </c>
      <c r="AS747" s="7">
        <f t="shared" si="305"/>
        <v>0.61971830985915488</v>
      </c>
      <c r="AT747" s="8">
        <f t="shared" si="306"/>
        <v>0</v>
      </c>
      <c r="AU747" s="9">
        <f t="shared" si="307"/>
        <v>0</v>
      </c>
      <c r="AV747" s="10">
        <f t="shared" si="308"/>
        <v>8.9859154929577443</v>
      </c>
      <c r="AW747" s="22">
        <f t="shared" si="309"/>
        <v>2.0140845070422535</v>
      </c>
      <c r="AX747" s="5">
        <f t="shared" si="310"/>
        <v>650</v>
      </c>
      <c r="AY747" s="4">
        <f>IF(
  AND(Tabela1[[#This Row],[GRUPO | ITEM]]="PALHETAS",NOT(OR(MID(Tabela1[[#This Row],[ITEM]],1,5)="YN-PF",MID(Tabela1[[#This Row],[ITEM]],1,5)="YN-PC"))),
  0,
  IF(
    ROUNDUP(
      IF(
        IF(D747="A",13-SUM(AR747:AU747),IF(D747="B",11-SUM(AR747:AU747),IF(D747="C",7-SUM(AR747:AU747))))
        &lt;0,
        0,
        IF(D747="A",13-SUM(AR747:AU747),IF(D747="B",11-SUM(AR747:AU747),IF(D747="C",7-SUM(AR747:AU747))))
      )
      *AE747/C747, 0
    )
    *C747 = 0,
    0,
    ROUNDUP(
      IF(
        IF(D747="A",13-SUM(AR747:AU747),IF(D747="B",11-SUM(AR747:AU747),IF(D747="C",7-SUM(AR747:AU747))))
        &lt;0,
        0,
        IF(D747="A",13-SUM(AR747:AU747),IF(D747="B",11-SUM(AR747:AU747),IF(D747="C",7-SUM(AR747:AU747))))
      )
      *AE747/C747, 0
    ) *C747
  )
)</f>
        <v>650</v>
      </c>
      <c r="AZ747" s="26">
        <f>IF(OR(COUNTIF(AB747,"&gt;="&amp;1.5)+COUNTIF(AA747,"&gt;="&amp;1.5)+COUNTIF(Z747,"&gt;="&amp;1.5)+COUNTIF(Y747,"&gt;="&amp;1.5)+COUNTIF(X747,"&gt;="&amp;1.5)&gt;=2,COUNTIF(AB747,"&gt;="&amp;2)&gt;=1,AND(AA747&gt;=1.5,AB747&lt;=0.3,AI747=0)),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+IFERROR(BA747*C747,0),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+IFERROR(BA747*C747,0),
IFERROR(AVERAGEIF(Tabela1[[#This Row],[COMPRA PADRÃO]:[COMPRA &gt;30%]],"&gt;"&amp;0,Tabela1[[#This Row],[COMPRA PADRÃO]:[COMPRA &gt;30%]]),
0))/Tabela1[[#This Row],[U/CX]],0)*Tabela1[[#This Row],[U/CX]])</f>
        <v>650</v>
      </c>
      <c r="BA747" s="19"/>
      <c r="BB747" s="19"/>
      <c r="BC747" s="5"/>
      <c r="BD747" s="43">
        <f t="shared" si="311"/>
        <v>13.39622641509434</v>
      </c>
      <c r="BE747" s="44">
        <f>Tabela1[[#This Row],[MÉDIA DIÁRIA]]*180</f>
        <v>2411.3207547169814</v>
      </c>
      <c r="BF747" s="44">
        <f>Tabela1[[#This Row],[MÉDIA DIÁRIA]]*IF(Tabela1[[#This Row],[ABC FAT]]="A",(13*22),IF(Tabela1[[#This Row],[ABC FAT]]="B",(9*22),IF(Tabela1[[#This Row],[ABC FAT]]="C",(3*22),0)))</f>
        <v>2652.4528301886794</v>
      </c>
      <c r="BG747" s="44">
        <f>SUM(Tabela1[[#This Row],[ESTOQUE TOTAL]],Tabela1[[#This Row],[TRÂNSITO TOTAL]])</f>
        <v>2900</v>
      </c>
      <c r="BH7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2150</v>
      </c>
      <c r="BI7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4.1471048513302028E-4</v>
      </c>
    </row>
    <row r="748" spans="1:61" s="3" customFormat="1" x14ac:dyDescent="0.2">
      <c r="A748" s="4" t="s">
        <v>39</v>
      </c>
      <c r="B748" s="4" t="s">
        <v>692</v>
      </c>
      <c r="C748" s="4">
        <v>20</v>
      </c>
      <c r="D748" s="4" t="s">
        <v>19</v>
      </c>
      <c r="E748" s="5">
        <v>237</v>
      </c>
      <c r="F748" s="4">
        <v>547</v>
      </c>
      <c r="G748" s="4">
        <v>330</v>
      </c>
      <c r="H748" s="4">
        <v>240</v>
      </c>
      <c r="I748" s="4">
        <v>170</v>
      </c>
      <c r="J748" s="4">
        <v>105</v>
      </c>
      <c r="K748" s="4">
        <v>311</v>
      </c>
      <c r="L748" s="4">
        <v>117</v>
      </c>
      <c r="M748" s="4">
        <v>217</v>
      </c>
      <c r="N748" s="4">
        <v>378</v>
      </c>
      <c r="O748" s="4">
        <v>335</v>
      </c>
      <c r="P748" s="4">
        <v>347</v>
      </c>
      <c r="Q748" s="13">
        <f t="shared" si="286"/>
        <v>0.85302939412117584</v>
      </c>
      <c r="R748" s="16">
        <f t="shared" si="287"/>
        <v>1.9688062387522496</v>
      </c>
      <c r="S748" s="16">
        <f t="shared" si="288"/>
        <v>1.187762447510498</v>
      </c>
      <c r="T748" s="16">
        <f t="shared" si="289"/>
        <v>0.86382723455308941</v>
      </c>
      <c r="U748" s="16">
        <f t="shared" si="290"/>
        <v>0.61187762447510508</v>
      </c>
      <c r="V748" s="16">
        <f t="shared" si="291"/>
        <v>0.37792441511697661</v>
      </c>
      <c r="W748" s="16">
        <f t="shared" si="292"/>
        <v>1.1193761247750451</v>
      </c>
      <c r="X748" s="16">
        <f t="shared" si="293"/>
        <v>0.42111577684463108</v>
      </c>
      <c r="Y748" s="16">
        <f t="shared" si="294"/>
        <v>0.78104379124175172</v>
      </c>
      <c r="Z748" s="16">
        <f t="shared" si="295"/>
        <v>1.3605278944211159</v>
      </c>
      <c r="AA748" s="16">
        <f t="shared" si="296"/>
        <v>1.2057588482303541</v>
      </c>
      <c r="AB748" s="17">
        <f t="shared" si="297"/>
        <v>1.2489502099580085</v>
      </c>
      <c r="AC748" s="15">
        <v>298454</v>
      </c>
      <c r="AD748" s="14">
        <f>AVERAGE(Tabela1[[#This Row],[202407-JUL]:[202506-JUN]])</f>
        <v>277.83333333333331</v>
      </c>
      <c r="AE748" s="14">
        <f t="shared" si="298"/>
        <v>277.83333333333331</v>
      </c>
      <c r="AF748" s="5">
        <v>1</v>
      </c>
      <c r="AG748" s="6">
        <v>677</v>
      </c>
      <c r="AH748" s="4">
        <v>340</v>
      </c>
      <c r="AI748" s="23">
        <f>SUM(Tabela1[[#This Row],[ESTOQUE RJ]:[ESTOQUE SC]])</f>
        <v>1017</v>
      </c>
      <c r="AJ748" s="4">
        <v>1240</v>
      </c>
      <c r="AK748" s="4">
        <v>0</v>
      </c>
      <c r="AL748" s="24">
        <f>SUM(Tabela1[[#This Row],[QTD CONTAINER]:[QTD FÁBRICA]])</f>
        <v>1240</v>
      </c>
      <c r="AM748" s="7">
        <f t="shared" si="299"/>
        <v>2.4367126574685063</v>
      </c>
      <c r="AN748" s="7">
        <f t="shared" si="300"/>
        <v>1.2237552489502102</v>
      </c>
      <c r="AO748" s="8">
        <f t="shared" si="301"/>
        <v>4.4631073785242954</v>
      </c>
      <c r="AP748" s="9">
        <f t="shared" si="302"/>
        <v>0</v>
      </c>
      <c r="AQ748" s="25">
        <f t="shared" si="303"/>
        <v>8.1235752849430121</v>
      </c>
      <c r="AR748" s="18">
        <f t="shared" si="304"/>
        <v>2.4367126574685063</v>
      </c>
      <c r="AS748" s="7">
        <f t="shared" si="305"/>
        <v>1.2237552489502102</v>
      </c>
      <c r="AT748" s="8">
        <f t="shared" si="306"/>
        <v>4.4631073785242954</v>
      </c>
      <c r="AU748" s="9">
        <f t="shared" si="307"/>
        <v>0</v>
      </c>
      <c r="AV748" s="10">
        <f t="shared" si="308"/>
        <v>8.1235752849430121</v>
      </c>
      <c r="AW748" s="22">
        <f t="shared" si="309"/>
        <v>4.8950209958008406</v>
      </c>
      <c r="AX748" s="5">
        <f t="shared" si="310"/>
        <v>1360</v>
      </c>
      <c r="AY748" s="4">
        <f>IF(
  AND(Tabela1[[#This Row],[GRUPO | ITEM]]="PALHETAS",NOT(OR(MID(Tabela1[[#This Row],[ITEM]],1,5)="YN-PF",MID(Tabela1[[#This Row],[ITEM]],1,5)="YN-PC"))),
  0,
  IF(
    ROUNDUP(
      IF(
        IF(D748="A",13-SUM(AR748:AU748),IF(D748="B",11-SUM(AR748:AU748),IF(D748="C",7-SUM(AR748:AU748))))
        &lt;0,
        0,
        IF(D748="A",13-SUM(AR748:AU748),IF(D748="B",11-SUM(AR748:AU748),IF(D748="C",7-SUM(AR748:AU748))))
      )
      *AE748/C748, 0
    )
    *C748 = 0,
    0,
    ROUNDUP(
      IF(
        IF(D748="A",13-SUM(AR748:AU748),IF(D748="B",11-SUM(AR748:AU748),IF(D748="C",7-SUM(AR748:AU748))))
        &lt;0,
        0,
        IF(D748="A",13-SUM(AR748:AU748),IF(D748="B",11-SUM(AR748:AU748),IF(D748="C",7-SUM(AR748:AU748))))
      )
      *AE748/C748, 0
    ) *C748
  )
)</f>
        <v>1360</v>
      </c>
      <c r="AZ748" s="26">
        <f>IF(OR(COUNTIF(AB748,"&gt;="&amp;1.5)+COUNTIF(AA748,"&gt;="&amp;1.5)+COUNTIF(Z748,"&gt;="&amp;1.5)+COUNTIF(Y748,"&gt;="&amp;1.5)+COUNTIF(X748,"&gt;="&amp;1.5)&gt;=2,COUNTIF(AB748,"&gt;="&amp;2)&gt;=1,AND(AA748&gt;=1.5,AB748&lt;=0.3,AI748=0)),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+IFERROR(BA748*C748,0),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+IFERROR(BA748*C748,0),
IFERROR(AVERAGEIF(Tabela1[[#This Row],[COMPRA PADRÃO]:[COMPRA &gt;30%]],"&gt;"&amp;0,Tabela1[[#This Row],[COMPRA PADRÃO]:[COMPRA &gt;30%]]),
0))/Tabela1[[#This Row],[U/CX]],0)*Tabela1[[#This Row],[U/CX]])</f>
        <v>1360</v>
      </c>
      <c r="BA748" s="19"/>
      <c r="BB748" s="19"/>
      <c r="BC748" s="5"/>
      <c r="BD748" s="43">
        <f t="shared" si="311"/>
        <v>12.581132075471698</v>
      </c>
      <c r="BE748" s="44">
        <f>Tabela1[[#This Row],[MÉDIA DIÁRIA]]*180</f>
        <v>2264.6037735849059</v>
      </c>
      <c r="BF748" s="44">
        <f>Tabela1[[#This Row],[MÉDIA DIÁRIA]]*IF(Tabela1[[#This Row],[ABC FAT]]="A",(13*22),IF(Tabela1[[#This Row],[ABC FAT]]="B",(9*22),IF(Tabela1[[#This Row],[ABC FAT]]="C",(3*22),0)))</f>
        <v>3598.2037735849058</v>
      </c>
      <c r="BG748" s="44">
        <f>SUM(Tabela1[[#This Row],[ESTOQUE TOTAL]],Tabela1[[#This Row],[TRÂNSITO TOTAL]])</f>
        <v>2257</v>
      </c>
      <c r="BH7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7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4.4157835099646733E-4</v>
      </c>
    </row>
    <row r="749" spans="1:61" s="3" customFormat="1" x14ac:dyDescent="0.2">
      <c r="A749" s="4" t="s">
        <v>17</v>
      </c>
      <c r="B749" s="4" t="s">
        <v>182</v>
      </c>
      <c r="C749" s="4">
        <v>20</v>
      </c>
      <c r="D749" s="4" t="s">
        <v>16</v>
      </c>
      <c r="E749" s="5">
        <v>160</v>
      </c>
      <c r="F749" s="4">
        <v>60</v>
      </c>
      <c r="G749" s="4">
        <v>20</v>
      </c>
      <c r="H749" s="4">
        <v>330</v>
      </c>
      <c r="I749" s="4">
        <v>85</v>
      </c>
      <c r="J749" s="4">
        <v>240</v>
      </c>
      <c r="K749" s="4">
        <v>100</v>
      </c>
      <c r="L749" s="4">
        <v>160</v>
      </c>
      <c r="M749" s="4">
        <v>160</v>
      </c>
      <c r="N749" s="4">
        <v>80</v>
      </c>
      <c r="O749" s="4">
        <v>140</v>
      </c>
      <c r="P749" s="4">
        <v>20</v>
      </c>
      <c r="Q749" s="13">
        <f t="shared" si="286"/>
        <v>1.2347266881028938</v>
      </c>
      <c r="R749" s="16">
        <f t="shared" si="287"/>
        <v>0.46302250803858519</v>
      </c>
      <c r="S749" s="16">
        <f t="shared" si="288"/>
        <v>0.15434083601286172</v>
      </c>
      <c r="T749" s="16">
        <f t="shared" si="289"/>
        <v>2.5466237942122185</v>
      </c>
      <c r="U749" s="16">
        <f t="shared" si="290"/>
        <v>0.65594855305466238</v>
      </c>
      <c r="V749" s="16">
        <f t="shared" si="291"/>
        <v>1.8520900321543408</v>
      </c>
      <c r="W749" s="16">
        <f t="shared" si="292"/>
        <v>0.77170418006430863</v>
      </c>
      <c r="X749" s="16">
        <f t="shared" si="293"/>
        <v>1.2347266881028938</v>
      </c>
      <c r="Y749" s="16">
        <f t="shared" si="294"/>
        <v>1.2347266881028938</v>
      </c>
      <c r="Z749" s="16">
        <f t="shared" si="295"/>
        <v>0.61736334405144688</v>
      </c>
      <c r="AA749" s="16">
        <f t="shared" si="296"/>
        <v>1.080385852090032</v>
      </c>
      <c r="AB749" s="17">
        <f t="shared" si="297"/>
        <v>0.15434083601286172</v>
      </c>
      <c r="AC749" s="15">
        <v>31931.8</v>
      </c>
      <c r="AD749" s="14">
        <f>AVERAGE(Tabela1[[#This Row],[202407-JUL]:[202506-JUN]])</f>
        <v>129.58333333333334</v>
      </c>
      <c r="AE749" s="14">
        <f t="shared" si="298"/>
        <v>151.5</v>
      </c>
      <c r="AF749" s="5">
        <v>2</v>
      </c>
      <c r="AG749" s="6">
        <v>1125</v>
      </c>
      <c r="AH749" s="4">
        <v>0</v>
      </c>
      <c r="AI749" s="23">
        <f>SUM(Tabela1[[#This Row],[ESTOQUE RJ]:[ESTOQUE SC]])</f>
        <v>1125</v>
      </c>
      <c r="AJ749" s="4">
        <v>0</v>
      </c>
      <c r="AK749" s="4">
        <v>0</v>
      </c>
      <c r="AL749" s="24">
        <f>SUM(Tabela1[[#This Row],[QTD CONTAINER]:[QTD FÁBRICA]])</f>
        <v>0</v>
      </c>
      <c r="AM749" s="7">
        <f t="shared" si="299"/>
        <v>8.6816720257234721</v>
      </c>
      <c r="AN749" s="7">
        <f t="shared" si="300"/>
        <v>0</v>
      </c>
      <c r="AO749" s="8">
        <f t="shared" si="301"/>
        <v>0</v>
      </c>
      <c r="AP749" s="9">
        <f t="shared" si="302"/>
        <v>0</v>
      </c>
      <c r="AQ749" s="25">
        <f t="shared" si="303"/>
        <v>8.6816720257234721</v>
      </c>
      <c r="AR749" s="18">
        <f t="shared" si="304"/>
        <v>7.4257425742574261</v>
      </c>
      <c r="AS749" s="7">
        <f t="shared" si="305"/>
        <v>0</v>
      </c>
      <c r="AT749" s="8">
        <f t="shared" si="306"/>
        <v>0</v>
      </c>
      <c r="AU749" s="9">
        <f t="shared" si="307"/>
        <v>0</v>
      </c>
      <c r="AV749" s="10">
        <f t="shared" si="308"/>
        <v>7.4257425742574261</v>
      </c>
      <c r="AW749" s="22">
        <f t="shared" si="309"/>
        <v>3.1307441446783275</v>
      </c>
      <c r="AX749" s="5">
        <f t="shared" si="310"/>
        <v>320</v>
      </c>
      <c r="AY749" s="4">
        <f>IF(
  AND(Tabela1[[#This Row],[GRUPO | ITEM]]="PALHETAS",NOT(OR(MID(Tabela1[[#This Row],[ITEM]],1,5)="YN-PF",MID(Tabela1[[#This Row],[ITEM]],1,5)="YN-PC"))),
  0,
  IF(
    ROUNDUP(
      IF(
        IF(D749="A",13-SUM(AR749:AU749),IF(D749="B",11-SUM(AR749:AU749),IF(D749="C",7-SUM(AR749:AU749))))
        &lt;0,
        0,
        IF(D749="A",13-SUM(AR749:AU749),IF(D749="B",11-SUM(AR749:AU749),IF(D749="C",7-SUM(AR749:AU749))))
      )
      *AE749/C749, 0
    )
    *C749 = 0,
    0,
    ROUNDUP(
      IF(
        IF(D749="A",13-SUM(AR749:AU749),IF(D749="B",11-SUM(AR749:AU749),IF(D749="C",7-SUM(AR749:AU749))))
        &lt;0,
        0,
        IF(D749="A",13-SUM(AR749:AU749),IF(D749="B",11-SUM(AR749:AU749),IF(D749="C",7-SUM(AR749:AU749))))
      )
      *AE749/C749, 0
    ) *C749
  )
)</f>
        <v>560</v>
      </c>
      <c r="AZ749" s="26">
        <f>IF(OR(COUNTIF(AB749,"&gt;="&amp;1.5)+COUNTIF(AA749,"&gt;="&amp;1.5)+COUNTIF(Z749,"&gt;="&amp;1.5)+COUNTIF(Y749,"&gt;="&amp;1.5)+COUNTIF(X749,"&gt;="&amp;1.5)&gt;=2,COUNTIF(AB749,"&gt;="&amp;2)&gt;=1,AND(AA749&gt;=1.5,AB749&lt;=0.3,AI749=0)),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+IFERROR(BA749*C749,0),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+IFERROR(BA749*C749,0),
IFERROR(AVERAGEIF(Tabela1[[#This Row],[COMPRA PADRÃO]:[COMPRA &gt;30%]],"&gt;"&amp;0,Tabela1[[#This Row],[COMPRA PADRÃO]:[COMPRA &gt;30%]]),
0))/Tabela1[[#This Row],[U/CX]],0)*Tabela1[[#This Row],[U/CX]])</f>
        <v>440</v>
      </c>
      <c r="BA749" s="19"/>
      <c r="BB749" s="19"/>
      <c r="BC749" s="5"/>
      <c r="BD749" s="43">
        <f t="shared" si="311"/>
        <v>5.867924528301887</v>
      </c>
      <c r="BE749" s="44">
        <f>Tabela1[[#This Row],[MÉDIA DIÁRIA]]*180</f>
        <v>1056.2264150943397</v>
      </c>
      <c r="BF749" s="44">
        <f>Tabela1[[#This Row],[MÉDIA DIÁRIA]]*IF(Tabela1[[#This Row],[ABC FAT]]="A",(13*22),IF(Tabela1[[#This Row],[ABC FAT]]="B",(9*22),IF(Tabela1[[#This Row],[ABC FAT]]="C",(3*22),0)))</f>
        <v>1161.8490566037735</v>
      </c>
      <c r="BG749" s="44">
        <f>SUM(Tabela1[[#This Row],[ESTOQUE TOTAL]],Tabela1[[#This Row],[TRÂNSITO TOTAL]])</f>
        <v>1125</v>
      </c>
      <c r="BH7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1100</v>
      </c>
      <c r="BI7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9.4676670239371202E-4</v>
      </c>
    </row>
    <row r="750" spans="1:61" s="3" customFormat="1" x14ac:dyDescent="0.2">
      <c r="A750" s="4" t="s">
        <v>39</v>
      </c>
      <c r="B750" s="4" t="s">
        <v>708</v>
      </c>
      <c r="C750" s="4">
        <v>200</v>
      </c>
      <c r="D750" s="4" t="s">
        <v>85</v>
      </c>
      <c r="E750" s="5">
        <v>1800</v>
      </c>
      <c r="F750" s="4">
        <v>680</v>
      </c>
      <c r="G750" s="4">
        <v>600</v>
      </c>
      <c r="H750" s="4">
        <v>550</v>
      </c>
      <c r="I750" s="4">
        <v>1100</v>
      </c>
      <c r="J750" s="4">
        <v>500</v>
      </c>
      <c r="K750" s="4">
        <v>700</v>
      </c>
      <c r="L750" s="4">
        <v>400</v>
      </c>
      <c r="M750" s="4">
        <v>300</v>
      </c>
      <c r="N750" s="4">
        <v>300</v>
      </c>
      <c r="O750" s="4">
        <v>700</v>
      </c>
      <c r="P750" s="4">
        <v>400</v>
      </c>
      <c r="Q750" s="13">
        <f t="shared" si="286"/>
        <v>2.6899128268991284</v>
      </c>
      <c r="R750" s="16">
        <f t="shared" si="287"/>
        <v>1.016189290161893</v>
      </c>
      <c r="S750" s="16">
        <f t="shared" si="288"/>
        <v>0.89663760896637612</v>
      </c>
      <c r="T750" s="16">
        <f t="shared" si="289"/>
        <v>0.82191780821917815</v>
      </c>
      <c r="U750" s="16">
        <f t="shared" si="290"/>
        <v>1.6438356164383563</v>
      </c>
      <c r="V750" s="16">
        <f t="shared" si="291"/>
        <v>0.74719800747198006</v>
      </c>
      <c r="W750" s="16">
        <f t="shared" si="292"/>
        <v>1.0460772104607721</v>
      </c>
      <c r="X750" s="16">
        <f t="shared" si="293"/>
        <v>0.59775840597758412</v>
      </c>
      <c r="Y750" s="16">
        <f t="shared" si="294"/>
        <v>0.44831880448318806</v>
      </c>
      <c r="Z750" s="16">
        <f t="shared" si="295"/>
        <v>0.44831880448318806</v>
      </c>
      <c r="AA750" s="16">
        <f t="shared" si="296"/>
        <v>1.0460772104607721</v>
      </c>
      <c r="AB750" s="17">
        <f t="shared" si="297"/>
        <v>0.59775840597758412</v>
      </c>
      <c r="AC750" s="15">
        <v>12410.3</v>
      </c>
      <c r="AD750" s="14">
        <f>AVERAGE(Tabela1[[#This Row],[202407-JUL]:[202506-JUN]])</f>
        <v>669.16666666666663</v>
      </c>
      <c r="AE750" s="14">
        <f t="shared" si="298"/>
        <v>669.16666666666663</v>
      </c>
      <c r="AF750" s="5">
        <v>0</v>
      </c>
      <c r="AG750" s="6">
        <v>5752</v>
      </c>
      <c r="AH750" s="4">
        <v>0</v>
      </c>
      <c r="AI750" s="23">
        <f>SUM(Tabela1[[#This Row],[ESTOQUE RJ]:[ESTOQUE SC]])</f>
        <v>5752</v>
      </c>
      <c r="AJ750" s="4">
        <v>0</v>
      </c>
      <c r="AK750" s="4">
        <v>0</v>
      </c>
      <c r="AL750" s="24">
        <f>SUM(Tabela1[[#This Row],[QTD CONTAINER]:[QTD FÁBRICA]])</f>
        <v>0</v>
      </c>
      <c r="AM750" s="7">
        <f t="shared" si="299"/>
        <v>8.5957658779576587</v>
      </c>
      <c r="AN750" s="7">
        <f t="shared" si="300"/>
        <v>0</v>
      </c>
      <c r="AO750" s="8">
        <f t="shared" si="301"/>
        <v>0</v>
      </c>
      <c r="AP750" s="9">
        <f t="shared" si="302"/>
        <v>0</v>
      </c>
      <c r="AQ750" s="25">
        <f t="shared" si="303"/>
        <v>8.5957658779576587</v>
      </c>
      <c r="AR750" s="18">
        <f t="shared" si="304"/>
        <v>8.5957658779576587</v>
      </c>
      <c r="AS750" s="7">
        <f t="shared" si="305"/>
        <v>0</v>
      </c>
      <c r="AT750" s="8">
        <f t="shared" si="306"/>
        <v>0</v>
      </c>
      <c r="AU750" s="9">
        <f t="shared" si="307"/>
        <v>0</v>
      </c>
      <c r="AV750" s="10">
        <f t="shared" si="308"/>
        <v>8.5957658779576587</v>
      </c>
      <c r="AW750" s="22">
        <f t="shared" si="309"/>
        <v>0</v>
      </c>
      <c r="AX750" s="5">
        <f t="shared" si="310"/>
        <v>0</v>
      </c>
      <c r="AY750" s="4">
        <f>IF(
  AND(Tabela1[[#This Row],[GRUPO | ITEM]]="PALHETAS",NOT(OR(MID(Tabela1[[#This Row],[ITEM]],1,5)="YN-PF",MID(Tabela1[[#This Row],[ITEM]],1,5)="YN-PC"))),
  0,
  IF(
    ROUNDUP(
      IF(
        IF(D750="A",13-SUM(AR750:AU750),IF(D750="B",11-SUM(AR750:AU750),IF(D750="C",7-SUM(AR750:AU750))))
        &lt;0,
        0,
        IF(D750="A",13-SUM(AR750:AU750),IF(D750="B",11-SUM(AR750:AU750),IF(D750="C",7-SUM(AR750:AU750))))
      )
      *AE750/C750, 0
    )
    *C750 = 0,
    0,
    ROUNDUP(
      IF(
        IF(D750="A",13-SUM(AR750:AU750),IF(D750="B",11-SUM(AR750:AU750),IF(D750="C",7-SUM(AR750:AU750))))
        &lt;0,
        0,
        IF(D750="A",13-SUM(AR750:AU750),IF(D750="B",11-SUM(AR750:AU750),IF(D750="C",7-SUM(AR750:AU750))))
      )
      *AE750/C750, 0
    ) *C750
  )
)</f>
        <v>0</v>
      </c>
      <c r="AZ750" s="26">
        <f>IF(OR(COUNTIF(AB750,"&gt;="&amp;1.5)+COUNTIF(AA750,"&gt;="&amp;1.5)+COUNTIF(Z750,"&gt;="&amp;1.5)+COUNTIF(Y750,"&gt;="&amp;1.5)+COUNTIF(X750,"&gt;="&amp;1.5)&gt;=2,COUNTIF(AB750,"&gt;="&amp;2)&gt;=1,AND(AA750&gt;=1.5,AB750&lt;=0.3,AI750=0)),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+IFERROR(BA750*C750,0),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+IFERROR(BA750*C750,0),
IFERROR(AVERAGEIF(Tabela1[[#This Row],[COMPRA PADRÃO]:[COMPRA &gt;30%]],"&gt;"&amp;0,Tabela1[[#This Row],[COMPRA PADRÃO]:[COMPRA &gt;30%]]),
0))/Tabela1[[#This Row],[U/CX]],0)*Tabela1[[#This Row],[U/CX]])</f>
        <v>0</v>
      </c>
      <c r="BA750" s="19"/>
      <c r="BB750" s="19"/>
      <c r="BC750" s="41"/>
      <c r="BD750" s="43">
        <f t="shared" si="311"/>
        <v>30.30188679245283</v>
      </c>
      <c r="BE750" s="44">
        <f>Tabela1[[#This Row],[MÉDIA DIÁRIA]]*180</f>
        <v>5454.3396226415098</v>
      </c>
      <c r="BF750" s="44">
        <f>Tabela1[[#This Row],[MÉDIA DIÁRIA]]*IF(Tabela1[[#This Row],[ABC FAT]]="A",(13*22),IF(Tabela1[[#This Row],[ABC FAT]]="B",(9*22),IF(Tabela1[[#This Row],[ABC FAT]]="C",(3*22),0)))</f>
        <v>1999.9245283018868</v>
      </c>
      <c r="BG750" s="44">
        <f>SUM(Tabela1[[#This Row],[ESTOQUE TOTAL]],Tabela1[[#This Row],[TRÂNSITO TOTAL]])</f>
        <v>5752</v>
      </c>
      <c r="BH7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1800</v>
      </c>
      <c r="BI7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1.8334025183340251E-4</v>
      </c>
    </row>
    <row r="751" spans="1:61" s="3" customFormat="1" x14ac:dyDescent="0.2">
      <c r="A751" s="4" t="s">
        <v>17</v>
      </c>
      <c r="B751" s="4" t="s">
        <v>125</v>
      </c>
      <c r="C751" s="4">
        <v>20</v>
      </c>
      <c r="D751" s="4" t="s">
        <v>16</v>
      </c>
      <c r="E751" s="5">
        <v>320</v>
      </c>
      <c r="F751" s="4">
        <v>400</v>
      </c>
      <c r="G751" s="4">
        <v>160</v>
      </c>
      <c r="H751" s="4">
        <v>560</v>
      </c>
      <c r="I751" s="4">
        <v>485</v>
      </c>
      <c r="J751" s="4">
        <v>460</v>
      </c>
      <c r="K751" s="4">
        <v>340</v>
      </c>
      <c r="L751" s="4">
        <v>160</v>
      </c>
      <c r="M751" s="4">
        <v>560</v>
      </c>
      <c r="N751" s="4">
        <v>300</v>
      </c>
      <c r="O751" s="4">
        <v>180</v>
      </c>
      <c r="P751" s="4">
        <v>120</v>
      </c>
      <c r="Q751" s="13">
        <f t="shared" si="286"/>
        <v>0.94932014833127321</v>
      </c>
      <c r="R751" s="16">
        <f t="shared" si="287"/>
        <v>1.1866501854140916</v>
      </c>
      <c r="S751" s="16">
        <f t="shared" si="288"/>
        <v>0.4746600741656366</v>
      </c>
      <c r="T751" s="16">
        <f t="shared" si="289"/>
        <v>1.6613102595797282</v>
      </c>
      <c r="U751" s="16">
        <f t="shared" si="290"/>
        <v>1.4388133498145861</v>
      </c>
      <c r="V751" s="16">
        <f t="shared" si="291"/>
        <v>1.3646477132262054</v>
      </c>
      <c r="W751" s="16">
        <f t="shared" si="292"/>
        <v>1.0086526576019779</v>
      </c>
      <c r="X751" s="16">
        <f t="shared" si="293"/>
        <v>0.4746600741656366</v>
      </c>
      <c r="Y751" s="16">
        <f t="shared" si="294"/>
        <v>1.6613102595797282</v>
      </c>
      <c r="Z751" s="16">
        <f t="shared" si="295"/>
        <v>0.88998763906056866</v>
      </c>
      <c r="AA751" s="16">
        <f t="shared" si="296"/>
        <v>0.53399258343634115</v>
      </c>
      <c r="AB751" s="17">
        <f t="shared" si="297"/>
        <v>0.35599505562422745</v>
      </c>
      <c r="AC751" s="15">
        <v>66173.399999999994</v>
      </c>
      <c r="AD751" s="14">
        <f>AVERAGE(Tabela1[[#This Row],[202407-JUL]:[202506-JUN]])</f>
        <v>337.08333333333331</v>
      </c>
      <c r="AE751" s="14">
        <f t="shared" si="298"/>
        <v>337.08333333333331</v>
      </c>
      <c r="AF751" s="5">
        <v>0</v>
      </c>
      <c r="AG751" s="6">
        <v>1220</v>
      </c>
      <c r="AH751" s="4">
        <v>1800</v>
      </c>
      <c r="AI751" s="23">
        <f>SUM(Tabela1[[#This Row],[ESTOQUE RJ]:[ESTOQUE SC]])</f>
        <v>3020</v>
      </c>
      <c r="AJ751" s="4">
        <v>0</v>
      </c>
      <c r="AK751" s="4">
        <v>0</v>
      </c>
      <c r="AL751" s="24">
        <f>SUM(Tabela1[[#This Row],[QTD CONTAINER]:[QTD FÁBRICA]])</f>
        <v>0</v>
      </c>
      <c r="AM751" s="7">
        <f t="shared" si="299"/>
        <v>3.6192830655129793</v>
      </c>
      <c r="AN751" s="7">
        <f t="shared" si="300"/>
        <v>5.3399258343634122</v>
      </c>
      <c r="AO751" s="8">
        <f t="shared" si="301"/>
        <v>0</v>
      </c>
      <c r="AP751" s="9">
        <f t="shared" si="302"/>
        <v>0</v>
      </c>
      <c r="AQ751" s="25">
        <f t="shared" si="303"/>
        <v>8.9592088998763906</v>
      </c>
      <c r="AR751" s="18">
        <f t="shared" si="304"/>
        <v>3.6192830655129793</v>
      </c>
      <c r="AS751" s="7">
        <f t="shared" si="305"/>
        <v>5.3399258343634122</v>
      </c>
      <c r="AT751" s="8">
        <f t="shared" si="306"/>
        <v>0</v>
      </c>
      <c r="AU751" s="9">
        <f t="shared" si="307"/>
        <v>0</v>
      </c>
      <c r="AV751" s="10">
        <f t="shared" si="308"/>
        <v>8.9592088998763906</v>
      </c>
      <c r="AW751" s="22">
        <f t="shared" si="309"/>
        <v>2.0766378244746604</v>
      </c>
      <c r="AX751" s="5">
        <f t="shared" si="310"/>
        <v>700</v>
      </c>
      <c r="AY751" s="4">
        <f>IF(
  AND(Tabela1[[#This Row],[GRUPO | ITEM]]="PALHETAS",NOT(OR(MID(Tabela1[[#This Row],[ITEM]],1,5)="YN-PF",MID(Tabela1[[#This Row],[ITEM]],1,5)="YN-PC"))),
  0,
  IF(
    ROUNDUP(
      IF(
        IF(D751="A",13-SUM(AR751:AU751),IF(D751="B",11-SUM(AR751:AU751),IF(D751="C",7-SUM(AR751:AU751))))
        &lt;0,
        0,
        IF(D751="A",13-SUM(AR751:AU751),IF(D751="B",11-SUM(AR751:AU751),IF(D751="C",7-SUM(AR751:AU751))))
      )
      *AE751/C751, 0
    )
    *C751 = 0,
    0,
    ROUNDUP(
      IF(
        IF(D751="A",13-SUM(AR751:AU751),IF(D751="B",11-SUM(AR751:AU751),IF(D751="C",7-SUM(AR751:AU751))))
        &lt;0,
        0,
        IF(D751="A",13-SUM(AR751:AU751),IF(D751="B",11-SUM(AR751:AU751),IF(D751="C",7-SUM(AR751:AU751))))
      )
      *AE751/C751, 0
    ) *C751
  )
)</f>
        <v>700</v>
      </c>
      <c r="AZ751" s="26">
        <f>IF(OR(COUNTIF(AB751,"&gt;="&amp;1.5)+COUNTIF(AA751,"&gt;="&amp;1.5)+COUNTIF(Z751,"&gt;="&amp;1.5)+COUNTIF(Y751,"&gt;="&amp;1.5)+COUNTIF(X751,"&gt;="&amp;1.5)&gt;=2,COUNTIF(AB751,"&gt;="&amp;2)&gt;=1,AND(AA751&gt;=1.5,AB751&lt;=0.3,AI751=0)),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+IFERROR(BA751*C751,0),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+IFERROR(BA751*C751,0),
IFERROR(AVERAGEIF(Tabela1[[#This Row],[COMPRA PADRÃO]:[COMPRA &gt;30%]],"&gt;"&amp;0,Tabela1[[#This Row],[COMPRA PADRÃO]:[COMPRA &gt;30%]]),
0))/Tabela1[[#This Row],[U/CX]],0)*Tabela1[[#This Row],[U/CX]])</f>
        <v>700</v>
      </c>
      <c r="BA751" s="33"/>
      <c r="BB751" s="33"/>
      <c r="BC751" s="42"/>
      <c r="BD751" s="43">
        <f t="shared" si="311"/>
        <v>15.264150943396226</v>
      </c>
      <c r="BE751" s="44">
        <f>Tabela1[[#This Row],[MÉDIA DIÁRIA]]*180</f>
        <v>2747.5471698113206</v>
      </c>
      <c r="BF751" s="44">
        <f>Tabela1[[#This Row],[MÉDIA DIÁRIA]]*IF(Tabela1[[#This Row],[ABC FAT]]="A",(13*22),IF(Tabela1[[#This Row],[ABC FAT]]="B",(9*22),IF(Tabela1[[#This Row],[ABC FAT]]="C",(3*22),0)))</f>
        <v>3022.3018867924529</v>
      </c>
      <c r="BG751" s="44">
        <f>SUM(Tabela1[[#This Row],[ESTOQUE TOTAL]],Tabela1[[#This Row],[TRÂNSITO TOTAL]])</f>
        <v>3020</v>
      </c>
      <c r="BH7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2740</v>
      </c>
      <c r="BI7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3.6396099436890539E-4</v>
      </c>
    </row>
    <row r="752" spans="1:61" s="3" customFormat="1" x14ac:dyDescent="0.2">
      <c r="A752" s="4" t="s">
        <v>443</v>
      </c>
      <c r="B752" s="4" t="s">
        <v>444</v>
      </c>
      <c r="C752" s="4">
        <v>32</v>
      </c>
      <c r="D752" s="4" t="s">
        <v>16</v>
      </c>
      <c r="E752" s="5">
        <v>480</v>
      </c>
      <c r="F752" s="4">
        <v>320</v>
      </c>
      <c r="G752" s="4">
        <v>320</v>
      </c>
      <c r="H752" s="4">
        <v>480</v>
      </c>
      <c r="I752" s="4">
        <v>384</v>
      </c>
      <c r="J752" s="4">
        <v>160</v>
      </c>
      <c r="K752" s="4">
        <v>480</v>
      </c>
      <c r="L752" s="4">
        <v>256</v>
      </c>
      <c r="M752" s="4">
        <v>510</v>
      </c>
      <c r="N752" s="4">
        <v>192</v>
      </c>
      <c r="O752" s="4">
        <v>416</v>
      </c>
      <c r="P752" s="4">
        <v>352</v>
      </c>
      <c r="Q752" s="13">
        <f t="shared" si="286"/>
        <v>1.3241379310344827</v>
      </c>
      <c r="R752" s="16">
        <f t="shared" si="287"/>
        <v>0.88275862068965516</v>
      </c>
      <c r="S752" s="16">
        <f t="shared" si="288"/>
        <v>0.88275862068965516</v>
      </c>
      <c r="T752" s="16">
        <f t="shared" si="289"/>
        <v>1.3241379310344827</v>
      </c>
      <c r="U752" s="16">
        <f t="shared" si="290"/>
        <v>1.0593103448275862</v>
      </c>
      <c r="V752" s="16">
        <f t="shared" si="291"/>
        <v>0.44137931034482758</v>
      </c>
      <c r="W752" s="16">
        <f t="shared" si="292"/>
        <v>1.3241379310344827</v>
      </c>
      <c r="X752" s="16">
        <f t="shared" si="293"/>
        <v>0.70620689655172408</v>
      </c>
      <c r="Y752" s="16">
        <f t="shared" si="294"/>
        <v>1.4068965517241379</v>
      </c>
      <c r="Z752" s="16">
        <f t="shared" si="295"/>
        <v>0.52965517241379312</v>
      </c>
      <c r="AA752" s="16">
        <f t="shared" si="296"/>
        <v>1.1475862068965517</v>
      </c>
      <c r="AB752" s="17">
        <f t="shared" si="297"/>
        <v>0.9710344827586207</v>
      </c>
      <c r="AC752" s="15">
        <v>105705.5</v>
      </c>
      <c r="AD752" s="14">
        <f>AVERAGE(Tabela1[[#This Row],[202407-JUL]:[202506-JUN]])</f>
        <v>362.5</v>
      </c>
      <c r="AE752" s="14">
        <f t="shared" si="298"/>
        <v>362.5</v>
      </c>
      <c r="AF752" s="5">
        <v>1</v>
      </c>
      <c r="AG752" s="6">
        <v>1602</v>
      </c>
      <c r="AH752" s="4">
        <v>1120</v>
      </c>
      <c r="AI752" s="23">
        <f>SUM(Tabela1[[#This Row],[ESTOQUE RJ]:[ESTOQUE SC]])</f>
        <v>2722</v>
      </c>
      <c r="AJ752" s="4">
        <v>1536</v>
      </c>
      <c r="AK752" s="4">
        <v>0</v>
      </c>
      <c r="AL752" s="24">
        <f>SUM(Tabela1[[#This Row],[QTD CONTAINER]:[QTD FÁBRICA]])</f>
        <v>1536</v>
      </c>
      <c r="AM752" s="7">
        <f t="shared" si="299"/>
        <v>4.4193103448275863</v>
      </c>
      <c r="AN752" s="7">
        <f t="shared" si="300"/>
        <v>3.0896551724137931</v>
      </c>
      <c r="AO752" s="8">
        <f t="shared" si="301"/>
        <v>4.2372413793103449</v>
      </c>
      <c r="AP752" s="9">
        <f t="shared" si="302"/>
        <v>0</v>
      </c>
      <c r="AQ752" s="25">
        <f t="shared" si="303"/>
        <v>11.746206896551724</v>
      </c>
      <c r="AR752" s="18">
        <f t="shared" si="304"/>
        <v>4.4193103448275863</v>
      </c>
      <c r="AS752" s="7">
        <f t="shared" si="305"/>
        <v>3.0896551724137931</v>
      </c>
      <c r="AT752" s="8">
        <f t="shared" si="306"/>
        <v>4.2372413793103449</v>
      </c>
      <c r="AU752" s="9">
        <f t="shared" si="307"/>
        <v>0</v>
      </c>
      <c r="AV752" s="10">
        <f t="shared" si="308"/>
        <v>11.746206896551724</v>
      </c>
      <c r="AW752" s="22">
        <f t="shared" si="309"/>
        <v>0</v>
      </c>
      <c r="AX752" s="5">
        <f t="shared" si="310"/>
        <v>0</v>
      </c>
      <c r="AY752" s="4">
        <f>IF(
  AND(Tabela1[[#This Row],[GRUPO | ITEM]]="PALHETAS",NOT(OR(MID(Tabela1[[#This Row],[ITEM]],1,5)="YN-PF",MID(Tabela1[[#This Row],[ITEM]],1,5)="YN-PC"))),
  0,
  IF(
    ROUNDUP(
      IF(
        IF(D752="A",13-SUM(AR752:AU752),IF(D752="B",11-SUM(AR752:AU752),IF(D752="C",7-SUM(AR752:AU752))))
        &lt;0,
        0,
        IF(D752="A",13-SUM(AR752:AU752),IF(D752="B",11-SUM(AR752:AU752),IF(D752="C",7-SUM(AR752:AU752))))
      )
      *AE752/C752, 0
    )
    *C752 = 0,
    0,
    ROUNDUP(
      IF(
        IF(D752="A",13-SUM(AR752:AU752),IF(D752="B",11-SUM(AR752:AU752),IF(D752="C",7-SUM(AR752:AU752))))
        &lt;0,
        0,
        IF(D752="A",13-SUM(AR752:AU752),IF(D752="B",11-SUM(AR752:AU752),IF(D752="C",7-SUM(AR752:AU752))))
      )
      *AE752/C752, 0
    ) *C752
  )
)</f>
        <v>0</v>
      </c>
      <c r="AZ752" s="26">
        <f>IF(OR(COUNTIF(AB752,"&gt;="&amp;1.5)+COUNTIF(AA752,"&gt;="&amp;1.5)+COUNTIF(Z752,"&gt;="&amp;1.5)+COUNTIF(Y752,"&gt;="&amp;1.5)+COUNTIF(X752,"&gt;="&amp;1.5)&gt;=2,COUNTIF(AB752,"&gt;="&amp;2)&gt;=1,AND(AA752&gt;=1.5,AB752&lt;=0.3,AI752=0)),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+IFERROR(BA752*C752,0),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+IFERROR(BA752*C752,0),
IFERROR(AVERAGEIF(Tabela1[[#This Row],[COMPRA PADRÃO]:[COMPRA &gt;30%]],"&gt;"&amp;0,Tabela1[[#This Row],[COMPRA PADRÃO]:[COMPRA &gt;30%]]),
0))/Tabela1[[#This Row],[U/CX]],0)*Tabela1[[#This Row],[U/CX]])</f>
        <v>0</v>
      </c>
      <c r="BA752" s="19"/>
      <c r="BB752" s="19"/>
      <c r="BC752" s="5"/>
      <c r="BD752" s="43">
        <f t="shared" si="311"/>
        <v>16.415094339622641</v>
      </c>
      <c r="BE752" s="44">
        <f>Tabela1[[#This Row],[MÉDIA DIÁRIA]]*180</f>
        <v>2954.7169811320755</v>
      </c>
      <c r="BF752" s="44">
        <f>Tabela1[[#This Row],[MÉDIA DIÁRIA]]*IF(Tabela1[[#This Row],[ABC FAT]]="A",(13*22),IF(Tabela1[[#This Row],[ABC FAT]]="B",(9*22),IF(Tabela1[[#This Row],[ABC FAT]]="C",(3*22),0)))</f>
        <v>3250.1886792452829</v>
      </c>
      <c r="BG752" s="44">
        <f>SUM(Tabela1[[#This Row],[ESTOQUE TOTAL]],Tabela1[[#This Row],[TRÂNSITO TOTAL]])</f>
        <v>4258</v>
      </c>
      <c r="BH7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1952</v>
      </c>
      <c r="BI7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3.3844189016602811E-4</v>
      </c>
    </row>
    <row r="753" spans="1:61" s="3" customFormat="1" x14ac:dyDescent="0.2">
      <c r="A753" s="4" t="s">
        <v>768</v>
      </c>
      <c r="B753" s="4" t="s">
        <v>771</v>
      </c>
      <c r="C753" s="4">
        <v>20</v>
      </c>
      <c r="D753" s="4" t="s">
        <v>85</v>
      </c>
      <c r="E753" s="5"/>
      <c r="F753" s="4"/>
      <c r="G753" s="4"/>
      <c r="H753" s="4"/>
      <c r="I753" s="4"/>
      <c r="J753" s="4"/>
      <c r="K753" s="4">
        <v>35</v>
      </c>
      <c r="L753" s="4">
        <v>295</v>
      </c>
      <c r="M753" s="4">
        <v>75</v>
      </c>
      <c r="N753" s="4">
        <v>60</v>
      </c>
      <c r="O753" s="4">
        <v>56</v>
      </c>
      <c r="P753" s="4">
        <v>15</v>
      </c>
      <c r="Q753" s="13">
        <f t="shared" si="286"/>
        <v>0</v>
      </c>
      <c r="R753" s="16">
        <f t="shared" si="287"/>
        <v>0</v>
      </c>
      <c r="S753" s="16">
        <f t="shared" si="288"/>
        <v>0</v>
      </c>
      <c r="T753" s="16">
        <f t="shared" si="289"/>
        <v>0</v>
      </c>
      <c r="U753" s="16">
        <f t="shared" si="290"/>
        <v>0</v>
      </c>
      <c r="V753" s="16">
        <f t="shared" si="291"/>
        <v>0</v>
      </c>
      <c r="W753" s="16">
        <f t="shared" si="292"/>
        <v>0.39179104477611942</v>
      </c>
      <c r="X753" s="16">
        <f t="shared" si="293"/>
        <v>3.3022388059701493</v>
      </c>
      <c r="Y753" s="16">
        <f t="shared" si="294"/>
        <v>0.83955223880597019</v>
      </c>
      <c r="Z753" s="16">
        <f t="shared" si="295"/>
        <v>0.67164179104477617</v>
      </c>
      <c r="AA753" s="16">
        <f t="shared" si="296"/>
        <v>0.62686567164179108</v>
      </c>
      <c r="AB753" s="17">
        <f t="shared" si="297"/>
        <v>0.16791044776119404</v>
      </c>
      <c r="AC753" s="15">
        <v>26362.74</v>
      </c>
      <c r="AD753" s="14">
        <f>AVERAGE(Tabela1[[#This Row],[202407-JUL]:[202506-JUN]])</f>
        <v>89.333333333333329</v>
      </c>
      <c r="AE753" s="14">
        <f t="shared" si="298"/>
        <v>104.2</v>
      </c>
      <c r="AF753" s="5">
        <v>0</v>
      </c>
      <c r="AG753" s="6">
        <v>268</v>
      </c>
      <c r="AH753" s="4">
        <v>160</v>
      </c>
      <c r="AI753" s="23">
        <f>SUM(Tabela1[[#This Row],[ESTOQUE RJ]:[ESTOQUE SC]])</f>
        <v>428</v>
      </c>
      <c r="AJ753" s="4">
        <v>0</v>
      </c>
      <c r="AK753" s="4">
        <v>0</v>
      </c>
      <c r="AL753" s="24">
        <f>SUM(Tabela1[[#This Row],[QTD CONTAINER]:[QTD FÁBRICA]])</f>
        <v>0</v>
      </c>
      <c r="AM753" s="7">
        <f t="shared" si="299"/>
        <v>3</v>
      </c>
      <c r="AN753" s="7">
        <f t="shared" si="300"/>
        <v>1.791044776119403</v>
      </c>
      <c r="AO753" s="8">
        <f t="shared" si="301"/>
        <v>0</v>
      </c>
      <c r="AP753" s="9">
        <f t="shared" si="302"/>
        <v>0</v>
      </c>
      <c r="AQ753" s="25">
        <f t="shared" si="303"/>
        <v>4.7910447761194028</v>
      </c>
      <c r="AR753" s="18">
        <f t="shared" si="304"/>
        <v>2.5719769673704413</v>
      </c>
      <c r="AS753" s="7">
        <f t="shared" si="305"/>
        <v>1.5355086372360844</v>
      </c>
      <c r="AT753" s="8">
        <f t="shared" si="306"/>
        <v>0</v>
      </c>
      <c r="AU753" s="9">
        <f t="shared" si="307"/>
        <v>0</v>
      </c>
      <c r="AV753" s="10">
        <f t="shared" si="308"/>
        <v>4.1074856046065253</v>
      </c>
      <c r="AW753" s="22">
        <f t="shared" si="309"/>
        <v>2.6868756458835685</v>
      </c>
      <c r="AX753" s="5">
        <f t="shared" si="310"/>
        <v>200</v>
      </c>
      <c r="AY753" s="4">
        <f>IF(
  AND(Tabela1[[#This Row],[GRUPO | ITEM]]="PALHETAS",NOT(OR(MID(Tabela1[[#This Row],[ITEM]],1,5)="YN-PF",MID(Tabela1[[#This Row],[ITEM]],1,5)="YN-PC"))),
  0,
  IF(
    ROUNDUP(
      IF(
        IF(D753="A",13-SUM(AR753:AU753),IF(D753="B",11-SUM(AR753:AU753),IF(D753="C",7-SUM(AR753:AU753))))
        &lt;0,
        0,
        IF(D753="A",13-SUM(AR753:AU753),IF(D753="B",11-SUM(AR753:AU753),IF(D753="C",7-SUM(AR753:AU753))))
      )
      *AE753/C753, 0
    )
    *C753 = 0,
    0,
    ROUNDUP(
      IF(
        IF(D753="A",13-SUM(AR753:AU753),IF(D753="B",11-SUM(AR753:AU753),IF(D753="C",7-SUM(AR753:AU753))))
        &lt;0,
        0,
        IF(D753="A",13-SUM(AR753:AU753),IF(D753="B",11-SUM(AR753:AU753),IF(D753="C",7-SUM(AR753:AU753))))
      )
      *AE753/C753, 0
    ) *C753
  )
)</f>
        <v>320</v>
      </c>
      <c r="AZ753" s="26">
        <f>IF(OR(COUNTIF(AB753,"&gt;="&amp;1.5)+COUNTIF(AA753,"&gt;="&amp;1.5)+COUNTIF(Z753,"&gt;="&amp;1.5)+COUNTIF(Y753,"&gt;="&amp;1.5)+COUNTIF(X753,"&gt;="&amp;1.5)&gt;=2,COUNTIF(AB753,"&gt;="&amp;2)&gt;=1,AND(AA753&gt;=1.5,AB753&lt;=0.3,AI753=0)),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+IFERROR(BA753*C753,0),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+IFERROR(BA753*C753,0),
IFERROR(AVERAGEIF(Tabela1[[#This Row],[COMPRA PADRÃO]:[COMPRA &gt;30%]],"&gt;"&amp;0,Tabela1[[#This Row],[COMPRA PADRÃO]:[COMPRA &gt;30%]]),
0))/Tabela1[[#This Row],[U/CX]],0)*Tabela1[[#This Row],[U/CX]])</f>
        <v>260</v>
      </c>
      <c r="BA753" s="19"/>
      <c r="BB753" s="19"/>
      <c r="BC753" s="5"/>
      <c r="BD753" s="43">
        <f t="shared" si="311"/>
        <v>2.0226415094339623</v>
      </c>
      <c r="BE753" s="44">
        <f>Tabela1[[#This Row],[MÉDIA DIÁRIA]]*180</f>
        <v>364.07547169811323</v>
      </c>
      <c r="BF753" s="44">
        <f>Tabela1[[#This Row],[MÉDIA DIÁRIA]]*IF(Tabela1[[#This Row],[ABC FAT]]="A",(13*22),IF(Tabela1[[#This Row],[ABC FAT]]="B",(9*22),IF(Tabela1[[#This Row],[ABC FAT]]="C",(3*22),0)))</f>
        <v>133.49433962264152</v>
      </c>
      <c r="BG753" s="44">
        <f>SUM(Tabela1[[#This Row],[ESTOQUE TOTAL]],Tabela1[[#This Row],[TRÂNSITO TOTAL]])</f>
        <v>428</v>
      </c>
      <c r="BH7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7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2.7466832504145933E-3</v>
      </c>
    </row>
    <row r="754" spans="1:61" s="3" customFormat="1" x14ac:dyDescent="0.2">
      <c r="A754" s="4" t="s">
        <v>14</v>
      </c>
      <c r="B754" s="4" t="s">
        <v>636</v>
      </c>
      <c r="C754" s="4">
        <v>50</v>
      </c>
      <c r="D754" s="4" t="s">
        <v>16</v>
      </c>
      <c r="E754" s="5">
        <v>350</v>
      </c>
      <c r="F754" s="4">
        <v>400</v>
      </c>
      <c r="G754" s="4">
        <v>475</v>
      </c>
      <c r="H754" s="4">
        <v>400</v>
      </c>
      <c r="I754" s="4">
        <v>300</v>
      </c>
      <c r="J754" s="4"/>
      <c r="K754" s="4">
        <v>400</v>
      </c>
      <c r="L754" s="4">
        <v>100</v>
      </c>
      <c r="M754" s="4">
        <v>300</v>
      </c>
      <c r="N754" s="4">
        <v>100</v>
      </c>
      <c r="O754" s="4">
        <v>200</v>
      </c>
      <c r="P754" s="4">
        <v>400</v>
      </c>
      <c r="Q754" s="13">
        <f t="shared" si="286"/>
        <v>1.1240875912408759</v>
      </c>
      <c r="R754" s="16">
        <f t="shared" si="287"/>
        <v>1.2846715328467153</v>
      </c>
      <c r="S754" s="16">
        <f t="shared" si="288"/>
        <v>1.5255474452554745</v>
      </c>
      <c r="T754" s="16">
        <f t="shared" si="289"/>
        <v>1.2846715328467153</v>
      </c>
      <c r="U754" s="16">
        <f t="shared" si="290"/>
        <v>0.96350364963503643</v>
      </c>
      <c r="V754" s="16">
        <f t="shared" si="291"/>
        <v>0</v>
      </c>
      <c r="W754" s="16">
        <f t="shared" si="292"/>
        <v>1.2846715328467153</v>
      </c>
      <c r="X754" s="16">
        <f t="shared" si="293"/>
        <v>0.32116788321167883</v>
      </c>
      <c r="Y754" s="16">
        <f t="shared" si="294"/>
        <v>0.96350364963503643</v>
      </c>
      <c r="Z754" s="16">
        <f t="shared" si="295"/>
        <v>0.32116788321167883</v>
      </c>
      <c r="AA754" s="16">
        <f t="shared" si="296"/>
        <v>0.64233576642335766</v>
      </c>
      <c r="AB754" s="17">
        <f t="shared" si="297"/>
        <v>1.2846715328467153</v>
      </c>
      <c r="AC754" s="15">
        <v>53851.25</v>
      </c>
      <c r="AD754" s="14">
        <f>AVERAGE(Tabela1[[#This Row],[202407-JUL]:[202506-JUN]])</f>
        <v>311.36363636363637</v>
      </c>
      <c r="AE754" s="14">
        <f t="shared" si="298"/>
        <v>311.36363636363637</v>
      </c>
      <c r="AF754" s="5">
        <v>1</v>
      </c>
      <c r="AG754" s="6">
        <v>1820</v>
      </c>
      <c r="AH754" s="4">
        <v>1000</v>
      </c>
      <c r="AI754" s="23">
        <f>SUM(Tabela1[[#This Row],[ESTOQUE RJ]:[ESTOQUE SC]])</f>
        <v>2820</v>
      </c>
      <c r="AJ754" s="4">
        <v>0</v>
      </c>
      <c r="AK754" s="4">
        <v>0</v>
      </c>
      <c r="AL754" s="24">
        <f>SUM(Tabela1[[#This Row],[QTD CONTAINER]:[QTD FÁBRICA]])</f>
        <v>0</v>
      </c>
      <c r="AM754" s="7">
        <f t="shared" si="299"/>
        <v>5.8452554744525544</v>
      </c>
      <c r="AN754" s="7">
        <f t="shared" si="300"/>
        <v>3.2116788321167884</v>
      </c>
      <c r="AO754" s="8">
        <f t="shared" si="301"/>
        <v>0</v>
      </c>
      <c r="AP754" s="9">
        <f t="shared" si="302"/>
        <v>0</v>
      </c>
      <c r="AQ754" s="25">
        <f t="shared" si="303"/>
        <v>9.0569343065693424</v>
      </c>
      <c r="AR754" s="18">
        <f t="shared" si="304"/>
        <v>5.8452554744525544</v>
      </c>
      <c r="AS754" s="7">
        <f t="shared" si="305"/>
        <v>3.2116788321167884</v>
      </c>
      <c r="AT754" s="8">
        <f t="shared" si="306"/>
        <v>0</v>
      </c>
      <c r="AU754" s="9">
        <f t="shared" si="307"/>
        <v>0</v>
      </c>
      <c r="AV754" s="10">
        <f t="shared" si="308"/>
        <v>9.0569343065693424</v>
      </c>
      <c r="AW754" s="22">
        <f t="shared" si="309"/>
        <v>2.0875912408759123</v>
      </c>
      <c r="AX754" s="5">
        <f t="shared" si="310"/>
        <v>650</v>
      </c>
      <c r="AY754" s="4">
        <f>IF(
  AND(Tabela1[[#This Row],[GRUPO | ITEM]]="PALHETAS",NOT(OR(MID(Tabela1[[#This Row],[ITEM]],1,5)="YN-PF",MID(Tabela1[[#This Row],[ITEM]],1,5)="YN-PC"))),
  0,
  IF(
    ROUNDUP(
      IF(
        IF(D754="A",13-SUM(AR754:AU754),IF(D754="B",11-SUM(AR754:AU754),IF(D754="C",7-SUM(AR754:AU754))))
        &lt;0,
        0,
        IF(D754="A",13-SUM(AR754:AU754),IF(D754="B",11-SUM(AR754:AU754),IF(D754="C",7-SUM(AR754:AU754))))
      )
      *AE754/C754, 0
    )
    *C754 = 0,
    0,
    ROUNDUP(
      IF(
        IF(D754="A",13-SUM(AR754:AU754),IF(D754="B",11-SUM(AR754:AU754),IF(D754="C",7-SUM(AR754:AU754))))
        &lt;0,
        0,
        IF(D754="A",13-SUM(AR754:AU754),IF(D754="B",11-SUM(AR754:AU754),IF(D754="C",7-SUM(AR754:AU754))))
      )
      *AE754/C754, 0
    ) *C754
  )
)</f>
        <v>650</v>
      </c>
      <c r="AZ754" s="26">
        <f>IF(OR(COUNTIF(AB754,"&gt;="&amp;1.5)+COUNTIF(AA754,"&gt;="&amp;1.5)+COUNTIF(Z754,"&gt;="&amp;1.5)+COUNTIF(Y754,"&gt;="&amp;1.5)+COUNTIF(X754,"&gt;="&amp;1.5)&gt;=2,COUNTIF(AB754,"&gt;="&amp;2)&gt;=1,AND(AA754&gt;=1.5,AB754&lt;=0.3,AI754=0)),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+IFERROR(BA754*C754,0),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+IFERROR(BA754*C754,0),
IFERROR(AVERAGEIF(Tabela1[[#This Row],[COMPRA PADRÃO]:[COMPRA &gt;30%]],"&gt;"&amp;0,Tabela1[[#This Row],[COMPRA PADRÃO]:[COMPRA &gt;30%]]),
0))/Tabela1[[#This Row],[U/CX]],0)*Tabela1[[#This Row],[U/CX]])</f>
        <v>650</v>
      </c>
      <c r="BA754" s="33"/>
      <c r="BB754" s="33"/>
      <c r="BC754" s="42"/>
      <c r="BD754" s="43">
        <f t="shared" si="311"/>
        <v>12.924528301886792</v>
      </c>
      <c r="BE754" s="44">
        <f>Tabela1[[#This Row],[MÉDIA DIÁRIA]]*180</f>
        <v>2326.4150943396226</v>
      </c>
      <c r="BF754" s="44">
        <f>Tabela1[[#This Row],[MÉDIA DIÁRIA]]*IF(Tabela1[[#This Row],[ABC FAT]]="A",(13*22),IF(Tabela1[[#This Row],[ABC FAT]]="B",(9*22),IF(Tabela1[[#This Row],[ABC FAT]]="C",(3*22),0)))</f>
        <v>2559.0566037735848</v>
      </c>
      <c r="BG754" s="44">
        <f>SUM(Tabela1[[#This Row],[ESTOQUE TOTAL]],Tabela1[[#This Row],[TRÂNSITO TOTAL]])</f>
        <v>2820</v>
      </c>
      <c r="BH7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2050</v>
      </c>
      <c r="BI7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4.2984590429845907E-4</v>
      </c>
    </row>
    <row r="755" spans="1:61" s="3" customFormat="1" x14ac:dyDescent="0.2">
      <c r="A755" s="4" t="s">
        <v>104</v>
      </c>
      <c r="B755" s="4" t="s">
        <v>464</v>
      </c>
      <c r="C755" s="4">
        <v>200</v>
      </c>
      <c r="D755" s="4" t="s">
        <v>85</v>
      </c>
      <c r="E755" s="5">
        <v>570</v>
      </c>
      <c r="F755" s="4">
        <v>100</v>
      </c>
      <c r="G755" s="4">
        <v>250</v>
      </c>
      <c r="H755" s="4">
        <v>35</v>
      </c>
      <c r="I755" s="4">
        <v>150</v>
      </c>
      <c r="J755" s="4">
        <v>50</v>
      </c>
      <c r="K755" s="4">
        <v>350</v>
      </c>
      <c r="L755" s="4">
        <v>170</v>
      </c>
      <c r="M755" s="4">
        <v>250</v>
      </c>
      <c r="N755" s="4">
        <v>200</v>
      </c>
      <c r="O755" s="4">
        <v>170</v>
      </c>
      <c r="P755" s="4">
        <v>150</v>
      </c>
      <c r="Q755" s="13">
        <f t="shared" si="286"/>
        <v>2.7975460122699385</v>
      </c>
      <c r="R755" s="16">
        <f t="shared" si="287"/>
        <v>0.49079754601226994</v>
      </c>
      <c r="S755" s="16">
        <f t="shared" si="288"/>
        <v>1.2269938650306749</v>
      </c>
      <c r="T755" s="16">
        <f t="shared" si="289"/>
        <v>0.17177914110429449</v>
      </c>
      <c r="U755" s="16">
        <f t="shared" si="290"/>
        <v>0.73619631901840488</v>
      </c>
      <c r="V755" s="16">
        <f t="shared" si="291"/>
        <v>0.24539877300613497</v>
      </c>
      <c r="W755" s="16">
        <f t="shared" si="292"/>
        <v>1.7177914110429449</v>
      </c>
      <c r="X755" s="16">
        <f t="shared" si="293"/>
        <v>0.83435582822085885</v>
      </c>
      <c r="Y755" s="16">
        <f t="shared" si="294"/>
        <v>1.2269938650306749</v>
      </c>
      <c r="Z755" s="16">
        <f t="shared" si="295"/>
        <v>0.98159509202453987</v>
      </c>
      <c r="AA755" s="16">
        <f t="shared" si="296"/>
        <v>0.83435582822085885</v>
      </c>
      <c r="AB755" s="17">
        <f t="shared" si="297"/>
        <v>0.73619631901840488</v>
      </c>
      <c r="AC755" s="15">
        <v>17939.75</v>
      </c>
      <c r="AD755" s="14">
        <f>AVERAGE(Tabela1[[#This Row],[202407-JUL]:[202506-JUN]])</f>
        <v>203.75</v>
      </c>
      <c r="AE755" s="14">
        <f t="shared" si="298"/>
        <v>236</v>
      </c>
      <c r="AF755" s="5">
        <v>1</v>
      </c>
      <c r="AG755" s="6">
        <v>2005</v>
      </c>
      <c r="AH755" s="4">
        <v>0</v>
      </c>
      <c r="AI755" s="23">
        <f>SUM(Tabela1[[#This Row],[ESTOQUE RJ]:[ESTOQUE SC]])</f>
        <v>2005</v>
      </c>
      <c r="AJ755" s="4">
        <v>0</v>
      </c>
      <c r="AK755" s="4">
        <v>0</v>
      </c>
      <c r="AL755" s="24">
        <f>SUM(Tabela1[[#This Row],[QTD CONTAINER]:[QTD FÁBRICA]])</f>
        <v>0</v>
      </c>
      <c r="AM755" s="7">
        <f t="shared" si="299"/>
        <v>9.8404907975460123</v>
      </c>
      <c r="AN755" s="7">
        <f t="shared" si="300"/>
        <v>0</v>
      </c>
      <c r="AO755" s="8">
        <f t="shared" si="301"/>
        <v>0</v>
      </c>
      <c r="AP755" s="9">
        <f t="shared" si="302"/>
        <v>0</v>
      </c>
      <c r="AQ755" s="25">
        <f t="shared" si="303"/>
        <v>9.8404907975460123</v>
      </c>
      <c r="AR755" s="18">
        <f t="shared" si="304"/>
        <v>8.4957627118644066</v>
      </c>
      <c r="AS755" s="7">
        <f t="shared" si="305"/>
        <v>0</v>
      </c>
      <c r="AT755" s="8">
        <f t="shared" si="306"/>
        <v>0</v>
      </c>
      <c r="AU755" s="9">
        <f t="shared" si="307"/>
        <v>0</v>
      </c>
      <c r="AV755" s="10">
        <f t="shared" si="308"/>
        <v>8.4957627118644066</v>
      </c>
      <c r="AW755" s="22">
        <f t="shared" si="309"/>
        <v>0</v>
      </c>
      <c r="AX755" s="5">
        <f t="shared" si="310"/>
        <v>0</v>
      </c>
      <c r="AY755" s="4">
        <f>IF(
  AND(Tabela1[[#This Row],[GRUPO | ITEM]]="PALHETAS",NOT(OR(MID(Tabela1[[#This Row],[ITEM]],1,5)="YN-PF",MID(Tabela1[[#This Row],[ITEM]],1,5)="YN-PC"))),
  0,
  IF(
    ROUNDUP(
      IF(
        IF(D755="A",13-SUM(AR755:AU755),IF(D755="B",11-SUM(AR755:AU755),IF(D755="C",7-SUM(AR755:AU755))))
        &lt;0,
        0,
        IF(D755="A",13-SUM(AR755:AU755),IF(D755="B",11-SUM(AR755:AU755),IF(D755="C",7-SUM(AR755:AU755))))
      )
      *AE755/C755, 0
    )
    *C755 = 0,
    0,
    ROUNDUP(
      IF(
        IF(D755="A",13-SUM(AR755:AU755),IF(D755="B",11-SUM(AR755:AU755),IF(D755="C",7-SUM(AR755:AU755))))
        &lt;0,
        0,
        IF(D755="A",13-SUM(AR755:AU755),IF(D755="B",11-SUM(AR755:AU755),IF(D755="C",7-SUM(AR755:AU755))))
      )
      *AE755/C755, 0
    ) *C755
  )
)</f>
        <v>0</v>
      </c>
      <c r="AZ755" s="26">
        <f>IF(OR(COUNTIF(AB755,"&gt;="&amp;1.5)+COUNTIF(AA755,"&gt;="&amp;1.5)+COUNTIF(Z755,"&gt;="&amp;1.5)+COUNTIF(Y755,"&gt;="&amp;1.5)+COUNTIF(X755,"&gt;="&amp;1.5)&gt;=2,COUNTIF(AB755,"&gt;="&amp;2)&gt;=1,AND(AA755&gt;=1.5,AB755&lt;=0.3,AI755=0)),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+IFERROR(BA755*C755,0),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+IFERROR(BA755*C755,0),
IFERROR(AVERAGEIF(Tabela1[[#This Row],[COMPRA PADRÃO]:[COMPRA &gt;30%]],"&gt;"&amp;0,Tabela1[[#This Row],[COMPRA PADRÃO]:[COMPRA &gt;30%]]),
0))/Tabela1[[#This Row],[U/CX]],0)*Tabela1[[#This Row],[U/CX]])</f>
        <v>0</v>
      </c>
      <c r="BA755" s="19"/>
      <c r="BB755" s="19"/>
      <c r="BC755" s="5"/>
      <c r="BD755" s="43">
        <f t="shared" si="311"/>
        <v>9.2264150943396235</v>
      </c>
      <c r="BE755" s="44">
        <f>Tabela1[[#This Row],[MÉDIA DIÁRIA]]*180</f>
        <v>1660.7547169811323</v>
      </c>
      <c r="BF755" s="44">
        <f>Tabela1[[#This Row],[MÉDIA DIÁRIA]]*IF(Tabela1[[#This Row],[ABC FAT]]="A",(13*22),IF(Tabela1[[#This Row],[ABC FAT]]="B",(9*22),IF(Tabela1[[#This Row],[ABC FAT]]="C",(3*22),0)))</f>
        <v>608.94339622641519</v>
      </c>
      <c r="BG755" s="44">
        <f>SUM(Tabela1[[#This Row],[ESTOQUE TOTAL]],Tabela1[[#This Row],[TRÂNSITO TOTAL]])</f>
        <v>2005</v>
      </c>
      <c r="BH7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7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6.021358782094977E-4</v>
      </c>
    </row>
    <row r="756" spans="1:61" s="3" customFormat="1" x14ac:dyDescent="0.2">
      <c r="A756" s="4" t="s">
        <v>202</v>
      </c>
      <c r="B756" s="4" t="s">
        <v>323</v>
      </c>
      <c r="C756" s="4">
        <v>15</v>
      </c>
      <c r="D756" s="4" t="s">
        <v>85</v>
      </c>
      <c r="E756" s="5">
        <v>45</v>
      </c>
      <c r="F756" s="4"/>
      <c r="G756" s="4">
        <v>15</v>
      </c>
      <c r="H756" s="4">
        <v>30</v>
      </c>
      <c r="I756" s="4"/>
      <c r="J756" s="4"/>
      <c r="K756" s="4">
        <v>30</v>
      </c>
      <c r="L756" s="4"/>
      <c r="M756" s="4">
        <v>45</v>
      </c>
      <c r="N756" s="4">
        <v>15</v>
      </c>
      <c r="O756" s="4">
        <v>15</v>
      </c>
      <c r="P756" s="4">
        <v>30</v>
      </c>
      <c r="Q756" s="13">
        <f t="shared" si="286"/>
        <v>1.6</v>
      </c>
      <c r="R756" s="16">
        <f t="shared" si="287"/>
        <v>0</v>
      </c>
      <c r="S756" s="16">
        <f t="shared" si="288"/>
        <v>0.53333333333333333</v>
      </c>
      <c r="T756" s="16">
        <f t="shared" si="289"/>
        <v>1.0666666666666667</v>
      </c>
      <c r="U756" s="16">
        <f t="shared" si="290"/>
        <v>0</v>
      </c>
      <c r="V756" s="16">
        <f t="shared" si="291"/>
        <v>0</v>
      </c>
      <c r="W756" s="16">
        <f t="shared" si="292"/>
        <v>1.0666666666666667</v>
      </c>
      <c r="X756" s="16">
        <f t="shared" si="293"/>
        <v>0</v>
      </c>
      <c r="Y756" s="16">
        <f t="shared" si="294"/>
        <v>1.6</v>
      </c>
      <c r="Z756" s="16">
        <f t="shared" si="295"/>
        <v>0.53333333333333333</v>
      </c>
      <c r="AA756" s="16">
        <f t="shared" si="296"/>
        <v>0.53333333333333333</v>
      </c>
      <c r="AB756" s="17">
        <f t="shared" si="297"/>
        <v>1.0666666666666667</v>
      </c>
      <c r="AC756" s="15">
        <v>3256.35</v>
      </c>
      <c r="AD756" s="14">
        <f>AVERAGE(Tabela1[[#This Row],[202407-JUL]:[202506-JUN]])</f>
        <v>28.125</v>
      </c>
      <c r="AE756" s="14">
        <f t="shared" si="298"/>
        <v>28.125</v>
      </c>
      <c r="AF756" s="5">
        <v>0</v>
      </c>
      <c r="AG756" s="6">
        <v>165</v>
      </c>
      <c r="AH756" s="4">
        <v>30</v>
      </c>
      <c r="AI756" s="23">
        <f>SUM(Tabela1[[#This Row],[ESTOQUE RJ]:[ESTOQUE SC]])</f>
        <v>195</v>
      </c>
      <c r="AJ756" s="4">
        <v>165</v>
      </c>
      <c r="AK756" s="4">
        <v>0</v>
      </c>
      <c r="AL756" s="24">
        <f>SUM(Tabela1[[#This Row],[QTD CONTAINER]:[QTD FÁBRICA]])</f>
        <v>165</v>
      </c>
      <c r="AM756" s="7">
        <f t="shared" si="299"/>
        <v>5.8666666666666663</v>
      </c>
      <c r="AN756" s="7">
        <f t="shared" si="300"/>
        <v>1.0666666666666667</v>
      </c>
      <c r="AO756" s="8">
        <f t="shared" si="301"/>
        <v>5.8666666666666663</v>
      </c>
      <c r="AP756" s="9">
        <f t="shared" si="302"/>
        <v>0</v>
      </c>
      <c r="AQ756" s="25">
        <f t="shared" si="303"/>
        <v>12.799999999999999</v>
      </c>
      <c r="AR756" s="18">
        <f t="shared" si="304"/>
        <v>5.8666666666666663</v>
      </c>
      <c r="AS756" s="7">
        <f t="shared" si="305"/>
        <v>1.0666666666666667</v>
      </c>
      <c r="AT756" s="8">
        <f t="shared" si="306"/>
        <v>5.8666666666666663</v>
      </c>
      <c r="AU756" s="9">
        <f t="shared" si="307"/>
        <v>0</v>
      </c>
      <c r="AV756" s="10">
        <f t="shared" si="308"/>
        <v>12.799999999999999</v>
      </c>
      <c r="AW756" s="22">
        <f t="shared" si="309"/>
        <v>0</v>
      </c>
      <c r="AX756" s="5">
        <f t="shared" si="310"/>
        <v>0</v>
      </c>
      <c r="AY756" s="4">
        <f>IF(
  AND(Tabela1[[#This Row],[GRUPO | ITEM]]="PALHETAS",NOT(OR(MID(Tabela1[[#This Row],[ITEM]],1,5)="YN-PF",MID(Tabela1[[#This Row],[ITEM]],1,5)="YN-PC"))),
  0,
  IF(
    ROUNDUP(
      IF(
        IF(D756="A",13-SUM(AR756:AU756),IF(D756="B",11-SUM(AR756:AU756),IF(D756="C",7-SUM(AR756:AU756))))
        &lt;0,
        0,
        IF(D756="A",13-SUM(AR756:AU756),IF(D756="B",11-SUM(AR756:AU756),IF(D756="C",7-SUM(AR756:AU756))))
      )
      *AE756/C756, 0
    )
    *C756 = 0,
    0,
    ROUNDUP(
      IF(
        IF(D756="A",13-SUM(AR756:AU756),IF(D756="B",11-SUM(AR756:AU756),IF(D756="C",7-SUM(AR756:AU756))))
        &lt;0,
        0,
        IF(D756="A",13-SUM(AR756:AU756),IF(D756="B",11-SUM(AR756:AU756),IF(D756="C",7-SUM(AR756:AU756))))
      )
      *AE756/C756, 0
    ) *C756
  )
)</f>
        <v>0</v>
      </c>
      <c r="AZ756" s="26">
        <f>IF(OR(COUNTIF(AB756,"&gt;="&amp;1.5)+COUNTIF(AA756,"&gt;="&amp;1.5)+COUNTIF(Z756,"&gt;="&amp;1.5)+COUNTIF(Y756,"&gt;="&amp;1.5)+COUNTIF(X756,"&gt;="&amp;1.5)&gt;=2,COUNTIF(AB756,"&gt;="&amp;2)&gt;=1,AND(AA756&gt;=1.5,AB756&lt;=0.3,AI756=0)),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+IFERROR(BA756*C756,0),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+IFERROR(BA756*C756,0),
IFERROR(AVERAGEIF(Tabela1[[#This Row],[COMPRA PADRÃO]:[COMPRA &gt;30%]],"&gt;"&amp;0,Tabela1[[#This Row],[COMPRA PADRÃO]:[COMPRA &gt;30%]]),
0))/Tabela1[[#This Row],[U/CX]],0)*Tabela1[[#This Row],[U/CX]])</f>
        <v>0</v>
      </c>
      <c r="BA756" s="33"/>
      <c r="BB756" s="33"/>
      <c r="BC756" s="42"/>
      <c r="BD756" s="43">
        <f t="shared" si="311"/>
        <v>0.84905660377358494</v>
      </c>
      <c r="BE756" s="44">
        <f>Tabela1[[#This Row],[MÉDIA DIÁRIA]]*180</f>
        <v>152.83018867924528</v>
      </c>
      <c r="BF756" s="44">
        <f>Tabela1[[#This Row],[MÉDIA DIÁRIA]]*IF(Tabela1[[#This Row],[ABC FAT]]="A",(13*22),IF(Tabela1[[#This Row],[ABC FAT]]="B",(9*22),IF(Tabela1[[#This Row],[ABC FAT]]="C",(3*22),0)))</f>
        <v>56.037735849056602</v>
      </c>
      <c r="BG756" s="44">
        <f>SUM(Tabela1[[#This Row],[ESTOQUE TOTAL]],Tabela1[[#This Row],[TRÂNSITO TOTAL]])</f>
        <v>360</v>
      </c>
      <c r="BH7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6.5432098765432099E-3</v>
      </c>
    </row>
    <row r="757" spans="1:61" s="3" customFormat="1" x14ac:dyDescent="0.2">
      <c r="A757" s="4" t="s">
        <v>14</v>
      </c>
      <c r="B757" s="4" t="s">
        <v>633</v>
      </c>
      <c r="C757" s="4">
        <v>600</v>
      </c>
      <c r="D757" s="4" t="s">
        <v>16</v>
      </c>
      <c r="E757" s="5">
        <v>6400</v>
      </c>
      <c r="F757" s="4">
        <v>2950</v>
      </c>
      <c r="G757" s="4">
        <v>2050</v>
      </c>
      <c r="H757" s="4">
        <v>4750</v>
      </c>
      <c r="I757" s="4">
        <v>1350</v>
      </c>
      <c r="J757" s="4">
        <v>400</v>
      </c>
      <c r="K757" s="4">
        <v>2050</v>
      </c>
      <c r="L757" s="4">
        <v>2350</v>
      </c>
      <c r="M757" s="4">
        <v>2250</v>
      </c>
      <c r="N757" s="4">
        <v>1100</v>
      </c>
      <c r="O757" s="4">
        <v>2846</v>
      </c>
      <c r="P757" s="4">
        <v>4250</v>
      </c>
      <c r="Q757" s="13">
        <f t="shared" si="286"/>
        <v>2.3453246198008917</v>
      </c>
      <c r="R757" s="16">
        <f t="shared" si="287"/>
        <v>1.0810480669394735</v>
      </c>
      <c r="S757" s="16">
        <f t="shared" si="288"/>
        <v>0.75123679227997309</v>
      </c>
      <c r="T757" s="16">
        <f t="shared" si="289"/>
        <v>1.7406706162584742</v>
      </c>
      <c r="U757" s="16">
        <f t="shared" si="290"/>
        <v>0.49471691198925055</v>
      </c>
      <c r="V757" s="16">
        <f t="shared" si="291"/>
        <v>0.14658278873755573</v>
      </c>
      <c r="W757" s="16">
        <f t="shared" si="292"/>
        <v>0.75123679227997309</v>
      </c>
      <c r="X757" s="16">
        <f t="shared" si="293"/>
        <v>0.86117388383313986</v>
      </c>
      <c r="Y757" s="16">
        <f t="shared" si="294"/>
        <v>0.82452818664875094</v>
      </c>
      <c r="Z757" s="16">
        <f t="shared" si="295"/>
        <v>0.40310266902827824</v>
      </c>
      <c r="AA757" s="16">
        <f t="shared" si="296"/>
        <v>1.042936541867709</v>
      </c>
      <c r="AB757" s="17">
        <f t="shared" si="297"/>
        <v>1.5574421303365296</v>
      </c>
      <c r="AC757" s="15">
        <v>100196.76</v>
      </c>
      <c r="AD757" s="14">
        <f>AVERAGE(Tabela1[[#This Row],[202407-JUL]:[202506-JUN]])</f>
        <v>2728.8333333333335</v>
      </c>
      <c r="AE757" s="14">
        <f t="shared" si="298"/>
        <v>2940.5454545454545</v>
      </c>
      <c r="AF757" s="5">
        <v>0</v>
      </c>
      <c r="AG757" s="6">
        <v>26520</v>
      </c>
      <c r="AH757" s="4">
        <v>0</v>
      </c>
      <c r="AI757" s="23">
        <f>SUM(Tabela1[[#This Row],[ESTOQUE RJ]:[ESTOQUE SC]])</f>
        <v>26520</v>
      </c>
      <c r="AJ757" s="4">
        <v>0</v>
      </c>
      <c r="AK757" s="4">
        <v>0</v>
      </c>
      <c r="AL757" s="24">
        <f>SUM(Tabela1[[#This Row],[QTD CONTAINER]:[QTD FÁBRICA]])</f>
        <v>0</v>
      </c>
      <c r="AM757" s="7">
        <f t="shared" si="299"/>
        <v>9.718438893299945</v>
      </c>
      <c r="AN757" s="7">
        <f t="shared" si="300"/>
        <v>0</v>
      </c>
      <c r="AO757" s="8">
        <f t="shared" si="301"/>
        <v>0</v>
      </c>
      <c r="AP757" s="9">
        <f t="shared" si="302"/>
        <v>0</v>
      </c>
      <c r="AQ757" s="25">
        <f t="shared" si="303"/>
        <v>9.718438893299945</v>
      </c>
      <c r="AR757" s="18">
        <f t="shared" si="304"/>
        <v>9.0187349285846778</v>
      </c>
      <c r="AS757" s="7">
        <f t="shared" si="305"/>
        <v>0</v>
      </c>
      <c r="AT757" s="8">
        <f t="shared" si="306"/>
        <v>0</v>
      </c>
      <c r="AU757" s="9">
        <f t="shared" si="307"/>
        <v>0</v>
      </c>
      <c r="AV757" s="10">
        <f t="shared" si="308"/>
        <v>9.0187349285846778</v>
      </c>
      <c r="AW757" s="22">
        <f t="shared" si="309"/>
        <v>1.6933072139270242</v>
      </c>
      <c r="AX757" s="5">
        <f t="shared" si="310"/>
        <v>3600</v>
      </c>
      <c r="AY757" s="4">
        <f>IF(
  AND(Tabela1[[#This Row],[GRUPO | ITEM]]="PALHETAS",NOT(OR(MID(Tabela1[[#This Row],[ITEM]],1,5)="YN-PF",MID(Tabela1[[#This Row],[ITEM]],1,5)="YN-PC"))),
  0,
  IF(
    ROUNDUP(
      IF(
        IF(D757="A",13-SUM(AR757:AU757),IF(D757="B",11-SUM(AR757:AU757),IF(D757="C",7-SUM(AR757:AU757))))
        &lt;0,
        0,
        IF(D757="A",13-SUM(AR757:AU757),IF(D757="B",11-SUM(AR757:AU757),IF(D757="C",7-SUM(AR757:AU757))))
      )
      *AE757/C757, 0
    )
    *C757 = 0,
    0,
    ROUNDUP(
      IF(
        IF(D757="A",13-SUM(AR757:AU757),IF(D757="B",11-SUM(AR757:AU757),IF(D757="C",7-SUM(AR757:AU757))))
        &lt;0,
        0,
        IF(D757="A",13-SUM(AR757:AU757),IF(D757="B",11-SUM(AR757:AU757),IF(D757="C",7-SUM(AR757:AU757))))
      )
      *AE757/C757, 0
    ) *C757
  )
)</f>
        <v>6000</v>
      </c>
      <c r="AZ757" s="26">
        <f>IF(OR(COUNTIF(AB757,"&gt;="&amp;1.5)+COUNTIF(AA757,"&gt;="&amp;1.5)+COUNTIF(Z757,"&gt;="&amp;1.5)+COUNTIF(Y757,"&gt;="&amp;1.5)+COUNTIF(X757,"&gt;="&amp;1.5)&gt;=2,COUNTIF(AB757,"&gt;="&amp;2)&gt;=1,AND(AA757&gt;=1.5,AB757&lt;=0.3,AI757=0)),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+IFERROR(BA757*C757,0),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+IFERROR(BA757*C757,0),
IFERROR(AVERAGEIF(Tabela1[[#This Row],[COMPRA PADRÃO]:[COMPRA &gt;30%]],"&gt;"&amp;0,Tabela1[[#This Row],[COMPRA PADRÃO]:[COMPRA &gt;30%]]),
0))/Tabela1[[#This Row],[U/CX]],0)*Tabela1[[#This Row],[U/CX]])</f>
        <v>4800</v>
      </c>
      <c r="BA757" s="19"/>
      <c r="BB757" s="19"/>
      <c r="BC757" s="41"/>
      <c r="BD757" s="43">
        <f t="shared" si="311"/>
        <v>123.56981132075472</v>
      </c>
      <c r="BE757" s="44">
        <f>Tabela1[[#This Row],[MÉDIA DIÁRIA]]*180</f>
        <v>22242.566037735851</v>
      </c>
      <c r="BF757" s="44">
        <f>Tabela1[[#This Row],[MÉDIA DIÁRIA]]*IF(Tabela1[[#This Row],[ABC FAT]]="A",(13*22),IF(Tabela1[[#This Row],[ABC FAT]]="B",(9*22),IF(Tabela1[[#This Row],[ABC FAT]]="C",(3*22),0)))</f>
        <v>24466.822641509436</v>
      </c>
      <c r="BG757" s="44">
        <f>SUM(Tabela1[[#This Row],[ESTOQUE TOTAL]],Tabela1[[#This Row],[TRÂNSITO TOTAL]])</f>
        <v>26520</v>
      </c>
      <c r="BH7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20400</v>
      </c>
      <c r="BI7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4.4958841453069751E-5</v>
      </c>
    </row>
    <row r="758" spans="1:61" s="3" customFormat="1" x14ac:dyDescent="0.2">
      <c r="A758" s="4" t="s">
        <v>202</v>
      </c>
      <c r="B758" s="4" t="s">
        <v>375</v>
      </c>
      <c r="C758" s="4">
        <v>15</v>
      </c>
      <c r="D758" s="4" t="s">
        <v>85</v>
      </c>
      <c r="E758" s="5">
        <v>75</v>
      </c>
      <c r="F758" s="4">
        <v>75</v>
      </c>
      <c r="G758" s="4">
        <v>30</v>
      </c>
      <c r="H758" s="4">
        <v>30</v>
      </c>
      <c r="I758" s="4">
        <v>75</v>
      </c>
      <c r="J758" s="4"/>
      <c r="K758" s="4">
        <v>15</v>
      </c>
      <c r="L758" s="4">
        <v>15</v>
      </c>
      <c r="M758" s="4"/>
      <c r="N758" s="4">
        <v>75</v>
      </c>
      <c r="O758" s="4">
        <v>30</v>
      </c>
      <c r="P758" s="4">
        <v>60</v>
      </c>
      <c r="Q758" s="13">
        <f t="shared" si="286"/>
        <v>1.5625</v>
      </c>
      <c r="R758" s="16">
        <f t="shared" si="287"/>
        <v>1.5625</v>
      </c>
      <c r="S758" s="16">
        <f t="shared" si="288"/>
        <v>0.625</v>
      </c>
      <c r="T758" s="16">
        <f t="shared" si="289"/>
        <v>0.625</v>
      </c>
      <c r="U758" s="16">
        <f t="shared" si="290"/>
        <v>1.5625</v>
      </c>
      <c r="V758" s="16">
        <f t="shared" si="291"/>
        <v>0</v>
      </c>
      <c r="W758" s="16">
        <f t="shared" si="292"/>
        <v>0.3125</v>
      </c>
      <c r="X758" s="16">
        <f t="shared" si="293"/>
        <v>0.3125</v>
      </c>
      <c r="Y758" s="16">
        <f t="shared" si="294"/>
        <v>0</v>
      </c>
      <c r="Z758" s="16">
        <f t="shared" si="295"/>
        <v>1.5625</v>
      </c>
      <c r="AA758" s="16">
        <f t="shared" si="296"/>
        <v>0.625</v>
      </c>
      <c r="AB758" s="17">
        <f t="shared" si="297"/>
        <v>1.25</v>
      </c>
      <c r="AC758" s="15">
        <v>7510.95</v>
      </c>
      <c r="AD758" s="14">
        <f>AVERAGE(Tabela1[[#This Row],[202407-JUL]:[202506-JUN]])</f>
        <v>48</v>
      </c>
      <c r="AE758" s="14">
        <f t="shared" si="298"/>
        <v>48</v>
      </c>
      <c r="AF758" s="5">
        <v>0</v>
      </c>
      <c r="AG758" s="6">
        <v>285</v>
      </c>
      <c r="AH758" s="4">
        <v>75</v>
      </c>
      <c r="AI758" s="23">
        <f>SUM(Tabela1[[#This Row],[ESTOQUE RJ]:[ESTOQUE SC]])</f>
        <v>360</v>
      </c>
      <c r="AJ758" s="4">
        <v>0</v>
      </c>
      <c r="AK758" s="4">
        <v>0</v>
      </c>
      <c r="AL758" s="24">
        <f>SUM(Tabela1[[#This Row],[QTD CONTAINER]:[QTD FÁBRICA]])</f>
        <v>0</v>
      </c>
      <c r="AM758" s="7">
        <f t="shared" si="299"/>
        <v>5.9375</v>
      </c>
      <c r="AN758" s="7">
        <f t="shared" si="300"/>
        <v>1.5625</v>
      </c>
      <c r="AO758" s="8">
        <f t="shared" si="301"/>
        <v>0</v>
      </c>
      <c r="AP758" s="9">
        <f t="shared" si="302"/>
        <v>0</v>
      </c>
      <c r="AQ758" s="25">
        <f t="shared" si="303"/>
        <v>7.5</v>
      </c>
      <c r="AR758" s="18">
        <f t="shared" si="304"/>
        <v>5.9375</v>
      </c>
      <c r="AS758" s="7">
        <f t="shared" si="305"/>
        <v>1.5625</v>
      </c>
      <c r="AT758" s="8">
        <f t="shared" si="306"/>
        <v>0</v>
      </c>
      <c r="AU758" s="9">
        <f t="shared" si="307"/>
        <v>0</v>
      </c>
      <c r="AV758" s="10">
        <f t="shared" si="308"/>
        <v>7.5</v>
      </c>
      <c r="AW758" s="22">
        <f t="shared" si="309"/>
        <v>0</v>
      </c>
      <c r="AX758" s="5">
        <f t="shared" si="310"/>
        <v>0</v>
      </c>
      <c r="AY758" s="4">
        <f>IF(
  AND(Tabela1[[#This Row],[GRUPO | ITEM]]="PALHETAS",NOT(OR(MID(Tabela1[[#This Row],[ITEM]],1,5)="YN-PF",MID(Tabela1[[#This Row],[ITEM]],1,5)="YN-PC"))),
  0,
  IF(
    ROUNDUP(
      IF(
        IF(D758="A",13-SUM(AR758:AU758),IF(D758="B",11-SUM(AR758:AU758),IF(D758="C",7-SUM(AR758:AU758))))
        &lt;0,
        0,
        IF(D758="A",13-SUM(AR758:AU758),IF(D758="B",11-SUM(AR758:AU758),IF(D758="C",7-SUM(AR758:AU758))))
      )
      *AE758/C758, 0
    )
    *C758 = 0,
    0,
    ROUNDUP(
      IF(
        IF(D758="A",13-SUM(AR758:AU758),IF(D758="B",11-SUM(AR758:AU758),IF(D758="C",7-SUM(AR758:AU758))))
        &lt;0,
        0,
        IF(D758="A",13-SUM(AR758:AU758),IF(D758="B",11-SUM(AR758:AU758),IF(D758="C",7-SUM(AR758:AU758))))
      )
      *AE758/C758, 0
    ) *C758
  )
)</f>
        <v>0</v>
      </c>
      <c r="AZ758" s="26">
        <f>IF(OR(COUNTIF(AB758,"&gt;="&amp;1.5)+COUNTIF(AA758,"&gt;="&amp;1.5)+COUNTIF(Z758,"&gt;="&amp;1.5)+COUNTIF(Y758,"&gt;="&amp;1.5)+COUNTIF(X758,"&gt;="&amp;1.5)&gt;=2,COUNTIF(AB758,"&gt;="&amp;2)&gt;=1,AND(AA758&gt;=1.5,AB758&lt;=0.3,AI758=0)),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+IFERROR(BA758*C758,0),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+IFERROR(BA758*C758,0),
IFERROR(AVERAGEIF(Tabela1[[#This Row],[COMPRA PADRÃO]:[COMPRA &gt;30%]],"&gt;"&amp;0,Tabela1[[#This Row],[COMPRA PADRÃO]:[COMPRA &gt;30%]]),
0))/Tabela1[[#This Row],[U/CX]],0)*Tabela1[[#This Row],[U/CX]])</f>
        <v>0</v>
      </c>
      <c r="BA758" s="19"/>
      <c r="BB758" s="19"/>
      <c r="BC758" s="5"/>
      <c r="BD758" s="43">
        <f t="shared" si="311"/>
        <v>1.8113207547169812</v>
      </c>
      <c r="BE758" s="44">
        <f>Tabela1[[#This Row],[MÉDIA DIÁRIA]]*180</f>
        <v>326.03773584905662</v>
      </c>
      <c r="BF758" s="44">
        <f>Tabela1[[#This Row],[MÉDIA DIÁRIA]]*IF(Tabela1[[#This Row],[ABC FAT]]="A",(13*22),IF(Tabela1[[#This Row],[ABC FAT]]="B",(9*22),IF(Tabela1[[#This Row],[ABC FAT]]="C",(3*22),0)))</f>
        <v>119.54716981132076</v>
      </c>
      <c r="BG758" s="44">
        <f>SUM(Tabela1[[#This Row],[ESTOQUE TOTAL]],Tabela1[[#This Row],[TRÂNSITO TOTAL]])</f>
        <v>360</v>
      </c>
      <c r="BH7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90</v>
      </c>
      <c r="BI7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3.0671296296296297E-3</v>
      </c>
    </row>
    <row r="759" spans="1:61" s="3" customFormat="1" x14ac:dyDescent="0.2">
      <c r="A759" s="4" t="s">
        <v>14</v>
      </c>
      <c r="B759" s="4" t="s">
        <v>613</v>
      </c>
      <c r="C759" s="4">
        <v>1000</v>
      </c>
      <c r="D759" s="4" t="s">
        <v>16</v>
      </c>
      <c r="E759" s="5">
        <v>5600</v>
      </c>
      <c r="F759" s="4">
        <v>7550</v>
      </c>
      <c r="G759" s="4">
        <v>4300</v>
      </c>
      <c r="H759" s="4">
        <v>3950</v>
      </c>
      <c r="I759" s="4">
        <v>4350</v>
      </c>
      <c r="J759" s="4">
        <v>3500</v>
      </c>
      <c r="K759" s="4">
        <v>2600</v>
      </c>
      <c r="L759" s="4">
        <v>2550</v>
      </c>
      <c r="M759" s="4">
        <v>2800</v>
      </c>
      <c r="N759" s="4">
        <v>6150</v>
      </c>
      <c r="O759" s="4">
        <v>7050</v>
      </c>
      <c r="P759" s="4">
        <v>3950</v>
      </c>
      <c r="Q759" s="13">
        <f t="shared" si="286"/>
        <v>1.2364305427782887</v>
      </c>
      <c r="R759" s="16">
        <f t="shared" si="287"/>
        <v>1.6669733210671571</v>
      </c>
      <c r="S759" s="16">
        <f t="shared" si="288"/>
        <v>0.94940202391904316</v>
      </c>
      <c r="T759" s="16">
        <f t="shared" si="289"/>
        <v>0.87212511499540013</v>
      </c>
      <c r="U759" s="16">
        <f t="shared" si="290"/>
        <v>0.96044158233670651</v>
      </c>
      <c r="V759" s="16">
        <f t="shared" si="291"/>
        <v>0.77276908923643051</v>
      </c>
      <c r="W759" s="16">
        <f t="shared" si="292"/>
        <v>0.57405703771849126</v>
      </c>
      <c r="X759" s="16">
        <f t="shared" si="293"/>
        <v>0.56301747930082791</v>
      </c>
      <c r="Y759" s="16">
        <f t="shared" si="294"/>
        <v>0.61821527138914434</v>
      </c>
      <c r="Z759" s="16">
        <f t="shared" si="295"/>
        <v>1.357865685372585</v>
      </c>
      <c r="AA759" s="16">
        <f t="shared" si="296"/>
        <v>1.5565777368905243</v>
      </c>
      <c r="AB759" s="17">
        <f t="shared" si="297"/>
        <v>0.87212511499540013</v>
      </c>
      <c r="AC759" s="15">
        <v>78893.5</v>
      </c>
      <c r="AD759" s="14">
        <f>AVERAGE(Tabela1[[#This Row],[202407-JUL]:[202506-JUN]])</f>
        <v>4529.166666666667</v>
      </c>
      <c r="AE759" s="14">
        <f t="shared" si="298"/>
        <v>4529.166666666667</v>
      </c>
      <c r="AF759" s="5">
        <v>0</v>
      </c>
      <c r="AG759" s="6">
        <v>45420</v>
      </c>
      <c r="AH759" s="4">
        <v>0</v>
      </c>
      <c r="AI759" s="23">
        <f>SUM(Tabela1[[#This Row],[ESTOQUE RJ]:[ESTOQUE SC]])</f>
        <v>45420</v>
      </c>
      <c r="AJ759" s="4">
        <v>0</v>
      </c>
      <c r="AK759" s="4">
        <v>0</v>
      </c>
      <c r="AL759" s="24">
        <f>SUM(Tabela1[[#This Row],[QTD CONTAINER]:[QTD FÁBRICA]])</f>
        <v>0</v>
      </c>
      <c r="AM759" s="7">
        <f t="shared" si="299"/>
        <v>10.028334866605334</v>
      </c>
      <c r="AN759" s="7">
        <f t="shared" si="300"/>
        <v>0</v>
      </c>
      <c r="AO759" s="8">
        <f t="shared" si="301"/>
        <v>0</v>
      </c>
      <c r="AP759" s="9">
        <f t="shared" si="302"/>
        <v>0</v>
      </c>
      <c r="AQ759" s="25">
        <f t="shared" si="303"/>
        <v>10.028334866605334</v>
      </c>
      <c r="AR759" s="18">
        <f t="shared" si="304"/>
        <v>10.028334866605334</v>
      </c>
      <c r="AS759" s="7">
        <f t="shared" si="305"/>
        <v>0</v>
      </c>
      <c r="AT759" s="8">
        <f t="shared" si="306"/>
        <v>0</v>
      </c>
      <c r="AU759" s="9">
        <f t="shared" si="307"/>
        <v>0</v>
      </c>
      <c r="AV759" s="10">
        <f t="shared" si="308"/>
        <v>10.028334866605334</v>
      </c>
      <c r="AW759" s="22">
        <f t="shared" si="309"/>
        <v>1.1039558417663293</v>
      </c>
      <c r="AX759" s="5">
        <f t="shared" si="310"/>
        <v>5000</v>
      </c>
      <c r="AY759" s="4">
        <f>IF(
  AND(Tabela1[[#This Row],[GRUPO | ITEM]]="PALHETAS",NOT(OR(MID(Tabela1[[#This Row],[ITEM]],1,5)="YN-PF",MID(Tabela1[[#This Row],[ITEM]],1,5)="YN-PC"))),
  0,
  IF(
    ROUNDUP(
      IF(
        IF(D759="A",13-SUM(AR759:AU759),IF(D759="B",11-SUM(AR759:AU759),IF(D759="C",7-SUM(AR759:AU759))))
        &lt;0,
        0,
        IF(D759="A",13-SUM(AR759:AU759),IF(D759="B",11-SUM(AR759:AU759),IF(D759="C",7-SUM(AR759:AU759))))
      )
      *AE759/C759, 0
    )
    *C759 = 0,
    0,
    ROUNDUP(
      IF(
        IF(D759="A",13-SUM(AR759:AU759),IF(D759="B",11-SUM(AR759:AU759),IF(D759="C",7-SUM(AR759:AU759))))
        &lt;0,
        0,
        IF(D759="A",13-SUM(AR759:AU759),IF(D759="B",11-SUM(AR759:AU759),IF(D759="C",7-SUM(AR759:AU759))))
      )
      *AE759/C759, 0
    ) *C759
  )
)</f>
        <v>5000</v>
      </c>
      <c r="AZ759" s="26">
        <f>IF(OR(COUNTIF(AB759,"&gt;="&amp;1.5)+COUNTIF(AA759,"&gt;="&amp;1.5)+COUNTIF(Z759,"&gt;="&amp;1.5)+COUNTIF(Y759,"&gt;="&amp;1.5)+COUNTIF(X759,"&gt;="&amp;1.5)&gt;=2,COUNTIF(AB759,"&gt;="&amp;2)&gt;=1,AND(AA759&gt;=1.5,AB759&lt;=0.3,AI759=0)),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+IFERROR(BA759*C759,0),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+IFERROR(BA759*C759,0),
IFERROR(AVERAGEIF(Tabela1[[#This Row],[COMPRA PADRÃO]:[COMPRA &gt;30%]],"&gt;"&amp;0,Tabela1[[#This Row],[COMPRA PADRÃO]:[COMPRA &gt;30%]]),
0))/Tabela1[[#This Row],[U/CX]],0)*Tabela1[[#This Row],[U/CX]])</f>
        <v>5000</v>
      </c>
      <c r="BA759" s="19"/>
      <c r="BB759" s="19"/>
      <c r="BC759" s="5"/>
      <c r="BD759" s="43">
        <f t="shared" si="311"/>
        <v>205.09433962264151</v>
      </c>
      <c r="BE759" s="44">
        <f>Tabela1[[#This Row],[MÉDIA DIÁRIA]]*180</f>
        <v>36916.981132075474</v>
      </c>
      <c r="BF759" s="44">
        <f>Tabela1[[#This Row],[MÉDIA DIÁRIA]]*IF(Tabela1[[#This Row],[ABC FAT]]="A",(13*22),IF(Tabela1[[#This Row],[ABC FAT]]="B",(9*22),IF(Tabela1[[#This Row],[ABC FAT]]="C",(3*22),0)))</f>
        <v>40608.67924528302</v>
      </c>
      <c r="BG759" s="44">
        <f>SUM(Tabela1[[#This Row],[ESTOQUE TOTAL]],Tabela1[[#This Row],[TRÂNSITO TOTAL]])</f>
        <v>45420</v>
      </c>
      <c r="BH7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32000</v>
      </c>
      <c r="BI7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2.7087805376673819E-5</v>
      </c>
    </row>
    <row r="760" spans="1:61" s="3" customFormat="1" x14ac:dyDescent="0.2">
      <c r="A760" s="4" t="s">
        <v>202</v>
      </c>
      <c r="B760" s="4" t="s">
        <v>235</v>
      </c>
      <c r="C760" s="4">
        <v>15</v>
      </c>
      <c r="D760" s="4" t="s">
        <v>85</v>
      </c>
      <c r="E760" s="5">
        <v>150</v>
      </c>
      <c r="F760" s="4">
        <v>45</v>
      </c>
      <c r="G760" s="4">
        <v>105</v>
      </c>
      <c r="H760" s="4">
        <v>45</v>
      </c>
      <c r="I760" s="4">
        <v>195</v>
      </c>
      <c r="J760" s="4">
        <v>60</v>
      </c>
      <c r="K760" s="4">
        <v>270</v>
      </c>
      <c r="L760" s="4">
        <v>45</v>
      </c>
      <c r="M760" s="4">
        <v>15</v>
      </c>
      <c r="N760" s="4">
        <v>45</v>
      </c>
      <c r="O760" s="4">
        <v>75</v>
      </c>
      <c r="P760" s="4">
        <v>45</v>
      </c>
      <c r="Q760" s="13">
        <f t="shared" si="286"/>
        <v>1.6438356164383561</v>
      </c>
      <c r="R760" s="16">
        <f t="shared" si="287"/>
        <v>0.49315068493150682</v>
      </c>
      <c r="S760" s="16">
        <f t="shared" si="288"/>
        <v>1.1506849315068493</v>
      </c>
      <c r="T760" s="16">
        <f t="shared" si="289"/>
        <v>0.49315068493150682</v>
      </c>
      <c r="U760" s="16">
        <f t="shared" si="290"/>
        <v>2.1369863013698631</v>
      </c>
      <c r="V760" s="16">
        <f t="shared" si="291"/>
        <v>0.65753424657534243</v>
      </c>
      <c r="W760" s="16">
        <f t="shared" si="292"/>
        <v>2.9589041095890409</v>
      </c>
      <c r="X760" s="16">
        <f t="shared" si="293"/>
        <v>0.49315068493150682</v>
      </c>
      <c r="Y760" s="16">
        <f t="shared" si="294"/>
        <v>0.16438356164383561</v>
      </c>
      <c r="Z760" s="16">
        <f t="shared" si="295"/>
        <v>0.49315068493150682</v>
      </c>
      <c r="AA760" s="16">
        <f t="shared" si="296"/>
        <v>0.82191780821917804</v>
      </c>
      <c r="AB760" s="17">
        <f t="shared" si="297"/>
        <v>0.49315068493150682</v>
      </c>
      <c r="AC760" s="15">
        <v>14320.8</v>
      </c>
      <c r="AD760" s="14">
        <f>AVERAGE(Tabela1[[#This Row],[202407-JUL]:[202506-JUN]])</f>
        <v>91.25</v>
      </c>
      <c r="AE760" s="14">
        <f t="shared" si="298"/>
        <v>98.181818181818187</v>
      </c>
      <c r="AF760" s="5">
        <v>0</v>
      </c>
      <c r="AG760" s="6">
        <v>345</v>
      </c>
      <c r="AH760" s="4">
        <v>615</v>
      </c>
      <c r="AI760" s="23">
        <f>SUM(Tabela1[[#This Row],[ESTOQUE RJ]:[ESTOQUE SC]])</f>
        <v>960</v>
      </c>
      <c r="AJ760" s="4">
        <v>495</v>
      </c>
      <c r="AK760" s="4">
        <v>0</v>
      </c>
      <c r="AL760" s="24">
        <f>SUM(Tabela1[[#This Row],[QTD CONTAINER]:[QTD FÁBRICA]])</f>
        <v>495</v>
      </c>
      <c r="AM760" s="7">
        <f t="shared" si="299"/>
        <v>3.7808219178082192</v>
      </c>
      <c r="AN760" s="7">
        <f t="shared" si="300"/>
        <v>6.7397260273972606</v>
      </c>
      <c r="AO760" s="8">
        <f t="shared" si="301"/>
        <v>5.4246575342465757</v>
      </c>
      <c r="AP760" s="9">
        <f t="shared" si="302"/>
        <v>0</v>
      </c>
      <c r="AQ760" s="25">
        <f t="shared" si="303"/>
        <v>15.945205479452055</v>
      </c>
      <c r="AR760" s="18">
        <f t="shared" si="304"/>
        <v>3.5138888888888888</v>
      </c>
      <c r="AS760" s="7">
        <f t="shared" si="305"/>
        <v>6.2638888888888884</v>
      </c>
      <c r="AT760" s="8">
        <f t="shared" si="306"/>
        <v>5.0416666666666661</v>
      </c>
      <c r="AU760" s="9">
        <f t="shared" si="307"/>
        <v>0</v>
      </c>
      <c r="AV760" s="10">
        <f t="shared" si="308"/>
        <v>14.819444444444443</v>
      </c>
      <c r="AW760" s="22">
        <f t="shared" si="309"/>
        <v>0</v>
      </c>
      <c r="AX760" s="5">
        <f t="shared" si="310"/>
        <v>0</v>
      </c>
      <c r="AY760" s="4">
        <f>IF(
  AND(Tabela1[[#This Row],[GRUPO | ITEM]]="PALHETAS",NOT(OR(MID(Tabela1[[#This Row],[ITEM]],1,5)="YN-PF",MID(Tabela1[[#This Row],[ITEM]],1,5)="YN-PC"))),
  0,
  IF(
    ROUNDUP(
      IF(
        IF(D760="A",13-SUM(AR760:AU760),IF(D760="B",11-SUM(AR760:AU760),IF(D760="C",7-SUM(AR760:AU760))))
        &lt;0,
        0,
        IF(D760="A",13-SUM(AR760:AU760),IF(D760="B",11-SUM(AR760:AU760),IF(D760="C",7-SUM(AR760:AU760))))
      )
      *AE760/C760, 0
    )
    *C760 = 0,
    0,
    ROUNDUP(
      IF(
        IF(D760="A",13-SUM(AR760:AU760),IF(D760="B",11-SUM(AR760:AU760),IF(D760="C",7-SUM(AR760:AU760))))
        &lt;0,
        0,
        IF(D760="A",13-SUM(AR760:AU760),IF(D760="B",11-SUM(AR760:AU760),IF(D760="C",7-SUM(AR760:AU760))))
      )
      *AE760/C760, 0
    ) *C760
  )
)</f>
        <v>0</v>
      </c>
      <c r="AZ760" s="26">
        <f>IF(OR(COUNTIF(AB760,"&gt;="&amp;1.5)+COUNTIF(AA760,"&gt;="&amp;1.5)+COUNTIF(Z760,"&gt;="&amp;1.5)+COUNTIF(Y760,"&gt;="&amp;1.5)+COUNTIF(X760,"&gt;="&amp;1.5)&gt;=2,COUNTIF(AB760,"&gt;="&amp;2)&gt;=1,AND(AA760&gt;=1.5,AB760&lt;=0.3,AI760=0)),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+IFERROR(BA760*C760,0),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+IFERROR(BA760*C760,0),
IFERROR(AVERAGEIF(Tabela1[[#This Row],[COMPRA PADRÃO]:[COMPRA &gt;30%]],"&gt;"&amp;0,Tabela1[[#This Row],[COMPRA PADRÃO]:[COMPRA &gt;30%]]),
0))/Tabela1[[#This Row],[U/CX]],0)*Tabela1[[#This Row],[U/CX]])</f>
        <v>0</v>
      </c>
      <c r="BA760" s="19"/>
      <c r="BB760" s="19"/>
      <c r="BC760" s="5"/>
      <c r="BD760" s="43">
        <f t="shared" si="311"/>
        <v>4.132075471698113</v>
      </c>
      <c r="BE760" s="44">
        <f>Tabela1[[#This Row],[MÉDIA DIÁRIA]]*180</f>
        <v>743.7735849056603</v>
      </c>
      <c r="BF760" s="44">
        <f>Tabela1[[#This Row],[MÉDIA DIÁRIA]]*IF(Tabela1[[#This Row],[ABC FAT]]="A",(13*22),IF(Tabela1[[#This Row],[ABC FAT]]="B",(9*22),IF(Tabela1[[#This Row],[ABC FAT]]="C",(3*22),0)))</f>
        <v>272.71698113207543</v>
      </c>
      <c r="BG760" s="44">
        <f>SUM(Tabela1[[#This Row],[ESTOQUE TOTAL]],Tabela1[[#This Row],[TRÂNSITO TOTAL]])</f>
        <v>1455</v>
      </c>
      <c r="BH7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1.3444951801116186E-3</v>
      </c>
    </row>
    <row r="761" spans="1:61" s="3" customFormat="1" x14ac:dyDescent="0.2">
      <c r="A761" s="4" t="s">
        <v>14</v>
      </c>
      <c r="B761" s="4" t="s">
        <v>620</v>
      </c>
      <c r="C761" s="4">
        <v>50</v>
      </c>
      <c r="D761" s="4" t="s">
        <v>16</v>
      </c>
      <c r="E761" s="5">
        <v>220</v>
      </c>
      <c r="F761" s="4">
        <v>200</v>
      </c>
      <c r="G761" s="4">
        <v>400</v>
      </c>
      <c r="H761" s="4">
        <v>127</v>
      </c>
      <c r="I761" s="4">
        <v>150</v>
      </c>
      <c r="J761" s="4"/>
      <c r="K761" s="4">
        <v>250</v>
      </c>
      <c r="L761" s="4">
        <v>50</v>
      </c>
      <c r="M761" s="4">
        <v>150</v>
      </c>
      <c r="N761" s="4">
        <v>80</v>
      </c>
      <c r="O761" s="4">
        <v>250</v>
      </c>
      <c r="P761" s="4">
        <v>300</v>
      </c>
      <c r="Q761" s="13">
        <f t="shared" si="286"/>
        <v>1.1116214974735876</v>
      </c>
      <c r="R761" s="16">
        <f t="shared" si="287"/>
        <v>1.0105649977032614</v>
      </c>
      <c r="S761" s="16">
        <f t="shared" si="288"/>
        <v>2.0211299954065227</v>
      </c>
      <c r="T761" s="16">
        <f t="shared" si="289"/>
        <v>0.64170877354157096</v>
      </c>
      <c r="U761" s="16">
        <f t="shared" si="290"/>
        <v>0.75792374827744602</v>
      </c>
      <c r="V761" s="16">
        <f t="shared" si="291"/>
        <v>0</v>
      </c>
      <c r="W761" s="16">
        <f t="shared" si="292"/>
        <v>1.2632062471290768</v>
      </c>
      <c r="X761" s="16">
        <f t="shared" si="293"/>
        <v>0.25264124942581534</v>
      </c>
      <c r="Y761" s="16">
        <f t="shared" si="294"/>
        <v>0.75792374827744602</v>
      </c>
      <c r="Z761" s="16">
        <f t="shared" si="295"/>
        <v>0.40422599908130458</v>
      </c>
      <c r="AA761" s="16">
        <f t="shared" si="296"/>
        <v>1.2632062471290768</v>
      </c>
      <c r="AB761" s="17">
        <f t="shared" si="297"/>
        <v>1.515847496554892</v>
      </c>
      <c r="AC761" s="15">
        <v>37303.43</v>
      </c>
      <c r="AD761" s="14">
        <f>AVERAGE(Tabela1[[#This Row],[202407-JUL]:[202506-JUN]])</f>
        <v>197.90909090909091</v>
      </c>
      <c r="AE761" s="14">
        <f t="shared" si="298"/>
        <v>212.7</v>
      </c>
      <c r="AF761" s="5">
        <v>3</v>
      </c>
      <c r="AG761" s="6">
        <v>460</v>
      </c>
      <c r="AH761" s="4">
        <v>1150</v>
      </c>
      <c r="AI761" s="23">
        <f>SUM(Tabela1[[#This Row],[ESTOQUE RJ]:[ESTOQUE SC]])</f>
        <v>1610</v>
      </c>
      <c r="AJ761" s="4">
        <v>0</v>
      </c>
      <c r="AK761" s="4">
        <v>0</v>
      </c>
      <c r="AL761" s="24">
        <f>SUM(Tabela1[[#This Row],[QTD CONTAINER]:[QTD FÁBRICA]])</f>
        <v>0</v>
      </c>
      <c r="AM761" s="7">
        <f t="shared" si="299"/>
        <v>2.3242994947175011</v>
      </c>
      <c r="AN761" s="7">
        <f t="shared" si="300"/>
        <v>5.8107487367937534</v>
      </c>
      <c r="AO761" s="8">
        <f t="shared" si="301"/>
        <v>0</v>
      </c>
      <c r="AP761" s="9">
        <f t="shared" si="302"/>
        <v>0</v>
      </c>
      <c r="AQ761" s="25">
        <f t="shared" si="303"/>
        <v>8.135048231511254</v>
      </c>
      <c r="AR761" s="18">
        <f t="shared" si="304"/>
        <v>2.1626704278326283</v>
      </c>
      <c r="AS761" s="7">
        <f t="shared" si="305"/>
        <v>5.4066760695815708</v>
      </c>
      <c r="AT761" s="8">
        <f t="shared" si="306"/>
        <v>0</v>
      </c>
      <c r="AU761" s="9">
        <f t="shared" si="307"/>
        <v>0</v>
      </c>
      <c r="AV761" s="10">
        <f t="shared" si="308"/>
        <v>7.5693464974141991</v>
      </c>
      <c r="AW761" s="22">
        <f t="shared" si="309"/>
        <v>3.4095689330706045</v>
      </c>
      <c r="AX761" s="5">
        <f t="shared" si="310"/>
        <v>600</v>
      </c>
      <c r="AY761" s="4">
        <f>IF(
  AND(Tabela1[[#This Row],[GRUPO | ITEM]]="PALHETAS",NOT(OR(MID(Tabela1[[#This Row],[ITEM]],1,5)="YN-PF",MID(Tabela1[[#This Row],[ITEM]],1,5)="YN-PC"))),
  0,
  IF(
    ROUNDUP(
      IF(
        IF(D761="A",13-SUM(AR761:AU761),IF(D761="B",11-SUM(AR761:AU761),IF(D761="C",7-SUM(AR761:AU761))))
        &lt;0,
        0,
        IF(D761="A",13-SUM(AR761:AU761),IF(D761="B",11-SUM(AR761:AU761),IF(D761="C",7-SUM(AR761:AU761))))
      )
      *AE761/C761, 0
    )
    *C761 = 0,
    0,
    ROUNDUP(
      IF(
        IF(D761="A",13-SUM(AR761:AU761),IF(D761="B",11-SUM(AR761:AU761),IF(D761="C",7-SUM(AR761:AU761))))
        &lt;0,
        0,
        IF(D761="A",13-SUM(AR761:AU761),IF(D761="B",11-SUM(AR761:AU761),IF(D761="C",7-SUM(AR761:AU761))))
      )
      *AE761/C761, 0
    ) *C761
  )
)</f>
        <v>750</v>
      </c>
      <c r="AZ761" s="26">
        <f>IF(OR(COUNTIF(AB761,"&gt;="&amp;1.5)+COUNTIF(AA761,"&gt;="&amp;1.5)+COUNTIF(Z761,"&gt;="&amp;1.5)+COUNTIF(Y761,"&gt;="&amp;1.5)+COUNTIF(X761,"&gt;="&amp;1.5)&gt;=2,COUNTIF(AB761,"&gt;="&amp;2)&gt;=1,AND(AA761&gt;=1.5,AB761&lt;=0.3,AI761=0)),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+IFERROR(BA761*C761,0),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+IFERROR(BA761*C761,0),
IFERROR(AVERAGEIF(Tabela1[[#This Row],[COMPRA PADRÃO]:[COMPRA &gt;30%]],"&gt;"&amp;0,Tabela1[[#This Row],[COMPRA PADRÃO]:[COMPRA &gt;30%]]),
0))/Tabela1[[#This Row],[U/CX]],0)*Tabela1[[#This Row],[U/CX]])</f>
        <v>700</v>
      </c>
      <c r="BA761" s="19"/>
      <c r="BB761" s="19"/>
      <c r="BC761" s="5"/>
      <c r="BD761" s="43">
        <f t="shared" si="311"/>
        <v>8.2150943396226417</v>
      </c>
      <c r="BE761" s="44">
        <f>Tabela1[[#This Row],[MÉDIA DIÁRIA]]*180</f>
        <v>1478.7169811320755</v>
      </c>
      <c r="BF761" s="44">
        <f>Tabela1[[#This Row],[MÉDIA DIÁRIA]]*IF(Tabela1[[#This Row],[ABC FAT]]="A",(13*22),IF(Tabela1[[#This Row],[ABC FAT]]="B",(9*22),IF(Tabela1[[#This Row],[ABC FAT]]="C",(3*22),0)))</f>
        <v>1626.5886792452829</v>
      </c>
      <c r="BG761" s="44">
        <f>SUM(Tabela1[[#This Row],[ESTOQUE TOTAL]],Tabela1[[#This Row],[TRÂNSITO TOTAL]])</f>
        <v>1610</v>
      </c>
      <c r="BH7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1500</v>
      </c>
      <c r="BI7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6.7626193028122287E-4</v>
      </c>
    </row>
    <row r="762" spans="1:61" s="3" customFormat="1" x14ac:dyDescent="0.2">
      <c r="A762" s="4" t="s">
        <v>39</v>
      </c>
      <c r="B762" s="4" t="s">
        <v>694</v>
      </c>
      <c r="C762" s="4">
        <v>20</v>
      </c>
      <c r="D762" s="4" t="s">
        <v>19</v>
      </c>
      <c r="E762" s="5">
        <v>190</v>
      </c>
      <c r="F762" s="4">
        <v>154</v>
      </c>
      <c r="G762" s="4">
        <v>235</v>
      </c>
      <c r="H762" s="4">
        <v>174</v>
      </c>
      <c r="I762" s="4">
        <v>129</v>
      </c>
      <c r="J762" s="4">
        <v>40</v>
      </c>
      <c r="K762" s="4">
        <v>148</v>
      </c>
      <c r="L762" s="4">
        <v>142</v>
      </c>
      <c r="M762" s="4">
        <v>95</v>
      </c>
      <c r="N762" s="4">
        <v>217</v>
      </c>
      <c r="O762" s="4">
        <v>125</v>
      </c>
      <c r="P762" s="4">
        <v>96</v>
      </c>
      <c r="Q762" s="13">
        <f t="shared" si="286"/>
        <v>1.3065902578796562</v>
      </c>
      <c r="R762" s="16">
        <f t="shared" si="287"/>
        <v>1.0590257879656162</v>
      </c>
      <c r="S762" s="16">
        <f t="shared" si="288"/>
        <v>1.6160458452722064</v>
      </c>
      <c r="T762" s="16">
        <f t="shared" si="289"/>
        <v>1.1965616045845273</v>
      </c>
      <c r="U762" s="16">
        <f t="shared" si="290"/>
        <v>0.88710601719197713</v>
      </c>
      <c r="V762" s="16">
        <f t="shared" si="291"/>
        <v>0.27507163323782235</v>
      </c>
      <c r="W762" s="16">
        <f t="shared" si="292"/>
        <v>1.0177650429799427</v>
      </c>
      <c r="X762" s="16">
        <f t="shared" si="293"/>
        <v>0.97650429799426941</v>
      </c>
      <c r="Y762" s="16">
        <f t="shared" si="294"/>
        <v>0.65329512893982811</v>
      </c>
      <c r="Z762" s="16">
        <f t="shared" si="295"/>
        <v>1.4922636103151863</v>
      </c>
      <c r="AA762" s="16">
        <f t="shared" si="296"/>
        <v>0.8595988538681949</v>
      </c>
      <c r="AB762" s="17">
        <f t="shared" si="297"/>
        <v>0.66017191977077372</v>
      </c>
      <c r="AC762" s="15">
        <v>114561.55</v>
      </c>
      <c r="AD762" s="14">
        <f>AVERAGE(Tabela1[[#This Row],[202407-JUL]:[202506-JUN]])</f>
        <v>145.41666666666666</v>
      </c>
      <c r="AE762" s="14">
        <f t="shared" si="298"/>
        <v>155</v>
      </c>
      <c r="AF762" s="5">
        <v>0</v>
      </c>
      <c r="AG762" s="6">
        <v>463</v>
      </c>
      <c r="AH762" s="4">
        <v>300</v>
      </c>
      <c r="AI762" s="23">
        <f>SUM(Tabela1[[#This Row],[ESTOQUE RJ]:[ESTOQUE SC]])</f>
        <v>763</v>
      </c>
      <c r="AJ762" s="4">
        <v>500</v>
      </c>
      <c r="AK762" s="4">
        <v>0</v>
      </c>
      <c r="AL762" s="24">
        <f>SUM(Tabela1[[#This Row],[QTD CONTAINER]:[QTD FÁBRICA]])</f>
        <v>500</v>
      </c>
      <c r="AM762" s="7">
        <f t="shared" si="299"/>
        <v>3.1839541547277941</v>
      </c>
      <c r="AN762" s="7">
        <f t="shared" si="300"/>
        <v>2.0630372492836679</v>
      </c>
      <c r="AO762" s="8">
        <f t="shared" si="301"/>
        <v>3.4383954154727796</v>
      </c>
      <c r="AP762" s="9">
        <f t="shared" si="302"/>
        <v>0</v>
      </c>
      <c r="AQ762" s="25">
        <f t="shared" si="303"/>
        <v>8.6853868194842416</v>
      </c>
      <c r="AR762" s="18">
        <f t="shared" si="304"/>
        <v>2.9870967741935486</v>
      </c>
      <c r="AS762" s="7">
        <f t="shared" si="305"/>
        <v>1.935483870967742</v>
      </c>
      <c r="AT762" s="8">
        <f t="shared" si="306"/>
        <v>3.225806451612903</v>
      </c>
      <c r="AU762" s="9">
        <f t="shared" si="307"/>
        <v>0</v>
      </c>
      <c r="AV762" s="10">
        <f t="shared" si="308"/>
        <v>8.1483870967741936</v>
      </c>
      <c r="AW762" s="22">
        <f t="shared" si="309"/>
        <v>4.6601941747572821</v>
      </c>
      <c r="AX762" s="5">
        <f t="shared" si="310"/>
        <v>640</v>
      </c>
      <c r="AY762" s="4">
        <f>IF(
  AND(Tabela1[[#This Row],[GRUPO | ITEM]]="PALHETAS",NOT(OR(MID(Tabela1[[#This Row],[ITEM]],1,5)="YN-PF",MID(Tabela1[[#This Row],[ITEM]],1,5)="YN-PC"))),
  0,
  IF(
    ROUNDUP(
      IF(
        IF(D762="A",13-SUM(AR762:AU762),IF(D762="B",11-SUM(AR762:AU762),IF(D762="C",7-SUM(AR762:AU762))))
        &lt;0,
        0,
        IF(D762="A",13-SUM(AR762:AU762),IF(D762="B",11-SUM(AR762:AU762),IF(D762="C",7-SUM(AR762:AU762))))
      )
      *AE762/C762, 0
    )
    *C762 = 0,
    0,
    ROUNDUP(
      IF(
        IF(D762="A",13-SUM(AR762:AU762),IF(D762="B",11-SUM(AR762:AU762),IF(D762="C",7-SUM(AR762:AU762))))
        &lt;0,
        0,
        IF(D762="A",13-SUM(AR762:AU762),IF(D762="B",11-SUM(AR762:AU762),IF(D762="C",7-SUM(AR762:AU762))))
      )
      *AE762/C762, 0
    ) *C762
  )
)</f>
        <v>760</v>
      </c>
      <c r="AZ762" s="26">
        <f>IF(OR(COUNTIF(AB762,"&gt;="&amp;1.5)+COUNTIF(AA762,"&gt;="&amp;1.5)+COUNTIF(Z762,"&gt;="&amp;1.5)+COUNTIF(Y762,"&gt;="&amp;1.5)+COUNTIF(X762,"&gt;="&amp;1.5)&gt;=2,COUNTIF(AB762,"&gt;="&amp;2)&gt;=1,AND(AA762&gt;=1.5,AB762&lt;=0.3,AI762=0)),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+IFERROR(BA762*C762,0),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+IFERROR(BA762*C762,0),
IFERROR(AVERAGEIF(Tabela1[[#This Row],[COMPRA PADRÃO]:[COMPRA &gt;30%]],"&gt;"&amp;0,Tabela1[[#This Row],[COMPRA PADRÃO]:[COMPRA &gt;30%]]),
0))/Tabela1[[#This Row],[U/CX]],0)*Tabela1[[#This Row],[U/CX]])</f>
        <v>700</v>
      </c>
      <c r="BA762" s="19"/>
      <c r="BB762" s="19"/>
      <c r="BC762" s="5"/>
      <c r="BD762" s="43">
        <f t="shared" si="311"/>
        <v>6.5849056603773581</v>
      </c>
      <c r="BE762" s="44">
        <f>Tabela1[[#This Row],[MÉDIA DIÁRIA]]*180</f>
        <v>1185.2830188679245</v>
      </c>
      <c r="BF762" s="44">
        <f>Tabela1[[#This Row],[MÉDIA DIÁRIA]]*IF(Tabela1[[#This Row],[ABC FAT]]="A",(13*22),IF(Tabela1[[#This Row],[ABC FAT]]="B",(9*22),IF(Tabela1[[#This Row],[ABC FAT]]="C",(3*22),0)))</f>
        <v>1883.2830188679245</v>
      </c>
      <c r="BG762" s="44">
        <f>SUM(Tabela1[[#This Row],[ESTOQUE TOTAL]],Tabela1[[#This Row],[TRÂNSITO TOTAL]])</f>
        <v>1263</v>
      </c>
      <c r="BH7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1800</v>
      </c>
      <c r="BI7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8.4368035657433936E-4</v>
      </c>
    </row>
    <row r="763" spans="1:61" s="3" customFormat="1" x14ac:dyDescent="0.2">
      <c r="A763" s="4" t="s">
        <v>39</v>
      </c>
      <c r="B763" s="4" t="s">
        <v>703</v>
      </c>
      <c r="C763" s="4">
        <v>20</v>
      </c>
      <c r="D763" s="4" t="s">
        <v>19</v>
      </c>
      <c r="E763" s="5">
        <v>834</v>
      </c>
      <c r="F763" s="4">
        <v>883</v>
      </c>
      <c r="G763" s="4">
        <v>640</v>
      </c>
      <c r="H763" s="4">
        <v>935</v>
      </c>
      <c r="I763" s="4">
        <v>1200</v>
      </c>
      <c r="J763" s="4">
        <v>259</v>
      </c>
      <c r="K763" s="4">
        <v>940</v>
      </c>
      <c r="L763" s="4">
        <v>637</v>
      </c>
      <c r="M763" s="4">
        <v>357</v>
      </c>
      <c r="N763" s="4">
        <v>854</v>
      </c>
      <c r="O763" s="4">
        <v>1400</v>
      </c>
      <c r="P763" s="4">
        <v>524</v>
      </c>
      <c r="Q763" s="13">
        <f t="shared" si="286"/>
        <v>1.0575927295783578</v>
      </c>
      <c r="R763" s="16">
        <f t="shared" si="287"/>
        <v>1.1197294726830813</v>
      </c>
      <c r="S763" s="16">
        <f t="shared" si="288"/>
        <v>0.81158195075557427</v>
      </c>
      <c r="T763" s="16">
        <f t="shared" si="289"/>
        <v>1.1856705061819719</v>
      </c>
      <c r="U763" s="16">
        <f t="shared" si="290"/>
        <v>1.5217161576667018</v>
      </c>
      <c r="V763" s="16">
        <f t="shared" si="291"/>
        <v>0.32843707069639649</v>
      </c>
      <c r="W763" s="16">
        <f t="shared" si="292"/>
        <v>1.1920109901722498</v>
      </c>
      <c r="X763" s="16">
        <f t="shared" si="293"/>
        <v>0.80777766036140752</v>
      </c>
      <c r="Y763" s="16">
        <f t="shared" si="294"/>
        <v>0.45271055690584378</v>
      </c>
      <c r="Z763" s="16">
        <f t="shared" si="295"/>
        <v>1.0829546655394695</v>
      </c>
      <c r="AA763" s="16">
        <f t="shared" si="296"/>
        <v>1.7753355172778187</v>
      </c>
      <c r="AB763" s="17">
        <f t="shared" si="297"/>
        <v>0.66448272218112647</v>
      </c>
      <c r="AC763" s="15">
        <v>881583.78</v>
      </c>
      <c r="AD763" s="14">
        <f>AVERAGE(Tabela1[[#This Row],[202407-JUL]:[202506-JUN]])</f>
        <v>788.58333333333337</v>
      </c>
      <c r="AE763" s="14">
        <f t="shared" si="298"/>
        <v>788.58333333333337</v>
      </c>
      <c r="AF763" s="5">
        <v>68</v>
      </c>
      <c r="AG763" s="6">
        <v>2057</v>
      </c>
      <c r="AH763" s="4">
        <v>1540</v>
      </c>
      <c r="AI763" s="23">
        <f>SUM(Tabela1[[#This Row],[ESTOQUE RJ]:[ESTOQUE SC]])</f>
        <v>3597</v>
      </c>
      <c r="AJ763" s="4">
        <v>4200</v>
      </c>
      <c r="AK763" s="4">
        <v>0</v>
      </c>
      <c r="AL763" s="24">
        <f>SUM(Tabela1[[#This Row],[QTD CONTAINER]:[QTD FÁBRICA]])</f>
        <v>4200</v>
      </c>
      <c r="AM763" s="7">
        <f t="shared" si="299"/>
        <v>2.6084751136003379</v>
      </c>
      <c r="AN763" s="7">
        <f t="shared" si="300"/>
        <v>1.9528690690056008</v>
      </c>
      <c r="AO763" s="8">
        <f t="shared" si="301"/>
        <v>5.3260065518334567</v>
      </c>
      <c r="AP763" s="9">
        <f t="shared" si="302"/>
        <v>0</v>
      </c>
      <c r="AQ763" s="25">
        <f t="shared" si="303"/>
        <v>9.8873507344393943</v>
      </c>
      <c r="AR763" s="18">
        <f t="shared" si="304"/>
        <v>2.6084751136003379</v>
      </c>
      <c r="AS763" s="7">
        <f t="shared" si="305"/>
        <v>1.9528690690056008</v>
      </c>
      <c r="AT763" s="8">
        <f t="shared" si="306"/>
        <v>5.3260065518334567</v>
      </c>
      <c r="AU763" s="9">
        <f t="shared" si="307"/>
        <v>0</v>
      </c>
      <c r="AV763" s="10">
        <f t="shared" si="308"/>
        <v>9.8873507344393943</v>
      </c>
      <c r="AW763" s="22">
        <f t="shared" si="309"/>
        <v>3.1195181232167388</v>
      </c>
      <c r="AX763" s="5">
        <f t="shared" si="310"/>
        <v>2460</v>
      </c>
      <c r="AY763" s="4">
        <f>IF(
  AND(Tabela1[[#This Row],[GRUPO | ITEM]]="PALHETAS",NOT(OR(MID(Tabela1[[#This Row],[ITEM]],1,5)="YN-PF",MID(Tabela1[[#This Row],[ITEM]],1,5)="YN-PC"))),
  0,
  IF(
    ROUNDUP(
      IF(
        IF(D763="A",13-SUM(AR763:AU763),IF(D763="B",11-SUM(AR763:AU763),IF(D763="C",7-SUM(AR763:AU763))))
        &lt;0,
        0,
        IF(D763="A",13-SUM(AR763:AU763),IF(D763="B",11-SUM(AR763:AU763),IF(D763="C",7-SUM(AR763:AU763))))
      )
      *AE763/C763, 0
    )
    *C763 = 0,
    0,
    ROUNDUP(
      IF(
        IF(D763="A",13-SUM(AR763:AU763),IF(D763="B",11-SUM(AR763:AU763),IF(D763="C",7-SUM(AR763:AU763))))
        &lt;0,
        0,
        IF(D763="A",13-SUM(AR763:AU763),IF(D763="B",11-SUM(AR763:AU763),IF(D763="C",7-SUM(AR763:AU763))))
      )
      *AE763/C763, 0
    ) *C763
  )
)</f>
        <v>2460</v>
      </c>
      <c r="AZ763" s="26">
        <f>IF(OR(COUNTIF(AB763,"&gt;="&amp;1.5)+COUNTIF(AA763,"&gt;="&amp;1.5)+COUNTIF(Z763,"&gt;="&amp;1.5)+COUNTIF(Y763,"&gt;="&amp;1.5)+COUNTIF(X763,"&gt;="&amp;1.5)&gt;=2,COUNTIF(AB763,"&gt;="&amp;2)&gt;=1,AND(AA763&gt;=1.5,AB763&lt;=0.3,AI763=0)),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+IFERROR(BA763*C763,0),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+IFERROR(BA763*C763,0),
IFERROR(AVERAGEIF(Tabela1[[#This Row],[COMPRA PADRÃO]:[COMPRA &gt;30%]],"&gt;"&amp;0,Tabela1[[#This Row],[COMPRA PADRÃO]:[COMPRA &gt;30%]]),
0))/Tabela1[[#This Row],[U/CX]],0)*Tabela1[[#This Row],[U/CX]])</f>
        <v>2460</v>
      </c>
      <c r="BA763" s="33"/>
      <c r="BB763" s="33"/>
      <c r="BC763" s="42"/>
      <c r="BD763" s="43">
        <f t="shared" si="311"/>
        <v>35.70943396226415</v>
      </c>
      <c r="BE763" s="44">
        <f>Tabela1[[#This Row],[MÉDIA DIÁRIA]]*180</f>
        <v>6427.6981132075471</v>
      </c>
      <c r="BF763" s="44">
        <f>Tabela1[[#This Row],[MÉDIA DIÁRIA]]*IF(Tabela1[[#This Row],[ABC FAT]]="A",(13*22),IF(Tabela1[[#This Row],[ABC FAT]]="B",(9*22),IF(Tabela1[[#This Row],[ABC FAT]]="C",(3*22),0)))</f>
        <v>10212.898113207546</v>
      </c>
      <c r="BG763" s="44">
        <f>SUM(Tabela1[[#This Row],[ESTOQUE TOTAL]],Tabela1[[#This Row],[TRÂNSITO TOTAL]])</f>
        <v>7797</v>
      </c>
      <c r="BH7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8840</v>
      </c>
      <c r="BI7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1.5557669050218981E-4</v>
      </c>
    </row>
    <row r="764" spans="1:61" s="3" customFormat="1" x14ac:dyDescent="0.2">
      <c r="A764" s="4" t="s">
        <v>17</v>
      </c>
      <c r="B764" s="4" t="s">
        <v>42</v>
      </c>
      <c r="C764" s="4">
        <v>50</v>
      </c>
      <c r="D764" s="4" t="s">
        <v>19</v>
      </c>
      <c r="E764" s="5">
        <v>1650</v>
      </c>
      <c r="F764" s="4">
        <v>1000</v>
      </c>
      <c r="G764" s="4">
        <v>1000</v>
      </c>
      <c r="H764" s="4">
        <v>2350</v>
      </c>
      <c r="I764" s="4">
        <v>2750</v>
      </c>
      <c r="J764" s="4">
        <v>400</v>
      </c>
      <c r="K764" s="4">
        <v>1500</v>
      </c>
      <c r="L764" s="4">
        <v>950</v>
      </c>
      <c r="M764" s="4">
        <v>1800</v>
      </c>
      <c r="N764" s="4">
        <v>1200</v>
      </c>
      <c r="O764" s="4">
        <v>950</v>
      </c>
      <c r="P764" s="4">
        <v>200</v>
      </c>
      <c r="Q764" s="13">
        <f t="shared" si="286"/>
        <v>1.2571428571428571</v>
      </c>
      <c r="R764" s="16">
        <f t="shared" si="287"/>
        <v>0.76190476190476186</v>
      </c>
      <c r="S764" s="16">
        <f t="shared" si="288"/>
        <v>0.76190476190476186</v>
      </c>
      <c r="T764" s="16">
        <f t="shared" si="289"/>
        <v>1.7904761904761906</v>
      </c>
      <c r="U764" s="16">
        <f t="shared" si="290"/>
        <v>2.0952380952380953</v>
      </c>
      <c r="V764" s="16">
        <f t="shared" si="291"/>
        <v>0.30476190476190479</v>
      </c>
      <c r="W764" s="16">
        <f t="shared" si="292"/>
        <v>1.1428571428571428</v>
      </c>
      <c r="X764" s="16">
        <f t="shared" si="293"/>
        <v>0.72380952380952379</v>
      </c>
      <c r="Y764" s="16">
        <f t="shared" si="294"/>
        <v>1.3714285714285714</v>
      </c>
      <c r="Z764" s="16">
        <f t="shared" si="295"/>
        <v>0.91428571428571426</v>
      </c>
      <c r="AA764" s="16">
        <f t="shared" si="296"/>
        <v>0.72380952380952379</v>
      </c>
      <c r="AB764" s="17">
        <f t="shared" si="297"/>
        <v>0.15238095238095239</v>
      </c>
      <c r="AC764" s="15">
        <v>149676.5</v>
      </c>
      <c r="AD764" s="14">
        <f>AVERAGE(Tabela1[[#This Row],[202407-JUL]:[202506-JUN]])</f>
        <v>1312.5</v>
      </c>
      <c r="AE764" s="14">
        <f t="shared" si="298"/>
        <v>1413.6363636363637</v>
      </c>
      <c r="AF764" s="5">
        <v>1</v>
      </c>
      <c r="AG764" s="6">
        <v>6900</v>
      </c>
      <c r="AH764" s="4">
        <v>5750</v>
      </c>
      <c r="AI764" s="23">
        <f>SUM(Tabela1[[#This Row],[ESTOQUE RJ]:[ESTOQUE SC]])</f>
        <v>12650</v>
      </c>
      <c r="AJ764" s="4">
        <v>0</v>
      </c>
      <c r="AK764" s="4">
        <v>0</v>
      </c>
      <c r="AL764" s="24">
        <f>SUM(Tabela1[[#This Row],[QTD CONTAINER]:[QTD FÁBRICA]])</f>
        <v>0</v>
      </c>
      <c r="AM764" s="7">
        <f t="shared" si="299"/>
        <v>5.2571428571428571</v>
      </c>
      <c r="AN764" s="7">
        <f t="shared" si="300"/>
        <v>4.3809523809523814</v>
      </c>
      <c r="AO764" s="8">
        <f t="shared" si="301"/>
        <v>0</v>
      </c>
      <c r="AP764" s="9">
        <f t="shared" si="302"/>
        <v>0</v>
      </c>
      <c r="AQ764" s="25">
        <f t="shared" si="303"/>
        <v>9.6380952380952394</v>
      </c>
      <c r="AR764" s="18">
        <f t="shared" si="304"/>
        <v>4.881028938906752</v>
      </c>
      <c r="AS764" s="7">
        <f t="shared" si="305"/>
        <v>4.067524115755627</v>
      </c>
      <c r="AT764" s="8">
        <f t="shared" si="306"/>
        <v>0</v>
      </c>
      <c r="AU764" s="9">
        <f t="shared" si="307"/>
        <v>0</v>
      </c>
      <c r="AV764" s="10">
        <f t="shared" si="308"/>
        <v>8.9485530546623799</v>
      </c>
      <c r="AW764" s="22">
        <f t="shared" si="309"/>
        <v>3.7415589829095453</v>
      </c>
      <c r="AX764" s="5">
        <f t="shared" si="310"/>
        <v>4450</v>
      </c>
      <c r="AY764" s="4">
        <f>IF(
  AND(Tabela1[[#This Row],[GRUPO | ITEM]]="PALHETAS",NOT(OR(MID(Tabela1[[#This Row],[ITEM]],1,5)="YN-PF",MID(Tabela1[[#This Row],[ITEM]],1,5)="YN-PC"))),
  0,
  IF(
    ROUNDUP(
      IF(
        IF(D764="A",13-SUM(AR764:AU764),IF(D764="B",11-SUM(AR764:AU764),IF(D764="C",7-SUM(AR764:AU764))))
        &lt;0,
        0,
        IF(D764="A",13-SUM(AR764:AU764),IF(D764="B",11-SUM(AR764:AU764),IF(D764="C",7-SUM(AR764:AU764))))
      )
      *AE764/C764, 0
    )
    *C764 = 0,
    0,
    ROUNDUP(
      IF(
        IF(D764="A",13-SUM(AR764:AU764),IF(D764="B",11-SUM(AR764:AU764),IF(D764="C",7-SUM(AR764:AU764))))
        &lt;0,
        0,
        IF(D764="A",13-SUM(AR764:AU764),IF(D764="B",11-SUM(AR764:AU764),IF(D764="C",7-SUM(AR764:AU764))))
      )
      *AE764/C764, 0
    ) *C764
  )
)</f>
        <v>5750</v>
      </c>
      <c r="AZ764" s="26">
        <f>IF(OR(COUNTIF(AB764,"&gt;="&amp;1.5)+COUNTIF(AA764,"&gt;="&amp;1.5)+COUNTIF(Z764,"&gt;="&amp;1.5)+COUNTIF(Y764,"&gt;="&amp;1.5)+COUNTIF(X764,"&gt;="&amp;1.5)&gt;=2,COUNTIF(AB764,"&gt;="&amp;2)&gt;=1,AND(AA764&gt;=1.5,AB764&lt;=0.3,AI764=0)),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+IFERROR(BA764*C764,0),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+IFERROR(BA764*C764,0),
IFERROR(AVERAGEIF(Tabela1[[#This Row],[COMPRA PADRÃO]:[COMPRA &gt;30%]],"&gt;"&amp;0,Tabela1[[#This Row],[COMPRA PADRÃO]:[COMPRA &gt;30%]]),
0))/Tabela1[[#This Row],[U/CX]],0)*Tabela1[[#This Row],[U/CX]])</f>
        <v>5100</v>
      </c>
      <c r="BA764" s="19"/>
      <c r="BB764" s="19"/>
      <c r="BC764" s="5"/>
      <c r="BD764" s="43">
        <f t="shared" si="311"/>
        <v>59.433962264150942</v>
      </c>
      <c r="BE764" s="44">
        <f>Tabela1[[#This Row],[MÉDIA DIÁRIA]]*180</f>
        <v>10698.113207547169</v>
      </c>
      <c r="BF764" s="44">
        <f>Tabela1[[#This Row],[MÉDIA DIÁRIA]]*IF(Tabela1[[#This Row],[ABC FAT]]="A",(13*22),IF(Tabela1[[#This Row],[ABC FAT]]="B",(9*22),IF(Tabela1[[#This Row],[ABC FAT]]="C",(3*22),0)))</f>
        <v>16998.113207547169</v>
      </c>
      <c r="BG764" s="44">
        <f>SUM(Tabela1[[#This Row],[ESTOQUE TOTAL]],Tabela1[[#This Row],[TRÂNSITO TOTAL]])</f>
        <v>12650</v>
      </c>
      <c r="BH7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15050</v>
      </c>
      <c r="BI7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9.3474426807760148E-5</v>
      </c>
    </row>
    <row r="765" spans="1:61" s="3" customFormat="1" x14ac:dyDescent="0.2">
      <c r="A765" s="4" t="s">
        <v>414</v>
      </c>
      <c r="B765" s="4" t="s">
        <v>422</v>
      </c>
      <c r="C765" s="4">
        <v>200</v>
      </c>
      <c r="D765" s="4" t="s">
        <v>19</v>
      </c>
      <c r="E765" s="5">
        <v>3830</v>
      </c>
      <c r="F765" s="4">
        <v>5170</v>
      </c>
      <c r="G765" s="4">
        <v>3740</v>
      </c>
      <c r="H765" s="4">
        <v>5550</v>
      </c>
      <c r="I765" s="4">
        <v>4900</v>
      </c>
      <c r="J765" s="4">
        <v>1170</v>
      </c>
      <c r="K765" s="4">
        <v>5160</v>
      </c>
      <c r="L765" s="4">
        <v>2850</v>
      </c>
      <c r="M765" s="4">
        <v>4250</v>
      </c>
      <c r="N765" s="4">
        <v>2400</v>
      </c>
      <c r="O765" s="4">
        <v>2550</v>
      </c>
      <c r="P765" s="4">
        <v>2550</v>
      </c>
      <c r="Q765" s="13">
        <f t="shared" si="286"/>
        <v>1.041704442429737</v>
      </c>
      <c r="R765" s="16">
        <f t="shared" si="287"/>
        <v>1.4061650045330916</v>
      </c>
      <c r="S765" s="16">
        <f t="shared" si="288"/>
        <v>1.0172257479601088</v>
      </c>
      <c r="T765" s="16">
        <f t="shared" si="289"/>
        <v>1.5095194922937445</v>
      </c>
      <c r="U765" s="16">
        <f t="shared" si="290"/>
        <v>1.3327289211242068</v>
      </c>
      <c r="V765" s="16">
        <f t="shared" si="291"/>
        <v>0.31822302810516773</v>
      </c>
      <c r="W765" s="16">
        <f t="shared" si="292"/>
        <v>1.4034451495920217</v>
      </c>
      <c r="X765" s="16">
        <f t="shared" si="293"/>
        <v>0.77515865820489582</v>
      </c>
      <c r="Y765" s="16">
        <f t="shared" si="294"/>
        <v>1.1559383499546692</v>
      </c>
      <c r="Z765" s="16">
        <f t="shared" si="295"/>
        <v>0.65276518585675436</v>
      </c>
      <c r="AA765" s="16">
        <f t="shared" si="296"/>
        <v>0.69356300997280151</v>
      </c>
      <c r="AB765" s="17">
        <f t="shared" si="297"/>
        <v>0.69356300997280151</v>
      </c>
      <c r="AC765" s="15">
        <v>381806.8</v>
      </c>
      <c r="AD765" s="14">
        <f>AVERAGE(Tabela1[[#This Row],[202407-JUL]:[202506-JUN]])</f>
        <v>3676.6666666666665</v>
      </c>
      <c r="AE765" s="14">
        <f t="shared" si="298"/>
        <v>3676.6666666666665</v>
      </c>
      <c r="AF765" s="5">
        <v>53</v>
      </c>
      <c r="AG765" s="6">
        <v>36794</v>
      </c>
      <c r="AH765" s="4">
        <v>0</v>
      </c>
      <c r="AI765" s="23">
        <f>SUM(Tabela1[[#This Row],[ESTOQUE RJ]:[ESTOQUE SC]])</f>
        <v>36794</v>
      </c>
      <c r="AJ765" s="4">
        <v>11400</v>
      </c>
      <c r="AK765" s="4">
        <v>0</v>
      </c>
      <c r="AL765" s="24">
        <f>SUM(Tabela1[[#This Row],[QTD CONTAINER]:[QTD FÁBRICA]])</f>
        <v>11400</v>
      </c>
      <c r="AM765" s="7">
        <f t="shared" si="299"/>
        <v>10.007434270172258</v>
      </c>
      <c r="AN765" s="7">
        <f t="shared" si="300"/>
        <v>0</v>
      </c>
      <c r="AO765" s="8">
        <f t="shared" si="301"/>
        <v>3.1006346328195833</v>
      </c>
      <c r="AP765" s="9">
        <f t="shared" si="302"/>
        <v>0</v>
      </c>
      <c r="AQ765" s="25">
        <f t="shared" si="303"/>
        <v>13.108068902991841</v>
      </c>
      <c r="AR765" s="18">
        <f t="shared" si="304"/>
        <v>10.007434270172258</v>
      </c>
      <c r="AS765" s="7">
        <f t="shared" si="305"/>
        <v>0</v>
      </c>
      <c r="AT765" s="8">
        <f t="shared" si="306"/>
        <v>3.1006346328195833</v>
      </c>
      <c r="AU765" s="9">
        <f t="shared" si="307"/>
        <v>0</v>
      </c>
      <c r="AV765" s="10">
        <f t="shared" si="308"/>
        <v>13.108068902991841</v>
      </c>
      <c r="AW765" s="22">
        <f t="shared" si="309"/>
        <v>0</v>
      </c>
      <c r="AX765" s="5">
        <f t="shared" si="310"/>
        <v>0</v>
      </c>
      <c r="AY765" s="4">
        <f>IF(
  AND(Tabela1[[#This Row],[GRUPO | ITEM]]="PALHETAS",NOT(OR(MID(Tabela1[[#This Row],[ITEM]],1,5)="YN-PF",MID(Tabela1[[#This Row],[ITEM]],1,5)="YN-PC"))),
  0,
  IF(
    ROUNDUP(
      IF(
        IF(D765="A",13-SUM(AR765:AU765),IF(D765="B",11-SUM(AR765:AU765),IF(D765="C",7-SUM(AR765:AU765))))
        &lt;0,
        0,
        IF(D765="A",13-SUM(AR765:AU765),IF(D765="B",11-SUM(AR765:AU765),IF(D765="C",7-SUM(AR765:AU765))))
      )
      *AE765/C765, 0
    )
    *C765 = 0,
    0,
    ROUNDUP(
      IF(
        IF(D765="A",13-SUM(AR765:AU765),IF(D765="B",11-SUM(AR765:AU765),IF(D765="C",7-SUM(AR765:AU765))))
        &lt;0,
        0,
        IF(D765="A",13-SUM(AR765:AU765),IF(D765="B",11-SUM(AR765:AU765),IF(D765="C",7-SUM(AR765:AU765))))
      )
      *AE765/C765, 0
    ) *C765
  )
)</f>
        <v>0</v>
      </c>
      <c r="AZ765" s="26">
        <f>IF(OR(COUNTIF(AB765,"&gt;="&amp;1.5)+COUNTIF(AA765,"&gt;="&amp;1.5)+COUNTIF(Z765,"&gt;="&amp;1.5)+COUNTIF(Y765,"&gt;="&amp;1.5)+COUNTIF(X765,"&gt;="&amp;1.5)&gt;=2,COUNTIF(AB765,"&gt;="&amp;2)&gt;=1,AND(AA765&gt;=1.5,AB765&lt;=0.3,AI765=0)),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+IFERROR(BA765*C765,0),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+IFERROR(BA765*C765,0),
IFERROR(AVERAGEIF(Tabela1[[#This Row],[COMPRA PADRÃO]:[COMPRA &gt;30%]],"&gt;"&amp;0,Tabela1[[#This Row],[COMPRA PADRÃO]:[COMPRA &gt;30%]]),
0))/Tabela1[[#This Row],[U/CX]],0)*Tabela1[[#This Row],[U/CX]])</f>
        <v>0</v>
      </c>
      <c r="BA765" s="19"/>
      <c r="BB765" s="19"/>
      <c r="BC765" s="5"/>
      <c r="BD765" s="43">
        <f t="shared" si="311"/>
        <v>166.49056603773585</v>
      </c>
      <c r="BE765" s="44">
        <f>Tabela1[[#This Row],[MÉDIA DIÁRIA]]*180</f>
        <v>29968.301886792451</v>
      </c>
      <c r="BF765" s="44">
        <f>Tabela1[[#This Row],[MÉDIA DIÁRIA]]*IF(Tabela1[[#This Row],[ABC FAT]]="A",(13*22),IF(Tabela1[[#This Row],[ABC FAT]]="B",(9*22),IF(Tabela1[[#This Row],[ABC FAT]]="C",(3*22),0)))</f>
        <v>47616.301886792455</v>
      </c>
      <c r="BG765" s="44">
        <f>SUM(Tabela1[[#This Row],[ESTOQUE TOTAL]],Tabela1[[#This Row],[TRÂNSITO TOTAL]])</f>
        <v>48194</v>
      </c>
      <c r="BH7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29400</v>
      </c>
      <c r="BI7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3.3368590712199055E-5</v>
      </c>
    </row>
    <row r="766" spans="1:61" s="3" customFormat="1" x14ac:dyDescent="0.2">
      <c r="A766" s="4" t="s">
        <v>14</v>
      </c>
      <c r="B766" s="4" t="s">
        <v>606</v>
      </c>
      <c r="C766" s="4">
        <v>1000</v>
      </c>
      <c r="D766" s="4" t="s">
        <v>19</v>
      </c>
      <c r="E766" s="5">
        <v>95700</v>
      </c>
      <c r="F766" s="4">
        <v>48050</v>
      </c>
      <c r="G766" s="4">
        <v>50350</v>
      </c>
      <c r="H766" s="4">
        <v>72500</v>
      </c>
      <c r="I766" s="4">
        <v>79800</v>
      </c>
      <c r="J766" s="4">
        <v>21400</v>
      </c>
      <c r="K766" s="4">
        <v>47690</v>
      </c>
      <c r="L766" s="4">
        <v>45900</v>
      </c>
      <c r="M766" s="4">
        <v>57300</v>
      </c>
      <c r="N766" s="4">
        <v>53400</v>
      </c>
      <c r="O766" s="4">
        <v>74000</v>
      </c>
      <c r="P766" s="4">
        <v>60950</v>
      </c>
      <c r="Q766" s="13">
        <f t="shared" si="286"/>
        <v>1.6242362525458249</v>
      </c>
      <c r="R766" s="16">
        <f t="shared" si="287"/>
        <v>0.81551255940257972</v>
      </c>
      <c r="S766" s="16">
        <f t="shared" si="288"/>
        <v>0.85454854039375427</v>
      </c>
      <c r="T766" s="16">
        <f t="shared" si="289"/>
        <v>1.2304820095044127</v>
      </c>
      <c r="U766" s="16">
        <f t="shared" si="290"/>
        <v>1.354378818737271</v>
      </c>
      <c r="V766" s="16">
        <f t="shared" si="291"/>
        <v>0.36320434487440595</v>
      </c>
      <c r="W766" s="16">
        <f t="shared" si="292"/>
        <v>0.80940257976917851</v>
      </c>
      <c r="X766" s="16">
        <f t="shared" si="293"/>
        <v>0.77902240325865579</v>
      </c>
      <c r="Y766" s="16">
        <f t="shared" si="294"/>
        <v>0.97250509164969445</v>
      </c>
      <c r="Z766" s="16">
        <f t="shared" si="295"/>
        <v>0.90631364562118122</v>
      </c>
      <c r="AA766" s="16">
        <f t="shared" si="296"/>
        <v>1.2559402579769179</v>
      </c>
      <c r="AB766" s="17">
        <f t="shared" si="297"/>
        <v>1.0344534962661236</v>
      </c>
      <c r="AC766" s="15">
        <v>550505.5</v>
      </c>
      <c r="AD766" s="14">
        <f>AVERAGE(Tabela1[[#This Row],[202407-JUL]:[202506-JUN]])</f>
        <v>58920</v>
      </c>
      <c r="AE766" s="14">
        <f t="shared" si="298"/>
        <v>58920</v>
      </c>
      <c r="AF766" s="5">
        <v>10</v>
      </c>
      <c r="AG766" s="6">
        <v>206760</v>
      </c>
      <c r="AH766" s="4">
        <v>293000</v>
      </c>
      <c r="AI766" s="23">
        <f>SUM(Tabela1[[#This Row],[ESTOQUE RJ]:[ESTOQUE SC]])</f>
        <v>499760</v>
      </c>
      <c r="AJ766" s="4">
        <v>179000</v>
      </c>
      <c r="AK766" s="4">
        <v>0</v>
      </c>
      <c r="AL766" s="24">
        <f>SUM(Tabela1[[#This Row],[QTD CONTAINER]:[QTD FÁBRICA]])</f>
        <v>179000</v>
      </c>
      <c r="AM766" s="7">
        <f t="shared" si="299"/>
        <v>3.5091649694501017</v>
      </c>
      <c r="AN766" s="7">
        <f t="shared" si="300"/>
        <v>4.9728445349626611</v>
      </c>
      <c r="AO766" s="8">
        <f t="shared" si="301"/>
        <v>3.0380176510522743</v>
      </c>
      <c r="AP766" s="9">
        <f t="shared" si="302"/>
        <v>0</v>
      </c>
      <c r="AQ766" s="25">
        <f t="shared" si="303"/>
        <v>11.520027155465037</v>
      </c>
      <c r="AR766" s="18">
        <f t="shared" si="304"/>
        <v>3.5091649694501017</v>
      </c>
      <c r="AS766" s="7">
        <f t="shared" si="305"/>
        <v>4.9728445349626611</v>
      </c>
      <c r="AT766" s="8">
        <f t="shared" si="306"/>
        <v>3.0380176510522743</v>
      </c>
      <c r="AU766" s="9">
        <f t="shared" si="307"/>
        <v>0</v>
      </c>
      <c r="AV766" s="10">
        <f t="shared" si="308"/>
        <v>11.520027155465037</v>
      </c>
      <c r="AW766" s="22">
        <f t="shared" si="309"/>
        <v>1.4935505770536321</v>
      </c>
      <c r="AX766" s="5">
        <f t="shared" si="310"/>
        <v>88000</v>
      </c>
      <c r="AY766" s="4">
        <f>IF(
  AND(Tabela1[[#This Row],[GRUPO | ITEM]]="PALHETAS",NOT(OR(MID(Tabela1[[#This Row],[ITEM]],1,5)="YN-PF",MID(Tabela1[[#This Row],[ITEM]],1,5)="YN-PC"))),
  0,
  IF(
    ROUNDUP(
      IF(
        IF(D766="A",13-SUM(AR766:AU766),IF(D766="B",11-SUM(AR766:AU766),IF(D766="C",7-SUM(AR766:AU766))))
        &lt;0,
        0,
        IF(D766="A",13-SUM(AR766:AU766),IF(D766="B",11-SUM(AR766:AU766),IF(D766="C",7-SUM(AR766:AU766))))
      )
      *AE766/C766, 0
    )
    *C766 = 0,
    0,
    ROUNDUP(
      IF(
        IF(D766="A",13-SUM(AR766:AU766),IF(D766="B",11-SUM(AR766:AU766),IF(D766="C",7-SUM(AR766:AU766))))
        &lt;0,
        0,
        IF(D766="A",13-SUM(AR766:AU766),IF(D766="B",11-SUM(AR766:AU766),IF(D766="C",7-SUM(AR766:AU766))))
      )
      *AE766/C766, 0
    ) *C766
  )
)</f>
        <v>88000</v>
      </c>
      <c r="AZ766" s="26">
        <f>IF(OR(COUNTIF(AB766,"&gt;="&amp;1.5)+COUNTIF(AA766,"&gt;="&amp;1.5)+COUNTIF(Z766,"&gt;="&amp;1.5)+COUNTIF(Y766,"&gt;="&amp;1.5)+COUNTIF(X766,"&gt;="&amp;1.5)&gt;=2,COUNTIF(AB766,"&gt;="&amp;2)&gt;=1,AND(AA766&gt;=1.5,AB766&lt;=0.3,AI766=0)),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+IFERROR(BA766*C766,0),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+IFERROR(BA766*C766,0),
IFERROR(AVERAGEIF(Tabela1[[#This Row],[COMPRA PADRÃO]:[COMPRA &gt;30%]],"&gt;"&amp;0,Tabela1[[#This Row],[COMPRA PADRÃO]:[COMPRA &gt;30%]]),
0))/Tabela1[[#This Row],[U/CX]],0)*Tabela1[[#This Row],[U/CX]])</f>
        <v>88000</v>
      </c>
      <c r="BA766" s="33"/>
      <c r="BB766" s="33"/>
      <c r="BC766" s="42"/>
      <c r="BD766" s="43">
        <f t="shared" si="311"/>
        <v>2668.0754716981132</v>
      </c>
      <c r="BE766" s="44">
        <f>Tabela1[[#This Row],[MÉDIA DIÁRIA]]*180</f>
        <v>480253.58490566036</v>
      </c>
      <c r="BF766" s="44">
        <f>Tabela1[[#This Row],[MÉDIA DIÁRIA]]*IF(Tabela1[[#This Row],[ABC FAT]]="A",(13*22),IF(Tabela1[[#This Row],[ABC FAT]]="B",(9*22),IF(Tabela1[[#This Row],[ABC FAT]]="C",(3*22),0)))</f>
        <v>763069.58490566036</v>
      </c>
      <c r="BG766" s="44">
        <f>SUM(Tabela1[[#This Row],[ESTOQUE TOTAL]],Tabela1[[#This Row],[TRÂNSITO TOTAL]])</f>
        <v>678760</v>
      </c>
      <c r="BH7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565000</v>
      </c>
      <c r="BI7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2.08223328555983E-6</v>
      </c>
    </row>
    <row r="767" spans="1:61" s="3" customFormat="1" x14ac:dyDescent="0.2">
      <c r="A767" s="4" t="s">
        <v>39</v>
      </c>
      <c r="B767" s="4" t="s">
        <v>154</v>
      </c>
      <c r="C767" s="4">
        <v>200</v>
      </c>
      <c r="D767" s="4" t="s">
        <v>85</v>
      </c>
      <c r="E767" s="5">
        <v>800</v>
      </c>
      <c r="F767" s="4">
        <v>500</v>
      </c>
      <c r="G767" s="4">
        <v>500</v>
      </c>
      <c r="H767" s="4">
        <v>1000</v>
      </c>
      <c r="I767" s="4">
        <v>700</v>
      </c>
      <c r="J767" s="4">
        <v>100</v>
      </c>
      <c r="K767" s="4">
        <v>2350</v>
      </c>
      <c r="L767" s="4">
        <v>400</v>
      </c>
      <c r="M767" s="4">
        <v>500</v>
      </c>
      <c r="N767" s="4">
        <v>200</v>
      </c>
      <c r="O767" s="4">
        <v>200</v>
      </c>
      <c r="P767" s="4">
        <v>400</v>
      </c>
      <c r="Q767" s="13">
        <f t="shared" si="286"/>
        <v>1.2549019607843137</v>
      </c>
      <c r="R767" s="16">
        <f t="shared" si="287"/>
        <v>0.78431372549019607</v>
      </c>
      <c r="S767" s="16">
        <f t="shared" si="288"/>
        <v>0.78431372549019607</v>
      </c>
      <c r="T767" s="16">
        <f t="shared" si="289"/>
        <v>1.5686274509803921</v>
      </c>
      <c r="U767" s="16">
        <f t="shared" si="290"/>
        <v>1.0980392156862746</v>
      </c>
      <c r="V767" s="16">
        <f t="shared" si="291"/>
        <v>0.15686274509803921</v>
      </c>
      <c r="W767" s="16">
        <f t="shared" si="292"/>
        <v>3.6862745098039214</v>
      </c>
      <c r="X767" s="16">
        <f t="shared" si="293"/>
        <v>0.62745098039215685</v>
      </c>
      <c r="Y767" s="16">
        <f t="shared" si="294"/>
        <v>0.78431372549019607</v>
      </c>
      <c r="Z767" s="16">
        <f t="shared" si="295"/>
        <v>0.31372549019607843</v>
      </c>
      <c r="AA767" s="16">
        <f t="shared" si="296"/>
        <v>0.31372549019607843</v>
      </c>
      <c r="AB767" s="17">
        <f t="shared" si="297"/>
        <v>0.62745098039215685</v>
      </c>
      <c r="AC767" s="15">
        <v>12200</v>
      </c>
      <c r="AD767" s="14">
        <f>AVERAGE(Tabela1[[#This Row],[202407-JUL]:[202506-JUN]])</f>
        <v>637.5</v>
      </c>
      <c r="AE767" s="14">
        <f t="shared" si="298"/>
        <v>686.36363636363637</v>
      </c>
      <c r="AF767" s="5">
        <v>0</v>
      </c>
      <c r="AG767" s="6">
        <v>6464</v>
      </c>
      <c r="AH767" s="4">
        <v>0</v>
      </c>
      <c r="AI767" s="23">
        <f>SUM(Tabela1[[#This Row],[ESTOQUE RJ]:[ESTOQUE SC]])</f>
        <v>6464</v>
      </c>
      <c r="AJ767" s="4">
        <v>0</v>
      </c>
      <c r="AK767" s="4">
        <v>0</v>
      </c>
      <c r="AL767" s="24">
        <f>SUM(Tabela1[[#This Row],[QTD CONTAINER]:[QTD FÁBRICA]])</f>
        <v>0</v>
      </c>
      <c r="AM767" s="7">
        <f t="shared" si="299"/>
        <v>10.139607843137254</v>
      </c>
      <c r="AN767" s="7">
        <f t="shared" si="300"/>
        <v>0</v>
      </c>
      <c r="AO767" s="8">
        <f t="shared" si="301"/>
        <v>0</v>
      </c>
      <c r="AP767" s="9">
        <f t="shared" si="302"/>
        <v>0</v>
      </c>
      <c r="AQ767" s="25">
        <f t="shared" si="303"/>
        <v>10.139607843137254</v>
      </c>
      <c r="AR767" s="18">
        <f t="shared" si="304"/>
        <v>9.4177483443708603</v>
      </c>
      <c r="AS767" s="7">
        <f t="shared" si="305"/>
        <v>0</v>
      </c>
      <c r="AT767" s="8">
        <f t="shared" si="306"/>
        <v>0</v>
      </c>
      <c r="AU767" s="9">
        <f t="shared" si="307"/>
        <v>0</v>
      </c>
      <c r="AV767" s="10">
        <f t="shared" si="308"/>
        <v>9.4177483443708603</v>
      </c>
      <c r="AW767" s="22">
        <f t="shared" si="309"/>
        <v>0</v>
      </c>
      <c r="AX767" s="5">
        <f t="shared" si="310"/>
        <v>0</v>
      </c>
      <c r="AY767" s="4">
        <f>IF(
  AND(Tabela1[[#This Row],[GRUPO | ITEM]]="PALHETAS",NOT(OR(MID(Tabela1[[#This Row],[ITEM]],1,5)="YN-PF",MID(Tabela1[[#This Row],[ITEM]],1,5)="YN-PC"))),
  0,
  IF(
    ROUNDUP(
      IF(
        IF(D767="A",13-SUM(AR767:AU767),IF(D767="B",11-SUM(AR767:AU767),IF(D767="C",7-SUM(AR767:AU767))))
        &lt;0,
        0,
        IF(D767="A",13-SUM(AR767:AU767),IF(D767="B",11-SUM(AR767:AU767),IF(D767="C",7-SUM(AR767:AU767))))
      )
      *AE767/C767, 0
    )
    *C767 = 0,
    0,
    ROUNDUP(
      IF(
        IF(D767="A",13-SUM(AR767:AU767),IF(D767="B",11-SUM(AR767:AU767),IF(D767="C",7-SUM(AR767:AU767))))
        &lt;0,
        0,
        IF(D767="A",13-SUM(AR767:AU767),IF(D767="B",11-SUM(AR767:AU767),IF(D767="C",7-SUM(AR767:AU767))))
      )
      *AE767/C767, 0
    ) *C767
  )
)</f>
        <v>0</v>
      </c>
      <c r="AZ767" s="26">
        <f>IF(OR(COUNTIF(AB767,"&gt;="&amp;1.5)+COUNTIF(AA767,"&gt;="&amp;1.5)+COUNTIF(Z767,"&gt;="&amp;1.5)+COUNTIF(Y767,"&gt;="&amp;1.5)+COUNTIF(X767,"&gt;="&amp;1.5)&gt;=2,COUNTIF(AB767,"&gt;="&amp;2)&gt;=1,AND(AA767&gt;=1.5,AB767&lt;=0.3,AI767=0)),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+IFERROR(BA767*C767,0),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+IFERROR(BA767*C767,0),
IFERROR(AVERAGEIF(Tabela1[[#This Row],[COMPRA PADRÃO]:[COMPRA &gt;30%]],"&gt;"&amp;0,Tabela1[[#This Row],[COMPRA PADRÃO]:[COMPRA &gt;30%]]),
0))/Tabela1[[#This Row],[U/CX]],0)*Tabela1[[#This Row],[U/CX]])</f>
        <v>0</v>
      </c>
      <c r="BA767" s="19"/>
      <c r="BB767" s="19"/>
      <c r="BC767" s="5"/>
      <c r="BD767" s="43">
        <f t="shared" si="311"/>
        <v>28.867924528301888</v>
      </c>
      <c r="BE767" s="44">
        <f>Tabela1[[#This Row],[MÉDIA DIÁRIA]]*180</f>
        <v>5196.2264150943402</v>
      </c>
      <c r="BF767" s="44">
        <f>Tabela1[[#This Row],[MÉDIA DIÁRIA]]*IF(Tabela1[[#This Row],[ABC FAT]]="A",(13*22),IF(Tabela1[[#This Row],[ABC FAT]]="B",(9*22),IF(Tabela1[[#This Row],[ABC FAT]]="C",(3*22),0)))</f>
        <v>1905.2830188679245</v>
      </c>
      <c r="BG767" s="44">
        <f>SUM(Tabela1[[#This Row],[ESTOQUE TOTAL]],Tabela1[[#This Row],[TRÂNSITO TOTAL]])</f>
        <v>6464</v>
      </c>
      <c r="BH7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</v>
      </c>
      <c r="BI7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1.9244734931009438E-4</v>
      </c>
    </row>
    <row r="768" spans="1:61" s="3" customFormat="1" x14ac:dyDescent="0.2">
      <c r="A768" s="4" t="s">
        <v>296</v>
      </c>
      <c r="B768" s="4" t="s">
        <v>311</v>
      </c>
      <c r="C768" s="4">
        <v>50</v>
      </c>
      <c r="D768" s="4" t="s">
        <v>16</v>
      </c>
      <c r="E768" s="5">
        <v>450</v>
      </c>
      <c r="F768" s="4">
        <v>375</v>
      </c>
      <c r="G768" s="4">
        <v>700</v>
      </c>
      <c r="H768" s="4">
        <v>150</v>
      </c>
      <c r="I768" s="4">
        <v>400</v>
      </c>
      <c r="J768" s="4">
        <v>50</v>
      </c>
      <c r="K768" s="4">
        <v>550</v>
      </c>
      <c r="L768" s="4">
        <v>850</v>
      </c>
      <c r="M768" s="4">
        <v>300</v>
      </c>
      <c r="N768" s="4">
        <v>350</v>
      </c>
      <c r="O768" s="4">
        <v>300</v>
      </c>
      <c r="P768" s="4">
        <v>520</v>
      </c>
      <c r="Q768" s="13">
        <f t="shared" si="286"/>
        <v>1.0810810810810811</v>
      </c>
      <c r="R768" s="16">
        <f t="shared" si="287"/>
        <v>0.90090090090090091</v>
      </c>
      <c r="S768" s="16">
        <f t="shared" si="288"/>
        <v>1.6816816816816818</v>
      </c>
      <c r="T768" s="16">
        <f t="shared" si="289"/>
        <v>0.36036036036036034</v>
      </c>
      <c r="U768" s="16">
        <f t="shared" si="290"/>
        <v>0.96096096096096095</v>
      </c>
      <c r="V768" s="16">
        <f t="shared" si="291"/>
        <v>0.12012012012012012</v>
      </c>
      <c r="W768" s="16">
        <f t="shared" si="292"/>
        <v>1.3213213213213213</v>
      </c>
      <c r="X768" s="16">
        <f t="shared" si="293"/>
        <v>2.0420420420420422</v>
      </c>
      <c r="Y768" s="16">
        <f t="shared" si="294"/>
        <v>0.72072072072072069</v>
      </c>
      <c r="Z768" s="16">
        <f t="shared" si="295"/>
        <v>0.84084084084084088</v>
      </c>
      <c r="AA768" s="16">
        <f t="shared" si="296"/>
        <v>0.72072072072072069</v>
      </c>
      <c r="AB768" s="17">
        <f t="shared" si="297"/>
        <v>1.2492492492492493</v>
      </c>
      <c r="AC768" s="15">
        <v>61304.4</v>
      </c>
      <c r="AD768" s="14">
        <f>AVERAGE(Tabela1[[#This Row],[202407-JUL]:[202506-JUN]])</f>
        <v>416.25</v>
      </c>
      <c r="AE768" s="14">
        <f t="shared" si="298"/>
        <v>449.54545454545456</v>
      </c>
      <c r="AF768" s="5">
        <v>0</v>
      </c>
      <c r="AG768" s="6">
        <v>1300</v>
      </c>
      <c r="AH768" s="4">
        <v>1950</v>
      </c>
      <c r="AI768" s="23">
        <f>SUM(Tabela1[[#This Row],[ESTOQUE RJ]:[ESTOQUE SC]])</f>
        <v>3250</v>
      </c>
      <c r="AJ768" s="4">
        <v>1000</v>
      </c>
      <c r="AK768" s="4">
        <v>0</v>
      </c>
      <c r="AL768" s="24">
        <f>SUM(Tabela1[[#This Row],[QTD CONTAINER]:[QTD FÁBRICA]])</f>
        <v>1000</v>
      </c>
      <c r="AM768" s="7">
        <f t="shared" si="299"/>
        <v>3.1231231231231229</v>
      </c>
      <c r="AN768" s="7">
        <f t="shared" si="300"/>
        <v>4.6846846846846848</v>
      </c>
      <c r="AO768" s="8">
        <f t="shared" si="301"/>
        <v>2.4024024024024024</v>
      </c>
      <c r="AP768" s="9">
        <f t="shared" si="302"/>
        <v>0</v>
      </c>
      <c r="AQ768" s="25">
        <f t="shared" si="303"/>
        <v>10.21021021021021</v>
      </c>
      <c r="AR768" s="18">
        <f t="shared" si="304"/>
        <v>2.8918099089989888</v>
      </c>
      <c r="AS768" s="7">
        <f t="shared" si="305"/>
        <v>4.3377148634984835</v>
      </c>
      <c r="AT768" s="8">
        <f t="shared" si="306"/>
        <v>2.2244691607684528</v>
      </c>
      <c r="AU768" s="9">
        <f t="shared" si="307"/>
        <v>0</v>
      </c>
      <c r="AV768" s="10">
        <f t="shared" si="308"/>
        <v>9.4539939332659237</v>
      </c>
      <c r="AW768" s="22">
        <f t="shared" si="309"/>
        <v>1.2705079406746294</v>
      </c>
      <c r="AX768" s="5">
        <f t="shared" si="310"/>
        <v>350</v>
      </c>
      <c r="AY768" s="4">
        <f>IF(
  AND(Tabela1[[#This Row],[GRUPO | ITEM]]="PALHETAS",NOT(OR(MID(Tabela1[[#This Row],[ITEM]],1,5)="YN-PF",MID(Tabela1[[#This Row],[ITEM]],1,5)="YN-PC"))),
  0,
  IF(
    ROUNDUP(
      IF(
        IF(D768="A",13-SUM(AR768:AU768),IF(D768="B",11-SUM(AR768:AU768),IF(D768="C",7-SUM(AR768:AU768))))
        &lt;0,
        0,
        IF(D768="A",13-SUM(AR768:AU768),IF(D768="B",11-SUM(AR768:AU768),IF(D768="C",7-SUM(AR768:AU768))))
      )
      *AE768/C768, 0
    )
    *C768 = 0,
    0,
    ROUNDUP(
      IF(
        IF(D768="A",13-SUM(AR768:AU768),IF(D768="B",11-SUM(AR768:AU768),IF(D768="C",7-SUM(AR768:AU768))))
        &lt;0,
        0,
        IF(D768="A",13-SUM(AR768:AU768),IF(D768="B",11-SUM(AR768:AU768),IF(D768="C",7-SUM(AR768:AU768))))
      )
      *AE768/C768, 0
    ) *C768
  )
)</f>
        <v>700</v>
      </c>
      <c r="AZ768" s="26">
        <f>IF(OR(COUNTIF(AB768,"&gt;="&amp;1.5)+COUNTIF(AA768,"&gt;="&amp;1.5)+COUNTIF(Z768,"&gt;="&amp;1.5)+COUNTIF(Y768,"&gt;="&amp;1.5)+COUNTIF(X768,"&gt;="&amp;1.5)&gt;=2,COUNTIF(AB768,"&gt;="&amp;2)&gt;=1,AND(AA768&gt;=1.5,AB768&lt;=0.3,AI768=0)),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+IFERROR(BA768*C768,0),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+IFERROR(BA768*C768,0),
IFERROR(AVERAGEIF(Tabela1[[#This Row],[COMPRA PADRÃO]:[COMPRA &gt;30%]],"&gt;"&amp;0,Tabela1[[#This Row],[COMPRA PADRÃO]:[COMPRA &gt;30%]]),
0))/Tabela1[[#This Row],[U/CX]],0)*Tabela1[[#This Row],[U/CX]])</f>
        <v>550</v>
      </c>
      <c r="BA768" s="33"/>
      <c r="BB768" s="33"/>
      <c r="BC768" s="42"/>
      <c r="BD768" s="43">
        <f t="shared" si="311"/>
        <v>18.849056603773583</v>
      </c>
      <c r="BE768" s="44">
        <f>Tabela1[[#This Row],[MÉDIA DIÁRIA]]*180</f>
        <v>3392.8301886792451</v>
      </c>
      <c r="BF768" s="44">
        <f>Tabela1[[#This Row],[MÉDIA DIÁRIA]]*IF(Tabela1[[#This Row],[ABC FAT]]="A",(13*22),IF(Tabela1[[#This Row],[ABC FAT]]="B",(9*22),IF(Tabela1[[#This Row],[ABC FAT]]="C",(3*22),0)))</f>
        <v>3732.1132075471696</v>
      </c>
      <c r="BG768" s="44">
        <f>SUM(Tabela1[[#This Row],[ESTOQUE TOTAL]],Tabela1[[#This Row],[TRÂNSITO TOTAL]])</f>
        <v>4250</v>
      </c>
      <c r="BH7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2850</v>
      </c>
      <c r="BI7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2.9473918362807252E-4</v>
      </c>
    </row>
    <row r="769" spans="1:61" s="3" customFormat="1" x14ac:dyDescent="0.2">
      <c r="A769" s="4" t="s">
        <v>237</v>
      </c>
      <c r="B769" s="4" t="s">
        <v>451</v>
      </c>
      <c r="C769" s="4">
        <v>200</v>
      </c>
      <c r="D769" s="4" t="s">
        <v>16</v>
      </c>
      <c r="E769" s="5">
        <v>1050</v>
      </c>
      <c r="F769" s="4">
        <v>800</v>
      </c>
      <c r="G769" s="4">
        <v>580</v>
      </c>
      <c r="H769" s="4">
        <v>631</v>
      </c>
      <c r="I769" s="4">
        <v>600</v>
      </c>
      <c r="J769" s="4">
        <v>350</v>
      </c>
      <c r="K769" s="4">
        <v>830</v>
      </c>
      <c r="L769" s="4">
        <v>320</v>
      </c>
      <c r="M769" s="4">
        <v>600</v>
      </c>
      <c r="N769" s="4">
        <v>860</v>
      </c>
      <c r="O769" s="4">
        <v>760</v>
      </c>
      <c r="P769" s="4">
        <v>970</v>
      </c>
      <c r="Q769" s="13">
        <f t="shared" si="286"/>
        <v>1.5088013411567478</v>
      </c>
      <c r="R769" s="16">
        <f t="shared" si="287"/>
        <v>1.1495629265956173</v>
      </c>
      <c r="S769" s="16">
        <f t="shared" si="288"/>
        <v>0.83343312178182261</v>
      </c>
      <c r="T769" s="16">
        <f t="shared" si="289"/>
        <v>0.90671775835229318</v>
      </c>
      <c r="U769" s="16">
        <f t="shared" si="290"/>
        <v>0.86217219494671304</v>
      </c>
      <c r="V769" s="16">
        <f t="shared" si="291"/>
        <v>0.50293378038558256</v>
      </c>
      <c r="W769" s="16">
        <f t="shared" si="292"/>
        <v>1.192671536342953</v>
      </c>
      <c r="X769" s="16">
        <f t="shared" si="293"/>
        <v>0.45982517063824696</v>
      </c>
      <c r="Y769" s="16">
        <f t="shared" si="294"/>
        <v>0.86217219494671304</v>
      </c>
      <c r="Z769" s="16">
        <f t="shared" si="295"/>
        <v>1.2357801460902886</v>
      </c>
      <c r="AA769" s="16">
        <f t="shared" si="296"/>
        <v>1.0920847802658364</v>
      </c>
      <c r="AB769" s="17">
        <f t="shared" si="297"/>
        <v>1.393845048497186</v>
      </c>
      <c r="AC769" s="15">
        <v>84951.86</v>
      </c>
      <c r="AD769" s="14">
        <f>AVERAGE(Tabela1[[#This Row],[202407-JUL]:[202506-JUN]])</f>
        <v>695.91666666666663</v>
      </c>
      <c r="AE769" s="14">
        <f t="shared" si="298"/>
        <v>695.91666666666663</v>
      </c>
      <c r="AF769" s="5">
        <v>1</v>
      </c>
      <c r="AG769" s="6">
        <v>3634</v>
      </c>
      <c r="AH769" s="4">
        <v>0</v>
      </c>
      <c r="AI769" s="23">
        <f>SUM(Tabela1[[#This Row],[ESTOQUE RJ]:[ESTOQUE SC]])</f>
        <v>3634</v>
      </c>
      <c r="AJ769" s="4">
        <v>3000</v>
      </c>
      <c r="AK769" s="4">
        <v>0</v>
      </c>
      <c r="AL769" s="24">
        <f>SUM(Tabela1[[#This Row],[QTD CONTAINER]:[QTD FÁBRICA]])</f>
        <v>3000</v>
      </c>
      <c r="AM769" s="7">
        <f t="shared" si="299"/>
        <v>5.2218895940605918</v>
      </c>
      <c r="AN769" s="7">
        <f t="shared" si="300"/>
        <v>0</v>
      </c>
      <c r="AO769" s="8">
        <f t="shared" si="301"/>
        <v>4.3108609747335649</v>
      </c>
      <c r="AP769" s="9">
        <f t="shared" si="302"/>
        <v>0</v>
      </c>
      <c r="AQ769" s="25">
        <f t="shared" si="303"/>
        <v>9.5327505687941567</v>
      </c>
      <c r="AR769" s="18">
        <f t="shared" si="304"/>
        <v>5.2218895940605918</v>
      </c>
      <c r="AS769" s="7">
        <f t="shared" si="305"/>
        <v>0</v>
      </c>
      <c r="AT769" s="8">
        <f t="shared" si="306"/>
        <v>4.3108609747335649</v>
      </c>
      <c r="AU769" s="9">
        <f t="shared" si="307"/>
        <v>0</v>
      </c>
      <c r="AV769" s="10">
        <f t="shared" si="308"/>
        <v>9.5327505687941567</v>
      </c>
      <c r="AW769" s="22">
        <f t="shared" si="309"/>
        <v>1.7243443898934261</v>
      </c>
      <c r="AX769" s="5">
        <f t="shared" si="310"/>
        <v>1200</v>
      </c>
      <c r="AY769" s="4">
        <f>IF(
  AND(Tabela1[[#This Row],[GRUPO | ITEM]]="PALHETAS",NOT(OR(MID(Tabela1[[#This Row],[ITEM]],1,5)="YN-PF",MID(Tabela1[[#This Row],[ITEM]],1,5)="YN-PC"))),
  0,
  IF(
    ROUNDUP(
      IF(
        IF(D769="A",13-SUM(AR769:AU769),IF(D769="B",11-SUM(AR769:AU769),IF(D769="C",7-SUM(AR769:AU769))))
        &lt;0,
        0,
        IF(D769="A",13-SUM(AR769:AU769),IF(D769="B",11-SUM(AR769:AU769),IF(D769="C",7-SUM(AR769:AU769))))
      )
      *AE769/C769, 0
    )
    *C769 = 0,
    0,
    ROUNDUP(
      IF(
        IF(D769="A",13-SUM(AR769:AU769),IF(D769="B",11-SUM(AR769:AU769),IF(D769="C",7-SUM(AR769:AU769))))
        &lt;0,
        0,
        IF(D769="A",13-SUM(AR769:AU769),IF(D769="B",11-SUM(AR769:AU769),IF(D769="C",7-SUM(AR769:AU769))))
      )
      *AE769/C769, 0
    ) *C769
  )
)</f>
        <v>1200</v>
      </c>
      <c r="AZ769" s="26">
        <f>IF(OR(COUNTIF(AB769,"&gt;="&amp;1.5)+COUNTIF(AA769,"&gt;="&amp;1.5)+COUNTIF(Z769,"&gt;="&amp;1.5)+COUNTIF(Y769,"&gt;="&amp;1.5)+COUNTIF(X769,"&gt;="&amp;1.5)&gt;=2,COUNTIF(AB769,"&gt;="&amp;2)&gt;=1,AND(AA769&gt;=1.5,AB769&lt;=0.3,AI769=0)),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+IFERROR(BA769*C769,0),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+IFERROR(BA769*C769,0),
IFERROR(AVERAGEIF(Tabela1[[#This Row],[COMPRA PADRÃO]:[COMPRA &gt;30%]],"&gt;"&amp;0,Tabela1[[#This Row],[COMPRA PADRÃO]:[COMPRA &gt;30%]]),
0))/Tabela1[[#This Row],[U/CX]],0)*Tabela1[[#This Row],[U/CX]])</f>
        <v>1200</v>
      </c>
      <c r="BA769" s="19"/>
      <c r="BB769" s="19"/>
      <c r="BC769" s="5"/>
      <c r="BD769" s="43">
        <f t="shared" si="311"/>
        <v>31.513207547169813</v>
      </c>
      <c r="BE769" s="44">
        <f>Tabela1[[#This Row],[MÉDIA DIÁRIA]]*180</f>
        <v>5672.3773584905666</v>
      </c>
      <c r="BF769" s="44">
        <f>Tabela1[[#This Row],[MÉDIA DIÁRIA]]*IF(Tabela1[[#This Row],[ABC FAT]]="A",(13*22),IF(Tabela1[[#This Row],[ABC FAT]]="B",(9*22),IF(Tabela1[[#This Row],[ABC FAT]]="C",(3*22),0)))</f>
        <v>6239.6150943396233</v>
      </c>
      <c r="BG769" s="44">
        <f>SUM(Tabela1[[#This Row],[ESTOQUE TOTAL]],Tabela1[[#This Row],[TRÂNSITO TOTAL]])</f>
        <v>6634</v>
      </c>
      <c r="BH7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5200</v>
      </c>
      <c r="BI7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1.7629292566425842E-4</v>
      </c>
    </row>
    <row r="770" spans="1:61" s="3" customFormat="1" x14ac:dyDescent="0.2">
      <c r="A770" s="4" t="s">
        <v>17</v>
      </c>
      <c r="B770" s="4" t="s">
        <v>108</v>
      </c>
      <c r="C770" s="4">
        <v>50</v>
      </c>
      <c r="D770" s="4" t="s">
        <v>16</v>
      </c>
      <c r="E770" s="5">
        <v>550</v>
      </c>
      <c r="F770" s="4">
        <v>300</v>
      </c>
      <c r="G770" s="4">
        <v>350</v>
      </c>
      <c r="H770" s="4">
        <v>700</v>
      </c>
      <c r="I770" s="4">
        <v>700</v>
      </c>
      <c r="J770" s="4">
        <v>300</v>
      </c>
      <c r="K770" s="4">
        <v>600</v>
      </c>
      <c r="L770" s="4"/>
      <c r="M770" s="4">
        <v>450</v>
      </c>
      <c r="N770" s="4">
        <v>300</v>
      </c>
      <c r="O770" s="4">
        <v>450</v>
      </c>
      <c r="P770" s="4">
        <v>300</v>
      </c>
      <c r="Q770" s="13">
        <f t="shared" ref="Q770:Q833" si="312">IFERROR(E770/AVERAGE($E770:$P770),"")</f>
        <v>1.21</v>
      </c>
      <c r="R770" s="16">
        <f t="shared" ref="R770:R833" si="313">IFERROR(F770/AVERAGE($E770:$P770),"")</f>
        <v>0.66</v>
      </c>
      <c r="S770" s="16">
        <f t="shared" ref="S770:S833" si="314">IFERROR(G770/AVERAGE($E770:$P770),"")</f>
        <v>0.77</v>
      </c>
      <c r="T770" s="16">
        <f t="shared" ref="T770:T833" si="315">IFERROR(H770/AVERAGE($E770:$P770),"")</f>
        <v>1.54</v>
      </c>
      <c r="U770" s="16">
        <f t="shared" ref="U770:U833" si="316">IFERROR(I770/AVERAGE($E770:$P770),"")</f>
        <v>1.54</v>
      </c>
      <c r="V770" s="16">
        <f t="shared" ref="V770:V833" si="317">IFERROR(J770/AVERAGE($E770:$P770),"")</f>
        <v>0.66</v>
      </c>
      <c r="W770" s="16">
        <f t="shared" ref="W770:W833" si="318">IFERROR(K770/AVERAGE($E770:$P770),"")</f>
        <v>1.32</v>
      </c>
      <c r="X770" s="16">
        <f t="shared" ref="X770:X833" si="319">IFERROR(L770/AVERAGE($E770:$P770),"")</f>
        <v>0</v>
      </c>
      <c r="Y770" s="16">
        <f t="shared" ref="Y770:Y833" si="320">IFERROR(M770/AVERAGE($E770:$P770),"")</f>
        <v>0.99</v>
      </c>
      <c r="Z770" s="16">
        <f t="shared" ref="Z770:Z833" si="321">IFERROR(N770/AVERAGE($E770:$P770),"")</f>
        <v>0.66</v>
      </c>
      <c r="AA770" s="16">
        <f t="shared" ref="AA770:AA833" si="322">IFERROR(O770/AVERAGE($E770:$P770),"")</f>
        <v>0.99</v>
      </c>
      <c r="AB770" s="17">
        <f t="shared" ref="AB770:AB833" si="323">IFERROR(P770/AVERAGE($E770:$P770),"")</f>
        <v>0.66</v>
      </c>
      <c r="AC770" s="15">
        <v>81476</v>
      </c>
      <c r="AD770" s="14">
        <f>AVERAGE(Tabela1[[#This Row],[202407-JUL]:[202506-JUN]])</f>
        <v>454.54545454545456</v>
      </c>
      <c r="AE770" s="14">
        <f t="shared" ref="AE770:AE833" si="324">IFERROR(AVERAGEIF(Q770:AB770,"&gt;"&amp;0.3,E770:P770),0)</f>
        <v>454.54545454545456</v>
      </c>
      <c r="AF770" s="5">
        <v>0</v>
      </c>
      <c r="AG770" s="6">
        <v>1750</v>
      </c>
      <c r="AH770" s="4">
        <v>2200</v>
      </c>
      <c r="AI770" s="23">
        <f>SUM(Tabela1[[#This Row],[ESTOQUE RJ]:[ESTOQUE SC]])</f>
        <v>3950</v>
      </c>
      <c r="AJ770" s="4">
        <v>0</v>
      </c>
      <c r="AK770" s="4">
        <v>0</v>
      </c>
      <c r="AL770" s="24">
        <f>SUM(Tabela1[[#This Row],[QTD CONTAINER]:[QTD FÁBRICA]])</f>
        <v>0</v>
      </c>
      <c r="AM770" s="7">
        <f t="shared" ref="AM770:AM833" si="325">AG770/AD770</f>
        <v>3.85</v>
      </c>
      <c r="AN770" s="7">
        <f t="shared" ref="AN770:AN833" si="326">AH770/AD770</f>
        <v>4.84</v>
      </c>
      <c r="AO770" s="8">
        <f t="shared" ref="AO770:AO833" si="327">AJ770/AD770</f>
        <v>0</v>
      </c>
      <c r="AP770" s="9">
        <f t="shared" ref="AP770:AP833" si="328">AK770/AD770</f>
        <v>0</v>
      </c>
      <c r="AQ770" s="25">
        <f t="shared" ref="AQ770:AQ833" si="329">SUM(AM770:AP770)</f>
        <v>8.69</v>
      </c>
      <c r="AR770" s="18">
        <f t="shared" ref="AR770:AR833" si="330">AG770/AE770</f>
        <v>3.85</v>
      </c>
      <c r="AS770" s="7">
        <f t="shared" ref="AS770:AS833" si="331">AH770/AE770</f>
        <v>4.84</v>
      </c>
      <c r="AT770" s="8">
        <f t="shared" ref="AT770:AT833" si="332">AJ770/AE770</f>
        <v>0</v>
      </c>
      <c r="AU770" s="9">
        <f t="shared" ref="AU770:AU833" si="333">AK770/AE770</f>
        <v>0</v>
      </c>
      <c r="AV770" s="10">
        <f t="shared" ref="AV770:AV833" si="334">SUM(AR770:AU770)</f>
        <v>8.69</v>
      </c>
      <c r="AW770" s="22">
        <f t="shared" ref="AW770:AW833" si="335">IFERROR(AZ770/AVERAGE(AD770:AE770),0)</f>
        <v>2.31</v>
      </c>
      <c r="AX770" s="5">
        <f t="shared" ref="AX770:AX833" si="336">IF(
  AND(A770="PALHETAS",NOT(OR(MID(B770,1,5)="YN-PF",MID(B770,1,5)="YN-PC"))),
  0,
  IF(
    ROUNDUP(
      IF(
        IF(D770="A",13-SUM(AM770:AP770),IF(D770="B",11-SUM(AM770:AP770),IF(D770="C",7-SUM(AM770:AP770))))
        &lt;0,
        0,
        IF(D770="A",13-SUM(AM770:AP770),IF(D770="B",11-SUM(AM770:AP770),IF(D770="C",7-SUM(AM770:AP770))))
      )
      *AD770/C770,
      0
    )*C770 = 0,
    0,
    ROUNDUP(
      IF(
        IF(D770="A",13-SUM(AM770:AP770),IF(D770="B",11-SUM(AM770:AP770),IF(D770="C",7-SUM(AM770:AP770))))
        &lt;0,
        0,
        IF(D770="A",13-SUM(AM770:AP770),IF(D770="B",11-SUM(AM770:AP770),IF(D770="C",7-SUM(AM770:AP770))))
      )
      *AD770/C770,
      0
    )*C770
  )
)</f>
        <v>1050</v>
      </c>
      <c r="AY770" s="4">
        <f>IF(
  AND(Tabela1[[#This Row],[GRUPO | ITEM]]="PALHETAS",NOT(OR(MID(Tabela1[[#This Row],[ITEM]],1,5)="YN-PF",MID(Tabela1[[#This Row],[ITEM]],1,5)="YN-PC"))),
  0,
  IF(
    ROUNDUP(
      IF(
        IF(D770="A",13-SUM(AR770:AU770),IF(D770="B",11-SUM(AR770:AU770),IF(D770="C",7-SUM(AR770:AU770))))
        &lt;0,
        0,
        IF(D770="A",13-SUM(AR770:AU770),IF(D770="B",11-SUM(AR770:AU770),IF(D770="C",7-SUM(AR770:AU770))))
      )
      *AE770/C770, 0
    )
    *C770 = 0,
    0,
    ROUNDUP(
      IF(
        IF(D770="A",13-SUM(AR770:AU770),IF(D770="B",11-SUM(AR770:AU770),IF(D770="C",7-SUM(AR770:AU770))))
        &lt;0,
        0,
        IF(D770="A",13-SUM(AR770:AU770),IF(D770="B",11-SUM(AR770:AU770),IF(D770="C",7-SUM(AR770:AU770))))
      )
      *AE770/C770, 0
    ) *C770
  )
)</f>
        <v>1050</v>
      </c>
      <c r="AZ770" s="26">
        <f>IF(OR(COUNTIF(AB770,"&gt;="&amp;1.5)+COUNTIF(AA770,"&gt;="&amp;1.5)+COUNTIF(Z770,"&gt;="&amp;1.5)+COUNTIF(Y770,"&gt;="&amp;1.5)+COUNTIF(X770,"&gt;="&amp;1.5)&gt;=2,COUNTIF(AB770,"&gt;="&amp;2)&gt;=1,AND(AA770&gt;=1.5,AB770&lt;=0.3,AI770=0)),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+IFERROR(BA770*C770,0),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+IFERROR(BA770*C770,0),
IFERROR(AVERAGEIF(Tabela1[[#This Row],[COMPRA PADRÃO]:[COMPRA &gt;30%]],"&gt;"&amp;0,Tabela1[[#This Row],[COMPRA PADRÃO]:[COMPRA &gt;30%]]),
0))/Tabela1[[#This Row],[U/CX]],0)*Tabela1[[#This Row],[U/CX]])</f>
        <v>1050</v>
      </c>
      <c r="BA770" s="33"/>
      <c r="BB770" s="33"/>
      <c r="BC770" s="42"/>
      <c r="BD770" s="43">
        <f t="shared" ref="BD770:BD833" si="337">SUM(E770,F770,G770,H770,I770,J770,K770,L770,M770,N770,O770,P770)/265</f>
        <v>18.867924528301888</v>
      </c>
      <c r="BE770" s="44">
        <f>Tabela1[[#This Row],[MÉDIA DIÁRIA]]*180</f>
        <v>3396.2264150943397</v>
      </c>
      <c r="BF770" s="44">
        <f>Tabela1[[#This Row],[MÉDIA DIÁRIA]]*IF(Tabela1[[#This Row],[ABC FAT]]="A",(13*22),IF(Tabela1[[#This Row],[ABC FAT]]="B",(9*22),IF(Tabela1[[#This Row],[ABC FAT]]="C",(3*22),0)))</f>
        <v>3735.849056603774</v>
      </c>
      <c r="BG770" s="44">
        <f>SUM(Tabela1[[#This Row],[ESTOQUE TOTAL]],Tabela1[[#This Row],[TRÂNSITO TOTAL]])</f>
        <v>3950</v>
      </c>
      <c r="BH7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3200</v>
      </c>
      <c r="BI7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2.9444444444444445E-4</v>
      </c>
    </row>
    <row r="771" spans="1:61" s="3" customFormat="1" x14ac:dyDescent="0.2">
      <c r="A771" s="4" t="s">
        <v>39</v>
      </c>
      <c r="B771" s="4" t="s">
        <v>704</v>
      </c>
      <c r="C771" s="4">
        <v>500</v>
      </c>
      <c r="D771" s="4" t="s">
        <v>85</v>
      </c>
      <c r="E771" s="5">
        <v>240</v>
      </c>
      <c r="F771" s="4">
        <v>140</v>
      </c>
      <c r="G771" s="4">
        <v>110</v>
      </c>
      <c r="H771" s="4">
        <v>650</v>
      </c>
      <c r="I771" s="4">
        <v>140</v>
      </c>
      <c r="J771" s="4">
        <v>50</v>
      </c>
      <c r="K771" s="4">
        <v>140</v>
      </c>
      <c r="L771" s="4">
        <v>20</v>
      </c>
      <c r="M771" s="4">
        <v>180</v>
      </c>
      <c r="N771" s="4"/>
      <c r="O771" s="4">
        <v>130</v>
      </c>
      <c r="P771" s="4">
        <v>110</v>
      </c>
      <c r="Q771" s="13">
        <f t="shared" si="312"/>
        <v>1.3821989528795813</v>
      </c>
      <c r="R771" s="16">
        <f t="shared" si="313"/>
        <v>0.80628272251308908</v>
      </c>
      <c r="S771" s="16">
        <f t="shared" si="314"/>
        <v>0.63350785340314142</v>
      </c>
      <c r="T771" s="16">
        <f t="shared" si="315"/>
        <v>3.743455497382199</v>
      </c>
      <c r="U771" s="16">
        <f t="shared" si="316"/>
        <v>0.80628272251308908</v>
      </c>
      <c r="V771" s="16">
        <f t="shared" si="317"/>
        <v>0.2879581151832461</v>
      </c>
      <c r="W771" s="16">
        <f t="shared" si="318"/>
        <v>0.80628272251308908</v>
      </c>
      <c r="X771" s="16">
        <f t="shared" si="319"/>
        <v>0.11518324607329844</v>
      </c>
      <c r="Y771" s="16">
        <f t="shared" si="320"/>
        <v>1.036649214659686</v>
      </c>
      <c r="Z771" s="16">
        <f t="shared" si="321"/>
        <v>0</v>
      </c>
      <c r="AA771" s="16">
        <f t="shared" si="322"/>
        <v>0.74869109947643986</v>
      </c>
      <c r="AB771" s="17">
        <f t="shared" si="323"/>
        <v>0.63350785340314142</v>
      </c>
      <c r="AC771" s="15">
        <v>19448.7</v>
      </c>
      <c r="AD771" s="14">
        <f>AVERAGE(Tabela1[[#This Row],[202407-JUL]:[202506-JUN]])</f>
        <v>173.63636363636363</v>
      </c>
      <c r="AE771" s="14">
        <f t="shared" si="324"/>
        <v>204.44444444444446</v>
      </c>
      <c r="AF771" s="5">
        <v>17</v>
      </c>
      <c r="AG771" s="6">
        <v>1179</v>
      </c>
      <c r="AH771" s="4">
        <v>0</v>
      </c>
      <c r="AI771" s="23">
        <f>SUM(Tabela1[[#This Row],[ESTOQUE RJ]:[ESTOQUE SC]])</f>
        <v>1179</v>
      </c>
      <c r="AJ771" s="4">
        <v>0</v>
      </c>
      <c r="AK771" s="4">
        <v>0</v>
      </c>
      <c r="AL771" s="24">
        <f>SUM(Tabela1[[#This Row],[QTD CONTAINER]:[QTD FÁBRICA]])</f>
        <v>0</v>
      </c>
      <c r="AM771" s="7">
        <f t="shared" si="325"/>
        <v>6.7900523560209427</v>
      </c>
      <c r="AN771" s="7">
        <f t="shared" si="326"/>
        <v>0</v>
      </c>
      <c r="AO771" s="8">
        <f t="shared" si="327"/>
        <v>0</v>
      </c>
      <c r="AP771" s="9">
        <f t="shared" si="328"/>
        <v>0</v>
      </c>
      <c r="AQ771" s="25">
        <f t="shared" si="329"/>
        <v>6.7900523560209427</v>
      </c>
      <c r="AR771" s="18">
        <f t="shared" si="330"/>
        <v>5.7668478260869565</v>
      </c>
      <c r="AS771" s="7">
        <f t="shared" si="331"/>
        <v>0</v>
      </c>
      <c r="AT771" s="8">
        <f t="shared" si="332"/>
        <v>0</v>
      </c>
      <c r="AU771" s="9">
        <f t="shared" si="333"/>
        <v>0</v>
      </c>
      <c r="AV771" s="10">
        <f t="shared" si="334"/>
        <v>5.7668478260869565</v>
      </c>
      <c r="AW771" s="22">
        <f t="shared" si="335"/>
        <v>2.6449372161367886</v>
      </c>
      <c r="AX771" s="5">
        <f t="shared" si="336"/>
        <v>500</v>
      </c>
      <c r="AY771" s="4">
        <f>IF(
  AND(Tabela1[[#This Row],[GRUPO | ITEM]]="PALHETAS",NOT(OR(MID(Tabela1[[#This Row],[ITEM]],1,5)="YN-PF",MID(Tabela1[[#This Row],[ITEM]],1,5)="YN-PC"))),
  0,
  IF(
    ROUNDUP(
      IF(
        IF(D771="A",13-SUM(AR771:AU771),IF(D771="B",11-SUM(AR771:AU771),IF(D771="C",7-SUM(AR771:AU771))))
        &lt;0,
        0,
        IF(D771="A",13-SUM(AR771:AU771),IF(D771="B",11-SUM(AR771:AU771),IF(D771="C",7-SUM(AR771:AU771))))
      )
      *AE771/C771, 0
    )
    *C771 = 0,
    0,
    ROUNDUP(
      IF(
        IF(D771="A",13-SUM(AR771:AU771),IF(D771="B",11-SUM(AR771:AU771),IF(D771="C",7-SUM(AR771:AU771))))
        &lt;0,
        0,
        IF(D771="A",13-SUM(AR771:AU771),IF(D771="B",11-SUM(AR771:AU771),IF(D771="C",7-SUM(AR771:AU771))))
      )
      *AE771/C771, 0
    ) *C771
  )
)</f>
        <v>500</v>
      </c>
      <c r="AZ771" s="26">
        <f>IF(OR(COUNTIF(AB771,"&gt;="&amp;1.5)+COUNTIF(AA771,"&gt;="&amp;1.5)+COUNTIF(Z771,"&gt;="&amp;1.5)+COUNTIF(Y771,"&gt;="&amp;1.5)+COUNTIF(X771,"&gt;="&amp;1.5)&gt;=2,COUNTIF(AB771,"&gt;="&amp;2)&gt;=1,AND(AA771&gt;=1.5,AB771&lt;=0.3,AI771=0)),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+IFERROR(BA771*C771,0),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+IFERROR(BA771*C771,0),
IFERROR(AVERAGEIF(Tabela1[[#This Row],[COMPRA PADRÃO]:[COMPRA &gt;30%]],"&gt;"&amp;0,Tabela1[[#This Row],[COMPRA PADRÃO]:[COMPRA &gt;30%]]),
0))/Tabela1[[#This Row],[U/CX]],0)*Tabela1[[#This Row],[U/CX]])</f>
        <v>500</v>
      </c>
      <c r="BA771" s="19"/>
      <c r="BB771" s="19"/>
      <c r="BC771" s="5"/>
      <c r="BD771" s="43">
        <f t="shared" si="337"/>
        <v>7.2075471698113205</v>
      </c>
      <c r="BE771" s="44">
        <f>Tabela1[[#This Row],[MÉDIA DIÁRIA]]*180</f>
        <v>1297.3584905660377</v>
      </c>
      <c r="BF771" s="44">
        <f>Tabela1[[#This Row],[MÉDIA DIÁRIA]]*IF(Tabela1[[#This Row],[ABC FAT]]="A",(13*22),IF(Tabela1[[#This Row],[ABC FAT]]="B",(9*22),IF(Tabela1[[#This Row],[ABC FAT]]="C",(3*22),0)))</f>
        <v>475.69811320754718</v>
      </c>
      <c r="BG771" s="44">
        <f>SUM(Tabela1[[#This Row],[ESTOQUE TOTAL]],Tabela1[[#This Row],[TRÂNSITO TOTAL]])</f>
        <v>1179</v>
      </c>
      <c r="BH7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</v>
      </c>
      <c r="BI7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7.7079697498545665E-4</v>
      </c>
    </row>
    <row r="772" spans="1:61" s="3" customFormat="1" x14ac:dyDescent="0.2">
      <c r="A772" s="4" t="s">
        <v>1023</v>
      </c>
      <c r="B772" s="4" t="s">
        <v>1024</v>
      </c>
      <c r="C772" s="4">
        <v>200</v>
      </c>
      <c r="D772" s="4" t="s">
        <v>19</v>
      </c>
      <c r="E772" s="5">
        <v>11800</v>
      </c>
      <c r="F772" s="4">
        <v>8450</v>
      </c>
      <c r="G772" s="4">
        <v>4100</v>
      </c>
      <c r="H772" s="4">
        <v>6400</v>
      </c>
      <c r="I772" s="4">
        <v>8250</v>
      </c>
      <c r="J772" s="4">
        <v>1950</v>
      </c>
      <c r="K772" s="4">
        <v>5260</v>
      </c>
      <c r="L772" s="4">
        <v>4767</v>
      </c>
      <c r="M772" s="4">
        <v>5500</v>
      </c>
      <c r="N772" s="4">
        <v>4500</v>
      </c>
      <c r="O772" s="4">
        <v>6870</v>
      </c>
      <c r="P772" s="4">
        <v>9300</v>
      </c>
      <c r="Q772" s="13">
        <f t="shared" si="312"/>
        <v>1.8354569847174873</v>
      </c>
      <c r="R772" s="16">
        <f t="shared" si="313"/>
        <v>1.3143738577002346</v>
      </c>
      <c r="S772" s="16">
        <f t="shared" si="314"/>
        <v>0.63774352858827954</v>
      </c>
      <c r="T772" s="16">
        <f t="shared" si="315"/>
        <v>0.99550209340609486</v>
      </c>
      <c r="U772" s="16">
        <f t="shared" si="316"/>
        <v>1.2832644172812941</v>
      </c>
      <c r="V772" s="16">
        <f t="shared" si="317"/>
        <v>0.30331704408466953</v>
      </c>
      <c r="W772" s="16">
        <f t="shared" si="318"/>
        <v>0.81817828301813422</v>
      </c>
      <c r="X772" s="16">
        <f t="shared" si="319"/>
        <v>0.74149351238544592</v>
      </c>
      <c r="Y772" s="16">
        <f t="shared" si="320"/>
        <v>0.85550961152086269</v>
      </c>
      <c r="Z772" s="16">
        <f t="shared" si="321"/>
        <v>0.69996240942616039</v>
      </c>
      <c r="AA772" s="16">
        <f t="shared" si="322"/>
        <v>1.0686092783906049</v>
      </c>
      <c r="AB772" s="17">
        <f t="shared" si="323"/>
        <v>1.4465889794807316</v>
      </c>
      <c r="AC772" s="15">
        <v>392795.96</v>
      </c>
      <c r="AD772" s="14">
        <f>AVERAGE(Tabela1[[#This Row],[202407-JUL]:[202506-JUN]])</f>
        <v>6428.916666666667</v>
      </c>
      <c r="AE772" s="14">
        <f t="shared" si="324"/>
        <v>6428.916666666667</v>
      </c>
      <c r="AF772" s="5">
        <v>6</v>
      </c>
      <c r="AG772" s="6">
        <v>49726</v>
      </c>
      <c r="AH772" s="4">
        <v>16400</v>
      </c>
      <c r="AI772" s="23">
        <f>SUM(Tabela1[[#This Row],[ESTOQUE RJ]:[ESTOQUE SC]])</f>
        <v>66126</v>
      </c>
      <c r="AJ772" s="4">
        <v>0</v>
      </c>
      <c r="AK772" s="4">
        <v>0</v>
      </c>
      <c r="AL772" s="24">
        <f>SUM(Tabela1[[#This Row],[QTD CONTAINER]:[QTD FÁBRICA]])</f>
        <v>0</v>
      </c>
      <c r="AM772" s="7">
        <f t="shared" si="325"/>
        <v>7.7347401713611674</v>
      </c>
      <c r="AN772" s="7">
        <f t="shared" si="326"/>
        <v>2.5509741143531182</v>
      </c>
      <c r="AO772" s="8">
        <f t="shared" si="327"/>
        <v>0</v>
      </c>
      <c r="AP772" s="9">
        <f t="shared" si="328"/>
        <v>0</v>
      </c>
      <c r="AQ772" s="25">
        <f t="shared" si="329"/>
        <v>10.285714285714285</v>
      </c>
      <c r="AR772" s="18">
        <f t="shared" si="330"/>
        <v>7.7347401713611674</v>
      </c>
      <c r="AS772" s="7">
        <f t="shared" si="331"/>
        <v>2.5509741143531182</v>
      </c>
      <c r="AT772" s="8">
        <f t="shared" si="332"/>
        <v>0</v>
      </c>
      <c r="AU772" s="9">
        <f t="shared" si="333"/>
        <v>0</v>
      </c>
      <c r="AV772" s="10">
        <f t="shared" si="334"/>
        <v>10.285714285714285</v>
      </c>
      <c r="AW772" s="22">
        <f t="shared" si="335"/>
        <v>2.7376307568667606</v>
      </c>
      <c r="AX772" s="5">
        <f t="shared" si="336"/>
        <v>17600</v>
      </c>
      <c r="AY772" s="4">
        <f>IF(
  AND(Tabela1[[#This Row],[GRUPO | ITEM]]="PALHETAS",NOT(OR(MID(Tabela1[[#This Row],[ITEM]],1,5)="YN-PF",MID(Tabela1[[#This Row],[ITEM]],1,5)="YN-PC"))),
  0,
  IF(
    ROUNDUP(
      IF(
        IF(D772="A",13-SUM(AR772:AU772),IF(D772="B",11-SUM(AR772:AU772),IF(D772="C",7-SUM(AR772:AU772))))
        &lt;0,
        0,
        IF(D772="A",13-SUM(AR772:AU772),IF(D772="B",11-SUM(AR772:AU772),IF(D772="C",7-SUM(AR772:AU772))))
      )
      *AE772/C772, 0
    )
    *C772 = 0,
    0,
    ROUNDUP(
      IF(
        IF(D772="A",13-SUM(AR772:AU772),IF(D772="B",11-SUM(AR772:AU772),IF(D772="C",7-SUM(AR772:AU772))))
        &lt;0,
        0,
        IF(D772="A",13-SUM(AR772:AU772),IF(D772="B",11-SUM(AR772:AU772),IF(D772="C",7-SUM(AR772:AU772))))
      )
      *AE772/C772, 0
    ) *C772
  )
)</f>
        <v>17600</v>
      </c>
      <c r="AZ772" s="26">
        <f>IF(OR(COUNTIF(AB772,"&gt;="&amp;1.5)+COUNTIF(AA772,"&gt;="&amp;1.5)+COUNTIF(Z772,"&gt;="&amp;1.5)+COUNTIF(Y772,"&gt;="&amp;1.5)+COUNTIF(X772,"&gt;="&amp;1.5)&gt;=2,COUNTIF(AB772,"&gt;="&amp;2)&gt;=1,AND(AA772&gt;=1.5,AB772&lt;=0.3,AI772=0)),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+IFERROR(BA772*C772,0),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+IFERROR(BA772*C772,0),
IFERROR(AVERAGEIF(Tabela1[[#This Row],[COMPRA PADRÃO]:[COMPRA &gt;30%]],"&gt;"&amp;0,Tabela1[[#This Row],[COMPRA PADRÃO]:[COMPRA &gt;30%]]),
0))/Tabela1[[#This Row],[U/CX]],0)*Tabela1[[#This Row],[U/CX]])</f>
        <v>17600</v>
      </c>
      <c r="BA772" s="19"/>
      <c r="BB772" s="19"/>
      <c r="BC772" s="5"/>
      <c r="BD772" s="43">
        <f t="shared" si="337"/>
        <v>291.12075471698114</v>
      </c>
      <c r="BE772" s="44">
        <f>Tabela1[[#This Row],[MÉDIA DIÁRIA]]*180</f>
        <v>52401.735849056604</v>
      </c>
      <c r="BF772" s="44">
        <f>Tabela1[[#This Row],[MÉDIA DIÁRIA]]*IF(Tabela1[[#This Row],[ABC FAT]]="A",(13*22),IF(Tabela1[[#This Row],[ABC FAT]]="B",(9*22),IF(Tabela1[[#This Row],[ABC FAT]]="C",(3*22),0)))</f>
        <v>83260.5358490566</v>
      </c>
      <c r="BG772" s="44">
        <f>SUM(Tabela1[[#This Row],[ESTOQUE TOTAL]],Tabela1[[#This Row],[TRÂNSITO TOTAL]])</f>
        <v>66126</v>
      </c>
      <c r="BH7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69600</v>
      </c>
      <c r="BI7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1.9083337294025978E-5</v>
      </c>
    </row>
    <row r="773" spans="1:61" s="3" customFormat="1" x14ac:dyDescent="0.2">
      <c r="A773" s="4" t="s">
        <v>202</v>
      </c>
      <c r="B773" s="4" t="s">
        <v>385</v>
      </c>
      <c r="C773" s="4">
        <v>15</v>
      </c>
      <c r="D773" s="4" t="s">
        <v>85</v>
      </c>
      <c r="E773" s="5">
        <v>60</v>
      </c>
      <c r="F773" s="4">
        <v>30</v>
      </c>
      <c r="G773" s="4"/>
      <c r="H773" s="4">
        <v>75</v>
      </c>
      <c r="I773" s="4"/>
      <c r="J773" s="4">
        <v>30</v>
      </c>
      <c r="K773" s="4">
        <v>30</v>
      </c>
      <c r="L773" s="4">
        <v>45</v>
      </c>
      <c r="M773" s="4">
        <v>90</v>
      </c>
      <c r="N773" s="4"/>
      <c r="O773" s="4">
        <v>15</v>
      </c>
      <c r="P773" s="4">
        <v>15</v>
      </c>
      <c r="Q773" s="13">
        <f t="shared" si="312"/>
        <v>1.3846153846153846</v>
      </c>
      <c r="R773" s="16">
        <f t="shared" si="313"/>
        <v>0.69230769230769229</v>
      </c>
      <c r="S773" s="16">
        <f t="shared" si="314"/>
        <v>0</v>
      </c>
      <c r="T773" s="16">
        <f t="shared" si="315"/>
        <v>1.7307692307692306</v>
      </c>
      <c r="U773" s="16">
        <f t="shared" si="316"/>
        <v>0</v>
      </c>
      <c r="V773" s="16">
        <f t="shared" si="317"/>
        <v>0.69230769230769229</v>
      </c>
      <c r="W773" s="16">
        <f t="shared" si="318"/>
        <v>0.69230769230769229</v>
      </c>
      <c r="X773" s="16">
        <f t="shared" si="319"/>
        <v>1.0384615384615383</v>
      </c>
      <c r="Y773" s="16">
        <f t="shared" si="320"/>
        <v>2.0769230769230766</v>
      </c>
      <c r="Z773" s="16">
        <f t="shared" si="321"/>
        <v>0</v>
      </c>
      <c r="AA773" s="16">
        <f t="shared" si="322"/>
        <v>0.34615384615384615</v>
      </c>
      <c r="AB773" s="17">
        <f t="shared" si="323"/>
        <v>0.34615384615384615</v>
      </c>
      <c r="AC773" s="15">
        <v>5699.4</v>
      </c>
      <c r="AD773" s="14">
        <f>AVERAGE(Tabela1[[#This Row],[202407-JUL]:[202506-JUN]])</f>
        <v>43.333333333333336</v>
      </c>
      <c r="AE773" s="14">
        <f t="shared" si="324"/>
        <v>43.333333333333336</v>
      </c>
      <c r="AF773" s="5">
        <v>0</v>
      </c>
      <c r="AG773" s="6">
        <v>345</v>
      </c>
      <c r="AH773" s="4">
        <v>0</v>
      </c>
      <c r="AI773" s="23">
        <f>SUM(Tabela1[[#This Row],[ESTOQUE RJ]:[ESTOQUE SC]])</f>
        <v>345</v>
      </c>
      <c r="AJ773" s="4">
        <v>0</v>
      </c>
      <c r="AK773" s="4">
        <v>0</v>
      </c>
      <c r="AL773" s="24">
        <f>SUM(Tabela1[[#This Row],[QTD CONTAINER]:[QTD FÁBRICA]])</f>
        <v>0</v>
      </c>
      <c r="AM773" s="7">
        <f t="shared" si="325"/>
        <v>7.9615384615384608</v>
      </c>
      <c r="AN773" s="7">
        <f t="shared" si="326"/>
        <v>0</v>
      </c>
      <c r="AO773" s="8">
        <f t="shared" si="327"/>
        <v>0</v>
      </c>
      <c r="AP773" s="9">
        <f t="shared" si="328"/>
        <v>0</v>
      </c>
      <c r="AQ773" s="25">
        <f t="shared" si="329"/>
        <v>7.9615384615384608</v>
      </c>
      <c r="AR773" s="18">
        <f t="shared" si="330"/>
        <v>7.9615384615384608</v>
      </c>
      <c r="AS773" s="7">
        <f t="shared" si="331"/>
        <v>0</v>
      </c>
      <c r="AT773" s="8">
        <f t="shared" si="332"/>
        <v>0</v>
      </c>
      <c r="AU773" s="9">
        <f t="shared" si="333"/>
        <v>0</v>
      </c>
      <c r="AV773" s="10">
        <f t="shared" si="334"/>
        <v>7.9615384615384608</v>
      </c>
      <c r="AW773" s="22">
        <f t="shared" si="335"/>
        <v>0</v>
      </c>
      <c r="AX773" s="5">
        <f t="shared" si="336"/>
        <v>0</v>
      </c>
      <c r="AY773" s="4">
        <f>IF(
  AND(Tabela1[[#This Row],[GRUPO | ITEM]]="PALHETAS",NOT(OR(MID(Tabela1[[#This Row],[ITEM]],1,5)="YN-PF",MID(Tabela1[[#This Row],[ITEM]],1,5)="YN-PC"))),
  0,
  IF(
    ROUNDUP(
      IF(
        IF(D773="A",13-SUM(AR773:AU773),IF(D773="B",11-SUM(AR773:AU773),IF(D773="C",7-SUM(AR773:AU773))))
        &lt;0,
        0,
        IF(D773="A",13-SUM(AR773:AU773),IF(D773="B",11-SUM(AR773:AU773),IF(D773="C",7-SUM(AR773:AU773))))
      )
      *AE773/C773, 0
    )
    *C773 = 0,
    0,
    ROUNDUP(
      IF(
        IF(D773="A",13-SUM(AR773:AU773),IF(D773="B",11-SUM(AR773:AU773),IF(D773="C",7-SUM(AR773:AU773))))
        &lt;0,
        0,
        IF(D773="A",13-SUM(AR773:AU773),IF(D773="B",11-SUM(AR773:AU773),IF(D773="C",7-SUM(AR773:AU773))))
      )
      *AE773/C773, 0
    ) *C773
  )
)</f>
        <v>0</v>
      </c>
      <c r="AZ773" s="26">
        <f>IF(OR(COUNTIF(AB773,"&gt;="&amp;1.5)+COUNTIF(AA773,"&gt;="&amp;1.5)+COUNTIF(Z773,"&gt;="&amp;1.5)+COUNTIF(Y773,"&gt;="&amp;1.5)+COUNTIF(X773,"&gt;="&amp;1.5)&gt;=2,COUNTIF(AB773,"&gt;="&amp;2)&gt;=1,AND(AA773&gt;=1.5,AB773&lt;=0.3,AI773=0)),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+IFERROR(BA773*C773,0),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+IFERROR(BA773*C773,0),
IFERROR(AVERAGEIF(Tabela1[[#This Row],[COMPRA PADRÃO]:[COMPRA &gt;30%]],"&gt;"&amp;0,Tabela1[[#This Row],[COMPRA PADRÃO]:[COMPRA &gt;30%]]),
0))/Tabela1[[#This Row],[U/CX]],0)*Tabela1[[#This Row],[U/CX]])</f>
        <v>0</v>
      </c>
      <c r="BA773" s="19"/>
      <c r="BB773" s="19"/>
      <c r="BC773" s="5"/>
      <c r="BD773" s="43">
        <f t="shared" si="337"/>
        <v>1.4716981132075471</v>
      </c>
      <c r="BE773" s="44">
        <f>Tabela1[[#This Row],[MÉDIA DIÁRIA]]*180</f>
        <v>264.90566037735846</v>
      </c>
      <c r="BF773" s="44">
        <f>Tabela1[[#This Row],[MÉDIA DIÁRIA]]*IF(Tabela1[[#This Row],[ABC FAT]]="A",(13*22),IF(Tabela1[[#This Row],[ABC FAT]]="B",(9*22),IF(Tabela1[[#This Row],[ABC FAT]]="C",(3*22),0)))</f>
        <v>97.132075471698101</v>
      </c>
      <c r="BG773" s="44">
        <f>SUM(Tabela1[[#This Row],[ESTOQUE TOTAL]],Tabela1[[#This Row],[TRÂNSITO TOTAL]])</f>
        <v>345</v>
      </c>
      <c r="BH7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</v>
      </c>
      <c r="BI7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3.7749287749287755E-3</v>
      </c>
    </row>
    <row r="774" spans="1:61" s="3" customFormat="1" x14ac:dyDescent="0.2">
      <c r="A774" s="4" t="s">
        <v>14</v>
      </c>
      <c r="B774" s="4" t="s">
        <v>627</v>
      </c>
      <c r="C774" s="4">
        <v>200</v>
      </c>
      <c r="D774" s="4" t="s">
        <v>85</v>
      </c>
      <c r="E774" s="5">
        <v>170</v>
      </c>
      <c r="F774" s="4">
        <v>70</v>
      </c>
      <c r="G774" s="4"/>
      <c r="H774" s="4">
        <v>100</v>
      </c>
      <c r="I774" s="4">
        <v>100</v>
      </c>
      <c r="J774" s="4"/>
      <c r="K774" s="4">
        <v>10</v>
      </c>
      <c r="L774" s="4">
        <v>70</v>
      </c>
      <c r="M774" s="4">
        <v>150</v>
      </c>
      <c r="N774" s="4">
        <v>50</v>
      </c>
      <c r="O774" s="4">
        <v>300</v>
      </c>
      <c r="P774" s="4">
        <v>160</v>
      </c>
      <c r="Q774" s="13">
        <f t="shared" si="312"/>
        <v>1.4406779661016949</v>
      </c>
      <c r="R774" s="16">
        <f t="shared" si="313"/>
        <v>0.59322033898305082</v>
      </c>
      <c r="S774" s="16">
        <f t="shared" si="314"/>
        <v>0</v>
      </c>
      <c r="T774" s="16">
        <f t="shared" si="315"/>
        <v>0.84745762711864403</v>
      </c>
      <c r="U774" s="16">
        <f t="shared" si="316"/>
        <v>0.84745762711864403</v>
      </c>
      <c r="V774" s="16">
        <f t="shared" si="317"/>
        <v>0</v>
      </c>
      <c r="W774" s="16">
        <f t="shared" si="318"/>
        <v>8.4745762711864403E-2</v>
      </c>
      <c r="X774" s="16">
        <f t="shared" si="319"/>
        <v>0.59322033898305082</v>
      </c>
      <c r="Y774" s="16">
        <f t="shared" si="320"/>
        <v>1.271186440677966</v>
      </c>
      <c r="Z774" s="16">
        <f t="shared" si="321"/>
        <v>0.42372881355932202</v>
      </c>
      <c r="AA774" s="16">
        <f t="shared" si="322"/>
        <v>2.5423728813559321</v>
      </c>
      <c r="AB774" s="17">
        <f t="shared" si="323"/>
        <v>1.3559322033898304</v>
      </c>
      <c r="AC774" s="15">
        <v>23161.8</v>
      </c>
      <c r="AD774" s="14">
        <f>AVERAGE(Tabela1[[#This Row],[202407-JUL]:[202506-JUN]])</f>
        <v>118</v>
      </c>
      <c r="AE774" s="14">
        <f t="shared" si="324"/>
        <v>130</v>
      </c>
      <c r="AF774" s="5">
        <v>0</v>
      </c>
      <c r="AG774" s="6">
        <v>1040</v>
      </c>
      <c r="AH774" s="4">
        <v>0</v>
      </c>
      <c r="AI774" s="23">
        <f>SUM(Tabela1[[#This Row],[ESTOQUE RJ]:[ESTOQUE SC]])</f>
        <v>1040</v>
      </c>
      <c r="AJ774" s="4">
        <v>0</v>
      </c>
      <c r="AK774" s="4">
        <v>0</v>
      </c>
      <c r="AL774" s="24">
        <f>SUM(Tabela1[[#This Row],[QTD CONTAINER]:[QTD FÁBRICA]])</f>
        <v>0</v>
      </c>
      <c r="AM774" s="7">
        <f t="shared" si="325"/>
        <v>8.8135593220338979</v>
      </c>
      <c r="AN774" s="7">
        <f t="shared" si="326"/>
        <v>0</v>
      </c>
      <c r="AO774" s="8">
        <f t="shared" si="327"/>
        <v>0</v>
      </c>
      <c r="AP774" s="9">
        <f t="shared" si="328"/>
        <v>0</v>
      </c>
      <c r="AQ774" s="25">
        <f t="shared" si="329"/>
        <v>8.8135593220338979</v>
      </c>
      <c r="AR774" s="18">
        <f t="shared" si="330"/>
        <v>8</v>
      </c>
      <c r="AS774" s="7">
        <f t="shared" si="331"/>
        <v>0</v>
      </c>
      <c r="AT774" s="8">
        <f t="shared" si="332"/>
        <v>0</v>
      </c>
      <c r="AU774" s="9">
        <f t="shared" si="333"/>
        <v>0</v>
      </c>
      <c r="AV774" s="10">
        <f t="shared" si="334"/>
        <v>8</v>
      </c>
      <c r="AW774" s="22">
        <f t="shared" si="335"/>
        <v>0</v>
      </c>
      <c r="AX774" s="5">
        <f t="shared" si="336"/>
        <v>0</v>
      </c>
      <c r="AY774" s="4">
        <f>IF(
  AND(Tabela1[[#This Row],[GRUPO | ITEM]]="PALHETAS",NOT(OR(MID(Tabela1[[#This Row],[ITEM]],1,5)="YN-PF",MID(Tabela1[[#This Row],[ITEM]],1,5)="YN-PC"))),
  0,
  IF(
    ROUNDUP(
      IF(
        IF(D774="A",13-SUM(AR774:AU774),IF(D774="B",11-SUM(AR774:AU774),IF(D774="C",7-SUM(AR774:AU774))))
        &lt;0,
        0,
        IF(D774="A",13-SUM(AR774:AU774),IF(D774="B",11-SUM(AR774:AU774),IF(D774="C",7-SUM(AR774:AU774))))
      )
      *AE774/C774, 0
    )
    *C774 = 0,
    0,
    ROUNDUP(
      IF(
        IF(D774="A",13-SUM(AR774:AU774),IF(D774="B",11-SUM(AR774:AU774),IF(D774="C",7-SUM(AR774:AU774))))
        &lt;0,
        0,
        IF(D774="A",13-SUM(AR774:AU774),IF(D774="B",11-SUM(AR774:AU774),IF(D774="C",7-SUM(AR774:AU774))))
      )
      *AE774/C774, 0
    ) *C774
  )
)</f>
        <v>0</v>
      </c>
      <c r="AZ774" s="26">
        <f>IF(OR(COUNTIF(AB774,"&gt;="&amp;1.5)+COUNTIF(AA774,"&gt;="&amp;1.5)+COUNTIF(Z774,"&gt;="&amp;1.5)+COUNTIF(Y774,"&gt;="&amp;1.5)+COUNTIF(X774,"&gt;="&amp;1.5)&gt;=2,COUNTIF(AB774,"&gt;="&amp;2)&gt;=1,AND(AA774&gt;=1.5,AB774&lt;=0.3,AI774=0)),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+IFERROR(BA774*C774,0),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+IFERROR(BA774*C774,0),
IFERROR(AVERAGEIF(Tabela1[[#This Row],[COMPRA PADRÃO]:[COMPRA &gt;30%]],"&gt;"&amp;0,Tabela1[[#This Row],[COMPRA PADRÃO]:[COMPRA &gt;30%]]),
0))/Tabela1[[#This Row],[U/CX]],0)*Tabela1[[#This Row],[U/CX]])</f>
        <v>0</v>
      </c>
      <c r="BA774" s="19"/>
      <c r="BB774" s="19"/>
      <c r="BC774" s="41"/>
      <c r="BD774" s="43">
        <f t="shared" si="337"/>
        <v>4.4528301886792452</v>
      </c>
      <c r="BE774" s="44">
        <f>Tabela1[[#This Row],[MÉDIA DIÁRIA]]*180</f>
        <v>801.5094339622641</v>
      </c>
      <c r="BF774" s="44">
        <f>Tabela1[[#This Row],[MÉDIA DIÁRIA]]*IF(Tabela1[[#This Row],[ABC FAT]]="A",(13*22),IF(Tabela1[[#This Row],[ABC FAT]]="B",(9*22),IF(Tabela1[[#This Row],[ABC FAT]]="C",(3*22),0)))</f>
        <v>293.88679245283021</v>
      </c>
      <c r="BG774" s="44">
        <f>SUM(Tabela1[[#This Row],[ESTOQUE TOTAL]],Tabela1[[#This Row],[TRÂNSITO TOTAL]])</f>
        <v>1040</v>
      </c>
      <c r="BH7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1.2476459510357817E-3</v>
      </c>
    </row>
    <row r="775" spans="1:61" s="3" customFormat="1" x14ac:dyDescent="0.2">
      <c r="A775" s="4" t="s">
        <v>17</v>
      </c>
      <c r="B775" s="4" t="s">
        <v>170</v>
      </c>
      <c r="C775" s="4">
        <v>50</v>
      </c>
      <c r="D775" s="4" t="s">
        <v>16</v>
      </c>
      <c r="E775" s="5">
        <v>360</v>
      </c>
      <c r="F775" s="4">
        <v>200</v>
      </c>
      <c r="G775" s="4">
        <v>150</v>
      </c>
      <c r="H775" s="4">
        <v>540</v>
      </c>
      <c r="I775" s="4">
        <v>120</v>
      </c>
      <c r="J775" s="4">
        <v>250</v>
      </c>
      <c r="K775" s="4">
        <v>290</v>
      </c>
      <c r="L775" s="4">
        <v>100</v>
      </c>
      <c r="M775" s="4">
        <v>150</v>
      </c>
      <c r="N775" s="4">
        <v>100</v>
      </c>
      <c r="O775" s="4">
        <v>200</v>
      </c>
      <c r="P775" s="4">
        <v>150</v>
      </c>
      <c r="Q775" s="13">
        <f t="shared" si="312"/>
        <v>1.6551724137931034</v>
      </c>
      <c r="R775" s="16">
        <f t="shared" si="313"/>
        <v>0.91954022988505746</v>
      </c>
      <c r="S775" s="16">
        <f t="shared" si="314"/>
        <v>0.68965517241379315</v>
      </c>
      <c r="T775" s="16">
        <f t="shared" si="315"/>
        <v>2.4827586206896552</v>
      </c>
      <c r="U775" s="16">
        <f t="shared" si="316"/>
        <v>0.55172413793103448</v>
      </c>
      <c r="V775" s="16">
        <f t="shared" si="317"/>
        <v>1.1494252873563218</v>
      </c>
      <c r="W775" s="16">
        <f t="shared" si="318"/>
        <v>1.3333333333333333</v>
      </c>
      <c r="X775" s="16">
        <f t="shared" si="319"/>
        <v>0.45977011494252873</v>
      </c>
      <c r="Y775" s="16">
        <f t="shared" si="320"/>
        <v>0.68965517241379315</v>
      </c>
      <c r="Z775" s="16">
        <f t="shared" si="321"/>
        <v>0.45977011494252873</v>
      </c>
      <c r="AA775" s="16">
        <f t="shared" si="322"/>
        <v>0.91954022988505746</v>
      </c>
      <c r="AB775" s="17">
        <f t="shared" si="323"/>
        <v>0.68965517241379315</v>
      </c>
      <c r="AC775" s="15">
        <v>42379.8</v>
      </c>
      <c r="AD775" s="14">
        <f>AVERAGE(Tabela1[[#This Row],[202407-JUL]:[202506-JUN]])</f>
        <v>217.5</v>
      </c>
      <c r="AE775" s="14">
        <f t="shared" si="324"/>
        <v>217.5</v>
      </c>
      <c r="AF775" s="5">
        <v>1</v>
      </c>
      <c r="AG775" s="6">
        <v>798</v>
      </c>
      <c r="AH775" s="4">
        <v>1540</v>
      </c>
      <c r="AI775" s="23">
        <f>SUM(Tabela1[[#This Row],[ESTOQUE RJ]:[ESTOQUE SC]])</f>
        <v>2338</v>
      </c>
      <c r="AJ775" s="4">
        <v>0</v>
      </c>
      <c r="AK775" s="4">
        <v>0</v>
      </c>
      <c r="AL775" s="24">
        <f>SUM(Tabela1[[#This Row],[QTD CONTAINER]:[QTD FÁBRICA]])</f>
        <v>0</v>
      </c>
      <c r="AM775" s="7">
        <f t="shared" si="325"/>
        <v>3.6689655172413791</v>
      </c>
      <c r="AN775" s="7">
        <f t="shared" si="326"/>
        <v>7.0804597701149428</v>
      </c>
      <c r="AO775" s="8">
        <f t="shared" si="327"/>
        <v>0</v>
      </c>
      <c r="AP775" s="9">
        <f t="shared" si="328"/>
        <v>0</v>
      </c>
      <c r="AQ775" s="25">
        <f t="shared" si="329"/>
        <v>10.749425287356322</v>
      </c>
      <c r="AR775" s="18">
        <f t="shared" si="330"/>
        <v>3.6689655172413791</v>
      </c>
      <c r="AS775" s="7">
        <f t="shared" si="331"/>
        <v>7.0804597701149428</v>
      </c>
      <c r="AT775" s="8">
        <f t="shared" si="332"/>
        <v>0</v>
      </c>
      <c r="AU775" s="9">
        <f t="shared" si="333"/>
        <v>0</v>
      </c>
      <c r="AV775" s="10">
        <f t="shared" si="334"/>
        <v>10.749425287356322</v>
      </c>
      <c r="AW775" s="22">
        <f t="shared" si="335"/>
        <v>0.45977011494252873</v>
      </c>
      <c r="AX775" s="5">
        <f t="shared" si="336"/>
        <v>100</v>
      </c>
      <c r="AY775" s="4">
        <f>IF(
  AND(Tabela1[[#This Row],[GRUPO | ITEM]]="PALHETAS",NOT(OR(MID(Tabela1[[#This Row],[ITEM]],1,5)="YN-PF",MID(Tabela1[[#This Row],[ITEM]],1,5)="YN-PC"))),
  0,
  IF(
    ROUNDUP(
      IF(
        IF(D775="A",13-SUM(AR775:AU775),IF(D775="B",11-SUM(AR775:AU775),IF(D775="C",7-SUM(AR775:AU775))))
        &lt;0,
        0,
        IF(D775="A",13-SUM(AR775:AU775),IF(D775="B",11-SUM(AR775:AU775),IF(D775="C",7-SUM(AR775:AU775))))
      )
      *AE775/C775, 0
    )
    *C775 = 0,
    0,
    ROUNDUP(
      IF(
        IF(D775="A",13-SUM(AR775:AU775),IF(D775="B",11-SUM(AR775:AU775),IF(D775="C",7-SUM(AR775:AU775))))
        &lt;0,
        0,
        IF(D775="A",13-SUM(AR775:AU775),IF(D775="B",11-SUM(AR775:AU775),IF(D775="C",7-SUM(AR775:AU775))))
      )
      *AE775/C775, 0
    ) *C775
  )
)</f>
        <v>100</v>
      </c>
      <c r="AZ775" s="26">
        <f>IF(OR(COUNTIF(AB775,"&gt;="&amp;1.5)+COUNTIF(AA775,"&gt;="&amp;1.5)+COUNTIF(Z775,"&gt;="&amp;1.5)+COUNTIF(Y775,"&gt;="&amp;1.5)+COUNTIF(X775,"&gt;="&amp;1.5)&gt;=2,COUNTIF(AB775,"&gt;="&amp;2)&gt;=1,AND(AA775&gt;=1.5,AB775&lt;=0.3,AI775=0)),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+IFERROR(BA775*C775,0),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+IFERROR(BA775*C775,0),
IFERROR(AVERAGEIF(Tabela1[[#This Row],[COMPRA PADRÃO]:[COMPRA &gt;30%]],"&gt;"&amp;0,Tabela1[[#This Row],[COMPRA PADRÃO]:[COMPRA &gt;30%]]),
0))/Tabela1[[#This Row],[U/CX]],0)*Tabela1[[#This Row],[U/CX]])</f>
        <v>100</v>
      </c>
      <c r="BA775" s="19"/>
      <c r="BB775" s="19"/>
      <c r="BC775" s="5"/>
      <c r="BD775" s="43">
        <f t="shared" si="337"/>
        <v>9.8490566037735849</v>
      </c>
      <c r="BE775" s="44">
        <f>Tabela1[[#This Row],[MÉDIA DIÁRIA]]*180</f>
        <v>1772.8301886792453</v>
      </c>
      <c r="BF775" s="44">
        <f>Tabela1[[#This Row],[MÉDIA DIÁRIA]]*IF(Tabela1[[#This Row],[ABC FAT]]="A",(13*22),IF(Tabela1[[#This Row],[ABC FAT]]="B",(9*22),IF(Tabela1[[#This Row],[ABC FAT]]="C",(3*22),0)))</f>
        <v>1950.1132075471698</v>
      </c>
      <c r="BG775" s="44">
        <f>SUM(Tabela1[[#This Row],[ESTOQUE TOTAL]],Tabela1[[#This Row],[TRÂNSITO TOTAL]])</f>
        <v>2338</v>
      </c>
      <c r="BH7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1400</v>
      </c>
      <c r="BI7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5.6406981694338018E-4</v>
      </c>
    </row>
    <row r="776" spans="1:61" s="3" customFormat="1" x14ac:dyDescent="0.2">
      <c r="A776" s="4" t="s">
        <v>17</v>
      </c>
      <c r="B776" s="4" t="s">
        <v>98</v>
      </c>
      <c r="C776" s="4">
        <v>20</v>
      </c>
      <c r="D776" s="4" t="s">
        <v>16</v>
      </c>
      <c r="E776" s="5">
        <v>350</v>
      </c>
      <c r="F776" s="4">
        <v>180</v>
      </c>
      <c r="G776" s="4">
        <v>320</v>
      </c>
      <c r="H776" s="4">
        <v>680</v>
      </c>
      <c r="I776" s="4">
        <v>900</v>
      </c>
      <c r="J776" s="4">
        <v>448</v>
      </c>
      <c r="K776" s="4">
        <v>400</v>
      </c>
      <c r="L776" s="4">
        <v>360</v>
      </c>
      <c r="M776" s="4">
        <v>360</v>
      </c>
      <c r="N776" s="4">
        <v>200</v>
      </c>
      <c r="O776" s="4">
        <v>80</v>
      </c>
      <c r="P776" s="4">
        <v>100</v>
      </c>
      <c r="Q776" s="13">
        <f t="shared" si="312"/>
        <v>0.9593421653723162</v>
      </c>
      <c r="R776" s="16">
        <f t="shared" si="313"/>
        <v>0.49337597076290546</v>
      </c>
      <c r="S776" s="16">
        <f t="shared" si="314"/>
        <v>0.87711283691183195</v>
      </c>
      <c r="T776" s="16">
        <f t="shared" si="315"/>
        <v>1.8638647784376428</v>
      </c>
      <c r="U776" s="16">
        <f t="shared" si="316"/>
        <v>2.4668798538145271</v>
      </c>
      <c r="V776" s="16">
        <f t="shared" si="317"/>
        <v>1.2279579716765647</v>
      </c>
      <c r="W776" s="16">
        <f t="shared" si="318"/>
        <v>1.0963910461397899</v>
      </c>
      <c r="X776" s="16">
        <f t="shared" si="319"/>
        <v>0.98675194152581092</v>
      </c>
      <c r="Y776" s="16">
        <f t="shared" si="320"/>
        <v>0.98675194152581092</v>
      </c>
      <c r="Z776" s="16">
        <f t="shared" si="321"/>
        <v>0.54819552306989494</v>
      </c>
      <c r="AA776" s="16">
        <f t="shared" si="322"/>
        <v>0.21927820922795799</v>
      </c>
      <c r="AB776" s="17">
        <f t="shared" si="323"/>
        <v>0.27409776153494747</v>
      </c>
      <c r="AC776" s="15">
        <v>38244.32</v>
      </c>
      <c r="AD776" s="14">
        <f>AVERAGE(Tabela1[[#This Row],[202407-JUL]:[202506-JUN]])</f>
        <v>364.83333333333331</v>
      </c>
      <c r="AE776" s="14">
        <f t="shared" si="324"/>
        <v>419.8</v>
      </c>
      <c r="AF776" s="5">
        <v>0</v>
      </c>
      <c r="AG776" s="6">
        <v>2020</v>
      </c>
      <c r="AH776" s="4">
        <v>1880</v>
      </c>
      <c r="AI776" s="23">
        <f>SUM(Tabela1[[#This Row],[ESTOQUE RJ]:[ESTOQUE SC]])</f>
        <v>3900</v>
      </c>
      <c r="AJ776" s="4">
        <v>0</v>
      </c>
      <c r="AK776" s="4">
        <v>0</v>
      </c>
      <c r="AL776" s="24">
        <f>SUM(Tabela1[[#This Row],[QTD CONTAINER]:[QTD FÁBRICA]])</f>
        <v>0</v>
      </c>
      <c r="AM776" s="7">
        <f t="shared" si="325"/>
        <v>5.5367747830059395</v>
      </c>
      <c r="AN776" s="7">
        <f t="shared" si="326"/>
        <v>5.1530379168570128</v>
      </c>
      <c r="AO776" s="8">
        <f t="shared" si="327"/>
        <v>0</v>
      </c>
      <c r="AP776" s="9">
        <f t="shared" si="328"/>
        <v>0</v>
      </c>
      <c r="AQ776" s="25">
        <f t="shared" si="329"/>
        <v>10.689812699862951</v>
      </c>
      <c r="AR776" s="18">
        <f t="shared" si="330"/>
        <v>4.8118151500714621</v>
      </c>
      <c r="AS776" s="7">
        <f t="shared" si="331"/>
        <v>4.4783230109575989</v>
      </c>
      <c r="AT776" s="8">
        <f t="shared" si="332"/>
        <v>0</v>
      </c>
      <c r="AU776" s="9">
        <f t="shared" si="333"/>
        <v>0</v>
      </c>
      <c r="AV776" s="10">
        <f t="shared" si="334"/>
        <v>9.290138161029061</v>
      </c>
      <c r="AW776" s="22">
        <f t="shared" si="335"/>
        <v>1.0705637452738008</v>
      </c>
      <c r="AX776" s="5">
        <f t="shared" si="336"/>
        <v>120</v>
      </c>
      <c r="AY776" s="4">
        <f>IF(
  AND(Tabela1[[#This Row],[GRUPO | ITEM]]="PALHETAS",NOT(OR(MID(Tabela1[[#This Row],[ITEM]],1,5)="YN-PF",MID(Tabela1[[#This Row],[ITEM]],1,5)="YN-PC"))),
  0,
  IF(
    ROUNDUP(
      IF(
        IF(D776="A",13-SUM(AR776:AU776),IF(D776="B",11-SUM(AR776:AU776),IF(D776="C",7-SUM(AR776:AU776))))
        &lt;0,
        0,
        IF(D776="A",13-SUM(AR776:AU776),IF(D776="B",11-SUM(AR776:AU776),IF(D776="C",7-SUM(AR776:AU776))))
      )
      *AE776/C776, 0
    )
    *C776 = 0,
    0,
    ROUNDUP(
      IF(
        IF(D776="A",13-SUM(AR776:AU776),IF(D776="B",11-SUM(AR776:AU776),IF(D776="C",7-SUM(AR776:AU776))))
        &lt;0,
        0,
        IF(D776="A",13-SUM(AR776:AU776),IF(D776="B",11-SUM(AR776:AU776),IF(D776="C",7-SUM(AR776:AU776))))
      )
      *AE776/C776, 0
    ) *C776
  )
)</f>
        <v>720</v>
      </c>
      <c r="AZ776" s="26">
        <f>IF(OR(COUNTIF(AB776,"&gt;="&amp;1.5)+COUNTIF(AA776,"&gt;="&amp;1.5)+COUNTIF(Z776,"&gt;="&amp;1.5)+COUNTIF(Y776,"&gt;="&amp;1.5)+COUNTIF(X776,"&gt;="&amp;1.5)&gt;=2,COUNTIF(AB776,"&gt;="&amp;2)&gt;=1,AND(AA776&gt;=1.5,AB776&lt;=0.3,AI776=0)),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+IFERROR(BA776*C776,0),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+IFERROR(BA776*C776,0),
IFERROR(AVERAGEIF(Tabela1[[#This Row],[COMPRA PADRÃO]:[COMPRA &gt;30%]],"&gt;"&amp;0,Tabela1[[#This Row],[COMPRA PADRÃO]:[COMPRA &gt;30%]]),
0))/Tabela1[[#This Row],[U/CX]],0)*Tabela1[[#This Row],[U/CX]])</f>
        <v>420</v>
      </c>
      <c r="BA776" s="19"/>
      <c r="BB776" s="19"/>
      <c r="BC776" s="5"/>
      <c r="BD776" s="43">
        <f t="shared" si="337"/>
        <v>16.520754716981131</v>
      </c>
      <c r="BE776" s="44">
        <f>Tabela1[[#This Row],[MÉDIA DIÁRIA]]*180</f>
        <v>2973.7358490566035</v>
      </c>
      <c r="BF776" s="44">
        <f>Tabela1[[#This Row],[MÉDIA DIÁRIA]]*IF(Tabela1[[#This Row],[ABC FAT]]="A",(13*22),IF(Tabela1[[#This Row],[ABC FAT]]="B",(9*22),IF(Tabela1[[#This Row],[ABC FAT]]="C",(3*22),0)))</f>
        <v>3271.1094339622637</v>
      </c>
      <c r="BG776" s="44">
        <f>SUM(Tabela1[[#This Row],[ESTOQUE TOTAL]],Tabela1[[#This Row],[TRÂNSITO TOTAL]])</f>
        <v>3900</v>
      </c>
      <c r="BH7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2340</v>
      </c>
      <c r="BI7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3.3627734632759763E-4</v>
      </c>
    </row>
    <row r="777" spans="1:61" s="3" customFormat="1" x14ac:dyDescent="0.2">
      <c r="A777" s="4" t="s">
        <v>14</v>
      </c>
      <c r="B777" s="4" t="s">
        <v>638</v>
      </c>
      <c r="C777" s="4">
        <v>500</v>
      </c>
      <c r="D777" s="4" t="s">
        <v>16</v>
      </c>
      <c r="E777" s="5">
        <v>2430</v>
      </c>
      <c r="F777" s="4">
        <v>2250</v>
      </c>
      <c r="G777" s="4">
        <v>1350</v>
      </c>
      <c r="H777" s="4">
        <v>1500</v>
      </c>
      <c r="I777" s="4">
        <v>2850</v>
      </c>
      <c r="J777" s="4">
        <v>1050</v>
      </c>
      <c r="K777" s="4">
        <v>1080</v>
      </c>
      <c r="L777" s="4">
        <v>1130</v>
      </c>
      <c r="M777" s="4">
        <v>1365</v>
      </c>
      <c r="N777" s="4">
        <v>2000</v>
      </c>
      <c r="O777" s="4"/>
      <c r="P777" s="4">
        <v>1720</v>
      </c>
      <c r="Q777" s="13">
        <f t="shared" si="312"/>
        <v>1.4275033377837116</v>
      </c>
      <c r="R777" s="16">
        <f t="shared" si="313"/>
        <v>1.3217623497997331</v>
      </c>
      <c r="S777" s="16">
        <f t="shared" si="314"/>
        <v>0.79305740987983975</v>
      </c>
      <c r="T777" s="16">
        <f t="shared" si="315"/>
        <v>0.88117489986648867</v>
      </c>
      <c r="U777" s="16">
        <f t="shared" si="316"/>
        <v>1.6742323097463285</v>
      </c>
      <c r="V777" s="16">
        <f t="shared" si="317"/>
        <v>0.61682242990654201</v>
      </c>
      <c r="W777" s="16">
        <f t="shared" si="318"/>
        <v>0.63444592790387189</v>
      </c>
      <c r="X777" s="16">
        <f t="shared" si="319"/>
        <v>0.66381842456608808</v>
      </c>
      <c r="Y777" s="16">
        <f t="shared" si="320"/>
        <v>0.80186915887850463</v>
      </c>
      <c r="Z777" s="16">
        <f t="shared" si="321"/>
        <v>1.1748998664886516</v>
      </c>
      <c r="AA777" s="16">
        <f t="shared" si="322"/>
        <v>0</v>
      </c>
      <c r="AB777" s="17">
        <f t="shared" si="323"/>
        <v>1.0104138851802402</v>
      </c>
      <c r="AC777" s="15">
        <v>89823.9</v>
      </c>
      <c r="AD777" s="14">
        <f>AVERAGE(Tabela1[[#This Row],[202407-JUL]:[202506-JUN]])</f>
        <v>1702.2727272727273</v>
      </c>
      <c r="AE777" s="14">
        <f t="shared" si="324"/>
        <v>1702.2727272727273</v>
      </c>
      <c r="AF777" s="5">
        <v>4</v>
      </c>
      <c r="AG777" s="6">
        <v>15480</v>
      </c>
      <c r="AH777" s="4">
        <v>0</v>
      </c>
      <c r="AI777" s="23">
        <f>SUM(Tabela1[[#This Row],[ESTOQUE RJ]:[ESTOQUE SC]])</f>
        <v>15480</v>
      </c>
      <c r="AJ777" s="4">
        <v>0</v>
      </c>
      <c r="AK777" s="4">
        <v>0</v>
      </c>
      <c r="AL777" s="24">
        <f>SUM(Tabela1[[#This Row],[QTD CONTAINER]:[QTD FÁBRICA]])</f>
        <v>0</v>
      </c>
      <c r="AM777" s="7">
        <f t="shared" si="325"/>
        <v>9.0937249666221636</v>
      </c>
      <c r="AN777" s="7">
        <f t="shared" si="326"/>
        <v>0</v>
      </c>
      <c r="AO777" s="8">
        <f t="shared" si="327"/>
        <v>0</v>
      </c>
      <c r="AP777" s="9">
        <f t="shared" si="328"/>
        <v>0</v>
      </c>
      <c r="AQ777" s="25">
        <f t="shared" si="329"/>
        <v>9.0937249666221636</v>
      </c>
      <c r="AR777" s="18">
        <f t="shared" si="330"/>
        <v>9.0937249666221636</v>
      </c>
      <c r="AS777" s="7">
        <f t="shared" si="331"/>
        <v>0</v>
      </c>
      <c r="AT777" s="8">
        <f t="shared" si="332"/>
        <v>0</v>
      </c>
      <c r="AU777" s="9">
        <f t="shared" si="333"/>
        <v>0</v>
      </c>
      <c r="AV777" s="10">
        <f t="shared" si="334"/>
        <v>9.0937249666221636</v>
      </c>
      <c r="AW777" s="22">
        <f t="shared" si="335"/>
        <v>2.0560747663551404</v>
      </c>
      <c r="AX777" s="5">
        <f t="shared" si="336"/>
        <v>3500</v>
      </c>
      <c r="AY777" s="4">
        <f>IF(
  AND(Tabela1[[#This Row],[GRUPO | ITEM]]="PALHETAS",NOT(OR(MID(Tabela1[[#This Row],[ITEM]],1,5)="YN-PF",MID(Tabela1[[#This Row],[ITEM]],1,5)="YN-PC"))),
  0,
  IF(
    ROUNDUP(
      IF(
        IF(D777="A",13-SUM(AR777:AU777),IF(D777="B",11-SUM(AR777:AU777),IF(D777="C",7-SUM(AR777:AU777))))
        &lt;0,
        0,
        IF(D777="A",13-SUM(AR777:AU777),IF(D777="B",11-SUM(AR777:AU777),IF(D777="C",7-SUM(AR777:AU777))))
      )
      *AE777/C777, 0
    )
    *C777 = 0,
    0,
    ROUNDUP(
      IF(
        IF(D777="A",13-SUM(AR777:AU777),IF(D777="B",11-SUM(AR777:AU777),IF(D777="C",7-SUM(AR777:AU777))))
        &lt;0,
        0,
        IF(D777="A",13-SUM(AR777:AU777),IF(D777="B",11-SUM(AR777:AU777),IF(D777="C",7-SUM(AR777:AU777))))
      )
      *AE777/C777, 0
    ) *C777
  )
)</f>
        <v>3500</v>
      </c>
      <c r="AZ777" s="26">
        <f>IF(OR(COUNTIF(AB777,"&gt;="&amp;1.5)+COUNTIF(AA777,"&gt;="&amp;1.5)+COUNTIF(Z777,"&gt;="&amp;1.5)+COUNTIF(Y777,"&gt;="&amp;1.5)+COUNTIF(X777,"&gt;="&amp;1.5)&gt;=2,COUNTIF(AB777,"&gt;="&amp;2)&gt;=1,AND(AA777&gt;=1.5,AB777&lt;=0.3,AI777=0)),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+IFERROR(BA777*C777,0),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+IFERROR(BA777*C777,0),
IFERROR(AVERAGEIF(Tabela1[[#This Row],[COMPRA PADRÃO]:[COMPRA &gt;30%]],"&gt;"&amp;0,Tabela1[[#This Row],[COMPRA PADRÃO]:[COMPRA &gt;30%]]),
0))/Tabela1[[#This Row],[U/CX]],0)*Tabela1[[#This Row],[U/CX]])</f>
        <v>3500</v>
      </c>
      <c r="BA777" s="19"/>
      <c r="BB777" s="19"/>
      <c r="BC777" s="5"/>
      <c r="BD777" s="43">
        <f t="shared" si="337"/>
        <v>70.660377358490564</v>
      </c>
      <c r="BE777" s="44">
        <f>Tabela1[[#This Row],[MÉDIA DIÁRIA]]*180</f>
        <v>12718.867924528302</v>
      </c>
      <c r="BF777" s="44">
        <f>Tabela1[[#This Row],[MÉDIA DIÁRIA]]*IF(Tabela1[[#This Row],[ABC FAT]]="A",(13*22),IF(Tabela1[[#This Row],[ABC FAT]]="B",(9*22),IF(Tabela1[[#This Row],[ABC FAT]]="C",(3*22),0)))</f>
        <v>13990.754716981131</v>
      </c>
      <c r="BG777" s="44">
        <f>SUM(Tabela1[[#This Row],[ESTOQUE TOTAL]],Tabela1[[#This Row],[TRÂNSITO TOTAL]])</f>
        <v>15480</v>
      </c>
      <c r="BH7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11000</v>
      </c>
      <c r="BI7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7.8623349651387036E-5</v>
      </c>
    </row>
    <row r="778" spans="1:61" s="3" customFormat="1" x14ac:dyDescent="0.2">
      <c r="A778" s="4" t="s">
        <v>14</v>
      </c>
      <c r="B778" s="4" t="s">
        <v>624</v>
      </c>
      <c r="C778" s="4">
        <v>250</v>
      </c>
      <c r="D778" s="4" t="s">
        <v>16</v>
      </c>
      <c r="E778" s="5">
        <v>850</v>
      </c>
      <c r="F778" s="4">
        <v>600</v>
      </c>
      <c r="G778" s="4">
        <v>400</v>
      </c>
      <c r="H778" s="4">
        <v>380</v>
      </c>
      <c r="I778" s="4">
        <v>600</v>
      </c>
      <c r="J778" s="4"/>
      <c r="K778" s="4">
        <v>760</v>
      </c>
      <c r="L778" s="4">
        <v>250</v>
      </c>
      <c r="M778" s="4">
        <v>1060</v>
      </c>
      <c r="N778" s="4">
        <v>350</v>
      </c>
      <c r="O778" s="4">
        <v>1000</v>
      </c>
      <c r="P778" s="4">
        <v>570</v>
      </c>
      <c r="Q778" s="13">
        <f t="shared" si="312"/>
        <v>1.3709677419354838</v>
      </c>
      <c r="R778" s="16">
        <f t="shared" si="313"/>
        <v>0.967741935483871</v>
      </c>
      <c r="S778" s="16">
        <f t="shared" si="314"/>
        <v>0.64516129032258063</v>
      </c>
      <c r="T778" s="16">
        <f t="shared" si="315"/>
        <v>0.61290322580645162</v>
      </c>
      <c r="U778" s="16">
        <f t="shared" si="316"/>
        <v>0.967741935483871</v>
      </c>
      <c r="V778" s="16">
        <f t="shared" si="317"/>
        <v>0</v>
      </c>
      <c r="W778" s="16">
        <f t="shared" si="318"/>
        <v>1.2258064516129032</v>
      </c>
      <c r="X778" s="16">
        <f t="shared" si="319"/>
        <v>0.40322580645161288</v>
      </c>
      <c r="Y778" s="16">
        <f t="shared" si="320"/>
        <v>1.7096774193548387</v>
      </c>
      <c r="Z778" s="16">
        <f t="shared" si="321"/>
        <v>0.56451612903225812</v>
      </c>
      <c r="AA778" s="16">
        <f t="shared" si="322"/>
        <v>1.6129032258064515</v>
      </c>
      <c r="AB778" s="17">
        <f t="shared" si="323"/>
        <v>0.91935483870967738</v>
      </c>
      <c r="AC778" s="15">
        <v>45422.9</v>
      </c>
      <c r="AD778" s="14">
        <f>AVERAGE(Tabela1[[#This Row],[202407-JUL]:[202506-JUN]])</f>
        <v>620</v>
      </c>
      <c r="AE778" s="14">
        <f t="shared" si="324"/>
        <v>620</v>
      </c>
      <c r="AF778" s="5">
        <v>1</v>
      </c>
      <c r="AG778" s="6">
        <v>4304</v>
      </c>
      <c r="AH778" s="4">
        <v>1000</v>
      </c>
      <c r="AI778" s="23">
        <f>SUM(Tabela1[[#This Row],[ESTOQUE RJ]:[ESTOQUE SC]])</f>
        <v>5304</v>
      </c>
      <c r="AJ778" s="4">
        <v>250</v>
      </c>
      <c r="AK778" s="4">
        <v>0</v>
      </c>
      <c r="AL778" s="24">
        <f>SUM(Tabela1[[#This Row],[QTD CONTAINER]:[QTD FÁBRICA]])</f>
        <v>250</v>
      </c>
      <c r="AM778" s="7">
        <f t="shared" si="325"/>
        <v>6.9419354838709681</v>
      </c>
      <c r="AN778" s="7">
        <f t="shared" si="326"/>
        <v>1.6129032258064515</v>
      </c>
      <c r="AO778" s="8">
        <f t="shared" si="327"/>
        <v>0.40322580645161288</v>
      </c>
      <c r="AP778" s="9">
        <f t="shared" si="328"/>
        <v>0</v>
      </c>
      <c r="AQ778" s="25">
        <f t="shared" si="329"/>
        <v>8.9580645161290313</v>
      </c>
      <c r="AR778" s="18">
        <f t="shared" si="330"/>
        <v>6.9419354838709681</v>
      </c>
      <c r="AS778" s="7">
        <f t="shared" si="331"/>
        <v>1.6129032258064515</v>
      </c>
      <c r="AT778" s="8">
        <f t="shared" si="332"/>
        <v>0.40322580645161288</v>
      </c>
      <c r="AU778" s="9">
        <f t="shared" si="333"/>
        <v>0</v>
      </c>
      <c r="AV778" s="10">
        <f t="shared" si="334"/>
        <v>8.9580645161290313</v>
      </c>
      <c r="AW778" s="22">
        <f t="shared" si="335"/>
        <v>8.064516129032258</v>
      </c>
      <c r="AX778" s="5">
        <f t="shared" si="336"/>
        <v>1500</v>
      </c>
      <c r="AY778" s="4">
        <f>IF(
  AND(Tabela1[[#This Row],[GRUPO | ITEM]]="PALHETAS",NOT(OR(MID(Tabela1[[#This Row],[ITEM]],1,5)="YN-PF",MID(Tabela1[[#This Row],[ITEM]],1,5)="YN-PC"))),
  0,
  IF(
    ROUNDUP(
      IF(
        IF(D778="A",13-SUM(AR778:AU778),IF(D778="B",11-SUM(AR778:AU778),IF(D778="C",7-SUM(AR778:AU778))))
        &lt;0,
        0,
        IF(D778="A",13-SUM(AR778:AU778),IF(D778="B",11-SUM(AR778:AU778),IF(D778="C",7-SUM(AR778:AU778))))
      )
      *AE778/C778, 0
    )
    *C778 = 0,
    0,
    ROUNDUP(
      IF(
        IF(D778="A",13-SUM(AR778:AU778),IF(D778="B",11-SUM(AR778:AU778),IF(D778="C",7-SUM(AR778:AU778))))
        &lt;0,
        0,
        IF(D778="A",13-SUM(AR778:AU778),IF(D778="B",11-SUM(AR778:AU778),IF(D778="C",7-SUM(AR778:AU778))))
      )
      *AE778/C778, 0
    ) *C778
  )
)</f>
        <v>1500</v>
      </c>
      <c r="AZ778" s="26">
        <f>IF(OR(COUNTIF(AB778,"&gt;="&amp;1.5)+COUNTIF(AA778,"&gt;="&amp;1.5)+COUNTIF(Z778,"&gt;="&amp;1.5)+COUNTIF(Y778,"&gt;="&amp;1.5)+COUNTIF(X778,"&gt;="&amp;1.5)&gt;=2,COUNTIF(AB778,"&gt;="&amp;2)&gt;=1,AND(AA778&gt;=1.5,AB778&lt;=0.3,AI778=0)),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+IFERROR(BA778*C778,0),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+IFERROR(BA778*C778,0),
IFERROR(AVERAGEIF(Tabela1[[#This Row],[COMPRA PADRÃO]:[COMPRA &gt;30%]],"&gt;"&amp;0,Tabela1[[#This Row],[COMPRA PADRÃO]:[COMPRA &gt;30%]]),
0))/Tabela1[[#This Row],[U/CX]],0)*Tabela1[[#This Row],[U/CX]])</f>
        <v>5000</v>
      </c>
      <c r="BA778" s="19"/>
      <c r="BB778" s="19"/>
      <c r="BC778" s="5"/>
      <c r="BD778" s="43">
        <f t="shared" si="337"/>
        <v>25.735849056603772</v>
      </c>
      <c r="BE778" s="44">
        <f>Tabela1[[#This Row],[MÉDIA DIÁRIA]]*180</f>
        <v>4632.4528301886794</v>
      </c>
      <c r="BF778" s="44">
        <f>Tabela1[[#This Row],[MÉDIA DIÁRIA]]*IF(Tabela1[[#This Row],[ABC FAT]]="A",(13*22),IF(Tabela1[[#This Row],[ABC FAT]]="B",(9*22),IF(Tabela1[[#This Row],[ABC FAT]]="C",(3*22),0)))</f>
        <v>5095.6981132075471</v>
      </c>
      <c r="BG778" s="44">
        <f>SUM(Tabela1[[#This Row],[ESTOQUE TOTAL]],Tabela1[[#This Row],[TRÂNSITO TOTAL]])</f>
        <v>5554</v>
      </c>
      <c r="BH7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4250</v>
      </c>
      <c r="BI7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2.1586836102965135E-4</v>
      </c>
    </row>
    <row r="779" spans="1:61" s="3" customFormat="1" x14ac:dyDescent="0.2">
      <c r="A779" s="4" t="s">
        <v>14</v>
      </c>
      <c r="B779" s="4" t="s">
        <v>660</v>
      </c>
      <c r="C779" s="4">
        <v>5000</v>
      </c>
      <c r="D779" s="4" t="s">
        <v>85</v>
      </c>
      <c r="E779" s="5">
        <v>2200</v>
      </c>
      <c r="F779" s="4">
        <v>2500</v>
      </c>
      <c r="G779" s="4">
        <v>1330</v>
      </c>
      <c r="H779" s="4">
        <v>1200</v>
      </c>
      <c r="I779" s="4">
        <v>600</v>
      </c>
      <c r="J779" s="4">
        <v>500</v>
      </c>
      <c r="K779" s="4">
        <v>770</v>
      </c>
      <c r="L779" s="4">
        <v>2200</v>
      </c>
      <c r="M779" s="4">
        <v>1400</v>
      </c>
      <c r="N779" s="4">
        <v>4000</v>
      </c>
      <c r="O779" s="4">
        <v>1900</v>
      </c>
      <c r="P779" s="4">
        <v>1000</v>
      </c>
      <c r="Q779" s="13">
        <f t="shared" si="312"/>
        <v>1.3469387755102042</v>
      </c>
      <c r="R779" s="16">
        <f t="shared" si="313"/>
        <v>1.5306122448979593</v>
      </c>
      <c r="S779" s="16">
        <f t="shared" si="314"/>
        <v>0.81428571428571428</v>
      </c>
      <c r="T779" s="16">
        <f t="shared" si="315"/>
        <v>0.73469387755102045</v>
      </c>
      <c r="U779" s="16">
        <f t="shared" si="316"/>
        <v>0.36734693877551022</v>
      </c>
      <c r="V779" s="16">
        <f t="shared" si="317"/>
        <v>0.30612244897959184</v>
      </c>
      <c r="W779" s="16">
        <f t="shared" si="318"/>
        <v>0.47142857142857147</v>
      </c>
      <c r="X779" s="16">
        <f t="shared" si="319"/>
        <v>1.3469387755102042</v>
      </c>
      <c r="Y779" s="16">
        <f t="shared" si="320"/>
        <v>0.85714285714285721</v>
      </c>
      <c r="Z779" s="16">
        <f t="shared" si="321"/>
        <v>2.4489795918367347</v>
      </c>
      <c r="AA779" s="16">
        <f t="shared" si="322"/>
        <v>1.1632653061224489</v>
      </c>
      <c r="AB779" s="17">
        <f t="shared" si="323"/>
        <v>0.61224489795918369</v>
      </c>
      <c r="AC779" s="15">
        <v>11765.3</v>
      </c>
      <c r="AD779" s="14">
        <f>AVERAGE(Tabela1[[#This Row],[202407-JUL]:[202506-JUN]])</f>
        <v>1633.3333333333333</v>
      </c>
      <c r="AE779" s="14">
        <f t="shared" si="324"/>
        <v>1633.3333333333333</v>
      </c>
      <c r="AF779" s="5">
        <v>0</v>
      </c>
      <c r="AG779" s="6">
        <v>18100</v>
      </c>
      <c r="AH779" s="4">
        <v>0</v>
      </c>
      <c r="AI779" s="23">
        <f>SUM(Tabela1[[#This Row],[ESTOQUE RJ]:[ESTOQUE SC]])</f>
        <v>18100</v>
      </c>
      <c r="AJ779" s="4">
        <v>0</v>
      </c>
      <c r="AK779" s="4">
        <v>0</v>
      </c>
      <c r="AL779" s="24">
        <f>SUM(Tabela1[[#This Row],[QTD CONTAINER]:[QTD FÁBRICA]])</f>
        <v>0</v>
      </c>
      <c r="AM779" s="7">
        <f t="shared" si="325"/>
        <v>11.081632653061225</v>
      </c>
      <c r="AN779" s="7">
        <f t="shared" si="326"/>
        <v>0</v>
      </c>
      <c r="AO779" s="8">
        <f t="shared" si="327"/>
        <v>0</v>
      </c>
      <c r="AP779" s="9">
        <f t="shared" si="328"/>
        <v>0</v>
      </c>
      <c r="AQ779" s="25">
        <f t="shared" si="329"/>
        <v>11.081632653061225</v>
      </c>
      <c r="AR779" s="18">
        <f t="shared" si="330"/>
        <v>11.081632653061225</v>
      </c>
      <c r="AS779" s="7">
        <f t="shared" si="331"/>
        <v>0</v>
      </c>
      <c r="AT779" s="8">
        <f t="shared" si="332"/>
        <v>0</v>
      </c>
      <c r="AU779" s="9">
        <f t="shared" si="333"/>
        <v>0</v>
      </c>
      <c r="AV779" s="10">
        <f t="shared" si="334"/>
        <v>11.081632653061225</v>
      </c>
      <c r="AW779" s="22">
        <f t="shared" si="335"/>
        <v>0</v>
      </c>
      <c r="AX779" s="5">
        <f t="shared" si="336"/>
        <v>0</v>
      </c>
      <c r="AY779" s="4">
        <f>IF(
  AND(Tabela1[[#This Row],[GRUPO | ITEM]]="PALHETAS",NOT(OR(MID(Tabela1[[#This Row],[ITEM]],1,5)="YN-PF",MID(Tabela1[[#This Row],[ITEM]],1,5)="YN-PC"))),
  0,
  IF(
    ROUNDUP(
      IF(
        IF(D779="A",13-SUM(AR779:AU779),IF(D779="B",11-SUM(AR779:AU779),IF(D779="C",7-SUM(AR779:AU779))))
        &lt;0,
        0,
        IF(D779="A",13-SUM(AR779:AU779),IF(D779="B",11-SUM(AR779:AU779),IF(D779="C",7-SUM(AR779:AU779))))
      )
      *AE779/C779, 0
    )
    *C779 = 0,
    0,
    ROUNDUP(
      IF(
        IF(D779="A",13-SUM(AR779:AU779),IF(D779="B",11-SUM(AR779:AU779),IF(D779="C",7-SUM(AR779:AU779))))
        &lt;0,
        0,
        IF(D779="A",13-SUM(AR779:AU779),IF(D779="B",11-SUM(AR779:AU779),IF(D779="C",7-SUM(AR779:AU779))))
      )
      *AE779/C779, 0
    ) *C779
  )
)</f>
        <v>0</v>
      </c>
      <c r="AZ779" s="26">
        <f>IF(OR(COUNTIF(AB779,"&gt;="&amp;1.5)+COUNTIF(AA779,"&gt;="&amp;1.5)+COUNTIF(Z779,"&gt;="&amp;1.5)+COUNTIF(Y779,"&gt;="&amp;1.5)+COUNTIF(X779,"&gt;="&amp;1.5)&gt;=2,COUNTIF(AB779,"&gt;="&amp;2)&gt;=1,AND(AA779&gt;=1.5,AB779&lt;=0.3,AI779=0)),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+IFERROR(BA779*C779,0),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+IFERROR(BA779*C779,0),
IFERROR(AVERAGEIF(Tabela1[[#This Row],[COMPRA PADRÃO]:[COMPRA &gt;30%]],"&gt;"&amp;0,Tabela1[[#This Row],[COMPRA PADRÃO]:[COMPRA &gt;30%]]),
0))/Tabela1[[#This Row],[U/CX]],0)*Tabela1[[#This Row],[U/CX]])</f>
        <v>0</v>
      </c>
      <c r="BA779" s="19"/>
      <c r="BB779" s="19"/>
      <c r="BC779" s="5"/>
      <c r="BD779" s="43">
        <f t="shared" si="337"/>
        <v>73.962264150943398</v>
      </c>
      <c r="BE779" s="44">
        <f>Tabela1[[#This Row],[MÉDIA DIÁRIA]]*180</f>
        <v>13313.207547169812</v>
      </c>
      <c r="BF779" s="44">
        <f>Tabela1[[#This Row],[MÉDIA DIÁRIA]]*IF(Tabela1[[#This Row],[ABC FAT]]="A",(13*22),IF(Tabela1[[#This Row],[ABC FAT]]="B",(9*22),IF(Tabela1[[#This Row],[ABC FAT]]="C",(3*22),0)))</f>
        <v>4881.5094339622647</v>
      </c>
      <c r="BG779" s="44">
        <f>SUM(Tabela1[[#This Row],[ESTOQUE TOTAL]],Tabela1[[#This Row],[TRÂNSITO TOTAL]])</f>
        <v>18100</v>
      </c>
      <c r="BH7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7.511337868480725E-5</v>
      </c>
    </row>
    <row r="780" spans="1:61" s="3" customFormat="1" x14ac:dyDescent="0.2">
      <c r="A780" s="4" t="s">
        <v>39</v>
      </c>
      <c r="B780" s="4" t="s">
        <v>214</v>
      </c>
      <c r="C780" s="4">
        <v>200</v>
      </c>
      <c r="D780" s="4" t="s">
        <v>85</v>
      </c>
      <c r="E780" s="5">
        <v>700</v>
      </c>
      <c r="F780" s="4">
        <v>450</v>
      </c>
      <c r="G780" s="4">
        <v>450</v>
      </c>
      <c r="H780" s="4">
        <v>450</v>
      </c>
      <c r="I780" s="4">
        <v>347</v>
      </c>
      <c r="J780" s="4">
        <v>300</v>
      </c>
      <c r="K780" s="4">
        <v>1000</v>
      </c>
      <c r="L780" s="4">
        <v>100</v>
      </c>
      <c r="M780" s="4">
        <v>50</v>
      </c>
      <c r="N780" s="4">
        <v>500</v>
      </c>
      <c r="O780" s="4">
        <v>200</v>
      </c>
      <c r="P780" s="4"/>
      <c r="Q780" s="13">
        <f t="shared" si="312"/>
        <v>1.6934242357598417</v>
      </c>
      <c r="R780" s="16">
        <f t="shared" si="313"/>
        <v>1.0886298658456124</v>
      </c>
      <c r="S780" s="16">
        <f t="shared" si="314"/>
        <v>1.0886298658456124</v>
      </c>
      <c r="T780" s="16">
        <f t="shared" si="315"/>
        <v>1.0886298658456124</v>
      </c>
      <c r="U780" s="16">
        <f t="shared" si="316"/>
        <v>0.83945458544095009</v>
      </c>
      <c r="V780" s="16">
        <f t="shared" si="317"/>
        <v>0.72575324389707496</v>
      </c>
      <c r="W780" s="16">
        <f t="shared" si="318"/>
        <v>2.4191774796569168</v>
      </c>
      <c r="X780" s="16">
        <f t="shared" si="319"/>
        <v>0.24191774796569165</v>
      </c>
      <c r="Y780" s="16">
        <f t="shared" si="320"/>
        <v>0.12095887398284583</v>
      </c>
      <c r="Z780" s="16">
        <f t="shared" si="321"/>
        <v>1.2095887398284584</v>
      </c>
      <c r="AA780" s="16">
        <f t="shared" si="322"/>
        <v>0.48383549593138331</v>
      </c>
      <c r="AB780" s="17">
        <f t="shared" si="323"/>
        <v>0</v>
      </c>
      <c r="AC780" s="15">
        <v>13453.8</v>
      </c>
      <c r="AD780" s="14">
        <f>AVERAGE(Tabela1[[#This Row],[202407-JUL]:[202506-JUN]])</f>
        <v>413.36363636363637</v>
      </c>
      <c r="AE780" s="14">
        <f t="shared" si="324"/>
        <v>488.55555555555554</v>
      </c>
      <c r="AF780" s="5">
        <v>0</v>
      </c>
      <c r="AG780" s="6">
        <v>4050</v>
      </c>
      <c r="AH780" s="4">
        <v>0</v>
      </c>
      <c r="AI780" s="23">
        <f>SUM(Tabela1[[#This Row],[ESTOQUE RJ]:[ESTOQUE SC]])</f>
        <v>4050</v>
      </c>
      <c r="AJ780" s="4">
        <v>0</v>
      </c>
      <c r="AK780" s="4">
        <v>0</v>
      </c>
      <c r="AL780" s="24">
        <f>SUM(Tabela1[[#This Row],[QTD CONTAINER]:[QTD FÁBRICA]])</f>
        <v>0</v>
      </c>
      <c r="AM780" s="7">
        <f t="shared" si="325"/>
        <v>9.7976687926105122</v>
      </c>
      <c r="AN780" s="7">
        <f t="shared" si="326"/>
        <v>0</v>
      </c>
      <c r="AO780" s="8">
        <f t="shared" si="327"/>
        <v>0</v>
      </c>
      <c r="AP780" s="9">
        <f t="shared" si="328"/>
        <v>0</v>
      </c>
      <c r="AQ780" s="25">
        <f t="shared" si="329"/>
        <v>9.7976687926105122</v>
      </c>
      <c r="AR780" s="18">
        <f t="shared" si="330"/>
        <v>8.2897430065954065</v>
      </c>
      <c r="AS780" s="7">
        <f t="shared" si="331"/>
        <v>0</v>
      </c>
      <c r="AT780" s="8">
        <f t="shared" si="332"/>
        <v>0</v>
      </c>
      <c r="AU780" s="9">
        <f t="shared" si="333"/>
        <v>0</v>
      </c>
      <c r="AV780" s="10">
        <f t="shared" si="334"/>
        <v>8.2897430065954065</v>
      </c>
      <c r="AW780" s="22">
        <f t="shared" si="335"/>
        <v>0</v>
      </c>
      <c r="AX780" s="5">
        <f t="shared" si="336"/>
        <v>0</v>
      </c>
      <c r="AY780" s="4">
        <f>IF(
  AND(Tabela1[[#This Row],[GRUPO | ITEM]]="PALHETAS",NOT(OR(MID(Tabela1[[#This Row],[ITEM]],1,5)="YN-PF",MID(Tabela1[[#This Row],[ITEM]],1,5)="YN-PC"))),
  0,
  IF(
    ROUNDUP(
      IF(
        IF(D780="A",13-SUM(AR780:AU780),IF(D780="B",11-SUM(AR780:AU780),IF(D780="C",7-SUM(AR780:AU780))))
        &lt;0,
        0,
        IF(D780="A",13-SUM(AR780:AU780),IF(D780="B",11-SUM(AR780:AU780),IF(D780="C",7-SUM(AR780:AU780))))
      )
      *AE780/C780, 0
    )
    *C780 = 0,
    0,
    ROUNDUP(
      IF(
        IF(D780="A",13-SUM(AR780:AU780),IF(D780="B",11-SUM(AR780:AU780),IF(D780="C",7-SUM(AR780:AU780))))
        &lt;0,
        0,
        IF(D780="A",13-SUM(AR780:AU780),IF(D780="B",11-SUM(AR780:AU780),IF(D780="C",7-SUM(AR780:AU780))))
      )
      *AE780/C780, 0
    ) *C780
  )
)</f>
        <v>0</v>
      </c>
      <c r="AZ780" s="26">
        <f>IF(OR(COUNTIF(AB780,"&gt;="&amp;1.5)+COUNTIF(AA780,"&gt;="&amp;1.5)+COUNTIF(Z780,"&gt;="&amp;1.5)+COUNTIF(Y780,"&gt;="&amp;1.5)+COUNTIF(X780,"&gt;="&amp;1.5)&gt;=2,COUNTIF(AB780,"&gt;="&amp;2)&gt;=1,AND(AA780&gt;=1.5,AB780&lt;=0.3,AI780=0)),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+IFERROR(BA780*C780,0),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+IFERROR(BA780*C780,0),
IFERROR(AVERAGEIF(Tabela1[[#This Row],[COMPRA PADRÃO]:[COMPRA &gt;30%]],"&gt;"&amp;0,Tabela1[[#This Row],[COMPRA PADRÃO]:[COMPRA &gt;30%]]),
0))/Tabela1[[#This Row],[U/CX]],0)*Tabela1[[#This Row],[U/CX]])</f>
        <v>0</v>
      </c>
      <c r="BA780" s="19"/>
      <c r="BB780" s="19"/>
      <c r="BC780" s="41"/>
      <c r="BD780" s="43">
        <f t="shared" si="337"/>
        <v>17.158490566037734</v>
      </c>
      <c r="BE780" s="44">
        <f>Tabela1[[#This Row],[MÉDIA DIÁRIA]]*180</f>
        <v>3088.5283018867922</v>
      </c>
      <c r="BF780" s="44">
        <f>Tabela1[[#This Row],[MÉDIA DIÁRIA]]*IF(Tabela1[[#This Row],[ABC FAT]]="A",(13*22),IF(Tabela1[[#This Row],[ABC FAT]]="B",(9*22),IF(Tabela1[[#This Row],[ABC FAT]]="C",(3*22),0)))</f>
        <v>1132.4603773584904</v>
      </c>
      <c r="BG780" s="44">
        <f>SUM(Tabela1[[#This Row],[ESTOQUE TOTAL]],Tabela1[[#This Row],[TRÂNSITO TOTAL]])</f>
        <v>4050</v>
      </c>
      <c r="BH7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7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3.2377880409549645E-4</v>
      </c>
    </row>
    <row r="781" spans="1:61" s="3" customFormat="1" x14ac:dyDescent="0.2">
      <c r="A781" s="4" t="s">
        <v>28</v>
      </c>
      <c r="B781" s="4" t="s">
        <v>509</v>
      </c>
      <c r="C781" s="4">
        <v>300</v>
      </c>
      <c r="D781" s="4" t="s">
        <v>19</v>
      </c>
      <c r="E781" s="5">
        <v>9300</v>
      </c>
      <c r="F781" s="4">
        <v>8100</v>
      </c>
      <c r="G781" s="4">
        <v>11400</v>
      </c>
      <c r="H781" s="4">
        <v>5430</v>
      </c>
      <c r="I781" s="4">
        <v>8300</v>
      </c>
      <c r="J781" s="4">
        <v>2700</v>
      </c>
      <c r="K781" s="4">
        <v>10200</v>
      </c>
      <c r="L781" s="4">
        <v>6300</v>
      </c>
      <c r="M781" s="4">
        <v>8430</v>
      </c>
      <c r="N781" s="4">
        <v>7900</v>
      </c>
      <c r="O781" s="4">
        <v>9700</v>
      </c>
      <c r="P781" s="4">
        <v>12600</v>
      </c>
      <c r="Q781" s="13">
        <f t="shared" si="312"/>
        <v>1.1119968114786767</v>
      </c>
      <c r="R781" s="16">
        <f t="shared" si="313"/>
        <v>0.968513351933041</v>
      </c>
      <c r="S781" s="16">
        <f t="shared" si="314"/>
        <v>1.3630928656835393</v>
      </c>
      <c r="T781" s="16">
        <f t="shared" si="315"/>
        <v>0.64926265444400155</v>
      </c>
      <c r="U781" s="16">
        <f t="shared" si="316"/>
        <v>0.99242726185731356</v>
      </c>
      <c r="V781" s="16">
        <f t="shared" si="317"/>
        <v>0.32283778397768031</v>
      </c>
      <c r="W781" s="16">
        <f t="shared" si="318"/>
        <v>1.2196094061379035</v>
      </c>
      <c r="X781" s="16">
        <f t="shared" si="319"/>
        <v>0.75328816261458742</v>
      </c>
      <c r="Y781" s="16">
        <f t="shared" si="320"/>
        <v>1.0079713033080908</v>
      </c>
      <c r="Z781" s="16">
        <f t="shared" si="321"/>
        <v>0.94459944200876833</v>
      </c>
      <c r="AA781" s="16">
        <f t="shared" si="322"/>
        <v>1.159824631327222</v>
      </c>
      <c r="AB781" s="17">
        <f t="shared" si="323"/>
        <v>1.5065763252291748</v>
      </c>
      <c r="AC781" s="15">
        <v>169954.7</v>
      </c>
      <c r="AD781" s="14">
        <f>AVERAGE(Tabela1[[#This Row],[202407-JUL]:[202506-JUN]])</f>
        <v>8363.3333333333339</v>
      </c>
      <c r="AE781" s="14">
        <f t="shared" si="324"/>
        <v>8363.3333333333339</v>
      </c>
      <c r="AF781" s="5">
        <v>0</v>
      </c>
      <c r="AG781" s="6">
        <v>30590</v>
      </c>
      <c r="AH781" s="4">
        <v>62400</v>
      </c>
      <c r="AI781" s="23">
        <f>SUM(Tabela1[[#This Row],[ESTOQUE RJ]:[ESTOQUE SC]])</f>
        <v>92990</v>
      </c>
      <c r="AJ781" s="4">
        <v>0</v>
      </c>
      <c r="AK781" s="4">
        <v>0</v>
      </c>
      <c r="AL781" s="24">
        <f>SUM(Tabela1[[#This Row],[QTD CONTAINER]:[QTD FÁBRICA]])</f>
        <v>0</v>
      </c>
      <c r="AM781" s="7">
        <f t="shared" si="325"/>
        <v>3.6576325229174969</v>
      </c>
      <c r="AN781" s="7">
        <f t="shared" si="326"/>
        <v>7.4611398963730569</v>
      </c>
      <c r="AO781" s="8">
        <f t="shared" si="327"/>
        <v>0</v>
      </c>
      <c r="AP781" s="9">
        <f t="shared" si="328"/>
        <v>0</v>
      </c>
      <c r="AQ781" s="25">
        <f t="shared" si="329"/>
        <v>11.118772419290554</v>
      </c>
      <c r="AR781" s="18">
        <f t="shared" si="330"/>
        <v>3.6576325229174969</v>
      </c>
      <c r="AS781" s="7">
        <f t="shared" si="331"/>
        <v>7.4611398963730569</v>
      </c>
      <c r="AT781" s="8">
        <f t="shared" si="332"/>
        <v>0</v>
      </c>
      <c r="AU781" s="9">
        <f t="shared" si="333"/>
        <v>0</v>
      </c>
      <c r="AV781" s="10">
        <f t="shared" si="334"/>
        <v>11.118772419290554</v>
      </c>
      <c r="AW781" s="22">
        <f t="shared" si="335"/>
        <v>1.901155838979673</v>
      </c>
      <c r="AX781" s="5">
        <f t="shared" si="336"/>
        <v>15900</v>
      </c>
      <c r="AY781" s="4">
        <f>IF(
  AND(Tabela1[[#This Row],[GRUPO | ITEM]]="PALHETAS",NOT(OR(MID(Tabela1[[#This Row],[ITEM]],1,5)="YN-PF",MID(Tabela1[[#This Row],[ITEM]],1,5)="YN-PC"))),
  0,
  IF(
    ROUNDUP(
      IF(
        IF(D781="A",13-SUM(AR781:AU781),IF(D781="B",11-SUM(AR781:AU781),IF(D781="C",7-SUM(AR781:AU781))))
        &lt;0,
        0,
        IF(D781="A",13-SUM(AR781:AU781),IF(D781="B",11-SUM(AR781:AU781),IF(D781="C",7-SUM(AR781:AU781))))
      )
      *AE781/C781, 0
    )
    *C781 = 0,
    0,
    ROUNDUP(
      IF(
        IF(D781="A",13-SUM(AR781:AU781),IF(D781="B",11-SUM(AR781:AU781),IF(D781="C",7-SUM(AR781:AU781))))
        &lt;0,
        0,
        IF(D781="A",13-SUM(AR781:AU781),IF(D781="B",11-SUM(AR781:AU781),IF(D781="C",7-SUM(AR781:AU781))))
      )
      *AE781/C781, 0
    ) *C781
  )
)</f>
        <v>15900</v>
      </c>
      <c r="AZ781" s="26">
        <f>IF(OR(COUNTIF(AB781,"&gt;="&amp;1.5)+COUNTIF(AA781,"&gt;="&amp;1.5)+COUNTIF(Z781,"&gt;="&amp;1.5)+COUNTIF(Y781,"&gt;="&amp;1.5)+COUNTIF(X781,"&gt;="&amp;1.5)&gt;=2,COUNTIF(AB781,"&gt;="&amp;2)&gt;=1,AND(AA781&gt;=1.5,AB781&lt;=0.3,AI781=0)),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+IFERROR(BA781*C781,0),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+IFERROR(BA781*C781,0),
IFERROR(AVERAGEIF(Tabela1[[#This Row],[COMPRA PADRÃO]:[COMPRA &gt;30%]],"&gt;"&amp;0,Tabela1[[#This Row],[COMPRA PADRÃO]:[COMPRA &gt;30%]]),
0))/Tabela1[[#This Row],[U/CX]],0)*Tabela1[[#This Row],[U/CX]])</f>
        <v>15900</v>
      </c>
      <c r="BA781" s="19"/>
      <c r="BB781" s="19"/>
      <c r="BC781" s="5"/>
      <c r="BD781" s="43">
        <f t="shared" si="337"/>
        <v>378.71698113207549</v>
      </c>
      <c r="BE781" s="44">
        <f>Tabela1[[#This Row],[MÉDIA DIÁRIA]]*180</f>
        <v>68169.056603773584</v>
      </c>
      <c r="BF781" s="44">
        <f>Tabela1[[#This Row],[MÉDIA DIÁRIA]]*IF(Tabela1[[#This Row],[ABC FAT]]="A",(13*22),IF(Tabela1[[#This Row],[ABC FAT]]="B",(9*22),IF(Tabela1[[#This Row],[ABC FAT]]="C",(3*22),0)))</f>
        <v>108313.05660377358</v>
      </c>
      <c r="BG781" s="44">
        <f>SUM(Tabela1[[#This Row],[ESTOQUE TOTAL]],Tabela1[[#This Row],[TRÂNSITO TOTAL]])</f>
        <v>92990</v>
      </c>
      <c r="BH7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83400</v>
      </c>
      <c r="BI7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1.4669412337806121E-5</v>
      </c>
    </row>
    <row r="782" spans="1:61" s="3" customFormat="1" x14ac:dyDescent="0.2">
      <c r="A782" s="4" t="s">
        <v>1015</v>
      </c>
      <c r="B782" s="4" t="s">
        <v>1017</v>
      </c>
      <c r="C782" s="4">
        <v>20</v>
      </c>
      <c r="D782" s="4" t="s">
        <v>19</v>
      </c>
      <c r="E782" s="5">
        <v>460</v>
      </c>
      <c r="F782" s="4">
        <v>140</v>
      </c>
      <c r="G782" s="4">
        <v>270</v>
      </c>
      <c r="H782" s="4">
        <v>400</v>
      </c>
      <c r="I782" s="4">
        <v>320</v>
      </c>
      <c r="J782" s="4">
        <v>100</v>
      </c>
      <c r="K782" s="4">
        <v>200</v>
      </c>
      <c r="L782" s="4">
        <v>200</v>
      </c>
      <c r="M782" s="4">
        <v>160</v>
      </c>
      <c r="N782" s="4">
        <v>220</v>
      </c>
      <c r="O782" s="4">
        <v>160</v>
      </c>
      <c r="P782" s="4">
        <v>300</v>
      </c>
      <c r="Q782" s="13">
        <f t="shared" si="312"/>
        <v>1.8839590443686007</v>
      </c>
      <c r="R782" s="16">
        <f t="shared" si="313"/>
        <v>0.57337883959044367</v>
      </c>
      <c r="S782" s="16">
        <f t="shared" si="314"/>
        <v>1.10580204778157</v>
      </c>
      <c r="T782" s="16">
        <f t="shared" si="315"/>
        <v>1.6382252559726964</v>
      </c>
      <c r="U782" s="16">
        <f t="shared" si="316"/>
        <v>1.310580204778157</v>
      </c>
      <c r="V782" s="16">
        <f t="shared" si="317"/>
        <v>0.4095563139931741</v>
      </c>
      <c r="W782" s="16">
        <f t="shared" si="318"/>
        <v>0.81911262798634821</v>
      </c>
      <c r="X782" s="16">
        <f t="shared" si="319"/>
        <v>0.81911262798634821</v>
      </c>
      <c r="Y782" s="16">
        <f t="shared" si="320"/>
        <v>0.65529010238907848</v>
      </c>
      <c r="Z782" s="16">
        <f t="shared" si="321"/>
        <v>0.90102389078498302</v>
      </c>
      <c r="AA782" s="16">
        <f t="shared" si="322"/>
        <v>0.65529010238907848</v>
      </c>
      <c r="AB782" s="17">
        <f t="shared" si="323"/>
        <v>1.2286689419795223</v>
      </c>
      <c r="AC782" s="15">
        <v>120952.7</v>
      </c>
      <c r="AD782" s="14">
        <f>AVERAGE(Tabela1[[#This Row],[202407-JUL]:[202506-JUN]])</f>
        <v>244.16666666666666</v>
      </c>
      <c r="AE782" s="14">
        <f t="shared" si="324"/>
        <v>244.16666666666666</v>
      </c>
      <c r="AF782" s="5">
        <v>3</v>
      </c>
      <c r="AG782" s="6">
        <v>1</v>
      </c>
      <c r="AH782" s="4">
        <v>740</v>
      </c>
      <c r="AI782" s="23">
        <f>SUM(Tabela1[[#This Row],[ESTOQUE RJ]:[ESTOQUE SC]])</f>
        <v>741</v>
      </c>
      <c r="AJ782" s="4">
        <v>2000</v>
      </c>
      <c r="AK782" s="4">
        <v>0</v>
      </c>
      <c r="AL782" s="24">
        <f>SUM(Tabela1[[#This Row],[QTD CONTAINER]:[QTD FÁBRICA]])</f>
        <v>2000</v>
      </c>
      <c r="AM782" s="7">
        <f t="shared" si="325"/>
        <v>4.0955631399317407E-3</v>
      </c>
      <c r="AN782" s="7">
        <f t="shared" si="326"/>
        <v>3.0307167235494883</v>
      </c>
      <c r="AO782" s="8">
        <f t="shared" si="327"/>
        <v>8.1911262798634823</v>
      </c>
      <c r="AP782" s="9">
        <f t="shared" si="328"/>
        <v>0</v>
      </c>
      <c r="AQ782" s="25">
        <f t="shared" si="329"/>
        <v>11.225938566552902</v>
      </c>
      <c r="AR782" s="18">
        <f t="shared" si="330"/>
        <v>4.0955631399317407E-3</v>
      </c>
      <c r="AS782" s="7">
        <f t="shared" si="331"/>
        <v>3.0307167235494883</v>
      </c>
      <c r="AT782" s="8">
        <f t="shared" si="332"/>
        <v>8.1911262798634823</v>
      </c>
      <c r="AU782" s="9">
        <f t="shared" si="333"/>
        <v>0</v>
      </c>
      <c r="AV782" s="10">
        <f t="shared" si="334"/>
        <v>11.225938566552902</v>
      </c>
      <c r="AW782" s="22">
        <f t="shared" si="335"/>
        <v>1.802047781569966</v>
      </c>
      <c r="AX782" s="5">
        <f t="shared" si="336"/>
        <v>440</v>
      </c>
      <c r="AY782" s="4">
        <f>IF(
  AND(Tabela1[[#This Row],[GRUPO | ITEM]]="PALHETAS",NOT(OR(MID(Tabela1[[#This Row],[ITEM]],1,5)="YN-PF",MID(Tabela1[[#This Row],[ITEM]],1,5)="YN-PC"))),
  0,
  IF(
    ROUNDUP(
      IF(
        IF(D782="A",13-SUM(AR782:AU782),IF(D782="B",11-SUM(AR782:AU782),IF(D782="C",7-SUM(AR782:AU782))))
        &lt;0,
        0,
        IF(D782="A",13-SUM(AR782:AU782),IF(D782="B",11-SUM(AR782:AU782),IF(D782="C",7-SUM(AR782:AU782))))
      )
      *AE782/C782, 0
    )
    *C782 = 0,
    0,
    ROUNDUP(
      IF(
        IF(D782="A",13-SUM(AR782:AU782),IF(D782="B",11-SUM(AR782:AU782),IF(D782="C",7-SUM(AR782:AU782))))
        &lt;0,
        0,
        IF(D782="A",13-SUM(AR782:AU782),IF(D782="B",11-SUM(AR782:AU782),IF(D782="C",7-SUM(AR782:AU782))))
      )
      *AE782/C782, 0
    ) *C782
  )
)</f>
        <v>440</v>
      </c>
      <c r="AZ782" s="26">
        <f>IF(OR(COUNTIF(AB782,"&gt;="&amp;1.5)+COUNTIF(AA782,"&gt;="&amp;1.5)+COUNTIF(Z782,"&gt;="&amp;1.5)+COUNTIF(Y782,"&gt;="&amp;1.5)+COUNTIF(X782,"&gt;="&amp;1.5)&gt;=2,COUNTIF(AB782,"&gt;="&amp;2)&gt;=1,AND(AA782&gt;=1.5,AB782&lt;=0.3,AI782=0)),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+IFERROR(BA782*C782,0),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+IFERROR(BA782*C782,0),
IFERROR(AVERAGEIF(Tabela1[[#This Row],[COMPRA PADRÃO]:[COMPRA &gt;30%]],"&gt;"&amp;0,Tabela1[[#This Row],[COMPRA PADRÃO]:[COMPRA &gt;30%]]),
0))/Tabela1[[#This Row],[U/CX]],0)*Tabela1[[#This Row],[U/CX]])</f>
        <v>440</v>
      </c>
      <c r="BA782" s="19"/>
      <c r="BB782" s="19"/>
      <c r="BC782" s="5"/>
      <c r="BD782" s="43">
        <f t="shared" si="337"/>
        <v>11.056603773584905</v>
      </c>
      <c r="BE782" s="44">
        <f>Tabela1[[#This Row],[MÉDIA DIÁRIA]]*180</f>
        <v>1990.1886792452831</v>
      </c>
      <c r="BF782" s="44">
        <f>Tabela1[[#This Row],[MÉDIA DIÁRIA]]*IF(Tabela1[[#This Row],[ABC FAT]]="A",(13*22),IF(Tabela1[[#This Row],[ABC FAT]]="B",(9*22),IF(Tabela1[[#This Row],[ABC FAT]]="C",(3*22),0)))</f>
        <v>3162.1886792452829</v>
      </c>
      <c r="BG782" s="44">
        <f>SUM(Tabela1[[#This Row],[ESTOQUE TOTAL]],Tabela1[[#This Row],[TRÂNSITO TOTAL]])</f>
        <v>2741</v>
      </c>
      <c r="BH7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2420</v>
      </c>
      <c r="BI7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5.0246492226014411E-4</v>
      </c>
    </row>
    <row r="783" spans="1:61" s="3" customFormat="1" x14ac:dyDescent="0.2">
      <c r="A783" s="4" t="s">
        <v>17</v>
      </c>
      <c r="B783" s="4" t="s">
        <v>74</v>
      </c>
      <c r="C783" s="4">
        <v>20</v>
      </c>
      <c r="D783" s="4" t="s">
        <v>19</v>
      </c>
      <c r="E783" s="5">
        <v>910</v>
      </c>
      <c r="F783" s="4">
        <v>640</v>
      </c>
      <c r="G783" s="4">
        <v>520</v>
      </c>
      <c r="H783" s="4">
        <v>1310</v>
      </c>
      <c r="I783" s="4">
        <v>1328</v>
      </c>
      <c r="J783" s="4">
        <v>560</v>
      </c>
      <c r="K783" s="4">
        <v>620</v>
      </c>
      <c r="L783" s="4">
        <v>500</v>
      </c>
      <c r="M783" s="4">
        <v>520</v>
      </c>
      <c r="N783" s="4">
        <v>540</v>
      </c>
      <c r="O783" s="4">
        <v>460</v>
      </c>
      <c r="P783" s="4">
        <v>400</v>
      </c>
      <c r="Q783" s="13">
        <f t="shared" si="312"/>
        <v>1.3143957631198844</v>
      </c>
      <c r="R783" s="16">
        <f t="shared" si="313"/>
        <v>0.92441020702936927</v>
      </c>
      <c r="S783" s="16">
        <f t="shared" si="314"/>
        <v>0.75108329321136247</v>
      </c>
      <c r="T783" s="16">
        <f t="shared" si="315"/>
        <v>1.8921521425132402</v>
      </c>
      <c r="U783" s="16">
        <f t="shared" si="316"/>
        <v>1.9181511795859412</v>
      </c>
      <c r="V783" s="16">
        <f t="shared" si="317"/>
        <v>0.80885893115069807</v>
      </c>
      <c r="W783" s="16">
        <f t="shared" si="318"/>
        <v>0.89552238805970141</v>
      </c>
      <c r="X783" s="16">
        <f t="shared" si="319"/>
        <v>0.72219547424169472</v>
      </c>
      <c r="Y783" s="16">
        <f t="shared" si="320"/>
        <v>0.75108329321136247</v>
      </c>
      <c r="Z783" s="16">
        <f t="shared" si="321"/>
        <v>0.77997111218103032</v>
      </c>
      <c r="AA783" s="16">
        <f t="shared" si="322"/>
        <v>0.66441983630235912</v>
      </c>
      <c r="AB783" s="17">
        <f t="shared" si="323"/>
        <v>0.57775637939335578</v>
      </c>
      <c r="AC783" s="15">
        <v>127975.54</v>
      </c>
      <c r="AD783" s="14">
        <f>AVERAGE(Tabela1[[#This Row],[202407-JUL]:[202506-JUN]])</f>
        <v>692.33333333333337</v>
      </c>
      <c r="AE783" s="14">
        <f t="shared" si="324"/>
        <v>692.33333333333337</v>
      </c>
      <c r="AF783" s="5">
        <v>0</v>
      </c>
      <c r="AG783" s="6">
        <v>3520</v>
      </c>
      <c r="AH783" s="4">
        <v>4080</v>
      </c>
      <c r="AI783" s="23">
        <f>SUM(Tabela1[[#This Row],[ESTOQUE RJ]:[ESTOQUE SC]])</f>
        <v>7600</v>
      </c>
      <c r="AJ783" s="4">
        <v>0</v>
      </c>
      <c r="AK783" s="4">
        <v>0</v>
      </c>
      <c r="AL783" s="24">
        <f>SUM(Tabela1[[#This Row],[QTD CONTAINER]:[QTD FÁBRICA]])</f>
        <v>0</v>
      </c>
      <c r="AM783" s="7">
        <f t="shared" si="325"/>
        <v>5.084256138661531</v>
      </c>
      <c r="AN783" s="7">
        <f t="shared" si="326"/>
        <v>5.8931150698122288</v>
      </c>
      <c r="AO783" s="8">
        <f t="shared" si="327"/>
        <v>0</v>
      </c>
      <c r="AP783" s="9">
        <f t="shared" si="328"/>
        <v>0</v>
      </c>
      <c r="AQ783" s="25">
        <f t="shared" si="329"/>
        <v>10.977371208473759</v>
      </c>
      <c r="AR783" s="18">
        <f t="shared" si="330"/>
        <v>5.084256138661531</v>
      </c>
      <c r="AS783" s="7">
        <f t="shared" si="331"/>
        <v>5.8931150698122288</v>
      </c>
      <c r="AT783" s="8">
        <f t="shared" si="332"/>
        <v>0</v>
      </c>
      <c r="AU783" s="9">
        <f t="shared" si="333"/>
        <v>0</v>
      </c>
      <c r="AV783" s="10">
        <f t="shared" si="334"/>
        <v>10.977371208473759</v>
      </c>
      <c r="AW783" s="22">
        <f t="shared" si="335"/>
        <v>2.051035146846413</v>
      </c>
      <c r="AX783" s="5">
        <f t="shared" si="336"/>
        <v>1420</v>
      </c>
      <c r="AY783" s="4">
        <f>IF(
  AND(Tabela1[[#This Row],[GRUPO | ITEM]]="PALHETAS",NOT(OR(MID(Tabela1[[#This Row],[ITEM]],1,5)="YN-PF",MID(Tabela1[[#This Row],[ITEM]],1,5)="YN-PC"))),
  0,
  IF(
    ROUNDUP(
      IF(
        IF(D783="A",13-SUM(AR783:AU783),IF(D783="B",11-SUM(AR783:AU783),IF(D783="C",7-SUM(AR783:AU783))))
        &lt;0,
        0,
        IF(D783="A",13-SUM(AR783:AU783),IF(D783="B",11-SUM(AR783:AU783),IF(D783="C",7-SUM(AR783:AU783))))
      )
      *AE783/C783, 0
    )
    *C783 = 0,
    0,
    ROUNDUP(
      IF(
        IF(D783="A",13-SUM(AR783:AU783),IF(D783="B",11-SUM(AR783:AU783),IF(D783="C",7-SUM(AR783:AU783))))
        &lt;0,
        0,
        IF(D783="A",13-SUM(AR783:AU783),IF(D783="B",11-SUM(AR783:AU783),IF(D783="C",7-SUM(AR783:AU783))))
      )
      *AE783/C783, 0
    ) *C783
  )
)</f>
        <v>1420</v>
      </c>
      <c r="AZ783" s="26">
        <f>IF(OR(COUNTIF(AB783,"&gt;="&amp;1.5)+COUNTIF(AA783,"&gt;="&amp;1.5)+COUNTIF(Z783,"&gt;="&amp;1.5)+COUNTIF(Y783,"&gt;="&amp;1.5)+COUNTIF(X783,"&gt;="&amp;1.5)&gt;=2,COUNTIF(AB783,"&gt;="&amp;2)&gt;=1,AND(AA783&gt;=1.5,AB783&lt;=0.3,AI783=0)),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+IFERROR(BA783*C783,0),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+IFERROR(BA783*C783,0),
IFERROR(AVERAGEIF(Tabela1[[#This Row],[COMPRA PADRÃO]:[COMPRA &gt;30%]],"&gt;"&amp;0,Tabela1[[#This Row],[COMPRA PADRÃO]:[COMPRA &gt;30%]]),
0))/Tabela1[[#This Row],[U/CX]],0)*Tabela1[[#This Row],[U/CX]])</f>
        <v>1420</v>
      </c>
      <c r="BA783" s="19"/>
      <c r="BB783" s="19"/>
      <c r="BC783" s="5"/>
      <c r="BD783" s="43">
        <f t="shared" si="337"/>
        <v>31.350943396226416</v>
      </c>
      <c r="BE783" s="44">
        <f>Tabela1[[#This Row],[MÉDIA DIÁRIA]]*180</f>
        <v>5643.1698113207549</v>
      </c>
      <c r="BF783" s="44">
        <f>Tabela1[[#This Row],[MÉDIA DIÁRIA]]*IF(Tabela1[[#This Row],[ABC FAT]]="A",(13*22),IF(Tabela1[[#This Row],[ABC FAT]]="B",(9*22),IF(Tabela1[[#This Row],[ABC FAT]]="C",(3*22),0)))</f>
        <v>8966.3698113207556</v>
      </c>
      <c r="BG783" s="44">
        <f>SUM(Tabela1[[#This Row],[ESTOQUE TOTAL]],Tabela1[[#This Row],[TRÂNSITO TOTAL]])</f>
        <v>7600</v>
      </c>
      <c r="BH7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7000</v>
      </c>
      <c r="BI7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1.772053709944899E-4</v>
      </c>
    </row>
    <row r="784" spans="1:61" s="3" customFormat="1" x14ac:dyDescent="0.2">
      <c r="A784" s="4" t="s">
        <v>17</v>
      </c>
      <c r="B784" s="4" t="s">
        <v>230</v>
      </c>
      <c r="C784" s="4">
        <v>20</v>
      </c>
      <c r="D784" s="4" t="s">
        <v>85</v>
      </c>
      <c r="E784" s="5">
        <v>330</v>
      </c>
      <c r="F784" s="4">
        <v>99</v>
      </c>
      <c r="G784" s="4">
        <v>60</v>
      </c>
      <c r="H784" s="4">
        <v>80</v>
      </c>
      <c r="I784" s="4">
        <v>200</v>
      </c>
      <c r="J784" s="4">
        <v>18</v>
      </c>
      <c r="K784" s="4">
        <v>120</v>
      </c>
      <c r="L784" s="4"/>
      <c r="M784" s="4">
        <v>220</v>
      </c>
      <c r="N784" s="4">
        <v>140</v>
      </c>
      <c r="O784" s="4">
        <v>100</v>
      </c>
      <c r="P784" s="4"/>
      <c r="Q784" s="13">
        <f t="shared" si="312"/>
        <v>2.4140453547915146</v>
      </c>
      <c r="R784" s="16">
        <f t="shared" si="313"/>
        <v>0.72421360643745436</v>
      </c>
      <c r="S784" s="16">
        <f t="shared" si="314"/>
        <v>0.43891733723482079</v>
      </c>
      <c r="T784" s="16">
        <f t="shared" si="315"/>
        <v>0.58522311631309443</v>
      </c>
      <c r="U784" s="16">
        <f t="shared" si="316"/>
        <v>1.463057790782736</v>
      </c>
      <c r="V784" s="16">
        <f t="shared" si="317"/>
        <v>0.13167520117044623</v>
      </c>
      <c r="W784" s="16">
        <f t="shared" si="318"/>
        <v>0.87783467446964158</v>
      </c>
      <c r="X784" s="16">
        <f t="shared" si="319"/>
        <v>0</v>
      </c>
      <c r="Y784" s="16">
        <f t="shared" si="320"/>
        <v>1.6093635698610096</v>
      </c>
      <c r="Z784" s="16">
        <f t="shared" si="321"/>
        <v>1.0241404535479153</v>
      </c>
      <c r="AA784" s="16">
        <f t="shared" si="322"/>
        <v>0.73152889539136801</v>
      </c>
      <c r="AB784" s="17">
        <f t="shared" si="323"/>
        <v>0</v>
      </c>
      <c r="AC784" s="15">
        <v>20331.09</v>
      </c>
      <c r="AD784" s="14">
        <f>AVERAGE(Tabela1[[#This Row],[202407-JUL]:[202506-JUN]])</f>
        <v>136.69999999999999</v>
      </c>
      <c r="AE784" s="14">
        <f t="shared" si="324"/>
        <v>149.88888888888889</v>
      </c>
      <c r="AF784" s="5">
        <v>0</v>
      </c>
      <c r="AG784" s="6">
        <v>1200</v>
      </c>
      <c r="AH784" s="4">
        <v>60</v>
      </c>
      <c r="AI784" s="23">
        <f>SUM(Tabela1[[#This Row],[ESTOQUE RJ]:[ESTOQUE SC]])</f>
        <v>1260</v>
      </c>
      <c r="AJ784" s="4">
        <v>0</v>
      </c>
      <c r="AK784" s="4">
        <v>0</v>
      </c>
      <c r="AL784" s="24">
        <f>SUM(Tabela1[[#This Row],[QTD CONTAINER]:[QTD FÁBRICA]])</f>
        <v>0</v>
      </c>
      <c r="AM784" s="7">
        <f t="shared" si="325"/>
        <v>8.7783467446964156</v>
      </c>
      <c r="AN784" s="7">
        <f t="shared" si="326"/>
        <v>0.43891733723482079</v>
      </c>
      <c r="AO784" s="8">
        <f t="shared" si="327"/>
        <v>0</v>
      </c>
      <c r="AP784" s="9">
        <f t="shared" si="328"/>
        <v>0</v>
      </c>
      <c r="AQ784" s="25">
        <f t="shared" si="329"/>
        <v>9.217264081931237</v>
      </c>
      <c r="AR784" s="18">
        <f t="shared" si="330"/>
        <v>8.0059303187546327</v>
      </c>
      <c r="AS784" s="7">
        <f t="shared" si="331"/>
        <v>0.40029651593773163</v>
      </c>
      <c r="AT784" s="8">
        <f t="shared" si="332"/>
        <v>0</v>
      </c>
      <c r="AU784" s="9">
        <f t="shared" si="333"/>
        <v>0</v>
      </c>
      <c r="AV784" s="10">
        <f t="shared" si="334"/>
        <v>8.4062268346923652</v>
      </c>
      <c r="AW784" s="22">
        <f t="shared" si="335"/>
        <v>0</v>
      </c>
      <c r="AX784" s="5">
        <f t="shared" si="336"/>
        <v>0</v>
      </c>
      <c r="AY784" s="4">
        <f>IF(
  AND(Tabela1[[#This Row],[GRUPO | ITEM]]="PALHETAS",NOT(OR(MID(Tabela1[[#This Row],[ITEM]],1,5)="YN-PF",MID(Tabela1[[#This Row],[ITEM]],1,5)="YN-PC"))),
  0,
  IF(
    ROUNDUP(
      IF(
        IF(D784="A",13-SUM(AR784:AU784),IF(D784="B",11-SUM(AR784:AU784),IF(D784="C",7-SUM(AR784:AU784))))
        &lt;0,
        0,
        IF(D784="A",13-SUM(AR784:AU784),IF(D784="B",11-SUM(AR784:AU784),IF(D784="C",7-SUM(AR784:AU784))))
      )
      *AE784/C784, 0
    )
    *C784 = 0,
    0,
    ROUNDUP(
      IF(
        IF(D784="A",13-SUM(AR784:AU784),IF(D784="B",11-SUM(AR784:AU784),IF(D784="C",7-SUM(AR784:AU784))))
        &lt;0,
        0,
        IF(D784="A",13-SUM(AR784:AU784),IF(D784="B",11-SUM(AR784:AU784),IF(D784="C",7-SUM(AR784:AU784))))
      )
      *AE784/C784, 0
    ) *C784
  )
)</f>
        <v>0</v>
      </c>
      <c r="AZ784" s="26">
        <f>IF(OR(COUNTIF(AB784,"&gt;="&amp;1.5)+COUNTIF(AA784,"&gt;="&amp;1.5)+COUNTIF(Z784,"&gt;="&amp;1.5)+COUNTIF(Y784,"&gt;="&amp;1.5)+COUNTIF(X784,"&gt;="&amp;1.5)&gt;=2,COUNTIF(AB784,"&gt;="&amp;2)&gt;=1,AND(AA784&gt;=1.5,AB784&lt;=0.3,AI784=0)),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+IFERROR(BA784*C784,0),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+IFERROR(BA784*C784,0),
IFERROR(AVERAGEIF(Tabela1[[#This Row],[COMPRA PADRÃO]:[COMPRA &gt;30%]],"&gt;"&amp;0,Tabela1[[#This Row],[COMPRA PADRÃO]:[COMPRA &gt;30%]]),
0))/Tabela1[[#This Row],[U/CX]],0)*Tabela1[[#This Row],[U/CX]])</f>
        <v>0</v>
      </c>
      <c r="BA784" s="19"/>
      <c r="BB784" s="19"/>
      <c r="BC784" s="5"/>
      <c r="BD784" s="43">
        <f t="shared" si="337"/>
        <v>5.1584905660377363</v>
      </c>
      <c r="BE784" s="44">
        <f>Tabela1[[#This Row],[MÉDIA DIÁRIA]]*180</f>
        <v>928.52830188679252</v>
      </c>
      <c r="BF784" s="44">
        <f>Tabela1[[#This Row],[MÉDIA DIÁRIA]]*IF(Tabela1[[#This Row],[ABC FAT]]="A",(13*22),IF(Tabela1[[#This Row],[ABC FAT]]="B",(9*22),IF(Tabela1[[#This Row],[ABC FAT]]="C",(3*22),0)))</f>
        <v>340.46037735849058</v>
      </c>
      <c r="BG784" s="44">
        <f>SUM(Tabela1[[#This Row],[ESTOQUE TOTAL]],Tabela1[[#This Row],[TRÂNSITO TOTAL]])</f>
        <v>1260</v>
      </c>
      <c r="BH7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1.0769730959928473E-3</v>
      </c>
    </row>
    <row r="785" spans="1:61" s="3" customFormat="1" x14ac:dyDescent="0.2">
      <c r="A785" s="4" t="s">
        <v>14</v>
      </c>
      <c r="B785" s="4" t="s">
        <v>600</v>
      </c>
      <c r="C785" s="4">
        <v>2000</v>
      </c>
      <c r="D785" s="4" t="s">
        <v>19</v>
      </c>
      <c r="E785" s="5">
        <v>34100</v>
      </c>
      <c r="F785" s="4">
        <v>20250</v>
      </c>
      <c r="G785" s="4">
        <v>19600</v>
      </c>
      <c r="H785" s="4">
        <v>26100</v>
      </c>
      <c r="I785" s="4">
        <v>29400</v>
      </c>
      <c r="J785" s="4">
        <v>5600</v>
      </c>
      <c r="K785" s="4">
        <v>17050</v>
      </c>
      <c r="L785" s="4">
        <v>18100</v>
      </c>
      <c r="M785" s="4">
        <v>26400</v>
      </c>
      <c r="N785" s="4">
        <v>13600</v>
      </c>
      <c r="O785" s="4">
        <v>15450</v>
      </c>
      <c r="P785" s="4">
        <v>31650</v>
      </c>
      <c r="Q785" s="13">
        <f t="shared" si="312"/>
        <v>1.5903614457831325</v>
      </c>
      <c r="R785" s="16">
        <f t="shared" si="313"/>
        <v>0.94442285270112702</v>
      </c>
      <c r="S785" s="16">
        <f t="shared" si="314"/>
        <v>0.91410804508356003</v>
      </c>
      <c r="T785" s="16">
        <f t="shared" si="315"/>
        <v>1.2172561212592303</v>
      </c>
      <c r="U785" s="16">
        <f t="shared" si="316"/>
        <v>1.37116206762534</v>
      </c>
      <c r="V785" s="16">
        <f t="shared" si="317"/>
        <v>0.26117372716673143</v>
      </c>
      <c r="W785" s="16">
        <f t="shared" si="318"/>
        <v>0.79518072289156627</v>
      </c>
      <c r="X785" s="16">
        <f t="shared" si="319"/>
        <v>0.84415079673532833</v>
      </c>
      <c r="Y785" s="16">
        <f t="shared" si="320"/>
        <v>1.2312475709288768</v>
      </c>
      <c r="Z785" s="16">
        <f t="shared" si="321"/>
        <v>0.63427905169063348</v>
      </c>
      <c r="AA785" s="16">
        <f t="shared" si="322"/>
        <v>0.72055965798678578</v>
      </c>
      <c r="AB785" s="17">
        <f t="shared" si="323"/>
        <v>1.4760979401476875</v>
      </c>
      <c r="AC785" s="15">
        <v>143162</v>
      </c>
      <c r="AD785" s="14">
        <f>AVERAGE(Tabela1[[#This Row],[202407-JUL]:[202506-JUN]])</f>
        <v>21441.666666666668</v>
      </c>
      <c r="AE785" s="14">
        <f t="shared" si="324"/>
        <v>22881.81818181818</v>
      </c>
      <c r="AF785" s="5">
        <v>0</v>
      </c>
      <c r="AG785" s="6">
        <v>189888</v>
      </c>
      <c r="AH785" s="4">
        <v>0</v>
      </c>
      <c r="AI785" s="23">
        <f>SUM(Tabela1[[#This Row],[ESTOQUE RJ]:[ESTOQUE SC]])</f>
        <v>189888</v>
      </c>
      <c r="AJ785" s="4">
        <v>46000</v>
      </c>
      <c r="AK785" s="4">
        <v>0</v>
      </c>
      <c r="AL785" s="24">
        <f>SUM(Tabela1[[#This Row],[QTD CONTAINER]:[QTD FÁBRICA]])</f>
        <v>46000</v>
      </c>
      <c r="AM785" s="7">
        <f t="shared" si="325"/>
        <v>8.856027982899338</v>
      </c>
      <c r="AN785" s="7">
        <f t="shared" si="326"/>
        <v>0</v>
      </c>
      <c r="AO785" s="8">
        <f t="shared" si="327"/>
        <v>2.1453556160124365</v>
      </c>
      <c r="AP785" s="9">
        <f t="shared" si="328"/>
        <v>0</v>
      </c>
      <c r="AQ785" s="25">
        <f t="shared" si="329"/>
        <v>11.001383598911774</v>
      </c>
      <c r="AR785" s="18">
        <f t="shared" si="330"/>
        <v>8.2986412395709177</v>
      </c>
      <c r="AS785" s="7">
        <f t="shared" si="331"/>
        <v>0</v>
      </c>
      <c r="AT785" s="8">
        <f t="shared" si="332"/>
        <v>2.0103297576479937</v>
      </c>
      <c r="AU785" s="9">
        <f t="shared" si="333"/>
        <v>0</v>
      </c>
      <c r="AV785" s="10">
        <f t="shared" si="334"/>
        <v>10.308970997218911</v>
      </c>
      <c r="AW785" s="22">
        <f t="shared" si="335"/>
        <v>2.4366315141777908</v>
      </c>
      <c r="AX785" s="5">
        <f t="shared" si="336"/>
        <v>44000</v>
      </c>
      <c r="AY785" s="4">
        <f>IF(
  AND(Tabela1[[#This Row],[GRUPO | ITEM]]="PALHETAS",NOT(OR(MID(Tabela1[[#This Row],[ITEM]],1,5)="YN-PF",MID(Tabela1[[#This Row],[ITEM]],1,5)="YN-PC"))),
  0,
  IF(
    ROUNDUP(
      IF(
        IF(D785="A",13-SUM(AR785:AU785),IF(D785="B",11-SUM(AR785:AU785),IF(D785="C",7-SUM(AR785:AU785))))
        &lt;0,
        0,
        IF(D785="A",13-SUM(AR785:AU785),IF(D785="B",11-SUM(AR785:AU785),IF(D785="C",7-SUM(AR785:AU785))))
      )
      *AE785/C785, 0
    )
    *C785 = 0,
    0,
    ROUNDUP(
      IF(
        IF(D785="A",13-SUM(AR785:AU785),IF(D785="B",11-SUM(AR785:AU785),IF(D785="C",7-SUM(AR785:AU785))))
        &lt;0,
        0,
        IF(D785="A",13-SUM(AR785:AU785),IF(D785="B",11-SUM(AR785:AU785),IF(D785="C",7-SUM(AR785:AU785))))
      )
      *AE785/C785, 0
    ) *C785
  )
)</f>
        <v>62000</v>
      </c>
      <c r="AZ785" s="26">
        <f>IF(OR(COUNTIF(AB785,"&gt;="&amp;1.5)+COUNTIF(AA785,"&gt;="&amp;1.5)+COUNTIF(Z785,"&gt;="&amp;1.5)+COUNTIF(Y785,"&gt;="&amp;1.5)+COUNTIF(X785,"&gt;="&amp;1.5)&gt;=2,COUNTIF(AB785,"&gt;="&amp;2)&gt;=1,AND(AA785&gt;=1.5,AB785&lt;=0.3,AI785=0)),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+IFERROR(BA785*C785,0),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+IFERROR(BA785*C785,0),
IFERROR(AVERAGEIF(Tabela1[[#This Row],[COMPRA PADRÃO]:[COMPRA &gt;30%]],"&gt;"&amp;0,Tabela1[[#This Row],[COMPRA PADRÃO]:[COMPRA &gt;30%]]),
0))/Tabela1[[#This Row],[U/CX]],0)*Tabela1[[#This Row],[U/CX]])</f>
        <v>54000</v>
      </c>
      <c r="BA785" s="19"/>
      <c r="BB785" s="19"/>
      <c r="BC785" s="5"/>
      <c r="BD785" s="43">
        <f t="shared" si="337"/>
        <v>970.94339622641508</v>
      </c>
      <c r="BE785" s="44">
        <f>Tabela1[[#This Row],[MÉDIA DIÁRIA]]*180</f>
        <v>174769.8113207547</v>
      </c>
      <c r="BF785" s="44">
        <f>Tabela1[[#This Row],[MÉDIA DIÁRIA]]*IF(Tabela1[[#This Row],[ABC FAT]]="A",(13*22),IF(Tabela1[[#This Row],[ABC FAT]]="B",(9*22),IF(Tabela1[[#This Row],[ABC FAT]]="C",(3*22),0)))</f>
        <v>277689.8113207547</v>
      </c>
      <c r="BG785" s="44">
        <f>SUM(Tabela1[[#This Row],[ESTOQUE TOTAL]],Tabela1[[#This Row],[TRÂNSITO TOTAL]])</f>
        <v>235888</v>
      </c>
      <c r="BH7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216000</v>
      </c>
      <c r="BI7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5.721811979099193E-6</v>
      </c>
    </row>
    <row r="786" spans="1:61" s="3" customFormat="1" x14ac:dyDescent="0.2">
      <c r="A786" s="4" t="s">
        <v>122</v>
      </c>
      <c r="B786" s="4" t="s">
        <v>499</v>
      </c>
      <c r="C786" s="4">
        <v>20</v>
      </c>
      <c r="D786" s="4" t="s">
        <v>16</v>
      </c>
      <c r="E786" s="5">
        <v>200</v>
      </c>
      <c r="F786" s="4">
        <v>120</v>
      </c>
      <c r="G786" s="4">
        <v>341</v>
      </c>
      <c r="H786" s="4">
        <v>240</v>
      </c>
      <c r="I786" s="4">
        <v>120</v>
      </c>
      <c r="J786" s="4">
        <v>20</v>
      </c>
      <c r="K786" s="4">
        <v>250</v>
      </c>
      <c r="L786" s="4">
        <v>120</v>
      </c>
      <c r="M786" s="4">
        <v>142</v>
      </c>
      <c r="N786" s="4">
        <v>40</v>
      </c>
      <c r="O786" s="4">
        <v>120</v>
      </c>
      <c r="P786" s="4">
        <v>200</v>
      </c>
      <c r="Q786" s="13">
        <f t="shared" si="312"/>
        <v>1.2545739675901726</v>
      </c>
      <c r="R786" s="16">
        <f t="shared" si="313"/>
        <v>0.75274438055410353</v>
      </c>
      <c r="S786" s="16">
        <f t="shared" si="314"/>
        <v>2.1390486147412444</v>
      </c>
      <c r="T786" s="16">
        <f t="shared" si="315"/>
        <v>1.5054887611082071</v>
      </c>
      <c r="U786" s="16">
        <f t="shared" si="316"/>
        <v>0.75274438055410353</v>
      </c>
      <c r="V786" s="16">
        <f t="shared" si="317"/>
        <v>0.12545739675901726</v>
      </c>
      <c r="W786" s="16">
        <f t="shared" si="318"/>
        <v>1.5682174594877156</v>
      </c>
      <c r="X786" s="16">
        <f t="shared" si="319"/>
        <v>0.75274438055410353</v>
      </c>
      <c r="Y786" s="16">
        <f t="shared" si="320"/>
        <v>0.89074751698902255</v>
      </c>
      <c r="Z786" s="16">
        <f t="shared" si="321"/>
        <v>0.25091479351803453</v>
      </c>
      <c r="AA786" s="16">
        <f t="shared" si="322"/>
        <v>0.75274438055410353</v>
      </c>
      <c r="AB786" s="17">
        <f t="shared" si="323"/>
        <v>1.2545739675901726</v>
      </c>
      <c r="AC786" s="15">
        <v>88536.92</v>
      </c>
      <c r="AD786" s="14">
        <f>AVERAGE(Tabela1[[#This Row],[202407-JUL]:[202506-JUN]])</f>
        <v>159.41666666666666</v>
      </c>
      <c r="AE786" s="14">
        <f t="shared" si="324"/>
        <v>185.3</v>
      </c>
      <c r="AF786" s="5">
        <v>9</v>
      </c>
      <c r="AG786" s="6">
        <v>900</v>
      </c>
      <c r="AH786" s="4">
        <v>460</v>
      </c>
      <c r="AI786" s="23">
        <f>SUM(Tabela1[[#This Row],[ESTOQUE RJ]:[ESTOQUE SC]])</f>
        <v>1360</v>
      </c>
      <c r="AJ786" s="4">
        <v>500</v>
      </c>
      <c r="AK786" s="4">
        <v>0</v>
      </c>
      <c r="AL786" s="24">
        <f>SUM(Tabela1[[#This Row],[QTD CONTAINER]:[QTD FÁBRICA]])</f>
        <v>500</v>
      </c>
      <c r="AM786" s="7">
        <f t="shared" si="325"/>
        <v>5.6455828541557764</v>
      </c>
      <c r="AN786" s="7">
        <f t="shared" si="326"/>
        <v>2.885520125457397</v>
      </c>
      <c r="AO786" s="8">
        <f t="shared" si="327"/>
        <v>3.1364349189754313</v>
      </c>
      <c r="AP786" s="9">
        <f t="shared" si="328"/>
        <v>0</v>
      </c>
      <c r="AQ786" s="25">
        <f t="shared" si="329"/>
        <v>11.667537898588606</v>
      </c>
      <c r="AR786" s="18">
        <f t="shared" si="330"/>
        <v>4.8569886670264433</v>
      </c>
      <c r="AS786" s="7">
        <f t="shared" si="331"/>
        <v>2.4824608742579599</v>
      </c>
      <c r="AT786" s="8">
        <f t="shared" si="332"/>
        <v>2.698327037236913</v>
      </c>
      <c r="AU786" s="9">
        <f t="shared" si="333"/>
        <v>0</v>
      </c>
      <c r="AV786" s="10">
        <f t="shared" si="334"/>
        <v>10.037776578521317</v>
      </c>
      <c r="AW786" s="22">
        <f t="shared" si="335"/>
        <v>1.0443359280568583</v>
      </c>
      <c r="AX786" s="5">
        <f t="shared" si="336"/>
        <v>0</v>
      </c>
      <c r="AY786" s="4">
        <f>IF(
  AND(Tabela1[[#This Row],[GRUPO | ITEM]]="PALHETAS",NOT(OR(MID(Tabela1[[#This Row],[ITEM]],1,5)="YN-PF",MID(Tabela1[[#This Row],[ITEM]],1,5)="YN-PC"))),
  0,
  IF(
    ROUNDUP(
      IF(
        IF(D786="A",13-SUM(AR786:AU786),IF(D786="B",11-SUM(AR786:AU786),IF(D786="C",7-SUM(AR786:AU786))))
        &lt;0,
        0,
        IF(D786="A",13-SUM(AR786:AU786),IF(D786="B",11-SUM(AR786:AU786),IF(D786="C",7-SUM(AR786:AU786))))
      )
      *AE786/C786, 0
    )
    *C786 = 0,
    0,
    ROUNDUP(
      IF(
        IF(D786="A",13-SUM(AR786:AU786),IF(D786="B",11-SUM(AR786:AU786),IF(D786="C",7-SUM(AR786:AU786))))
        &lt;0,
        0,
        IF(D786="A",13-SUM(AR786:AU786),IF(D786="B",11-SUM(AR786:AU786),IF(D786="C",7-SUM(AR786:AU786))))
      )
      *AE786/C786, 0
    ) *C786
  )
)</f>
        <v>180</v>
      </c>
      <c r="AZ786" s="26">
        <f>IF(OR(COUNTIF(AB786,"&gt;="&amp;1.5)+COUNTIF(AA786,"&gt;="&amp;1.5)+COUNTIF(Z786,"&gt;="&amp;1.5)+COUNTIF(Y786,"&gt;="&amp;1.5)+COUNTIF(X786,"&gt;="&amp;1.5)&gt;=2,COUNTIF(AB786,"&gt;="&amp;2)&gt;=1,AND(AA786&gt;=1.5,AB786&lt;=0.3,AI786=0)),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+IFERROR(BA786*C786,0),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+IFERROR(BA786*C786,0),
IFERROR(AVERAGEIF(Tabela1[[#This Row],[COMPRA PADRÃO]:[COMPRA &gt;30%]],"&gt;"&amp;0,Tabela1[[#This Row],[COMPRA PADRÃO]:[COMPRA &gt;30%]]),
0))/Tabela1[[#This Row],[U/CX]],0)*Tabela1[[#This Row],[U/CX]])</f>
        <v>180</v>
      </c>
      <c r="BA786" s="19"/>
      <c r="BB786" s="19"/>
      <c r="BC786" s="5"/>
      <c r="BD786" s="43">
        <f t="shared" si="337"/>
        <v>7.2188679245283023</v>
      </c>
      <c r="BE786" s="44">
        <f>Tabela1[[#This Row],[MÉDIA DIÁRIA]]*180</f>
        <v>1299.3962264150944</v>
      </c>
      <c r="BF786" s="44">
        <f>Tabela1[[#This Row],[MÉDIA DIÁRIA]]*IF(Tabela1[[#This Row],[ABC FAT]]="A",(13*22),IF(Tabela1[[#This Row],[ABC FAT]]="B",(9*22),IF(Tabela1[[#This Row],[ABC FAT]]="C",(3*22),0)))</f>
        <v>1429.3358490566038</v>
      </c>
      <c r="BG786" s="44">
        <f>SUM(Tabela1[[#This Row],[ESTOQUE TOTAL]],Tabela1[[#This Row],[TRÂNSITO TOTAL]])</f>
        <v>1860</v>
      </c>
      <c r="BH7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860</v>
      </c>
      <c r="BI7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7.6958819771156411E-4</v>
      </c>
    </row>
    <row r="787" spans="1:61" s="3" customFormat="1" x14ac:dyDescent="0.2">
      <c r="A787" s="4" t="s">
        <v>39</v>
      </c>
      <c r="B787" s="4" t="s">
        <v>746</v>
      </c>
      <c r="C787" s="4">
        <v>20</v>
      </c>
      <c r="D787" s="4" t="s">
        <v>19</v>
      </c>
      <c r="E787" s="5">
        <v>1048</v>
      </c>
      <c r="F787" s="4">
        <v>780</v>
      </c>
      <c r="G787" s="4">
        <v>358</v>
      </c>
      <c r="H787" s="4">
        <v>622</v>
      </c>
      <c r="I787" s="4">
        <v>820</v>
      </c>
      <c r="J787" s="4">
        <v>153</v>
      </c>
      <c r="K787" s="4">
        <v>879</v>
      </c>
      <c r="L787" s="4">
        <v>357</v>
      </c>
      <c r="M787" s="4">
        <v>367</v>
      </c>
      <c r="N787" s="4">
        <v>540</v>
      </c>
      <c r="O787" s="4">
        <v>674</v>
      </c>
      <c r="P787" s="4">
        <v>284</v>
      </c>
      <c r="Q787" s="13">
        <f t="shared" si="312"/>
        <v>1.8273757628596339</v>
      </c>
      <c r="R787" s="16">
        <f t="shared" si="313"/>
        <v>1.3600697471665213</v>
      </c>
      <c r="S787" s="16">
        <f t="shared" si="314"/>
        <v>0.62423714036617262</v>
      </c>
      <c r="T787" s="16">
        <f t="shared" si="315"/>
        <v>1.0845684394071491</v>
      </c>
      <c r="U787" s="16">
        <f t="shared" si="316"/>
        <v>1.4298169136878813</v>
      </c>
      <c r="V787" s="16">
        <f t="shared" si="317"/>
        <v>0.26678291194420228</v>
      </c>
      <c r="W787" s="16">
        <f t="shared" si="318"/>
        <v>1.5326939843068876</v>
      </c>
      <c r="X787" s="16">
        <f t="shared" si="319"/>
        <v>0.62249346120313864</v>
      </c>
      <c r="Y787" s="16">
        <f t="shared" si="320"/>
        <v>0.6399302528334786</v>
      </c>
      <c r="Z787" s="16">
        <f t="shared" si="321"/>
        <v>0.94158674803836095</v>
      </c>
      <c r="AA787" s="16">
        <f t="shared" si="322"/>
        <v>1.1752397558849172</v>
      </c>
      <c r="AB787" s="17">
        <f t="shared" si="323"/>
        <v>0.49520488230165649</v>
      </c>
      <c r="AC787" s="15">
        <v>834104.42</v>
      </c>
      <c r="AD787" s="14">
        <f>AVERAGE(Tabela1[[#This Row],[202407-JUL]:[202506-JUN]])</f>
        <v>573.5</v>
      </c>
      <c r="AE787" s="14">
        <f t="shared" si="324"/>
        <v>611.72727272727275</v>
      </c>
      <c r="AF787" s="5">
        <v>10</v>
      </c>
      <c r="AG787" s="6">
        <v>4192</v>
      </c>
      <c r="AH787" s="4">
        <v>1580</v>
      </c>
      <c r="AI787" s="23">
        <f>SUM(Tabela1[[#This Row],[ESTOQUE RJ]:[ESTOQUE SC]])</f>
        <v>5772</v>
      </c>
      <c r="AJ787" s="4">
        <v>2720</v>
      </c>
      <c r="AK787" s="4">
        <v>0</v>
      </c>
      <c r="AL787" s="24">
        <f>SUM(Tabela1[[#This Row],[QTD CONTAINER]:[QTD FÁBRICA]])</f>
        <v>2720</v>
      </c>
      <c r="AM787" s="7">
        <f t="shared" si="325"/>
        <v>7.3095030514385355</v>
      </c>
      <c r="AN787" s="7">
        <f t="shared" si="326"/>
        <v>2.7550130775937229</v>
      </c>
      <c r="AO787" s="8">
        <f t="shared" si="327"/>
        <v>4.7428073234524843</v>
      </c>
      <c r="AP787" s="9">
        <f t="shared" si="328"/>
        <v>0</v>
      </c>
      <c r="AQ787" s="25">
        <f t="shared" si="329"/>
        <v>14.807323452484741</v>
      </c>
      <c r="AR787" s="18">
        <f t="shared" si="330"/>
        <v>6.852727002526378</v>
      </c>
      <c r="AS787" s="7">
        <f t="shared" si="331"/>
        <v>2.582850349234656</v>
      </c>
      <c r="AT787" s="8">
        <f t="shared" si="332"/>
        <v>4.4464259176697869</v>
      </c>
      <c r="AU787" s="9">
        <f t="shared" si="333"/>
        <v>0</v>
      </c>
      <c r="AV787" s="10">
        <f t="shared" si="334"/>
        <v>13.88200326943082</v>
      </c>
      <c r="AW787" s="22">
        <f t="shared" si="335"/>
        <v>0</v>
      </c>
      <c r="AX787" s="5">
        <f t="shared" si="336"/>
        <v>0</v>
      </c>
      <c r="AY787" s="4">
        <f>IF(
  AND(Tabela1[[#This Row],[GRUPO | ITEM]]="PALHETAS",NOT(OR(MID(Tabela1[[#This Row],[ITEM]],1,5)="YN-PF",MID(Tabela1[[#This Row],[ITEM]],1,5)="YN-PC"))),
  0,
  IF(
    ROUNDUP(
      IF(
        IF(D787="A",13-SUM(AR787:AU787),IF(D787="B",11-SUM(AR787:AU787),IF(D787="C",7-SUM(AR787:AU787))))
        &lt;0,
        0,
        IF(D787="A",13-SUM(AR787:AU787),IF(D787="B",11-SUM(AR787:AU787),IF(D787="C",7-SUM(AR787:AU787))))
      )
      *AE787/C787, 0
    )
    *C787 = 0,
    0,
    ROUNDUP(
      IF(
        IF(D787="A",13-SUM(AR787:AU787),IF(D787="B",11-SUM(AR787:AU787),IF(D787="C",7-SUM(AR787:AU787))))
        &lt;0,
        0,
        IF(D787="A",13-SUM(AR787:AU787),IF(D787="B",11-SUM(AR787:AU787),IF(D787="C",7-SUM(AR787:AU787))))
      )
      *AE787/C787, 0
    ) *C787
  )
)</f>
        <v>0</v>
      </c>
      <c r="AZ787" s="26">
        <f>IF(OR(COUNTIF(AB787,"&gt;="&amp;1.5)+COUNTIF(AA787,"&gt;="&amp;1.5)+COUNTIF(Z787,"&gt;="&amp;1.5)+COUNTIF(Y787,"&gt;="&amp;1.5)+COUNTIF(X787,"&gt;="&amp;1.5)&gt;=2,COUNTIF(AB787,"&gt;="&amp;2)&gt;=1,AND(AA787&gt;=1.5,AB787&lt;=0.3,AI787=0)),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+IFERROR(BA787*C787,0),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+IFERROR(BA787*C787,0),
IFERROR(AVERAGEIF(Tabela1[[#This Row],[COMPRA PADRÃO]:[COMPRA &gt;30%]],"&gt;"&amp;0,Tabela1[[#This Row],[COMPRA PADRÃO]:[COMPRA &gt;30%]]),
0))/Tabela1[[#This Row],[U/CX]],0)*Tabela1[[#This Row],[U/CX]])</f>
        <v>0</v>
      </c>
      <c r="BA787" s="19"/>
      <c r="BB787" s="19"/>
      <c r="BC787" s="5"/>
      <c r="BD787" s="43">
        <f t="shared" si="337"/>
        <v>25.969811320754715</v>
      </c>
      <c r="BE787" s="44">
        <f>Tabela1[[#This Row],[MÉDIA DIÁRIA]]*180</f>
        <v>4674.566037735849</v>
      </c>
      <c r="BF787" s="44">
        <f>Tabela1[[#This Row],[MÉDIA DIÁRIA]]*IF(Tabela1[[#This Row],[ABC FAT]]="A",(13*22),IF(Tabela1[[#This Row],[ABC FAT]]="B",(9*22),IF(Tabela1[[#This Row],[ABC FAT]]="C",(3*22),0)))</f>
        <v>7427.3660377358483</v>
      </c>
      <c r="BG787" s="44">
        <f>SUM(Tabela1[[#This Row],[ESTOQUE TOTAL]],Tabela1[[#This Row],[TRÂNSITO TOTAL]])</f>
        <v>8492</v>
      </c>
      <c r="BH7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3600</v>
      </c>
      <c r="BI7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2.1392360102037521E-4</v>
      </c>
    </row>
    <row r="788" spans="1:61" s="3" customFormat="1" x14ac:dyDescent="0.2">
      <c r="A788" s="4" t="s">
        <v>775</v>
      </c>
      <c r="B788" s="4" t="s">
        <v>779</v>
      </c>
      <c r="C788" s="4">
        <v>30</v>
      </c>
      <c r="D788" s="4" t="s">
        <v>19</v>
      </c>
      <c r="E788" s="5">
        <v>8010</v>
      </c>
      <c r="F788" s="4">
        <v>7650</v>
      </c>
      <c r="G788" s="4">
        <v>6691</v>
      </c>
      <c r="H788" s="4">
        <v>7589</v>
      </c>
      <c r="I788" s="4">
        <v>7140</v>
      </c>
      <c r="J788" s="4">
        <v>3030</v>
      </c>
      <c r="K788" s="4">
        <v>7620</v>
      </c>
      <c r="L788" s="4">
        <v>5400</v>
      </c>
      <c r="M788" s="4">
        <v>5910</v>
      </c>
      <c r="N788" s="4">
        <v>12420</v>
      </c>
      <c r="O788" s="4">
        <v>5730</v>
      </c>
      <c r="P788" s="4">
        <v>3390</v>
      </c>
      <c r="Q788" s="13">
        <f t="shared" si="312"/>
        <v>1.1928518242740134</v>
      </c>
      <c r="R788" s="16">
        <f t="shared" si="313"/>
        <v>1.139240506329114</v>
      </c>
      <c r="S788" s="16">
        <f t="shared" si="314"/>
        <v>0.99642591213700671</v>
      </c>
      <c r="T788" s="16">
        <f t="shared" si="315"/>
        <v>1.130156366344006</v>
      </c>
      <c r="U788" s="16">
        <f t="shared" si="316"/>
        <v>1.0632911392405062</v>
      </c>
      <c r="V788" s="16">
        <f t="shared" si="317"/>
        <v>0.45122859270290394</v>
      </c>
      <c r="W788" s="16">
        <f t="shared" si="318"/>
        <v>1.1347728965003723</v>
      </c>
      <c r="X788" s="16">
        <f t="shared" si="319"/>
        <v>0.80416976917349214</v>
      </c>
      <c r="Y788" s="16">
        <f t="shared" si="320"/>
        <v>0.88011913626209981</v>
      </c>
      <c r="Z788" s="16">
        <f t="shared" si="321"/>
        <v>1.8495904690990319</v>
      </c>
      <c r="AA788" s="16">
        <f t="shared" si="322"/>
        <v>0.85331347728965001</v>
      </c>
      <c r="AB788" s="17">
        <f t="shared" si="323"/>
        <v>0.50483991064780342</v>
      </c>
      <c r="AC788" s="15">
        <v>2519254.6800000002</v>
      </c>
      <c r="AD788" s="14">
        <f>AVERAGE(Tabela1[[#This Row],[202407-JUL]:[202506-JUN]])</f>
        <v>6715</v>
      </c>
      <c r="AE788" s="14">
        <f t="shared" si="324"/>
        <v>6715</v>
      </c>
      <c r="AF788" s="5">
        <v>56</v>
      </c>
      <c r="AG788" s="6">
        <v>17710</v>
      </c>
      <c r="AH788" s="4">
        <v>39930</v>
      </c>
      <c r="AI788" s="23">
        <f>SUM(Tabela1[[#This Row],[ESTOQUE RJ]:[ESTOQUE SC]])</f>
        <v>57640</v>
      </c>
      <c r="AJ788" s="4">
        <v>37140</v>
      </c>
      <c r="AK788" s="4">
        <v>0</v>
      </c>
      <c r="AL788" s="24">
        <f>SUM(Tabela1[[#This Row],[QTD CONTAINER]:[QTD FÁBRICA]])</f>
        <v>37140</v>
      </c>
      <c r="AM788" s="7">
        <f t="shared" si="325"/>
        <v>2.6373790022338048</v>
      </c>
      <c r="AN788" s="7">
        <f t="shared" si="326"/>
        <v>5.9463886820551002</v>
      </c>
      <c r="AO788" s="8">
        <f t="shared" si="327"/>
        <v>5.5309009679821299</v>
      </c>
      <c r="AP788" s="9">
        <f t="shared" si="328"/>
        <v>0</v>
      </c>
      <c r="AQ788" s="25">
        <f t="shared" si="329"/>
        <v>14.114668652271035</v>
      </c>
      <c r="AR788" s="18">
        <f t="shared" si="330"/>
        <v>2.6373790022338048</v>
      </c>
      <c r="AS788" s="7">
        <f t="shared" si="331"/>
        <v>5.9463886820551002</v>
      </c>
      <c r="AT788" s="8">
        <f t="shared" si="332"/>
        <v>5.5309009679821299</v>
      </c>
      <c r="AU788" s="9">
        <f t="shared" si="333"/>
        <v>0</v>
      </c>
      <c r="AV788" s="10">
        <f t="shared" si="334"/>
        <v>14.114668652271035</v>
      </c>
      <c r="AW788" s="22">
        <f t="shared" si="335"/>
        <v>0</v>
      </c>
      <c r="AX788" s="5">
        <f t="shared" si="336"/>
        <v>0</v>
      </c>
      <c r="AY788" s="4">
        <f>IF(
  AND(Tabela1[[#This Row],[GRUPO | ITEM]]="PALHETAS",NOT(OR(MID(Tabela1[[#This Row],[ITEM]],1,5)="YN-PF",MID(Tabela1[[#This Row],[ITEM]],1,5)="YN-PC"))),
  0,
  IF(
    ROUNDUP(
      IF(
        IF(D788="A",13-SUM(AR788:AU788),IF(D788="B",11-SUM(AR788:AU788),IF(D788="C",7-SUM(AR788:AU788))))
        &lt;0,
        0,
        IF(D788="A",13-SUM(AR788:AU788),IF(D788="B",11-SUM(AR788:AU788),IF(D788="C",7-SUM(AR788:AU788))))
      )
      *AE788/C788, 0
    )
    *C788 = 0,
    0,
    ROUNDUP(
      IF(
        IF(D788="A",13-SUM(AR788:AU788),IF(D788="B",11-SUM(AR788:AU788),IF(D788="C",7-SUM(AR788:AU788))))
        &lt;0,
        0,
        IF(D788="A",13-SUM(AR788:AU788),IF(D788="B",11-SUM(AR788:AU788),IF(D788="C",7-SUM(AR788:AU788))))
      )
      *AE788/C788, 0
    ) *C788
  )
)</f>
        <v>0</v>
      </c>
      <c r="AZ788" s="26">
        <f>IF(OR(COUNTIF(AB788,"&gt;="&amp;1.5)+COUNTIF(AA788,"&gt;="&amp;1.5)+COUNTIF(Z788,"&gt;="&amp;1.5)+COUNTIF(Y788,"&gt;="&amp;1.5)+COUNTIF(X788,"&gt;="&amp;1.5)&gt;=2,COUNTIF(AB788,"&gt;="&amp;2)&gt;=1,AND(AA788&gt;=1.5,AB788&lt;=0.3,AI788=0)),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+IFERROR(BA788*C788,0),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+IFERROR(BA788*C788,0),
IFERROR(AVERAGEIF(Tabela1[[#This Row],[COMPRA PADRÃO]:[COMPRA &gt;30%]],"&gt;"&amp;0,Tabela1[[#This Row],[COMPRA PADRÃO]:[COMPRA &gt;30%]]),
0))/Tabela1[[#This Row],[U/CX]],0)*Tabela1[[#This Row],[U/CX]])</f>
        <v>0</v>
      </c>
      <c r="BA788" s="19"/>
      <c r="BB788" s="19"/>
      <c r="BC788" s="5"/>
      <c r="BD788" s="43">
        <f t="shared" si="337"/>
        <v>304.07547169811323</v>
      </c>
      <c r="BE788" s="44">
        <f>Tabela1[[#This Row],[MÉDIA DIÁRIA]]*180</f>
        <v>54733.584905660384</v>
      </c>
      <c r="BF788" s="44">
        <f>Tabela1[[#This Row],[MÉDIA DIÁRIA]]*IF(Tabela1[[#This Row],[ABC FAT]]="A",(13*22),IF(Tabela1[[#This Row],[ABC FAT]]="B",(9*22),IF(Tabela1[[#This Row],[ABC FAT]]="C",(3*22),0)))</f>
        <v>86965.584905660391</v>
      </c>
      <c r="BG788" s="44">
        <f>SUM(Tabela1[[#This Row],[ESTOQUE TOTAL]],Tabela1[[#This Row],[TRÂNSITO TOTAL]])</f>
        <v>94780</v>
      </c>
      <c r="BH7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46920</v>
      </c>
      <c r="BI7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1.8270317972477314E-5</v>
      </c>
    </row>
    <row r="789" spans="1:61" s="3" customFormat="1" x14ac:dyDescent="0.2">
      <c r="A789" s="4" t="s">
        <v>39</v>
      </c>
      <c r="B789" s="4" t="s">
        <v>699</v>
      </c>
      <c r="C789" s="4">
        <v>20</v>
      </c>
      <c r="D789" s="4" t="s">
        <v>19</v>
      </c>
      <c r="E789" s="5">
        <v>208</v>
      </c>
      <c r="F789" s="4">
        <v>237</v>
      </c>
      <c r="G789" s="4">
        <v>113</v>
      </c>
      <c r="H789" s="4">
        <v>237</v>
      </c>
      <c r="I789" s="4">
        <v>175</v>
      </c>
      <c r="J789" s="4">
        <v>30</v>
      </c>
      <c r="K789" s="4">
        <v>199</v>
      </c>
      <c r="L789" s="4">
        <v>130</v>
      </c>
      <c r="M789" s="4">
        <v>82</v>
      </c>
      <c r="N789" s="4">
        <v>223</v>
      </c>
      <c r="O789" s="4">
        <v>341</v>
      </c>
      <c r="P789" s="4">
        <v>60</v>
      </c>
      <c r="Q789" s="13">
        <f t="shared" si="312"/>
        <v>1.2265356265356264</v>
      </c>
      <c r="R789" s="16">
        <f t="shared" si="313"/>
        <v>1.3975429975429974</v>
      </c>
      <c r="S789" s="16">
        <f t="shared" si="314"/>
        <v>0.66633906633906625</v>
      </c>
      <c r="T789" s="16">
        <f t="shared" si="315"/>
        <v>1.3975429975429974</v>
      </c>
      <c r="U789" s="16">
        <f t="shared" si="316"/>
        <v>1.0319410319410318</v>
      </c>
      <c r="V789" s="16">
        <f t="shared" si="317"/>
        <v>0.1769041769041769</v>
      </c>
      <c r="W789" s="16">
        <f t="shared" si="318"/>
        <v>1.1734643734643735</v>
      </c>
      <c r="X789" s="16">
        <f t="shared" si="319"/>
        <v>0.7665847665847666</v>
      </c>
      <c r="Y789" s="16">
        <f t="shared" si="320"/>
        <v>0.48353808353808353</v>
      </c>
      <c r="Z789" s="16">
        <f t="shared" si="321"/>
        <v>1.3149877149877149</v>
      </c>
      <c r="AA789" s="16">
        <f t="shared" si="322"/>
        <v>2.0108108108108107</v>
      </c>
      <c r="AB789" s="17">
        <f t="shared" si="323"/>
        <v>0.35380835380835379</v>
      </c>
      <c r="AC789" s="15">
        <v>189223.65</v>
      </c>
      <c r="AD789" s="14">
        <f>AVERAGE(Tabela1[[#This Row],[202407-JUL]:[202506-JUN]])</f>
        <v>169.58333333333334</v>
      </c>
      <c r="AE789" s="14">
        <f t="shared" si="324"/>
        <v>182.27272727272728</v>
      </c>
      <c r="AF789" s="5">
        <v>1</v>
      </c>
      <c r="AG789" s="6">
        <v>625</v>
      </c>
      <c r="AH789" s="4">
        <v>280</v>
      </c>
      <c r="AI789" s="23">
        <f>SUM(Tabela1[[#This Row],[ESTOQUE RJ]:[ESTOQUE SC]])</f>
        <v>905</v>
      </c>
      <c r="AJ789" s="4">
        <v>1020</v>
      </c>
      <c r="AK789" s="4">
        <v>0</v>
      </c>
      <c r="AL789" s="24">
        <f>SUM(Tabela1[[#This Row],[QTD CONTAINER]:[QTD FÁBRICA]])</f>
        <v>1020</v>
      </c>
      <c r="AM789" s="7">
        <f t="shared" si="325"/>
        <v>3.6855036855036851</v>
      </c>
      <c r="AN789" s="7">
        <f t="shared" si="326"/>
        <v>1.651105651105651</v>
      </c>
      <c r="AO789" s="8">
        <f t="shared" si="327"/>
        <v>6.0147420147420148</v>
      </c>
      <c r="AP789" s="9">
        <f t="shared" si="328"/>
        <v>0</v>
      </c>
      <c r="AQ789" s="25">
        <f t="shared" si="329"/>
        <v>11.351351351351351</v>
      </c>
      <c r="AR789" s="18">
        <f t="shared" si="330"/>
        <v>3.4289276807980049</v>
      </c>
      <c r="AS789" s="7">
        <f t="shared" si="331"/>
        <v>1.5361596009975063</v>
      </c>
      <c r="AT789" s="8">
        <f t="shared" si="332"/>
        <v>5.5960099750623442</v>
      </c>
      <c r="AU789" s="9">
        <f t="shared" si="333"/>
        <v>0</v>
      </c>
      <c r="AV789" s="10">
        <f t="shared" si="334"/>
        <v>10.561097256857856</v>
      </c>
      <c r="AW789" s="22">
        <f t="shared" si="335"/>
        <v>2.159974162988481</v>
      </c>
      <c r="AX789" s="5">
        <f t="shared" si="336"/>
        <v>280</v>
      </c>
      <c r="AY789" s="4">
        <f>IF(
  AND(Tabela1[[#This Row],[GRUPO | ITEM]]="PALHETAS",NOT(OR(MID(Tabela1[[#This Row],[ITEM]],1,5)="YN-PF",MID(Tabela1[[#This Row],[ITEM]],1,5)="YN-PC"))),
  0,
  IF(
    ROUNDUP(
      IF(
        IF(D789="A",13-SUM(AR789:AU789),IF(D789="B",11-SUM(AR789:AU789),IF(D789="C",7-SUM(AR789:AU789))))
        &lt;0,
        0,
        IF(D789="A",13-SUM(AR789:AU789),IF(D789="B",11-SUM(AR789:AU789),IF(D789="C",7-SUM(AR789:AU789))))
      )
      *AE789/C789, 0
    )
    *C789 = 0,
    0,
    ROUNDUP(
      IF(
        IF(D789="A",13-SUM(AR789:AU789),IF(D789="B",11-SUM(AR789:AU789),IF(D789="C",7-SUM(AR789:AU789))))
        &lt;0,
        0,
        IF(D789="A",13-SUM(AR789:AU789),IF(D789="B",11-SUM(AR789:AU789),IF(D789="C",7-SUM(AR789:AU789))))
      )
      *AE789/C789, 0
    ) *C789
  )
)</f>
        <v>460</v>
      </c>
      <c r="AZ789" s="26">
        <f>IF(OR(COUNTIF(AB789,"&gt;="&amp;1.5)+COUNTIF(AA789,"&gt;="&amp;1.5)+COUNTIF(Z789,"&gt;="&amp;1.5)+COUNTIF(Y789,"&gt;="&amp;1.5)+COUNTIF(X789,"&gt;="&amp;1.5)&gt;=2,COUNTIF(AB789,"&gt;="&amp;2)&gt;=1,AND(AA789&gt;=1.5,AB789&lt;=0.3,AI789=0)),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+IFERROR(BA789*C789,0),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+IFERROR(BA789*C789,0),
IFERROR(AVERAGEIF(Tabela1[[#This Row],[COMPRA PADRÃO]:[COMPRA &gt;30%]],"&gt;"&amp;0,Tabela1[[#This Row],[COMPRA PADRÃO]:[COMPRA &gt;30%]]),
0))/Tabela1[[#This Row],[U/CX]],0)*Tabela1[[#This Row],[U/CX]])</f>
        <v>380</v>
      </c>
      <c r="BA789" s="19"/>
      <c r="BB789" s="19"/>
      <c r="BC789" s="5"/>
      <c r="BD789" s="43">
        <f t="shared" si="337"/>
        <v>7.6792452830188678</v>
      </c>
      <c r="BE789" s="44">
        <f>Tabela1[[#This Row],[MÉDIA DIÁRIA]]*180</f>
        <v>1382.2641509433961</v>
      </c>
      <c r="BF789" s="44">
        <f>Tabela1[[#This Row],[MÉDIA DIÁRIA]]*IF(Tabela1[[#This Row],[ABC FAT]]="A",(13*22),IF(Tabela1[[#This Row],[ABC FAT]]="B",(9*22),IF(Tabela1[[#This Row],[ABC FAT]]="C",(3*22),0)))</f>
        <v>2196.2641509433961</v>
      </c>
      <c r="BG789" s="44">
        <f>SUM(Tabela1[[#This Row],[ESTOQUE TOTAL]],Tabela1[[#This Row],[TRÂNSITO TOTAL]])</f>
        <v>1925</v>
      </c>
      <c r="BH7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1660</v>
      </c>
      <c r="BI7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7.2345072345072353E-4</v>
      </c>
    </row>
    <row r="790" spans="1:61" s="3" customFormat="1" x14ac:dyDescent="0.2">
      <c r="A790" s="4" t="s">
        <v>17</v>
      </c>
      <c r="B790" s="4" t="s">
        <v>20</v>
      </c>
      <c r="C790" s="4">
        <v>50</v>
      </c>
      <c r="D790" s="4" t="s">
        <v>19</v>
      </c>
      <c r="E790" s="5">
        <v>5650</v>
      </c>
      <c r="F790" s="4">
        <v>3450</v>
      </c>
      <c r="G790" s="4">
        <v>1800</v>
      </c>
      <c r="H790" s="4">
        <v>10150</v>
      </c>
      <c r="I790" s="4">
        <v>7750</v>
      </c>
      <c r="J790" s="4"/>
      <c r="K790" s="4"/>
      <c r="L790" s="4">
        <v>50</v>
      </c>
      <c r="M790" s="4">
        <v>6150</v>
      </c>
      <c r="N790" s="4">
        <v>5300</v>
      </c>
      <c r="O790" s="4">
        <v>4150</v>
      </c>
      <c r="P790" s="4">
        <v>3800</v>
      </c>
      <c r="Q790" s="13">
        <f t="shared" si="312"/>
        <v>1.1709844559585492</v>
      </c>
      <c r="R790" s="16">
        <f t="shared" si="313"/>
        <v>0.71502590673575128</v>
      </c>
      <c r="S790" s="16">
        <f t="shared" si="314"/>
        <v>0.37305699481865284</v>
      </c>
      <c r="T790" s="16">
        <f t="shared" si="315"/>
        <v>2.1036269430051813</v>
      </c>
      <c r="U790" s="16">
        <f t="shared" si="316"/>
        <v>1.6062176165803108</v>
      </c>
      <c r="V790" s="16">
        <f t="shared" si="317"/>
        <v>0</v>
      </c>
      <c r="W790" s="16">
        <f t="shared" si="318"/>
        <v>0</v>
      </c>
      <c r="X790" s="16">
        <f t="shared" si="319"/>
        <v>1.0362694300518135E-2</v>
      </c>
      <c r="Y790" s="16">
        <f t="shared" si="320"/>
        <v>1.2746113989637307</v>
      </c>
      <c r="Z790" s="16">
        <f t="shared" si="321"/>
        <v>1.0984455958549222</v>
      </c>
      <c r="AA790" s="16">
        <f t="shared" si="322"/>
        <v>0.86010362694300513</v>
      </c>
      <c r="AB790" s="17">
        <f t="shared" si="323"/>
        <v>0.78756476683937826</v>
      </c>
      <c r="AC790" s="15">
        <v>559671.5</v>
      </c>
      <c r="AD790" s="14">
        <f>AVERAGE(Tabela1[[#This Row],[202407-JUL]:[202506-JUN]])</f>
        <v>4825</v>
      </c>
      <c r="AE790" s="14">
        <f t="shared" si="324"/>
        <v>5355.5555555555557</v>
      </c>
      <c r="AF790" s="5">
        <v>1</v>
      </c>
      <c r="AG790" s="6">
        <v>19200</v>
      </c>
      <c r="AH790" s="4">
        <v>26700</v>
      </c>
      <c r="AI790" s="23">
        <f>SUM(Tabela1[[#This Row],[ESTOQUE RJ]:[ESTOQUE SC]])</f>
        <v>45900</v>
      </c>
      <c r="AJ790" s="4">
        <v>0</v>
      </c>
      <c r="AK790" s="4">
        <v>0</v>
      </c>
      <c r="AL790" s="24">
        <f>SUM(Tabela1[[#This Row],[QTD CONTAINER]:[QTD FÁBRICA]])</f>
        <v>0</v>
      </c>
      <c r="AM790" s="7">
        <f t="shared" si="325"/>
        <v>3.9792746113989637</v>
      </c>
      <c r="AN790" s="7">
        <f t="shared" si="326"/>
        <v>5.5336787564766841</v>
      </c>
      <c r="AO790" s="8">
        <f t="shared" si="327"/>
        <v>0</v>
      </c>
      <c r="AP790" s="9">
        <f t="shared" si="328"/>
        <v>0</v>
      </c>
      <c r="AQ790" s="25">
        <f t="shared" si="329"/>
        <v>9.5129533678756477</v>
      </c>
      <c r="AR790" s="18">
        <f t="shared" si="330"/>
        <v>3.5850622406639006</v>
      </c>
      <c r="AS790" s="7">
        <f t="shared" si="331"/>
        <v>4.9854771784232366</v>
      </c>
      <c r="AT790" s="8">
        <f t="shared" si="332"/>
        <v>0</v>
      </c>
      <c r="AU790" s="9">
        <f t="shared" si="333"/>
        <v>0</v>
      </c>
      <c r="AV790" s="10">
        <f t="shared" si="334"/>
        <v>8.5705394190871367</v>
      </c>
      <c r="AW790" s="22">
        <f t="shared" si="335"/>
        <v>3.9879945429740795</v>
      </c>
      <c r="AX790" s="5">
        <f t="shared" si="336"/>
        <v>16850</v>
      </c>
      <c r="AY790" s="4">
        <f>IF(
  AND(Tabela1[[#This Row],[GRUPO | ITEM]]="PALHETAS",NOT(OR(MID(Tabela1[[#This Row],[ITEM]],1,5)="YN-PF",MID(Tabela1[[#This Row],[ITEM]],1,5)="YN-PC"))),
  0,
  IF(
    ROUNDUP(
      IF(
        IF(D790="A",13-SUM(AR790:AU790),IF(D790="B",11-SUM(AR790:AU790),IF(D790="C",7-SUM(AR790:AU790))))
        &lt;0,
        0,
        IF(D790="A",13-SUM(AR790:AU790),IF(D790="B",11-SUM(AR790:AU790),IF(D790="C",7-SUM(AR790:AU790))))
      )
      *AE790/C790, 0
    )
    *C790 = 0,
    0,
    ROUNDUP(
      IF(
        IF(D790="A",13-SUM(AR790:AU790),IF(D790="B",11-SUM(AR790:AU790),IF(D790="C",7-SUM(AR790:AU790))))
        &lt;0,
        0,
        IF(D790="A",13-SUM(AR790:AU790),IF(D790="B",11-SUM(AR790:AU790),IF(D790="C",7-SUM(AR790:AU790))))
      )
      *AE790/C790, 0
    ) *C790
  )
)</f>
        <v>23750</v>
      </c>
      <c r="AZ790" s="26">
        <f>IF(OR(COUNTIF(AB790,"&gt;="&amp;1.5)+COUNTIF(AA790,"&gt;="&amp;1.5)+COUNTIF(Z790,"&gt;="&amp;1.5)+COUNTIF(Y790,"&gt;="&amp;1.5)+COUNTIF(X790,"&gt;="&amp;1.5)&gt;=2,COUNTIF(AB790,"&gt;="&amp;2)&gt;=1,AND(AA790&gt;=1.5,AB790&lt;=0.3,AI790=0)),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+IFERROR(BA790*C790,0),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+IFERROR(BA790*C790,0),
IFERROR(AVERAGEIF(Tabela1[[#This Row],[COMPRA PADRÃO]:[COMPRA &gt;30%]],"&gt;"&amp;0,Tabela1[[#This Row],[COMPRA PADRÃO]:[COMPRA &gt;30%]]),
0))/Tabela1[[#This Row],[U/CX]],0)*Tabela1[[#This Row],[U/CX]])</f>
        <v>20300</v>
      </c>
      <c r="BA790" s="19"/>
      <c r="BB790" s="19"/>
      <c r="BC790" s="5"/>
      <c r="BD790" s="43">
        <f t="shared" si="337"/>
        <v>182.0754716981132</v>
      </c>
      <c r="BE790" s="44">
        <f>Tabela1[[#This Row],[MÉDIA DIÁRIA]]*180</f>
        <v>32773.584905660377</v>
      </c>
      <c r="BF790" s="44">
        <f>Tabela1[[#This Row],[MÉDIA DIÁRIA]]*IF(Tabela1[[#This Row],[ABC FAT]]="A",(13*22),IF(Tabela1[[#This Row],[ABC FAT]]="B",(9*22),IF(Tabela1[[#This Row],[ABC FAT]]="C",(3*22),0)))</f>
        <v>52073.584905660377</v>
      </c>
      <c r="BG790" s="44">
        <f>SUM(Tabela1[[#This Row],[ESTOQUE TOTAL]],Tabela1[[#This Row],[TRÂNSITO TOTAL]])</f>
        <v>45900</v>
      </c>
      <c r="BH7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38950</v>
      </c>
      <c r="BI7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3.0512377662636731E-5</v>
      </c>
    </row>
    <row r="791" spans="1:61" s="3" customFormat="1" x14ac:dyDescent="0.2">
      <c r="A791" s="4" t="s">
        <v>117</v>
      </c>
      <c r="B791" s="4" t="s">
        <v>473</v>
      </c>
      <c r="C791" s="4">
        <v>12</v>
      </c>
      <c r="D791" s="4" t="s">
        <v>16</v>
      </c>
      <c r="E791" s="5">
        <v>288</v>
      </c>
      <c r="F791" s="4">
        <v>252</v>
      </c>
      <c r="G791" s="4">
        <v>240</v>
      </c>
      <c r="H791" s="4">
        <v>144</v>
      </c>
      <c r="I791" s="4">
        <v>348</v>
      </c>
      <c r="J791" s="4">
        <v>84</v>
      </c>
      <c r="K791" s="4">
        <v>216</v>
      </c>
      <c r="L791" s="4">
        <v>84</v>
      </c>
      <c r="M791" s="4">
        <v>156</v>
      </c>
      <c r="N791" s="4">
        <v>168</v>
      </c>
      <c r="O791" s="4">
        <v>240</v>
      </c>
      <c r="P791" s="4">
        <v>240</v>
      </c>
      <c r="Q791" s="13">
        <f t="shared" si="312"/>
        <v>1.4048780487804877</v>
      </c>
      <c r="R791" s="16">
        <f t="shared" si="313"/>
        <v>1.2292682926829268</v>
      </c>
      <c r="S791" s="16">
        <f t="shared" si="314"/>
        <v>1.1707317073170731</v>
      </c>
      <c r="T791" s="16">
        <f t="shared" si="315"/>
        <v>0.70243902439024386</v>
      </c>
      <c r="U791" s="16">
        <f t="shared" si="316"/>
        <v>1.6975609756097561</v>
      </c>
      <c r="V791" s="16">
        <f t="shared" si="317"/>
        <v>0.40975609756097559</v>
      </c>
      <c r="W791" s="16">
        <f t="shared" si="318"/>
        <v>1.0536585365853659</v>
      </c>
      <c r="X791" s="16">
        <f t="shared" si="319"/>
        <v>0.40975609756097559</v>
      </c>
      <c r="Y791" s="16">
        <f t="shared" si="320"/>
        <v>0.76097560975609757</v>
      </c>
      <c r="Z791" s="16">
        <f t="shared" si="321"/>
        <v>0.81951219512195117</v>
      </c>
      <c r="AA791" s="16">
        <f t="shared" si="322"/>
        <v>1.1707317073170731</v>
      </c>
      <c r="AB791" s="17">
        <f t="shared" si="323"/>
        <v>1.1707317073170731</v>
      </c>
      <c r="AC791" s="15">
        <v>112437.48</v>
      </c>
      <c r="AD791" s="14">
        <f>AVERAGE(Tabela1[[#This Row],[202407-JUL]:[202506-JUN]])</f>
        <v>205</v>
      </c>
      <c r="AE791" s="14">
        <f t="shared" si="324"/>
        <v>205</v>
      </c>
      <c r="AF791" s="5">
        <v>3</v>
      </c>
      <c r="AG791" s="6">
        <v>528</v>
      </c>
      <c r="AH791" s="4">
        <v>1812</v>
      </c>
      <c r="AI791" s="23">
        <f>SUM(Tabela1[[#This Row],[ESTOQUE RJ]:[ESTOQUE SC]])</f>
        <v>2340</v>
      </c>
      <c r="AJ791" s="4">
        <v>0</v>
      </c>
      <c r="AK791" s="4">
        <v>0</v>
      </c>
      <c r="AL791" s="24">
        <f>SUM(Tabela1[[#This Row],[QTD CONTAINER]:[QTD FÁBRICA]])</f>
        <v>0</v>
      </c>
      <c r="AM791" s="7">
        <f t="shared" si="325"/>
        <v>2.575609756097561</v>
      </c>
      <c r="AN791" s="7">
        <f t="shared" si="326"/>
        <v>8.8390243902439032</v>
      </c>
      <c r="AO791" s="8">
        <f t="shared" si="327"/>
        <v>0</v>
      </c>
      <c r="AP791" s="9">
        <f t="shared" si="328"/>
        <v>0</v>
      </c>
      <c r="AQ791" s="25">
        <f t="shared" si="329"/>
        <v>11.414634146341465</v>
      </c>
      <c r="AR791" s="18">
        <f t="shared" si="330"/>
        <v>2.575609756097561</v>
      </c>
      <c r="AS791" s="7">
        <f t="shared" si="331"/>
        <v>8.8390243902439032</v>
      </c>
      <c r="AT791" s="8">
        <f t="shared" si="332"/>
        <v>0</v>
      </c>
      <c r="AU791" s="9">
        <f t="shared" si="333"/>
        <v>0</v>
      </c>
      <c r="AV791" s="10">
        <f t="shared" si="334"/>
        <v>11.414634146341465</v>
      </c>
      <c r="AW791" s="22">
        <f t="shared" si="335"/>
        <v>0</v>
      </c>
      <c r="AX791" s="5">
        <f t="shared" si="336"/>
        <v>0</v>
      </c>
      <c r="AY791" s="4">
        <f>IF(
  AND(Tabela1[[#This Row],[GRUPO | ITEM]]="PALHETAS",NOT(OR(MID(Tabela1[[#This Row],[ITEM]],1,5)="YN-PF",MID(Tabela1[[#This Row],[ITEM]],1,5)="YN-PC"))),
  0,
  IF(
    ROUNDUP(
      IF(
        IF(D791="A",13-SUM(AR791:AU791),IF(D791="B",11-SUM(AR791:AU791),IF(D791="C",7-SUM(AR791:AU791))))
        &lt;0,
        0,
        IF(D791="A",13-SUM(AR791:AU791),IF(D791="B",11-SUM(AR791:AU791),IF(D791="C",7-SUM(AR791:AU791))))
      )
      *AE791/C791, 0
    )
    *C791 = 0,
    0,
    ROUNDUP(
      IF(
        IF(D791="A",13-SUM(AR791:AU791),IF(D791="B",11-SUM(AR791:AU791),IF(D791="C",7-SUM(AR791:AU791))))
        &lt;0,
        0,
        IF(D791="A",13-SUM(AR791:AU791),IF(D791="B",11-SUM(AR791:AU791),IF(D791="C",7-SUM(AR791:AU791))))
      )
      *AE791/C791, 0
    ) *C791
  )
)</f>
        <v>0</v>
      </c>
      <c r="AZ791" s="26">
        <f>IF(OR(COUNTIF(AB791,"&gt;="&amp;1.5)+COUNTIF(AA791,"&gt;="&amp;1.5)+COUNTIF(Z791,"&gt;="&amp;1.5)+COUNTIF(Y791,"&gt;="&amp;1.5)+COUNTIF(X791,"&gt;="&amp;1.5)&gt;=2,COUNTIF(AB791,"&gt;="&amp;2)&gt;=1,AND(AA791&gt;=1.5,AB791&lt;=0.3,AI791=0)),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+IFERROR(BA791*C791,0),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+IFERROR(BA791*C791,0),
IFERROR(AVERAGEIF(Tabela1[[#This Row],[COMPRA PADRÃO]:[COMPRA &gt;30%]],"&gt;"&amp;0,Tabela1[[#This Row],[COMPRA PADRÃO]:[COMPRA &gt;30%]]),
0))/Tabela1[[#This Row],[U/CX]],0)*Tabela1[[#This Row],[U/CX]])</f>
        <v>0</v>
      </c>
      <c r="BA791" s="19"/>
      <c r="BB791" s="19"/>
      <c r="BC791" s="5"/>
      <c r="BD791" s="43">
        <f t="shared" si="337"/>
        <v>9.2830188679245289</v>
      </c>
      <c r="BE791" s="44">
        <f>Tabela1[[#This Row],[MÉDIA DIÁRIA]]*180</f>
        <v>1670.9433962264152</v>
      </c>
      <c r="BF791" s="44">
        <f>Tabela1[[#This Row],[MÉDIA DIÁRIA]]*IF(Tabela1[[#This Row],[ABC FAT]]="A",(13*22),IF(Tabela1[[#This Row],[ABC FAT]]="B",(9*22),IF(Tabela1[[#This Row],[ABC FAT]]="C",(3*22),0)))</f>
        <v>1838.0377358490566</v>
      </c>
      <c r="BG791" s="44">
        <f>SUM(Tabela1[[#This Row],[ESTOQUE TOTAL]],Tabela1[[#This Row],[TRÂNSITO TOTAL]])</f>
        <v>2340</v>
      </c>
      <c r="BH7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1164</v>
      </c>
      <c r="BI7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5.9846431797651312E-4</v>
      </c>
    </row>
    <row r="792" spans="1:61" s="3" customFormat="1" x14ac:dyDescent="0.2">
      <c r="A792" s="4" t="s">
        <v>202</v>
      </c>
      <c r="B792" s="4" t="s">
        <v>368</v>
      </c>
      <c r="C792" s="4">
        <v>15</v>
      </c>
      <c r="D792" s="4" t="s">
        <v>85</v>
      </c>
      <c r="E792" s="5">
        <v>15</v>
      </c>
      <c r="F792" s="4">
        <v>15</v>
      </c>
      <c r="G792" s="4">
        <v>15</v>
      </c>
      <c r="H792" s="4">
        <v>60</v>
      </c>
      <c r="I792" s="4"/>
      <c r="J792" s="4"/>
      <c r="K792" s="4">
        <v>15</v>
      </c>
      <c r="L792" s="4"/>
      <c r="M792" s="4"/>
      <c r="N792" s="4">
        <v>30</v>
      </c>
      <c r="O792" s="4"/>
      <c r="P792" s="4">
        <v>90</v>
      </c>
      <c r="Q792" s="13">
        <f t="shared" si="312"/>
        <v>0.4375</v>
      </c>
      <c r="R792" s="16">
        <f t="shared" si="313"/>
        <v>0.4375</v>
      </c>
      <c r="S792" s="16">
        <f t="shared" si="314"/>
        <v>0.4375</v>
      </c>
      <c r="T792" s="16">
        <f t="shared" si="315"/>
        <v>1.75</v>
      </c>
      <c r="U792" s="16">
        <f t="shared" si="316"/>
        <v>0</v>
      </c>
      <c r="V792" s="16">
        <f t="shared" si="317"/>
        <v>0</v>
      </c>
      <c r="W792" s="16">
        <f t="shared" si="318"/>
        <v>0.4375</v>
      </c>
      <c r="X792" s="16">
        <f t="shared" si="319"/>
        <v>0</v>
      </c>
      <c r="Y792" s="16">
        <f t="shared" si="320"/>
        <v>0</v>
      </c>
      <c r="Z792" s="16">
        <f t="shared" si="321"/>
        <v>0.875</v>
      </c>
      <c r="AA792" s="16">
        <f t="shared" si="322"/>
        <v>0</v>
      </c>
      <c r="AB792" s="17">
        <f t="shared" si="323"/>
        <v>2.625</v>
      </c>
      <c r="AC792" s="15">
        <v>3394.95</v>
      </c>
      <c r="AD792" s="14">
        <f>AVERAGE(Tabela1[[#This Row],[202407-JUL]:[202506-JUN]])</f>
        <v>34.285714285714285</v>
      </c>
      <c r="AE792" s="14">
        <f t="shared" si="324"/>
        <v>34.285714285714285</v>
      </c>
      <c r="AF792" s="5">
        <v>0</v>
      </c>
      <c r="AG792" s="6">
        <v>240</v>
      </c>
      <c r="AH792" s="4">
        <v>0</v>
      </c>
      <c r="AI792" s="23">
        <f>SUM(Tabela1[[#This Row],[ESTOQUE RJ]:[ESTOQUE SC]])</f>
        <v>240</v>
      </c>
      <c r="AJ792" s="4">
        <v>0</v>
      </c>
      <c r="AK792" s="4">
        <v>0</v>
      </c>
      <c r="AL792" s="24">
        <f>SUM(Tabela1[[#This Row],[QTD CONTAINER]:[QTD FÁBRICA]])</f>
        <v>0</v>
      </c>
      <c r="AM792" s="7">
        <f t="shared" si="325"/>
        <v>7</v>
      </c>
      <c r="AN792" s="7">
        <f t="shared" si="326"/>
        <v>0</v>
      </c>
      <c r="AO792" s="8">
        <f t="shared" si="327"/>
        <v>0</v>
      </c>
      <c r="AP792" s="9">
        <f t="shared" si="328"/>
        <v>0</v>
      </c>
      <c r="AQ792" s="25">
        <f t="shared" si="329"/>
        <v>7</v>
      </c>
      <c r="AR792" s="18">
        <f t="shared" si="330"/>
        <v>7</v>
      </c>
      <c r="AS792" s="7">
        <f t="shared" si="331"/>
        <v>0</v>
      </c>
      <c r="AT792" s="8">
        <f t="shared" si="332"/>
        <v>0</v>
      </c>
      <c r="AU792" s="9">
        <f t="shared" si="333"/>
        <v>0</v>
      </c>
      <c r="AV792" s="10">
        <f t="shared" si="334"/>
        <v>7</v>
      </c>
      <c r="AW792" s="22">
        <f t="shared" si="335"/>
        <v>5.6875</v>
      </c>
      <c r="AX792" s="5">
        <f t="shared" si="336"/>
        <v>0</v>
      </c>
      <c r="AY792" s="4">
        <f>IF(
  AND(Tabela1[[#This Row],[GRUPO | ITEM]]="PALHETAS",NOT(OR(MID(Tabela1[[#This Row],[ITEM]],1,5)="YN-PF",MID(Tabela1[[#This Row],[ITEM]],1,5)="YN-PC"))),
  0,
  IF(
    ROUNDUP(
      IF(
        IF(D792="A",13-SUM(AR792:AU792),IF(D792="B",11-SUM(AR792:AU792),IF(D792="C",7-SUM(AR792:AU792))))
        &lt;0,
        0,
        IF(D792="A",13-SUM(AR792:AU792),IF(D792="B",11-SUM(AR792:AU792),IF(D792="C",7-SUM(AR792:AU792))))
      )
      *AE792/C792, 0
    )
    *C792 = 0,
    0,
    ROUNDUP(
      IF(
        IF(D792="A",13-SUM(AR792:AU792),IF(D792="B",11-SUM(AR792:AU792),IF(D792="C",7-SUM(AR792:AU792))))
        &lt;0,
        0,
        IF(D792="A",13-SUM(AR792:AU792),IF(D792="B",11-SUM(AR792:AU792),IF(D792="C",7-SUM(AR792:AU792))))
      )
      *AE792/C792, 0
    ) *C792
  )
)</f>
        <v>0</v>
      </c>
      <c r="AZ792" s="26">
        <f>IF(OR(COUNTIF(AB792,"&gt;="&amp;1.5)+COUNTIF(AA792,"&gt;="&amp;1.5)+COUNTIF(Z792,"&gt;="&amp;1.5)+COUNTIF(Y792,"&gt;="&amp;1.5)+COUNTIF(X792,"&gt;="&amp;1.5)&gt;=2,COUNTIF(AB792,"&gt;="&amp;2)&gt;=1,AND(AA792&gt;=1.5,AB792&lt;=0.3,AI792=0)),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+IFERROR(BA792*C792,0),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+IFERROR(BA792*C792,0),
IFERROR(AVERAGEIF(Tabela1[[#This Row],[COMPRA PADRÃO]:[COMPRA &gt;30%]],"&gt;"&amp;0,Tabela1[[#This Row],[COMPRA PADRÃO]:[COMPRA &gt;30%]]),
0))/Tabela1[[#This Row],[U/CX]],0)*Tabela1[[#This Row],[U/CX]])</f>
        <v>195</v>
      </c>
      <c r="BA792" s="19"/>
      <c r="BB792" s="19"/>
      <c r="BC792" s="41"/>
      <c r="BD792" s="43">
        <f t="shared" si="337"/>
        <v>0.90566037735849059</v>
      </c>
      <c r="BE792" s="44">
        <f>Tabela1[[#This Row],[MÉDIA DIÁRIA]]*180</f>
        <v>163.01886792452831</v>
      </c>
      <c r="BF792" s="44">
        <f>Tabela1[[#This Row],[MÉDIA DIÁRIA]]*IF(Tabela1[[#This Row],[ABC FAT]]="A",(13*22),IF(Tabela1[[#This Row],[ABC FAT]]="B",(9*22),IF(Tabela1[[#This Row],[ABC FAT]]="C",(3*22),0)))</f>
        <v>59.773584905660378</v>
      </c>
      <c r="BG792" s="44">
        <f>SUM(Tabela1[[#This Row],[ESTOQUE TOTAL]],Tabela1[[#This Row],[TRÂNSITO TOTAL]])</f>
        <v>240</v>
      </c>
      <c r="BH7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793" spans="1:61" s="3" customFormat="1" x14ac:dyDescent="0.2">
      <c r="A793" s="4" t="s">
        <v>760</v>
      </c>
      <c r="B793" s="4" t="s">
        <v>762</v>
      </c>
      <c r="C793" s="4">
        <v>10</v>
      </c>
      <c r="D793" s="4" t="s">
        <v>16</v>
      </c>
      <c r="E793" s="5">
        <v>100</v>
      </c>
      <c r="F793" s="4">
        <v>130</v>
      </c>
      <c r="G793" s="4">
        <v>90</v>
      </c>
      <c r="H793" s="4">
        <v>40</v>
      </c>
      <c r="I793" s="4">
        <v>50</v>
      </c>
      <c r="J793" s="4"/>
      <c r="K793" s="4"/>
      <c r="L793" s="4">
        <v>40</v>
      </c>
      <c r="M793" s="4">
        <v>120</v>
      </c>
      <c r="N793" s="4">
        <v>100</v>
      </c>
      <c r="O793" s="4">
        <v>140</v>
      </c>
      <c r="P793" s="4">
        <v>100</v>
      </c>
      <c r="Q793" s="13">
        <f t="shared" si="312"/>
        <v>1.098901098901099</v>
      </c>
      <c r="R793" s="16">
        <f t="shared" si="313"/>
        <v>1.4285714285714286</v>
      </c>
      <c r="S793" s="16">
        <f t="shared" si="314"/>
        <v>0.98901098901098905</v>
      </c>
      <c r="T793" s="16">
        <f t="shared" si="315"/>
        <v>0.43956043956043955</v>
      </c>
      <c r="U793" s="16">
        <f t="shared" si="316"/>
        <v>0.5494505494505495</v>
      </c>
      <c r="V793" s="16">
        <f t="shared" si="317"/>
        <v>0</v>
      </c>
      <c r="W793" s="16">
        <f t="shared" si="318"/>
        <v>0</v>
      </c>
      <c r="X793" s="16">
        <f t="shared" si="319"/>
        <v>0.43956043956043955</v>
      </c>
      <c r="Y793" s="16">
        <f t="shared" si="320"/>
        <v>1.3186813186813187</v>
      </c>
      <c r="Z793" s="16">
        <f t="shared" si="321"/>
        <v>1.098901098901099</v>
      </c>
      <c r="AA793" s="16">
        <f t="shared" si="322"/>
        <v>1.5384615384615385</v>
      </c>
      <c r="AB793" s="17">
        <f t="shared" si="323"/>
        <v>1.098901098901099</v>
      </c>
      <c r="AC793" s="15">
        <v>66506.899999999994</v>
      </c>
      <c r="AD793" s="14">
        <f>AVERAGE(Tabela1[[#This Row],[202407-JUL]:[202506-JUN]])</f>
        <v>91</v>
      </c>
      <c r="AE793" s="14">
        <f t="shared" si="324"/>
        <v>91</v>
      </c>
      <c r="AF793" s="5">
        <v>2</v>
      </c>
      <c r="AG793" s="6">
        <v>10</v>
      </c>
      <c r="AH793" s="4">
        <v>280</v>
      </c>
      <c r="AI793" s="23">
        <f>SUM(Tabela1[[#This Row],[ESTOQUE RJ]:[ESTOQUE SC]])</f>
        <v>290</v>
      </c>
      <c r="AJ793" s="4">
        <v>500</v>
      </c>
      <c r="AK793" s="4">
        <v>0</v>
      </c>
      <c r="AL793" s="24">
        <f>SUM(Tabela1[[#This Row],[QTD CONTAINER]:[QTD FÁBRICA]])</f>
        <v>500</v>
      </c>
      <c r="AM793" s="7">
        <f t="shared" si="325"/>
        <v>0.10989010989010989</v>
      </c>
      <c r="AN793" s="7">
        <f t="shared" si="326"/>
        <v>3.0769230769230771</v>
      </c>
      <c r="AO793" s="8">
        <f t="shared" si="327"/>
        <v>5.4945054945054945</v>
      </c>
      <c r="AP793" s="9">
        <f t="shared" si="328"/>
        <v>0</v>
      </c>
      <c r="AQ793" s="25">
        <f t="shared" si="329"/>
        <v>8.6813186813186825</v>
      </c>
      <c r="AR793" s="18">
        <f t="shared" si="330"/>
        <v>0.10989010989010989</v>
      </c>
      <c r="AS793" s="7">
        <f t="shared" si="331"/>
        <v>3.0769230769230771</v>
      </c>
      <c r="AT793" s="8">
        <f t="shared" si="332"/>
        <v>5.4945054945054945</v>
      </c>
      <c r="AU793" s="9">
        <f t="shared" si="333"/>
        <v>0</v>
      </c>
      <c r="AV793" s="10">
        <f t="shared" si="334"/>
        <v>8.6813186813186825</v>
      </c>
      <c r="AW793" s="22">
        <f t="shared" si="335"/>
        <v>2.4175824175824174</v>
      </c>
      <c r="AX793" s="5">
        <f t="shared" si="336"/>
        <v>220</v>
      </c>
      <c r="AY793" s="4">
        <f>IF(
  AND(Tabela1[[#This Row],[GRUPO | ITEM]]="PALHETAS",NOT(OR(MID(Tabela1[[#This Row],[ITEM]],1,5)="YN-PF",MID(Tabela1[[#This Row],[ITEM]],1,5)="YN-PC"))),
  0,
  IF(
    ROUNDUP(
      IF(
        IF(D793="A",13-SUM(AR793:AU793),IF(D793="B",11-SUM(AR793:AU793),IF(D793="C",7-SUM(AR793:AU793))))
        &lt;0,
        0,
        IF(D793="A",13-SUM(AR793:AU793),IF(D793="B",11-SUM(AR793:AU793),IF(D793="C",7-SUM(AR793:AU793))))
      )
      *AE793/C793, 0
    )
    *C793 = 0,
    0,
    ROUNDUP(
      IF(
        IF(D793="A",13-SUM(AR793:AU793),IF(D793="B",11-SUM(AR793:AU793),IF(D793="C",7-SUM(AR793:AU793))))
        &lt;0,
        0,
        IF(D793="A",13-SUM(AR793:AU793),IF(D793="B",11-SUM(AR793:AU793),IF(D793="C",7-SUM(AR793:AU793))))
      )
      *AE793/C793, 0
    ) *C793
  )
)</f>
        <v>220</v>
      </c>
      <c r="AZ793" s="26">
        <f>IF(OR(COUNTIF(AB793,"&gt;="&amp;1.5)+COUNTIF(AA793,"&gt;="&amp;1.5)+COUNTIF(Z793,"&gt;="&amp;1.5)+COUNTIF(Y793,"&gt;="&amp;1.5)+COUNTIF(X793,"&gt;="&amp;1.5)&gt;=2,COUNTIF(AB793,"&gt;="&amp;2)&gt;=1,AND(AA793&gt;=1.5,AB793&lt;=0.3,AI793=0)),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+IFERROR(BA793*C793,0),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+IFERROR(BA793*C793,0),
IFERROR(AVERAGEIF(Tabela1[[#This Row],[COMPRA PADRÃO]:[COMPRA &gt;30%]],"&gt;"&amp;0,Tabela1[[#This Row],[COMPRA PADRÃO]:[COMPRA &gt;30%]]),
0))/Tabela1[[#This Row],[U/CX]],0)*Tabela1[[#This Row],[U/CX]])</f>
        <v>220</v>
      </c>
      <c r="BA793" s="33"/>
      <c r="BB793" s="33"/>
      <c r="BC793" s="42"/>
      <c r="BD793" s="43">
        <f t="shared" si="337"/>
        <v>3.4339622641509435</v>
      </c>
      <c r="BE793" s="44">
        <f>Tabela1[[#This Row],[MÉDIA DIÁRIA]]*180</f>
        <v>618.11320754716985</v>
      </c>
      <c r="BF793" s="44">
        <f>Tabela1[[#This Row],[MÉDIA DIÁRIA]]*IF(Tabela1[[#This Row],[ABC FAT]]="A",(13*22),IF(Tabela1[[#This Row],[ABC FAT]]="B",(9*22),IF(Tabela1[[#This Row],[ABC FAT]]="C",(3*22),0)))</f>
        <v>679.92452830188677</v>
      </c>
      <c r="BG793" s="44">
        <f>SUM(Tabela1[[#This Row],[ESTOQUE TOTAL]],Tabela1[[#This Row],[TRÂNSITO TOTAL]])</f>
        <v>790</v>
      </c>
      <c r="BH7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510</v>
      </c>
      <c r="BI7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1.6178266178266177E-3</v>
      </c>
    </row>
    <row r="794" spans="1:61" s="3" customFormat="1" x14ac:dyDescent="0.2">
      <c r="A794" s="4" t="s">
        <v>172</v>
      </c>
      <c r="B794" s="4" t="s">
        <v>1028</v>
      </c>
      <c r="C794" s="4">
        <v>20</v>
      </c>
      <c r="D794" s="4" t="s">
        <v>16</v>
      </c>
      <c r="E794" s="5">
        <v>300</v>
      </c>
      <c r="F794" s="4">
        <v>340</v>
      </c>
      <c r="G794" s="4">
        <v>40</v>
      </c>
      <c r="H794" s="4">
        <v>360</v>
      </c>
      <c r="I794" s="4">
        <v>120</v>
      </c>
      <c r="J794" s="4">
        <v>20</v>
      </c>
      <c r="K794" s="4">
        <v>120</v>
      </c>
      <c r="L794" s="4">
        <v>80</v>
      </c>
      <c r="M794" s="4">
        <v>100</v>
      </c>
      <c r="N794" s="4">
        <v>120</v>
      </c>
      <c r="O794" s="4">
        <v>60</v>
      </c>
      <c r="P794" s="4">
        <v>180</v>
      </c>
      <c r="Q794" s="13">
        <f t="shared" si="312"/>
        <v>1.9565217391304346</v>
      </c>
      <c r="R794" s="16">
        <f t="shared" si="313"/>
        <v>2.2173913043478262</v>
      </c>
      <c r="S794" s="16">
        <f t="shared" si="314"/>
        <v>0.2608695652173913</v>
      </c>
      <c r="T794" s="16">
        <f t="shared" si="315"/>
        <v>2.3478260869565215</v>
      </c>
      <c r="U794" s="16">
        <f t="shared" si="316"/>
        <v>0.78260869565217384</v>
      </c>
      <c r="V794" s="16">
        <f t="shared" si="317"/>
        <v>0.13043478260869565</v>
      </c>
      <c r="W794" s="16">
        <f t="shared" si="318"/>
        <v>0.78260869565217384</v>
      </c>
      <c r="X794" s="16">
        <f t="shared" si="319"/>
        <v>0.52173913043478259</v>
      </c>
      <c r="Y794" s="16">
        <f t="shared" si="320"/>
        <v>0.65217391304347827</v>
      </c>
      <c r="Z794" s="16">
        <f t="shared" si="321"/>
        <v>0.78260869565217384</v>
      </c>
      <c r="AA794" s="16">
        <f t="shared" si="322"/>
        <v>0.39130434782608692</v>
      </c>
      <c r="AB794" s="17">
        <f t="shared" si="323"/>
        <v>1.1739130434782608</v>
      </c>
      <c r="AC794" s="15">
        <v>86899.8</v>
      </c>
      <c r="AD794" s="14">
        <f>AVERAGE(Tabela1[[#This Row],[202407-JUL]:[202506-JUN]])</f>
        <v>153.33333333333334</v>
      </c>
      <c r="AE794" s="14">
        <f t="shared" si="324"/>
        <v>178</v>
      </c>
      <c r="AF794" s="5">
        <v>0</v>
      </c>
      <c r="AG794" s="6">
        <v>820</v>
      </c>
      <c r="AH794" s="4">
        <v>800</v>
      </c>
      <c r="AI794" s="23">
        <f>SUM(Tabela1[[#This Row],[ESTOQUE RJ]:[ESTOQUE SC]])</f>
        <v>1620</v>
      </c>
      <c r="AJ794" s="4">
        <v>0</v>
      </c>
      <c r="AK794" s="4">
        <v>0</v>
      </c>
      <c r="AL794" s="24">
        <f>SUM(Tabela1[[#This Row],[QTD CONTAINER]:[QTD FÁBRICA]])</f>
        <v>0</v>
      </c>
      <c r="AM794" s="7">
        <f t="shared" si="325"/>
        <v>5.3478260869565215</v>
      </c>
      <c r="AN794" s="7">
        <f t="shared" si="326"/>
        <v>5.2173913043478262</v>
      </c>
      <c r="AO794" s="8">
        <f t="shared" si="327"/>
        <v>0</v>
      </c>
      <c r="AP794" s="9">
        <f t="shared" si="328"/>
        <v>0</v>
      </c>
      <c r="AQ794" s="25">
        <f t="shared" si="329"/>
        <v>10.565217391304348</v>
      </c>
      <c r="AR794" s="18">
        <f t="shared" si="330"/>
        <v>4.606741573033708</v>
      </c>
      <c r="AS794" s="7">
        <f t="shared" si="331"/>
        <v>4.4943820224719104</v>
      </c>
      <c r="AT794" s="8">
        <f t="shared" si="332"/>
        <v>0</v>
      </c>
      <c r="AU794" s="9">
        <f t="shared" si="333"/>
        <v>0</v>
      </c>
      <c r="AV794" s="10">
        <f t="shared" si="334"/>
        <v>9.1011235955056193</v>
      </c>
      <c r="AW794" s="22">
        <f t="shared" si="335"/>
        <v>1.3279678068410461</v>
      </c>
      <c r="AX794" s="5">
        <f t="shared" si="336"/>
        <v>80</v>
      </c>
      <c r="AY794" s="4">
        <f>IF(
  AND(Tabela1[[#This Row],[GRUPO | ITEM]]="PALHETAS",NOT(OR(MID(Tabela1[[#This Row],[ITEM]],1,5)="YN-PF",MID(Tabela1[[#This Row],[ITEM]],1,5)="YN-PC"))),
  0,
  IF(
    ROUNDUP(
      IF(
        IF(D794="A",13-SUM(AR794:AU794),IF(D794="B",11-SUM(AR794:AU794),IF(D794="C",7-SUM(AR794:AU794))))
        &lt;0,
        0,
        IF(D794="A",13-SUM(AR794:AU794),IF(D794="B",11-SUM(AR794:AU794),IF(D794="C",7-SUM(AR794:AU794))))
      )
      *AE794/C794, 0
    )
    *C794 = 0,
    0,
    ROUNDUP(
      IF(
        IF(D794="A",13-SUM(AR794:AU794),IF(D794="B",11-SUM(AR794:AU794),IF(D794="C",7-SUM(AR794:AU794))))
        &lt;0,
        0,
        IF(D794="A",13-SUM(AR794:AU794),IF(D794="B",11-SUM(AR794:AU794),IF(D794="C",7-SUM(AR794:AU794))))
      )
      *AE794/C794, 0
    ) *C794
  )
)</f>
        <v>340</v>
      </c>
      <c r="AZ794" s="26">
        <f>IF(OR(COUNTIF(AB794,"&gt;="&amp;1.5)+COUNTIF(AA794,"&gt;="&amp;1.5)+COUNTIF(Z794,"&gt;="&amp;1.5)+COUNTIF(Y794,"&gt;="&amp;1.5)+COUNTIF(X794,"&gt;="&amp;1.5)&gt;=2,COUNTIF(AB794,"&gt;="&amp;2)&gt;=1,AND(AA794&gt;=1.5,AB794&lt;=0.3,AI794=0)),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+IFERROR(BA794*C794,0),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+IFERROR(BA794*C794,0),
IFERROR(AVERAGEIF(Tabela1[[#This Row],[COMPRA PADRÃO]:[COMPRA &gt;30%]],"&gt;"&amp;0,Tabela1[[#This Row],[COMPRA PADRÃO]:[COMPRA &gt;30%]]),
0))/Tabela1[[#This Row],[U/CX]],0)*Tabela1[[#This Row],[U/CX]])</f>
        <v>220</v>
      </c>
      <c r="BA794" s="19"/>
      <c r="BB794" s="19"/>
      <c r="BC794" s="5"/>
      <c r="BD794" s="43">
        <f t="shared" si="337"/>
        <v>6.9433962264150946</v>
      </c>
      <c r="BE794" s="44">
        <f>Tabela1[[#This Row],[MÉDIA DIÁRIA]]*180</f>
        <v>1249.8113207547169</v>
      </c>
      <c r="BF794" s="44">
        <f>Tabela1[[#This Row],[MÉDIA DIÁRIA]]*IF(Tabela1[[#This Row],[ABC FAT]]="A",(13*22),IF(Tabela1[[#This Row],[ABC FAT]]="B",(9*22),IF(Tabela1[[#This Row],[ABC FAT]]="C",(3*22),0)))</f>
        <v>1374.7924528301887</v>
      </c>
      <c r="BG794" s="44">
        <f>SUM(Tabela1[[#This Row],[ESTOQUE TOTAL]],Tabela1[[#This Row],[TRÂNSITO TOTAL]])</f>
        <v>1620</v>
      </c>
      <c r="BH7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7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8.0012077294685992E-4</v>
      </c>
    </row>
    <row r="795" spans="1:61" s="3" customFormat="1" x14ac:dyDescent="0.2">
      <c r="A795" s="4" t="s">
        <v>34</v>
      </c>
      <c r="B795" s="4" t="s">
        <v>209</v>
      </c>
      <c r="C795" s="4">
        <v>500</v>
      </c>
      <c r="D795" s="4" t="s">
        <v>85</v>
      </c>
      <c r="E795" s="5">
        <v>100</v>
      </c>
      <c r="F795" s="4">
        <v>50</v>
      </c>
      <c r="G795" s="4">
        <v>80</v>
      </c>
      <c r="H795" s="4">
        <v>170</v>
      </c>
      <c r="I795" s="4">
        <v>90</v>
      </c>
      <c r="J795" s="4">
        <v>50</v>
      </c>
      <c r="K795" s="4">
        <v>99</v>
      </c>
      <c r="L795" s="4"/>
      <c r="M795" s="4"/>
      <c r="N795" s="4"/>
      <c r="O795" s="4">
        <v>110</v>
      </c>
      <c r="P795" s="4">
        <v>300</v>
      </c>
      <c r="Q795" s="13">
        <f t="shared" si="312"/>
        <v>0.85795996186844614</v>
      </c>
      <c r="R795" s="16">
        <f t="shared" si="313"/>
        <v>0.42897998093422307</v>
      </c>
      <c r="S795" s="16">
        <f t="shared" si="314"/>
        <v>0.68636796949475687</v>
      </c>
      <c r="T795" s="16">
        <f t="shared" si="315"/>
        <v>1.4585319351763584</v>
      </c>
      <c r="U795" s="16">
        <f t="shared" si="316"/>
        <v>0.77216396568160151</v>
      </c>
      <c r="V795" s="16">
        <f t="shared" si="317"/>
        <v>0.42897998093422307</v>
      </c>
      <c r="W795" s="16">
        <f t="shared" si="318"/>
        <v>0.84938036224976166</v>
      </c>
      <c r="X795" s="16">
        <f t="shared" si="319"/>
        <v>0</v>
      </c>
      <c r="Y795" s="16">
        <f t="shared" si="320"/>
        <v>0</v>
      </c>
      <c r="Z795" s="16">
        <f t="shared" si="321"/>
        <v>0</v>
      </c>
      <c r="AA795" s="16">
        <f t="shared" si="322"/>
        <v>0.94375595805529078</v>
      </c>
      <c r="AB795" s="17">
        <f t="shared" si="323"/>
        <v>2.5738798856053382</v>
      </c>
      <c r="AC795" s="15">
        <v>8566.67</v>
      </c>
      <c r="AD795" s="14">
        <f>AVERAGE(Tabela1[[#This Row],[202407-JUL]:[202506-JUN]])</f>
        <v>116.55555555555556</v>
      </c>
      <c r="AE795" s="14">
        <f t="shared" si="324"/>
        <v>116.55555555555556</v>
      </c>
      <c r="AF795" s="5">
        <v>0</v>
      </c>
      <c r="AG795" s="6">
        <v>490</v>
      </c>
      <c r="AH795" s="4">
        <v>0</v>
      </c>
      <c r="AI795" s="23">
        <f>SUM(Tabela1[[#This Row],[ESTOQUE RJ]:[ESTOQUE SC]])</f>
        <v>490</v>
      </c>
      <c r="AJ795" s="4">
        <v>500</v>
      </c>
      <c r="AK795" s="4">
        <v>0</v>
      </c>
      <c r="AL795" s="24">
        <f>SUM(Tabela1[[#This Row],[QTD CONTAINER]:[QTD FÁBRICA]])</f>
        <v>500</v>
      </c>
      <c r="AM795" s="7">
        <f t="shared" si="325"/>
        <v>4.2040038131553858</v>
      </c>
      <c r="AN795" s="7">
        <f t="shared" si="326"/>
        <v>0</v>
      </c>
      <c r="AO795" s="8">
        <f t="shared" si="327"/>
        <v>4.2897998093422309</v>
      </c>
      <c r="AP795" s="9">
        <f t="shared" si="328"/>
        <v>0</v>
      </c>
      <c r="AQ795" s="25">
        <f t="shared" si="329"/>
        <v>8.4938036224976159</v>
      </c>
      <c r="AR795" s="18">
        <f t="shared" si="330"/>
        <v>4.2040038131553858</v>
      </c>
      <c r="AS795" s="7">
        <f t="shared" si="331"/>
        <v>0</v>
      </c>
      <c r="AT795" s="8">
        <f t="shared" si="332"/>
        <v>4.2897998093422309</v>
      </c>
      <c r="AU795" s="9">
        <f t="shared" si="333"/>
        <v>0</v>
      </c>
      <c r="AV795" s="10">
        <f t="shared" si="334"/>
        <v>8.4938036224976159</v>
      </c>
      <c r="AW795" s="22">
        <f t="shared" si="335"/>
        <v>8.5795996186844619</v>
      </c>
      <c r="AX795" s="5">
        <f t="shared" si="336"/>
        <v>0</v>
      </c>
      <c r="AY795" s="4">
        <f>IF(
  AND(Tabela1[[#This Row],[GRUPO | ITEM]]="PALHETAS",NOT(OR(MID(Tabela1[[#This Row],[ITEM]],1,5)="YN-PF",MID(Tabela1[[#This Row],[ITEM]],1,5)="YN-PC"))),
  0,
  IF(
    ROUNDUP(
      IF(
        IF(D795="A",13-SUM(AR795:AU795),IF(D795="B",11-SUM(AR795:AU795),IF(D795="C",7-SUM(AR795:AU795))))
        &lt;0,
        0,
        IF(D795="A",13-SUM(AR795:AU795),IF(D795="B",11-SUM(AR795:AU795),IF(D795="C",7-SUM(AR795:AU795))))
      )
      *AE795/C795, 0
    )
    *C795 = 0,
    0,
    ROUNDUP(
      IF(
        IF(D795="A",13-SUM(AR795:AU795),IF(D795="B",11-SUM(AR795:AU795),IF(D795="C",7-SUM(AR795:AU795))))
        &lt;0,
        0,
        IF(D795="A",13-SUM(AR795:AU795),IF(D795="B",11-SUM(AR795:AU795),IF(D795="C",7-SUM(AR795:AU795))))
      )
      *AE795/C795, 0
    ) *C795
  )
)</f>
        <v>0</v>
      </c>
      <c r="AZ795" s="26">
        <f>IF(OR(COUNTIF(AB795,"&gt;="&amp;1.5)+COUNTIF(AA795,"&gt;="&amp;1.5)+COUNTIF(Z795,"&gt;="&amp;1.5)+COUNTIF(Y795,"&gt;="&amp;1.5)+COUNTIF(X795,"&gt;="&amp;1.5)&gt;=2,COUNTIF(AB795,"&gt;="&amp;2)&gt;=1,AND(AA795&gt;=1.5,AB795&lt;=0.3,AI795=0)),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+IFERROR(BA795*C795,0),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+IFERROR(BA795*C795,0),
IFERROR(AVERAGEIF(Tabela1[[#This Row],[COMPRA PADRÃO]:[COMPRA &gt;30%]],"&gt;"&amp;0,Tabela1[[#This Row],[COMPRA PADRÃO]:[COMPRA &gt;30%]]),
0))/Tabela1[[#This Row],[U/CX]],0)*Tabela1[[#This Row],[U/CX]])</f>
        <v>1000</v>
      </c>
      <c r="BA795" s="19"/>
      <c r="BB795" s="19"/>
      <c r="BC795" s="5"/>
      <c r="BD795" s="43">
        <f t="shared" si="337"/>
        <v>3.9584905660377356</v>
      </c>
      <c r="BE795" s="44">
        <f>Tabela1[[#This Row],[MÉDIA DIÁRIA]]*180</f>
        <v>712.52830188679241</v>
      </c>
      <c r="BF795" s="44">
        <f>Tabela1[[#This Row],[MÉDIA DIÁRIA]]*IF(Tabela1[[#This Row],[ABC FAT]]="A",(13*22),IF(Tabela1[[#This Row],[ABC FAT]]="B",(9*22),IF(Tabela1[[#This Row],[ABC FAT]]="C",(3*22),0)))</f>
        <v>261.26037735849053</v>
      </c>
      <c r="BG795" s="44">
        <f>SUM(Tabela1[[#This Row],[ESTOQUE TOTAL]],Tabela1[[#This Row],[TRÂNSITO TOTAL]])</f>
        <v>990</v>
      </c>
      <c r="BH7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7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1.4034530240440632E-3</v>
      </c>
    </row>
    <row r="796" spans="1:61" s="3" customFormat="1" x14ac:dyDescent="0.2">
      <c r="A796" s="4" t="s">
        <v>48</v>
      </c>
      <c r="B796" s="4" t="s">
        <v>171</v>
      </c>
      <c r="C796" s="4">
        <v>50</v>
      </c>
      <c r="D796" s="4" t="s">
        <v>16</v>
      </c>
      <c r="E796" s="5">
        <v>200</v>
      </c>
      <c r="F796" s="4">
        <v>300</v>
      </c>
      <c r="G796" s="4">
        <v>200</v>
      </c>
      <c r="H796" s="4">
        <v>200</v>
      </c>
      <c r="I796" s="4">
        <v>200</v>
      </c>
      <c r="J796" s="4"/>
      <c r="K796" s="4">
        <v>300</v>
      </c>
      <c r="L796" s="4">
        <v>200</v>
      </c>
      <c r="M796" s="4">
        <v>100</v>
      </c>
      <c r="N796" s="4">
        <v>50</v>
      </c>
      <c r="O796" s="4">
        <v>200</v>
      </c>
      <c r="P796" s="4">
        <v>320</v>
      </c>
      <c r="Q796" s="13">
        <f t="shared" si="312"/>
        <v>0.96916299559471364</v>
      </c>
      <c r="R796" s="16">
        <f t="shared" si="313"/>
        <v>1.4537444933920705</v>
      </c>
      <c r="S796" s="16">
        <f t="shared" si="314"/>
        <v>0.96916299559471364</v>
      </c>
      <c r="T796" s="16">
        <f t="shared" si="315"/>
        <v>0.96916299559471364</v>
      </c>
      <c r="U796" s="16">
        <f t="shared" si="316"/>
        <v>0.96916299559471364</v>
      </c>
      <c r="V796" s="16">
        <f t="shared" si="317"/>
        <v>0</v>
      </c>
      <c r="W796" s="16">
        <f t="shared" si="318"/>
        <v>1.4537444933920705</v>
      </c>
      <c r="X796" s="16">
        <f t="shared" si="319"/>
        <v>0.96916299559471364</v>
      </c>
      <c r="Y796" s="16">
        <f t="shared" si="320"/>
        <v>0.48458149779735682</v>
      </c>
      <c r="Z796" s="16">
        <f t="shared" si="321"/>
        <v>0.24229074889867841</v>
      </c>
      <c r="AA796" s="16">
        <f t="shared" si="322"/>
        <v>0.96916299559471364</v>
      </c>
      <c r="AB796" s="17">
        <f t="shared" si="323"/>
        <v>1.5506607929515417</v>
      </c>
      <c r="AC796" s="15">
        <v>39353.4</v>
      </c>
      <c r="AD796" s="14">
        <f>AVERAGE(Tabela1[[#This Row],[202407-JUL]:[202506-JUN]])</f>
        <v>206.36363636363637</v>
      </c>
      <c r="AE796" s="14">
        <f t="shared" si="324"/>
        <v>222</v>
      </c>
      <c r="AF796" s="5">
        <v>0</v>
      </c>
      <c r="AG796" s="6">
        <v>425</v>
      </c>
      <c r="AH796" s="4">
        <v>600</v>
      </c>
      <c r="AI796" s="23">
        <f>SUM(Tabela1[[#This Row],[ESTOQUE RJ]:[ESTOQUE SC]])</f>
        <v>1025</v>
      </c>
      <c r="AJ796" s="4">
        <v>1000</v>
      </c>
      <c r="AK796" s="4">
        <v>0</v>
      </c>
      <c r="AL796" s="24">
        <f>SUM(Tabela1[[#This Row],[QTD CONTAINER]:[QTD FÁBRICA]])</f>
        <v>1000</v>
      </c>
      <c r="AM796" s="7">
        <f t="shared" si="325"/>
        <v>2.0594713656387662</v>
      </c>
      <c r="AN796" s="7">
        <f t="shared" si="326"/>
        <v>2.9074889867841409</v>
      </c>
      <c r="AO796" s="8">
        <f t="shared" si="327"/>
        <v>4.8458149779735677</v>
      </c>
      <c r="AP796" s="9">
        <f t="shared" si="328"/>
        <v>0</v>
      </c>
      <c r="AQ796" s="25">
        <f t="shared" si="329"/>
        <v>9.8127753303964749</v>
      </c>
      <c r="AR796" s="18">
        <f t="shared" si="330"/>
        <v>1.9144144144144144</v>
      </c>
      <c r="AS796" s="7">
        <f t="shared" si="331"/>
        <v>2.7027027027027026</v>
      </c>
      <c r="AT796" s="8">
        <f t="shared" si="332"/>
        <v>4.5045045045045047</v>
      </c>
      <c r="AU796" s="9">
        <f t="shared" si="333"/>
        <v>0</v>
      </c>
      <c r="AV796" s="10">
        <f t="shared" si="334"/>
        <v>9.121621621621621</v>
      </c>
      <c r="AW796" s="22">
        <f t="shared" si="335"/>
        <v>1.634125636672326</v>
      </c>
      <c r="AX796" s="5">
        <f t="shared" si="336"/>
        <v>250</v>
      </c>
      <c r="AY796" s="4">
        <f>IF(
  AND(Tabela1[[#This Row],[GRUPO | ITEM]]="PALHETAS",NOT(OR(MID(Tabela1[[#This Row],[ITEM]],1,5)="YN-PF",MID(Tabela1[[#This Row],[ITEM]],1,5)="YN-PC"))),
  0,
  IF(
    ROUNDUP(
      IF(
        IF(D796="A",13-SUM(AR796:AU796),IF(D796="B",11-SUM(AR796:AU796),IF(D796="C",7-SUM(AR796:AU796))))
        &lt;0,
        0,
        IF(D796="A",13-SUM(AR796:AU796),IF(D796="B",11-SUM(AR796:AU796),IF(D796="C",7-SUM(AR796:AU796))))
      )
      *AE796/C796, 0
    )
    *C796 = 0,
    0,
    ROUNDUP(
      IF(
        IF(D796="A",13-SUM(AR796:AU796),IF(D796="B",11-SUM(AR796:AU796),IF(D796="C",7-SUM(AR796:AU796))))
        &lt;0,
        0,
        IF(D796="A",13-SUM(AR796:AU796),IF(D796="B",11-SUM(AR796:AU796),IF(D796="C",7-SUM(AR796:AU796))))
      )
      *AE796/C796, 0
    ) *C796
  )
)</f>
        <v>450</v>
      </c>
      <c r="AZ796" s="26">
        <f>IF(OR(COUNTIF(AB796,"&gt;="&amp;1.5)+COUNTIF(AA796,"&gt;="&amp;1.5)+COUNTIF(Z796,"&gt;="&amp;1.5)+COUNTIF(Y796,"&gt;="&amp;1.5)+COUNTIF(X796,"&gt;="&amp;1.5)&gt;=2,COUNTIF(AB796,"&gt;="&amp;2)&gt;=1,AND(AA796&gt;=1.5,AB796&lt;=0.3,AI796=0)),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+IFERROR(BA796*C796,0),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+IFERROR(BA796*C796,0),
IFERROR(AVERAGEIF(Tabela1[[#This Row],[COMPRA PADRÃO]:[COMPRA &gt;30%]],"&gt;"&amp;0,Tabela1[[#This Row],[COMPRA PADRÃO]:[COMPRA &gt;30%]]),
0))/Tabela1[[#This Row],[U/CX]],0)*Tabela1[[#This Row],[U/CX]])</f>
        <v>350</v>
      </c>
      <c r="BA796" s="19"/>
      <c r="BB796" s="19"/>
      <c r="BC796" s="41"/>
      <c r="BD796" s="43">
        <f t="shared" si="337"/>
        <v>8.566037735849056</v>
      </c>
      <c r="BE796" s="44">
        <f>Tabela1[[#This Row],[MÉDIA DIÁRIA]]*180</f>
        <v>1541.8867924528302</v>
      </c>
      <c r="BF796" s="44">
        <f>Tabela1[[#This Row],[MÉDIA DIÁRIA]]*IF(Tabela1[[#This Row],[ABC FAT]]="A",(13*22),IF(Tabela1[[#This Row],[ABC FAT]]="B",(9*22),IF(Tabela1[[#This Row],[ABC FAT]]="C",(3*22),0)))</f>
        <v>1696.075471698113</v>
      </c>
      <c r="BG796" s="44">
        <f>SUM(Tabela1[[#This Row],[ESTOQUE TOTAL]],Tabela1[[#This Row],[TRÂNSITO TOTAL]])</f>
        <v>2025</v>
      </c>
      <c r="BH7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1200</v>
      </c>
      <c r="BI7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6.4855604503181595E-4</v>
      </c>
    </row>
    <row r="797" spans="1:61" s="3" customFormat="1" x14ac:dyDescent="0.2">
      <c r="A797" s="4" t="s">
        <v>254</v>
      </c>
      <c r="B797" s="4" t="s">
        <v>437</v>
      </c>
      <c r="C797" s="4">
        <v>30</v>
      </c>
      <c r="D797" s="4" t="s">
        <v>16</v>
      </c>
      <c r="E797" s="5">
        <v>330</v>
      </c>
      <c r="F797" s="4">
        <v>90</v>
      </c>
      <c r="G797" s="4">
        <v>240</v>
      </c>
      <c r="H797" s="4">
        <v>440</v>
      </c>
      <c r="I797" s="4">
        <v>720</v>
      </c>
      <c r="J797" s="4">
        <v>150</v>
      </c>
      <c r="K797" s="4">
        <v>270</v>
      </c>
      <c r="L797" s="4">
        <v>270</v>
      </c>
      <c r="M797" s="4">
        <v>240</v>
      </c>
      <c r="N797" s="4">
        <v>360</v>
      </c>
      <c r="O797" s="4">
        <v>270</v>
      </c>
      <c r="P797" s="4">
        <v>450</v>
      </c>
      <c r="Q797" s="13">
        <f t="shared" si="312"/>
        <v>1.0339425587467361</v>
      </c>
      <c r="R797" s="16">
        <f t="shared" si="313"/>
        <v>0.28198433420365532</v>
      </c>
      <c r="S797" s="16">
        <f t="shared" si="314"/>
        <v>0.75195822454308092</v>
      </c>
      <c r="T797" s="16">
        <f t="shared" si="315"/>
        <v>1.3785900783289817</v>
      </c>
      <c r="U797" s="16">
        <f t="shared" si="316"/>
        <v>2.2558746736292425</v>
      </c>
      <c r="V797" s="16">
        <f t="shared" si="317"/>
        <v>0.46997389033942555</v>
      </c>
      <c r="W797" s="16">
        <f t="shared" si="318"/>
        <v>0.84595300261096595</v>
      </c>
      <c r="X797" s="16">
        <f t="shared" si="319"/>
        <v>0.84595300261096595</v>
      </c>
      <c r="Y797" s="16">
        <f t="shared" si="320"/>
        <v>0.75195822454308092</v>
      </c>
      <c r="Z797" s="16">
        <f t="shared" si="321"/>
        <v>1.1279373368146213</v>
      </c>
      <c r="AA797" s="16">
        <f t="shared" si="322"/>
        <v>0.84595300261096595</v>
      </c>
      <c r="AB797" s="17">
        <f t="shared" si="323"/>
        <v>1.4099216710182767</v>
      </c>
      <c r="AC797" s="15">
        <v>65642.100000000006</v>
      </c>
      <c r="AD797" s="14">
        <f>AVERAGE(Tabela1[[#This Row],[202407-JUL]:[202506-JUN]])</f>
        <v>319.16666666666669</v>
      </c>
      <c r="AE797" s="14">
        <f t="shared" si="324"/>
        <v>340</v>
      </c>
      <c r="AF797" s="5">
        <v>6</v>
      </c>
      <c r="AG797" s="6">
        <v>1659</v>
      </c>
      <c r="AH797" s="4">
        <v>1980</v>
      </c>
      <c r="AI797" s="23">
        <f>SUM(Tabela1[[#This Row],[ESTOQUE RJ]:[ESTOQUE SC]])</f>
        <v>3639</v>
      </c>
      <c r="AJ797" s="4">
        <v>0</v>
      </c>
      <c r="AK797" s="4">
        <v>0</v>
      </c>
      <c r="AL797" s="24">
        <f>SUM(Tabela1[[#This Row],[QTD CONTAINER]:[QTD FÁBRICA]])</f>
        <v>0</v>
      </c>
      <c r="AM797" s="7">
        <f t="shared" si="325"/>
        <v>5.1979112271540471</v>
      </c>
      <c r="AN797" s="7">
        <f t="shared" si="326"/>
        <v>6.2036553524804177</v>
      </c>
      <c r="AO797" s="8">
        <f t="shared" si="327"/>
        <v>0</v>
      </c>
      <c r="AP797" s="9">
        <f t="shared" si="328"/>
        <v>0</v>
      </c>
      <c r="AQ797" s="25">
        <f t="shared" si="329"/>
        <v>11.401566579634466</v>
      </c>
      <c r="AR797" s="18">
        <f t="shared" si="330"/>
        <v>4.8794117647058828</v>
      </c>
      <c r="AS797" s="7">
        <f t="shared" si="331"/>
        <v>5.8235294117647056</v>
      </c>
      <c r="AT797" s="8">
        <f t="shared" si="332"/>
        <v>0</v>
      </c>
      <c r="AU797" s="9">
        <f t="shared" si="333"/>
        <v>0</v>
      </c>
      <c r="AV797" s="10">
        <f t="shared" si="334"/>
        <v>10.702941176470588</v>
      </c>
      <c r="AW797" s="22">
        <f t="shared" si="335"/>
        <v>0.36409608091024015</v>
      </c>
      <c r="AX797" s="5">
        <f t="shared" si="336"/>
        <v>0</v>
      </c>
      <c r="AY797" s="4">
        <f>IF(
  AND(Tabela1[[#This Row],[GRUPO | ITEM]]="PALHETAS",NOT(OR(MID(Tabela1[[#This Row],[ITEM]],1,5)="YN-PF",MID(Tabela1[[#This Row],[ITEM]],1,5)="YN-PC"))),
  0,
  IF(
    ROUNDUP(
      IF(
        IF(D797="A",13-SUM(AR797:AU797),IF(D797="B",11-SUM(AR797:AU797),IF(D797="C",7-SUM(AR797:AU797))))
        &lt;0,
        0,
        IF(D797="A",13-SUM(AR797:AU797),IF(D797="B",11-SUM(AR797:AU797),IF(D797="C",7-SUM(AR797:AU797))))
      )
      *AE797/C797, 0
    )
    *C797 = 0,
    0,
    ROUNDUP(
      IF(
        IF(D797="A",13-SUM(AR797:AU797),IF(D797="B",11-SUM(AR797:AU797),IF(D797="C",7-SUM(AR797:AU797))))
        &lt;0,
        0,
        IF(D797="A",13-SUM(AR797:AU797),IF(D797="B",11-SUM(AR797:AU797),IF(D797="C",7-SUM(AR797:AU797))))
      )
      *AE797/C797, 0
    ) *C797
  )
)</f>
        <v>120</v>
      </c>
      <c r="AZ797" s="26">
        <f>IF(OR(COUNTIF(AB797,"&gt;="&amp;1.5)+COUNTIF(AA797,"&gt;="&amp;1.5)+COUNTIF(Z797,"&gt;="&amp;1.5)+COUNTIF(Y797,"&gt;="&amp;1.5)+COUNTIF(X797,"&gt;="&amp;1.5)&gt;=2,COUNTIF(AB797,"&gt;="&amp;2)&gt;=1,AND(AA797&gt;=1.5,AB797&lt;=0.3,AI797=0)),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+IFERROR(BA797*C797,0),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+IFERROR(BA797*C797,0),
IFERROR(AVERAGEIF(Tabela1[[#This Row],[COMPRA PADRÃO]:[COMPRA &gt;30%]],"&gt;"&amp;0,Tabela1[[#This Row],[COMPRA PADRÃO]:[COMPRA &gt;30%]]),
0))/Tabela1[[#This Row],[U/CX]],0)*Tabela1[[#This Row],[U/CX]])</f>
        <v>120</v>
      </c>
      <c r="BA797" s="33"/>
      <c r="BB797" s="33"/>
      <c r="BC797" s="42"/>
      <c r="BD797" s="43">
        <f t="shared" si="337"/>
        <v>14.452830188679245</v>
      </c>
      <c r="BE797" s="44">
        <f>Tabela1[[#This Row],[MÉDIA DIÁRIA]]*180</f>
        <v>2601.5094339622642</v>
      </c>
      <c r="BF797" s="44">
        <f>Tabela1[[#This Row],[MÉDIA DIÁRIA]]*IF(Tabela1[[#This Row],[ABC FAT]]="A",(13*22),IF(Tabela1[[#This Row],[ABC FAT]]="B",(9*22),IF(Tabela1[[#This Row],[ABC FAT]]="C",(3*22),0)))</f>
        <v>2861.6603773584907</v>
      </c>
      <c r="BG797" s="44">
        <f>SUM(Tabela1[[#This Row],[ESTOQUE TOTAL]],Tabela1[[#This Row],[TRÂNSITO TOTAL]])</f>
        <v>3639</v>
      </c>
      <c r="BH7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1830</v>
      </c>
      <c r="BI7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3.843922251232956E-4</v>
      </c>
    </row>
    <row r="798" spans="1:61" s="3" customFormat="1" x14ac:dyDescent="0.2">
      <c r="A798" s="4" t="s">
        <v>172</v>
      </c>
      <c r="B798" s="4" t="s">
        <v>1027</v>
      </c>
      <c r="C798" s="4">
        <v>24</v>
      </c>
      <c r="D798" s="4" t="s">
        <v>19</v>
      </c>
      <c r="E798" s="5">
        <v>768</v>
      </c>
      <c r="F798" s="4">
        <v>600</v>
      </c>
      <c r="G798" s="4">
        <v>540</v>
      </c>
      <c r="H798" s="4">
        <v>576</v>
      </c>
      <c r="I798" s="4">
        <v>216</v>
      </c>
      <c r="J798" s="4">
        <v>72</v>
      </c>
      <c r="K798" s="4">
        <v>384</v>
      </c>
      <c r="L798" s="4">
        <v>360</v>
      </c>
      <c r="M798" s="4">
        <v>384</v>
      </c>
      <c r="N798" s="4">
        <v>264</v>
      </c>
      <c r="O798" s="4">
        <v>360</v>
      </c>
      <c r="P798" s="4">
        <v>384</v>
      </c>
      <c r="Q798" s="13">
        <f t="shared" si="312"/>
        <v>1.8777506112469438</v>
      </c>
      <c r="R798" s="16">
        <f t="shared" si="313"/>
        <v>1.4669926650366749</v>
      </c>
      <c r="S798" s="16">
        <f t="shared" si="314"/>
        <v>1.3202933985330074</v>
      </c>
      <c r="T798" s="16">
        <f t="shared" si="315"/>
        <v>1.4083129584352079</v>
      </c>
      <c r="U798" s="16">
        <f t="shared" si="316"/>
        <v>0.52811735941320292</v>
      </c>
      <c r="V798" s="16">
        <f t="shared" si="317"/>
        <v>0.17603911980440098</v>
      </c>
      <c r="W798" s="16">
        <f t="shared" si="318"/>
        <v>0.93887530562347188</v>
      </c>
      <c r="X798" s="16">
        <f t="shared" si="319"/>
        <v>0.88019559902200484</v>
      </c>
      <c r="Y798" s="16">
        <f t="shared" si="320"/>
        <v>0.93887530562347188</v>
      </c>
      <c r="Z798" s="16">
        <f t="shared" si="321"/>
        <v>0.6454767726161369</v>
      </c>
      <c r="AA798" s="16">
        <f t="shared" si="322"/>
        <v>0.88019559902200484</v>
      </c>
      <c r="AB798" s="17">
        <f t="shared" si="323"/>
        <v>0.93887530562347188</v>
      </c>
      <c r="AC798" s="15">
        <v>144089.64000000001</v>
      </c>
      <c r="AD798" s="14">
        <f>AVERAGE(Tabela1[[#This Row],[202407-JUL]:[202506-JUN]])</f>
        <v>409</v>
      </c>
      <c r="AE798" s="14">
        <f t="shared" si="324"/>
        <v>439.63636363636363</v>
      </c>
      <c r="AF798" s="5">
        <v>5</v>
      </c>
      <c r="AG798" s="6">
        <v>1656</v>
      </c>
      <c r="AH798" s="4">
        <v>1848</v>
      </c>
      <c r="AI798" s="23">
        <f>SUM(Tabela1[[#This Row],[ESTOQUE RJ]:[ESTOQUE SC]])</f>
        <v>3504</v>
      </c>
      <c r="AJ798" s="4">
        <v>1008</v>
      </c>
      <c r="AK798" s="4">
        <v>0</v>
      </c>
      <c r="AL798" s="24">
        <f>SUM(Tabela1[[#This Row],[QTD CONTAINER]:[QTD FÁBRICA]])</f>
        <v>1008</v>
      </c>
      <c r="AM798" s="7">
        <f t="shared" si="325"/>
        <v>4.0488997555012221</v>
      </c>
      <c r="AN798" s="7">
        <f t="shared" si="326"/>
        <v>4.5183374083129584</v>
      </c>
      <c r="AO798" s="8">
        <f t="shared" si="327"/>
        <v>2.4645476772616135</v>
      </c>
      <c r="AP798" s="9">
        <f t="shared" si="328"/>
        <v>0</v>
      </c>
      <c r="AQ798" s="25">
        <f t="shared" si="329"/>
        <v>11.031784841075794</v>
      </c>
      <c r="AR798" s="18">
        <f t="shared" si="330"/>
        <v>3.7667493796526057</v>
      </c>
      <c r="AS798" s="7">
        <f t="shared" si="331"/>
        <v>4.2034739454094296</v>
      </c>
      <c r="AT798" s="8">
        <f t="shared" si="332"/>
        <v>2.2928039702233249</v>
      </c>
      <c r="AU798" s="9">
        <f t="shared" si="333"/>
        <v>0</v>
      </c>
      <c r="AV798" s="10">
        <f t="shared" si="334"/>
        <v>10.26302729528536</v>
      </c>
      <c r="AW798" s="22">
        <f t="shared" si="335"/>
        <v>2.4321371183717195</v>
      </c>
      <c r="AX798" s="5">
        <f t="shared" si="336"/>
        <v>816</v>
      </c>
      <c r="AY798" s="4">
        <f>IF(
  AND(Tabela1[[#This Row],[GRUPO | ITEM]]="PALHETAS",NOT(OR(MID(Tabela1[[#This Row],[ITEM]],1,5)="YN-PF",MID(Tabela1[[#This Row],[ITEM]],1,5)="YN-PC"))),
  0,
  IF(
    ROUNDUP(
      IF(
        IF(D798="A",13-SUM(AR798:AU798),IF(D798="B",11-SUM(AR798:AU798),IF(D798="C",7-SUM(AR798:AU798))))
        &lt;0,
        0,
        IF(D798="A",13-SUM(AR798:AU798),IF(D798="B",11-SUM(AR798:AU798),IF(D798="C",7-SUM(AR798:AU798))))
      )
      *AE798/C798, 0
    )
    *C798 = 0,
    0,
    ROUNDUP(
      IF(
        IF(D798="A",13-SUM(AR798:AU798),IF(D798="B",11-SUM(AR798:AU798),IF(D798="C",7-SUM(AR798:AU798))))
        &lt;0,
        0,
        IF(D798="A",13-SUM(AR798:AU798),IF(D798="B",11-SUM(AR798:AU798),IF(D798="C",7-SUM(AR798:AU798))))
      )
      *AE798/C798, 0
    ) *C798
  )
)</f>
        <v>1224</v>
      </c>
      <c r="AZ798" s="26">
        <f>IF(OR(COUNTIF(AB798,"&gt;="&amp;1.5)+COUNTIF(AA798,"&gt;="&amp;1.5)+COUNTIF(Z798,"&gt;="&amp;1.5)+COUNTIF(Y798,"&gt;="&amp;1.5)+COUNTIF(X798,"&gt;="&amp;1.5)&gt;=2,COUNTIF(AB798,"&gt;="&amp;2)&gt;=1,AND(AA798&gt;=1.5,AB798&lt;=0.3,AI798=0)),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+IFERROR(BA798*C798,0),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+IFERROR(BA798*C798,0),
IFERROR(AVERAGEIF(Tabela1[[#This Row],[COMPRA PADRÃO]:[COMPRA &gt;30%]],"&gt;"&amp;0,Tabela1[[#This Row],[COMPRA PADRÃO]:[COMPRA &gt;30%]]),
0))/Tabela1[[#This Row],[U/CX]],0)*Tabela1[[#This Row],[U/CX]])</f>
        <v>1032</v>
      </c>
      <c r="BA798" s="19"/>
      <c r="BB798" s="19"/>
      <c r="BC798" s="5"/>
      <c r="BD798" s="43">
        <f t="shared" si="337"/>
        <v>18.520754716981131</v>
      </c>
      <c r="BE798" s="44">
        <f>Tabela1[[#This Row],[MÉDIA DIÁRIA]]*180</f>
        <v>3333.7358490566035</v>
      </c>
      <c r="BF798" s="44">
        <f>Tabela1[[#This Row],[MÉDIA DIÁRIA]]*IF(Tabela1[[#This Row],[ABC FAT]]="A",(13*22),IF(Tabela1[[#This Row],[ABC FAT]]="B",(9*22),IF(Tabela1[[#This Row],[ABC FAT]]="C",(3*22),0)))</f>
        <v>5296.9358490566037</v>
      </c>
      <c r="BG798" s="44">
        <f>SUM(Tabela1[[#This Row],[ESTOQUE TOTAL]],Tabela1[[#This Row],[TRÂNSITO TOTAL]])</f>
        <v>4512</v>
      </c>
      <c r="BH7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4128</v>
      </c>
      <c r="BI7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2.99963777958888E-4</v>
      </c>
    </row>
    <row r="799" spans="1:61" s="3" customFormat="1" x14ac:dyDescent="0.2">
      <c r="A799" s="4" t="s">
        <v>202</v>
      </c>
      <c r="B799" s="4" t="s">
        <v>373</v>
      </c>
      <c r="C799" s="4">
        <v>15</v>
      </c>
      <c r="D799" s="4" t="s">
        <v>16</v>
      </c>
      <c r="E799" s="5">
        <v>990</v>
      </c>
      <c r="F799" s="4">
        <v>780</v>
      </c>
      <c r="G799" s="4">
        <v>615</v>
      </c>
      <c r="H799" s="4">
        <v>1140</v>
      </c>
      <c r="I799" s="4">
        <v>495</v>
      </c>
      <c r="J799" s="4">
        <v>210</v>
      </c>
      <c r="K799" s="4">
        <v>375</v>
      </c>
      <c r="L799" s="4">
        <v>180</v>
      </c>
      <c r="M799" s="4">
        <v>180</v>
      </c>
      <c r="N799" s="4">
        <v>360</v>
      </c>
      <c r="O799" s="4">
        <v>435</v>
      </c>
      <c r="P799" s="4">
        <v>315</v>
      </c>
      <c r="Q799" s="13">
        <f t="shared" si="312"/>
        <v>1.9555555555555555</v>
      </c>
      <c r="R799" s="16">
        <f t="shared" si="313"/>
        <v>1.5407407407407407</v>
      </c>
      <c r="S799" s="16">
        <f t="shared" si="314"/>
        <v>1.2148148148148148</v>
      </c>
      <c r="T799" s="16">
        <f t="shared" si="315"/>
        <v>2.251851851851852</v>
      </c>
      <c r="U799" s="16">
        <f t="shared" si="316"/>
        <v>0.97777777777777775</v>
      </c>
      <c r="V799" s="16">
        <f t="shared" si="317"/>
        <v>0.4148148148148148</v>
      </c>
      <c r="W799" s="16">
        <f t="shared" si="318"/>
        <v>0.7407407407407407</v>
      </c>
      <c r="X799" s="16">
        <f t="shared" si="319"/>
        <v>0.35555555555555557</v>
      </c>
      <c r="Y799" s="16">
        <f t="shared" si="320"/>
        <v>0.35555555555555557</v>
      </c>
      <c r="Z799" s="16">
        <f t="shared" si="321"/>
        <v>0.71111111111111114</v>
      </c>
      <c r="AA799" s="16">
        <f t="shared" si="322"/>
        <v>0.85925925925925928</v>
      </c>
      <c r="AB799" s="17">
        <f t="shared" si="323"/>
        <v>0.62222222222222223</v>
      </c>
      <c r="AC799" s="15">
        <v>87532.65</v>
      </c>
      <c r="AD799" s="14">
        <f>AVERAGE(Tabela1[[#This Row],[202407-JUL]:[202506-JUN]])</f>
        <v>506.25</v>
      </c>
      <c r="AE799" s="14">
        <f t="shared" si="324"/>
        <v>506.25</v>
      </c>
      <c r="AF799" s="5">
        <v>3</v>
      </c>
      <c r="AG799" s="6">
        <v>3660</v>
      </c>
      <c r="AH799" s="4">
        <v>2115</v>
      </c>
      <c r="AI799" s="23">
        <f>SUM(Tabela1[[#This Row],[ESTOQUE RJ]:[ESTOQUE SC]])</f>
        <v>5775</v>
      </c>
      <c r="AJ799" s="4">
        <v>0</v>
      </c>
      <c r="AK799" s="4">
        <v>0</v>
      </c>
      <c r="AL799" s="24">
        <f>SUM(Tabela1[[#This Row],[QTD CONTAINER]:[QTD FÁBRICA]])</f>
        <v>0</v>
      </c>
      <c r="AM799" s="7">
        <f t="shared" si="325"/>
        <v>7.2296296296296294</v>
      </c>
      <c r="AN799" s="7">
        <f t="shared" si="326"/>
        <v>4.177777777777778</v>
      </c>
      <c r="AO799" s="8">
        <f t="shared" si="327"/>
        <v>0</v>
      </c>
      <c r="AP799" s="9">
        <f t="shared" si="328"/>
        <v>0</v>
      </c>
      <c r="AQ799" s="25">
        <f t="shared" si="329"/>
        <v>11.407407407407408</v>
      </c>
      <c r="AR799" s="18">
        <f t="shared" si="330"/>
        <v>7.2296296296296294</v>
      </c>
      <c r="AS799" s="7">
        <f t="shared" si="331"/>
        <v>4.177777777777778</v>
      </c>
      <c r="AT799" s="8">
        <f t="shared" si="332"/>
        <v>0</v>
      </c>
      <c r="AU799" s="9">
        <f t="shared" si="333"/>
        <v>0</v>
      </c>
      <c r="AV799" s="10">
        <f t="shared" si="334"/>
        <v>11.407407407407408</v>
      </c>
      <c r="AW799" s="22">
        <f t="shared" si="335"/>
        <v>0</v>
      </c>
      <c r="AX799" s="5">
        <f t="shared" si="336"/>
        <v>0</v>
      </c>
      <c r="AY799" s="4">
        <f>IF(
  AND(Tabela1[[#This Row],[GRUPO | ITEM]]="PALHETAS",NOT(OR(MID(Tabela1[[#This Row],[ITEM]],1,5)="YN-PF",MID(Tabela1[[#This Row],[ITEM]],1,5)="YN-PC"))),
  0,
  IF(
    ROUNDUP(
      IF(
        IF(D799="A",13-SUM(AR799:AU799),IF(D799="B",11-SUM(AR799:AU799),IF(D799="C",7-SUM(AR799:AU799))))
        &lt;0,
        0,
        IF(D799="A",13-SUM(AR799:AU799),IF(D799="B",11-SUM(AR799:AU799),IF(D799="C",7-SUM(AR799:AU799))))
      )
      *AE799/C799, 0
    )
    *C799 = 0,
    0,
    ROUNDUP(
      IF(
        IF(D799="A",13-SUM(AR799:AU799),IF(D799="B",11-SUM(AR799:AU799),IF(D799="C",7-SUM(AR799:AU799))))
        &lt;0,
        0,
        IF(D799="A",13-SUM(AR799:AU799),IF(D799="B",11-SUM(AR799:AU799),IF(D799="C",7-SUM(AR799:AU799))))
      )
      *AE799/C799, 0
    ) *C799
  )
)</f>
        <v>0</v>
      </c>
      <c r="AZ799" s="26">
        <f>IF(OR(COUNTIF(AB799,"&gt;="&amp;1.5)+COUNTIF(AA799,"&gt;="&amp;1.5)+COUNTIF(Z799,"&gt;="&amp;1.5)+COUNTIF(Y799,"&gt;="&amp;1.5)+COUNTIF(X799,"&gt;="&amp;1.5)&gt;=2,COUNTIF(AB799,"&gt;="&amp;2)&gt;=1,AND(AA799&gt;=1.5,AB799&lt;=0.3,AI799=0)),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+IFERROR(BA799*C799,0),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+IFERROR(BA799*C799,0),
IFERROR(AVERAGEIF(Tabela1[[#This Row],[COMPRA PADRÃO]:[COMPRA &gt;30%]],"&gt;"&amp;0,Tabela1[[#This Row],[COMPRA PADRÃO]:[COMPRA &gt;30%]]),
0))/Tabela1[[#This Row],[U/CX]],0)*Tabela1[[#This Row],[U/CX]])</f>
        <v>0</v>
      </c>
      <c r="BA799" s="19"/>
      <c r="BB799" s="19"/>
      <c r="BC799" s="41"/>
      <c r="BD799" s="43">
        <f t="shared" si="337"/>
        <v>22.924528301886792</v>
      </c>
      <c r="BE799" s="44">
        <f>Tabela1[[#This Row],[MÉDIA DIÁRIA]]*180</f>
        <v>4126.4150943396226</v>
      </c>
      <c r="BF799" s="44">
        <f>Tabela1[[#This Row],[MÉDIA DIÁRIA]]*IF(Tabela1[[#This Row],[ABC FAT]]="A",(13*22),IF(Tabela1[[#This Row],[ABC FAT]]="B",(9*22),IF(Tabela1[[#This Row],[ABC FAT]]="C",(3*22),0)))</f>
        <v>4539.0566037735844</v>
      </c>
      <c r="BG799" s="44">
        <f>SUM(Tabela1[[#This Row],[ESTOQUE TOTAL]],Tabela1[[#This Row],[TRÂNSITO TOTAL]])</f>
        <v>5775</v>
      </c>
      <c r="BH7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2895</v>
      </c>
      <c r="BI7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2.423411065386374E-4</v>
      </c>
    </row>
    <row r="800" spans="1:61" s="3" customFormat="1" x14ac:dyDescent="0.2">
      <c r="A800" s="4" t="s">
        <v>39</v>
      </c>
      <c r="B800" s="4" t="s">
        <v>749</v>
      </c>
      <c r="C800" s="4">
        <v>20</v>
      </c>
      <c r="D800" s="4" t="s">
        <v>19</v>
      </c>
      <c r="E800" s="5">
        <v>1504</v>
      </c>
      <c r="F800" s="4">
        <v>1225</v>
      </c>
      <c r="G800" s="4">
        <v>997</v>
      </c>
      <c r="H800" s="4">
        <v>910</v>
      </c>
      <c r="I800" s="4">
        <v>1686</v>
      </c>
      <c r="J800" s="4">
        <v>495</v>
      </c>
      <c r="K800" s="4">
        <v>1169</v>
      </c>
      <c r="L800" s="4">
        <v>754</v>
      </c>
      <c r="M800" s="4">
        <v>589</v>
      </c>
      <c r="N800" s="4">
        <v>997</v>
      </c>
      <c r="O800" s="4">
        <v>1370</v>
      </c>
      <c r="P800" s="4">
        <v>609</v>
      </c>
      <c r="Q800" s="13">
        <f t="shared" si="312"/>
        <v>1.4667208451848841</v>
      </c>
      <c r="R800" s="16">
        <f t="shared" si="313"/>
        <v>1.1946363266964648</v>
      </c>
      <c r="S800" s="16">
        <f t="shared" si="314"/>
        <v>0.97228768793173503</v>
      </c>
      <c r="T800" s="16">
        <f t="shared" si="315"/>
        <v>0.88744412840308806</v>
      </c>
      <c r="U800" s="16">
        <f t="shared" si="316"/>
        <v>1.6442096708655016</v>
      </c>
      <c r="V800" s="16">
        <f t="shared" si="317"/>
        <v>0.48273059731816331</v>
      </c>
      <c r="W800" s="16">
        <f t="shared" si="318"/>
        <v>1.1400243803331978</v>
      </c>
      <c r="X800" s="16">
        <f t="shared" si="319"/>
        <v>0.73531084924827306</v>
      </c>
      <c r="Y800" s="16">
        <f t="shared" si="320"/>
        <v>0.57440065014221853</v>
      </c>
      <c r="Z800" s="16">
        <f t="shared" si="321"/>
        <v>0.97228768793173503</v>
      </c>
      <c r="AA800" s="16">
        <f t="shared" si="322"/>
        <v>1.3360422592442096</v>
      </c>
      <c r="AB800" s="17">
        <f t="shared" si="323"/>
        <v>0.59390491670052825</v>
      </c>
      <c r="AC800" s="15">
        <v>1493370.57</v>
      </c>
      <c r="AD800" s="14">
        <f>AVERAGE(Tabela1[[#This Row],[202407-JUL]:[202506-JUN]])</f>
        <v>1025.4166666666667</v>
      </c>
      <c r="AE800" s="14">
        <f t="shared" si="324"/>
        <v>1025.4166666666667</v>
      </c>
      <c r="AF800" s="5">
        <v>19</v>
      </c>
      <c r="AG800" s="6">
        <v>4043</v>
      </c>
      <c r="AH800" s="4">
        <v>4800</v>
      </c>
      <c r="AI800" s="23">
        <f>SUM(Tabela1[[#This Row],[ESTOQUE RJ]:[ESTOQUE SC]])</f>
        <v>8843</v>
      </c>
      <c r="AJ800" s="4">
        <v>2900</v>
      </c>
      <c r="AK800" s="4">
        <v>0</v>
      </c>
      <c r="AL800" s="24">
        <f>SUM(Tabela1[[#This Row],[QTD CONTAINER]:[QTD FÁBRICA]])</f>
        <v>2900</v>
      </c>
      <c r="AM800" s="7">
        <f t="shared" si="325"/>
        <v>3.9427874847622912</v>
      </c>
      <c r="AN800" s="7">
        <f t="shared" si="326"/>
        <v>4.6810239739943107</v>
      </c>
      <c r="AO800" s="8">
        <f t="shared" si="327"/>
        <v>2.8281186509548961</v>
      </c>
      <c r="AP800" s="9">
        <f t="shared" si="328"/>
        <v>0</v>
      </c>
      <c r="AQ800" s="25">
        <f t="shared" si="329"/>
        <v>11.451930109711498</v>
      </c>
      <c r="AR800" s="18">
        <f t="shared" si="330"/>
        <v>3.9427874847622912</v>
      </c>
      <c r="AS800" s="7">
        <f t="shared" si="331"/>
        <v>4.6810239739943107</v>
      </c>
      <c r="AT800" s="8">
        <f t="shared" si="332"/>
        <v>2.8281186509548961</v>
      </c>
      <c r="AU800" s="9">
        <f t="shared" si="333"/>
        <v>0</v>
      </c>
      <c r="AV800" s="10">
        <f t="shared" si="334"/>
        <v>11.451930109711498</v>
      </c>
      <c r="AW800" s="22">
        <f t="shared" si="335"/>
        <v>1.5603413246647704</v>
      </c>
      <c r="AX800" s="5">
        <f t="shared" si="336"/>
        <v>1600</v>
      </c>
      <c r="AY800" s="4">
        <f>IF(
  AND(Tabela1[[#This Row],[GRUPO | ITEM]]="PALHETAS",NOT(OR(MID(Tabela1[[#This Row],[ITEM]],1,5)="YN-PF",MID(Tabela1[[#This Row],[ITEM]],1,5)="YN-PC"))),
  0,
  IF(
    ROUNDUP(
      IF(
        IF(D800="A",13-SUM(AR800:AU800),IF(D800="B",11-SUM(AR800:AU800),IF(D800="C",7-SUM(AR800:AU800))))
        &lt;0,
        0,
        IF(D800="A",13-SUM(AR800:AU800),IF(D800="B",11-SUM(AR800:AU800),IF(D800="C",7-SUM(AR800:AU800))))
      )
      *AE800/C800, 0
    )
    *C800 = 0,
    0,
    ROUNDUP(
      IF(
        IF(D800="A",13-SUM(AR800:AU800),IF(D800="B",11-SUM(AR800:AU800),IF(D800="C",7-SUM(AR800:AU800))))
        &lt;0,
        0,
        IF(D800="A",13-SUM(AR800:AU800),IF(D800="B",11-SUM(AR800:AU800),IF(D800="C",7-SUM(AR800:AU800))))
      )
      *AE800/C800, 0
    ) *C800
  )
)</f>
        <v>1600</v>
      </c>
      <c r="AZ800" s="26">
        <f>IF(OR(COUNTIF(AB800,"&gt;="&amp;1.5)+COUNTIF(AA800,"&gt;="&amp;1.5)+COUNTIF(Z800,"&gt;="&amp;1.5)+COUNTIF(Y800,"&gt;="&amp;1.5)+COUNTIF(X800,"&gt;="&amp;1.5)&gt;=2,COUNTIF(AB800,"&gt;="&amp;2)&gt;=1,AND(AA800&gt;=1.5,AB800&lt;=0.3,AI800=0)),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+IFERROR(BA800*C800,0),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+IFERROR(BA800*C800,0),
IFERROR(AVERAGEIF(Tabela1[[#This Row],[COMPRA PADRÃO]:[COMPRA &gt;30%]],"&gt;"&amp;0,Tabela1[[#This Row],[COMPRA PADRÃO]:[COMPRA &gt;30%]]),
0))/Tabela1[[#This Row],[U/CX]],0)*Tabela1[[#This Row],[U/CX]])</f>
        <v>1600</v>
      </c>
      <c r="BA800" s="19"/>
      <c r="BB800" s="19"/>
      <c r="BC800" s="41"/>
      <c r="BD800" s="43">
        <f t="shared" si="337"/>
        <v>46.433962264150942</v>
      </c>
      <c r="BE800" s="44">
        <f>Tabela1[[#This Row],[MÉDIA DIÁRIA]]*180</f>
        <v>8358.1132075471687</v>
      </c>
      <c r="BF800" s="44">
        <f>Tabela1[[#This Row],[MÉDIA DIÁRIA]]*IF(Tabela1[[#This Row],[ABC FAT]]="A",(13*22),IF(Tabela1[[#This Row],[ABC FAT]]="B",(9*22),IF(Tabela1[[#This Row],[ABC FAT]]="C",(3*22),0)))</f>
        <v>13280.113207547169</v>
      </c>
      <c r="BG800" s="44">
        <f>SUM(Tabela1[[#This Row],[ESTOQUE TOTAL]],Tabela1[[#This Row],[TRÂNSITO TOTAL]])</f>
        <v>11743</v>
      </c>
      <c r="BH8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9900</v>
      </c>
      <c r="BI8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1.196442277303716E-4</v>
      </c>
    </row>
    <row r="801" spans="1:61" s="3" customFormat="1" x14ac:dyDescent="0.2">
      <c r="A801" s="4" t="s">
        <v>1015</v>
      </c>
      <c r="B801" s="4" t="s">
        <v>1020</v>
      </c>
      <c r="C801" s="4">
        <v>20</v>
      </c>
      <c r="D801" s="4" t="s">
        <v>19</v>
      </c>
      <c r="E801" s="5">
        <v>580</v>
      </c>
      <c r="F801" s="4">
        <v>181</v>
      </c>
      <c r="G801" s="4">
        <v>60</v>
      </c>
      <c r="H801" s="4">
        <v>180</v>
      </c>
      <c r="I801" s="4">
        <v>200</v>
      </c>
      <c r="J801" s="4">
        <v>100</v>
      </c>
      <c r="K801" s="4">
        <v>500</v>
      </c>
      <c r="L801" s="4">
        <v>100</v>
      </c>
      <c r="M801" s="4">
        <v>140</v>
      </c>
      <c r="N801" s="4">
        <v>40</v>
      </c>
      <c r="O801" s="4">
        <v>640</v>
      </c>
      <c r="P801" s="4">
        <v>120</v>
      </c>
      <c r="Q801" s="13">
        <f t="shared" si="312"/>
        <v>2.449841605068638</v>
      </c>
      <c r="R801" s="16">
        <f t="shared" si="313"/>
        <v>0.76451953537486805</v>
      </c>
      <c r="S801" s="16">
        <f t="shared" si="314"/>
        <v>0.25343189017951423</v>
      </c>
      <c r="T801" s="16">
        <f t="shared" si="315"/>
        <v>0.76029567053854274</v>
      </c>
      <c r="U801" s="16">
        <f t="shared" si="316"/>
        <v>0.84477296726504747</v>
      </c>
      <c r="V801" s="16">
        <f t="shared" si="317"/>
        <v>0.42238648363252373</v>
      </c>
      <c r="W801" s="16">
        <f t="shared" si="318"/>
        <v>2.1119324181626187</v>
      </c>
      <c r="X801" s="16">
        <f t="shared" si="319"/>
        <v>0.42238648363252373</v>
      </c>
      <c r="Y801" s="16">
        <f t="shared" si="320"/>
        <v>0.5913410770855333</v>
      </c>
      <c r="Z801" s="16">
        <f t="shared" si="321"/>
        <v>0.16895459345300951</v>
      </c>
      <c r="AA801" s="16">
        <f t="shared" si="322"/>
        <v>2.7032734952481521</v>
      </c>
      <c r="AB801" s="17">
        <f t="shared" si="323"/>
        <v>0.50686378035902846</v>
      </c>
      <c r="AC801" s="15">
        <v>117214.29</v>
      </c>
      <c r="AD801" s="14">
        <f>AVERAGE(Tabela1[[#This Row],[202407-JUL]:[202506-JUN]])</f>
        <v>236.75</v>
      </c>
      <c r="AE801" s="14">
        <f t="shared" si="324"/>
        <v>274.10000000000002</v>
      </c>
      <c r="AF801" s="5">
        <v>7</v>
      </c>
      <c r="AG801" s="6">
        <v>774</v>
      </c>
      <c r="AH801" s="4">
        <v>880</v>
      </c>
      <c r="AI801" s="23">
        <f>SUM(Tabela1[[#This Row],[ESTOQUE RJ]:[ESTOQUE SC]])</f>
        <v>1654</v>
      </c>
      <c r="AJ801" s="4">
        <v>1000</v>
      </c>
      <c r="AK801" s="4">
        <v>0</v>
      </c>
      <c r="AL801" s="24">
        <f>SUM(Tabela1[[#This Row],[QTD CONTAINER]:[QTD FÁBRICA]])</f>
        <v>1000</v>
      </c>
      <c r="AM801" s="7">
        <f t="shared" si="325"/>
        <v>3.2692713833157341</v>
      </c>
      <c r="AN801" s="7">
        <f t="shared" si="326"/>
        <v>3.7170010559662092</v>
      </c>
      <c r="AO801" s="8">
        <f t="shared" si="327"/>
        <v>4.2238648363252373</v>
      </c>
      <c r="AP801" s="9">
        <f t="shared" si="328"/>
        <v>0</v>
      </c>
      <c r="AQ801" s="25">
        <f t="shared" si="329"/>
        <v>11.210137275607181</v>
      </c>
      <c r="AR801" s="18">
        <f t="shared" si="330"/>
        <v>2.8237869390733308</v>
      </c>
      <c r="AS801" s="7">
        <f t="shared" si="331"/>
        <v>3.2105071141919006</v>
      </c>
      <c r="AT801" s="8">
        <f t="shared" si="332"/>
        <v>3.6483035388544325</v>
      </c>
      <c r="AU801" s="9">
        <f t="shared" si="333"/>
        <v>0</v>
      </c>
      <c r="AV801" s="10">
        <f t="shared" si="334"/>
        <v>9.682597592119663</v>
      </c>
      <c r="AW801" s="22">
        <f t="shared" si="335"/>
        <v>2.6622296173044924</v>
      </c>
      <c r="AX801" s="5">
        <f t="shared" si="336"/>
        <v>440</v>
      </c>
      <c r="AY801" s="4">
        <f>IF(
  AND(Tabela1[[#This Row],[GRUPO | ITEM]]="PALHETAS",NOT(OR(MID(Tabela1[[#This Row],[ITEM]],1,5)="YN-PF",MID(Tabela1[[#This Row],[ITEM]],1,5)="YN-PC"))),
  0,
  IF(
    ROUNDUP(
      IF(
        IF(D801="A",13-SUM(AR801:AU801),IF(D801="B",11-SUM(AR801:AU801),IF(D801="C",7-SUM(AR801:AU801))))
        &lt;0,
        0,
        IF(D801="A",13-SUM(AR801:AU801),IF(D801="B",11-SUM(AR801:AU801),IF(D801="C",7-SUM(AR801:AU801))))
      )
      *AE801/C801, 0
    )
    *C801 = 0,
    0,
    ROUNDUP(
      IF(
        IF(D801="A",13-SUM(AR801:AU801),IF(D801="B",11-SUM(AR801:AU801),IF(D801="C",7-SUM(AR801:AU801))))
        &lt;0,
        0,
        IF(D801="A",13-SUM(AR801:AU801),IF(D801="B",11-SUM(AR801:AU801),IF(D801="C",7-SUM(AR801:AU801))))
      )
      *AE801/C801, 0
    ) *C801
  )
)</f>
        <v>920</v>
      </c>
      <c r="AZ801" s="26">
        <f>IF(OR(COUNTIF(AB801,"&gt;="&amp;1.5)+COUNTIF(AA801,"&gt;="&amp;1.5)+COUNTIF(Z801,"&gt;="&amp;1.5)+COUNTIF(Y801,"&gt;="&amp;1.5)+COUNTIF(X801,"&gt;="&amp;1.5)&gt;=2,COUNTIF(AB801,"&gt;="&amp;2)&gt;=1,AND(AA801&gt;=1.5,AB801&lt;=0.3,AI801=0)),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+IFERROR(BA801*C801,0),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+IFERROR(BA801*C801,0),
IFERROR(AVERAGEIF(Tabela1[[#This Row],[COMPRA PADRÃO]:[COMPRA &gt;30%]],"&gt;"&amp;0,Tabela1[[#This Row],[COMPRA PADRÃO]:[COMPRA &gt;30%]]),
0))/Tabela1[[#This Row],[U/CX]],0)*Tabela1[[#This Row],[U/CX]])</f>
        <v>680</v>
      </c>
      <c r="BA801" s="19"/>
      <c r="BB801" s="19"/>
      <c r="BC801" s="5"/>
      <c r="BD801" s="43">
        <f t="shared" si="337"/>
        <v>10.720754716981132</v>
      </c>
      <c r="BE801" s="44">
        <f>Tabela1[[#This Row],[MÉDIA DIÁRIA]]*180</f>
        <v>1929.7358490566037</v>
      </c>
      <c r="BF801" s="44">
        <f>Tabela1[[#This Row],[MÉDIA DIÁRIA]]*IF(Tabela1[[#This Row],[ABC FAT]]="A",(13*22),IF(Tabela1[[#This Row],[ABC FAT]]="B",(9*22),IF(Tabela1[[#This Row],[ABC FAT]]="C",(3*22),0)))</f>
        <v>3066.1358490566035</v>
      </c>
      <c r="BG801" s="44">
        <f>SUM(Tabela1[[#This Row],[ESTOQUE TOTAL]],Tabela1[[#This Row],[TRÂNSITO TOTAL]])</f>
        <v>2654</v>
      </c>
      <c r="BH8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2340</v>
      </c>
      <c r="BI8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5.1820563964175372E-4</v>
      </c>
    </row>
    <row r="802" spans="1:61" s="3" customFormat="1" x14ac:dyDescent="0.2">
      <c r="A802" s="4" t="s">
        <v>1010</v>
      </c>
      <c r="B802" s="4" t="s">
        <v>1011</v>
      </c>
      <c r="C802" s="4">
        <v>200</v>
      </c>
      <c r="D802" s="4" t="s">
        <v>85</v>
      </c>
      <c r="E802" s="5">
        <v>900</v>
      </c>
      <c r="F802" s="4">
        <v>400</v>
      </c>
      <c r="G802" s="4">
        <v>450</v>
      </c>
      <c r="H802" s="4">
        <v>850</v>
      </c>
      <c r="I802" s="4">
        <v>650</v>
      </c>
      <c r="J802" s="4">
        <v>50</v>
      </c>
      <c r="K802" s="4">
        <v>219</v>
      </c>
      <c r="L802" s="4">
        <v>200</v>
      </c>
      <c r="M802" s="4">
        <v>450</v>
      </c>
      <c r="N802" s="4">
        <v>450</v>
      </c>
      <c r="O802" s="4">
        <v>300</v>
      </c>
      <c r="P802" s="4">
        <v>300</v>
      </c>
      <c r="Q802" s="13">
        <f t="shared" si="312"/>
        <v>2.0693619467330904</v>
      </c>
      <c r="R802" s="16">
        <f t="shared" si="313"/>
        <v>0.9197164207702625</v>
      </c>
      <c r="S802" s="16">
        <f t="shared" si="314"/>
        <v>1.0346809733665452</v>
      </c>
      <c r="T802" s="16">
        <f t="shared" si="315"/>
        <v>1.9543973941368078</v>
      </c>
      <c r="U802" s="16">
        <f t="shared" si="316"/>
        <v>1.4945391837516766</v>
      </c>
      <c r="V802" s="16">
        <f t="shared" si="317"/>
        <v>0.11496455259628281</v>
      </c>
      <c r="W802" s="16">
        <f t="shared" si="318"/>
        <v>0.5035447403717187</v>
      </c>
      <c r="X802" s="16">
        <f t="shared" si="319"/>
        <v>0.45985821038513125</v>
      </c>
      <c r="Y802" s="16">
        <f t="shared" si="320"/>
        <v>1.0346809733665452</v>
      </c>
      <c r="Z802" s="16">
        <f t="shared" si="321"/>
        <v>1.0346809733665452</v>
      </c>
      <c r="AA802" s="16">
        <f t="shared" si="322"/>
        <v>0.68978731557769679</v>
      </c>
      <c r="AB802" s="17">
        <f t="shared" si="323"/>
        <v>0.68978731557769679</v>
      </c>
      <c r="AC802" s="15">
        <v>21235.06</v>
      </c>
      <c r="AD802" s="14">
        <f>AVERAGE(Tabela1[[#This Row],[202407-JUL]:[202506-JUN]])</f>
        <v>434.91666666666669</v>
      </c>
      <c r="AE802" s="14">
        <f t="shared" si="324"/>
        <v>469.90909090909093</v>
      </c>
      <c r="AF802" s="5">
        <v>0</v>
      </c>
      <c r="AG802" s="6">
        <v>5000</v>
      </c>
      <c r="AH802" s="4">
        <v>0</v>
      </c>
      <c r="AI802" s="23">
        <f>SUM(Tabela1[[#This Row],[ESTOQUE RJ]:[ESTOQUE SC]])</f>
        <v>5000</v>
      </c>
      <c r="AJ802" s="4">
        <v>0</v>
      </c>
      <c r="AK802" s="4">
        <v>0</v>
      </c>
      <c r="AL802" s="24">
        <f>SUM(Tabela1[[#This Row],[QTD CONTAINER]:[QTD FÁBRICA]])</f>
        <v>0</v>
      </c>
      <c r="AM802" s="7">
        <f t="shared" si="325"/>
        <v>11.496455259628281</v>
      </c>
      <c r="AN802" s="7">
        <f t="shared" si="326"/>
        <v>0</v>
      </c>
      <c r="AO802" s="8">
        <f t="shared" si="327"/>
        <v>0</v>
      </c>
      <c r="AP802" s="9">
        <f t="shared" si="328"/>
        <v>0</v>
      </c>
      <c r="AQ802" s="25">
        <f t="shared" si="329"/>
        <v>11.496455259628281</v>
      </c>
      <c r="AR802" s="18">
        <f t="shared" si="330"/>
        <v>10.640355968272393</v>
      </c>
      <c r="AS802" s="7">
        <f t="shared" si="331"/>
        <v>0</v>
      </c>
      <c r="AT802" s="8">
        <f t="shared" si="332"/>
        <v>0</v>
      </c>
      <c r="AU802" s="9">
        <f t="shared" si="333"/>
        <v>0</v>
      </c>
      <c r="AV802" s="10">
        <f t="shared" si="334"/>
        <v>10.640355968272393</v>
      </c>
      <c r="AW802" s="22">
        <f t="shared" si="335"/>
        <v>0</v>
      </c>
      <c r="AX802" s="5">
        <f t="shared" si="336"/>
        <v>0</v>
      </c>
      <c r="AY802" s="4">
        <f>IF(
  AND(Tabela1[[#This Row],[GRUPO | ITEM]]="PALHETAS",NOT(OR(MID(Tabela1[[#This Row],[ITEM]],1,5)="YN-PF",MID(Tabela1[[#This Row],[ITEM]],1,5)="YN-PC"))),
  0,
  IF(
    ROUNDUP(
      IF(
        IF(D802="A",13-SUM(AR802:AU802),IF(D802="B",11-SUM(AR802:AU802),IF(D802="C",7-SUM(AR802:AU802))))
        &lt;0,
        0,
        IF(D802="A",13-SUM(AR802:AU802),IF(D802="B",11-SUM(AR802:AU802),IF(D802="C",7-SUM(AR802:AU802))))
      )
      *AE802/C802, 0
    )
    *C802 = 0,
    0,
    ROUNDUP(
      IF(
        IF(D802="A",13-SUM(AR802:AU802),IF(D802="B",11-SUM(AR802:AU802),IF(D802="C",7-SUM(AR802:AU802))))
        &lt;0,
        0,
        IF(D802="A",13-SUM(AR802:AU802),IF(D802="B",11-SUM(AR802:AU802),IF(D802="C",7-SUM(AR802:AU802))))
      )
      *AE802/C802, 0
    ) *C802
  )
)</f>
        <v>0</v>
      </c>
      <c r="AZ802" s="26">
        <f>IF(OR(COUNTIF(AB802,"&gt;="&amp;1.5)+COUNTIF(AA802,"&gt;="&amp;1.5)+COUNTIF(Z802,"&gt;="&amp;1.5)+COUNTIF(Y802,"&gt;="&amp;1.5)+COUNTIF(X802,"&gt;="&amp;1.5)&gt;=2,COUNTIF(AB802,"&gt;="&amp;2)&gt;=1,AND(AA802&gt;=1.5,AB802&lt;=0.3,AI802=0)),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+IFERROR(BA802*C802,0),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+IFERROR(BA802*C802,0),
IFERROR(AVERAGEIF(Tabela1[[#This Row],[COMPRA PADRÃO]:[COMPRA &gt;30%]],"&gt;"&amp;0,Tabela1[[#This Row],[COMPRA PADRÃO]:[COMPRA &gt;30%]]),
0))/Tabela1[[#This Row],[U/CX]],0)*Tabela1[[#This Row],[U/CX]])</f>
        <v>0</v>
      </c>
      <c r="BA802" s="19"/>
      <c r="BB802" s="19"/>
      <c r="BC802" s="5"/>
      <c r="BD802" s="43">
        <f t="shared" si="337"/>
        <v>19.694339622641511</v>
      </c>
      <c r="BE802" s="44">
        <f>Tabela1[[#This Row],[MÉDIA DIÁRIA]]*180</f>
        <v>3544.981132075472</v>
      </c>
      <c r="BF802" s="44">
        <f>Tabela1[[#This Row],[MÉDIA DIÁRIA]]*IF(Tabela1[[#This Row],[ABC FAT]]="A",(13*22),IF(Tabela1[[#This Row],[ABC FAT]]="B",(9*22),IF(Tabela1[[#This Row],[ABC FAT]]="C",(3*22),0)))</f>
        <v>1299.8264150943398</v>
      </c>
      <c r="BG802" s="44">
        <f>SUM(Tabela1[[#This Row],[ESTOQUE TOTAL]],Tabela1[[#This Row],[TRÂNSITO TOTAL]])</f>
        <v>5000</v>
      </c>
      <c r="BH8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2.8208894850013835E-4</v>
      </c>
    </row>
    <row r="803" spans="1:61" s="3" customFormat="1" x14ac:dyDescent="0.2">
      <c r="A803" s="4" t="s">
        <v>104</v>
      </c>
      <c r="B803" s="4" t="s">
        <v>469</v>
      </c>
      <c r="C803" s="4">
        <v>200</v>
      </c>
      <c r="D803" s="4" t="s">
        <v>85</v>
      </c>
      <c r="E803" s="5">
        <v>260</v>
      </c>
      <c r="F803" s="4">
        <v>300</v>
      </c>
      <c r="G803" s="4">
        <v>250</v>
      </c>
      <c r="H803" s="4">
        <v>170</v>
      </c>
      <c r="I803" s="4">
        <v>370</v>
      </c>
      <c r="J803" s="4">
        <v>150</v>
      </c>
      <c r="K803" s="4">
        <v>200</v>
      </c>
      <c r="L803" s="4">
        <v>200</v>
      </c>
      <c r="M803" s="4">
        <v>250</v>
      </c>
      <c r="N803" s="4">
        <v>100</v>
      </c>
      <c r="O803" s="4">
        <v>150</v>
      </c>
      <c r="P803" s="4">
        <v>50</v>
      </c>
      <c r="Q803" s="13">
        <f t="shared" si="312"/>
        <v>1.273469387755102</v>
      </c>
      <c r="R803" s="16">
        <f t="shared" si="313"/>
        <v>1.4693877551020409</v>
      </c>
      <c r="S803" s="16">
        <f t="shared" si="314"/>
        <v>1.2244897959183674</v>
      </c>
      <c r="T803" s="16">
        <f t="shared" si="315"/>
        <v>0.83265306122448979</v>
      </c>
      <c r="U803" s="16">
        <f t="shared" si="316"/>
        <v>1.8122448979591839</v>
      </c>
      <c r="V803" s="16">
        <f t="shared" si="317"/>
        <v>0.73469387755102045</v>
      </c>
      <c r="W803" s="16">
        <f t="shared" si="318"/>
        <v>0.97959183673469397</v>
      </c>
      <c r="X803" s="16">
        <f t="shared" si="319"/>
        <v>0.97959183673469397</v>
      </c>
      <c r="Y803" s="16">
        <f t="shared" si="320"/>
        <v>1.2244897959183674</v>
      </c>
      <c r="Z803" s="16">
        <f t="shared" si="321"/>
        <v>0.48979591836734698</v>
      </c>
      <c r="AA803" s="16">
        <f t="shared" si="322"/>
        <v>0.73469387755102045</v>
      </c>
      <c r="AB803" s="17">
        <f t="shared" si="323"/>
        <v>0.24489795918367349</v>
      </c>
      <c r="AC803" s="15">
        <v>19480.8</v>
      </c>
      <c r="AD803" s="14">
        <f>AVERAGE(Tabela1[[#This Row],[202407-JUL]:[202506-JUN]])</f>
        <v>204.16666666666666</v>
      </c>
      <c r="AE803" s="14">
        <f t="shared" si="324"/>
        <v>218.18181818181819</v>
      </c>
      <c r="AF803" s="5">
        <v>4</v>
      </c>
      <c r="AG803" s="6">
        <v>2450</v>
      </c>
      <c r="AH803" s="4">
        <v>0</v>
      </c>
      <c r="AI803" s="23">
        <f>SUM(Tabela1[[#This Row],[ESTOQUE RJ]:[ESTOQUE SC]])</f>
        <v>2450</v>
      </c>
      <c r="AJ803" s="4">
        <v>0</v>
      </c>
      <c r="AK803" s="4">
        <v>0</v>
      </c>
      <c r="AL803" s="24">
        <f>SUM(Tabela1[[#This Row],[QTD CONTAINER]:[QTD FÁBRICA]])</f>
        <v>0</v>
      </c>
      <c r="AM803" s="7">
        <f t="shared" si="325"/>
        <v>12</v>
      </c>
      <c r="AN803" s="7">
        <f t="shared" si="326"/>
        <v>0</v>
      </c>
      <c r="AO803" s="8">
        <f t="shared" si="327"/>
        <v>0</v>
      </c>
      <c r="AP803" s="9">
        <f t="shared" si="328"/>
        <v>0</v>
      </c>
      <c r="AQ803" s="25">
        <f t="shared" si="329"/>
        <v>12</v>
      </c>
      <c r="AR803" s="18">
        <f t="shared" si="330"/>
        <v>11.229166666666666</v>
      </c>
      <c r="AS803" s="7">
        <f t="shared" si="331"/>
        <v>0</v>
      </c>
      <c r="AT803" s="8">
        <f t="shared" si="332"/>
        <v>0</v>
      </c>
      <c r="AU803" s="9">
        <f t="shared" si="333"/>
        <v>0</v>
      </c>
      <c r="AV803" s="10">
        <f t="shared" si="334"/>
        <v>11.229166666666666</v>
      </c>
      <c r="AW803" s="22">
        <f t="shared" si="335"/>
        <v>0</v>
      </c>
      <c r="AX803" s="5">
        <f t="shared" si="336"/>
        <v>0</v>
      </c>
      <c r="AY803" s="4">
        <f>IF(
  AND(Tabela1[[#This Row],[GRUPO | ITEM]]="PALHETAS",NOT(OR(MID(Tabela1[[#This Row],[ITEM]],1,5)="YN-PF",MID(Tabela1[[#This Row],[ITEM]],1,5)="YN-PC"))),
  0,
  IF(
    ROUNDUP(
      IF(
        IF(D803="A",13-SUM(AR803:AU803),IF(D803="B",11-SUM(AR803:AU803),IF(D803="C",7-SUM(AR803:AU803))))
        &lt;0,
        0,
        IF(D803="A",13-SUM(AR803:AU803),IF(D803="B",11-SUM(AR803:AU803),IF(D803="C",7-SUM(AR803:AU803))))
      )
      *AE803/C803, 0
    )
    *C803 = 0,
    0,
    ROUNDUP(
      IF(
        IF(D803="A",13-SUM(AR803:AU803),IF(D803="B",11-SUM(AR803:AU803),IF(D803="C",7-SUM(AR803:AU803))))
        &lt;0,
        0,
        IF(D803="A",13-SUM(AR803:AU803),IF(D803="B",11-SUM(AR803:AU803),IF(D803="C",7-SUM(AR803:AU803))))
      )
      *AE803/C803, 0
    ) *C803
  )
)</f>
        <v>0</v>
      </c>
      <c r="AZ803" s="26">
        <f>IF(OR(COUNTIF(AB803,"&gt;="&amp;1.5)+COUNTIF(AA803,"&gt;="&amp;1.5)+COUNTIF(Z803,"&gt;="&amp;1.5)+COUNTIF(Y803,"&gt;="&amp;1.5)+COUNTIF(X803,"&gt;="&amp;1.5)&gt;=2,COUNTIF(AB803,"&gt;="&amp;2)&gt;=1,AND(AA803&gt;=1.5,AB803&lt;=0.3,AI803=0)),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+IFERROR(BA803*C803,0),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+IFERROR(BA803*C803,0),
IFERROR(AVERAGEIF(Tabela1[[#This Row],[COMPRA PADRÃO]:[COMPRA &gt;30%]],"&gt;"&amp;0,Tabela1[[#This Row],[COMPRA PADRÃO]:[COMPRA &gt;30%]]),
0))/Tabela1[[#This Row],[U/CX]],0)*Tabela1[[#This Row],[U/CX]])</f>
        <v>0</v>
      </c>
      <c r="BA803" s="19"/>
      <c r="BB803" s="19"/>
      <c r="BC803" s="5"/>
      <c r="BD803" s="43">
        <f t="shared" si="337"/>
        <v>9.2452830188679247</v>
      </c>
      <c r="BE803" s="44">
        <f>Tabela1[[#This Row],[MÉDIA DIÁRIA]]*180</f>
        <v>1664.1509433962265</v>
      </c>
      <c r="BF803" s="44">
        <f>Tabela1[[#This Row],[MÉDIA DIÁRIA]]*IF(Tabela1[[#This Row],[ABC FAT]]="A",(13*22),IF(Tabela1[[#This Row],[ABC FAT]]="B",(9*22),IF(Tabela1[[#This Row],[ABC FAT]]="C",(3*22),0)))</f>
        <v>610.18867924528308</v>
      </c>
      <c r="BG803" s="44">
        <f>SUM(Tabela1[[#This Row],[ESTOQUE TOTAL]],Tabela1[[#This Row],[TRÂNSITO TOTAL]])</f>
        <v>2450</v>
      </c>
      <c r="BH8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6.00907029478458E-4</v>
      </c>
    </row>
    <row r="804" spans="1:61" s="3" customFormat="1" x14ac:dyDescent="0.2">
      <c r="A804" s="4" t="s">
        <v>14</v>
      </c>
      <c r="B804" s="4" t="s">
        <v>656</v>
      </c>
      <c r="C804" s="4">
        <v>600</v>
      </c>
      <c r="D804" s="4" t="s">
        <v>85</v>
      </c>
      <c r="E804" s="5">
        <v>100</v>
      </c>
      <c r="F804" s="4">
        <v>700</v>
      </c>
      <c r="G804" s="4">
        <v>1150</v>
      </c>
      <c r="H804" s="4">
        <v>300</v>
      </c>
      <c r="I804" s="4">
        <v>1200</v>
      </c>
      <c r="J804" s="4">
        <v>200</v>
      </c>
      <c r="K804" s="4">
        <v>910</v>
      </c>
      <c r="L804" s="4">
        <v>280</v>
      </c>
      <c r="M804" s="4">
        <v>800</v>
      </c>
      <c r="N804" s="4">
        <v>500</v>
      </c>
      <c r="O804" s="4">
        <v>1200</v>
      </c>
      <c r="P804" s="4">
        <v>100</v>
      </c>
      <c r="Q804" s="13">
        <f t="shared" si="312"/>
        <v>0.16129032258064516</v>
      </c>
      <c r="R804" s="16">
        <f t="shared" si="313"/>
        <v>1.1290322580645162</v>
      </c>
      <c r="S804" s="16">
        <f t="shared" si="314"/>
        <v>1.8548387096774193</v>
      </c>
      <c r="T804" s="16">
        <f t="shared" si="315"/>
        <v>0.4838709677419355</v>
      </c>
      <c r="U804" s="16">
        <f t="shared" si="316"/>
        <v>1.935483870967742</v>
      </c>
      <c r="V804" s="16">
        <f t="shared" si="317"/>
        <v>0.32258064516129031</v>
      </c>
      <c r="W804" s="16">
        <f t="shared" si="318"/>
        <v>1.467741935483871</v>
      </c>
      <c r="X804" s="16">
        <f t="shared" si="319"/>
        <v>0.45161290322580644</v>
      </c>
      <c r="Y804" s="16">
        <f t="shared" si="320"/>
        <v>1.2903225806451613</v>
      </c>
      <c r="Z804" s="16">
        <f t="shared" si="321"/>
        <v>0.80645161290322576</v>
      </c>
      <c r="AA804" s="16">
        <f t="shared" si="322"/>
        <v>1.935483870967742</v>
      </c>
      <c r="AB804" s="17">
        <f t="shared" si="323"/>
        <v>0.16129032258064516</v>
      </c>
      <c r="AC804" s="15">
        <v>19974.2</v>
      </c>
      <c r="AD804" s="14">
        <f>AVERAGE(Tabela1[[#This Row],[202407-JUL]:[202506-JUN]])</f>
        <v>620</v>
      </c>
      <c r="AE804" s="14">
        <f t="shared" si="324"/>
        <v>724</v>
      </c>
      <c r="AF804" s="5">
        <v>1</v>
      </c>
      <c r="AG804" s="6">
        <v>7620</v>
      </c>
      <c r="AH804" s="4">
        <v>0</v>
      </c>
      <c r="AI804" s="23">
        <f>SUM(Tabela1[[#This Row],[ESTOQUE RJ]:[ESTOQUE SC]])</f>
        <v>7620</v>
      </c>
      <c r="AJ804" s="4">
        <v>0</v>
      </c>
      <c r="AK804" s="4">
        <v>0</v>
      </c>
      <c r="AL804" s="24">
        <f>SUM(Tabela1[[#This Row],[QTD CONTAINER]:[QTD FÁBRICA]])</f>
        <v>0</v>
      </c>
      <c r="AM804" s="7">
        <f t="shared" si="325"/>
        <v>12.290322580645162</v>
      </c>
      <c r="AN804" s="7">
        <f t="shared" si="326"/>
        <v>0</v>
      </c>
      <c r="AO804" s="8">
        <f t="shared" si="327"/>
        <v>0</v>
      </c>
      <c r="AP804" s="9">
        <f t="shared" si="328"/>
        <v>0</v>
      </c>
      <c r="AQ804" s="25">
        <f t="shared" si="329"/>
        <v>12.290322580645162</v>
      </c>
      <c r="AR804" s="18">
        <f t="shared" si="330"/>
        <v>10.524861878453038</v>
      </c>
      <c r="AS804" s="7">
        <f t="shared" si="331"/>
        <v>0</v>
      </c>
      <c r="AT804" s="8">
        <f t="shared" si="332"/>
        <v>0</v>
      </c>
      <c r="AU804" s="9">
        <f t="shared" si="333"/>
        <v>0</v>
      </c>
      <c r="AV804" s="10">
        <f t="shared" si="334"/>
        <v>10.524861878453038</v>
      </c>
      <c r="AW804" s="22">
        <f t="shared" si="335"/>
        <v>0</v>
      </c>
      <c r="AX804" s="5">
        <f t="shared" si="336"/>
        <v>0</v>
      </c>
      <c r="AY804" s="4">
        <f>IF(
  AND(Tabela1[[#This Row],[GRUPO | ITEM]]="PALHETAS",NOT(OR(MID(Tabela1[[#This Row],[ITEM]],1,5)="YN-PF",MID(Tabela1[[#This Row],[ITEM]],1,5)="YN-PC"))),
  0,
  IF(
    ROUNDUP(
      IF(
        IF(D804="A",13-SUM(AR804:AU804),IF(D804="B",11-SUM(AR804:AU804),IF(D804="C",7-SUM(AR804:AU804))))
        &lt;0,
        0,
        IF(D804="A",13-SUM(AR804:AU804),IF(D804="B",11-SUM(AR804:AU804),IF(D804="C",7-SUM(AR804:AU804))))
      )
      *AE804/C804, 0
    )
    *C804 = 0,
    0,
    ROUNDUP(
      IF(
        IF(D804="A",13-SUM(AR804:AU804),IF(D804="B",11-SUM(AR804:AU804),IF(D804="C",7-SUM(AR804:AU804))))
        &lt;0,
        0,
        IF(D804="A",13-SUM(AR804:AU804),IF(D804="B",11-SUM(AR804:AU804),IF(D804="C",7-SUM(AR804:AU804))))
      )
      *AE804/C804, 0
    ) *C804
  )
)</f>
        <v>0</v>
      </c>
      <c r="AZ804" s="26">
        <f>IF(OR(COUNTIF(AB804,"&gt;="&amp;1.5)+COUNTIF(AA804,"&gt;="&amp;1.5)+COUNTIF(Z804,"&gt;="&amp;1.5)+COUNTIF(Y804,"&gt;="&amp;1.5)+COUNTIF(X804,"&gt;="&amp;1.5)&gt;=2,COUNTIF(AB804,"&gt;="&amp;2)&gt;=1,AND(AA804&gt;=1.5,AB804&lt;=0.3,AI804=0)),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+IFERROR(BA804*C804,0),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+IFERROR(BA804*C804,0),
IFERROR(AVERAGEIF(Tabela1[[#This Row],[COMPRA PADRÃO]:[COMPRA &gt;30%]],"&gt;"&amp;0,Tabela1[[#This Row],[COMPRA PADRÃO]:[COMPRA &gt;30%]]),
0))/Tabela1[[#This Row],[U/CX]],0)*Tabela1[[#This Row],[U/CX]])</f>
        <v>0</v>
      </c>
      <c r="BA804" s="19"/>
      <c r="BB804" s="19"/>
      <c r="BC804" s="41"/>
      <c r="BD804" s="43">
        <f t="shared" si="337"/>
        <v>28.075471698113208</v>
      </c>
      <c r="BE804" s="44">
        <f>Tabela1[[#This Row],[MÉDIA DIÁRIA]]*180</f>
        <v>5053.5849056603774</v>
      </c>
      <c r="BF804" s="44">
        <f>Tabela1[[#This Row],[MÉDIA DIÁRIA]]*IF(Tabela1[[#This Row],[ABC FAT]]="A",(13*22),IF(Tabela1[[#This Row],[ABC FAT]]="B",(9*22),IF(Tabela1[[#This Row],[ABC FAT]]="C",(3*22),0)))</f>
        <v>1852.9811320754718</v>
      </c>
      <c r="BG804" s="44">
        <f>SUM(Tabela1[[#This Row],[ESTOQUE TOTAL]],Tabela1[[#This Row],[TRÂNSITO TOTAL]])</f>
        <v>7620</v>
      </c>
      <c r="BH8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1.9787933094384707E-4</v>
      </c>
    </row>
    <row r="805" spans="1:61" s="3" customFormat="1" x14ac:dyDescent="0.2">
      <c r="A805" s="4" t="s">
        <v>122</v>
      </c>
      <c r="B805" s="4" t="s">
        <v>150</v>
      </c>
      <c r="C805" s="4">
        <v>50</v>
      </c>
      <c r="D805" s="4" t="s">
        <v>16</v>
      </c>
      <c r="E805" s="5"/>
      <c r="F805" s="4"/>
      <c r="G805" s="4"/>
      <c r="H805" s="4">
        <v>610</v>
      </c>
      <c r="I805" s="4">
        <v>100</v>
      </c>
      <c r="J805" s="4"/>
      <c r="K805" s="4">
        <v>50</v>
      </c>
      <c r="L805" s="4">
        <v>20</v>
      </c>
      <c r="M805" s="4">
        <v>200</v>
      </c>
      <c r="N805" s="4">
        <v>170</v>
      </c>
      <c r="O805" s="4">
        <v>270</v>
      </c>
      <c r="P805" s="4">
        <v>50</v>
      </c>
      <c r="Q805" s="13">
        <f t="shared" si="312"/>
        <v>0</v>
      </c>
      <c r="R805" s="16">
        <f t="shared" si="313"/>
        <v>0</v>
      </c>
      <c r="S805" s="16">
        <f t="shared" si="314"/>
        <v>0</v>
      </c>
      <c r="T805" s="16">
        <f t="shared" si="315"/>
        <v>3.3197278911564627</v>
      </c>
      <c r="U805" s="16">
        <f t="shared" si="316"/>
        <v>0.54421768707482998</v>
      </c>
      <c r="V805" s="16">
        <f t="shared" si="317"/>
        <v>0</v>
      </c>
      <c r="W805" s="16">
        <f t="shared" si="318"/>
        <v>0.27210884353741499</v>
      </c>
      <c r="X805" s="16">
        <f t="shared" si="319"/>
        <v>0.10884353741496598</v>
      </c>
      <c r="Y805" s="16">
        <f t="shared" si="320"/>
        <v>1.08843537414966</v>
      </c>
      <c r="Z805" s="16">
        <f t="shared" si="321"/>
        <v>0.92517006802721091</v>
      </c>
      <c r="AA805" s="16">
        <f t="shared" si="322"/>
        <v>1.4693877551020409</v>
      </c>
      <c r="AB805" s="17">
        <f t="shared" si="323"/>
        <v>0.27210884353741499</v>
      </c>
      <c r="AC805" s="15">
        <v>30781.4</v>
      </c>
      <c r="AD805" s="14">
        <f>AVERAGE(Tabela1[[#This Row],[202407-JUL]:[202506-JUN]])</f>
        <v>183.75</v>
      </c>
      <c r="AE805" s="14">
        <f t="shared" si="324"/>
        <v>270</v>
      </c>
      <c r="AF805" s="5">
        <v>0</v>
      </c>
      <c r="AG805" s="6">
        <v>329</v>
      </c>
      <c r="AH805" s="4">
        <v>950</v>
      </c>
      <c r="AI805" s="23">
        <f>SUM(Tabela1[[#This Row],[ESTOQUE RJ]:[ESTOQUE SC]])</f>
        <v>1279</v>
      </c>
      <c r="AJ805" s="4">
        <v>0</v>
      </c>
      <c r="AK805" s="4">
        <v>0</v>
      </c>
      <c r="AL805" s="24">
        <f>SUM(Tabela1[[#This Row],[QTD CONTAINER]:[QTD FÁBRICA]])</f>
        <v>0</v>
      </c>
      <c r="AM805" s="7">
        <f t="shared" si="325"/>
        <v>1.7904761904761906</v>
      </c>
      <c r="AN805" s="7">
        <f t="shared" si="326"/>
        <v>5.1700680272108848</v>
      </c>
      <c r="AO805" s="8">
        <f t="shared" si="327"/>
        <v>0</v>
      </c>
      <c r="AP805" s="9">
        <f t="shared" si="328"/>
        <v>0</v>
      </c>
      <c r="AQ805" s="25">
        <f t="shared" si="329"/>
        <v>6.9605442176870751</v>
      </c>
      <c r="AR805" s="18">
        <f t="shared" si="330"/>
        <v>1.2185185185185186</v>
      </c>
      <c r="AS805" s="7">
        <f t="shared" si="331"/>
        <v>3.5185185185185186</v>
      </c>
      <c r="AT805" s="8">
        <f t="shared" si="332"/>
        <v>0</v>
      </c>
      <c r="AU805" s="9">
        <f t="shared" si="333"/>
        <v>0</v>
      </c>
      <c r="AV805" s="10">
        <f t="shared" si="334"/>
        <v>4.7370370370370374</v>
      </c>
      <c r="AW805" s="22">
        <f t="shared" si="335"/>
        <v>5.5096418732782366</v>
      </c>
      <c r="AX805" s="5">
        <f t="shared" si="336"/>
        <v>750</v>
      </c>
      <c r="AY805" s="4">
        <f>IF(
  AND(Tabela1[[#This Row],[GRUPO | ITEM]]="PALHETAS",NOT(OR(MID(Tabela1[[#This Row],[ITEM]],1,5)="YN-PF",MID(Tabela1[[#This Row],[ITEM]],1,5)="YN-PC"))),
  0,
  IF(
    ROUNDUP(
      IF(
        IF(D805="A",13-SUM(AR805:AU805),IF(D805="B",11-SUM(AR805:AU805),IF(D805="C",7-SUM(AR805:AU805))))
        &lt;0,
        0,
        IF(D805="A",13-SUM(AR805:AU805),IF(D805="B",11-SUM(AR805:AU805),IF(D805="C",7-SUM(AR805:AU805))))
      )
      *AE805/C805, 0
    )
    *C805 = 0,
    0,
    ROUNDUP(
      IF(
        IF(D805="A",13-SUM(AR805:AU805),IF(D805="B",11-SUM(AR805:AU805),IF(D805="C",7-SUM(AR805:AU805))))
        &lt;0,
        0,
        IF(D805="A",13-SUM(AR805:AU805),IF(D805="B",11-SUM(AR805:AU805),IF(D805="C",7-SUM(AR805:AU805))))
      )
      *AE805/C805, 0
    ) *C805
  )
)</f>
        <v>1700</v>
      </c>
      <c r="AZ805" s="26">
        <f>IF(OR(COUNTIF(AB805,"&gt;="&amp;1.5)+COUNTIF(AA805,"&gt;="&amp;1.5)+COUNTIF(Z805,"&gt;="&amp;1.5)+COUNTIF(Y805,"&gt;="&amp;1.5)+COUNTIF(X805,"&gt;="&amp;1.5)&gt;=2,COUNTIF(AB805,"&gt;="&amp;2)&gt;=1,AND(AA805&gt;=1.5,AB805&lt;=0.3,AI805=0)),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+IFERROR(BA805*C805,0),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+IFERROR(BA805*C805,0),
IFERROR(AVERAGEIF(Tabela1[[#This Row],[COMPRA PADRÃO]:[COMPRA &gt;30%]],"&gt;"&amp;0,Tabela1[[#This Row],[COMPRA PADRÃO]:[COMPRA &gt;30%]]),
0))/Tabela1[[#This Row],[U/CX]],0)*Tabela1[[#This Row],[U/CX]])</f>
        <v>1250</v>
      </c>
      <c r="BA805" s="19"/>
      <c r="BB805" s="19"/>
      <c r="BC805" s="5"/>
      <c r="BD805" s="43">
        <f t="shared" si="337"/>
        <v>5.5471698113207548</v>
      </c>
      <c r="BE805" s="44">
        <f>Tabela1[[#This Row],[MÉDIA DIÁRIA]]*180</f>
        <v>998.4905660377359</v>
      </c>
      <c r="BF805" s="44">
        <f>Tabela1[[#This Row],[MÉDIA DIÁRIA]]*IF(Tabela1[[#This Row],[ABC FAT]]="A",(13*22),IF(Tabela1[[#This Row],[ABC FAT]]="B",(9*22),IF(Tabela1[[#This Row],[ABC FAT]]="C",(3*22),0)))</f>
        <v>1098.3396226415095</v>
      </c>
      <c r="BG805" s="44">
        <f>SUM(Tabela1[[#This Row],[ESTOQUE TOTAL]],Tabela1[[#This Row],[TRÂNSITO TOTAL]])</f>
        <v>1279</v>
      </c>
      <c r="BH8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800</v>
      </c>
      <c r="BI8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1.0015117157974301E-3</v>
      </c>
    </row>
    <row r="806" spans="1:61" s="3" customFormat="1" x14ac:dyDescent="0.2">
      <c r="A806" s="4" t="s">
        <v>202</v>
      </c>
      <c r="B806" s="4" t="s">
        <v>334</v>
      </c>
      <c r="C806" s="4">
        <v>15</v>
      </c>
      <c r="D806" s="4" t="s">
        <v>85</v>
      </c>
      <c r="E806" s="5">
        <v>135</v>
      </c>
      <c r="F806" s="4">
        <v>30</v>
      </c>
      <c r="G806" s="4">
        <v>60</v>
      </c>
      <c r="H806" s="4">
        <v>45</v>
      </c>
      <c r="I806" s="4">
        <v>45</v>
      </c>
      <c r="J806" s="4">
        <v>30</v>
      </c>
      <c r="K806" s="4">
        <v>15</v>
      </c>
      <c r="L806" s="4">
        <v>15</v>
      </c>
      <c r="M806" s="4">
        <v>30</v>
      </c>
      <c r="N806" s="4">
        <v>15</v>
      </c>
      <c r="O806" s="4">
        <v>90</v>
      </c>
      <c r="P806" s="4">
        <v>75</v>
      </c>
      <c r="Q806" s="13">
        <f t="shared" si="312"/>
        <v>2.7692307692307692</v>
      </c>
      <c r="R806" s="16">
        <f t="shared" si="313"/>
        <v>0.61538461538461542</v>
      </c>
      <c r="S806" s="16">
        <f t="shared" si="314"/>
        <v>1.2307692307692308</v>
      </c>
      <c r="T806" s="16">
        <f t="shared" si="315"/>
        <v>0.92307692307692313</v>
      </c>
      <c r="U806" s="16">
        <f t="shared" si="316"/>
        <v>0.92307692307692313</v>
      </c>
      <c r="V806" s="16">
        <f t="shared" si="317"/>
        <v>0.61538461538461542</v>
      </c>
      <c r="W806" s="16">
        <f t="shared" si="318"/>
        <v>0.30769230769230771</v>
      </c>
      <c r="X806" s="16">
        <f t="shared" si="319"/>
        <v>0.30769230769230771</v>
      </c>
      <c r="Y806" s="16">
        <f t="shared" si="320"/>
        <v>0.61538461538461542</v>
      </c>
      <c r="Z806" s="16">
        <f t="shared" si="321"/>
        <v>0.30769230769230771</v>
      </c>
      <c r="AA806" s="16">
        <f t="shared" si="322"/>
        <v>1.8461538461538463</v>
      </c>
      <c r="AB806" s="17">
        <f t="shared" si="323"/>
        <v>1.5384615384615385</v>
      </c>
      <c r="AC806" s="15">
        <v>7478.25</v>
      </c>
      <c r="AD806" s="14">
        <f>AVERAGE(Tabela1[[#This Row],[202407-JUL]:[202506-JUN]])</f>
        <v>48.75</v>
      </c>
      <c r="AE806" s="14">
        <f t="shared" si="324"/>
        <v>48.75</v>
      </c>
      <c r="AF806" s="5">
        <v>0</v>
      </c>
      <c r="AG806" s="6">
        <v>60</v>
      </c>
      <c r="AH806" s="4">
        <v>510</v>
      </c>
      <c r="AI806" s="23">
        <f>SUM(Tabela1[[#This Row],[ESTOQUE RJ]:[ESTOQUE SC]])</f>
        <v>570</v>
      </c>
      <c r="AJ806" s="4">
        <v>0</v>
      </c>
      <c r="AK806" s="4">
        <v>0</v>
      </c>
      <c r="AL806" s="24">
        <f>SUM(Tabela1[[#This Row],[QTD CONTAINER]:[QTD FÁBRICA]])</f>
        <v>0</v>
      </c>
      <c r="AM806" s="7">
        <f t="shared" si="325"/>
        <v>1.2307692307692308</v>
      </c>
      <c r="AN806" s="7">
        <f t="shared" si="326"/>
        <v>10.461538461538462</v>
      </c>
      <c r="AO806" s="8">
        <f t="shared" si="327"/>
        <v>0</v>
      </c>
      <c r="AP806" s="9">
        <f t="shared" si="328"/>
        <v>0</v>
      </c>
      <c r="AQ806" s="25">
        <f t="shared" si="329"/>
        <v>11.692307692307693</v>
      </c>
      <c r="AR806" s="18">
        <f t="shared" si="330"/>
        <v>1.2307692307692308</v>
      </c>
      <c r="AS806" s="7">
        <f t="shared" si="331"/>
        <v>10.461538461538462</v>
      </c>
      <c r="AT806" s="8">
        <f t="shared" si="332"/>
        <v>0</v>
      </c>
      <c r="AU806" s="9">
        <f t="shared" si="333"/>
        <v>0</v>
      </c>
      <c r="AV806" s="10">
        <f t="shared" si="334"/>
        <v>11.692307692307693</v>
      </c>
      <c r="AW806" s="22">
        <f t="shared" si="335"/>
        <v>5.5384615384615383</v>
      </c>
      <c r="AX806" s="5">
        <f t="shared" si="336"/>
        <v>0</v>
      </c>
      <c r="AY806" s="4">
        <f>IF(
  AND(Tabela1[[#This Row],[GRUPO | ITEM]]="PALHETAS",NOT(OR(MID(Tabela1[[#This Row],[ITEM]],1,5)="YN-PF",MID(Tabela1[[#This Row],[ITEM]],1,5)="YN-PC"))),
  0,
  IF(
    ROUNDUP(
      IF(
        IF(D806="A",13-SUM(AR806:AU806),IF(D806="B",11-SUM(AR806:AU806),IF(D806="C",7-SUM(AR806:AU806))))
        &lt;0,
        0,
        IF(D806="A",13-SUM(AR806:AU806),IF(D806="B",11-SUM(AR806:AU806),IF(D806="C",7-SUM(AR806:AU806))))
      )
      *AE806/C806, 0
    )
    *C806 = 0,
    0,
    ROUNDUP(
      IF(
        IF(D806="A",13-SUM(AR806:AU806),IF(D806="B",11-SUM(AR806:AU806),IF(D806="C",7-SUM(AR806:AU806))))
        &lt;0,
        0,
        IF(D806="A",13-SUM(AR806:AU806),IF(D806="B",11-SUM(AR806:AU806),IF(D806="C",7-SUM(AR806:AU806))))
      )
      *AE806/C806, 0
    ) *C806
  )
)</f>
        <v>0</v>
      </c>
      <c r="AZ806" s="26">
        <f>IF(OR(COUNTIF(AB806,"&gt;="&amp;1.5)+COUNTIF(AA806,"&gt;="&amp;1.5)+COUNTIF(Z806,"&gt;="&amp;1.5)+COUNTIF(Y806,"&gt;="&amp;1.5)+COUNTIF(X806,"&gt;="&amp;1.5)&gt;=2,COUNTIF(AB806,"&gt;="&amp;2)&gt;=1,AND(AA806&gt;=1.5,AB806&lt;=0.3,AI806=0)),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+IFERROR(BA806*C806,0),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+IFERROR(BA806*C806,0),
IFERROR(AVERAGEIF(Tabela1[[#This Row],[COMPRA PADRÃO]:[COMPRA &gt;30%]],"&gt;"&amp;0,Tabela1[[#This Row],[COMPRA PADRÃO]:[COMPRA &gt;30%]]),
0))/Tabela1[[#This Row],[U/CX]],0)*Tabela1[[#This Row],[U/CX]])</f>
        <v>270</v>
      </c>
      <c r="BA806" s="19"/>
      <c r="BB806" s="19"/>
      <c r="BC806" s="5"/>
      <c r="BD806" s="43">
        <f t="shared" si="337"/>
        <v>2.2075471698113209</v>
      </c>
      <c r="BE806" s="44">
        <f>Tabela1[[#This Row],[MÉDIA DIÁRIA]]*180</f>
        <v>397.35849056603774</v>
      </c>
      <c r="BF806" s="44">
        <f>Tabela1[[#This Row],[MÉDIA DIÁRIA]]*IF(Tabela1[[#This Row],[ABC FAT]]="A",(13*22),IF(Tabela1[[#This Row],[ABC FAT]]="B",(9*22),IF(Tabela1[[#This Row],[ABC FAT]]="C",(3*22),0)))</f>
        <v>145.69811320754718</v>
      </c>
      <c r="BG806" s="44">
        <f>SUM(Tabela1[[#This Row],[ESTOQUE TOTAL]],Tabela1[[#This Row],[TRÂNSITO TOTAL]])</f>
        <v>570</v>
      </c>
      <c r="BH8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2.5166191832858499E-3</v>
      </c>
    </row>
    <row r="807" spans="1:61" s="3" customFormat="1" x14ac:dyDescent="0.2">
      <c r="A807" s="4" t="s">
        <v>14</v>
      </c>
      <c r="B807" s="4" t="s">
        <v>632</v>
      </c>
      <c r="C807" s="4">
        <v>50</v>
      </c>
      <c r="D807" s="4" t="s">
        <v>19</v>
      </c>
      <c r="E807" s="5">
        <v>3550</v>
      </c>
      <c r="F807" s="4">
        <v>1800</v>
      </c>
      <c r="G807" s="4">
        <v>1700</v>
      </c>
      <c r="H807" s="4">
        <v>2100</v>
      </c>
      <c r="I807" s="4">
        <v>1150</v>
      </c>
      <c r="J807" s="4">
        <v>850</v>
      </c>
      <c r="K807" s="4">
        <v>2050</v>
      </c>
      <c r="L807" s="4">
        <v>1150</v>
      </c>
      <c r="M807" s="4">
        <v>1100</v>
      </c>
      <c r="N807" s="4">
        <v>1050</v>
      </c>
      <c r="O807" s="4">
        <v>1450</v>
      </c>
      <c r="P807" s="4">
        <v>1900</v>
      </c>
      <c r="Q807" s="13">
        <f t="shared" si="312"/>
        <v>2.1460957178841307</v>
      </c>
      <c r="R807" s="16">
        <f t="shared" si="313"/>
        <v>1.0881612090680099</v>
      </c>
      <c r="S807" s="16">
        <f t="shared" si="314"/>
        <v>1.0277078085642317</v>
      </c>
      <c r="T807" s="16">
        <f t="shared" si="315"/>
        <v>1.2695214105793451</v>
      </c>
      <c r="U807" s="16">
        <f t="shared" si="316"/>
        <v>0.69521410579345089</v>
      </c>
      <c r="V807" s="16">
        <f t="shared" si="317"/>
        <v>0.51385390428211586</v>
      </c>
      <c r="W807" s="16">
        <f t="shared" si="318"/>
        <v>1.2392947103274559</v>
      </c>
      <c r="X807" s="16">
        <f t="shared" si="319"/>
        <v>0.69521410579345089</v>
      </c>
      <c r="Y807" s="16">
        <f t="shared" si="320"/>
        <v>0.66498740554156166</v>
      </c>
      <c r="Z807" s="16">
        <f t="shared" si="321"/>
        <v>0.63476070528967254</v>
      </c>
      <c r="AA807" s="16">
        <f t="shared" si="322"/>
        <v>0.8765743073047858</v>
      </c>
      <c r="AB807" s="17">
        <f t="shared" si="323"/>
        <v>1.1486146095717884</v>
      </c>
      <c r="AC807" s="15">
        <v>189494</v>
      </c>
      <c r="AD807" s="14">
        <f>AVERAGE(Tabela1[[#This Row],[202407-JUL]:[202506-JUN]])</f>
        <v>1654.1666666666667</v>
      </c>
      <c r="AE807" s="14">
        <f t="shared" si="324"/>
        <v>1654.1666666666667</v>
      </c>
      <c r="AF807" s="5">
        <v>13</v>
      </c>
      <c r="AG807" s="6">
        <v>10000</v>
      </c>
      <c r="AH807" s="4">
        <v>6600</v>
      </c>
      <c r="AI807" s="23">
        <f>SUM(Tabela1[[#This Row],[ESTOQUE RJ]:[ESTOQUE SC]])</f>
        <v>16600</v>
      </c>
      <c r="AJ807" s="4">
        <v>3200</v>
      </c>
      <c r="AK807" s="4">
        <v>0</v>
      </c>
      <c r="AL807" s="24">
        <f>SUM(Tabela1[[#This Row],[QTD CONTAINER]:[QTD FÁBRICA]])</f>
        <v>3200</v>
      </c>
      <c r="AM807" s="7">
        <f t="shared" si="325"/>
        <v>6.0453400503778338</v>
      </c>
      <c r="AN807" s="7">
        <f t="shared" si="326"/>
        <v>3.98992443324937</v>
      </c>
      <c r="AO807" s="8">
        <f t="shared" si="327"/>
        <v>1.9345088161209067</v>
      </c>
      <c r="AP807" s="9">
        <f t="shared" si="328"/>
        <v>0</v>
      </c>
      <c r="AQ807" s="25">
        <f t="shared" si="329"/>
        <v>11.969773299748111</v>
      </c>
      <c r="AR807" s="18">
        <f t="shared" si="330"/>
        <v>6.0453400503778338</v>
      </c>
      <c r="AS807" s="7">
        <f t="shared" si="331"/>
        <v>3.98992443324937</v>
      </c>
      <c r="AT807" s="8">
        <f t="shared" si="332"/>
        <v>1.9345088161209067</v>
      </c>
      <c r="AU807" s="9">
        <f t="shared" si="333"/>
        <v>0</v>
      </c>
      <c r="AV807" s="10">
        <f t="shared" si="334"/>
        <v>11.969773299748111</v>
      </c>
      <c r="AW807" s="22">
        <f t="shared" si="335"/>
        <v>1.0579345088161209</v>
      </c>
      <c r="AX807" s="5">
        <f t="shared" si="336"/>
        <v>1750</v>
      </c>
      <c r="AY807" s="4">
        <f>IF(
  AND(Tabela1[[#This Row],[GRUPO | ITEM]]="PALHETAS",NOT(OR(MID(Tabela1[[#This Row],[ITEM]],1,5)="YN-PF",MID(Tabela1[[#This Row],[ITEM]],1,5)="YN-PC"))),
  0,
  IF(
    ROUNDUP(
      IF(
        IF(D807="A",13-SUM(AR807:AU807),IF(D807="B",11-SUM(AR807:AU807),IF(D807="C",7-SUM(AR807:AU807))))
        &lt;0,
        0,
        IF(D807="A",13-SUM(AR807:AU807),IF(D807="B",11-SUM(AR807:AU807),IF(D807="C",7-SUM(AR807:AU807))))
      )
      *AE807/C807, 0
    )
    *C807 = 0,
    0,
    ROUNDUP(
      IF(
        IF(D807="A",13-SUM(AR807:AU807),IF(D807="B",11-SUM(AR807:AU807),IF(D807="C",7-SUM(AR807:AU807))))
        &lt;0,
        0,
        IF(D807="A",13-SUM(AR807:AU807),IF(D807="B",11-SUM(AR807:AU807),IF(D807="C",7-SUM(AR807:AU807))))
      )
      *AE807/C807, 0
    ) *C807
  )
)</f>
        <v>1750</v>
      </c>
      <c r="AZ807" s="26">
        <f>IF(OR(COUNTIF(AB807,"&gt;="&amp;1.5)+COUNTIF(AA807,"&gt;="&amp;1.5)+COUNTIF(Z807,"&gt;="&amp;1.5)+COUNTIF(Y807,"&gt;="&amp;1.5)+COUNTIF(X807,"&gt;="&amp;1.5)&gt;=2,COUNTIF(AB807,"&gt;="&amp;2)&gt;=1,AND(AA807&gt;=1.5,AB807&lt;=0.3,AI807=0)),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+IFERROR(BA807*C807,0),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+IFERROR(BA807*C807,0),
IFERROR(AVERAGEIF(Tabela1[[#This Row],[COMPRA PADRÃO]:[COMPRA &gt;30%]],"&gt;"&amp;0,Tabela1[[#This Row],[COMPRA PADRÃO]:[COMPRA &gt;30%]]),
0))/Tabela1[[#This Row],[U/CX]],0)*Tabela1[[#This Row],[U/CX]])</f>
        <v>1750</v>
      </c>
      <c r="BA807" s="19"/>
      <c r="BB807" s="19"/>
      <c r="BC807" s="5"/>
      <c r="BD807" s="43">
        <f t="shared" si="337"/>
        <v>74.905660377358487</v>
      </c>
      <c r="BE807" s="44">
        <f>Tabela1[[#This Row],[MÉDIA DIÁRIA]]*180</f>
        <v>13483.018867924528</v>
      </c>
      <c r="BF807" s="44">
        <f>Tabela1[[#This Row],[MÉDIA DIÁRIA]]*IF(Tabela1[[#This Row],[ABC FAT]]="A",(13*22),IF(Tabela1[[#This Row],[ABC FAT]]="B",(9*22),IF(Tabela1[[#This Row],[ABC FAT]]="C",(3*22),0)))</f>
        <v>21423.018867924526</v>
      </c>
      <c r="BG807" s="44">
        <f>SUM(Tabela1[[#This Row],[ESTOQUE TOTAL]],Tabela1[[#This Row],[TRÂNSITO TOTAL]])</f>
        <v>19800</v>
      </c>
      <c r="BH8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15100</v>
      </c>
      <c r="BI8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7.4167366358802138E-5</v>
      </c>
    </row>
    <row r="808" spans="1:61" s="3" customFormat="1" x14ac:dyDescent="0.2">
      <c r="A808" s="4" t="s">
        <v>202</v>
      </c>
      <c r="B808" s="4" t="s">
        <v>322</v>
      </c>
      <c r="C808" s="4">
        <v>15</v>
      </c>
      <c r="D808" s="4" t="s">
        <v>85</v>
      </c>
      <c r="E808" s="5">
        <v>75</v>
      </c>
      <c r="F808" s="4">
        <v>105</v>
      </c>
      <c r="G808" s="4">
        <v>60</v>
      </c>
      <c r="H808" s="4">
        <v>30</v>
      </c>
      <c r="I808" s="4">
        <v>90</v>
      </c>
      <c r="J808" s="4"/>
      <c r="K808" s="4">
        <v>165</v>
      </c>
      <c r="L808" s="4"/>
      <c r="M808" s="4">
        <v>60</v>
      </c>
      <c r="N808" s="4">
        <v>60</v>
      </c>
      <c r="O808" s="4">
        <v>90</v>
      </c>
      <c r="P808" s="4">
        <v>30</v>
      </c>
      <c r="Q808" s="13">
        <f t="shared" si="312"/>
        <v>0.98039215686274506</v>
      </c>
      <c r="R808" s="16">
        <f t="shared" si="313"/>
        <v>1.3725490196078431</v>
      </c>
      <c r="S808" s="16">
        <f t="shared" si="314"/>
        <v>0.78431372549019607</v>
      </c>
      <c r="T808" s="16">
        <f t="shared" si="315"/>
        <v>0.39215686274509803</v>
      </c>
      <c r="U808" s="16">
        <f t="shared" si="316"/>
        <v>1.1764705882352942</v>
      </c>
      <c r="V808" s="16">
        <f t="shared" si="317"/>
        <v>0</v>
      </c>
      <c r="W808" s="16">
        <f t="shared" si="318"/>
        <v>2.1568627450980391</v>
      </c>
      <c r="X808" s="16">
        <f t="shared" si="319"/>
        <v>0</v>
      </c>
      <c r="Y808" s="16">
        <f t="shared" si="320"/>
        <v>0.78431372549019607</v>
      </c>
      <c r="Z808" s="16">
        <f t="shared" si="321"/>
        <v>0.78431372549019607</v>
      </c>
      <c r="AA808" s="16">
        <f t="shared" si="322"/>
        <v>1.1764705882352942</v>
      </c>
      <c r="AB808" s="17">
        <f t="shared" si="323"/>
        <v>0.39215686274509803</v>
      </c>
      <c r="AC808" s="15">
        <v>12699.45</v>
      </c>
      <c r="AD808" s="14">
        <f>AVERAGE(Tabela1[[#This Row],[202407-JUL]:[202506-JUN]])</f>
        <v>76.5</v>
      </c>
      <c r="AE808" s="14">
        <f t="shared" si="324"/>
        <v>76.5</v>
      </c>
      <c r="AF808" s="5">
        <v>8</v>
      </c>
      <c r="AG808" s="6">
        <v>375</v>
      </c>
      <c r="AH808" s="4">
        <v>435</v>
      </c>
      <c r="AI808" s="23">
        <f>SUM(Tabela1[[#This Row],[ESTOQUE RJ]:[ESTOQUE SC]])</f>
        <v>810</v>
      </c>
      <c r="AJ808" s="4">
        <v>0</v>
      </c>
      <c r="AK808" s="4">
        <v>0</v>
      </c>
      <c r="AL808" s="24">
        <f>SUM(Tabela1[[#This Row],[QTD CONTAINER]:[QTD FÁBRICA]])</f>
        <v>0</v>
      </c>
      <c r="AM808" s="7">
        <f t="shared" si="325"/>
        <v>4.9019607843137258</v>
      </c>
      <c r="AN808" s="7">
        <f t="shared" si="326"/>
        <v>5.6862745098039218</v>
      </c>
      <c r="AO808" s="8">
        <f t="shared" si="327"/>
        <v>0</v>
      </c>
      <c r="AP808" s="9">
        <f t="shared" si="328"/>
        <v>0</v>
      </c>
      <c r="AQ808" s="25">
        <f t="shared" si="329"/>
        <v>10.588235294117649</v>
      </c>
      <c r="AR808" s="18">
        <f t="shared" si="330"/>
        <v>4.9019607843137258</v>
      </c>
      <c r="AS808" s="7">
        <f t="shared" si="331"/>
        <v>5.6862745098039218</v>
      </c>
      <c r="AT808" s="8">
        <f t="shared" si="332"/>
        <v>0</v>
      </c>
      <c r="AU808" s="9">
        <f t="shared" si="333"/>
        <v>0</v>
      </c>
      <c r="AV808" s="10">
        <f t="shared" si="334"/>
        <v>10.588235294117649</v>
      </c>
      <c r="AW808" s="22">
        <f t="shared" si="335"/>
        <v>0</v>
      </c>
      <c r="AX808" s="5">
        <f t="shared" si="336"/>
        <v>0</v>
      </c>
      <c r="AY808" s="4">
        <f>IF(
  AND(Tabela1[[#This Row],[GRUPO | ITEM]]="PALHETAS",NOT(OR(MID(Tabela1[[#This Row],[ITEM]],1,5)="YN-PF",MID(Tabela1[[#This Row],[ITEM]],1,5)="YN-PC"))),
  0,
  IF(
    ROUNDUP(
      IF(
        IF(D808="A",13-SUM(AR808:AU808),IF(D808="B",11-SUM(AR808:AU808),IF(D808="C",7-SUM(AR808:AU808))))
        &lt;0,
        0,
        IF(D808="A",13-SUM(AR808:AU808),IF(D808="B",11-SUM(AR808:AU808),IF(D808="C",7-SUM(AR808:AU808))))
      )
      *AE808/C808, 0
    )
    *C808 = 0,
    0,
    ROUNDUP(
      IF(
        IF(D808="A",13-SUM(AR808:AU808),IF(D808="B",11-SUM(AR808:AU808),IF(D808="C",7-SUM(AR808:AU808))))
        &lt;0,
        0,
        IF(D808="A",13-SUM(AR808:AU808),IF(D808="B",11-SUM(AR808:AU808),IF(D808="C",7-SUM(AR808:AU808))))
      )
      *AE808/C808, 0
    ) *C808
  )
)</f>
        <v>0</v>
      </c>
      <c r="AZ808" s="26">
        <f>IF(OR(COUNTIF(AB808,"&gt;="&amp;1.5)+COUNTIF(AA808,"&gt;="&amp;1.5)+COUNTIF(Z808,"&gt;="&amp;1.5)+COUNTIF(Y808,"&gt;="&amp;1.5)+COUNTIF(X808,"&gt;="&amp;1.5)&gt;=2,COUNTIF(AB808,"&gt;="&amp;2)&gt;=1,AND(AA808&gt;=1.5,AB808&lt;=0.3,AI808=0)),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+IFERROR(BA808*C808,0),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+IFERROR(BA808*C808,0),
IFERROR(AVERAGEIF(Tabela1[[#This Row],[COMPRA PADRÃO]:[COMPRA &gt;30%]],"&gt;"&amp;0,Tabela1[[#This Row],[COMPRA PADRÃO]:[COMPRA &gt;30%]]),
0))/Tabela1[[#This Row],[U/CX]],0)*Tabela1[[#This Row],[U/CX]])</f>
        <v>0</v>
      </c>
      <c r="BA808" s="33"/>
      <c r="BB808" s="33"/>
      <c r="BC808" s="42"/>
      <c r="BD808" s="43">
        <f t="shared" si="337"/>
        <v>2.8867924528301887</v>
      </c>
      <c r="BE808" s="44">
        <f>Tabela1[[#This Row],[MÉDIA DIÁRIA]]*180</f>
        <v>519.62264150943395</v>
      </c>
      <c r="BF808" s="44">
        <f>Tabela1[[#This Row],[MÉDIA DIÁRIA]]*IF(Tabela1[[#This Row],[ABC FAT]]="A",(13*22),IF(Tabela1[[#This Row],[ABC FAT]]="B",(9*22),IF(Tabela1[[#This Row],[ABC FAT]]="C",(3*22),0)))</f>
        <v>190.52830188679246</v>
      </c>
      <c r="BG808" s="44">
        <f>SUM(Tabela1[[#This Row],[ESTOQUE TOTAL]],Tabela1[[#This Row],[TRÂNSITO TOTAL]])</f>
        <v>810</v>
      </c>
      <c r="BH8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1.9244734931009441E-3</v>
      </c>
    </row>
    <row r="809" spans="1:61" s="3" customFormat="1" x14ac:dyDescent="0.2">
      <c r="A809" s="4" t="s">
        <v>39</v>
      </c>
      <c r="B809" s="4" t="s">
        <v>683</v>
      </c>
      <c r="C809" s="4">
        <v>20</v>
      </c>
      <c r="D809" s="4" t="s">
        <v>16</v>
      </c>
      <c r="E809" s="5">
        <v>110</v>
      </c>
      <c r="F809" s="4">
        <v>20</v>
      </c>
      <c r="G809" s="4">
        <v>205</v>
      </c>
      <c r="H809" s="4">
        <v>42</v>
      </c>
      <c r="I809" s="4">
        <v>10</v>
      </c>
      <c r="J809" s="4">
        <v>10</v>
      </c>
      <c r="K809" s="4">
        <v>91</v>
      </c>
      <c r="L809" s="4">
        <v>160</v>
      </c>
      <c r="M809" s="4">
        <v>65</v>
      </c>
      <c r="N809" s="4">
        <v>75</v>
      </c>
      <c r="O809" s="4">
        <v>130</v>
      </c>
      <c r="P809" s="4">
        <v>225</v>
      </c>
      <c r="Q809" s="13">
        <f t="shared" si="312"/>
        <v>1.1548556430446195</v>
      </c>
      <c r="R809" s="16">
        <f t="shared" si="313"/>
        <v>0.20997375328083989</v>
      </c>
      <c r="S809" s="16">
        <f t="shared" si="314"/>
        <v>2.1522309711286089</v>
      </c>
      <c r="T809" s="16">
        <f t="shared" si="315"/>
        <v>0.44094488188976377</v>
      </c>
      <c r="U809" s="16">
        <f t="shared" si="316"/>
        <v>0.10498687664041995</v>
      </c>
      <c r="V809" s="16">
        <f t="shared" si="317"/>
        <v>0.10498687664041995</v>
      </c>
      <c r="W809" s="16">
        <f t="shared" si="318"/>
        <v>0.95538057742782156</v>
      </c>
      <c r="X809" s="16">
        <f t="shared" si="319"/>
        <v>1.6797900262467191</v>
      </c>
      <c r="Y809" s="16">
        <f t="shared" si="320"/>
        <v>0.6824146981627297</v>
      </c>
      <c r="Z809" s="16">
        <f t="shared" si="321"/>
        <v>0.78740157480314965</v>
      </c>
      <c r="AA809" s="16">
        <f t="shared" si="322"/>
        <v>1.3648293963254594</v>
      </c>
      <c r="AB809" s="17">
        <f t="shared" si="323"/>
        <v>2.3622047244094486</v>
      </c>
      <c r="AC809" s="15">
        <v>82145.86</v>
      </c>
      <c r="AD809" s="14">
        <f>AVERAGE(Tabela1[[#This Row],[202407-JUL]:[202506-JUN]])</f>
        <v>95.25</v>
      </c>
      <c r="AE809" s="14">
        <f t="shared" si="324"/>
        <v>122.55555555555556</v>
      </c>
      <c r="AF809" s="5">
        <v>0</v>
      </c>
      <c r="AG809" s="6">
        <v>574</v>
      </c>
      <c r="AH809" s="4">
        <v>0</v>
      </c>
      <c r="AI809" s="23">
        <f>SUM(Tabela1[[#This Row],[ESTOQUE RJ]:[ESTOQUE SC]])</f>
        <v>574</v>
      </c>
      <c r="AJ809" s="4">
        <v>500</v>
      </c>
      <c r="AK809" s="4">
        <v>0</v>
      </c>
      <c r="AL809" s="24">
        <f>SUM(Tabela1[[#This Row],[QTD CONTAINER]:[QTD FÁBRICA]])</f>
        <v>500</v>
      </c>
      <c r="AM809" s="7">
        <f t="shared" si="325"/>
        <v>6.0262467191601052</v>
      </c>
      <c r="AN809" s="7">
        <f t="shared" si="326"/>
        <v>0</v>
      </c>
      <c r="AO809" s="8">
        <f t="shared" si="327"/>
        <v>5.2493438320209975</v>
      </c>
      <c r="AP809" s="9">
        <f t="shared" si="328"/>
        <v>0</v>
      </c>
      <c r="AQ809" s="25">
        <f t="shared" si="329"/>
        <v>11.275590551181104</v>
      </c>
      <c r="AR809" s="18">
        <f t="shared" si="330"/>
        <v>4.6835902085222125</v>
      </c>
      <c r="AS809" s="7">
        <f t="shared" si="331"/>
        <v>0</v>
      </c>
      <c r="AT809" s="8">
        <f t="shared" si="332"/>
        <v>4.0797824116047146</v>
      </c>
      <c r="AU809" s="9">
        <f t="shared" si="333"/>
        <v>0</v>
      </c>
      <c r="AV809" s="10">
        <f t="shared" si="334"/>
        <v>8.7633726201269262</v>
      </c>
      <c r="AW809" s="22">
        <f t="shared" si="335"/>
        <v>8.8152021425838551</v>
      </c>
      <c r="AX809" s="5">
        <f t="shared" si="336"/>
        <v>0</v>
      </c>
      <c r="AY809" s="4">
        <f>IF(
  AND(Tabela1[[#This Row],[GRUPO | ITEM]]="PALHETAS",NOT(OR(MID(Tabela1[[#This Row],[ITEM]],1,5)="YN-PF",MID(Tabela1[[#This Row],[ITEM]],1,5)="YN-PC"))),
  0,
  IF(
    ROUNDUP(
      IF(
        IF(D809="A",13-SUM(AR809:AU809),IF(D809="B",11-SUM(AR809:AU809),IF(D809="C",7-SUM(AR809:AU809))))
        &lt;0,
        0,
        IF(D809="A",13-SUM(AR809:AU809),IF(D809="B",11-SUM(AR809:AU809),IF(D809="C",7-SUM(AR809:AU809))))
      )
      *AE809/C809, 0
    )
    *C809 = 0,
    0,
    ROUNDUP(
      IF(
        IF(D809="A",13-SUM(AR809:AU809),IF(D809="B",11-SUM(AR809:AU809),IF(D809="C",7-SUM(AR809:AU809))))
        &lt;0,
        0,
        IF(D809="A",13-SUM(AR809:AU809),IF(D809="B",11-SUM(AR809:AU809),IF(D809="C",7-SUM(AR809:AU809))))
      )
      *AE809/C809, 0
    ) *C809
  )
)</f>
        <v>280</v>
      </c>
      <c r="AZ809" s="26">
        <f>IF(OR(COUNTIF(AB809,"&gt;="&amp;1.5)+COUNTIF(AA809,"&gt;="&amp;1.5)+COUNTIF(Z809,"&gt;="&amp;1.5)+COUNTIF(Y809,"&gt;="&amp;1.5)+COUNTIF(X809,"&gt;="&amp;1.5)&gt;=2,COUNTIF(AB809,"&gt;="&amp;2)&gt;=1,AND(AA809&gt;=1.5,AB809&lt;=0.3,AI809=0)),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+IFERROR(BA809*C809,0),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+IFERROR(BA809*C809,0),
IFERROR(AVERAGEIF(Tabela1[[#This Row],[COMPRA PADRÃO]:[COMPRA &gt;30%]],"&gt;"&amp;0,Tabela1[[#This Row],[COMPRA PADRÃO]:[COMPRA &gt;30%]]),
0))/Tabela1[[#This Row],[U/CX]],0)*Tabela1[[#This Row],[U/CX]])</f>
        <v>960</v>
      </c>
      <c r="BA809" s="19"/>
      <c r="BB809" s="19"/>
      <c r="BC809" s="41"/>
      <c r="BD809" s="43">
        <f t="shared" si="337"/>
        <v>4.313207547169811</v>
      </c>
      <c r="BE809" s="44">
        <f>Tabela1[[#This Row],[MÉDIA DIÁRIA]]*180</f>
        <v>776.37735849056594</v>
      </c>
      <c r="BF809" s="44">
        <f>Tabela1[[#This Row],[MÉDIA DIÁRIA]]*IF(Tabela1[[#This Row],[ABC FAT]]="A",(13*22),IF(Tabela1[[#This Row],[ABC FAT]]="B",(9*22),IF(Tabela1[[#This Row],[ABC FAT]]="C",(3*22),0)))</f>
        <v>854.01509433962258</v>
      </c>
      <c r="BG809" s="44">
        <f>SUM(Tabela1[[#This Row],[ESTOQUE TOTAL]],Tabela1[[#This Row],[TRÂNSITO TOTAL]])</f>
        <v>1074</v>
      </c>
      <c r="BH8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560</v>
      </c>
      <c r="BI8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1.2880334402644116E-3</v>
      </c>
    </row>
    <row r="810" spans="1:61" s="3" customFormat="1" x14ac:dyDescent="0.2">
      <c r="A810" s="4" t="s">
        <v>237</v>
      </c>
      <c r="B810" s="4" t="s">
        <v>449</v>
      </c>
      <c r="C810" s="4">
        <v>30</v>
      </c>
      <c r="D810" s="4" t="s">
        <v>16</v>
      </c>
      <c r="E810" s="5">
        <v>480</v>
      </c>
      <c r="F810" s="4">
        <v>541</v>
      </c>
      <c r="G810" s="4">
        <v>270</v>
      </c>
      <c r="H810" s="4">
        <v>540</v>
      </c>
      <c r="I810" s="4">
        <v>329</v>
      </c>
      <c r="J810" s="4">
        <v>60</v>
      </c>
      <c r="K810" s="4">
        <v>540</v>
      </c>
      <c r="L810" s="4">
        <v>270</v>
      </c>
      <c r="M810" s="4">
        <v>450</v>
      </c>
      <c r="N810" s="4">
        <v>270</v>
      </c>
      <c r="O810" s="4">
        <v>450</v>
      </c>
      <c r="P810" s="4">
        <v>300</v>
      </c>
      <c r="Q810" s="13">
        <f t="shared" si="312"/>
        <v>1.28</v>
      </c>
      <c r="R810" s="16">
        <f t="shared" si="313"/>
        <v>1.4426666666666668</v>
      </c>
      <c r="S810" s="16">
        <f t="shared" si="314"/>
        <v>0.72</v>
      </c>
      <c r="T810" s="16">
        <f t="shared" si="315"/>
        <v>1.44</v>
      </c>
      <c r="U810" s="16">
        <f t="shared" si="316"/>
        <v>0.8773333333333333</v>
      </c>
      <c r="V810" s="16">
        <f t="shared" si="317"/>
        <v>0.16</v>
      </c>
      <c r="W810" s="16">
        <f t="shared" si="318"/>
        <v>1.44</v>
      </c>
      <c r="X810" s="16">
        <f t="shared" si="319"/>
        <v>0.72</v>
      </c>
      <c r="Y810" s="16">
        <f t="shared" si="320"/>
        <v>1.2</v>
      </c>
      <c r="Z810" s="16">
        <f t="shared" si="321"/>
        <v>0.72</v>
      </c>
      <c r="AA810" s="16">
        <f t="shared" si="322"/>
        <v>1.2</v>
      </c>
      <c r="AB810" s="17">
        <f t="shared" si="323"/>
        <v>0.8</v>
      </c>
      <c r="AC810" s="15">
        <v>85730.18</v>
      </c>
      <c r="AD810" s="14">
        <f>AVERAGE(Tabela1[[#This Row],[202407-JUL]:[202506-JUN]])</f>
        <v>375</v>
      </c>
      <c r="AE810" s="14">
        <f t="shared" si="324"/>
        <v>403.63636363636363</v>
      </c>
      <c r="AF810" s="5">
        <v>0</v>
      </c>
      <c r="AG810" s="6">
        <v>2070</v>
      </c>
      <c r="AH810" s="4">
        <v>2250</v>
      </c>
      <c r="AI810" s="23">
        <f>SUM(Tabela1[[#This Row],[ESTOQUE RJ]:[ESTOQUE SC]])</f>
        <v>4320</v>
      </c>
      <c r="AJ810" s="4">
        <v>0</v>
      </c>
      <c r="AK810" s="4">
        <v>0</v>
      </c>
      <c r="AL810" s="24">
        <f>SUM(Tabela1[[#This Row],[QTD CONTAINER]:[QTD FÁBRICA]])</f>
        <v>0</v>
      </c>
      <c r="AM810" s="7">
        <f t="shared" si="325"/>
        <v>5.52</v>
      </c>
      <c r="AN810" s="7">
        <f t="shared" si="326"/>
        <v>6</v>
      </c>
      <c r="AO810" s="8">
        <f t="shared" si="327"/>
        <v>0</v>
      </c>
      <c r="AP810" s="9">
        <f t="shared" si="328"/>
        <v>0</v>
      </c>
      <c r="AQ810" s="25">
        <f t="shared" si="329"/>
        <v>11.52</v>
      </c>
      <c r="AR810" s="18">
        <f t="shared" si="330"/>
        <v>5.1283783783783781</v>
      </c>
      <c r="AS810" s="7">
        <f t="shared" si="331"/>
        <v>5.5743243243243246</v>
      </c>
      <c r="AT810" s="8">
        <f t="shared" si="332"/>
        <v>0</v>
      </c>
      <c r="AU810" s="9">
        <f t="shared" si="333"/>
        <v>0</v>
      </c>
      <c r="AV810" s="10">
        <f t="shared" si="334"/>
        <v>10.702702702702702</v>
      </c>
      <c r="AW810" s="22">
        <f t="shared" si="335"/>
        <v>0.38528896672504381</v>
      </c>
      <c r="AX810" s="5">
        <f t="shared" si="336"/>
        <v>0</v>
      </c>
      <c r="AY810" s="4">
        <f>IF(
  AND(Tabela1[[#This Row],[GRUPO | ITEM]]="PALHETAS",NOT(OR(MID(Tabela1[[#This Row],[ITEM]],1,5)="YN-PF",MID(Tabela1[[#This Row],[ITEM]],1,5)="YN-PC"))),
  0,
  IF(
    ROUNDUP(
      IF(
        IF(D810="A",13-SUM(AR810:AU810),IF(D810="B",11-SUM(AR810:AU810),IF(D810="C",7-SUM(AR810:AU810))))
        &lt;0,
        0,
        IF(D810="A",13-SUM(AR810:AU810),IF(D810="B",11-SUM(AR810:AU810),IF(D810="C",7-SUM(AR810:AU810))))
      )
      *AE810/C810, 0
    )
    *C810 = 0,
    0,
    ROUNDUP(
      IF(
        IF(D810="A",13-SUM(AR810:AU810),IF(D810="B",11-SUM(AR810:AU810),IF(D810="C",7-SUM(AR810:AU810))))
        &lt;0,
        0,
        IF(D810="A",13-SUM(AR810:AU810),IF(D810="B",11-SUM(AR810:AU810),IF(D810="C",7-SUM(AR810:AU810))))
      )
      *AE810/C810, 0
    ) *C810
  )
)</f>
        <v>150</v>
      </c>
      <c r="AZ810" s="26">
        <f>IF(OR(COUNTIF(AB810,"&gt;="&amp;1.5)+COUNTIF(AA810,"&gt;="&amp;1.5)+COUNTIF(Z810,"&gt;="&amp;1.5)+COUNTIF(Y810,"&gt;="&amp;1.5)+COUNTIF(X810,"&gt;="&amp;1.5)&gt;=2,COUNTIF(AB810,"&gt;="&amp;2)&gt;=1,AND(AA810&gt;=1.5,AB810&lt;=0.3,AI810=0)),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+IFERROR(BA810*C810,0),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+IFERROR(BA810*C810,0),
IFERROR(AVERAGEIF(Tabela1[[#This Row],[COMPRA PADRÃO]:[COMPRA &gt;30%]],"&gt;"&amp;0,Tabela1[[#This Row],[COMPRA PADRÃO]:[COMPRA &gt;30%]]),
0))/Tabela1[[#This Row],[U/CX]],0)*Tabela1[[#This Row],[U/CX]])</f>
        <v>150</v>
      </c>
      <c r="BA810" s="19"/>
      <c r="BB810" s="19"/>
      <c r="BC810" s="5"/>
      <c r="BD810" s="43">
        <f t="shared" si="337"/>
        <v>16.981132075471699</v>
      </c>
      <c r="BE810" s="44">
        <f>Tabela1[[#This Row],[MÉDIA DIÁRIA]]*180</f>
        <v>3056.6037735849059</v>
      </c>
      <c r="BF810" s="44">
        <f>Tabela1[[#This Row],[MÉDIA DIÁRIA]]*IF(Tabela1[[#This Row],[ABC FAT]]="A",(13*22),IF(Tabela1[[#This Row],[ABC FAT]]="B",(9*22),IF(Tabela1[[#This Row],[ABC FAT]]="C",(3*22),0)))</f>
        <v>3362.2641509433965</v>
      </c>
      <c r="BG810" s="44">
        <f>SUM(Tabela1[[#This Row],[ESTOQUE TOTAL]],Tabela1[[#This Row],[TRÂNSITO TOTAL]])</f>
        <v>4320</v>
      </c>
      <c r="BH8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2100</v>
      </c>
      <c r="BI8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3.2716049382716048E-4</v>
      </c>
    </row>
    <row r="811" spans="1:61" s="3" customFormat="1" x14ac:dyDescent="0.2">
      <c r="A811" s="4" t="s">
        <v>39</v>
      </c>
      <c r="B811" s="4" t="s">
        <v>698</v>
      </c>
      <c r="C811" s="4">
        <v>20</v>
      </c>
      <c r="D811" s="4" t="s">
        <v>19</v>
      </c>
      <c r="E811" s="5">
        <v>691</v>
      </c>
      <c r="F811" s="4">
        <v>618</v>
      </c>
      <c r="G811" s="4">
        <v>513</v>
      </c>
      <c r="H811" s="4">
        <v>575</v>
      </c>
      <c r="I811" s="4">
        <v>715</v>
      </c>
      <c r="J811" s="4">
        <v>120</v>
      </c>
      <c r="K811" s="4">
        <v>765</v>
      </c>
      <c r="L811" s="4">
        <v>320</v>
      </c>
      <c r="M811" s="4">
        <v>259</v>
      </c>
      <c r="N811" s="4">
        <v>616</v>
      </c>
      <c r="O811" s="4">
        <v>728</v>
      </c>
      <c r="P811" s="4">
        <v>417</v>
      </c>
      <c r="Q811" s="13">
        <f t="shared" si="312"/>
        <v>1.3085056020198831</v>
      </c>
      <c r="R811" s="16">
        <f t="shared" si="313"/>
        <v>1.1702698437746566</v>
      </c>
      <c r="S811" s="16">
        <f t="shared" si="314"/>
        <v>0.97143758876439945</v>
      </c>
      <c r="T811" s="16">
        <f t="shared" si="315"/>
        <v>1.0888433012466465</v>
      </c>
      <c r="U811" s="16">
        <f t="shared" si="316"/>
        <v>1.3539529745936563</v>
      </c>
      <c r="V811" s="16">
        <f t="shared" si="317"/>
        <v>0.22723686286886538</v>
      </c>
      <c r="W811" s="16">
        <f t="shared" si="318"/>
        <v>1.4486350007890167</v>
      </c>
      <c r="X811" s="16">
        <f t="shared" si="319"/>
        <v>0.60596496765030772</v>
      </c>
      <c r="Y811" s="16">
        <f t="shared" si="320"/>
        <v>0.49045289569196776</v>
      </c>
      <c r="Z811" s="16">
        <f t="shared" si="321"/>
        <v>1.1664825627268423</v>
      </c>
      <c r="AA811" s="16">
        <f t="shared" si="322"/>
        <v>1.3785703014044499</v>
      </c>
      <c r="AB811" s="17">
        <f t="shared" si="323"/>
        <v>0.78964809846930717</v>
      </c>
      <c r="AC811" s="15">
        <v>587830.77</v>
      </c>
      <c r="AD811" s="14">
        <f>AVERAGE(Tabela1[[#This Row],[202407-JUL]:[202506-JUN]])</f>
        <v>528.08333333333337</v>
      </c>
      <c r="AE811" s="14">
        <f t="shared" si="324"/>
        <v>565.18181818181813</v>
      </c>
      <c r="AF811" s="5">
        <v>20</v>
      </c>
      <c r="AG811" s="6">
        <v>3196</v>
      </c>
      <c r="AH811" s="4">
        <v>0</v>
      </c>
      <c r="AI811" s="23">
        <f>SUM(Tabela1[[#This Row],[ESTOQUE RJ]:[ESTOQUE SC]])</f>
        <v>3196</v>
      </c>
      <c r="AJ811" s="4">
        <v>3280</v>
      </c>
      <c r="AK811" s="4">
        <v>0</v>
      </c>
      <c r="AL811" s="24">
        <f>SUM(Tabela1[[#This Row],[QTD CONTAINER]:[QTD FÁBRICA]])</f>
        <v>3280</v>
      </c>
      <c r="AM811" s="7">
        <f t="shared" si="325"/>
        <v>6.0520751144074483</v>
      </c>
      <c r="AN811" s="7">
        <f t="shared" si="326"/>
        <v>0</v>
      </c>
      <c r="AO811" s="8">
        <f t="shared" si="327"/>
        <v>6.2111409184156541</v>
      </c>
      <c r="AP811" s="9">
        <f t="shared" si="328"/>
        <v>0</v>
      </c>
      <c r="AQ811" s="25">
        <f t="shared" si="329"/>
        <v>12.263216032823102</v>
      </c>
      <c r="AR811" s="18">
        <f t="shared" si="330"/>
        <v>5.6548174360624097</v>
      </c>
      <c r="AS811" s="7">
        <f t="shared" si="331"/>
        <v>0</v>
      </c>
      <c r="AT811" s="8">
        <f t="shared" si="332"/>
        <v>5.8034421746823233</v>
      </c>
      <c r="AU811" s="9">
        <f t="shared" si="333"/>
        <v>0</v>
      </c>
      <c r="AV811" s="10">
        <f t="shared" si="334"/>
        <v>11.458259610744733</v>
      </c>
      <c r="AW811" s="22">
        <f t="shared" si="335"/>
        <v>1.1708047203608873</v>
      </c>
      <c r="AX811" s="5">
        <f t="shared" si="336"/>
        <v>400</v>
      </c>
      <c r="AY811" s="4">
        <f>IF(
  AND(Tabela1[[#This Row],[GRUPO | ITEM]]="PALHETAS",NOT(OR(MID(Tabela1[[#This Row],[ITEM]],1,5)="YN-PF",MID(Tabela1[[#This Row],[ITEM]],1,5)="YN-PC"))),
  0,
  IF(
    ROUNDUP(
      IF(
        IF(D811="A",13-SUM(AR811:AU811),IF(D811="B",11-SUM(AR811:AU811),IF(D811="C",7-SUM(AR811:AU811))))
        &lt;0,
        0,
        IF(D811="A",13-SUM(AR811:AU811),IF(D811="B",11-SUM(AR811:AU811),IF(D811="C",7-SUM(AR811:AU811))))
      )
      *AE811/C811, 0
    )
    *C811 = 0,
    0,
    ROUNDUP(
      IF(
        IF(D811="A",13-SUM(AR811:AU811),IF(D811="B",11-SUM(AR811:AU811),IF(D811="C",7-SUM(AR811:AU811))))
        &lt;0,
        0,
        IF(D811="A",13-SUM(AR811:AU811),IF(D811="B",11-SUM(AR811:AU811),IF(D811="C",7-SUM(AR811:AU811))))
      )
      *AE811/C811, 0
    ) *C811
  )
)</f>
        <v>880</v>
      </c>
      <c r="AZ811" s="26">
        <f>IF(OR(COUNTIF(AB811,"&gt;="&amp;1.5)+COUNTIF(AA811,"&gt;="&amp;1.5)+COUNTIF(Z811,"&gt;="&amp;1.5)+COUNTIF(Y811,"&gt;="&amp;1.5)+COUNTIF(X811,"&gt;="&amp;1.5)&gt;=2,COUNTIF(AB811,"&gt;="&amp;2)&gt;=1,AND(AA811&gt;=1.5,AB811&lt;=0.3,AI811=0)),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+IFERROR(BA811*C811,0),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+IFERROR(BA811*C811,0),
IFERROR(AVERAGEIF(Tabela1[[#This Row],[COMPRA PADRÃO]:[COMPRA &gt;30%]],"&gt;"&amp;0,Tabela1[[#This Row],[COMPRA PADRÃO]:[COMPRA &gt;30%]]),
0))/Tabela1[[#This Row],[U/CX]],0)*Tabela1[[#This Row],[U/CX]])</f>
        <v>640</v>
      </c>
      <c r="BA811" s="19"/>
      <c r="BB811" s="19"/>
      <c r="BC811" s="5"/>
      <c r="BD811" s="43">
        <f t="shared" si="337"/>
        <v>23.913207547169812</v>
      </c>
      <c r="BE811" s="44">
        <f>Tabela1[[#This Row],[MÉDIA DIÁRIA]]*180</f>
        <v>4304.3773584905657</v>
      </c>
      <c r="BF811" s="44">
        <f>Tabela1[[#This Row],[MÉDIA DIÁRIA]]*IF(Tabela1[[#This Row],[ABC FAT]]="A",(13*22),IF(Tabela1[[#This Row],[ABC FAT]]="B",(9*22),IF(Tabela1[[#This Row],[ABC FAT]]="C",(3*22),0)))</f>
        <v>6839.1773584905659</v>
      </c>
      <c r="BG811" s="44">
        <f>SUM(Tabela1[[#This Row],[ESTOQUE TOTAL]],Tabela1[[#This Row],[TRÂNSITO TOTAL]])</f>
        <v>6476</v>
      </c>
      <c r="BH8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4660</v>
      </c>
      <c r="BI8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2.3232163834972737E-4</v>
      </c>
    </row>
    <row r="812" spans="1:61" s="3" customFormat="1" x14ac:dyDescent="0.2">
      <c r="A812" s="4" t="s">
        <v>410</v>
      </c>
      <c r="B812" s="4" t="s">
        <v>413</v>
      </c>
      <c r="C812" s="4">
        <v>250</v>
      </c>
      <c r="D812" s="4" t="s">
        <v>16</v>
      </c>
      <c r="E812" s="5">
        <v>1150</v>
      </c>
      <c r="F812" s="4">
        <v>2310</v>
      </c>
      <c r="G812" s="4">
        <v>220</v>
      </c>
      <c r="H812" s="4">
        <v>2250</v>
      </c>
      <c r="I812" s="4">
        <v>1250</v>
      </c>
      <c r="J812" s="4">
        <v>350</v>
      </c>
      <c r="K812" s="4">
        <v>900</v>
      </c>
      <c r="L812" s="4">
        <v>650</v>
      </c>
      <c r="M812" s="4">
        <v>1000</v>
      </c>
      <c r="N812" s="4">
        <v>1360</v>
      </c>
      <c r="O812" s="4">
        <v>400</v>
      </c>
      <c r="P812" s="4">
        <v>850</v>
      </c>
      <c r="Q812" s="13">
        <f t="shared" si="312"/>
        <v>1.0874704491725768</v>
      </c>
      <c r="R812" s="16">
        <f t="shared" si="313"/>
        <v>2.1843971631205674</v>
      </c>
      <c r="S812" s="16">
        <f t="shared" si="314"/>
        <v>0.20803782505910165</v>
      </c>
      <c r="T812" s="16">
        <f t="shared" si="315"/>
        <v>2.1276595744680851</v>
      </c>
      <c r="U812" s="16">
        <f t="shared" si="316"/>
        <v>1.1820330969267139</v>
      </c>
      <c r="V812" s="16">
        <f t="shared" si="317"/>
        <v>0.33096926713947988</v>
      </c>
      <c r="W812" s="16">
        <f t="shared" si="318"/>
        <v>0.85106382978723405</v>
      </c>
      <c r="X812" s="16">
        <f t="shared" si="319"/>
        <v>0.61465721040189125</v>
      </c>
      <c r="Y812" s="16">
        <f t="shared" si="320"/>
        <v>0.94562647754137119</v>
      </c>
      <c r="Z812" s="16">
        <f t="shared" si="321"/>
        <v>1.2860520094562649</v>
      </c>
      <c r="AA812" s="16">
        <f t="shared" si="322"/>
        <v>0.37825059101654845</v>
      </c>
      <c r="AB812" s="17">
        <f t="shared" si="323"/>
        <v>0.80378250591016553</v>
      </c>
      <c r="AC812" s="15">
        <v>52539.4</v>
      </c>
      <c r="AD812" s="14">
        <f>AVERAGE(Tabela1[[#This Row],[202407-JUL]:[202506-JUN]])</f>
        <v>1057.5</v>
      </c>
      <c r="AE812" s="14">
        <f t="shared" si="324"/>
        <v>1133.6363636363637</v>
      </c>
      <c r="AF812" s="5">
        <v>1</v>
      </c>
      <c r="AG812" s="6">
        <v>6583</v>
      </c>
      <c r="AH812" s="4">
        <v>6500</v>
      </c>
      <c r="AI812" s="23">
        <f>SUM(Tabela1[[#This Row],[ESTOQUE RJ]:[ESTOQUE SC]])</f>
        <v>13083</v>
      </c>
      <c r="AJ812" s="4">
        <v>0</v>
      </c>
      <c r="AK812" s="4">
        <v>0</v>
      </c>
      <c r="AL812" s="24">
        <f>SUM(Tabela1[[#This Row],[QTD CONTAINER]:[QTD FÁBRICA]])</f>
        <v>0</v>
      </c>
      <c r="AM812" s="7">
        <f t="shared" si="325"/>
        <v>6.2250591016548462</v>
      </c>
      <c r="AN812" s="7">
        <f t="shared" si="326"/>
        <v>6.1465721040189125</v>
      </c>
      <c r="AO812" s="8">
        <f t="shared" si="327"/>
        <v>0</v>
      </c>
      <c r="AP812" s="9">
        <f t="shared" si="328"/>
        <v>0</v>
      </c>
      <c r="AQ812" s="25">
        <f t="shared" si="329"/>
        <v>12.371631205673758</v>
      </c>
      <c r="AR812" s="18">
        <f t="shared" si="330"/>
        <v>5.8069767441860458</v>
      </c>
      <c r="AS812" s="7">
        <f t="shared" si="331"/>
        <v>5.7337610264635117</v>
      </c>
      <c r="AT812" s="8">
        <f t="shared" si="332"/>
        <v>0</v>
      </c>
      <c r="AU812" s="9">
        <f t="shared" si="333"/>
        <v>0</v>
      </c>
      <c r="AV812" s="10">
        <f t="shared" si="334"/>
        <v>11.540737770649557</v>
      </c>
      <c r="AW812" s="22">
        <f t="shared" si="335"/>
        <v>0</v>
      </c>
      <c r="AX812" s="5">
        <f t="shared" si="336"/>
        <v>0</v>
      </c>
      <c r="AY812" s="4">
        <f>IF(
  AND(Tabela1[[#This Row],[GRUPO | ITEM]]="PALHETAS",NOT(OR(MID(Tabela1[[#This Row],[ITEM]],1,5)="YN-PF",MID(Tabela1[[#This Row],[ITEM]],1,5)="YN-PC"))),
  0,
  IF(
    ROUNDUP(
      IF(
        IF(D812="A",13-SUM(AR812:AU812),IF(D812="B",11-SUM(AR812:AU812),IF(D812="C",7-SUM(AR812:AU812))))
        &lt;0,
        0,
        IF(D812="A",13-SUM(AR812:AU812),IF(D812="B",11-SUM(AR812:AU812),IF(D812="C",7-SUM(AR812:AU812))))
      )
      *AE812/C812, 0
    )
    *C812 = 0,
    0,
    ROUNDUP(
      IF(
        IF(D812="A",13-SUM(AR812:AU812),IF(D812="B",11-SUM(AR812:AU812),IF(D812="C",7-SUM(AR812:AU812))))
        &lt;0,
        0,
        IF(D812="A",13-SUM(AR812:AU812),IF(D812="B",11-SUM(AR812:AU812),IF(D812="C",7-SUM(AR812:AU812))))
      )
      *AE812/C812, 0
    ) *C812
  )
)</f>
        <v>0</v>
      </c>
      <c r="AZ812" s="26">
        <f>IF(OR(COUNTIF(AB812,"&gt;="&amp;1.5)+COUNTIF(AA812,"&gt;="&amp;1.5)+COUNTIF(Z812,"&gt;="&amp;1.5)+COUNTIF(Y812,"&gt;="&amp;1.5)+COUNTIF(X812,"&gt;="&amp;1.5)&gt;=2,COUNTIF(AB812,"&gt;="&amp;2)&gt;=1,AND(AA812&gt;=1.5,AB812&lt;=0.3,AI812=0)),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+IFERROR(BA812*C812,0),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+IFERROR(BA812*C812,0),
IFERROR(AVERAGEIF(Tabela1[[#This Row],[COMPRA PADRÃO]:[COMPRA &gt;30%]],"&gt;"&amp;0,Tabela1[[#This Row],[COMPRA PADRÃO]:[COMPRA &gt;30%]]),
0))/Tabela1[[#This Row],[U/CX]],0)*Tabela1[[#This Row],[U/CX]])</f>
        <v>0</v>
      </c>
      <c r="BA812" s="19"/>
      <c r="BB812" s="19"/>
      <c r="BC812" s="5"/>
      <c r="BD812" s="43">
        <f t="shared" si="337"/>
        <v>47.886792452830186</v>
      </c>
      <c r="BE812" s="44">
        <f>Tabela1[[#This Row],[MÉDIA DIÁRIA]]*180</f>
        <v>8619.6226415094334</v>
      </c>
      <c r="BF812" s="44">
        <f>Tabela1[[#This Row],[MÉDIA DIÁRIA]]*IF(Tabela1[[#This Row],[ABC FAT]]="A",(13*22),IF(Tabela1[[#This Row],[ABC FAT]]="B",(9*22),IF(Tabela1[[#This Row],[ABC FAT]]="C",(3*22),0)))</f>
        <v>9481.5849056603765</v>
      </c>
      <c r="BG812" s="44">
        <f>SUM(Tabela1[[#This Row],[ESTOQUE TOTAL]],Tabela1[[#This Row],[TRÂNSITO TOTAL]])</f>
        <v>13083</v>
      </c>
      <c r="BH8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5000</v>
      </c>
      <c r="BI8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1.1601435951317749E-4</v>
      </c>
    </row>
    <row r="813" spans="1:61" s="3" customFormat="1" x14ac:dyDescent="0.2">
      <c r="A813" s="4" t="s">
        <v>39</v>
      </c>
      <c r="B813" s="4" t="s">
        <v>710</v>
      </c>
      <c r="C813" s="4">
        <v>200</v>
      </c>
      <c r="D813" s="4" t="s">
        <v>85</v>
      </c>
      <c r="E813" s="5">
        <v>50</v>
      </c>
      <c r="F813" s="4">
        <v>100</v>
      </c>
      <c r="G813" s="4">
        <v>100</v>
      </c>
      <c r="H813" s="4">
        <v>100</v>
      </c>
      <c r="I813" s="4">
        <v>300</v>
      </c>
      <c r="J813" s="4">
        <v>100</v>
      </c>
      <c r="K813" s="4">
        <v>200</v>
      </c>
      <c r="L813" s="4">
        <v>100</v>
      </c>
      <c r="M813" s="4"/>
      <c r="N813" s="4">
        <v>200</v>
      </c>
      <c r="O813" s="4">
        <v>400</v>
      </c>
      <c r="P813" s="4">
        <v>200</v>
      </c>
      <c r="Q813" s="13">
        <f t="shared" si="312"/>
        <v>0.29729729729729731</v>
      </c>
      <c r="R813" s="16">
        <f t="shared" si="313"/>
        <v>0.59459459459459463</v>
      </c>
      <c r="S813" s="16">
        <f t="shared" si="314"/>
        <v>0.59459459459459463</v>
      </c>
      <c r="T813" s="16">
        <f t="shared" si="315"/>
        <v>0.59459459459459463</v>
      </c>
      <c r="U813" s="16">
        <f t="shared" si="316"/>
        <v>1.7837837837837838</v>
      </c>
      <c r="V813" s="16">
        <f t="shared" si="317"/>
        <v>0.59459459459459463</v>
      </c>
      <c r="W813" s="16">
        <f t="shared" si="318"/>
        <v>1.1891891891891893</v>
      </c>
      <c r="X813" s="16">
        <f t="shared" si="319"/>
        <v>0.59459459459459463</v>
      </c>
      <c r="Y813" s="16">
        <f t="shared" si="320"/>
        <v>0</v>
      </c>
      <c r="Z813" s="16">
        <f t="shared" si="321"/>
        <v>1.1891891891891893</v>
      </c>
      <c r="AA813" s="16">
        <f t="shared" si="322"/>
        <v>2.3783783783783785</v>
      </c>
      <c r="AB813" s="17">
        <f t="shared" si="323"/>
        <v>1.1891891891891893</v>
      </c>
      <c r="AC813" s="15">
        <v>15519</v>
      </c>
      <c r="AD813" s="14">
        <f>AVERAGE(Tabela1[[#This Row],[202407-JUL]:[202506-JUN]])</f>
        <v>168.18181818181819</v>
      </c>
      <c r="AE813" s="14">
        <f t="shared" si="324"/>
        <v>180</v>
      </c>
      <c r="AF813" s="5">
        <v>0</v>
      </c>
      <c r="AG813" s="6">
        <v>1991</v>
      </c>
      <c r="AH813" s="4">
        <v>0</v>
      </c>
      <c r="AI813" s="23">
        <f>SUM(Tabela1[[#This Row],[ESTOQUE RJ]:[ESTOQUE SC]])</f>
        <v>1991</v>
      </c>
      <c r="AJ813" s="4">
        <v>0</v>
      </c>
      <c r="AK813" s="4">
        <v>0</v>
      </c>
      <c r="AL813" s="24">
        <f>SUM(Tabela1[[#This Row],[QTD CONTAINER]:[QTD FÁBRICA]])</f>
        <v>0</v>
      </c>
      <c r="AM813" s="7">
        <f t="shared" si="325"/>
        <v>11.838378378378378</v>
      </c>
      <c r="AN813" s="7">
        <f t="shared" si="326"/>
        <v>0</v>
      </c>
      <c r="AO813" s="8">
        <f t="shared" si="327"/>
        <v>0</v>
      </c>
      <c r="AP813" s="9">
        <f t="shared" si="328"/>
        <v>0</v>
      </c>
      <c r="AQ813" s="25">
        <f t="shared" si="329"/>
        <v>11.838378378378378</v>
      </c>
      <c r="AR813" s="18">
        <f t="shared" si="330"/>
        <v>11.061111111111112</v>
      </c>
      <c r="AS813" s="7">
        <f t="shared" si="331"/>
        <v>0</v>
      </c>
      <c r="AT813" s="8">
        <f t="shared" si="332"/>
        <v>0</v>
      </c>
      <c r="AU813" s="9">
        <f t="shared" si="333"/>
        <v>0</v>
      </c>
      <c r="AV813" s="10">
        <f t="shared" si="334"/>
        <v>11.061111111111112</v>
      </c>
      <c r="AW813" s="22">
        <f t="shared" si="335"/>
        <v>0</v>
      </c>
      <c r="AX813" s="5">
        <f t="shared" si="336"/>
        <v>0</v>
      </c>
      <c r="AY813" s="4">
        <f>IF(
  AND(Tabela1[[#This Row],[GRUPO | ITEM]]="PALHETAS",NOT(OR(MID(Tabela1[[#This Row],[ITEM]],1,5)="YN-PF",MID(Tabela1[[#This Row],[ITEM]],1,5)="YN-PC"))),
  0,
  IF(
    ROUNDUP(
      IF(
        IF(D813="A",13-SUM(AR813:AU813),IF(D813="B",11-SUM(AR813:AU813),IF(D813="C",7-SUM(AR813:AU813))))
        &lt;0,
        0,
        IF(D813="A",13-SUM(AR813:AU813),IF(D813="B",11-SUM(AR813:AU813),IF(D813="C",7-SUM(AR813:AU813))))
      )
      *AE813/C813, 0
    )
    *C813 = 0,
    0,
    ROUNDUP(
      IF(
        IF(D813="A",13-SUM(AR813:AU813),IF(D813="B",11-SUM(AR813:AU813),IF(D813="C",7-SUM(AR813:AU813))))
        &lt;0,
        0,
        IF(D813="A",13-SUM(AR813:AU813),IF(D813="B",11-SUM(AR813:AU813),IF(D813="C",7-SUM(AR813:AU813))))
      )
      *AE813/C813, 0
    ) *C813
  )
)</f>
        <v>0</v>
      </c>
      <c r="AZ813" s="26">
        <f>IF(OR(COUNTIF(AB813,"&gt;="&amp;1.5)+COUNTIF(AA813,"&gt;="&amp;1.5)+COUNTIF(Z813,"&gt;="&amp;1.5)+COUNTIF(Y813,"&gt;="&amp;1.5)+COUNTIF(X813,"&gt;="&amp;1.5)&gt;=2,COUNTIF(AB813,"&gt;="&amp;2)&gt;=1,AND(AA813&gt;=1.5,AB813&lt;=0.3,AI813=0)),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+IFERROR(BA813*C813,0),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+IFERROR(BA813*C813,0),
IFERROR(AVERAGEIF(Tabela1[[#This Row],[COMPRA PADRÃO]:[COMPRA &gt;30%]],"&gt;"&amp;0,Tabela1[[#This Row],[COMPRA PADRÃO]:[COMPRA &gt;30%]]),
0))/Tabela1[[#This Row],[U/CX]],0)*Tabela1[[#This Row],[U/CX]])</f>
        <v>0</v>
      </c>
      <c r="BA813" s="19"/>
      <c r="BB813" s="19"/>
      <c r="BC813" s="5"/>
      <c r="BD813" s="43">
        <f t="shared" si="337"/>
        <v>6.9811320754716979</v>
      </c>
      <c r="BE813" s="44">
        <f>Tabela1[[#This Row],[MÉDIA DIÁRIA]]*180</f>
        <v>1256.6037735849056</v>
      </c>
      <c r="BF813" s="44">
        <f>Tabela1[[#This Row],[MÉDIA DIÁRIA]]*IF(Tabela1[[#This Row],[ABC FAT]]="A",(13*22),IF(Tabela1[[#This Row],[ABC FAT]]="B",(9*22),IF(Tabela1[[#This Row],[ABC FAT]]="C",(3*22),0)))</f>
        <v>460.75471698113205</v>
      </c>
      <c r="BG813" s="44">
        <f>SUM(Tabela1[[#This Row],[ESTOQUE TOTAL]],Tabela1[[#This Row],[TRÂNSITO TOTAL]])</f>
        <v>1991</v>
      </c>
      <c r="BH8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7.9579579579579576E-4</v>
      </c>
    </row>
    <row r="814" spans="1:61" s="3" customFormat="1" x14ac:dyDescent="0.2">
      <c r="A814" s="4" t="s">
        <v>202</v>
      </c>
      <c r="B814" s="4" t="s">
        <v>389</v>
      </c>
      <c r="C814" s="4">
        <v>15</v>
      </c>
      <c r="D814" s="4" t="s">
        <v>16</v>
      </c>
      <c r="E814" s="5">
        <v>540</v>
      </c>
      <c r="F814" s="4">
        <v>375</v>
      </c>
      <c r="G814" s="4">
        <v>150</v>
      </c>
      <c r="H814" s="4">
        <v>480</v>
      </c>
      <c r="I814" s="4">
        <v>285</v>
      </c>
      <c r="J814" s="4">
        <v>105</v>
      </c>
      <c r="K814" s="4">
        <v>285</v>
      </c>
      <c r="L814" s="4">
        <v>165</v>
      </c>
      <c r="M814" s="4">
        <v>255</v>
      </c>
      <c r="N814" s="4">
        <v>240</v>
      </c>
      <c r="O814" s="4">
        <v>150</v>
      </c>
      <c r="P814" s="4">
        <v>195</v>
      </c>
      <c r="Q814" s="13">
        <f t="shared" si="312"/>
        <v>2.0093023255813955</v>
      </c>
      <c r="R814" s="16">
        <f t="shared" si="313"/>
        <v>1.3953488372093024</v>
      </c>
      <c r="S814" s="16">
        <f t="shared" si="314"/>
        <v>0.55813953488372092</v>
      </c>
      <c r="T814" s="16">
        <f t="shared" si="315"/>
        <v>1.786046511627907</v>
      </c>
      <c r="U814" s="16">
        <f t="shared" si="316"/>
        <v>1.0604651162790697</v>
      </c>
      <c r="V814" s="16">
        <f t="shared" si="317"/>
        <v>0.39069767441860465</v>
      </c>
      <c r="W814" s="16">
        <f t="shared" si="318"/>
        <v>1.0604651162790697</v>
      </c>
      <c r="X814" s="16">
        <f t="shared" si="319"/>
        <v>0.61395348837209307</v>
      </c>
      <c r="Y814" s="16">
        <f t="shared" si="320"/>
        <v>0.94883720930232562</v>
      </c>
      <c r="Z814" s="16">
        <f t="shared" si="321"/>
        <v>0.89302325581395348</v>
      </c>
      <c r="AA814" s="16">
        <f t="shared" si="322"/>
        <v>0.55813953488372092</v>
      </c>
      <c r="AB814" s="17">
        <f t="shared" si="323"/>
        <v>0.72558139534883725</v>
      </c>
      <c r="AC814" s="15">
        <v>45525.45</v>
      </c>
      <c r="AD814" s="14">
        <f>AVERAGE(Tabela1[[#This Row],[202407-JUL]:[202506-JUN]])</f>
        <v>268.75</v>
      </c>
      <c r="AE814" s="14">
        <f t="shared" si="324"/>
        <v>268.75</v>
      </c>
      <c r="AF814" s="5">
        <v>2</v>
      </c>
      <c r="AG814" s="6">
        <v>1800</v>
      </c>
      <c r="AH814" s="4">
        <v>1260</v>
      </c>
      <c r="AI814" s="23">
        <f>SUM(Tabela1[[#This Row],[ESTOQUE RJ]:[ESTOQUE SC]])</f>
        <v>3060</v>
      </c>
      <c r="AJ814" s="4">
        <v>0</v>
      </c>
      <c r="AK814" s="4">
        <v>0</v>
      </c>
      <c r="AL814" s="24">
        <f>SUM(Tabela1[[#This Row],[QTD CONTAINER]:[QTD FÁBRICA]])</f>
        <v>0</v>
      </c>
      <c r="AM814" s="7">
        <f t="shared" si="325"/>
        <v>6.6976744186046515</v>
      </c>
      <c r="AN814" s="7">
        <f t="shared" si="326"/>
        <v>4.688372093023256</v>
      </c>
      <c r="AO814" s="8">
        <f t="shared" si="327"/>
        <v>0</v>
      </c>
      <c r="AP814" s="9">
        <f t="shared" si="328"/>
        <v>0</v>
      </c>
      <c r="AQ814" s="25">
        <f t="shared" si="329"/>
        <v>11.386046511627907</v>
      </c>
      <c r="AR814" s="18">
        <f t="shared" si="330"/>
        <v>6.6976744186046515</v>
      </c>
      <c r="AS814" s="7">
        <f t="shared" si="331"/>
        <v>4.688372093023256</v>
      </c>
      <c r="AT814" s="8">
        <f t="shared" si="332"/>
        <v>0</v>
      </c>
      <c r="AU814" s="9">
        <f t="shared" si="333"/>
        <v>0</v>
      </c>
      <c r="AV814" s="10">
        <f t="shared" si="334"/>
        <v>11.386046511627907</v>
      </c>
      <c r="AW814" s="22">
        <f t="shared" si="335"/>
        <v>0</v>
      </c>
      <c r="AX814" s="5">
        <f t="shared" si="336"/>
        <v>0</v>
      </c>
      <c r="AY814" s="4">
        <f>IF(
  AND(Tabela1[[#This Row],[GRUPO | ITEM]]="PALHETAS",NOT(OR(MID(Tabela1[[#This Row],[ITEM]],1,5)="YN-PF",MID(Tabela1[[#This Row],[ITEM]],1,5)="YN-PC"))),
  0,
  IF(
    ROUNDUP(
      IF(
        IF(D814="A",13-SUM(AR814:AU814),IF(D814="B",11-SUM(AR814:AU814),IF(D814="C",7-SUM(AR814:AU814))))
        &lt;0,
        0,
        IF(D814="A",13-SUM(AR814:AU814),IF(D814="B",11-SUM(AR814:AU814),IF(D814="C",7-SUM(AR814:AU814))))
      )
      *AE814/C814, 0
    )
    *C814 = 0,
    0,
    ROUNDUP(
      IF(
        IF(D814="A",13-SUM(AR814:AU814),IF(D814="B",11-SUM(AR814:AU814),IF(D814="C",7-SUM(AR814:AU814))))
        &lt;0,
        0,
        IF(D814="A",13-SUM(AR814:AU814),IF(D814="B",11-SUM(AR814:AU814),IF(D814="C",7-SUM(AR814:AU814))))
      )
      *AE814/C814, 0
    ) *C814
  )
)</f>
        <v>0</v>
      </c>
      <c r="AZ814" s="26">
        <f>IF(OR(COUNTIF(AB814,"&gt;="&amp;1.5)+COUNTIF(AA814,"&gt;="&amp;1.5)+COUNTIF(Z814,"&gt;="&amp;1.5)+COUNTIF(Y814,"&gt;="&amp;1.5)+COUNTIF(X814,"&gt;="&amp;1.5)&gt;=2,COUNTIF(AB814,"&gt;="&amp;2)&gt;=1,AND(AA814&gt;=1.5,AB814&lt;=0.3,AI814=0)),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+IFERROR(BA814*C814,0),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+IFERROR(BA814*C814,0),
IFERROR(AVERAGEIF(Tabela1[[#This Row],[COMPRA PADRÃO]:[COMPRA &gt;30%]],"&gt;"&amp;0,Tabela1[[#This Row],[COMPRA PADRÃO]:[COMPRA &gt;30%]]),
0))/Tabela1[[#This Row],[U/CX]],0)*Tabela1[[#This Row],[U/CX]])</f>
        <v>0</v>
      </c>
      <c r="BA814" s="19"/>
      <c r="BB814" s="19"/>
      <c r="BC814" s="5"/>
      <c r="BD814" s="43">
        <f t="shared" si="337"/>
        <v>12.169811320754716</v>
      </c>
      <c r="BE814" s="44">
        <f>Tabela1[[#This Row],[MÉDIA DIÁRIA]]*180</f>
        <v>2190.566037735849</v>
      </c>
      <c r="BF814" s="44">
        <f>Tabela1[[#This Row],[MÉDIA DIÁRIA]]*IF(Tabela1[[#This Row],[ABC FAT]]="A",(13*22),IF(Tabela1[[#This Row],[ABC FAT]]="B",(9*22),IF(Tabela1[[#This Row],[ABC FAT]]="C",(3*22),0)))</f>
        <v>2409.6226415094338</v>
      </c>
      <c r="BG814" s="44">
        <f>SUM(Tabela1[[#This Row],[ESTOQUE TOTAL]],Tabela1[[#This Row],[TRÂNSITO TOTAL]])</f>
        <v>3060</v>
      </c>
      <c r="BH8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1545</v>
      </c>
      <c r="BI8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4.5650301464254952E-4</v>
      </c>
    </row>
    <row r="815" spans="1:61" s="3" customFormat="1" x14ac:dyDescent="0.2">
      <c r="A815" s="4" t="s">
        <v>14</v>
      </c>
      <c r="B815" s="4" t="s">
        <v>642</v>
      </c>
      <c r="C815" s="4">
        <v>50</v>
      </c>
      <c r="D815" s="4" t="s">
        <v>19</v>
      </c>
      <c r="E815" s="5">
        <v>7000</v>
      </c>
      <c r="F815" s="4">
        <v>3800</v>
      </c>
      <c r="G815" s="4">
        <v>3500</v>
      </c>
      <c r="H815" s="4">
        <v>4400</v>
      </c>
      <c r="I815" s="4">
        <v>5050</v>
      </c>
      <c r="J815" s="4">
        <v>1350</v>
      </c>
      <c r="K815" s="4">
        <v>3339</v>
      </c>
      <c r="L815" s="4">
        <v>2400</v>
      </c>
      <c r="M815" s="4">
        <v>2183</v>
      </c>
      <c r="N815" s="4">
        <v>2499</v>
      </c>
      <c r="O815" s="4">
        <v>3100</v>
      </c>
      <c r="P815" s="4">
        <v>3100</v>
      </c>
      <c r="Q815" s="13">
        <f t="shared" si="312"/>
        <v>2.0133745595743151</v>
      </c>
      <c r="R815" s="16">
        <f t="shared" si="313"/>
        <v>1.092974760911771</v>
      </c>
      <c r="S815" s="16">
        <f t="shared" si="314"/>
        <v>1.0066872797871576</v>
      </c>
      <c r="T815" s="16">
        <f t="shared" si="315"/>
        <v>1.265549723160998</v>
      </c>
      <c r="U815" s="16">
        <f t="shared" si="316"/>
        <v>1.4525059322643272</v>
      </c>
      <c r="V815" s="16">
        <f t="shared" si="317"/>
        <v>0.3882936650607608</v>
      </c>
      <c r="W815" s="16">
        <f t="shared" si="318"/>
        <v>0.96037966491694826</v>
      </c>
      <c r="X815" s="16">
        <f t="shared" si="319"/>
        <v>0.69029984899690799</v>
      </c>
      <c r="Y815" s="16">
        <f t="shared" si="320"/>
        <v>0.62788523765010429</v>
      </c>
      <c r="Z815" s="16">
        <f t="shared" si="321"/>
        <v>0.71877471776803048</v>
      </c>
      <c r="AA815" s="16">
        <f t="shared" si="322"/>
        <v>0.89163730495433957</v>
      </c>
      <c r="AB815" s="17">
        <f t="shared" si="323"/>
        <v>0.89163730495433957</v>
      </c>
      <c r="AC815" s="15">
        <v>675478.68</v>
      </c>
      <c r="AD815" s="14">
        <f>AVERAGE(Tabela1[[#This Row],[202407-JUL]:[202506-JUN]])</f>
        <v>3476.75</v>
      </c>
      <c r="AE815" s="14">
        <f t="shared" si="324"/>
        <v>3476.75</v>
      </c>
      <c r="AF815" s="5">
        <v>10</v>
      </c>
      <c r="AG815" s="6">
        <v>15550</v>
      </c>
      <c r="AH815" s="4">
        <v>19200</v>
      </c>
      <c r="AI815" s="23">
        <f>SUM(Tabela1[[#This Row],[ESTOQUE RJ]:[ESTOQUE SC]])</f>
        <v>34750</v>
      </c>
      <c r="AJ815" s="4">
        <v>7350</v>
      </c>
      <c r="AK815" s="4">
        <v>0</v>
      </c>
      <c r="AL815" s="24">
        <f>SUM(Tabela1[[#This Row],[QTD CONTAINER]:[QTD FÁBRICA]])</f>
        <v>7350</v>
      </c>
      <c r="AM815" s="7">
        <f t="shared" si="325"/>
        <v>4.4725677716258003</v>
      </c>
      <c r="AN815" s="7">
        <f t="shared" si="326"/>
        <v>5.522398791975264</v>
      </c>
      <c r="AO815" s="8">
        <f t="shared" si="327"/>
        <v>2.1140432875530308</v>
      </c>
      <c r="AP815" s="9">
        <f t="shared" si="328"/>
        <v>0</v>
      </c>
      <c r="AQ815" s="25">
        <f t="shared" si="329"/>
        <v>12.109009851154095</v>
      </c>
      <c r="AR815" s="18">
        <f t="shared" si="330"/>
        <v>4.4725677716258003</v>
      </c>
      <c r="AS815" s="7">
        <f t="shared" si="331"/>
        <v>5.522398791975264</v>
      </c>
      <c r="AT815" s="8">
        <f t="shared" si="332"/>
        <v>2.1140432875530308</v>
      </c>
      <c r="AU815" s="9">
        <f t="shared" si="333"/>
        <v>0</v>
      </c>
      <c r="AV815" s="10">
        <f t="shared" si="334"/>
        <v>12.109009851154095</v>
      </c>
      <c r="AW815" s="22">
        <f t="shared" si="335"/>
        <v>0.89163730495433957</v>
      </c>
      <c r="AX815" s="5">
        <f t="shared" si="336"/>
        <v>3100</v>
      </c>
      <c r="AY815" s="4">
        <f>IF(
  AND(Tabela1[[#This Row],[GRUPO | ITEM]]="PALHETAS",NOT(OR(MID(Tabela1[[#This Row],[ITEM]],1,5)="YN-PF",MID(Tabela1[[#This Row],[ITEM]],1,5)="YN-PC"))),
  0,
  IF(
    ROUNDUP(
      IF(
        IF(D815="A",13-SUM(AR815:AU815),IF(D815="B",11-SUM(AR815:AU815),IF(D815="C",7-SUM(AR815:AU815))))
        &lt;0,
        0,
        IF(D815="A",13-SUM(AR815:AU815),IF(D815="B",11-SUM(AR815:AU815),IF(D815="C",7-SUM(AR815:AU815))))
      )
      *AE815/C815, 0
    )
    *C815 = 0,
    0,
    ROUNDUP(
      IF(
        IF(D815="A",13-SUM(AR815:AU815),IF(D815="B",11-SUM(AR815:AU815),IF(D815="C",7-SUM(AR815:AU815))))
        &lt;0,
        0,
        IF(D815="A",13-SUM(AR815:AU815),IF(D815="B",11-SUM(AR815:AU815),IF(D815="C",7-SUM(AR815:AU815))))
      )
      *AE815/C815, 0
    ) *C815
  )
)</f>
        <v>3100</v>
      </c>
      <c r="AZ815" s="26">
        <f>IF(OR(COUNTIF(AB815,"&gt;="&amp;1.5)+COUNTIF(AA815,"&gt;="&amp;1.5)+COUNTIF(Z815,"&gt;="&amp;1.5)+COUNTIF(Y815,"&gt;="&amp;1.5)+COUNTIF(X815,"&gt;="&amp;1.5)&gt;=2,COUNTIF(AB815,"&gt;="&amp;2)&gt;=1,AND(AA815&gt;=1.5,AB815&lt;=0.3,AI815=0)),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+IFERROR(BA815*C815,0),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+IFERROR(BA815*C815,0),
IFERROR(AVERAGEIF(Tabela1[[#This Row],[COMPRA PADRÃO]:[COMPRA &gt;30%]],"&gt;"&amp;0,Tabela1[[#This Row],[COMPRA PADRÃO]:[COMPRA &gt;30%]]),
0))/Tabela1[[#This Row],[U/CX]],0)*Tabela1[[#This Row],[U/CX]])</f>
        <v>3100</v>
      </c>
      <c r="BA815" s="19"/>
      <c r="BB815" s="19"/>
      <c r="BC815" s="5"/>
      <c r="BD815" s="43">
        <f t="shared" si="337"/>
        <v>157.43773584905659</v>
      </c>
      <c r="BE815" s="44">
        <f>Tabela1[[#This Row],[MÉDIA DIÁRIA]]*180</f>
        <v>28338.792452830188</v>
      </c>
      <c r="BF815" s="44">
        <f>Tabela1[[#This Row],[MÉDIA DIÁRIA]]*IF(Tabela1[[#This Row],[ABC FAT]]="A",(13*22),IF(Tabela1[[#This Row],[ABC FAT]]="B",(9*22),IF(Tabela1[[#This Row],[ABC FAT]]="C",(3*22),0)))</f>
        <v>45027.192452830182</v>
      </c>
      <c r="BG815" s="44">
        <f>SUM(Tabela1[[#This Row],[ESTOQUE TOTAL]],Tabela1[[#This Row],[TRÂNSITO TOTAL]])</f>
        <v>42100</v>
      </c>
      <c r="BH8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31250</v>
      </c>
      <c r="BI8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3.5287318669787928E-5</v>
      </c>
    </row>
    <row r="816" spans="1:61" s="3" customFormat="1" x14ac:dyDescent="0.2">
      <c r="A816" s="4" t="s">
        <v>122</v>
      </c>
      <c r="B816" s="4" t="s">
        <v>283</v>
      </c>
      <c r="C816" s="4">
        <v>20</v>
      </c>
      <c r="D816" s="4" t="s">
        <v>85</v>
      </c>
      <c r="E816" s="5"/>
      <c r="F816" s="4">
        <v>20</v>
      </c>
      <c r="G816" s="4">
        <v>41</v>
      </c>
      <c r="H816" s="4">
        <v>10</v>
      </c>
      <c r="I816" s="4">
        <v>20</v>
      </c>
      <c r="J816" s="4"/>
      <c r="K816" s="4">
        <v>40</v>
      </c>
      <c r="L816" s="4"/>
      <c r="M816" s="4"/>
      <c r="N816" s="4"/>
      <c r="O816" s="4"/>
      <c r="P816" s="4"/>
      <c r="Q816" s="13">
        <f t="shared" si="312"/>
        <v>0</v>
      </c>
      <c r="R816" s="16">
        <f t="shared" si="313"/>
        <v>0.76335877862595425</v>
      </c>
      <c r="S816" s="16">
        <f t="shared" si="314"/>
        <v>1.5648854961832062</v>
      </c>
      <c r="T816" s="16">
        <f t="shared" si="315"/>
        <v>0.38167938931297712</v>
      </c>
      <c r="U816" s="16">
        <f t="shared" si="316"/>
        <v>0.76335877862595425</v>
      </c>
      <c r="V816" s="16">
        <f t="shared" si="317"/>
        <v>0</v>
      </c>
      <c r="W816" s="16">
        <f t="shared" si="318"/>
        <v>1.5267175572519085</v>
      </c>
      <c r="X816" s="16">
        <f t="shared" si="319"/>
        <v>0</v>
      </c>
      <c r="Y816" s="16">
        <f t="shared" si="320"/>
        <v>0</v>
      </c>
      <c r="Z816" s="16">
        <f t="shared" si="321"/>
        <v>0</v>
      </c>
      <c r="AA816" s="16">
        <f t="shared" si="322"/>
        <v>0</v>
      </c>
      <c r="AB816" s="17">
        <f t="shared" si="323"/>
        <v>0</v>
      </c>
      <c r="AC816" s="15">
        <v>9890.23</v>
      </c>
      <c r="AD816" s="14">
        <f>AVERAGE(Tabela1[[#This Row],[202407-JUL]:[202506-JUN]])</f>
        <v>26.2</v>
      </c>
      <c r="AE816" s="14">
        <f t="shared" si="324"/>
        <v>26.2</v>
      </c>
      <c r="AF816" s="5">
        <v>0</v>
      </c>
      <c r="AG816" s="6">
        <v>142</v>
      </c>
      <c r="AH816" s="4">
        <v>0</v>
      </c>
      <c r="AI816" s="23">
        <f>SUM(Tabela1[[#This Row],[ESTOQUE RJ]:[ESTOQUE SC]])</f>
        <v>142</v>
      </c>
      <c r="AJ816" s="4">
        <v>0</v>
      </c>
      <c r="AK816" s="4">
        <v>0</v>
      </c>
      <c r="AL816" s="24">
        <f>SUM(Tabela1[[#This Row],[QTD CONTAINER]:[QTD FÁBRICA]])</f>
        <v>0</v>
      </c>
      <c r="AM816" s="7">
        <f t="shared" si="325"/>
        <v>5.4198473282442752</v>
      </c>
      <c r="AN816" s="7">
        <f t="shared" si="326"/>
        <v>0</v>
      </c>
      <c r="AO816" s="8">
        <f t="shared" si="327"/>
        <v>0</v>
      </c>
      <c r="AP816" s="9">
        <f t="shared" si="328"/>
        <v>0</v>
      </c>
      <c r="AQ816" s="25">
        <f t="shared" si="329"/>
        <v>5.4198473282442752</v>
      </c>
      <c r="AR816" s="18">
        <f t="shared" si="330"/>
        <v>5.4198473282442752</v>
      </c>
      <c r="AS816" s="7">
        <f t="shared" si="331"/>
        <v>0</v>
      </c>
      <c r="AT816" s="8">
        <f t="shared" si="332"/>
        <v>0</v>
      </c>
      <c r="AU816" s="9">
        <f t="shared" si="333"/>
        <v>0</v>
      </c>
      <c r="AV816" s="10">
        <f t="shared" si="334"/>
        <v>5.4198473282442752</v>
      </c>
      <c r="AW816" s="22">
        <f t="shared" si="335"/>
        <v>2.2900763358778629</v>
      </c>
      <c r="AX816" s="5">
        <f t="shared" si="336"/>
        <v>60</v>
      </c>
      <c r="AY816" s="4">
        <f>IF(
  AND(Tabela1[[#This Row],[GRUPO | ITEM]]="PALHETAS",NOT(OR(MID(Tabela1[[#This Row],[ITEM]],1,5)="YN-PF",MID(Tabela1[[#This Row],[ITEM]],1,5)="YN-PC"))),
  0,
  IF(
    ROUNDUP(
      IF(
        IF(D816="A",13-SUM(AR816:AU816),IF(D816="B",11-SUM(AR816:AU816),IF(D816="C",7-SUM(AR816:AU816))))
        &lt;0,
        0,
        IF(D816="A",13-SUM(AR816:AU816),IF(D816="B",11-SUM(AR816:AU816),IF(D816="C",7-SUM(AR816:AU816))))
      )
      *AE816/C816, 0
    )
    *C816 = 0,
    0,
    ROUNDUP(
      IF(
        IF(D816="A",13-SUM(AR816:AU816),IF(D816="B",11-SUM(AR816:AU816),IF(D816="C",7-SUM(AR816:AU816))))
        &lt;0,
        0,
        IF(D816="A",13-SUM(AR816:AU816),IF(D816="B",11-SUM(AR816:AU816),IF(D816="C",7-SUM(AR816:AU816))))
      )
      *AE816/C816, 0
    ) *C816
  )
)</f>
        <v>60</v>
      </c>
      <c r="AZ816" s="26">
        <f>IF(OR(COUNTIF(AB816,"&gt;="&amp;1.5)+COUNTIF(AA816,"&gt;="&amp;1.5)+COUNTIF(Z816,"&gt;="&amp;1.5)+COUNTIF(Y816,"&gt;="&amp;1.5)+COUNTIF(X816,"&gt;="&amp;1.5)&gt;=2,COUNTIF(AB816,"&gt;="&amp;2)&gt;=1,AND(AA816&gt;=1.5,AB816&lt;=0.3,AI816=0)),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+IFERROR(BA816*C816,0),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+IFERROR(BA816*C816,0),
IFERROR(AVERAGEIF(Tabela1[[#This Row],[COMPRA PADRÃO]:[COMPRA &gt;30%]],"&gt;"&amp;0,Tabela1[[#This Row],[COMPRA PADRÃO]:[COMPRA &gt;30%]]),
0))/Tabela1[[#This Row],[U/CX]],0)*Tabela1[[#This Row],[U/CX]])</f>
        <v>60</v>
      </c>
      <c r="BA816" s="19"/>
      <c r="BB816" s="19"/>
      <c r="BC816" s="5"/>
      <c r="BD816" s="43">
        <f t="shared" si="337"/>
        <v>0.49433962264150944</v>
      </c>
      <c r="BE816" s="44">
        <f>Tabela1[[#This Row],[MÉDIA DIÁRIA]]*180</f>
        <v>88.981132075471692</v>
      </c>
      <c r="BF816" s="44">
        <f>Tabela1[[#This Row],[MÉDIA DIÁRIA]]*IF(Tabela1[[#This Row],[ABC FAT]]="A",(13*22),IF(Tabela1[[#This Row],[ABC FAT]]="B",(9*22),IF(Tabela1[[#This Row],[ABC FAT]]="C",(3*22),0)))</f>
        <v>32.62641509433962</v>
      </c>
      <c r="BG816" s="44">
        <f>SUM(Tabela1[[#This Row],[ESTOQUE TOTAL]],Tabela1[[#This Row],[TRÂNSITO TOTAL]])</f>
        <v>142</v>
      </c>
      <c r="BH8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1.1238337574215438E-2</v>
      </c>
    </row>
    <row r="817" spans="1:61" s="3" customFormat="1" x14ac:dyDescent="0.2">
      <c r="A817" s="4" t="s">
        <v>34</v>
      </c>
      <c r="B817" s="4" t="s">
        <v>584</v>
      </c>
      <c r="C817" s="4">
        <v>500</v>
      </c>
      <c r="D817" s="4" t="s">
        <v>85</v>
      </c>
      <c r="E817" s="5">
        <v>40</v>
      </c>
      <c r="F817" s="4">
        <v>260</v>
      </c>
      <c r="G817" s="4">
        <v>85</v>
      </c>
      <c r="H817" s="4"/>
      <c r="I817" s="4">
        <v>5</v>
      </c>
      <c r="J817" s="4"/>
      <c r="K817" s="4"/>
      <c r="L817" s="4">
        <v>70</v>
      </c>
      <c r="M817" s="4">
        <v>20</v>
      </c>
      <c r="N817" s="4">
        <v>70</v>
      </c>
      <c r="O817" s="4">
        <v>40</v>
      </c>
      <c r="P817" s="4">
        <v>70</v>
      </c>
      <c r="Q817" s="13">
        <f t="shared" si="312"/>
        <v>0.54545454545454553</v>
      </c>
      <c r="R817" s="16">
        <f t="shared" si="313"/>
        <v>3.5454545454545459</v>
      </c>
      <c r="S817" s="16">
        <f t="shared" si="314"/>
        <v>1.1590909090909092</v>
      </c>
      <c r="T817" s="16">
        <f t="shared" si="315"/>
        <v>0</v>
      </c>
      <c r="U817" s="16">
        <f t="shared" si="316"/>
        <v>6.8181818181818191E-2</v>
      </c>
      <c r="V817" s="16">
        <f t="shared" si="317"/>
        <v>0</v>
      </c>
      <c r="W817" s="16">
        <f t="shared" si="318"/>
        <v>0</v>
      </c>
      <c r="X817" s="16">
        <f t="shared" si="319"/>
        <v>0.95454545454545459</v>
      </c>
      <c r="Y817" s="16">
        <f t="shared" si="320"/>
        <v>0.27272727272727276</v>
      </c>
      <c r="Z817" s="16">
        <f t="shared" si="321"/>
        <v>0.95454545454545459</v>
      </c>
      <c r="AA817" s="16">
        <f t="shared" si="322"/>
        <v>0.54545454545454553</v>
      </c>
      <c r="AB817" s="17">
        <f t="shared" si="323"/>
        <v>0.95454545454545459</v>
      </c>
      <c r="AC817" s="15">
        <v>10487.5</v>
      </c>
      <c r="AD817" s="14">
        <f>AVERAGE(Tabela1[[#This Row],[202407-JUL]:[202506-JUN]])</f>
        <v>73.333333333333329</v>
      </c>
      <c r="AE817" s="14">
        <f t="shared" si="324"/>
        <v>90.714285714285708</v>
      </c>
      <c r="AF817" s="5">
        <v>0</v>
      </c>
      <c r="AG817" s="6">
        <v>80</v>
      </c>
      <c r="AH817" s="4">
        <v>0</v>
      </c>
      <c r="AI817" s="23">
        <f>SUM(Tabela1[[#This Row],[ESTOQUE RJ]:[ESTOQUE SC]])</f>
        <v>80</v>
      </c>
      <c r="AJ817" s="4">
        <v>500</v>
      </c>
      <c r="AK817" s="4">
        <v>0</v>
      </c>
      <c r="AL817" s="24">
        <f>SUM(Tabela1[[#This Row],[QTD CONTAINER]:[QTD FÁBRICA]])</f>
        <v>500</v>
      </c>
      <c r="AM817" s="7">
        <f t="shared" si="325"/>
        <v>1.0909090909090911</v>
      </c>
      <c r="AN817" s="7">
        <f t="shared" si="326"/>
        <v>0</v>
      </c>
      <c r="AO817" s="8">
        <f t="shared" si="327"/>
        <v>6.8181818181818183</v>
      </c>
      <c r="AP817" s="9">
        <f t="shared" si="328"/>
        <v>0</v>
      </c>
      <c r="AQ817" s="25">
        <f t="shared" si="329"/>
        <v>7.9090909090909092</v>
      </c>
      <c r="AR817" s="18">
        <f t="shared" si="330"/>
        <v>0.88188976377952766</v>
      </c>
      <c r="AS817" s="7">
        <f t="shared" si="331"/>
        <v>0</v>
      </c>
      <c r="AT817" s="8">
        <f t="shared" si="332"/>
        <v>5.5118110236220472</v>
      </c>
      <c r="AU817" s="9">
        <f t="shared" si="333"/>
        <v>0</v>
      </c>
      <c r="AV817" s="10">
        <f t="shared" si="334"/>
        <v>6.393700787401575</v>
      </c>
      <c r="AW817" s="22">
        <f t="shared" si="335"/>
        <v>6.0957910014513796</v>
      </c>
      <c r="AX817" s="5">
        <f t="shared" si="336"/>
        <v>0</v>
      </c>
      <c r="AY817" s="4">
        <f>IF(
  AND(Tabela1[[#This Row],[GRUPO | ITEM]]="PALHETAS",NOT(OR(MID(Tabela1[[#This Row],[ITEM]],1,5)="YN-PF",MID(Tabela1[[#This Row],[ITEM]],1,5)="YN-PC"))),
  0,
  IF(
    ROUNDUP(
      IF(
        IF(D817="A",13-SUM(AR817:AU817),IF(D817="B",11-SUM(AR817:AU817),IF(D817="C",7-SUM(AR817:AU817))))
        &lt;0,
        0,
        IF(D817="A",13-SUM(AR817:AU817),IF(D817="B",11-SUM(AR817:AU817),IF(D817="C",7-SUM(AR817:AU817))))
      )
      *AE817/C817, 0
    )
    *C817 = 0,
    0,
    ROUNDUP(
      IF(
        IF(D817="A",13-SUM(AR817:AU817),IF(D817="B",11-SUM(AR817:AU817),IF(D817="C",7-SUM(AR817:AU817))))
        &lt;0,
        0,
        IF(D817="A",13-SUM(AR817:AU817),IF(D817="B",11-SUM(AR817:AU817),IF(D817="C",7-SUM(AR817:AU817))))
      )
      *AE817/C817, 0
    ) *C817
  )
)</f>
        <v>500</v>
      </c>
      <c r="AZ817" s="26">
        <f>IF(OR(COUNTIF(AB817,"&gt;="&amp;1.5)+COUNTIF(AA817,"&gt;="&amp;1.5)+COUNTIF(Z817,"&gt;="&amp;1.5)+COUNTIF(Y817,"&gt;="&amp;1.5)+COUNTIF(X817,"&gt;="&amp;1.5)&gt;=2,COUNTIF(AB817,"&gt;="&amp;2)&gt;=1,AND(AA817&gt;=1.5,AB817&lt;=0.3,AI817=0)),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+IFERROR(BA817*C817,0),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+IFERROR(BA817*C817,0),
IFERROR(AVERAGEIF(Tabela1[[#This Row],[COMPRA PADRÃO]:[COMPRA &gt;30%]],"&gt;"&amp;0,Tabela1[[#This Row],[COMPRA PADRÃO]:[COMPRA &gt;30%]]),
0))/Tabela1[[#This Row],[U/CX]],0)*Tabela1[[#This Row],[U/CX]])</f>
        <v>500</v>
      </c>
      <c r="BA817" s="19"/>
      <c r="BB817" s="19"/>
      <c r="BC817" s="5"/>
      <c r="BD817" s="43">
        <f t="shared" si="337"/>
        <v>2.4905660377358489</v>
      </c>
      <c r="BE817" s="44">
        <f>Tabela1[[#This Row],[MÉDIA DIÁRIA]]*180</f>
        <v>448.30188679245282</v>
      </c>
      <c r="BF817" s="44">
        <f>Tabela1[[#This Row],[MÉDIA DIÁRIA]]*IF(Tabela1[[#This Row],[ABC FAT]]="A",(13*22),IF(Tabela1[[#This Row],[ABC FAT]]="B",(9*22),IF(Tabela1[[#This Row],[ABC FAT]]="C",(3*22),0)))</f>
        <v>164.37735849056602</v>
      </c>
      <c r="BG817" s="44">
        <f>SUM(Tabela1[[#This Row],[ESTOQUE TOTAL]],Tabela1[[#This Row],[TRÂNSITO TOTAL]])</f>
        <v>580</v>
      </c>
      <c r="BH8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2.2306397306397305E-3</v>
      </c>
    </row>
    <row r="818" spans="1:61" s="3" customFormat="1" x14ac:dyDescent="0.2">
      <c r="A818" s="4" t="s">
        <v>237</v>
      </c>
      <c r="B818" s="4" t="s">
        <v>238</v>
      </c>
      <c r="C818" s="4">
        <v>200</v>
      </c>
      <c r="D818" s="4" t="s">
        <v>16</v>
      </c>
      <c r="E818" s="5">
        <v>1000</v>
      </c>
      <c r="F818" s="4">
        <v>620</v>
      </c>
      <c r="G818" s="4">
        <v>540</v>
      </c>
      <c r="H818" s="4">
        <v>460</v>
      </c>
      <c r="I818" s="4">
        <v>620</v>
      </c>
      <c r="J818" s="4">
        <v>500</v>
      </c>
      <c r="K818" s="4">
        <v>980</v>
      </c>
      <c r="L818" s="4">
        <v>530</v>
      </c>
      <c r="M818" s="4">
        <v>350</v>
      </c>
      <c r="N818" s="4">
        <v>650</v>
      </c>
      <c r="O818" s="4">
        <v>910</v>
      </c>
      <c r="P818" s="4">
        <v>520</v>
      </c>
      <c r="Q818" s="13">
        <f t="shared" si="312"/>
        <v>1.5625</v>
      </c>
      <c r="R818" s="16">
        <f t="shared" si="313"/>
        <v>0.96875</v>
      </c>
      <c r="S818" s="16">
        <f t="shared" si="314"/>
        <v>0.84375</v>
      </c>
      <c r="T818" s="16">
        <f t="shared" si="315"/>
        <v>0.71875</v>
      </c>
      <c r="U818" s="16">
        <f t="shared" si="316"/>
        <v>0.96875</v>
      </c>
      <c r="V818" s="16">
        <f t="shared" si="317"/>
        <v>0.78125</v>
      </c>
      <c r="W818" s="16">
        <f t="shared" si="318"/>
        <v>1.53125</v>
      </c>
      <c r="X818" s="16">
        <f t="shared" si="319"/>
        <v>0.828125</v>
      </c>
      <c r="Y818" s="16">
        <f t="shared" si="320"/>
        <v>0.546875</v>
      </c>
      <c r="Z818" s="16">
        <f t="shared" si="321"/>
        <v>1.015625</v>
      </c>
      <c r="AA818" s="16">
        <f t="shared" si="322"/>
        <v>1.421875</v>
      </c>
      <c r="AB818" s="17">
        <f t="shared" si="323"/>
        <v>0.8125</v>
      </c>
      <c r="AC818" s="15">
        <v>78461.8</v>
      </c>
      <c r="AD818" s="14">
        <f>AVERAGE(Tabela1[[#This Row],[202407-JUL]:[202506-JUN]])</f>
        <v>640</v>
      </c>
      <c r="AE818" s="14">
        <f t="shared" si="324"/>
        <v>640</v>
      </c>
      <c r="AF818" s="5">
        <v>0</v>
      </c>
      <c r="AG818" s="6">
        <v>4936</v>
      </c>
      <c r="AH818" s="4">
        <v>0</v>
      </c>
      <c r="AI818" s="23">
        <f>SUM(Tabela1[[#This Row],[ESTOQUE RJ]:[ESTOQUE SC]])</f>
        <v>4936</v>
      </c>
      <c r="AJ818" s="4">
        <v>3000</v>
      </c>
      <c r="AK818" s="4">
        <v>0</v>
      </c>
      <c r="AL818" s="24">
        <f>SUM(Tabela1[[#This Row],[QTD CONTAINER]:[QTD FÁBRICA]])</f>
        <v>3000</v>
      </c>
      <c r="AM818" s="7">
        <f t="shared" si="325"/>
        <v>7.7125000000000004</v>
      </c>
      <c r="AN818" s="7">
        <f t="shared" si="326"/>
        <v>0</v>
      </c>
      <c r="AO818" s="8">
        <f t="shared" si="327"/>
        <v>4.6875</v>
      </c>
      <c r="AP818" s="9">
        <f t="shared" si="328"/>
        <v>0</v>
      </c>
      <c r="AQ818" s="25">
        <f t="shared" si="329"/>
        <v>12.4</v>
      </c>
      <c r="AR818" s="18">
        <f t="shared" si="330"/>
        <v>7.7125000000000004</v>
      </c>
      <c r="AS818" s="7">
        <f t="shared" si="331"/>
        <v>0</v>
      </c>
      <c r="AT818" s="8">
        <f t="shared" si="332"/>
        <v>4.6875</v>
      </c>
      <c r="AU818" s="9">
        <f t="shared" si="333"/>
        <v>0</v>
      </c>
      <c r="AV818" s="10">
        <f t="shared" si="334"/>
        <v>12.4</v>
      </c>
      <c r="AW818" s="22">
        <f t="shared" si="335"/>
        <v>0</v>
      </c>
      <c r="AX818" s="5">
        <f t="shared" si="336"/>
        <v>0</v>
      </c>
      <c r="AY818" s="4">
        <f>IF(
  AND(Tabela1[[#This Row],[GRUPO | ITEM]]="PALHETAS",NOT(OR(MID(Tabela1[[#This Row],[ITEM]],1,5)="YN-PF",MID(Tabela1[[#This Row],[ITEM]],1,5)="YN-PC"))),
  0,
  IF(
    ROUNDUP(
      IF(
        IF(D818="A",13-SUM(AR818:AU818),IF(D818="B",11-SUM(AR818:AU818),IF(D818="C",7-SUM(AR818:AU818))))
        &lt;0,
        0,
        IF(D818="A",13-SUM(AR818:AU818),IF(D818="B",11-SUM(AR818:AU818),IF(D818="C",7-SUM(AR818:AU818))))
      )
      *AE818/C818, 0
    )
    *C818 = 0,
    0,
    ROUNDUP(
      IF(
        IF(D818="A",13-SUM(AR818:AU818),IF(D818="B",11-SUM(AR818:AU818),IF(D818="C",7-SUM(AR818:AU818))))
        &lt;0,
        0,
        IF(D818="A",13-SUM(AR818:AU818),IF(D818="B",11-SUM(AR818:AU818),IF(D818="C",7-SUM(AR818:AU818))))
      )
      *AE818/C818, 0
    ) *C818
  )
)</f>
        <v>0</v>
      </c>
      <c r="AZ818" s="26">
        <f>IF(OR(COUNTIF(AB818,"&gt;="&amp;1.5)+COUNTIF(AA818,"&gt;="&amp;1.5)+COUNTIF(Z818,"&gt;="&amp;1.5)+COUNTIF(Y818,"&gt;="&amp;1.5)+COUNTIF(X818,"&gt;="&amp;1.5)&gt;=2,COUNTIF(AB818,"&gt;="&amp;2)&gt;=1,AND(AA818&gt;=1.5,AB818&lt;=0.3,AI818=0)),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+IFERROR(BA818*C818,0),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+IFERROR(BA818*C818,0),
IFERROR(AVERAGEIF(Tabela1[[#This Row],[COMPRA PADRÃO]:[COMPRA &gt;30%]],"&gt;"&amp;0,Tabela1[[#This Row],[COMPRA PADRÃO]:[COMPRA &gt;30%]]),
0))/Tabela1[[#This Row],[U/CX]],0)*Tabela1[[#This Row],[U/CX]])</f>
        <v>0</v>
      </c>
      <c r="BA818" s="19"/>
      <c r="BB818" s="19"/>
      <c r="BC818" s="5"/>
      <c r="BD818" s="43">
        <f t="shared" si="337"/>
        <v>28.981132075471699</v>
      </c>
      <c r="BE818" s="44">
        <f>Tabela1[[#This Row],[MÉDIA DIÁRIA]]*180</f>
        <v>5216.6037735849059</v>
      </c>
      <c r="BF818" s="44">
        <f>Tabela1[[#This Row],[MÉDIA DIÁRIA]]*IF(Tabela1[[#This Row],[ABC FAT]]="A",(13*22),IF(Tabela1[[#This Row],[ABC FAT]]="B",(9*22),IF(Tabela1[[#This Row],[ABC FAT]]="C",(3*22),0)))</f>
        <v>5738.2641509433961</v>
      </c>
      <c r="BG818" s="44">
        <f>SUM(Tabela1[[#This Row],[ESTOQUE TOTAL]],Tabela1[[#This Row],[TRÂNSITO TOTAL]])</f>
        <v>7936</v>
      </c>
      <c r="BH8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3000</v>
      </c>
      <c r="BI8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1.9169560185185186E-4</v>
      </c>
    </row>
    <row r="819" spans="1:61" s="3" customFormat="1" x14ac:dyDescent="0.2">
      <c r="A819" s="4" t="s">
        <v>34</v>
      </c>
      <c r="B819" s="4" t="s">
        <v>546</v>
      </c>
      <c r="C819" s="4">
        <v>200</v>
      </c>
      <c r="D819" s="4" t="s">
        <v>85</v>
      </c>
      <c r="E819" s="5">
        <v>50</v>
      </c>
      <c r="F819" s="4">
        <v>50</v>
      </c>
      <c r="G819" s="4">
        <v>40</v>
      </c>
      <c r="H819" s="4">
        <v>127</v>
      </c>
      <c r="I819" s="4">
        <v>25</v>
      </c>
      <c r="J819" s="4">
        <v>5</v>
      </c>
      <c r="K819" s="4">
        <v>20</v>
      </c>
      <c r="L819" s="4">
        <v>80</v>
      </c>
      <c r="M819" s="4">
        <v>10</v>
      </c>
      <c r="N819" s="4">
        <v>140</v>
      </c>
      <c r="O819" s="4">
        <v>25</v>
      </c>
      <c r="P819" s="4">
        <v>40</v>
      </c>
      <c r="Q819" s="13">
        <f t="shared" si="312"/>
        <v>0.98039215686274506</v>
      </c>
      <c r="R819" s="16">
        <f t="shared" si="313"/>
        <v>0.98039215686274506</v>
      </c>
      <c r="S819" s="16">
        <f t="shared" si="314"/>
        <v>0.78431372549019607</v>
      </c>
      <c r="T819" s="16">
        <f t="shared" si="315"/>
        <v>2.4901960784313726</v>
      </c>
      <c r="U819" s="16">
        <f t="shared" si="316"/>
        <v>0.49019607843137253</v>
      </c>
      <c r="V819" s="16">
        <f t="shared" si="317"/>
        <v>9.8039215686274508E-2</v>
      </c>
      <c r="W819" s="16">
        <f t="shared" si="318"/>
        <v>0.39215686274509803</v>
      </c>
      <c r="X819" s="16">
        <f t="shared" si="319"/>
        <v>1.5686274509803921</v>
      </c>
      <c r="Y819" s="16">
        <f t="shared" si="320"/>
        <v>0.19607843137254902</v>
      </c>
      <c r="Z819" s="16">
        <f t="shared" si="321"/>
        <v>2.7450980392156863</v>
      </c>
      <c r="AA819" s="16">
        <f t="shared" si="322"/>
        <v>0.49019607843137253</v>
      </c>
      <c r="AB819" s="17">
        <f t="shared" si="323"/>
        <v>0.78431372549019607</v>
      </c>
      <c r="AC819" s="15">
        <v>25933.88</v>
      </c>
      <c r="AD819" s="14">
        <f>AVERAGE(Tabela1[[#This Row],[202407-JUL]:[202506-JUN]])</f>
        <v>51</v>
      </c>
      <c r="AE819" s="14">
        <f t="shared" si="324"/>
        <v>59.7</v>
      </c>
      <c r="AF819" s="5">
        <v>0</v>
      </c>
      <c r="AG819" s="6">
        <v>482</v>
      </c>
      <c r="AH819" s="4">
        <v>0</v>
      </c>
      <c r="AI819" s="23">
        <f>SUM(Tabela1[[#This Row],[ESTOQUE RJ]:[ESTOQUE SC]])</f>
        <v>482</v>
      </c>
      <c r="AJ819" s="4">
        <v>200</v>
      </c>
      <c r="AK819" s="4">
        <v>0</v>
      </c>
      <c r="AL819" s="24">
        <f>SUM(Tabela1[[#This Row],[QTD CONTAINER]:[QTD FÁBRICA]])</f>
        <v>200</v>
      </c>
      <c r="AM819" s="7">
        <f t="shared" si="325"/>
        <v>9.4509803921568629</v>
      </c>
      <c r="AN819" s="7">
        <f t="shared" si="326"/>
        <v>0</v>
      </c>
      <c r="AO819" s="8">
        <f t="shared" si="327"/>
        <v>3.9215686274509802</v>
      </c>
      <c r="AP819" s="9">
        <f t="shared" si="328"/>
        <v>0</v>
      </c>
      <c r="AQ819" s="25">
        <f t="shared" si="329"/>
        <v>13.372549019607844</v>
      </c>
      <c r="AR819" s="18">
        <f t="shared" si="330"/>
        <v>8.0737018425460629</v>
      </c>
      <c r="AS819" s="7">
        <f t="shared" si="331"/>
        <v>0</v>
      </c>
      <c r="AT819" s="8">
        <f t="shared" si="332"/>
        <v>3.350083752093802</v>
      </c>
      <c r="AU819" s="9">
        <f t="shared" si="333"/>
        <v>0</v>
      </c>
      <c r="AV819" s="10">
        <f t="shared" si="334"/>
        <v>11.423785594639865</v>
      </c>
      <c r="AW819" s="22">
        <f t="shared" si="335"/>
        <v>7.2267389340560069</v>
      </c>
      <c r="AX819" s="5">
        <f t="shared" si="336"/>
        <v>0</v>
      </c>
      <c r="AY819" s="4">
        <f>IF(
  AND(Tabela1[[#This Row],[GRUPO | ITEM]]="PALHETAS",NOT(OR(MID(Tabela1[[#This Row],[ITEM]],1,5)="YN-PF",MID(Tabela1[[#This Row],[ITEM]],1,5)="YN-PC"))),
  0,
  IF(
    ROUNDUP(
      IF(
        IF(D819="A",13-SUM(AR819:AU819),IF(D819="B",11-SUM(AR819:AU819),IF(D819="C",7-SUM(AR819:AU819))))
        &lt;0,
        0,
        IF(D819="A",13-SUM(AR819:AU819),IF(D819="B",11-SUM(AR819:AU819),IF(D819="C",7-SUM(AR819:AU819))))
      )
      *AE819/C819, 0
    )
    *C819 = 0,
    0,
    ROUNDUP(
      IF(
        IF(D819="A",13-SUM(AR819:AU819),IF(D819="B",11-SUM(AR819:AU819),IF(D819="C",7-SUM(AR819:AU819))))
        &lt;0,
        0,
        IF(D819="A",13-SUM(AR819:AU819),IF(D819="B",11-SUM(AR819:AU819),IF(D819="C",7-SUM(AR819:AU819))))
      )
      *AE819/C819, 0
    ) *C819
  )
)</f>
        <v>0</v>
      </c>
      <c r="AZ819" s="26">
        <f>IF(OR(COUNTIF(AB819,"&gt;="&amp;1.5)+COUNTIF(AA819,"&gt;="&amp;1.5)+COUNTIF(Z819,"&gt;="&amp;1.5)+COUNTIF(Y819,"&gt;="&amp;1.5)+COUNTIF(X819,"&gt;="&amp;1.5)&gt;=2,COUNTIF(AB819,"&gt;="&amp;2)&gt;=1,AND(AA819&gt;=1.5,AB819&lt;=0.3,AI819=0)),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+IFERROR(BA819*C819,0),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+IFERROR(BA819*C819,0),
IFERROR(AVERAGEIF(Tabela1[[#This Row],[COMPRA PADRÃO]:[COMPRA &gt;30%]],"&gt;"&amp;0,Tabela1[[#This Row],[COMPRA PADRÃO]:[COMPRA &gt;30%]]),
0))/Tabela1[[#This Row],[U/CX]],0)*Tabela1[[#This Row],[U/CX]])</f>
        <v>400</v>
      </c>
      <c r="BA819" s="19"/>
      <c r="BB819" s="19"/>
      <c r="BC819" s="5"/>
      <c r="BD819" s="43">
        <f t="shared" si="337"/>
        <v>2.3094339622641509</v>
      </c>
      <c r="BE819" s="44">
        <f>Tabela1[[#This Row],[MÉDIA DIÁRIA]]*180</f>
        <v>415.69811320754718</v>
      </c>
      <c r="BF819" s="44">
        <f>Tabela1[[#This Row],[MÉDIA DIÁRIA]]*IF(Tabela1[[#This Row],[ABC FAT]]="A",(13*22),IF(Tabela1[[#This Row],[ABC FAT]]="B",(9*22),IF(Tabela1[[#This Row],[ABC FAT]]="C",(3*22),0)))</f>
        <v>152.42264150943396</v>
      </c>
      <c r="BG819" s="44">
        <f>SUM(Tabela1[[#This Row],[ESTOQUE TOTAL]],Tabela1[[#This Row],[TRÂNSITO TOTAL]])</f>
        <v>682</v>
      </c>
      <c r="BH8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2.4055918663761799E-3</v>
      </c>
    </row>
    <row r="820" spans="1:61" s="3" customFormat="1" x14ac:dyDescent="0.2">
      <c r="A820" s="4" t="s">
        <v>291</v>
      </c>
      <c r="B820" s="4" t="s">
        <v>459</v>
      </c>
      <c r="C820" s="4">
        <v>50</v>
      </c>
      <c r="D820" s="4" t="s">
        <v>16</v>
      </c>
      <c r="E820" s="5">
        <v>320</v>
      </c>
      <c r="F820" s="4">
        <v>145</v>
      </c>
      <c r="G820" s="4">
        <v>282</v>
      </c>
      <c r="H820" s="4">
        <v>115</v>
      </c>
      <c r="I820" s="4">
        <v>38</v>
      </c>
      <c r="J820" s="4">
        <v>50</v>
      </c>
      <c r="K820" s="4">
        <v>300</v>
      </c>
      <c r="L820" s="4">
        <v>185</v>
      </c>
      <c r="M820" s="4">
        <v>220</v>
      </c>
      <c r="N820" s="4">
        <v>35</v>
      </c>
      <c r="O820" s="4">
        <v>150</v>
      </c>
      <c r="P820" s="4">
        <v>175</v>
      </c>
      <c r="Q820" s="13">
        <f t="shared" si="312"/>
        <v>1.9057071960297767</v>
      </c>
      <c r="R820" s="16">
        <f t="shared" si="313"/>
        <v>0.8635235732009926</v>
      </c>
      <c r="S820" s="16">
        <f t="shared" si="314"/>
        <v>1.6794044665012409</v>
      </c>
      <c r="T820" s="16">
        <f t="shared" si="315"/>
        <v>0.68486352357320102</v>
      </c>
      <c r="U820" s="16">
        <f t="shared" si="316"/>
        <v>0.226302729528536</v>
      </c>
      <c r="V820" s="16">
        <f t="shared" si="317"/>
        <v>0.29776674937965264</v>
      </c>
      <c r="W820" s="16">
        <f t="shared" si="318"/>
        <v>1.7866004962779158</v>
      </c>
      <c r="X820" s="16">
        <f t="shared" si="319"/>
        <v>1.1017369727047146</v>
      </c>
      <c r="Y820" s="16">
        <f t="shared" si="320"/>
        <v>1.3101736972704716</v>
      </c>
      <c r="Z820" s="16">
        <f t="shared" si="321"/>
        <v>0.20843672456575685</v>
      </c>
      <c r="AA820" s="16">
        <f t="shared" si="322"/>
        <v>0.89330024813895792</v>
      </c>
      <c r="AB820" s="17">
        <f t="shared" si="323"/>
        <v>1.0421836228287842</v>
      </c>
      <c r="AC820" s="15">
        <v>114050.35</v>
      </c>
      <c r="AD820" s="14">
        <f>AVERAGE(Tabela1[[#This Row],[202407-JUL]:[202506-JUN]])</f>
        <v>167.91666666666666</v>
      </c>
      <c r="AE820" s="14">
        <f t="shared" si="324"/>
        <v>210.22222222222223</v>
      </c>
      <c r="AF820" s="5">
        <v>15</v>
      </c>
      <c r="AG820" s="6">
        <v>705</v>
      </c>
      <c r="AH820" s="4">
        <v>1350</v>
      </c>
      <c r="AI820" s="23">
        <f>SUM(Tabela1[[#This Row],[ESTOQUE RJ]:[ESTOQUE SC]])</f>
        <v>2055</v>
      </c>
      <c r="AJ820" s="4">
        <v>0</v>
      </c>
      <c r="AK820" s="4">
        <v>0</v>
      </c>
      <c r="AL820" s="24">
        <f>SUM(Tabela1[[#This Row],[QTD CONTAINER]:[QTD FÁBRICA]])</f>
        <v>0</v>
      </c>
      <c r="AM820" s="7">
        <f t="shared" si="325"/>
        <v>4.1985111662531018</v>
      </c>
      <c r="AN820" s="7">
        <f t="shared" si="326"/>
        <v>8.0397022332506207</v>
      </c>
      <c r="AO820" s="8">
        <f t="shared" si="327"/>
        <v>0</v>
      </c>
      <c r="AP820" s="9">
        <f t="shared" si="328"/>
        <v>0</v>
      </c>
      <c r="AQ820" s="25">
        <f t="shared" si="329"/>
        <v>12.238213399503723</v>
      </c>
      <c r="AR820" s="18">
        <f t="shared" si="330"/>
        <v>3.3535940803382664</v>
      </c>
      <c r="AS820" s="7">
        <f t="shared" si="331"/>
        <v>6.4217758985200843</v>
      </c>
      <c r="AT820" s="8">
        <f t="shared" si="332"/>
        <v>0</v>
      </c>
      <c r="AU820" s="9">
        <f t="shared" si="333"/>
        <v>0</v>
      </c>
      <c r="AV820" s="10">
        <f t="shared" si="334"/>
        <v>9.7753699788583504</v>
      </c>
      <c r="AW820" s="22">
        <f t="shared" si="335"/>
        <v>1.5867185778300152</v>
      </c>
      <c r="AX820" s="5">
        <f t="shared" si="336"/>
        <v>0</v>
      </c>
      <c r="AY820" s="4">
        <f>IF(
  AND(Tabela1[[#This Row],[GRUPO | ITEM]]="PALHETAS",NOT(OR(MID(Tabela1[[#This Row],[ITEM]],1,5)="YN-PF",MID(Tabela1[[#This Row],[ITEM]],1,5)="YN-PC"))),
  0,
  IF(
    ROUNDUP(
      IF(
        IF(D820="A",13-SUM(AR820:AU820),IF(D820="B",11-SUM(AR820:AU820),IF(D820="C",7-SUM(AR820:AU820))))
        &lt;0,
        0,
        IF(D820="A",13-SUM(AR820:AU820),IF(D820="B",11-SUM(AR820:AU820),IF(D820="C",7-SUM(AR820:AU820))))
      )
      *AE820/C820, 0
    )
    *C820 = 0,
    0,
    ROUNDUP(
      IF(
        IF(D820="A",13-SUM(AR820:AU820),IF(D820="B",11-SUM(AR820:AU820),IF(D820="C",7-SUM(AR820:AU820))))
        &lt;0,
        0,
        IF(D820="A",13-SUM(AR820:AU820),IF(D820="B",11-SUM(AR820:AU820),IF(D820="C",7-SUM(AR820:AU820))))
      )
      *AE820/C820, 0
    ) *C820
  )
)</f>
        <v>300</v>
      </c>
      <c r="AZ820" s="26">
        <f>IF(OR(COUNTIF(AB820,"&gt;="&amp;1.5)+COUNTIF(AA820,"&gt;="&amp;1.5)+COUNTIF(Z820,"&gt;="&amp;1.5)+COUNTIF(Y820,"&gt;="&amp;1.5)+COUNTIF(X820,"&gt;="&amp;1.5)&gt;=2,COUNTIF(AB820,"&gt;="&amp;2)&gt;=1,AND(AA820&gt;=1.5,AB820&lt;=0.3,AI820=0)),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+IFERROR(BA820*C820,0),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+IFERROR(BA820*C820,0),
IFERROR(AVERAGEIF(Tabela1[[#This Row],[COMPRA PADRÃO]:[COMPRA &gt;30%]],"&gt;"&amp;0,Tabela1[[#This Row],[COMPRA PADRÃO]:[COMPRA &gt;30%]]),
0))/Tabela1[[#This Row],[U/CX]],0)*Tabela1[[#This Row],[U/CX]])</f>
        <v>300</v>
      </c>
      <c r="BA820" s="19"/>
      <c r="BB820" s="19"/>
      <c r="BC820" s="5"/>
      <c r="BD820" s="43">
        <f t="shared" si="337"/>
        <v>7.6037735849056602</v>
      </c>
      <c r="BE820" s="44">
        <f>Tabela1[[#This Row],[MÉDIA DIÁRIA]]*180</f>
        <v>1368.6792452830189</v>
      </c>
      <c r="BF820" s="44">
        <f>Tabela1[[#This Row],[MÉDIA DIÁRIA]]*IF(Tabela1[[#This Row],[ABC FAT]]="A",(13*22),IF(Tabela1[[#This Row],[ABC FAT]]="B",(9*22),IF(Tabela1[[#This Row],[ABC FAT]]="C",(3*22),0)))</f>
        <v>1505.5471698113208</v>
      </c>
      <c r="BG820" s="44">
        <f>SUM(Tabela1[[#This Row],[ESTOQUE TOTAL]],Tabela1[[#This Row],[TRÂNSITO TOTAL]])</f>
        <v>2055</v>
      </c>
      <c r="BH8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800</v>
      </c>
      <c r="BI8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7.3063137579266611E-4</v>
      </c>
    </row>
    <row r="821" spans="1:61" s="3" customFormat="1" x14ac:dyDescent="0.2">
      <c r="A821" s="4" t="s">
        <v>39</v>
      </c>
      <c r="B821" s="4" t="s">
        <v>696</v>
      </c>
      <c r="C821" s="4">
        <v>20</v>
      </c>
      <c r="D821" s="4" t="s">
        <v>19</v>
      </c>
      <c r="E821" s="5">
        <v>555</v>
      </c>
      <c r="F821" s="4">
        <v>522</v>
      </c>
      <c r="G821" s="4">
        <v>430</v>
      </c>
      <c r="H821" s="4">
        <v>650</v>
      </c>
      <c r="I821" s="4">
        <v>758</v>
      </c>
      <c r="J821" s="4">
        <v>144</v>
      </c>
      <c r="K821" s="4">
        <v>504</v>
      </c>
      <c r="L821" s="4">
        <v>285</v>
      </c>
      <c r="M821" s="4">
        <v>258</v>
      </c>
      <c r="N821" s="4">
        <v>439</v>
      </c>
      <c r="O821" s="4">
        <v>774</v>
      </c>
      <c r="P821" s="4">
        <v>358</v>
      </c>
      <c r="Q821" s="13">
        <f t="shared" si="312"/>
        <v>1.1731548353003347</v>
      </c>
      <c r="R821" s="16">
        <f t="shared" si="313"/>
        <v>1.1033996829311257</v>
      </c>
      <c r="S821" s="16">
        <f t="shared" si="314"/>
        <v>0.90893077329575489</v>
      </c>
      <c r="T821" s="16">
        <f t="shared" si="315"/>
        <v>1.3739651224238154</v>
      </c>
      <c r="U821" s="16">
        <f t="shared" si="316"/>
        <v>1.6022547119957724</v>
      </c>
      <c r="V821" s="16">
        <f t="shared" si="317"/>
        <v>0.30438611942927601</v>
      </c>
      <c r="W821" s="16">
        <f t="shared" si="318"/>
        <v>1.0653514180024661</v>
      </c>
      <c r="X821" s="16">
        <f t="shared" si="319"/>
        <v>0.60243086137044211</v>
      </c>
      <c r="Y821" s="16">
        <f t="shared" si="320"/>
        <v>0.54535846397745291</v>
      </c>
      <c r="Z821" s="16">
        <f t="shared" si="321"/>
        <v>0.92795490576008455</v>
      </c>
      <c r="AA821" s="16">
        <f t="shared" si="322"/>
        <v>1.6360753919323587</v>
      </c>
      <c r="AB821" s="17">
        <f t="shared" si="323"/>
        <v>0.75673771358111686</v>
      </c>
      <c r="AC821" s="15">
        <v>526691.36</v>
      </c>
      <c r="AD821" s="14">
        <f>AVERAGE(Tabela1[[#This Row],[202407-JUL]:[202506-JUN]])</f>
        <v>473.08333333333331</v>
      </c>
      <c r="AE821" s="14">
        <f t="shared" si="324"/>
        <v>473.08333333333331</v>
      </c>
      <c r="AF821" s="5">
        <v>15</v>
      </c>
      <c r="AG821" s="6">
        <v>1908</v>
      </c>
      <c r="AH821" s="4">
        <v>1240</v>
      </c>
      <c r="AI821" s="23">
        <f>SUM(Tabela1[[#This Row],[ESTOQUE RJ]:[ESTOQUE SC]])</f>
        <v>3148</v>
      </c>
      <c r="AJ821" s="4">
        <v>3020</v>
      </c>
      <c r="AK821" s="4">
        <v>0</v>
      </c>
      <c r="AL821" s="24">
        <f>SUM(Tabela1[[#This Row],[QTD CONTAINER]:[QTD FÁBRICA]])</f>
        <v>3020</v>
      </c>
      <c r="AM821" s="7">
        <f t="shared" si="325"/>
        <v>4.0331160824379078</v>
      </c>
      <c r="AN821" s="7">
        <f t="shared" si="326"/>
        <v>2.6211026950854324</v>
      </c>
      <c r="AO821" s="8">
        <f t="shared" si="327"/>
        <v>6.3836533380306504</v>
      </c>
      <c r="AP821" s="9">
        <f t="shared" si="328"/>
        <v>0</v>
      </c>
      <c r="AQ821" s="25">
        <f t="shared" si="329"/>
        <v>13.037872115553991</v>
      </c>
      <c r="AR821" s="18">
        <f t="shared" si="330"/>
        <v>4.0331160824379078</v>
      </c>
      <c r="AS821" s="7">
        <f t="shared" si="331"/>
        <v>2.6211026950854324</v>
      </c>
      <c r="AT821" s="8">
        <f t="shared" si="332"/>
        <v>6.3836533380306504</v>
      </c>
      <c r="AU821" s="9">
        <f t="shared" si="333"/>
        <v>0</v>
      </c>
      <c r="AV821" s="10">
        <f t="shared" si="334"/>
        <v>13.037872115553991</v>
      </c>
      <c r="AW821" s="22">
        <f t="shared" si="335"/>
        <v>0</v>
      </c>
      <c r="AX821" s="5">
        <f t="shared" si="336"/>
        <v>0</v>
      </c>
      <c r="AY821" s="4">
        <f>IF(
  AND(Tabela1[[#This Row],[GRUPO | ITEM]]="PALHETAS",NOT(OR(MID(Tabela1[[#This Row],[ITEM]],1,5)="YN-PF",MID(Tabela1[[#This Row],[ITEM]],1,5)="YN-PC"))),
  0,
  IF(
    ROUNDUP(
      IF(
        IF(D821="A",13-SUM(AR821:AU821),IF(D821="B",11-SUM(AR821:AU821),IF(D821="C",7-SUM(AR821:AU821))))
        &lt;0,
        0,
        IF(D821="A",13-SUM(AR821:AU821),IF(D821="B",11-SUM(AR821:AU821),IF(D821="C",7-SUM(AR821:AU821))))
      )
      *AE821/C821, 0
    )
    *C821 = 0,
    0,
    ROUNDUP(
      IF(
        IF(D821="A",13-SUM(AR821:AU821),IF(D821="B",11-SUM(AR821:AU821),IF(D821="C",7-SUM(AR821:AU821))))
        &lt;0,
        0,
        IF(D821="A",13-SUM(AR821:AU821),IF(D821="B",11-SUM(AR821:AU821),IF(D821="C",7-SUM(AR821:AU821))))
      )
      *AE821/C821, 0
    ) *C821
  )
)</f>
        <v>0</v>
      </c>
      <c r="AZ821" s="26">
        <f>IF(OR(COUNTIF(AB821,"&gt;="&amp;1.5)+COUNTIF(AA821,"&gt;="&amp;1.5)+COUNTIF(Z821,"&gt;="&amp;1.5)+COUNTIF(Y821,"&gt;="&amp;1.5)+COUNTIF(X821,"&gt;="&amp;1.5)&gt;=2,COUNTIF(AB821,"&gt;="&amp;2)&gt;=1,AND(AA821&gt;=1.5,AB821&lt;=0.3,AI821=0)),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+IFERROR(BA821*C821,0),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+IFERROR(BA821*C821,0),
IFERROR(AVERAGEIF(Tabela1[[#This Row],[COMPRA PADRÃO]:[COMPRA &gt;30%]],"&gt;"&amp;0,Tabela1[[#This Row],[COMPRA PADRÃO]:[COMPRA &gt;30%]]),
0))/Tabela1[[#This Row],[U/CX]],0)*Tabela1[[#This Row],[U/CX]])</f>
        <v>0</v>
      </c>
      <c r="BA821" s="19"/>
      <c r="BB821" s="19"/>
      <c r="BC821" s="5"/>
      <c r="BD821" s="43">
        <f t="shared" si="337"/>
        <v>21.422641509433962</v>
      </c>
      <c r="BE821" s="44">
        <f>Tabela1[[#This Row],[MÉDIA DIÁRIA]]*180</f>
        <v>3856.0754716981132</v>
      </c>
      <c r="BF821" s="44">
        <f>Tabela1[[#This Row],[MÉDIA DIÁRIA]]*IF(Tabela1[[#This Row],[ABC FAT]]="A",(13*22),IF(Tabela1[[#This Row],[ABC FAT]]="B",(9*22),IF(Tabela1[[#This Row],[ABC FAT]]="C",(3*22),0)))</f>
        <v>6126.875471698113</v>
      </c>
      <c r="BG821" s="44">
        <f>SUM(Tabela1[[#This Row],[ESTOQUE TOTAL]],Tabela1[[#This Row],[TRÂNSITO TOTAL]])</f>
        <v>6168</v>
      </c>
      <c r="BH8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3820</v>
      </c>
      <c r="BI8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2.5933102381930987E-4</v>
      </c>
    </row>
    <row r="822" spans="1:61" s="3" customFormat="1" x14ac:dyDescent="0.2">
      <c r="A822" s="4" t="s">
        <v>202</v>
      </c>
      <c r="B822" s="4" t="s">
        <v>348</v>
      </c>
      <c r="C822" s="4">
        <v>15</v>
      </c>
      <c r="D822" s="4" t="s">
        <v>85</v>
      </c>
      <c r="E822" s="5">
        <v>90</v>
      </c>
      <c r="F822" s="4">
        <v>90</v>
      </c>
      <c r="G822" s="4">
        <v>15</v>
      </c>
      <c r="H822" s="4">
        <v>60</v>
      </c>
      <c r="I822" s="4">
        <v>45</v>
      </c>
      <c r="J822" s="4">
        <v>15</v>
      </c>
      <c r="K822" s="4">
        <v>30</v>
      </c>
      <c r="L822" s="4">
        <v>90</v>
      </c>
      <c r="M822" s="4">
        <v>45</v>
      </c>
      <c r="N822" s="4">
        <v>30</v>
      </c>
      <c r="O822" s="4">
        <v>15</v>
      </c>
      <c r="P822" s="4">
        <v>60</v>
      </c>
      <c r="Q822" s="13">
        <f t="shared" si="312"/>
        <v>1.8461538461538463</v>
      </c>
      <c r="R822" s="16">
        <f t="shared" si="313"/>
        <v>1.8461538461538463</v>
      </c>
      <c r="S822" s="16">
        <f t="shared" si="314"/>
        <v>0.30769230769230771</v>
      </c>
      <c r="T822" s="16">
        <f t="shared" si="315"/>
        <v>1.2307692307692308</v>
      </c>
      <c r="U822" s="16">
        <f t="shared" si="316"/>
        <v>0.92307692307692313</v>
      </c>
      <c r="V822" s="16">
        <f t="shared" si="317"/>
        <v>0.30769230769230771</v>
      </c>
      <c r="W822" s="16">
        <f t="shared" si="318"/>
        <v>0.61538461538461542</v>
      </c>
      <c r="X822" s="16">
        <f t="shared" si="319"/>
        <v>1.8461538461538463</v>
      </c>
      <c r="Y822" s="16">
        <f t="shared" si="320"/>
        <v>0.92307692307692313</v>
      </c>
      <c r="Z822" s="16">
        <f t="shared" si="321"/>
        <v>0.61538461538461542</v>
      </c>
      <c r="AA822" s="16">
        <f t="shared" si="322"/>
        <v>0.30769230769230771</v>
      </c>
      <c r="AB822" s="17">
        <f t="shared" si="323"/>
        <v>1.2307692307692308</v>
      </c>
      <c r="AC822" s="15">
        <v>13806</v>
      </c>
      <c r="AD822" s="14">
        <f>AVERAGE(Tabela1[[#This Row],[202407-JUL]:[202506-JUN]])</f>
        <v>48.75</v>
      </c>
      <c r="AE822" s="14">
        <f t="shared" si="324"/>
        <v>48.75</v>
      </c>
      <c r="AF822" s="5">
        <v>0</v>
      </c>
      <c r="AG822" s="6">
        <v>659</v>
      </c>
      <c r="AH822" s="4">
        <v>0</v>
      </c>
      <c r="AI822" s="23">
        <f>SUM(Tabela1[[#This Row],[ESTOQUE RJ]:[ESTOQUE SC]])</f>
        <v>659</v>
      </c>
      <c r="AJ822" s="4">
        <v>0</v>
      </c>
      <c r="AK822" s="4">
        <v>0</v>
      </c>
      <c r="AL822" s="24">
        <f>SUM(Tabela1[[#This Row],[QTD CONTAINER]:[QTD FÁBRICA]])</f>
        <v>0</v>
      </c>
      <c r="AM822" s="7">
        <f t="shared" si="325"/>
        <v>13.517948717948718</v>
      </c>
      <c r="AN822" s="7">
        <f t="shared" si="326"/>
        <v>0</v>
      </c>
      <c r="AO822" s="8">
        <f t="shared" si="327"/>
        <v>0</v>
      </c>
      <c r="AP822" s="9">
        <f t="shared" si="328"/>
        <v>0</v>
      </c>
      <c r="AQ822" s="25">
        <f t="shared" si="329"/>
        <v>13.517948717948718</v>
      </c>
      <c r="AR822" s="18">
        <f t="shared" si="330"/>
        <v>13.517948717948718</v>
      </c>
      <c r="AS822" s="7">
        <f t="shared" si="331"/>
        <v>0</v>
      </c>
      <c r="AT822" s="8">
        <f t="shared" si="332"/>
        <v>0</v>
      </c>
      <c r="AU822" s="9">
        <f t="shared" si="333"/>
        <v>0</v>
      </c>
      <c r="AV822" s="10">
        <f t="shared" si="334"/>
        <v>13.517948717948718</v>
      </c>
      <c r="AW822" s="22">
        <f t="shared" si="335"/>
        <v>0</v>
      </c>
      <c r="AX822" s="5">
        <f t="shared" si="336"/>
        <v>0</v>
      </c>
      <c r="AY822" s="4">
        <f>IF(
  AND(Tabela1[[#This Row],[GRUPO | ITEM]]="PALHETAS",NOT(OR(MID(Tabela1[[#This Row],[ITEM]],1,5)="YN-PF",MID(Tabela1[[#This Row],[ITEM]],1,5)="YN-PC"))),
  0,
  IF(
    ROUNDUP(
      IF(
        IF(D822="A",13-SUM(AR822:AU822),IF(D822="B",11-SUM(AR822:AU822),IF(D822="C",7-SUM(AR822:AU822))))
        &lt;0,
        0,
        IF(D822="A",13-SUM(AR822:AU822),IF(D822="B",11-SUM(AR822:AU822),IF(D822="C",7-SUM(AR822:AU822))))
      )
      *AE822/C822, 0
    )
    *C822 = 0,
    0,
    ROUNDUP(
      IF(
        IF(D822="A",13-SUM(AR822:AU822),IF(D822="B",11-SUM(AR822:AU822),IF(D822="C",7-SUM(AR822:AU822))))
        &lt;0,
        0,
        IF(D822="A",13-SUM(AR822:AU822),IF(D822="B",11-SUM(AR822:AU822),IF(D822="C",7-SUM(AR822:AU822))))
      )
      *AE822/C822, 0
    ) *C822
  )
)</f>
        <v>0</v>
      </c>
      <c r="AZ822" s="26">
        <f>IF(OR(COUNTIF(AB822,"&gt;="&amp;1.5)+COUNTIF(AA822,"&gt;="&amp;1.5)+COUNTIF(Z822,"&gt;="&amp;1.5)+COUNTIF(Y822,"&gt;="&amp;1.5)+COUNTIF(X822,"&gt;="&amp;1.5)&gt;=2,COUNTIF(AB822,"&gt;="&amp;2)&gt;=1,AND(AA822&gt;=1.5,AB822&lt;=0.3,AI822=0)),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+IFERROR(BA822*C822,0),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+IFERROR(BA822*C822,0),
IFERROR(AVERAGEIF(Tabela1[[#This Row],[COMPRA PADRÃO]:[COMPRA &gt;30%]],"&gt;"&amp;0,Tabela1[[#This Row],[COMPRA PADRÃO]:[COMPRA &gt;30%]]),
0))/Tabela1[[#This Row],[U/CX]],0)*Tabela1[[#This Row],[U/CX]])</f>
        <v>0</v>
      </c>
      <c r="BA822" s="19"/>
      <c r="BB822" s="19"/>
      <c r="BC822" s="5"/>
      <c r="BD822" s="43">
        <f t="shared" si="337"/>
        <v>2.2075471698113209</v>
      </c>
      <c r="BE822" s="44">
        <f>Tabela1[[#This Row],[MÉDIA DIÁRIA]]*180</f>
        <v>397.35849056603774</v>
      </c>
      <c r="BF822" s="44">
        <f>Tabela1[[#This Row],[MÉDIA DIÁRIA]]*IF(Tabela1[[#This Row],[ABC FAT]]="A",(13*22),IF(Tabela1[[#This Row],[ABC FAT]]="B",(9*22),IF(Tabela1[[#This Row],[ABC FAT]]="C",(3*22),0)))</f>
        <v>145.69811320754718</v>
      </c>
      <c r="BG822" s="44">
        <f>SUM(Tabela1[[#This Row],[ESTOQUE TOTAL]],Tabela1[[#This Row],[TRÂNSITO TOTAL]])</f>
        <v>659</v>
      </c>
      <c r="BH8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2.5166191832858499E-3</v>
      </c>
    </row>
    <row r="823" spans="1:61" s="3" customFormat="1" x14ac:dyDescent="0.2">
      <c r="A823" s="4" t="s">
        <v>39</v>
      </c>
      <c r="B823" s="4" t="s">
        <v>715</v>
      </c>
      <c r="C823" s="4">
        <v>200</v>
      </c>
      <c r="D823" s="4" t="s">
        <v>16</v>
      </c>
      <c r="E823" s="5">
        <v>2100</v>
      </c>
      <c r="F823" s="4">
        <v>1200</v>
      </c>
      <c r="G823" s="4">
        <v>1200</v>
      </c>
      <c r="H823" s="4">
        <v>1100</v>
      </c>
      <c r="I823" s="4">
        <v>1835</v>
      </c>
      <c r="J823" s="4">
        <v>500</v>
      </c>
      <c r="K823" s="4">
        <v>1400</v>
      </c>
      <c r="L823" s="4">
        <v>500</v>
      </c>
      <c r="M823" s="4">
        <v>1050</v>
      </c>
      <c r="N823" s="4">
        <v>500</v>
      </c>
      <c r="O823" s="4">
        <v>1600</v>
      </c>
      <c r="P823" s="4">
        <v>950</v>
      </c>
      <c r="Q823" s="13">
        <f t="shared" si="312"/>
        <v>1.8083961248654468</v>
      </c>
      <c r="R823" s="16">
        <f t="shared" si="313"/>
        <v>1.0333692142088267</v>
      </c>
      <c r="S823" s="16">
        <f t="shared" si="314"/>
        <v>1.0333692142088267</v>
      </c>
      <c r="T823" s="16">
        <f t="shared" si="315"/>
        <v>0.94725511302475784</v>
      </c>
      <c r="U823" s="16">
        <f t="shared" si="316"/>
        <v>1.580193756727664</v>
      </c>
      <c r="V823" s="16">
        <f t="shared" si="317"/>
        <v>0.43057050592034446</v>
      </c>
      <c r="W823" s="16">
        <f t="shared" si="318"/>
        <v>1.2055974165769645</v>
      </c>
      <c r="X823" s="16">
        <f t="shared" si="319"/>
        <v>0.43057050592034446</v>
      </c>
      <c r="Y823" s="16">
        <f t="shared" si="320"/>
        <v>0.90419806243272338</v>
      </c>
      <c r="Z823" s="16">
        <f t="shared" si="321"/>
        <v>0.43057050592034446</v>
      </c>
      <c r="AA823" s="16">
        <f t="shared" si="322"/>
        <v>1.3778256189451024</v>
      </c>
      <c r="AB823" s="17">
        <f t="shared" si="323"/>
        <v>0.81808396124865446</v>
      </c>
      <c r="AC823" s="15">
        <v>46204.2</v>
      </c>
      <c r="AD823" s="14">
        <f>AVERAGE(Tabela1[[#This Row],[202407-JUL]:[202506-JUN]])</f>
        <v>1161.25</v>
      </c>
      <c r="AE823" s="14">
        <f t="shared" si="324"/>
        <v>1161.25</v>
      </c>
      <c r="AF823" s="5">
        <v>2</v>
      </c>
      <c r="AG823" s="6">
        <v>15142</v>
      </c>
      <c r="AH823" s="4">
        <v>0</v>
      </c>
      <c r="AI823" s="23">
        <f>SUM(Tabela1[[#This Row],[ESTOQUE RJ]:[ESTOQUE SC]])</f>
        <v>15142</v>
      </c>
      <c r="AJ823" s="4">
        <v>0</v>
      </c>
      <c r="AK823" s="4">
        <v>0</v>
      </c>
      <c r="AL823" s="24">
        <f>SUM(Tabela1[[#This Row],[QTD CONTAINER]:[QTD FÁBRICA]])</f>
        <v>0</v>
      </c>
      <c r="AM823" s="7">
        <f t="shared" si="325"/>
        <v>13.039397201291711</v>
      </c>
      <c r="AN823" s="7">
        <f t="shared" si="326"/>
        <v>0</v>
      </c>
      <c r="AO823" s="8">
        <f t="shared" si="327"/>
        <v>0</v>
      </c>
      <c r="AP823" s="9">
        <f t="shared" si="328"/>
        <v>0</v>
      </c>
      <c r="AQ823" s="25">
        <f t="shared" si="329"/>
        <v>13.039397201291711</v>
      </c>
      <c r="AR823" s="18">
        <f t="shared" si="330"/>
        <v>13.039397201291711</v>
      </c>
      <c r="AS823" s="7">
        <f t="shared" si="331"/>
        <v>0</v>
      </c>
      <c r="AT823" s="8">
        <f t="shared" si="332"/>
        <v>0</v>
      </c>
      <c r="AU823" s="9">
        <f t="shared" si="333"/>
        <v>0</v>
      </c>
      <c r="AV823" s="10">
        <f t="shared" si="334"/>
        <v>13.039397201291711</v>
      </c>
      <c r="AW823" s="22">
        <f t="shared" si="335"/>
        <v>0</v>
      </c>
      <c r="AX823" s="5">
        <f t="shared" si="336"/>
        <v>0</v>
      </c>
      <c r="AY823" s="4">
        <f>IF(
  AND(Tabela1[[#This Row],[GRUPO | ITEM]]="PALHETAS",NOT(OR(MID(Tabela1[[#This Row],[ITEM]],1,5)="YN-PF",MID(Tabela1[[#This Row],[ITEM]],1,5)="YN-PC"))),
  0,
  IF(
    ROUNDUP(
      IF(
        IF(D823="A",13-SUM(AR823:AU823),IF(D823="B",11-SUM(AR823:AU823),IF(D823="C",7-SUM(AR823:AU823))))
        &lt;0,
        0,
        IF(D823="A",13-SUM(AR823:AU823),IF(D823="B",11-SUM(AR823:AU823),IF(D823="C",7-SUM(AR823:AU823))))
      )
      *AE823/C823, 0
    )
    *C823 = 0,
    0,
    ROUNDUP(
      IF(
        IF(D823="A",13-SUM(AR823:AU823),IF(D823="B",11-SUM(AR823:AU823),IF(D823="C",7-SUM(AR823:AU823))))
        &lt;0,
        0,
        IF(D823="A",13-SUM(AR823:AU823),IF(D823="B",11-SUM(AR823:AU823),IF(D823="C",7-SUM(AR823:AU823))))
      )
      *AE823/C823, 0
    ) *C823
  )
)</f>
        <v>0</v>
      </c>
      <c r="AZ823" s="26">
        <f>IF(OR(COUNTIF(AB823,"&gt;="&amp;1.5)+COUNTIF(AA823,"&gt;="&amp;1.5)+COUNTIF(Z823,"&gt;="&amp;1.5)+COUNTIF(Y823,"&gt;="&amp;1.5)+COUNTIF(X823,"&gt;="&amp;1.5)&gt;=2,COUNTIF(AB823,"&gt;="&amp;2)&gt;=1,AND(AA823&gt;=1.5,AB823&lt;=0.3,AI823=0)),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+IFERROR(BA823*C823,0),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+IFERROR(BA823*C823,0),
IFERROR(AVERAGEIF(Tabela1[[#This Row],[COMPRA PADRÃO]:[COMPRA &gt;30%]],"&gt;"&amp;0,Tabela1[[#This Row],[COMPRA PADRÃO]:[COMPRA &gt;30%]]),
0))/Tabela1[[#This Row],[U/CX]],0)*Tabela1[[#This Row],[U/CX]])</f>
        <v>0</v>
      </c>
      <c r="BA823" s="33"/>
      <c r="BB823" s="33"/>
      <c r="BC823" s="42"/>
      <c r="BD823" s="43">
        <f t="shared" si="337"/>
        <v>52.584905660377359</v>
      </c>
      <c r="BE823" s="44">
        <f>Tabela1[[#This Row],[MÉDIA DIÁRIA]]*180</f>
        <v>9465.2830188679254</v>
      </c>
      <c r="BF823" s="44">
        <f>Tabela1[[#This Row],[MÉDIA DIÁRIA]]*IF(Tabela1[[#This Row],[ABC FAT]]="A",(13*22),IF(Tabela1[[#This Row],[ABC FAT]]="B",(9*22),IF(Tabela1[[#This Row],[ABC FAT]]="C",(3*22),0)))</f>
        <v>10411.811320754718</v>
      </c>
      <c r="BG823" s="44">
        <f>SUM(Tabela1[[#This Row],[ESTOQUE TOTAL]],Tabela1[[#This Row],[TRÂNSITO TOTAL]])</f>
        <v>15142</v>
      </c>
      <c r="BH8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4800</v>
      </c>
      <c r="BI8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1.0564924450823266E-4</v>
      </c>
    </row>
    <row r="824" spans="1:61" s="3" customFormat="1" x14ac:dyDescent="0.2">
      <c r="A824" s="4" t="s">
        <v>172</v>
      </c>
      <c r="B824" s="4" t="s">
        <v>1026</v>
      </c>
      <c r="C824" s="4">
        <v>24</v>
      </c>
      <c r="D824" s="4" t="s">
        <v>19</v>
      </c>
      <c r="E824" s="5">
        <v>528</v>
      </c>
      <c r="F824" s="4">
        <v>672</v>
      </c>
      <c r="G824" s="4">
        <v>312</v>
      </c>
      <c r="H824" s="4">
        <v>480</v>
      </c>
      <c r="I824" s="4">
        <v>336</v>
      </c>
      <c r="J824" s="4">
        <v>120</v>
      </c>
      <c r="K824" s="4">
        <v>216</v>
      </c>
      <c r="L824" s="4">
        <v>384</v>
      </c>
      <c r="M824" s="4">
        <v>312</v>
      </c>
      <c r="N824" s="4">
        <v>144</v>
      </c>
      <c r="O824" s="4">
        <v>384</v>
      </c>
      <c r="P824" s="4">
        <v>240</v>
      </c>
      <c r="Q824" s="13">
        <f t="shared" si="312"/>
        <v>1.5348837209302326</v>
      </c>
      <c r="R824" s="16">
        <f t="shared" si="313"/>
        <v>1.9534883720930232</v>
      </c>
      <c r="S824" s="16">
        <f t="shared" si="314"/>
        <v>0.90697674418604646</v>
      </c>
      <c r="T824" s="16">
        <f t="shared" si="315"/>
        <v>1.3953488372093024</v>
      </c>
      <c r="U824" s="16">
        <f t="shared" si="316"/>
        <v>0.97674418604651159</v>
      </c>
      <c r="V824" s="16">
        <f t="shared" si="317"/>
        <v>0.34883720930232559</v>
      </c>
      <c r="W824" s="16">
        <f t="shared" si="318"/>
        <v>0.62790697674418605</v>
      </c>
      <c r="X824" s="16">
        <f t="shared" si="319"/>
        <v>1.1162790697674418</v>
      </c>
      <c r="Y824" s="16">
        <f t="shared" si="320"/>
        <v>0.90697674418604646</v>
      </c>
      <c r="Z824" s="16">
        <f t="shared" si="321"/>
        <v>0.41860465116279072</v>
      </c>
      <c r="AA824" s="16">
        <f t="shared" si="322"/>
        <v>1.1162790697674418</v>
      </c>
      <c r="AB824" s="17">
        <f t="shared" si="323"/>
        <v>0.69767441860465118</v>
      </c>
      <c r="AC824" s="15">
        <v>121357.68</v>
      </c>
      <c r="AD824" s="14">
        <f>AVERAGE(Tabela1[[#This Row],[202407-JUL]:[202506-JUN]])</f>
        <v>344</v>
      </c>
      <c r="AE824" s="14">
        <f t="shared" si="324"/>
        <v>344</v>
      </c>
      <c r="AF824" s="5">
        <v>2</v>
      </c>
      <c r="AG824" s="6">
        <v>1539</v>
      </c>
      <c r="AH824" s="4">
        <v>1944</v>
      </c>
      <c r="AI824" s="23">
        <f>SUM(Tabela1[[#This Row],[ESTOQUE RJ]:[ESTOQUE SC]])</f>
        <v>3483</v>
      </c>
      <c r="AJ824" s="4">
        <v>1008</v>
      </c>
      <c r="AK824" s="4">
        <v>0</v>
      </c>
      <c r="AL824" s="24">
        <f>SUM(Tabela1[[#This Row],[QTD CONTAINER]:[QTD FÁBRICA]])</f>
        <v>1008</v>
      </c>
      <c r="AM824" s="7">
        <f t="shared" si="325"/>
        <v>4.4738372093023253</v>
      </c>
      <c r="AN824" s="7">
        <f t="shared" si="326"/>
        <v>5.6511627906976747</v>
      </c>
      <c r="AO824" s="8">
        <f t="shared" si="327"/>
        <v>2.9302325581395348</v>
      </c>
      <c r="AP824" s="9">
        <f t="shared" si="328"/>
        <v>0</v>
      </c>
      <c r="AQ824" s="25">
        <f t="shared" si="329"/>
        <v>13.055232558139535</v>
      </c>
      <c r="AR824" s="18">
        <f t="shared" si="330"/>
        <v>4.4738372093023253</v>
      </c>
      <c r="AS824" s="7">
        <f t="shared" si="331"/>
        <v>5.6511627906976747</v>
      </c>
      <c r="AT824" s="8">
        <f t="shared" si="332"/>
        <v>2.9302325581395348</v>
      </c>
      <c r="AU824" s="9">
        <f t="shared" si="333"/>
        <v>0</v>
      </c>
      <c r="AV824" s="10">
        <f t="shared" si="334"/>
        <v>13.055232558139535</v>
      </c>
      <c r="AW824" s="22">
        <f t="shared" si="335"/>
        <v>0</v>
      </c>
      <c r="AX824" s="5">
        <f t="shared" si="336"/>
        <v>0</v>
      </c>
      <c r="AY824" s="4">
        <f>IF(
  AND(Tabela1[[#This Row],[GRUPO | ITEM]]="PALHETAS",NOT(OR(MID(Tabela1[[#This Row],[ITEM]],1,5)="YN-PF",MID(Tabela1[[#This Row],[ITEM]],1,5)="YN-PC"))),
  0,
  IF(
    ROUNDUP(
      IF(
        IF(D824="A",13-SUM(AR824:AU824),IF(D824="B",11-SUM(AR824:AU824),IF(D824="C",7-SUM(AR824:AU824))))
        &lt;0,
        0,
        IF(D824="A",13-SUM(AR824:AU824),IF(D824="B",11-SUM(AR824:AU824),IF(D824="C",7-SUM(AR824:AU824))))
      )
      *AE824/C824, 0
    )
    *C824 = 0,
    0,
    ROUNDUP(
      IF(
        IF(D824="A",13-SUM(AR824:AU824),IF(D824="B",11-SUM(AR824:AU824),IF(D824="C",7-SUM(AR824:AU824))))
        &lt;0,
        0,
        IF(D824="A",13-SUM(AR824:AU824),IF(D824="B",11-SUM(AR824:AU824),IF(D824="C",7-SUM(AR824:AU824))))
      )
      *AE824/C824, 0
    ) *C824
  )
)</f>
        <v>0</v>
      </c>
      <c r="AZ824" s="26">
        <f>IF(OR(COUNTIF(AB824,"&gt;="&amp;1.5)+COUNTIF(AA824,"&gt;="&amp;1.5)+COUNTIF(Z824,"&gt;="&amp;1.5)+COUNTIF(Y824,"&gt;="&amp;1.5)+COUNTIF(X824,"&gt;="&amp;1.5)&gt;=2,COUNTIF(AB824,"&gt;="&amp;2)&gt;=1,AND(AA824&gt;=1.5,AB824&lt;=0.3,AI824=0)),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+IFERROR(BA824*C824,0),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+IFERROR(BA824*C824,0),
IFERROR(AVERAGEIF(Tabela1[[#This Row],[COMPRA PADRÃO]:[COMPRA &gt;30%]],"&gt;"&amp;0,Tabela1[[#This Row],[COMPRA PADRÃO]:[COMPRA &gt;30%]]),
0))/Tabela1[[#This Row],[U/CX]],0)*Tabela1[[#This Row],[U/CX]])</f>
        <v>0</v>
      </c>
      <c r="BA824" s="19"/>
      <c r="BB824" s="19"/>
      <c r="BC824" s="5"/>
      <c r="BD824" s="43">
        <f t="shared" si="337"/>
        <v>15.577358490566038</v>
      </c>
      <c r="BE824" s="44">
        <f>Tabela1[[#This Row],[MÉDIA DIÁRIA]]*180</f>
        <v>2803.9245283018868</v>
      </c>
      <c r="BF824" s="44">
        <f>Tabela1[[#This Row],[MÉDIA DIÁRIA]]*IF(Tabela1[[#This Row],[ABC FAT]]="A",(13*22),IF(Tabela1[[#This Row],[ABC FAT]]="B",(9*22),IF(Tabela1[[#This Row],[ABC FAT]]="C",(3*22),0)))</f>
        <v>4455.124528301887</v>
      </c>
      <c r="BG824" s="44">
        <f>SUM(Tabela1[[#This Row],[ESTOQUE TOTAL]],Tabela1[[#This Row],[TRÂNSITO TOTAL]])</f>
        <v>4491</v>
      </c>
      <c r="BH8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2760</v>
      </c>
      <c r="BI8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3.5664298018949181E-4</v>
      </c>
    </row>
    <row r="825" spans="1:61" s="3" customFormat="1" x14ac:dyDescent="0.2">
      <c r="A825" s="4" t="s">
        <v>39</v>
      </c>
      <c r="B825" s="4" t="s">
        <v>756</v>
      </c>
      <c r="C825" s="4">
        <v>20</v>
      </c>
      <c r="D825" s="4" t="s">
        <v>19</v>
      </c>
      <c r="E825" s="5"/>
      <c r="F825" s="4">
        <v>662</v>
      </c>
      <c r="G825" s="4">
        <v>518</v>
      </c>
      <c r="H825" s="4">
        <v>583</v>
      </c>
      <c r="I825" s="4">
        <v>613</v>
      </c>
      <c r="J825" s="4">
        <v>1</v>
      </c>
      <c r="K825" s="4">
        <v>539</v>
      </c>
      <c r="L825" s="4">
        <v>382</v>
      </c>
      <c r="M825" s="4">
        <v>459</v>
      </c>
      <c r="N825" s="4">
        <v>472</v>
      </c>
      <c r="O825" s="4">
        <v>536</v>
      </c>
      <c r="P825" s="4">
        <v>535</v>
      </c>
      <c r="Q825" s="13">
        <f t="shared" si="312"/>
        <v>0</v>
      </c>
      <c r="R825" s="16">
        <f t="shared" si="313"/>
        <v>1.3739622641509435</v>
      </c>
      <c r="S825" s="16">
        <f t="shared" si="314"/>
        <v>1.0750943396226416</v>
      </c>
      <c r="T825" s="16">
        <f t="shared" si="315"/>
        <v>1.21</v>
      </c>
      <c r="U825" s="16">
        <f t="shared" si="316"/>
        <v>1.2722641509433963</v>
      </c>
      <c r="V825" s="16">
        <f t="shared" si="317"/>
        <v>2.0754716981132076E-3</v>
      </c>
      <c r="W825" s="16">
        <f t="shared" si="318"/>
        <v>1.118679245283019</v>
      </c>
      <c r="X825" s="16">
        <f t="shared" si="319"/>
        <v>0.79283018867924526</v>
      </c>
      <c r="Y825" s="16">
        <f t="shared" si="320"/>
        <v>0.95264150943396231</v>
      </c>
      <c r="Z825" s="16">
        <f t="shared" si="321"/>
        <v>0.97962264150943401</v>
      </c>
      <c r="AA825" s="16">
        <f t="shared" si="322"/>
        <v>1.1124528301886794</v>
      </c>
      <c r="AB825" s="17">
        <f t="shared" si="323"/>
        <v>1.1103773584905661</v>
      </c>
      <c r="AC825" s="15">
        <v>617380.05000000005</v>
      </c>
      <c r="AD825" s="14">
        <f>AVERAGE(Tabela1[[#This Row],[202407-JUL]:[202506-JUN]])</f>
        <v>481.81818181818181</v>
      </c>
      <c r="AE825" s="14">
        <f t="shared" si="324"/>
        <v>529.9</v>
      </c>
      <c r="AF825" s="5">
        <v>4</v>
      </c>
      <c r="AG825" s="6">
        <v>1929</v>
      </c>
      <c r="AH825" s="4">
        <v>1920</v>
      </c>
      <c r="AI825" s="23">
        <f>SUM(Tabela1[[#This Row],[ESTOQUE RJ]:[ESTOQUE SC]])</f>
        <v>3849</v>
      </c>
      <c r="AJ825" s="4">
        <v>1860</v>
      </c>
      <c r="AK825" s="4">
        <v>0</v>
      </c>
      <c r="AL825" s="24">
        <f>SUM(Tabela1[[#This Row],[QTD CONTAINER]:[QTD FÁBRICA]])</f>
        <v>1860</v>
      </c>
      <c r="AM825" s="7">
        <f t="shared" si="325"/>
        <v>4.0035849056603778</v>
      </c>
      <c r="AN825" s="7">
        <f t="shared" si="326"/>
        <v>3.9849056603773585</v>
      </c>
      <c r="AO825" s="8">
        <f t="shared" si="327"/>
        <v>3.8603773584905663</v>
      </c>
      <c r="AP825" s="9">
        <f t="shared" si="328"/>
        <v>0</v>
      </c>
      <c r="AQ825" s="25">
        <f t="shared" si="329"/>
        <v>11.848867924528303</v>
      </c>
      <c r="AR825" s="18">
        <f t="shared" si="330"/>
        <v>3.6403094923570487</v>
      </c>
      <c r="AS825" s="7">
        <f t="shared" si="331"/>
        <v>3.623325155689753</v>
      </c>
      <c r="AT825" s="8">
        <f t="shared" si="332"/>
        <v>3.5100962445744481</v>
      </c>
      <c r="AU825" s="9">
        <f t="shared" si="333"/>
        <v>0</v>
      </c>
      <c r="AV825" s="10">
        <f t="shared" si="334"/>
        <v>10.77373089262125</v>
      </c>
      <c r="AW825" s="22">
        <f t="shared" si="335"/>
        <v>1.7396148765825912</v>
      </c>
      <c r="AX825" s="5">
        <f t="shared" si="336"/>
        <v>560</v>
      </c>
      <c r="AY825" s="4">
        <f>IF(
  AND(Tabela1[[#This Row],[GRUPO | ITEM]]="PALHETAS",NOT(OR(MID(Tabela1[[#This Row],[ITEM]],1,5)="YN-PF",MID(Tabela1[[#This Row],[ITEM]],1,5)="YN-PC"))),
  0,
  IF(
    ROUNDUP(
      IF(
        IF(D825="A",13-SUM(AR825:AU825),IF(D825="B",11-SUM(AR825:AU825),IF(D825="C",7-SUM(AR825:AU825))))
        &lt;0,
        0,
        IF(D825="A",13-SUM(AR825:AU825),IF(D825="B",11-SUM(AR825:AU825),IF(D825="C",7-SUM(AR825:AU825))))
      )
      *AE825/C825, 0
    )
    *C825 = 0,
    0,
    ROUNDUP(
      IF(
        IF(D825="A",13-SUM(AR825:AU825),IF(D825="B",11-SUM(AR825:AU825),IF(D825="C",7-SUM(AR825:AU825))))
        &lt;0,
        0,
        IF(D825="A",13-SUM(AR825:AU825),IF(D825="B",11-SUM(AR825:AU825),IF(D825="C",7-SUM(AR825:AU825))))
      )
      *AE825/C825, 0
    ) *C825
  )
)</f>
        <v>1180</v>
      </c>
      <c r="AZ825" s="26">
        <f>IF(OR(COUNTIF(AB825,"&gt;="&amp;1.5)+COUNTIF(AA825,"&gt;="&amp;1.5)+COUNTIF(Z825,"&gt;="&amp;1.5)+COUNTIF(Y825,"&gt;="&amp;1.5)+COUNTIF(X825,"&gt;="&amp;1.5)&gt;=2,COUNTIF(AB825,"&gt;="&amp;2)&gt;=1,AND(AA825&gt;=1.5,AB825&lt;=0.3,AI825=0)),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+IFERROR(BA825*C825,0),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+IFERROR(BA825*C825,0),
IFERROR(AVERAGEIF(Tabela1[[#This Row],[COMPRA PADRÃO]:[COMPRA &gt;30%]],"&gt;"&amp;0,Tabela1[[#This Row],[COMPRA PADRÃO]:[COMPRA &gt;30%]]),
0))/Tabela1[[#This Row],[U/CX]],0)*Tabela1[[#This Row],[U/CX]])</f>
        <v>880</v>
      </c>
      <c r="BA825" s="19"/>
      <c r="BB825" s="19"/>
      <c r="BC825" s="41"/>
      <c r="BD825" s="43">
        <f t="shared" si="337"/>
        <v>20</v>
      </c>
      <c r="BE825" s="44">
        <f>Tabela1[[#This Row],[MÉDIA DIÁRIA]]*180</f>
        <v>3600</v>
      </c>
      <c r="BF825" s="44">
        <f>Tabela1[[#This Row],[MÉDIA DIÁRIA]]*IF(Tabela1[[#This Row],[ABC FAT]]="A",(13*22),IF(Tabela1[[#This Row],[ABC FAT]]="B",(9*22),IF(Tabela1[[#This Row],[ABC FAT]]="C",(3*22),0)))</f>
        <v>5720</v>
      </c>
      <c r="BG825" s="44">
        <f>SUM(Tabela1[[#This Row],[ESTOQUE TOTAL]],Tabela1[[#This Row],[TRÂNSITO TOTAL]])</f>
        <v>5709</v>
      </c>
      <c r="BH8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3620</v>
      </c>
      <c r="BI8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2.7777777777777778E-4</v>
      </c>
    </row>
    <row r="826" spans="1:61" s="3" customFormat="1" x14ac:dyDescent="0.2">
      <c r="A826" s="4" t="s">
        <v>254</v>
      </c>
      <c r="B826" s="4" t="s">
        <v>438</v>
      </c>
      <c r="C826" s="4">
        <v>30</v>
      </c>
      <c r="D826" s="4" t="s">
        <v>19</v>
      </c>
      <c r="E826" s="5">
        <v>780</v>
      </c>
      <c r="F826" s="4">
        <v>1080</v>
      </c>
      <c r="G826" s="4">
        <v>646</v>
      </c>
      <c r="H826" s="4">
        <v>750</v>
      </c>
      <c r="I826" s="4">
        <v>600</v>
      </c>
      <c r="J826" s="4">
        <v>360</v>
      </c>
      <c r="K826" s="4">
        <v>870</v>
      </c>
      <c r="L826" s="4">
        <v>990</v>
      </c>
      <c r="M826" s="4">
        <v>900</v>
      </c>
      <c r="N826" s="4">
        <v>690</v>
      </c>
      <c r="O826" s="4">
        <v>570</v>
      </c>
      <c r="P826" s="4">
        <v>570</v>
      </c>
      <c r="Q826" s="13">
        <f t="shared" si="312"/>
        <v>1.0629116511469452</v>
      </c>
      <c r="R826" s="16">
        <f t="shared" si="313"/>
        <v>1.4717238246650011</v>
      </c>
      <c r="S826" s="16">
        <f t="shared" si="314"/>
        <v>0.88030888030888022</v>
      </c>
      <c r="T826" s="16">
        <f t="shared" si="315"/>
        <v>1.0220304337951396</v>
      </c>
      <c r="U826" s="16">
        <f t="shared" si="316"/>
        <v>0.81762434703611175</v>
      </c>
      <c r="V826" s="16">
        <f t="shared" si="317"/>
        <v>0.49057460822166704</v>
      </c>
      <c r="W826" s="16">
        <f t="shared" si="318"/>
        <v>1.185555303202362</v>
      </c>
      <c r="X826" s="16">
        <f t="shared" si="319"/>
        <v>1.3490801726095842</v>
      </c>
      <c r="Y826" s="16">
        <f t="shared" si="320"/>
        <v>1.2264365205541676</v>
      </c>
      <c r="Z826" s="16">
        <f t="shared" si="321"/>
        <v>0.94026799909152847</v>
      </c>
      <c r="AA826" s="16">
        <f t="shared" si="322"/>
        <v>0.77674312968430614</v>
      </c>
      <c r="AB826" s="17">
        <f t="shared" si="323"/>
        <v>0.77674312968430614</v>
      </c>
      <c r="AC826" s="15">
        <v>152257.42000000001</v>
      </c>
      <c r="AD826" s="14">
        <f>AVERAGE(Tabela1[[#This Row],[202407-JUL]:[202506-JUN]])</f>
        <v>733.83333333333337</v>
      </c>
      <c r="AE826" s="14">
        <f t="shared" si="324"/>
        <v>733.83333333333337</v>
      </c>
      <c r="AF826" s="5">
        <v>20</v>
      </c>
      <c r="AG826" s="6">
        <v>3720</v>
      </c>
      <c r="AH826" s="4">
        <v>2940</v>
      </c>
      <c r="AI826" s="23">
        <f>SUM(Tabela1[[#This Row],[ESTOQUE RJ]:[ESTOQUE SC]])</f>
        <v>6660</v>
      </c>
      <c r="AJ826" s="4">
        <v>2580</v>
      </c>
      <c r="AK826" s="4">
        <v>0</v>
      </c>
      <c r="AL826" s="24">
        <f>SUM(Tabela1[[#This Row],[QTD CONTAINER]:[QTD FÁBRICA]])</f>
        <v>2580</v>
      </c>
      <c r="AM826" s="7">
        <f t="shared" si="325"/>
        <v>5.069270951623893</v>
      </c>
      <c r="AN826" s="7">
        <f t="shared" si="326"/>
        <v>4.0063593004769471</v>
      </c>
      <c r="AO826" s="8">
        <f t="shared" si="327"/>
        <v>3.5157846922552802</v>
      </c>
      <c r="AP826" s="9">
        <f t="shared" si="328"/>
        <v>0</v>
      </c>
      <c r="AQ826" s="25">
        <f t="shared" si="329"/>
        <v>12.591414944356121</v>
      </c>
      <c r="AR826" s="18">
        <f t="shared" si="330"/>
        <v>5.069270951623893</v>
      </c>
      <c r="AS826" s="7">
        <f t="shared" si="331"/>
        <v>4.0063593004769471</v>
      </c>
      <c r="AT826" s="8">
        <f t="shared" si="332"/>
        <v>3.5157846922552802</v>
      </c>
      <c r="AU826" s="9">
        <f t="shared" si="333"/>
        <v>0</v>
      </c>
      <c r="AV826" s="10">
        <f t="shared" si="334"/>
        <v>12.591414944356121</v>
      </c>
      <c r="AW826" s="22">
        <f t="shared" si="335"/>
        <v>0.40881217351805588</v>
      </c>
      <c r="AX826" s="5">
        <f t="shared" si="336"/>
        <v>300</v>
      </c>
      <c r="AY826" s="4">
        <f>IF(
  AND(Tabela1[[#This Row],[GRUPO | ITEM]]="PALHETAS",NOT(OR(MID(Tabela1[[#This Row],[ITEM]],1,5)="YN-PF",MID(Tabela1[[#This Row],[ITEM]],1,5)="YN-PC"))),
  0,
  IF(
    ROUNDUP(
      IF(
        IF(D826="A",13-SUM(AR826:AU826),IF(D826="B",11-SUM(AR826:AU826),IF(D826="C",7-SUM(AR826:AU826))))
        &lt;0,
        0,
        IF(D826="A",13-SUM(AR826:AU826),IF(D826="B",11-SUM(AR826:AU826),IF(D826="C",7-SUM(AR826:AU826))))
      )
      *AE826/C826, 0
    )
    *C826 = 0,
    0,
    ROUNDUP(
      IF(
        IF(D826="A",13-SUM(AR826:AU826),IF(D826="B",11-SUM(AR826:AU826),IF(D826="C",7-SUM(AR826:AU826))))
        &lt;0,
        0,
        IF(D826="A",13-SUM(AR826:AU826),IF(D826="B",11-SUM(AR826:AU826),IF(D826="C",7-SUM(AR826:AU826))))
      )
      *AE826/C826, 0
    ) *C826
  )
)</f>
        <v>300</v>
      </c>
      <c r="AZ826" s="26">
        <f>IF(OR(COUNTIF(AB826,"&gt;="&amp;1.5)+COUNTIF(AA826,"&gt;="&amp;1.5)+COUNTIF(Z826,"&gt;="&amp;1.5)+COUNTIF(Y826,"&gt;="&amp;1.5)+COUNTIF(X826,"&gt;="&amp;1.5)&gt;=2,COUNTIF(AB826,"&gt;="&amp;2)&gt;=1,AND(AA826&gt;=1.5,AB826&lt;=0.3,AI826=0)),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+IFERROR(BA826*C826,0),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+IFERROR(BA826*C826,0),
IFERROR(AVERAGEIF(Tabela1[[#This Row],[COMPRA PADRÃO]:[COMPRA &gt;30%]],"&gt;"&amp;0,Tabela1[[#This Row],[COMPRA PADRÃO]:[COMPRA &gt;30%]]),
0))/Tabela1[[#This Row],[U/CX]],0)*Tabela1[[#This Row],[U/CX]])</f>
        <v>300</v>
      </c>
      <c r="BA826" s="19"/>
      <c r="BB826" s="19"/>
      <c r="BC826" s="5"/>
      <c r="BD826" s="43">
        <f t="shared" si="337"/>
        <v>33.230188679245281</v>
      </c>
      <c r="BE826" s="44">
        <f>Tabela1[[#This Row],[MÉDIA DIÁRIA]]*180</f>
        <v>5981.4339622641501</v>
      </c>
      <c r="BF826" s="44">
        <f>Tabela1[[#This Row],[MÉDIA DIÁRIA]]*IF(Tabela1[[#This Row],[ABC FAT]]="A",(13*22),IF(Tabela1[[#This Row],[ABC FAT]]="B",(9*22),IF(Tabela1[[#This Row],[ABC FAT]]="C",(3*22),0)))</f>
        <v>9503.8339622641506</v>
      </c>
      <c r="BG826" s="44">
        <f>SUM(Tabela1[[#This Row],[ESTOQUE TOTAL]],Tabela1[[#This Row],[TRÂNSITO TOTAL]])</f>
        <v>9240</v>
      </c>
      <c r="BH8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6240</v>
      </c>
      <c r="BI8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1.6718399071340251E-4</v>
      </c>
    </row>
    <row r="827" spans="1:61" s="3" customFormat="1" x14ac:dyDescent="0.2">
      <c r="A827" s="4" t="s">
        <v>39</v>
      </c>
      <c r="B827" s="4" t="s">
        <v>754</v>
      </c>
      <c r="C827" s="4">
        <v>20</v>
      </c>
      <c r="D827" s="4" t="s">
        <v>19</v>
      </c>
      <c r="E827" s="5">
        <v>1556</v>
      </c>
      <c r="F827" s="4">
        <v>886</v>
      </c>
      <c r="G827" s="4">
        <v>875</v>
      </c>
      <c r="H827" s="4">
        <v>887</v>
      </c>
      <c r="I827" s="4">
        <v>1430</v>
      </c>
      <c r="J827" s="4">
        <v>240</v>
      </c>
      <c r="K827" s="4">
        <v>919</v>
      </c>
      <c r="L827" s="4">
        <v>447</v>
      </c>
      <c r="M827" s="4">
        <v>737</v>
      </c>
      <c r="N827" s="4">
        <v>802</v>
      </c>
      <c r="O827" s="4">
        <v>1245</v>
      </c>
      <c r="P827" s="4">
        <v>744</v>
      </c>
      <c r="Q827" s="13">
        <f t="shared" si="312"/>
        <v>1.7340267459138186</v>
      </c>
      <c r="R827" s="16">
        <f t="shared" si="313"/>
        <v>0.98736998514115892</v>
      </c>
      <c r="S827" s="16">
        <f t="shared" si="314"/>
        <v>0.97511144130757799</v>
      </c>
      <c r="T827" s="16">
        <f t="shared" si="315"/>
        <v>0.98848439821693901</v>
      </c>
      <c r="U827" s="16">
        <f t="shared" si="316"/>
        <v>1.5936106983655274</v>
      </c>
      <c r="V827" s="16">
        <f t="shared" si="317"/>
        <v>0.26745913818722139</v>
      </c>
      <c r="W827" s="16">
        <f t="shared" si="318"/>
        <v>1.0241456166419018</v>
      </c>
      <c r="X827" s="16">
        <f t="shared" si="319"/>
        <v>0.49814264487369986</v>
      </c>
      <c r="Y827" s="16">
        <f t="shared" si="320"/>
        <v>0.82132243684992567</v>
      </c>
      <c r="Z827" s="16">
        <f t="shared" si="321"/>
        <v>0.89375928677563143</v>
      </c>
      <c r="AA827" s="16">
        <f t="shared" si="322"/>
        <v>1.387444279346211</v>
      </c>
      <c r="AB827" s="17">
        <f t="shared" si="323"/>
        <v>0.82912332838038627</v>
      </c>
      <c r="AC827" s="15">
        <v>1693329.54</v>
      </c>
      <c r="AD827" s="14">
        <f>AVERAGE(Tabela1[[#This Row],[202407-JUL]:[202506-JUN]])</f>
        <v>897.33333333333337</v>
      </c>
      <c r="AE827" s="14">
        <f t="shared" si="324"/>
        <v>957.09090909090912</v>
      </c>
      <c r="AF827" s="5">
        <v>7</v>
      </c>
      <c r="AG827" s="6">
        <v>6156</v>
      </c>
      <c r="AH827" s="4">
        <v>1300</v>
      </c>
      <c r="AI827" s="23">
        <f>SUM(Tabela1[[#This Row],[ESTOQUE RJ]:[ESTOQUE SC]])</f>
        <v>7456</v>
      </c>
      <c r="AJ827" s="4">
        <v>4260</v>
      </c>
      <c r="AK827" s="4">
        <v>0</v>
      </c>
      <c r="AL827" s="24">
        <f>SUM(Tabela1[[#This Row],[QTD CONTAINER]:[QTD FÁBRICA]])</f>
        <v>4260</v>
      </c>
      <c r="AM827" s="7">
        <f t="shared" si="325"/>
        <v>6.8603268945022284</v>
      </c>
      <c r="AN827" s="7">
        <f t="shared" si="326"/>
        <v>1.4487369985141159</v>
      </c>
      <c r="AO827" s="8">
        <f t="shared" si="327"/>
        <v>4.7473997028231798</v>
      </c>
      <c r="AP827" s="9">
        <f t="shared" si="328"/>
        <v>0</v>
      </c>
      <c r="AQ827" s="25">
        <f t="shared" si="329"/>
        <v>13.056463595839524</v>
      </c>
      <c r="AR827" s="18">
        <f t="shared" si="330"/>
        <v>6.4319908814589661</v>
      </c>
      <c r="AS827" s="7">
        <f t="shared" si="331"/>
        <v>1.3582826747720365</v>
      </c>
      <c r="AT827" s="8">
        <f t="shared" si="332"/>
        <v>4.4509878419452882</v>
      </c>
      <c r="AU827" s="9">
        <f t="shared" si="333"/>
        <v>0</v>
      </c>
      <c r="AV827" s="10">
        <f t="shared" si="334"/>
        <v>12.241261398176292</v>
      </c>
      <c r="AW827" s="22">
        <f t="shared" si="335"/>
        <v>0.79809137852147194</v>
      </c>
      <c r="AX827" s="5">
        <f t="shared" si="336"/>
        <v>0</v>
      </c>
      <c r="AY827" s="4">
        <f>IF(
  AND(Tabela1[[#This Row],[GRUPO | ITEM]]="PALHETAS",NOT(OR(MID(Tabela1[[#This Row],[ITEM]],1,5)="YN-PF",MID(Tabela1[[#This Row],[ITEM]],1,5)="YN-PC"))),
  0,
  IF(
    ROUNDUP(
      IF(
        IF(D827="A",13-SUM(AR827:AU827),IF(D827="B",11-SUM(AR827:AU827),IF(D827="C",7-SUM(AR827:AU827))))
        &lt;0,
        0,
        IF(D827="A",13-SUM(AR827:AU827),IF(D827="B",11-SUM(AR827:AU827),IF(D827="C",7-SUM(AR827:AU827))))
      )
      *AE827/C827, 0
    )
    *C827 = 0,
    0,
    ROUNDUP(
      IF(
        IF(D827="A",13-SUM(AR827:AU827),IF(D827="B",11-SUM(AR827:AU827),IF(D827="C",7-SUM(AR827:AU827))))
        &lt;0,
        0,
        IF(D827="A",13-SUM(AR827:AU827),IF(D827="B",11-SUM(AR827:AU827),IF(D827="C",7-SUM(AR827:AU827))))
      )
      *AE827/C827, 0
    ) *C827
  )
)</f>
        <v>740</v>
      </c>
      <c r="AZ827" s="26">
        <f>IF(OR(COUNTIF(AB827,"&gt;="&amp;1.5)+COUNTIF(AA827,"&gt;="&amp;1.5)+COUNTIF(Z827,"&gt;="&amp;1.5)+COUNTIF(Y827,"&gt;="&amp;1.5)+COUNTIF(X827,"&gt;="&amp;1.5)&gt;=2,COUNTIF(AB827,"&gt;="&amp;2)&gt;=1,AND(AA827&gt;=1.5,AB827&lt;=0.3,AI827=0)),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+IFERROR(BA827*C827,0),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+IFERROR(BA827*C827,0),
IFERROR(AVERAGEIF(Tabela1[[#This Row],[COMPRA PADRÃO]:[COMPRA &gt;30%]],"&gt;"&amp;0,Tabela1[[#This Row],[COMPRA PADRÃO]:[COMPRA &gt;30%]]),
0))/Tabela1[[#This Row],[U/CX]],0)*Tabela1[[#This Row],[U/CX]])</f>
        <v>740</v>
      </c>
      <c r="BA827" s="33"/>
      <c r="BB827" s="33"/>
      <c r="BC827" s="42"/>
      <c r="BD827" s="43">
        <f t="shared" si="337"/>
        <v>40.633962264150945</v>
      </c>
      <c r="BE827" s="44">
        <f>Tabela1[[#This Row],[MÉDIA DIÁRIA]]*180</f>
        <v>7314.1132075471705</v>
      </c>
      <c r="BF827" s="44">
        <f>Tabela1[[#This Row],[MÉDIA DIÁRIA]]*IF(Tabela1[[#This Row],[ABC FAT]]="A",(13*22),IF(Tabela1[[#This Row],[ABC FAT]]="B",(9*22),IF(Tabela1[[#This Row],[ABC FAT]]="C",(3*22),0)))</f>
        <v>11621.313207547169</v>
      </c>
      <c r="BG827" s="44">
        <f>SUM(Tabela1[[#This Row],[ESTOQUE TOTAL]],Tabela1[[#This Row],[TRÂNSITO TOTAL]])</f>
        <v>11716</v>
      </c>
      <c r="BH8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7220</v>
      </c>
      <c r="BI8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1.3672197457487202E-4</v>
      </c>
    </row>
    <row r="828" spans="1:61" s="3" customFormat="1" x14ac:dyDescent="0.2">
      <c r="A828" s="4" t="s">
        <v>117</v>
      </c>
      <c r="B828" s="4" t="s">
        <v>479</v>
      </c>
      <c r="C828" s="4">
        <v>50</v>
      </c>
      <c r="D828" s="4" t="s">
        <v>16</v>
      </c>
      <c r="E828" s="5">
        <v>500</v>
      </c>
      <c r="F828" s="4">
        <v>450</v>
      </c>
      <c r="G828" s="4">
        <v>250</v>
      </c>
      <c r="H828" s="4">
        <v>350</v>
      </c>
      <c r="I828" s="4">
        <v>300</v>
      </c>
      <c r="J828" s="4">
        <v>50</v>
      </c>
      <c r="K828" s="4">
        <v>300</v>
      </c>
      <c r="L828" s="4">
        <v>150</v>
      </c>
      <c r="M828" s="4">
        <v>350</v>
      </c>
      <c r="N828" s="4">
        <v>250</v>
      </c>
      <c r="O828" s="4">
        <v>250</v>
      </c>
      <c r="P828" s="4">
        <v>150</v>
      </c>
      <c r="Q828" s="13">
        <f t="shared" si="312"/>
        <v>1.7910447761194028</v>
      </c>
      <c r="R828" s="16">
        <f t="shared" si="313"/>
        <v>1.6119402985074627</v>
      </c>
      <c r="S828" s="16">
        <f t="shared" si="314"/>
        <v>0.89552238805970141</v>
      </c>
      <c r="T828" s="16">
        <f t="shared" si="315"/>
        <v>1.2537313432835819</v>
      </c>
      <c r="U828" s="16">
        <f t="shared" si="316"/>
        <v>1.0746268656716418</v>
      </c>
      <c r="V828" s="16">
        <f t="shared" si="317"/>
        <v>0.17910447761194029</v>
      </c>
      <c r="W828" s="16">
        <f t="shared" si="318"/>
        <v>1.0746268656716418</v>
      </c>
      <c r="X828" s="16">
        <f t="shared" si="319"/>
        <v>0.53731343283582089</v>
      </c>
      <c r="Y828" s="16">
        <f t="shared" si="320"/>
        <v>1.2537313432835819</v>
      </c>
      <c r="Z828" s="16">
        <f t="shared" si="321"/>
        <v>0.89552238805970141</v>
      </c>
      <c r="AA828" s="16">
        <f t="shared" si="322"/>
        <v>0.89552238805970141</v>
      </c>
      <c r="AB828" s="17">
        <f t="shared" si="323"/>
        <v>0.53731343283582089</v>
      </c>
      <c r="AC828" s="15">
        <v>45290.5</v>
      </c>
      <c r="AD828" s="14">
        <f>AVERAGE(Tabela1[[#This Row],[202407-JUL]:[202506-JUN]])</f>
        <v>279.16666666666669</v>
      </c>
      <c r="AE828" s="14">
        <f t="shared" si="324"/>
        <v>300</v>
      </c>
      <c r="AF828" s="5">
        <v>0</v>
      </c>
      <c r="AG828" s="6">
        <v>600</v>
      </c>
      <c r="AH828" s="4">
        <v>1900</v>
      </c>
      <c r="AI828" s="23">
        <f>SUM(Tabela1[[#This Row],[ESTOQUE RJ]:[ESTOQUE SC]])</f>
        <v>2500</v>
      </c>
      <c r="AJ828" s="4">
        <v>1000</v>
      </c>
      <c r="AK828" s="4">
        <v>0</v>
      </c>
      <c r="AL828" s="24">
        <f>SUM(Tabela1[[#This Row],[QTD CONTAINER]:[QTD FÁBRICA]])</f>
        <v>1000</v>
      </c>
      <c r="AM828" s="7">
        <f t="shared" si="325"/>
        <v>2.1492537313432836</v>
      </c>
      <c r="AN828" s="7">
        <f t="shared" si="326"/>
        <v>6.8059701492537306</v>
      </c>
      <c r="AO828" s="8">
        <f t="shared" si="327"/>
        <v>3.5820895522388057</v>
      </c>
      <c r="AP828" s="9">
        <f t="shared" si="328"/>
        <v>0</v>
      </c>
      <c r="AQ828" s="25">
        <f t="shared" si="329"/>
        <v>12.53731343283582</v>
      </c>
      <c r="AR828" s="18">
        <f t="shared" si="330"/>
        <v>2</v>
      </c>
      <c r="AS828" s="7">
        <f t="shared" si="331"/>
        <v>6.333333333333333</v>
      </c>
      <c r="AT828" s="8">
        <f t="shared" si="332"/>
        <v>3.3333333333333335</v>
      </c>
      <c r="AU828" s="9">
        <f t="shared" si="333"/>
        <v>0</v>
      </c>
      <c r="AV828" s="10">
        <f t="shared" si="334"/>
        <v>11.666666666666666</v>
      </c>
      <c r="AW828" s="22">
        <f t="shared" si="335"/>
        <v>0</v>
      </c>
      <c r="AX828" s="5">
        <f t="shared" si="336"/>
        <v>0</v>
      </c>
      <c r="AY828" s="4">
        <f>IF(
  AND(Tabela1[[#This Row],[GRUPO | ITEM]]="PALHETAS",NOT(OR(MID(Tabela1[[#This Row],[ITEM]],1,5)="YN-PF",MID(Tabela1[[#This Row],[ITEM]],1,5)="YN-PC"))),
  0,
  IF(
    ROUNDUP(
      IF(
        IF(D828="A",13-SUM(AR828:AU828),IF(D828="B",11-SUM(AR828:AU828),IF(D828="C",7-SUM(AR828:AU828))))
        &lt;0,
        0,
        IF(D828="A",13-SUM(AR828:AU828),IF(D828="B",11-SUM(AR828:AU828),IF(D828="C",7-SUM(AR828:AU828))))
      )
      *AE828/C828, 0
    )
    *C828 = 0,
    0,
    ROUNDUP(
      IF(
        IF(D828="A",13-SUM(AR828:AU828),IF(D828="B",11-SUM(AR828:AU828),IF(D828="C",7-SUM(AR828:AU828))))
        &lt;0,
        0,
        IF(D828="A",13-SUM(AR828:AU828),IF(D828="B",11-SUM(AR828:AU828),IF(D828="C",7-SUM(AR828:AU828))))
      )
      *AE828/C828, 0
    ) *C828
  )
)</f>
        <v>0</v>
      </c>
      <c r="AZ828" s="26">
        <f>IF(OR(COUNTIF(AB828,"&gt;="&amp;1.5)+COUNTIF(AA828,"&gt;="&amp;1.5)+COUNTIF(Z828,"&gt;="&amp;1.5)+COUNTIF(Y828,"&gt;="&amp;1.5)+COUNTIF(X828,"&gt;="&amp;1.5)&gt;=2,COUNTIF(AB828,"&gt;="&amp;2)&gt;=1,AND(AA828&gt;=1.5,AB828&lt;=0.3,AI828=0)),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+IFERROR(BA828*C828,0),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+IFERROR(BA828*C828,0),
IFERROR(AVERAGEIF(Tabela1[[#This Row],[COMPRA PADRÃO]:[COMPRA &gt;30%]],"&gt;"&amp;0,Tabela1[[#This Row],[COMPRA PADRÃO]:[COMPRA &gt;30%]]),
0))/Tabela1[[#This Row],[U/CX]],0)*Tabela1[[#This Row],[U/CX]])</f>
        <v>0</v>
      </c>
      <c r="BA828" s="33"/>
      <c r="BB828" s="33"/>
      <c r="BC828" s="42"/>
      <c r="BD828" s="43">
        <f t="shared" si="337"/>
        <v>12.641509433962264</v>
      </c>
      <c r="BE828" s="44">
        <f>Tabela1[[#This Row],[MÉDIA DIÁRIA]]*180</f>
        <v>2275.4716981132078</v>
      </c>
      <c r="BF828" s="44">
        <f>Tabela1[[#This Row],[MÉDIA DIÁRIA]]*IF(Tabela1[[#This Row],[ABC FAT]]="A",(13*22),IF(Tabela1[[#This Row],[ABC FAT]]="B",(9*22),IF(Tabela1[[#This Row],[ABC FAT]]="C",(3*22),0)))</f>
        <v>2503.0188679245284</v>
      </c>
      <c r="BG828" s="44">
        <f>SUM(Tabela1[[#This Row],[ESTOQUE TOTAL]],Tabela1[[#This Row],[TRÂNSITO TOTAL]])</f>
        <v>3500</v>
      </c>
      <c r="BH8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1300</v>
      </c>
      <c r="BI8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4.3946932006633493E-4</v>
      </c>
    </row>
    <row r="829" spans="1:61" s="3" customFormat="1" x14ac:dyDescent="0.2">
      <c r="A829" s="4" t="s">
        <v>39</v>
      </c>
      <c r="B829" s="4" t="s">
        <v>702</v>
      </c>
      <c r="C829" s="4">
        <v>20</v>
      </c>
      <c r="D829" s="4" t="s">
        <v>19</v>
      </c>
      <c r="E829" s="5">
        <v>1336</v>
      </c>
      <c r="F829" s="4">
        <v>1119</v>
      </c>
      <c r="G829" s="4">
        <v>1273</v>
      </c>
      <c r="H829" s="4">
        <v>1341</v>
      </c>
      <c r="I829" s="4">
        <v>1648</v>
      </c>
      <c r="J829" s="4">
        <v>324</v>
      </c>
      <c r="K829" s="4">
        <v>821</v>
      </c>
      <c r="L829" s="4">
        <v>1455</v>
      </c>
      <c r="M829" s="4">
        <v>628</v>
      </c>
      <c r="N829" s="4">
        <v>1488</v>
      </c>
      <c r="O829" s="4">
        <v>2018</v>
      </c>
      <c r="P829" s="4">
        <v>961</v>
      </c>
      <c r="Q829" s="13">
        <f t="shared" si="312"/>
        <v>1.1124063280599501</v>
      </c>
      <c r="R829" s="16">
        <f t="shared" si="313"/>
        <v>0.93172356369691922</v>
      </c>
      <c r="S829" s="16">
        <f t="shared" si="314"/>
        <v>1.0599500416319734</v>
      </c>
      <c r="T829" s="16">
        <f t="shared" si="315"/>
        <v>1.1165695253955037</v>
      </c>
      <c r="U829" s="16">
        <f t="shared" si="316"/>
        <v>1.3721898417985012</v>
      </c>
      <c r="V829" s="16">
        <f t="shared" si="317"/>
        <v>0.26977518734388012</v>
      </c>
      <c r="W829" s="16">
        <f t="shared" si="318"/>
        <v>0.68359700249791844</v>
      </c>
      <c r="X829" s="16">
        <f t="shared" si="319"/>
        <v>1.2114904246461282</v>
      </c>
      <c r="Y829" s="16">
        <f t="shared" si="320"/>
        <v>0.52289758534554542</v>
      </c>
      <c r="Z829" s="16">
        <f t="shared" si="321"/>
        <v>1.2389675270607827</v>
      </c>
      <c r="AA829" s="16">
        <f t="shared" si="322"/>
        <v>1.6802664446294755</v>
      </c>
      <c r="AB829" s="17">
        <f t="shared" si="323"/>
        <v>0.80016652789342213</v>
      </c>
      <c r="AC829" s="15">
        <v>1337121.8999999999</v>
      </c>
      <c r="AD829" s="14">
        <f>AVERAGE(Tabela1[[#This Row],[202407-JUL]:[202506-JUN]])</f>
        <v>1201</v>
      </c>
      <c r="AE829" s="14">
        <f t="shared" si="324"/>
        <v>1280.7272727272727</v>
      </c>
      <c r="AF829" s="5">
        <v>102</v>
      </c>
      <c r="AG829" s="6">
        <v>7658</v>
      </c>
      <c r="AH829" s="4">
        <v>5520</v>
      </c>
      <c r="AI829" s="23">
        <f>SUM(Tabela1[[#This Row],[ESTOQUE RJ]:[ESTOQUE SC]])</f>
        <v>13178</v>
      </c>
      <c r="AJ829" s="4">
        <v>2500</v>
      </c>
      <c r="AK829" s="4">
        <v>0</v>
      </c>
      <c r="AL829" s="24">
        <f>SUM(Tabela1[[#This Row],[QTD CONTAINER]:[QTD FÁBRICA]])</f>
        <v>2500</v>
      </c>
      <c r="AM829" s="7">
        <f t="shared" si="325"/>
        <v>6.376353039134055</v>
      </c>
      <c r="AN829" s="7">
        <f t="shared" si="326"/>
        <v>4.5961698584512902</v>
      </c>
      <c r="AO829" s="8">
        <f t="shared" si="327"/>
        <v>2.0815986677768525</v>
      </c>
      <c r="AP829" s="9">
        <f t="shared" si="328"/>
        <v>0</v>
      </c>
      <c r="AQ829" s="25">
        <f t="shared" si="329"/>
        <v>13.054121565362198</v>
      </c>
      <c r="AR829" s="18">
        <f t="shared" si="330"/>
        <v>5.9794151050539464</v>
      </c>
      <c r="AS829" s="7">
        <f t="shared" si="331"/>
        <v>4.3100511073253829</v>
      </c>
      <c r="AT829" s="8">
        <f t="shared" si="332"/>
        <v>1.9520159000567858</v>
      </c>
      <c r="AU829" s="9">
        <f t="shared" si="333"/>
        <v>0</v>
      </c>
      <c r="AV829" s="10">
        <f t="shared" si="334"/>
        <v>12.241482112436115</v>
      </c>
      <c r="AW829" s="22">
        <f t="shared" si="335"/>
        <v>0.7897725191398951</v>
      </c>
      <c r="AX829" s="5">
        <f t="shared" si="336"/>
        <v>0</v>
      </c>
      <c r="AY829" s="4">
        <f>IF(
  AND(Tabela1[[#This Row],[GRUPO | ITEM]]="PALHETAS",NOT(OR(MID(Tabela1[[#This Row],[ITEM]],1,5)="YN-PF",MID(Tabela1[[#This Row],[ITEM]],1,5)="YN-PC"))),
  0,
  IF(
    ROUNDUP(
      IF(
        IF(D829="A",13-SUM(AR829:AU829),IF(D829="B",11-SUM(AR829:AU829),IF(D829="C",7-SUM(AR829:AU829))))
        &lt;0,
        0,
        IF(D829="A",13-SUM(AR829:AU829),IF(D829="B",11-SUM(AR829:AU829),IF(D829="C",7-SUM(AR829:AU829))))
      )
      *AE829/C829, 0
    )
    *C829 = 0,
    0,
    ROUNDUP(
      IF(
        IF(D829="A",13-SUM(AR829:AU829),IF(D829="B",11-SUM(AR829:AU829),IF(D829="C",7-SUM(AR829:AU829))))
        &lt;0,
        0,
        IF(D829="A",13-SUM(AR829:AU829),IF(D829="B",11-SUM(AR829:AU829),IF(D829="C",7-SUM(AR829:AU829))))
      )
      *AE829/C829, 0
    ) *C829
  )
)</f>
        <v>980</v>
      </c>
      <c r="AZ829" s="26">
        <f>IF(OR(COUNTIF(AB829,"&gt;="&amp;1.5)+COUNTIF(AA829,"&gt;="&amp;1.5)+COUNTIF(Z829,"&gt;="&amp;1.5)+COUNTIF(Y829,"&gt;="&amp;1.5)+COUNTIF(X829,"&gt;="&amp;1.5)&gt;=2,COUNTIF(AB829,"&gt;="&amp;2)&gt;=1,AND(AA829&gt;=1.5,AB829&lt;=0.3,AI829=0)),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+IFERROR(BA829*C829,0),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+IFERROR(BA829*C829,0),
IFERROR(AVERAGEIF(Tabela1[[#This Row],[COMPRA PADRÃO]:[COMPRA &gt;30%]],"&gt;"&amp;0,Tabela1[[#This Row],[COMPRA PADRÃO]:[COMPRA &gt;30%]]),
0))/Tabela1[[#This Row],[U/CX]],0)*Tabela1[[#This Row],[U/CX]])</f>
        <v>980</v>
      </c>
      <c r="BA829" s="33"/>
      <c r="BB829" s="33"/>
      <c r="BC829" s="42"/>
      <c r="BD829" s="43">
        <f t="shared" si="337"/>
        <v>54.384905660377356</v>
      </c>
      <c r="BE829" s="44">
        <f>Tabela1[[#This Row],[MÉDIA DIÁRIA]]*180</f>
        <v>9789.2830188679236</v>
      </c>
      <c r="BF829" s="44">
        <f>Tabela1[[#This Row],[MÉDIA DIÁRIA]]*IF(Tabela1[[#This Row],[ABC FAT]]="A",(13*22),IF(Tabela1[[#This Row],[ABC FAT]]="B",(9*22),IF(Tabela1[[#This Row],[ABC FAT]]="C",(3*22),0)))</f>
        <v>15554.083018867925</v>
      </c>
      <c r="BG829" s="44">
        <f>SUM(Tabela1[[#This Row],[ESTOQUE TOTAL]],Tabela1[[#This Row],[TRÂNSITO TOTAL]])</f>
        <v>15678</v>
      </c>
      <c r="BH8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9660</v>
      </c>
      <c r="BI8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1.0215252721497519E-4</v>
      </c>
    </row>
    <row r="830" spans="1:61" s="3" customFormat="1" x14ac:dyDescent="0.2">
      <c r="A830" s="4" t="s">
        <v>291</v>
      </c>
      <c r="B830" s="4" t="s">
        <v>455</v>
      </c>
      <c r="C830" s="4">
        <v>20</v>
      </c>
      <c r="D830" s="4" t="s">
        <v>16</v>
      </c>
      <c r="E830" s="5">
        <v>1</v>
      </c>
      <c r="F830" s="4"/>
      <c r="G830" s="4">
        <v>306</v>
      </c>
      <c r="H830" s="4">
        <v>49</v>
      </c>
      <c r="I830" s="4">
        <v>140</v>
      </c>
      <c r="J830" s="4">
        <v>100</v>
      </c>
      <c r="K830" s="4">
        <v>125</v>
      </c>
      <c r="L830" s="4">
        <v>170</v>
      </c>
      <c r="M830" s="4">
        <v>10</v>
      </c>
      <c r="N830" s="4">
        <v>160</v>
      </c>
      <c r="O830" s="4">
        <v>150</v>
      </c>
      <c r="P830" s="4">
        <v>85</v>
      </c>
      <c r="Q830" s="13">
        <f t="shared" si="312"/>
        <v>8.4876543209876538E-3</v>
      </c>
      <c r="R830" s="16">
        <f t="shared" si="313"/>
        <v>0</v>
      </c>
      <c r="S830" s="16">
        <f t="shared" si="314"/>
        <v>2.5972222222222223</v>
      </c>
      <c r="T830" s="16">
        <f t="shared" si="315"/>
        <v>0.41589506172839508</v>
      </c>
      <c r="U830" s="16">
        <f t="shared" si="316"/>
        <v>1.1882716049382716</v>
      </c>
      <c r="V830" s="16">
        <f t="shared" si="317"/>
        <v>0.84876543209876543</v>
      </c>
      <c r="W830" s="16">
        <f t="shared" si="318"/>
        <v>1.0609567901234569</v>
      </c>
      <c r="X830" s="16">
        <f t="shared" si="319"/>
        <v>1.4429012345679013</v>
      </c>
      <c r="Y830" s="16">
        <f t="shared" si="320"/>
        <v>8.4876543209876545E-2</v>
      </c>
      <c r="Z830" s="16">
        <f t="shared" si="321"/>
        <v>1.3580246913580247</v>
      </c>
      <c r="AA830" s="16">
        <f t="shared" si="322"/>
        <v>1.2731481481481481</v>
      </c>
      <c r="AB830" s="17">
        <f t="shared" si="323"/>
        <v>0.72145061728395066</v>
      </c>
      <c r="AC830" s="15">
        <v>69073.679999999993</v>
      </c>
      <c r="AD830" s="14">
        <f>AVERAGE(Tabela1[[#This Row],[202407-JUL]:[202506-JUN]])</f>
        <v>117.81818181818181</v>
      </c>
      <c r="AE830" s="14">
        <f t="shared" si="324"/>
        <v>142.77777777777777</v>
      </c>
      <c r="AF830" s="5">
        <v>45</v>
      </c>
      <c r="AG830" s="6">
        <v>565</v>
      </c>
      <c r="AH830" s="4">
        <v>840</v>
      </c>
      <c r="AI830" s="23">
        <f>SUM(Tabela1[[#This Row],[ESTOQUE RJ]:[ESTOQUE SC]])</f>
        <v>1405</v>
      </c>
      <c r="AJ830" s="4">
        <v>0</v>
      </c>
      <c r="AK830" s="4">
        <v>0</v>
      </c>
      <c r="AL830" s="24">
        <f>SUM(Tabela1[[#This Row],[QTD CONTAINER]:[QTD FÁBRICA]])</f>
        <v>0</v>
      </c>
      <c r="AM830" s="7">
        <f t="shared" si="325"/>
        <v>4.7955246913580245</v>
      </c>
      <c r="AN830" s="7">
        <f t="shared" si="326"/>
        <v>7.1296296296296298</v>
      </c>
      <c r="AO830" s="8">
        <f t="shared" si="327"/>
        <v>0</v>
      </c>
      <c r="AP830" s="9">
        <f t="shared" si="328"/>
        <v>0</v>
      </c>
      <c r="AQ830" s="25">
        <f t="shared" si="329"/>
        <v>11.925154320987655</v>
      </c>
      <c r="AR830" s="18">
        <f t="shared" si="330"/>
        <v>3.9571984435797667</v>
      </c>
      <c r="AS830" s="7">
        <f t="shared" si="331"/>
        <v>5.8832684824902728</v>
      </c>
      <c r="AT830" s="8">
        <f t="shared" si="332"/>
        <v>0</v>
      </c>
      <c r="AU830" s="9">
        <f t="shared" si="333"/>
        <v>0</v>
      </c>
      <c r="AV830" s="10">
        <f t="shared" si="334"/>
        <v>9.8404669260700395</v>
      </c>
      <c r="AW830" s="22">
        <f t="shared" si="335"/>
        <v>1.3814488933679601</v>
      </c>
      <c r="AX830" s="5">
        <f t="shared" si="336"/>
        <v>0</v>
      </c>
      <c r="AY830" s="4">
        <f>IF(
  AND(Tabela1[[#This Row],[GRUPO | ITEM]]="PALHETAS",NOT(OR(MID(Tabela1[[#This Row],[ITEM]],1,5)="YN-PF",MID(Tabela1[[#This Row],[ITEM]],1,5)="YN-PC"))),
  0,
  IF(
    ROUNDUP(
      IF(
        IF(D830="A",13-SUM(AR830:AU830),IF(D830="B",11-SUM(AR830:AU830),IF(D830="C",7-SUM(AR830:AU830))))
        &lt;0,
        0,
        IF(D830="A",13-SUM(AR830:AU830),IF(D830="B",11-SUM(AR830:AU830),IF(D830="C",7-SUM(AR830:AU830))))
      )
      *AE830/C830, 0
    )
    *C830 = 0,
    0,
    ROUNDUP(
      IF(
        IF(D830="A",13-SUM(AR830:AU830),IF(D830="B",11-SUM(AR830:AU830),IF(D830="C",7-SUM(AR830:AU830))))
        &lt;0,
        0,
        IF(D830="A",13-SUM(AR830:AU830),IF(D830="B",11-SUM(AR830:AU830),IF(D830="C",7-SUM(AR830:AU830))))
      )
      *AE830/C830, 0
    ) *C830
  )
)</f>
        <v>180</v>
      </c>
      <c r="AZ830" s="26">
        <f>IF(OR(COUNTIF(AB830,"&gt;="&amp;1.5)+COUNTIF(AA830,"&gt;="&amp;1.5)+COUNTIF(Z830,"&gt;="&amp;1.5)+COUNTIF(Y830,"&gt;="&amp;1.5)+COUNTIF(X830,"&gt;="&amp;1.5)&gt;=2,COUNTIF(AB830,"&gt;="&amp;2)&gt;=1,AND(AA830&gt;=1.5,AB830&lt;=0.3,AI830=0)),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+IFERROR(BA830*C830,0),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+IFERROR(BA830*C830,0),
IFERROR(AVERAGEIF(Tabela1[[#This Row],[COMPRA PADRÃO]:[COMPRA &gt;30%]],"&gt;"&amp;0,Tabela1[[#This Row],[COMPRA PADRÃO]:[COMPRA &gt;30%]]),
0))/Tabela1[[#This Row],[U/CX]],0)*Tabela1[[#This Row],[U/CX]])</f>
        <v>180</v>
      </c>
      <c r="BA830" s="19"/>
      <c r="BB830" s="19"/>
      <c r="BC830" s="5"/>
      <c r="BD830" s="43">
        <f t="shared" si="337"/>
        <v>4.8905660377358489</v>
      </c>
      <c r="BE830" s="44">
        <f>Tabela1[[#This Row],[MÉDIA DIÁRIA]]*180</f>
        <v>880.30188679245282</v>
      </c>
      <c r="BF830" s="44">
        <f>Tabela1[[#This Row],[MÉDIA DIÁRIA]]*IF(Tabela1[[#This Row],[ABC FAT]]="A",(13*22),IF(Tabela1[[#This Row],[ABC FAT]]="B",(9*22),IF(Tabela1[[#This Row],[ABC FAT]]="C",(3*22),0)))</f>
        <v>968.33207547169809</v>
      </c>
      <c r="BG830" s="44">
        <f>SUM(Tabela1[[#This Row],[ESTOQUE TOTAL]],Tabela1[[#This Row],[TRÂNSITO TOTAL]])</f>
        <v>1405</v>
      </c>
      <c r="BH8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440</v>
      </c>
      <c r="BI8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1.1359739368998628E-3</v>
      </c>
    </row>
    <row r="831" spans="1:61" s="3" customFormat="1" x14ac:dyDescent="0.2">
      <c r="A831" s="4" t="s">
        <v>34</v>
      </c>
      <c r="B831" s="4" t="s">
        <v>598</v>
      </c>
      <c r="C831" s="4">
        <v>250</v>
      </c>
      <c r="D831" s="4" t="s">
        <v>85</v>
      </c>
      <c r="E831" s="5">
        <v>110</v>
      </c>
      <c r="F831" s="4">
        <v>40</v>
      </c>
      <c r="G831" s="4">
        <v>95</v>
      </c>
      <c r="H831" s="4">
        <v>130</v>
      </c>
      <c r="I831" s="4">
        <v>100</v>
      </c>
      <c r="J831" s="4">
        <v>25</v>
      </c>
      <c r="K831" s="4">
        <v>20</v>
      </c>
      <c r="L831" s="4">
        <v>65</v>
      </c>
      <c r="M831" s="4">
        <v>20</v>
      </c>
      <c r="N831" s="4">
        <v>30</v>
      </c>
      <c r="O831" s="4">
        <v>90</v>
      </c>
      <c r="P831" s="4">
        <v>70</v>
      </c>
      <c r="Q831" s="13">
        <f t="shared" si="312"/>
        <v>1.6603773584905661</v>
      </c>
      <c r="R831" s="16">
        <f t="shared" si="313"/>
        <v>0.60377358490566035</v>
      </c>
      <c r="S831" s="16">
        <f t="shared" si="314"/>
        <v>1.4339622641509433</v>
      </c>
      <c r="T831" s="16">
        <f t="shared" si="315"/>
        <v>1.9622641509433962</v>
      </c>
      <c r="U831" s="16">
        <f t="shared" si="316"/>
        <v>1.5094339622641511</v>
      </c>
      <c r="V831" s="16">
        <f t="shared" si="317"/>
        <v>0.37735849056603776</v>
      </c>
      <c r="W831" s="16">
        <f t="shared" si="318"/>
        <v>0.30188679245283018</v>
      </c>
      <c r="X831" s="16">
        <f t="shared" si="319"/>
        <v>0.98113207547169812</v>
      </c>
      <c r="Y831" s="16">
        <f t="shared" si="320"/>
        <v>0.30188679245283018</v>
      </c>
      <c r="Z831" s="16">
        <f t="shared" si="321"/>
        <v>0.45283018867924529</v>
      </c>
      <c r="AA831" s="16">
        <f t="shared" si="322"/>
        <v>1.3584905660377358</v>
      </c>
      <c r="AB831" s="17">
        <f t="shared" si="323"/>
        <v>1.0566037735849056</v>
      </c>
      <c r="AC831" s="15">
        <v>16496.349999999999</v>
      </c>
      <c r="AD831" s="14">
        <f>AVERAGE(Tabela1[[#This Row],[202407-JUL]:[202506-JUN]])</f>
        <v>66.25</v>
      </c>
      <c r="AE831" s="14">
        <f t="shared" si="324"/>
        <v>66.25</v>
      </c>
      <c r="AF831" s="5">
        <v>0</v>
      </c>
      <c r="AG831" s="6">
        <v>815</v>
      </c>
      <c r="AH831" s="4">
        <v>0</v>
      </c>
      <c r="AI831" s="23">
        <f>SUM(Tabela1[[#This Row],[ESTOQUE RJ]:[ESTOQUE SC]])</f>
        <v>815</v>
      </c>
      <c r="AJ831" s="4">
        <v>0</v>
      </c>
      <c r="AK831" s="4">
        <v>0</v>
      </c>
      <c r="AL831" s="24">
        <f>SUM(Tabela1[[#This Row],[QTD CONTAINER]:[QTD FÁBRICA]])</f>
        <v>0</v>
      </c>
      <c r="AM831" s="7">
        <f t="shared" si="325"/>
        <v>12.30188679245283</v>
      </c>
      <c r="AN831" s="7">
        <f t="shared" si="326"/>
        <v>0</v>
      </c>
      <c r="AO831" s="8">
        <f t="shared" si="327"/>
        <v>0</v>
      </c>
      <c r="AP831" s="9">
        <f t="shared" si="328"/>
        <v>0</v>
      </c>
      <c r="AQ831" s="25">
        <f t="shared" si="329"/>
        <v>12.30188679245283</v>
      </c>
      <c r="AR831" s="18">
        <f t="shared" si="330"/>
        <v>12.30188679245283</v>
      </c>
      <c r="AS831" s="7">
        <f t="shared" si="331"/>
        <v>0</v>
      </c>
      <c r="AT831" s="8">
        <f t="shared" si="332"/>
        <v>0</v>
      </c>
      <c r="AU831" s="9">
        <f t="shared" si="333"/>
        <v>0</v>
      </c>
      <c r="AV831" s="10">
        <f t="shared" si="334"/>
        <v>12.30188679245283</v>
      </c>
      <c r="AW831" s="22">
        <f t="shared" si="335"/>
        <v>0</v>
      </c>
      <c r="AX831" s="5">
        <f t="shared" si="336"/>
        <v>0</v>
      </c>
      <c r="AY831" s="4">
        <f>IF(
  AND(Tabela1[[#This Row],[GRUPO | ITEM]]="PALHETAS",NOT(OR(MID(Tabela1[[#This Row],[ITEM]],1,5)="YN-PF",MID(Tabela1[[#This Row],[ITEM]],1,5)="YN-PC"))),
  0,
  IF(
    ROUNDUP(
      IF(
        IF(D831="A",13-SUM(AR831:AU831),IF(D831="B",11-SUM(AR831:AU831),IF(D831="C",7-SUM(AR831:AU831))))
        &lt;0,
        0,
        IF(D831="A",13-SUM(AR831:AU831),IF(D831="B",11-SUM(AR831:AU831),IF(D831="C",7-SUM(AR831:AU831))))
      )
      *AE831/C831, 0
    )
    *C831 = 0,
    0,
    ROUNDUP(
      IF(
        IF(D831="A",13-SUM(AR831:AU831),IF(D831="B",11-SUM(AR831:AU831),IF(D831="C",7-SUM(AR831:AU831))))
        &lt;0,
        0,
        IF(D831="A",13-SUM(AR831:AU831),IF(D831="B",11-SUM(AR831:AU831),IF(D831="C",7-SUM(AR831:AU831))))
      )
      *AE831/C831, 0
    ) *C831
  )
)</f>
        <v>0</v>
      </c>
      <c r="AZ831" s="26">
        <f>IF(OR(COUNTIF(AB831,"&gt;="&amp;1.5)+COUNTIF(AA831,"&gt;="&amp;1.5)+COUNTIF(Z831,"&gt;="&amp;1.5)+COUNTIF(Y831,"&gt;="&amp;1.5)+COUNTIF(X831,"&gt;="&amp;1.5)&gt;=2,COUNTIF(AB831,"&gt;="&amp;2)&gt;=1,AND(AA831&gt;=1.5,AB831&lt;=0.3,AI831=0)),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+IFERROR(BA831*C831,0),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+IFERROR(BA831*C831,0),
IFERROR(AVERAGEIF(Tabela1[[#This Row],[COMPRA PADRÃO]:[COMPRA &gt;30%]],"&gt;"&amp;0,Tabela1[[#This Row],[COMPRA PADRÃO]:[COMPRA &gt;30%]]),
0))/Tabela1[[#This Row],[U/CX]],0)*Tabela1[[#This Row],[U/CX]])</f>
        <v>0</v>
      </c>
      <c r="BA831" s="19"/>
      <c r="BB831" s="19"/>
      <c r="BC831" s="5"/>
      <c r="BD831" s="43">
        <f t="shared" si="337"/>
        <v>3</v>
      </c>
      <c r="BE831" s="44">
        <f>Tabela1[[#This Row],[MÉDIA DIÁRIA]]*180</f>
        <v>540</v>
      </c>
      <c r="BF831" s="44">
        <f>Tabela1[[#This Row],[MÉDIA DIÁRIA]]*IF(Tabela1[[#This Row],[ABC FAT]]="A",(13*22),IF(Tabela1[[#This Row],[ABC FAT]]="B",(9*22),IF(Tabela1[[#This Row],[ABC FAT]]="C",(3*22),0)))</f>
        <v>198</v>
      </c>
      <c r="BG831" s="44">
        <f>SUM(Tabela1[[#This Row],[ESTOQUE TOTAL]],Tabela1[[#This Row],[TRÂNSITO TOTAL]])</f>
        <v>815</v>
      </c>
      <c r="BH8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1.8518518518518519E-3</v>
      </c>
    </row>
    <row r="832" spans="1:61" s="3" customFormat="1" x14ac:dyDescent="0.2">
      <c r="A832" s="4" t="s">
        <v>39</v>
      </c>
      <c r="B832" s="4" t="s">
        <v>745</v>
      </c>
      <c r="C832" s="4">
        <v>20</v>
      </c>
      <c r="D832" s="4" t="s">
        <v>16</v>
      </c>
      <c r="E832" s="5">
        <v>135</v>
      </c>
      <c r="F832" s="4">
        <v>80</v>
      </c>
      <c r="G832" s="4">
        <v>114</v>
      </c>
      <c r="H832" s="4">
        <v>76</v>
      </c>
      <c r="I832" s="4">
        <v>105</v>
      </c>
      <c r="J832" s="4"/>
      <c r="K832" s="4">
        <v>45</v>
      </c>
      <c r="L832" s="4">
        <v>10</v>
      </c>
      <c r="M832" s="4">
        <v>60</v>
      </c>
      <c r="N832" s="4">
        <v>15</v>
      </c>
      <c r="O832" s="4">
        <v>107</v>
      </c>
      <c r="P832" s="4">
        <v>80</v>
      </c>
      <c r="Q832" s="13">
        <f t="shared" si="312"/>
        <v>1.7956469165659008</v>
      </c>
      <c r="R832" s="16">
        <f t="shared" si="313"/>
        <v>1.0640870616686819</v>
      </c>
      <c r="S832" s="16">
        <f t="shared" si="314"/>
        <v>1.5163240628778718</v>
      </c>
      <c r="T832" s="16">
        <f t="shared" si="315"/>
        <v>1.0108827085852479</v>
      </c>
      <c r="U832" s="16">
        <f t="shared" si="316"/>
        <v>1.396614268440145</v>
      </c>
      <c r="V832" s="16">
        <f t="shared" si="317"/>
        <v>0</v>
      </c>
      <c r="W832" s="16">
        <f t="shared" si="318"/>
        <v>0.59854897218863357</v>
      </c>
      <c r="X832" s="16">
        <f t="shared" si="319"/>
        <v>0.13301088270858524</v>
      </c>
      <c r="Y832" s="16">
        <f t="shared" si="320"/>
        <v>0.79806529625151146</v>
      </c>
      <c r="Z832" s="16">
        <f t="shared" si="321"/>
        <v>0.19951632406287786</v>
      </c>
      <c r="AA832" s="16">
        <f t="shared" si="322"/>
        <v>1.4232164449818621</v>
      </c>
      <c r="AB832" s="17">
        <f t="shared" si="323"/>
        <v>1.0640870616686819</v>
      </c>
      <c r="AC832" s="15">
        <v>103356.9</v>
      </c>
      <c r="AD832" s="14">
        <f>AVERAGE(Tabela1[[#This Row],[202407-JUL]:[202506-JUN]])</f>
        <v>75.181818181818187</v>
      </c>
      <c r="AE832" s="14">
        <f t="shared" si="324"/>
        <v>89.111111111111114</v>
      </c>
      <c r="AF832" s="5">
        <v>1</v>
      </c>
      <c r="AG832" s="6">
        <v>548</v>
      </c>
      <c r="AH832" s="4">
        <v>160</v>
      </c>
      <c r="AI832" s="23">
        <f>SUM(Tabela1[[#This Row],[ESTOQUE RJ]:[ESTOQUE SC]])</f>
        <v>708</v>
      </c>
      <c r="AJ832" s="4">
        <v>200</v>
      </c>
      <c r="AK832" s="4">
        <v>0</v>
      </c>
      <c r="AL832" s="24">
        <f>SUM(Tabela1[[#This Row],[QTD CONTAINER]:[QTD FÁBRICA]])</f>
        <v>200</v>
      </c>
      <c r="AM832" s="7">
        <f t="shared" si="325"/>
        <v>7.2889963724304714</v>
      </c>
      <c r="AN832" s="7">
        <f t="shared" si="326"/>
        <v>2.1281741233373639</v>
      </c>
      <c r="AO832" s="8">
        <f t="shared" si="327"/>
        <v>2.6602176541717046</v>
      </c>
      <c r="AP832" s="9">
        <f t="shared" si="328"/>
        <v>0</v>
      </c>
      <c r="AQ832" s="25">
        <f t="shared" si="329"/>
        <v>12.077388149939539</v>
      </c>
      <c r="AR832" s="18">
        <f t="shared" si="330"/>
        <v>6.1496259351620948</v>
      </c>
      <c r="AS832" s="7">
        <f t="shared" si="331"/>
        <v>1.795511221945137</v>
      </c>
      <c r="AT832" s="8">
        <f t="shared" si="332"/>
        <v>2.2443890274314215</v>
      </c>
      <c r="AU832" s="9">
        <f t="shared" si="333"/>
        <v>0</v>
      </c>
      <c r="AV832" s="10">
        <f t="shared" si="334"/>
        <v>10.189526184538654</v>
      </c>
      <c r="AW832" s="22">
        <f t="shared" si="335"/>
        <v>0.9738702735936059</v>
      </c>
      <c r="AX832" s="5">
        <f t="shared" si="336"/>
        <v>0</v>
      </c>
      <c r="AY832" s="4">
        <f>IF(
  AND(Tabela1[[#This Row],[GRUPO | ITEM]]="PALHETAS",NOT(OR(MID(Tabela1[[#This Row],[ITEM]],1,5)="YN-PF",MID(Tabela1[[#This Row],[ITEM]],1,5)="YN-PC"))),
  0,
  IF(
    ROUNDUP(
      IF(
        IF(D832="A",13-SUM(AR832:AU832),IF(D832="B",11-SUM(AR832:AU832),IF(D832="C",7-SUM(AR832:AU832))))
        &lt;0,
        0,
        IF(D832="A",13-SUM(AR832:AU832),IF(D832="B",11-SUM(AR832:AU832),IF(D832="C",7-SUM(AR832:AU832))))
      )
      *AE832/C832, 0
    )
    *C832 = 0,
    0,
    ROUNDUP(
      IF(
        IF(D832="A",13-SUM(AR832:AU832),IF(D832="B",11-SUM(AR832:AU832),IF(D832="C",7-SUM(AR832:AU832))))
        &lt;0,
        0,
        IF(D832="A",13-SUM(AR832:AU832),IF(D832="B",11-SUM(AR832:AU832),IF(D832="C",7-SUM(AR832:AU832))))
      )
      *AE832/C832, 0
    ) *C832
  )
)</f>
        <v>80</v>
      </c>
      <c r="AZ832" s="26">
        <f>IF(OR(COUNTIF(AB832,"&gt;="&amp;1.5)+COUNTIF(AA832,"&gt;="&amp;1.5)+COUNTIF(Z832,"&gt;="&amp;1.5)+COUNTIF(Y832,"&gt;="&amp;1.5)+COUNTIF(X832,"&gt;="&amp;1.5)&gt;=2,COUNTIF(AB832,"&gt;="&amp;2)&gt;=1,AND(AA832&gt;=1.5,AB832&lt;=0.3,AI832=0)),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+IFERROR(BA832*C832,0),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+IFERROR(BA832*C832,0),
IFERROR(AVERAGEIF(Tabela1[[#This Row],[COMPRA PADRÃO]:[COMPRA &gt;30%]],"&gt;"&amp;0,Tabela1[[#This Row],[COMPRA PADRÃO]:[COMPRA &gt;30%]]),
0))/Tabela1[[#This Row],[U/CX]],0)*Tabela1[[#This Row],[U/CX]])</f>
        <v>80</v>
      </c>
      <c r="BA832" s="19"/>
      <c r="BB832" s="19"/>
      <c r="BC832" s="5"/>
      <c r="BD832" s="43">
        <f t="shared" si="337"/>
        <v>3.120754716981132</v>
      </c>
      <c r="BE832" s="44">
        <f>Tabela1[[#This Row],[MÉDIA DIÁRIA]]*180</f>
        <v>561.7358490566038</v>
      </c>
      <c r="BF832" s="44">
        <f>Tabela1[[#This Row],[MÉDIA DIÁRIA]]*IF(Tabela1[[#This Row],[ABC FAT]]="A",(13*22),IF(Tabela1[[#This Row],[ABC FAT]]="B",(9*22),IF(Tabela1[[#This Row],[ABC FAT]]="C",(3*22),0)))</f>
        <v>617.90943396226419</v>
      </c>
      <c r="BG832" s="44">
        <f>SUM(Tabela1[[#This Row],[ESTOQUE TOTAL]],Tabela1[[#This Row],[TRÂNSITO TOTAL]])</f>
        <v>908</v>
      </c>
      <c r="BH8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280</v>
      </c>
      <c r="BI8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1.7801961574633884E-3</v>
      </c>
    </row>
    <row r="833" spans="1:61" s="3" customFormat="1" x14ac:dyDescent="0.2">
      <c r="A833" s="4" t="s">
        <v>34</v>
      </c>
      <c r="B833" s="4" t="s">
        <v>224</v>
      </c>
      <c r="C833" s="4">
        <v>100</v>
      </c>
      <c r="D833" s="4" t="s">
        <v>16</v>
      </c>
      <c r="E833" s="5">
        <v>110</v>
      </c>
      <c r="F833" s="4">
        <v>60</v>
      </c>
      <c r="G833" s="4"/>
      <c r="H833" s="4"/>
      <c r="I833" s="4">
        <v>70</v>
      </c>
      <c r="J833" s="4">
        <v>30</v>
      </c>
      <c r="K833" s="4">
        <v>70</v>
      </c>
      <c r="L833" s="4">
        <v>181</v>
      </c>
      <c r="M833" s="4">
        <v>60</v>
      </c>
      <c r="N833" s="4">
        <v>40</v>
      </c>
      <c r="O833" s="4">
        <v>49</v>
      </c>
      <c r="P833" s="4">
        <v>55</v>
      </c>
      <c r="Q833" s="13">
        <f t="shared" si="312"/>
        <v>1.5172413793103448</v>
      </c>
      <c r="R833" s="16">
        <f t="shared" si="313"/>
        <v>0.82758620689655171</v>
      </c>
      <c r="S833" s="16">
        <f t="shared" si="314"/>
        <v>0</v>
      </c>
      <c r="T833" s="16">
        <f t="shared" si="315"/>
        <v>0</v>
      </c>
      <c r="U833" s="16">
        <f t="shared" si="316"/>
        <v>0.96551724137931039</v>
      </c>
      <c r="V833" s="16">
        <f t="shared" si="317"/>
        <v>0.41379310344827586</v>
      </c>
      <c r="W833" s="16">
        <f t="shared" si="318"/>
        <v>0.96551724137931039</v>
      </c>
      <c r="X833" s="16">
        <f t="shared" si="319"/>
        <v>2.4965517241379311</v>
      </c>
      <c r="Y833" s="16">
        <f t="shared" si="320"/>
        <v>0.82758620689655171</v>
      </c>
      <c r="Z833" s="16">
        <f t="shared" si="321"/>
        <v>0.55172413793103448</v>
      </c>
      <c r="AA833" s="16">
        <f t="shared" si="322"/>
        <v>0.67586206896551726</v>
      </c>
      <c r="AB833" s="17">
        <f t="shared" si="323"/>
        <v>0.75862068965517238</v>
      </c>
      <c r="AC833" s="15">
        <v>27261.83</v>
      </c>
      <c r="AD833" s="14">
        <f>AVERAGE(Tabela1[[#This Row],[202407-JUL]:[202506-JUN]])</f>
        <v>72.5</v>
      </c>
      <c r="AE833" s="14">
        <f t="shared" si="324"/>
        <v>72.5</v>
      </c>
      <c r="AF833" s="5">
        <v>1</v>
      </c>
      <c r="AG833" s="6">
        <v>725</v>
      </c>
      <c r="AH833" s="4">
        <v>0</v>
      </c>
      <c r="AI833" s="23">
        <f>SUM(Tabela1[[#This Row],[ESTOQUE RJ]:[ESTOQUE SC]])</f>
        <v>725</v>
      </c>
      <c r="AJ833" s="4">
        <v>0</v>
      </c>
      <c r="AK833" s="4">
        <v>0</v>
      </c>
      <c r="AL833" s="24">
        <f>SUM(Tabela1[[#This Row],[QTD CONTAINER]:[QTD FÁBRICA]])</f>
        <v>0</v>
      </c>
      <c r="AM833" s="7">
        <f t="shared" si="325"/>
        <v>10</v>
      </c>
      <c r="AN833" s="7">
        <f t="shared" si="326"/>
        <v>0</v>
      </c>
      <c r="AO833" s="8">
        <f t="shared" si="327"/>
        <v>0</v>
      </c>
      <c r="AP833" s="9">
        <f t="shared" si="328"/>
        <v>0</v>
      </c>
      <c r="AQ833" s="25">
        <f t="shared" si="329"/>
        <v>10</v>
      </c>
      <c r="AR833" s="18">
        <f t="shared" si="330"/>
        <v>10</v>
      </c>
      <c r="AS833" s="7">
        <f t="shared" si="331"/>
        <v>0</v>
      </c>
      <c r="AT833" s="8">
        <f t="shared" si="332"/>
        <v>0</v>
      </c>
      <c r="AU833" s="9">
        <f t="shared" si="333"/>
        <v>0</v>
      </c>
      <c r="AV833" s="10">
        <f t="shared" si="334"/>
        <v>10</v>
      </c>
      <c r="AW833" s="22">
        <f t="shared" si="335"/>
        <v>1.3793103448275863</v>
      </c>
      <c r="AX833" s="5">
        <f t="shared" si="336"/>
        <v>100</v>
      </c>
      <c r="AY833" s="4">
        <f>IF(
  AND(Tabela1[[#This Row],[GRUPO | ITEM]]="PALHETAS",NOT(OR(MID(Tabela1[[#This Row],[ITEM]],1,5)="YN-PF",MID(Tabela1[[#This Row],[ITEM]],1,5)="YN-PC"))),
  0,
  IF(
    ROUNDUP(
      IF(
        IF(D833="A",13-SUM(AR833:AU833),IF(D833="B",11-SUM(AR833:AU833),IF(D833="C",7-SUM(AR833:AU833))))
        &lt;0,
        0,
        IF(D833="A",13-SUM(AR833:AU833),IF(D833="B",11-SUM(AR833:AU833),IF(D833="C",7-SUM(AR833:AU833))))
      )
      *AE833/C833, 0
    )
    *C833 = 0,
    0,
    ROUNDUP(
      IF(
        IF(D833="A",13-SUM(AR833:AU833),IF(D833="B",11-SUM(AR833:AU833),IF(D833="C",7-SUM(AR833:AU833))))
        &lt;0,
        0,
        IF(D833="A",13-SUM(AR833:AU833),IF(D833="B",11-SUM(AR833:AU833),IF(D833="C",7-SUM(AR833:AU833))))
      )
      *AE833/C833, 0
    ) *C833
  )
)</f>
        <v>100</v>
      </c>
      <c r="AZ833" s="26">
        <f>IF(OR(COUNTIF(AB833,"&gt;="&amp;1.5)+COUNTIF(AA833,"&gt;="&amp;1.5)+COUNTIF(Z833,"&gt;="&amp;1.5)+COUNTIF(Y833,"&gt;="&amp;1.5)+COUNTIF(X833,"&gt;="&amp;1.5)&gt;=2,COUNTIF(AB833,"&gt;="&amp;2)&gt;=1,AND(AA833&gt;=1.5,AB833&lt;=0.3,AI833=0)),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+IFERROR(BA833*C833,0),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+IFERROR(BA833*C833,0),
IFERROR(AVERAGEIF(Tabela1[[#This Row],[COMPRA PADRÃO]:[COMPRA &gt;30%]],"&gt;"&amp;0,Tabela1[[#This Row],[COMPRA PADRÃO]:[COMPRA &gt;30%]]),
0))/Tabela1[[#This Row],[U/CX]],0)*Tabela1[[#This Row],[U/CX]])</f>
        <v>100</v>
      </c>
      <c r="BA833" s="19"/>
      <c r="BB833" s="19"/>
      <c r="BC833" s="41"/>
      <c r="BD833" s="43">
        <f t="shared" si="337"/>
        <v>2.7358490566037736</v>
      </c>
      <c r="BE833" s="44">
        <f>Tabela1[[#This Row],[MÉDIA DIÁRIA]]*180</f>
        <v>492.45283018867923</v>
      </c>
      <c r="BF833" s="44">
        <f>Tabela1[[#This Row],[MÉDIA DIÁRIA]]*IF(Tabela1[[#This Row],[ABC FAT]]="A",(13*22),IF(Tabela1[[#This Row],[ABC FAT]]="B",(9*22),IF(Tabela1[[#This Row],[ABC FAT]]="C",(3*22),0)))</f>
        <v>541.69811320754718</v>
      </c>
      <c r="BG833" s="44">
        <f>SUM(Tabela1[[#This Row],[ESTOQUE TOTAL]],Tabela1[[#This Row],[TRÂNSITO TOTAL]])</f>
        <v>725</v>
      </c>
      <c r="BH8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</v>
      </c>
      <c r="BI8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2.0306513409961684E-3</v>
      </c>
    </row>
    <row r="834" spans="1:61" s="3" customFormat="1" x14ac:dyDescent="0.2">
      <c r="A834" s="4" t="s">
        <v>14</v>
      </c>
      <c r="B834" s="4" t="s">
        <v>601</v>
      </c>
      <c r="C834" s="4">
        <v>3000</v>
      </c>
      <c r="D834" s="4" t="s">
        <v>16</v>
      </c>
      <c r="E834" s="5">
        <v>19300</v>
      </c>
      <c r="F834" s="4">
        <v>3800</v>
      </c>
      <c r="G834" s="4">
        <v>5700</v>
      </c>
      <c r="H834" s="4">
        <v>10450</v>
      </c>
      <c r="I834" s="4">
        <v>11300</v>
      </c>
      <c r="J834" s="4">
        <v>3400</v>
      </c>
      <c r="K834" s="4">
        <v>3100</v>
      </c>
      <c r="L834" s="4">
        <v>11100</v>
      </c>
      <c r="M834" s="4">
        <v>4657</v>
      </c>
      <c r="N834" s="4">
        <v>5100</v>
      </c>
      <c r="O834" s="4">
        <v>8700</v>
      </c>
      <c r="P834" s="4">
        <v>6700</v>
      </c>
      <c r="Q834" s="13">
        <f t="shared" ref="Q834:Q897" si="338">IFERROR(E834/AVERAGE($E834:$P834),"")</f>
        <v>2.4821288863643671</v>
      </c>
      <c r="R834" s="16">
        <f t="shared" ref="R834:R897" si="339">IFERROR(F834/AVERAGE($E834:$P834),"")</f>
        <v>0.48870931441370963</v>
      </c>
      <c r="S834" s="16">
        <f t="shared" ref="S834:S897" si="340">IFERROR(G834/AVERAGE($E834:$P834),"")</f>
        <v>0.73306397162056436</v>
      </c>
      <c r="T834" s="16">
        <f t="shared" ref="T834:T897" si="341">IFERROR(H834/AVERAGE($E834:$P834),"")</f>
        <v>1.3439506146377014</v>
      </c>
      <c r="U834" s="16">
        <f t="shared" ref="U834:U897" si="342">IFERROR(I834/AVERAGE($E834:$P834),"")</f>
        <v>1.4532671718091892</v>
      </c>
      <c r="V834" s="16">
        <f t="shared" ref="V834:V897" si="343">IFERROR(J834/AVERAGE($E834:$P834),"")</f>
        <v>0.43726622868595072</v>
      </c>
      <c r="W834" s="16">
        <f t="shared" ref="W834:W897" si="344">IFERROR(K834/AVERAGE($E834:$P834),"")</f>
        <v>0.39868391439013151</v>
      </c>
      <c r="X834" s="16">
        <f t="shared" ref="X834:X897" si="345">IFERROR(L834/AVERAGE($E834:$P834),"")</f>
        <v>1.4275456289453097</v>
      </c>
      <c r="Y834" s="16">
        <f t="shared" ref="Y834:Y897" si="346">IFERROR(M834/AVERAGE($E834:$P834),"")</f>
        <v>0.59892612558543301</v>
      </c>
      <c r="Z834" s="16">
        <f t="shared" ref="Z834:Z897" si="347">IFERROR(N834/AVERAGE($E834:$P834),"")</f>
        <v>0.65589934302892605</v>
      </c>
      <c r="AA834" s="16">
        <f t="shared" ref="AA834:AA897" si="348">IFERROR(O834/AVERAGE($E834:$P834),"")</f>
        <v>1.1188871145787562</v>
      </c>
      <c r="AB834" s="17">
        <f t="shared" ref="AB834:AB897" si="349">IFERROR(P834/AVERAGE($E834:$P834),"")</f>
        <v>0.86167168593996168</v>
      </c>
      <c r="AC834" s="15">
        <v>42032.51</v>
      </c>
      <c r="AD834" s="14">
        <f>AVERAGE(Tabela1[[#This Row],[202407-JUL]:[202506-JUN]])</f>
        <v>7775.583333333333</v>
      </c>
      <c r="AE834" s="14">
        <f t="shared" ref="AE834:AE897" si="350">IFERROR(AVERAGEIF(Q834:AB834,"&gt;"&amp;0.3,E834:P834),0)</f>
        <v>7775.583333333333</v>
      </c>
      <c r="AF834" s="5">
        <v>0</v>
      </c>
      <c r="AG834" s="6">
        <v>160670</v>
      </c>
      <c r="AH834" s="4">
        <v>0</v>
      </c>
      <c r="AI834" s="23">
        <f>SUM(Tabela1[[#This Row],[ESTOQUE RJ]:[ESTOQUE SC]])</f>
        <v>160670</v>
      </c>
      <c r="AJ834" s="4">
        <v>0</v>
      </c>
      <c r="AK834" s="4">
        <v>0</v>
      </c>
      <c r="AL834" s="24">
        <f>SUM(Tabela1[[#This Row],[QTD CONTAINER]:[QTD FÁBRICA]])</f>
        <v>0</v>
      </c>
      <c r="AM834" s="7">
        <f t="shared" ref="AM834:AM897" si="351">AG834/AD834</f>
        <v>20.663401459697557</v>
      </c>
      <c r="AN834" s="7">
        <f t="shared" ref="AN834:AN897" si="352">AH834/AD834</f>
        <v>0</v>
      </c>
      <c r="AO834" s="8">
        <f t="shared" ref="AO834:AO897" si="353">AJ834/AD834</f>
        <v>0</v>
      </c>
      <c r="AP834" s="9">
        <f t="shared" ref="AP834:AP897" si="354">AK834/AD834</f>
        <v>0</v>
      </c>
      <c r="AQ834" s="25">
        <f t="shared" ref="AQ834:AQ897" si="355">SUM(AM834:AP834)</f>
        <v>20.663401459697557</v>
      </c>
      <c r="AR834" s="18">
        <f t="shared" ref="AR834:AR897" si="356">AG834/AE834</f>
        <v>20.663401459697557</v>
      </c>
      <c r="AS834" s="7">
        <f t="shared" ref="AS834:AS897" si="357">AH834/AE834</f>
        <v>0</v>
      </c>
      <c r="AT834" s="8">
        <f t="shared" ref="AT834:AT897" si="358">AJ834/AE834</f>
        <v>0</v>
      </c>
      <c r="AU834" s="9">
        <f t="shared" ref="AU834:AU897" si="359">AK834/AE834</f>
        <v>0</v>
      </c>
      <c r="AV834" s="10">
        <f t="shared" ref="AV834:AV897" si="360">SUM(AR834:AU834)</f>
        <v>20.663401459697557</v>
      </c>
      <c r="AW834" s="22">
        <f t="shared" ref="AW834:AW897" si="361">IFERROR(AZ834/AVERAGE(AD834:AE834),0)</f>
        <v>0</v>
      </c>
      <c r="AX834" s="5">
        <f t="shared" ref="AX834:AX897" si="362">IF(
  AND(A834="PALHETAS",NOT(OR(MID(B834,1,5)="YN-PF",MID(B834,1,5)="YN-PC"))),
  0,
  IF(
    ROUNDUP(
      IF(
        IF(D834="A",13-SUM(AM834:AP834),IF(D834="B",11-SUM(AM834:AP834),IF(D834="C",7-SUM(AM834:AP834))))
        &lt;0,
        0,
        IF(D834="A",13-SUM(AM834:AP834),IF(D834="B",11-SUM(AM834:AP834),IF(D834="C",7-SUM(AM834:AP834))))
      )
      *AD834/C834,
      0
    )*C834 = 0,
    0,
    ROUNDUP(
      IF(
        IF(D834="A",13-SUM(AM834:AP834),IF(D834="B",11-SUM(AM834:AP834),IF(D834="C",7-SUM(AM834:AP834))))
        &lt;0,
        0,
        IF(D834="A",13-SUM(AM834:AP834),IF(D834="B",11-SUM(AM834:AP834),IF(D834="C",7-SUM(AM834:AP834))))
      )
      *AD834/C834,
      0
    )*C834
  )
)</f>
        <v>0</v>
      </c>
      <c r="AY834" s="4">
        <f>IF(
  AND(Tabela1[[#This Row],[GRUPO | ITEM]]="PALHETAS",NOT(OR(MID(Tabela1[[#This Row],[ITEM]],1,5)="YN-PF",MID(Tabela1[[#This Row],[ITEM]],1,5)="YN-PC"))),
  0,
  IF(
    ROUNDUP(
      IF(
        IF(D834="A",13-SUM(AR834:AU834),IF(D834="B",11-SUM(AR834:AU834),IF(D834="C",7-SUM(AR834:AU834))))
        &lt;0,
        0,
        IF(D834="A",13-SUM(AR834:AU834),IF(D834="B",11-SUM(AR834:AU834),IF(D834="C",7-SUM(AR834:AU834))))
      )
      *AE834/C834, 0
    )
    *C834 = 0,
    0,
    ROUNDUP(
      IF(
        IF(D834="A",13-SUM(AR834:AU834),IF(D834="B",11-SUM(AR834:AU834),IF(D834="C",7-SUM(AR834:AU834))))
        &lt;0,
        0,
        IF(D834="A",13-SUM(AR834:AU834),IF(D834="B",11-SUM(AR834:AU834),IF(D834="C",7-SUM(AR834:AU834))))
      )
      *AE834/C834, 0
    ) *C834
  )
)</f>
        <v>0</v>
      </c>
      <c r="AZ834" s="26">
        <f>IF(OR(COUNTIF(AB834,"&gt;="&amp;1.5)+COUNTIF(AA834,"&gt;="&amp;1.5)+COUNTIF(Z834,"&gt;="&amp;1.5)+COUNTIF(Y834,"&gt;="&amp;1.5)+COUNTIF(X834,"&gt;="&amp;1.5)&gt;=2,COUNTIF(AB834,"&gt;="&amp;2)&gt;=1,AND(AA834&gt;=1.5,AB834&lt;=0.3,AI834=0)),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+IFERROR(BA834*C834,0),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+IFERROR(BA834*C834,0),
IFERROR(AVERAGEIF(Tabela1[[#This Row],[COMPRA PADRÃO]:[COMPRA &gt;30%]],"&gt;"&amp;0,Tabela1[[#This Row],[COMPRA PADRÃO]:[COMPRA &gt;30%]]),
0))/Tabela1[[#This Row],[U/CX]],0)*Tabela1[[#This Row],[U/CX]])</f>
        <v>0</v>
      </c>
      <c r="BA834" s="19"/>
      <c r="BB834" s="19"/>
      <c r="BC834" s="5"/>
      <c r="BD834" s="43">
        <f t="shared" ref="BD834:BD897" si="363">SUM(E834,F834,G834,H834,I834,J834,K834,L834,M834,N834,O834,P834)/265</f>
        <v>352.10188679245283</v>
      </c>
      <c r="BE834" s="44">
        <f>Tabela1[[#This Row],[MÉDIA DIÁRIA]]*180</f>
        <v>63378.339622641506</v>
      </c>
      <c r="BF834" s="44">
        <f>Tabela1[[#This Row],[MÉDIA DIÁRIA]]*IF(Tabela1[[#This Row],[ABC FAT]]="A",(13*22),IF(Tabela1[[#This Row],[ABC FAT]]="B",(9*22),IF(Tabela1[[#This Row],[ABC FAT]]="C",(3*22),0)))</f>
        <v>69716.173584905657</v>
      </c>
      <c r="BG834" s="44">
        <f>SUM(Tabela1[[#This Row],[ESTOQUE TOTAL]],Tabela1[[#This Row],[TRÂNSITO TOTAL]])</f>
        <v>160670</v>
      </c>
      <c r="BH8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1.5778261247518648E-5</v>
      </c>
    </row>
    <row r="835" spans="1:61" s="3" customFormat="1" x14ac:dyDescent="0.2">
      <c r="A835" s="4" t="s">
        <v>254</v>
      </c>
      <c r="B835" s="4" t="s">
        <v>434</v>
      </c>
      <c r="C835" s="4">
        <v>30</v>
      </c>
      <c r="D835" s="4" t="s">
        <v>19</v>
      </c>
      <c r="E835" s="5">
        <v>1830</v>
      </c>
      <c r="F835" s="4">
        <v>900</v>
      </c>
      <c r="G835" s="4">
        <v>811</v>
      </c>
      <c r="H835" s="4">
        <v>900</v>
      </c>
      <c r="I835" s="4">
        <v>1190</v>
      </c>
      <c r="J835" s="4">
        <v>390</v>
      </c>
      <c r="K835" s="4">
        <v>660</v>
      </c>
      <c r="L835" s="4">
        <v>450</v>
      </c>
      <c r="M835" s="4">
        <v>900</v>
      </c>
      <c r="N835" s="4">
        <v>600</v>
      </c>
      <c r="O835" s="4">
        <v>630</v>
      </c>
      <c r="P835" s="4">
        <v>810</v>
      </c>
      <c r="Q835" s="13">
        <f t="shared" si="338"/>
        <v>2.1805183199285074</v>
      </c>
      <c r="R835" s="16">
        <f t="shared" si="339"/>
        <v>1.0723860589812333</v>
      </c>
      <c r="S835" s="16">
        <f t="shared" si="340"/>
        <v>0.96633899314864458</v>
      </c>
      <c r="T835" s="16">
        <f t="shared" si="341"/>
        <v>1.0723860589812333</v>
      </c>
      <c r="U835" s="16">
        <f t="shared" si="342"/>
        <v>1.4179326779862973</v>
      </c>
      <c r="V835" s="16">
        <f t="shared" si="343"/>
        <v>0.46470062555853442</v>
      </c>
      <c r="W835" s="16">
        <f t="shared" si="344"/>
        <v>0.78641644325290438</v>
      </c>
      <c r="X835" s="16">
        <f t="shared" si="345"/>
        <v>0.53619302949061665</v>
      </c>
      <c r="Y835" s="16">
        <f t="shared" si="346"/>
        <v>1.0723860589812333</v>
      </c>
      <c r="Z835" s="16">
        <f t="shared" si="347"/>
        <v>0.71492403932082216</v>
      </c>
      <c r="AA835" s="16">
        <f t="shared" si="348"/>
        <v>0.75067024128686322</v>
      </c>
      <c r="AB835" s="17">
        <f t="shared" si="349"/>
        <v>0.9651474530831099</v>
      </c>
      <c r="AC835" s="15">
        <v>241459.78</v>
      </c>
      <c r="AD835" s="14">
        <f>AVERAGE(Tabela1[[#This Row],[202407-JUL]:[202506-JUN]])</f>
        <v>839.25</v>
      </c>
      <c r="AE835" s="14">
        <f t="shared" si="350"/>
        <v>839.25</v>
      </c>
      <c r="AF835" s="5">
        <v>27</v>
      </c>
      <c r="AG835" s="6">
        <v>3669</v>
      </c>
      <c r="AH835" s="4">
        <v>7590</v>
      </c>
      <c r="AI835" s="23">
        <f>SUM(Tabela1[[#This Row],[ESTOQUE RJ]:[ESTOQUE SC]])</f>
        <v>11259</v>
      </c>
      <c r="AJ835" s="4">
        <v>0</v>
      </c>
      <c r="AK835" s="4">
        <v>0</v>
      </c>
      <c r="AL835" s="24">
        <f>SUM(Tabela1[[#This Row],[QTD CONTAINER]:[QTD FÁBRICA]])</f>
        <v>0</v>
      </c>
      <c r="AM835" s="7">
        <f t="shared" si="351"/>
        <v>4.3717605004468272</v>
      </c>
      <c r="AN835" s="7">
        <f t="shared" si="352"/>
        <v>9.0437890974083999</v>
      </c>
      <c r="AO835" s="8">
        <f t="shared" si="353"/>
        <v>0</v>
      </c>
      <c r="AP835" s="9">
        <f t="shared" si="354"/>
        <v>0</v>
      </c>
      <c r="AQ835" s="25">
        <f t="shared" si="355"/>
        <v>13.415549597855227</v>
      </c>
      <c r="AR835" s="18">
        <f t="shared" si="356"/>
        <v>4.3717605004468272</v>
      </c>
      <c r="AS835" s="7">
        <f t="shared" si="357"/>
        <v>9.0437890974083999</v>
      </c>
      <c r="AT835" s="8">
        <f t="shared" si="358"/>
        <v>0</v>
      </c>
      <c r="AU835" s="9">
        <f t="shared" si="359"/>
        <v>0</v>
      </c>
      <c r="AV835" s="10">
        <f t="shared" si="360"/>
        <v>13.415549597855227</v>
      </c>
      <c r="AW835" s="22">
        <f t="shared" si="361"/>
        <v>0</v>
      </c>
      <c r="AX835" s="5">
        <f t="shared" si="362"/>
        <v>0</v>
      </c>
      <c r="AY835" s="4">
        <f>IF(
  AND(Tabela1[[#This Row],[GRUPO | ITEM]]="PALHETAS",NOT(OR(MID(Tabela1[[#This Row],[ITEM]],1,5)="YN-PF",MID(Tabela1[[#This Row],[ITEM]],1,5)="YN-PC"))),
  0,
  IF(
    ROUNDUP(
      IF(
        IF(D835="A",13-SUM(AR835:AU835),IF(D835="B",11-SUM(AR835:AU835),IF(D835="C",7-SUM(AR835:AU835))))
        &lt;0,
        0,
        IF(D835="A",13-SUM(AR835:AU835),IF(D835="B",11-SUM(AR835:AU835),IF(D835="C",7-SUM(AR835:AU835))))
      )
      *AE835/C835, 0
    )
    *C835 = 0,
    0,
    ROUNDUP(
      IF(
        IF(D835="A",13-SUM(AR835:AU835),IF(D835="B",11-SUM(AR835:AU835),IF(D835="C",7-SUM(AR835:AU835))))
        &lt;0,
        0,
        IF(D835="A",13-SUM(AR835:AU835),IF(D835="B",11-SUM(AR835:AU835),IF(D835="C",7-SUM(AR835:AU835))))
      )
      *AE835/C835, 0
    ) *C835
  )
)</f>
        <v>0</v>
      </c>
      <c r="AZ835" s="26">
        <f>IF(OR(COUNTIF(AB835,"&gt;="&amp;1.5)+COUNTIF(AA835,"&gt;="&amp;1.5)+COUNTIF(Z835,"&gt;="&amp;1.5)+COUNTIF(Y835,"&gt;="&amp;1.5)+COUNTIF(X835,"&gt;="&amp;1.5)&gt;=2,COUNTIF(AB835,"&gt;="&amp;2)&gt;=1,AND(AA835&gt;=1.5,AB835&lt;=0.3,AI835=0)),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+IFERROR(BA835*C835,0),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+IFERROR(BA835*C835,0),
IFERROR(AVERAGEIF(Tabela1[[#This Row],[COMPRA PADRÃO]:[COMPRA &gt;30%]],"&gt;"&amp;0,Tabela1[[#This Row],[COMPRA PADRÃO]:[COMPRA &gt;30%]]),
0))/Tabela1[[#This Row],[U/CX]],0)*Tabela1[[#This Row],[U/CX]])</f>
        <v>0</v>
      </c>
      <c r="BA835" s="19"/>
      <c r="BB835" s="19"/>
      <c r="BC835" s="41"/>
      <c r="BD835" s="43">
        <f t="shared" si="363"/>
        <v>38.003773584905659</v>
      </c>
      <c r="BE835" s="44">
        <f>Tabela1[[#This Row],[MÉDIA DIÁRIA]]*180</f>
        <v>6840.6792452830186</v>
      </c>
      <c r="BF835" s="44">
        <f>Tabela1[[#This Row],[MÉDIA DIÁRIA]]*IF(Tabela1[[#This Row],[ABC FAT]]="A",(13*22),IF(Tabela1[[#This Row],[ABC FAT]]="B",(9*22),IF(Tabela1[[#This Row],[ABC FAT]]="C",(3*22),0)))</f>
        <v>10869.079245283019</v>
      </c>
      <c r="BG835" s="44">
        <f>SUM(Tabela1[[#This Row],[ESTOQUE TOTAL]],Tabela1[[#This Row],[TRÂNSITO TOTAL]])</f>
        <v>11259</v>
      </c>
      <c r="BH8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6450</v>
      </c>
      <c r="BI8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1.4618431359569281E-4</v>
      </c>
    </row>
    <row r="836" spans="1:61" s="3" customFormat="1" x14ac:dyDescent="0.2">
      <c r="A836" s="4" t="s">
        <v>39</v>
      </c>
      <c r="B836" s="4" t="s">
        <v>1204</v>
      </c>
      <c r="C836" s="4">
        <v>20</v>
      </c>
      <c r="D836" s="4" t="s">
        <v>16</v>
      </c>
      <c r="E836" s="5"/>
      <c r="F836" s="4"/>
      <c r="G836" s="4"/>
      <c r="H836" s="4"/>
      <c r="I836" s="4"/>
      <c r="J836" s="4"/>
      <c r="K836" s="4"/>
      <c r="L836" s="4"/>
      <c r="M836" s="4">
        <v>62</v>
      </c>
      <c r="N836" s="4">
        <v>61</v>
      </c>
      <c r="O836" s="4">
        <v>236</v>
      </c>
      <c r="P836" s="4">
        <v>101</v>
      </c>
      <c r="Q836" s="13">
        <f t="shared" si="338"/>
        <v>0</v>
      </c>
      <c r="R836" s="16">
        <f t="shared" si="339"/>
        <v>0</v>
      </c>
      <c r="S836" s="16">
        <f t="shared" si="340"/>
        <v>0</v>
      </c>
      <c r="T836" s="16">
        <f t="shared" si="341"/>
        <v>0</v>
      </c>
      <c r="U836" s="16">
        <f t="shared" si="342"/>
        <v>0</v>
      </c>
      <c r="V836" s="16">
        <f t="shared" si="343"/>
        <v>0</v>
      </c>
      <c r="W836" s="16">
        <f t="shared" si="344"/>
        <v>0</v>
      </c>
      <c r="X836" s="16">
        <f t="shared" si="345"/>
        <v>0</v>
      </c>
      <c r="Y836" s="16">
        <f t="shared" si="346"/>
        <v>0.53913043478260869</v>
      </c>
      <c r="Z836" s="16">
        <f t="shared" si="347"/>
        <v>0.5304347826086957</v>
      </c>
      <c r="AA836" s="16">
        <f t="shared" si="348"/>
        <v>2.0521739130434784</v>
      </c>
      <c r="AB836" s="17">
        <f t="shared" si="349"/>
        <v>0.87826086956521743</v>
      </c>
      <c r="AC836" s="15">
        <v>95675.45</v>
      </c>
      <c r="AD836" s="14">
        <f>AVERAGE(Tabela1[[#This Row],[202407-JUL]:[202506-JUN]])</f>
        <v>115</v>
      </c>
      <c r="AE836" s="14">
        <f t="shared" si="350"/>
        <v>115</v>
      </c>
      <c r="AF836" s="5">
        <v>0</v>
      </c>
      <c r="AG836" s="6">
        <v>482</v>
      </c>
      <c r="AH836" s="4">
        <v>0</v>
      </c>
      <c r="AI836" s="23">
        <f>SUM(Tabela1[[#This Row],[ESTOQUE RJ]:[ESTOQUE SC]])</f>
        <v>482</v>
      </c>
      <c r="AJ836" s="4">
        <v>0</v>
      </c>
      <c r="AK836" s="4">
        <v>0</v>
      </c>
      <c r="AL836" s="24">
        <f>SUM(Tabela1[[#This Row],[QTD CONTAINER]:[QTD FÁBRICA]])</f>
        <v>0</v>
      </c>
      <c r="AM836" s="7">
        <f t="shared" si="351"/>
        <v>4.1913043478260867</v>
      </c>
      <c r="AN836" s="7">
        <f t="shared" si="352"/>
        <v>0</v>
      </c>
      <c r="AO836" s="8">
        <f t="shared" si="353"/>
        <v>0</v>
      </c>
      <c r="AP836" s="9">
        <f t="shared" si="354"/>
        <v>0</v>
      </c>
      <c r="AQ836" s="25">
        <f t="shared" si="355"/>
        <v>4.1913043478260867</v>
      </c>
      <c r="AR836" s="18">
        <f t="shared" si="356"/>
        <v>4.1913043478260867</v>
      </c>
      <c r="AS836" s="7">
        <f t="shared" si="357"/>
        <v>0</v>
      </c>
      <c r="AT836" s="8">
        <f t="shared" si="358"/>
        <v>0</v>
      </c>
      <c r="AU836" s="9">
        <f t="shared" si="359"/>
        <v>0</v>
      </c>
      <c r="AV836" s="10">
        <f t="shared" si="360"/>
        <v>4.1913043478260867</v>
      </c>
      <c r="AW836" s="22">
        <f t="shared" si="361"/>
        <v>6.9565217391304346</v>
      </c>
      <c r="AX836" s="5">
        <f t="shared" si="362"/>
        <v>800</v>
      </c>
      <c r="AY836" s="4">
        <f>IF(
  AND(Tabela1[[#This Row],[GRUPO | ITEM]]="PALHETAS",NOT(OR(MID(Tabela1[[#This Row],[ITEM]],1,5)="YN-PF",MID(Tabela1[[#This Row],[ITEM]],1,5)="YN-PC"))),
  0,
  IF(
    ROUNDUP(
      IF(
        IF(D836="A",13-SUM(AR836:AU836),IF(D836="B",11-SUM(AR836:AU836),IF(D836="C",7-SUM(AR836:AU836))))
        &lt;0,
        0,
        IF(D836="A",13-SUM(AR836:AU836),IF(D836="B",11-SUM(AR836:AU836),IF(D836="C",7-SUM(AR836:AU836))))
      )
      *AE836/C836, 0
    )
    *C836 = 0,
    0,
    ROUNDUP(
      IF(
        IF(D836="A",13-SUM(AR836:AU836),IF(D836="B",11-SUM(AR836:AU836),IF(D836="C",7-SUM(AR836:AU836))))
        &lt;0,
        0,
        IF(D836="A",13-SUM(AR836:AU836),IF(D836="B",11-SUM(AR836:AU836),IF(D836="C",7-SUM(AR836:AU836))))
      )
      *AE836/C836, 0
    ) *C836
  )
)</f>
        <v>800</v>
      </c>
      <c r="AZ836" s="26">
        <f>IF(OR(COUNTIF(AB836,"&gt;="&amp;1.5)+COUNTIF(AA836,"&gt;="&amp;1.5)+COUNTIF(Z836,"&gt;="&amp;1.5)+COUNTIF(Y836,"&gt;="&amp;1.5)+COUNTIF(X836,"&gt;="&amp;1.5)&gt;=2,COUNTIF(AB836,"&gt;="&amp;2)&gt;=1,AND(AA836&gt;=1.5,AB836&lt;=0.3,AI836=0)),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+IFERROR(BA836*C836,0),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+IFERROR(BA836*C836,0),
IFERROR(AVERAGEIF(Tabela1[[#This Row],[COMPRA PADRÃO]:[COMPRA &gt;30%]],"&gt;"&amp;0,Tabela1[[#This Row],[COMPRA PADRÃO]:[COMPRA &gt;30%]]),
0))/Tabela1[[#This Row],[U/CX]],0)*Tabela1[[#This Row],[U/CX]])</f>
        <v>800</v>
      </c>
      <c r="BA836" s="33"/>
      <c r="BB836" s="33"/>
      <c r="BC836" s="42"/>
      <c r="BD836" s="43">
        <f t="shared" si="363"/>
        <v>1.7358490566037736</v>
      </c>
      <c r="BE836" s="44">
        <f>Tabela1[[#This Row],[MÉDIA DIÁRIA]]*180</f>
        <v>312.45283018867923</v>
      </c>
      <c r="BF836" s="44">
        <f>Tabela1[[#This Row],[MÉDIA DIÁRIA]]*IF(Tabela1[[#This Row],[ABC FAT]]="A",(13*22),IF(Tabela1[[#This Row],[ABC FAT]]="B",(9*22),IF(Tabela1[[#This Row],[ABC FAT]]="C",(3*22),0)))</f>
        <v>343.69811320754718</v>
      </c>
      <c r="BG836" s="44">
        <f>SUM(Tabela1[[#This Row],[ESTOQUE TOTAL]],Tabela1[[#This Row],[TRÂNSITO TOTAL]])</f>
        <v>482</v>
      </c>
      <c r="BH8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</v>
      </c>
      <c r="BI8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3.2004830917874397E-3</v>
      </c>
    </row>
    <row r="837" spans="1:61" s="3" customFormat="1" x14ac:dyDescent="0.2">
      <c r="A837" s="4" t="s">
        <v>39</v>
      </c>
      <c r="B837" s="4" t="s">
        <v>755</v>
      </c>
      <c r="C837" s="4">
        <v>20</v>
      </c>
      <c r="D837" s="4" t="s">
        <v>19</v>
      </c>
      <c r="E837" s="5">
        <v>1259</v>
      </c>
      <c r="F837" s="4">
        <v>1066</v>
      </c>
      <c r="G837" s="4">
        <v>807</v>
      </c>
      <c r="H837" s="4">
        <v>876</v>
      </c>
      <c r="I837" s="4">
        <v>1316</v>
      </c>
      <c r="J837" s="4">
        <v>100</v>
      </c>
      <c r="K837" s="4">
        <v>1190</v>
      </c>
      <c r="L837" s="4">
        <v>664</v>
      </c>
      <c r="M837" s="4">
        <v>528</v>
      </c>
      <c r="N837" s="4">
        <v>871</v>
      </c>
      <c r="O837" s="4">
        <v>1339</v>
      </c>
      <c r="P837" s="4">
        <v>575</v>
      </c>
      <c r="Q837" s="13">
        <f t="shared" si="338"/>
        <v>1.4264941931828912</v>
      </c>
      <c r="R837" s="16">
        <f t="shared" si="339"/>
        <v>1.2078179586441318</v>
      </c>
      <c r="S837" s="16">
        <f t="shared" si="340"/>
        <v>0.91436125011802472</v>
      </c>
      <c r="T837" s="16">
        <f t="shared" si="341"/>
        <v>0.99254083655934278</v>
      </c>
      <c r="U837" s="16">
        <f t="shared" si="342"/>
        <v>1.4910773298083277</v>
      </c>
      <c r="V837" s="16">
        <f t="shared" si="343"/>
        <v>0.11330374846567839</v>
      </c>
      <c r="W837" s="16">
        <f t="shared" si="344"/>
        <v>1.348314606741573</v>
      </c>
      <c r="X837" s="16">
        <f t="shared" si="345"/>
        <v>0.75233688981210456</v>
      </c>
      <c r="Y837" s="16">
        <f t="shared" si="346"/>
        <v>0.59824379189878196</v>
      </c>
      <c r="Z837" s="16">
        <f t="shared" si="347"/>
        <v>0.98687564913605885</v>
      </c>
      <c r="AA837" s="16">
        <f t="shared" si="348"/>
        <v>1.5171371919554337</v>
      </c>
      <c r="AB837" s="17">
        <f t="shared" si="349"/>
        <v>0.6514965536776508</v>
      </c>
      <c r="AC837" s="15">
        <v>1286834.07</v>
      </c>
      <c r="AD837" s="14">
        <f>AVERAGE(Tabela1[[#This Row],[202407-JUL]:[202506-JUN]])</f>
        <v>882.58333333333337</v>
      </c>
      <c r="AE837" s="14">
        <f t="shared" si="350"/>
        <v>953.72727272727275</v>
      </c>
      <c r="AF837" s="5">
        <v>32</v>
      </c>
      <c r="AG837" s="6">
        <v>5088</v>
      </c>
      <c r="AH837" s="4">
        <v>2420</v>
      </c>
      <c r="AI837" s="23">
        <f>SUM(Tabela1[[#This Row],[ESTOQUE RJ]:[ESTOQUE SC]])</f>
        <v>7508</v>
      </c>
      <c r="AJ837" s="4">
        <v>4340</v>
      </c>
      <c r="AK837" s="4">
        <v>0</v>
      </c>
      <c r="AL837" s="24">
        <f>SUM(Tabela1[[#This Row],[QTD CONTAINER]:[QTD FÁBRICA]])</f>
        <v>4340</v>
      </c>
      <c r="AM837" s="7">
        <f t="shared" si="351"/>
        <v>5.7648947219337172</v>
      </c>
      <c r="AN837" s="7">
        <f t="shared" si="352"/>
        <v>2.7419507128694174</v>
      </c>
      <c r="AO837" s="8">
        <f t="shared" si="353"/>
        <v>4.9173826834104428</v>
      </c>
      <c r="AP837" s="9">
        <f t="shared" si="354"/>
        <v>0</v>
      </c>
      <c r="AQ837" s="25">
        <f t="shared" si="355"/>
        <v>13.424228118213577</v>
      </c>
      <c r="AR837" s="18">
        <f t="shared" si="356"/>
        <v>5.3348584501000857</v>
      </c>
      <c r="AS837" s="7">
        <f t="shared" si="357"/>
        <v>2.5374130206843959</v>
      </c>
      <c r="AT837" s="8">
        <f t="shared" si="358"/>
        <v>4.5505671527976359</v>
      </c>
      <c r="AU837" s="9">
        <f t="shared" si="359"/>
        <v>0</v>
      </c>
      <c r="AV837" s="10">
        <f t="shared" si="360"/>
        <v>12.422838623582116</v>
      </c>
      <c r="AW837" s="22">
        <f t="shared" si="361"/>
        <v>0.60991860325999514</v>
      </c>
      <c r="AX837" s="5">
        <f t="shared" si="362"/>
        <v>0</v>
      </c>
      <c r="AY837" s="4">
        <f>IF(
  AND(Tabela1[[#This Row],[GRUPO | ITEM]]="PALHETAS",NOT(OR(MID(Tabela1[[#This Row],[ITEM]],1,5)="YN-PF",MID(Tabela1[[#This Row],[ITEM]],1,5)="YN-PC"))),
  0,
  IF(
    ROUNDUP(
      IF(
        IF(D837="A",13-SUM(AR837:AU837),IF(D837="B",11-SUM(AR837:AU837),IF(D837="C",7-SUM(AR837:AU837))))
        &lt;0,
        0,
        IF(D837="A",13-SUM(AR837:AU837),IF(D837="B",11-SUM(AR837:AU837),IF(D837="C",7-SUM(AR837:AU837))))
      )
      *AE837/C837, 0
    )
    *C837 = 0,
    0,
    ROUNDUP(
      IF(
        IF(D837="A",13-SUM(AR837:AU837),IF(D837="B",11-SUM(AR837:AU837),IF(D837="C",7-SUM(AR837:AU837))))
        &lt;0,
        0,
        IF(D837="A",13-SUM(AR837:AU837),IF(D837="B",11-SUM(AR837:AU837),IF(D837="C",7-SUM(AR837:AU837))))
      )
      *AE837/C837, 0
    ) *C837
  )
)</f>
        <v>560</v>
      </c>
      <c r="AZ837" s="26">
        <f>IF(OR(COUNTIF(AB837,"&gt;="&amp;1.5)+COUNTIF(AA837,"&gt;="&amp;1.5)+COUNTIF(Z837,"&gt;="&amp;1.5)+COUNTIF(Y837,"&gt;="&amp;1.5)+COUNTIF(X837,"&gt;="&amp;1.5)&gt;=2,COUNTIF(AB837,"&gt;="&amp;2)&gt;=1,AND(AA837&gt;=1.5,AB837&lt;=0.3,AI837=0)),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+IFERROR(BA837*C837,0),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+IFERROR(BA837*C837,0),
IFERROR(AVERAGEIF(Tabela1[[#This Row],[COMPRA PADRÃO]:[COMPRA &gt;30%]],"&gt;"&amp;0,Tabela1[[#This Row],[COMPRA PADRÃO]:[COMPRA &gt;30%]]),
0))/Tabela1[[#This Row],[U/CX]],0)*Tabela1[[#This Row],[U/CX]])</f>
        <v>560</v>
      </c>
      <c r="BA837" s="19"/>
      <c r="BB837" s="19"/>
      <c r="BC837" s="5"/>
      <c r="BD837" s="43">
        <f t="shared" si="363"/>
        <v>39.966037735849056</v>
      </c>
      <c r="BE837" s="44">
        <f>Tabela1[[#This Row],[MÉDIA DIÁRIA]]*180</f>
        <v>7193.8867924528304</v>
      </c>
      <c r="BF837" s="44">
        <f>Tabela1[[#This Row],[MÉDIA DIÁRIA]]*IF(Tabela1[[#This Row],[ABC FAT]]="A",(13*22),IF(Tabela1[[#This Row],[ABC FAT]]="B",(9*22),IF(Tabela1[[#This Row],[ABC FAT]]="C",(3*22),0)))</f>
        <v>11430.286792452831</v>
      </c>
      <c r="BG837" s="44">
        <f>SUM(Tabela1[[#This Row],[ESTOQUE TOTAL]],Tabela1[[#This Row],[TRÂNSITO TOTAL]])</f>
        <v>11848</v>
      </c>
      <c r="BH8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6780</v>
      </c>
      <c r="BI8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1.3900691362687397E-4</v>
      </c>
    </row>
    <row r="838" spans="1:61" s="3" customFormat="1" x14ac:dyDescent="0.2">
      <c r="A838" s="4" t="s">
        <v>34</v>
      </c>
      <c r="B838" s="4" t="s">
        <v>101</v>
      </c>
      <c r="C838" s="4">
        <v>100</v>
      </c>
      <c r="D838" s="4" t="s">
        <v>19</v>
      </c>
      <c r="E838" s="5">
        <v>440</v>
      </c>
      <c r="F838" s="4">
        <v>526</v>
      </c>
      <c r="G838" s="4">
        <v>575</v>
      </c>
      <c r="H838" s="4">
        <v>707</v>
      </c>
      <c r="I838" s="4">
        <v>790</v>
      </c>
      <c r="J838" s="4">
        <v>165</v>
      </c>
      <c r="K838" s="4">
        <v>875</v>
      </c>
      <c r="L838" s="4">
        <v>950</v>
      </c>
      <c r="M838" s="4">
        <v>320</v>
      </c>
      <c r="N838" s="4">
        <v>460</v>
      </c>
      <c r="O838" s="4">
        <v>453</v>
      </c>
      <c r="P838" s="4">
        <v>370</v>
      </c>
      <c r="Q838" s="13">
        <f t="shared" si="338"/>
        <v>0.79625999095159095</v>
      </c>
      <c r="R838" s="16">
        <f t="shared" si="339"/>
        <v>0.95189262554667464</v>
      </c>
      <c r="S838" s="16">
        <f t="shared" si="340"/>
        <v>1.04056703362992</v>
      </c>
      <c r="T838" s="16">
        <f t="shared" si="341"/>
        <v>1.2794450309153973</v>
      </c>
      <c r="U838" s="16">
        <f t="shared" si="342"/>
        <v>1.4296486201176293</v>
      </c>
      <c r="V838" s="16">
        <f t="shared" si="343"/>
        <v>0.29859749660684659</v>
      </c>
      <c r="W838" s="16">
        <f t="shared" si="344"/>
        <v>1.5834715729150957</v>
      </c>
      <c r="X838" s="16">
        <f t="shared" si="345"/>
        <v>1.7191977077363896</v>
      </c>
      <c r="Y838" s="16">
        <f t="shared" si="346"/>
        <v>0.57909817523752072</v>
      </c>
      <c r="Z838" s="16">
        <f t="shared" si="347"/>
        <v>0.83245362690393598</v>
      </c>
      <c r="AA838" s="16">
        <f t="shared" si="348"/>
        <v>0.81978585432061524</v>
      </c>
      <c r="AB838" s="17">
        <f t="shared" si="349"/>
        <v>0.66958226511838326</v>
      </c>
      <c r="AC838" s="15">
        <v>164583.48000000001</v>
      </c>
      <c r="AD838" s="14">
        <f>AVERAGE(Tabela1[[#This Row],[202407-JUL]:[202506-JUN]])</f>
        <v>552.58333333333337</v>
      </c>
      <c r="AE838" s="14">
        <f t="shared" si="350"/>
        <v>587.81818181818187</v>
      </c>
      <c r="AF838" s="5">
        <v>2</v>
      </c>
      <c r="AG838" s="6">
        <v>2349</v>
      </c>
      <c r="AH838" s="4">
        <v>0</v>
      </c>
      <c r="AI838" s="23">
        <f>SUM(Tabela1[[#This Row],[ESTOQUE RJ]:[ESTOQUE SC]])</f>
        <v>2349</v>
      </c>
      <c r="AJ838" s="4">
        <v>5200</v>
      </c>
      <c r="AK838" s="4">
        <v>0</v>
      </c>
      <c r="AL838" s="24">
        <f>SUM(Tabela1[[#This Row],[QTD CONTAINER]:[QTD FÁBRICA]])</f>
        <v>5200</v>
      </c>
      <c r="AM838" s="7">
        <f t="shared" si="351"/>
        <v>4.2509425426029255</v>
      </c>
      <c r="AN838" s="7">
        <f t="shared" si="352"/>
        <v>0</v>
      </c>
      <c r="AO838" s="8">
        <f t="shared" si="353"/>
        <v>9.4103453476097112</v>
      </c>
      <c r="AP838" s="9">
        <f t="shared" si="354"/>
        <v>0</v>
      </c>
      <c r="AQ838" s="25">
        <f t="shared" si="355"/>
        <v>13.661287890212638</v>
      </c>
      <c r="AR838" s="18">
        <f t="shared" si="356"/>
        <v>3.9961336220228887</v>
      </c>
      <c r="AS838" s="7">
        <f t="shared" si="357"/>
        <v>0</v>
      </c>
      <c r="AT838" s="8">
        <f t="shared" si="358"/>
        <v>8.8462728116300635</v>
      </c>
      <c r="AU838" s="9">
        <f t="shared" si="359"/>
        <v>0</v>
      </c>
      <c r="AV838" s="10">
        <f t="shared" si="360"/>
        <v>12.842406433652952</v>
      </c>
      <c r="AW838" s="22">
        <f t="shared" si="361"/>
        <v>0.17537682767233762</v>
      </c>
      <c r="AX838" s="5">
        <f t="shared" si="362"/>
        <v>0</v>
      </c>
      <c r="AY838" s="4">
        <f>IF(
  AND(Tabela1[[#This Row],[GRUPO | ITEM]]="PALHETAS",NOT(OR(MID(Tabela1[[#This Row],[ITEM]],1,5)="YN-PF",MID(Tabela1[[#This Row],[ITEM]],1,5)="YN-PC"))),
  0,
  IF(
    ROUNDUP(
      IF(
        IF(D838="A",13-SUM(AR838:AU838),IF(D838="B",11-SUM(AR838:AU838),IF(D838="C",7-SUM(AR838:AU838))))
        &lt;0,
        0,
        IF(D838="A",13-SUM(AR838:AU838),IF(D838="B",11-SUM(AR838:AU838),IF(D838="C",7-SUM(AR838:AU838))))
      )
      *AE838/C838, 0
    )
    *C838 = 0,
    0,
    ROUNDUP(
      IF(
        IF(D838="A",13-SUM(AR838:AU838),IF(D838="B",11-SUM(AR838:AU838),IF(D838="C",7-SUM(AR838:AU838))))
        &lt;0,
        0,
        IF(D838="A",13-SUM(AR838:AU838),IF(D838="B",11-SUM(AR838:AU838),IF(D838="C",7-SUM(AR838:AU838))))
      )
      *AE838/C838, 0
    ) *C838
  )
)</f>
        <v>100</v>
      </c>
      <c r="AZ838" s="26">
        <f>IF(OR(COUNTIF(AB838,"&gt;="&amp;1.5)+COUNTIF(AA838,"&gt;="&amp;1.5)+COUNTIF(Z838,"&gt;="&amp;1.5)+COUNTIF(Y838,"&gt;="&amp;1.5)+COUNTIF(X838,"&gt;="&amp;1.5)&gt;=2,COUNTIF(AB838,"&gt;="&amp;2)&gt;=1,AND(AA838&gt;=1.5,AB838&lt;=0.3,AI838=0)),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+IFERROR(BA838*C838,0),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+IFERROR(BA838*C838,0),
IFERROR(AVERAGEIF(Tabela1[[#This Row],[COMPRA PADRÃO]:[COMPRA &gt;30%]],"&gt;"&amp;0,Tabela1[[#This Row],[COMPRA PADRÃO]:[COMPRA &gt;30%]]),
0))/Tabela1[[#This Row],[U/CX]],0)*Tabela1[[#This Row],[U/CX]])</f>
        <v>100</v>
      </c>
      <c r="BA838" s="19"/>
      <c r="BB838" s="19"/>
      <c r="BC838" s="5"/>
      <c r="BD838" s="43">
        <f t="shared" si="363"/>
        <v>25.022641509433964</v>
      </c>
      <c r="BE838" s="44">
        <f>Tabela1[[#This Row],[MÉDIA DIÁRIA]]*180</f>
        <v>4504.0754716981137</v>
      </c>
      <c r="BF838" s="44">
        <f>Tabela1[[#This Row],[MÉDIA DIÁRIA]]*IF(Tabela1[[#This Row],[ABC FAT]]="A",(13*22),IF(Tabela1[[#This Row],[ABC FAT]]="B",(9*22),IF(Tabela1[[#This Row],[ABC FAT]]="C",(3*22),0)))</f>
        <v>7156.4754716981133</v>
      </c>
      <c r="BG838" s="44">
        <f>SUM(Tabela1[[#This Row],[ESTOQUE TOTAL]],Tabela1[[#This Row],[TRÂNSITO TOTAL]])</f>
        <v>7549</v>
      </c>
      <c r="BH8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4100</v>
      </c>
      <c r="BI8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2.2202114646693139E-4</v>
      </c>
    </row>
    <row r="839" spans="1:61" s="3" customFormat="1" x14ac:dyDescent="0.2">
      <c r="A839" s="4" t="s">
        <v>267</v>
      </c>
      <c r="B839" s="4" t="s">
        <v>485</v>
      </c>
      <c r="C839" s="4">
        <v>1</v>
      </c>
      <c r="D839" s="4" t="s">
        <v>16</v>
      </c>
      <c r="E839" s="5">
        <v>11</v>
      </c>
      <c r="F839" s="4">
        <v>44</v>
      </c>
      <c r="G839" s="4">
        <v>21</v>
      </c>
      <c r="H839" s="4">
        <v>82</v>
      </c>
      <c r="I839" s="4">
        <v>15</v>
      </c>
      <c r="J839" s="4"/>
      <c r="K839" s="4">
        <v>35</v>
      </c>
      <c r="L839" s="4">
        <v>5</v>
      </c>
      <c r="M839" s="4">
        <v>12</v>
      </c>
      <c r="N839" s="4">
        <v>23</v>
      </c>
      <c r="O839" s="4">
        <v>20</v>
      </c>
      <c r="P839" s="4">
        <v>12</v>
      </c>
      <c r="Q839" s="13">
        <f t="shared" si="338"/>
        <v>0.43214285714285716</v>
      </c>
      <c r="R839" s="16">
        <f t="shared" si="339"/>
        <v>1.7285714285714286</v>
      </c>
      <c r="S839" s="16">
        <f t="shared" si="340"/>
        <v>0.82500000000000007</v>
      </c>
      <c r="T839" s="16">
        <f t="shared" si="341"/>
        <v>3.2214285714285715</v>
      </c>
      <c r="U839" s="16">
        <f t="shared" si="342"/>
        <v>0.5892857142857143</v>
      </c>
      <c r="V839" s="16">
        <f t="shared" si="343"/>
        <v>0</v>
      </c>
      <c r="W839" s="16">
        <f t="shared" si="344"/>
        <v>1.375</v>
      </c>
      <c r="X839" s="16">
        <f t="shared" si="345"/>
        <v>0.19642857142857145</v>
      </c>
      <c r="Y839" s="16">
        <f t="shared" si="346"/>
        <v>0.47142857142857147</v>
      </c>
      <c r="Z839" s="16">
        <f t="shared" si="347"/>
        <v>0.90357142857142858</v>
      </c>
      <c r="AA839" s="16">
        <f t="shared" si="348"/>
        <v>0.78571428571428581</v>
      </c>
      <c r="AB839" s="17">
        <f t="shared" si="349"/>
        <v>0.47142857142857147</v>
      </c>
      <c r="AC839" s="15">
        <v>37151.339999999997</v>
      </c>
      <c r="AD839" s="14">
        <f>AVERAGE(Tabela1[[#This Row],[202407-JUL]:[202506-JUN]])</f>
        <v>25.454545454545453</v>
      </c>
      <c r="AE839" s="14">
        <f t="shared" si="350"/>
        <v>27.5</v>
      </c>
      <c r="AF839" s="5">
        <v>0</v>
      </c>
      <c r="AG839" s="6">
        <v>11</v>
      </c>
      <c r="AH839" s="4">
        <v>293</v>
      </c>
      <c r="AI839" s="23">
        <f>SUM(Tabela1[[#This Row],[ESTOQUE RJ]:[ESTOQUE SC]])</f>
        <v>304</v>
      </c>
      <c r="AJ839" s="4">
        <v>0</v>
      </c>
      <c r="AK839" s="4">
        <v>0</v>
      </c>
      <c r="AL839" s="24">
        <f>SUM(Tabela1[[#This Row],[QTD CONTAINER]:[QTD FÁBRICA]])</f>
        <v>0</v>
      </c>
      <c r="AM839" s="7">
        <f t="shared" si="351"/>
        <v>0.43214285714285716</v>
      </c>
      <c r="AN839" s="7">
        <f t="shared" si="352"/>
        <v>11.510714285714286</v>
      </c>
      <c r="AO839" s="8">
        <f t="shared" si="353"/>
        <v>0</v>
      </c>
      <c r="AP839" s="9">
        <f t="shared" si="354"/>
        <v>0</v>
      </c>
      <c r="AQ839" s="25">
        <f t="shared" si="355"/>
        <v>11.942857142857143</v>
      </c>
      <c r="AR839" s="18">
        <f t="shared" si="356"/>
        <v>0.4</v>
      </c>
      <c r="AS839" s="7">
        <f t="shared" si="357"/>
        <v>10.654545454545454</v>
      </c>
      <c r="AT839" s="8">
        <f t="shared" si="358"/>
        <v>0</v>
      </c>
      <c r="AU839" s="9">
        <f t="shared" si="359"/>
        <v>0</v>
      </c>
      <c r="AV839" s="10">
        <f t="shared" si="360"/>
        <v>11.054545454545455</v>
      </c>
      <c r="AW839" s="22">
        <f t="shared" si="361"/>
        <v>0</v>
      </c>
      <c r="AX839" s="5">
        <f t="shared" si="362"/>
        <v>0</v>
      </c>
      <c r="AY839" s="4">
        <f>IF(
  AND(Tabela1[[#This Row],[GRUPO | ITEM]]="PALHETAS",NOT(OR(MID(Tabela1[[#This Row],[ITEM]],1,5)="YN-PF",MID(Tabela1[[#This Row],[ITEM]],1,5)="YN-PC"))),
  0,
  IF(
    ROUNDUP(
      IF(
        IF(D839="A",13-SUM(AR839:AU839),IF(D839="B",11-SUM(AR839:AU839),IF(D839="C",7-SUM(AR839:AU839))))
        &lt;0,
        0,
        IF(D839="A",13-SUM(AR839:AU839),IF(D839="B",11-SUM(AR839:AU839),IF(D839="C",7-SUM(AR839:AU839))))
      )
      *AE839/C839, 0
    )
    *C839 = 0,
    0,
    ROUNDUP(
      IF(
        IF(D839="A",13-SUM(AR839:AU839),IF(D839="B",11-SUM(AR839:AU839),IF(D839="C",7-SUM(AR839:AU839))))
        &lt;0,
        0,
        IF(D839="A",13-SUM(AR839:AU839),IF(D839="B",11-SUM(AR839:AU839),IF(D839="C",7-SUM(AR839:AU839))))
      )
      *AE839/C839, 0
    ) *C839
  )
)</f>
        <v>0</v>
      </c>
      <c r="AZ839" s="26">
        <f>IF(OR(COUNTIF(AB839,"&gt;="&amp;1.5)+COUNTIF(AA839,"&gt;="&amp;1.5)+COUNTIF(Z839,"&gt;="&amp;1.5)+COUNTIF(Y839,"&gt;="&amp;1.5)+COUNTIF(X839,"&gt;="&amp;1.5)&gt;=2,COUNTIF(AB839,"&gt;="&amp;2)&gt;=1,AND(AA839&gt;=1.5,AB839&lt;=0.3,AI839=0)),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+IFERROR(BA839*C839,0),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+IFERROR(BA839*C839,0),
IFERROR(AVERAGEIF(Tabela1[[#This Row],[COMPRA PADRÃO]:[COMPRA &gt;30%]],"&gt;"&amp;0,Tabela1[[#This Row],[COMPRA PADRÃO]:[COMPRA &gt;30%]]),
0))/Tabela1[[#This Row],[U/CX]],0)*Tabela1[[#This Row],[U/CX]])</f>
        <v>0</v>
      </c>
      <c r="BA839" s="19"/>
      <c r="BB839" s="19"/>
      <c r="BC839" s="5"/>
      <c r="BD839" s="43">
        <f t="shared" si="363"/>
        <v>1.0566037735849056</v>
      </c>
      <c r="BE839" s="44">
        <f>Tabela1[[#This Row],[MÉDIA DIÁRIA]]*180</f>
        <v>190.18867924528303</v>
      </c>
      <c r="BF839" s="44">
        <f>Tabela1[[#This Row],[MÉDIA DIÁRIA]]*IF(Tabela1[[#This Row],[ABC FAT]]="A",(13*22),IF(Tabela1[[#This Row],[ABC FAT]]="B",(9*22),IF(Tabela1[[#This Row],[ABC FAT]]="C",(3*22),0)))</f>
        <v>209.20754716981131</v>
      </c>
      <c r="BG839" s="44">
        <f>SUM(Tabela1[[#This Row],[ESTOQUE TOTAL]],Tabela1[[#This Row],[TRÂNSITO TOTAL]])</f>
        <v>304</v>
      </c>
      <c r="BH8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95</v>
      </c>
      <c r="BI8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5.2579365079365075E-3</v>
      </c>
    </row>
    <row r="840" spans="1:61" s="3" customFormat="1" x14ac:dyDescent="0.2">
      <c r="A840" s="4" t="s">
        <v>34</v>
      </c>
      <c r="B840" s="4" t="s">
        <v>227</v>
      </c>
      <c r="C840" s="4">
        <v>300</v>
      </c>
      <c r="D840" s="4" t="s">
        <v>85</v>
      </c>
      <c r="E840" s="5">
        <v>109</v>
      </c>
      <c r="F840" s="4">
        <v>65</v>
      </c>
      <c r="G840" s="4">
        <v>55</v>
      </c>
      <c r="H840" s="4">
        <v>70</v>
      </c>
      <c r="I840" s="4">
        <v>124</v>
      </c>
      <c r="J840" s="4">
        <v>20</v>
      </c>
      <c r="K840" s="4">
        <v>80</v>
      </c>
      <c r="L840" s="4"/>
      <c r="M840" s="4">
        <v>90</v>
      </c>
      <c r="N840" s="4">
        <v>30</v>
      </c>
      <c r="O840" s="4">
        <v>70</v>
      </c>
      <c r="P840" s="4">
        <v>70</v>
      </c>
      <c r="Q840" s="13">
        <f t="shared" si="338"/>
        <v>1.5312899106002553</v>
      </c>
      <c r="R840" s="16">
        <f t="shared" si="339"/>
        <v>0.91315453384418899</v>
      </c>
      <c r="S840" s="16">
        <f t="shared" si="340"/>
        <v>0.77266922094508295</v>
      </c>
      <c r="T840" s="16">
        <f t="shared" si="341"/>
        <v>0.98339719029374195</v>
      </c>
      <c r="U840" s="16">
        <f t="shared" si="342"/>
        <v>1.7420178799489143</v>
      </c>
      <c r="V840" s="16">
        <f t="shared" si="343"/>
        <v>0.28097062579821197</v>
      </c>
      <c r="W840" s="16">
        <f t="shared" si="344"/>
        <v>1.1238825031928479</v>
      </c>
      <c r="X840" s="16">
        <f t="shared" si="345"/>
        <v>0</v>
      </c>
      <c r="Y840" s="16">
        <f t="shared" si="346"/>
        <v>1.264367816091954</v>
      </c>
      <c r="Z840" s="16">
        <f t="shared" si="347"/>
        <v>0.42145593869731796</v>
      </c>
      <c r="AA840" s="16">
        <f t="shared" si="348"/>
        <v>0.98339719029374195</v>
      </c>
      <c r="AB840" s="17">
        <f t="shared" si="349"/>
        <v>0.98339719029374195</v>
      </c>
      <c r="AC840" s="15">
        <v>15701.6</v>
      </c>
      <c r="AD840" s="14">
        <f>AVERAGE(Tabela1[[#This Row],[202407-JUL]:[202506-JUN]])</f>
        <v>71.181818181818187</v>
      </c>
      <c r="AE840" s="14">
        <f t="shared" si="350"/>
        <v>76.3</v>
      </c>
      <c r="AF840" s="5">
        <v>0</v>
      </c>
      <c r="AG840" s="6">
        <v>750</v>
      </c>
      <c r="AH840" s="4">
        <v>0</v>
      </c>
      <c r="AI840" s="23">
        <f>SUM(Tabela1[[#This Row],[ESTOQUE RJ]:[ESTOQUE SC]])</f>
        <v>750</v>
      </c>
      <c r="AJ840" s="4">
        <v>0</v>
      </c>
      <c r="AK840" s="4">
        <v>0</v>
      </c>
      <c r="AL840" s="24">
        <f>SUM(Tabela1[[#This Row],[QTD CONTAINER]:[QTD FÁBRICA]])</f>
        <v>0</v>
      </c>
      <c r="AM840" s="7">
        <f t="shared" si="351"/>
        <v>10.536398467432949</v>
      </c>
      <c r="AN840" s="7">
        <f t="shared" si="352"/>
        <v>0</v>
      </c>
      <c r="AO840" s="8">
        <f t="shared" si="353"/>
        <v>0</v>
      </c>
      <c r="AP840" s="9">
        <f t="shared" si="354"/>
        <v>0</v>
      </c>
      <c r="AQ840" s="25">
        <f t="shared" si="355"/>
        <v>10.536398467432949</v>
      </c>
      <c r="AR840" s="18">
        <f t="shared" si="356"/>
        <v>9.8296199213630402</v>
      </c>
      <c r="AS840" s="7">
        <f t="shared" si="357"/>
        <v>0</v>
      </c>
      <c r="AT840" s="8">
        <f t="shared" si="358"/>
        <v>0</v>
      </c>
      <c r="AU840" s="9">
        <f t="shared" si="359"/>
        <v>0</v>
      </c>
      <c r="AV840" s="10">
        <f t="shared" si="360"/>
        <v>9.8296199213630402</v>
      </c>
      <c r="AW840" s="22">
        <f t="shared" si="361"/>
        <v>0</v>
      </c>
      <c r="AX840" s="5">
        <f t="shared" si="362"/>
        <v>0</v>
      </c>
      <c r="AY840" s="4">
        <f>IF(
  AND(Tabela1[[#This Row],[GRUPO | ITEM]]="PALHETAS",NOT(OR(MID(Tabela1[[#This Row],[ITEM]],1,5)="YN-PF",MID(Tabela1[[#This Row],[ITEM]],1,5)="YN-PC"))),
  0,
  IF(
    ROUNDUP(
      IF(
        IF(D840="A",13-SUM(AR840:AU840),IF(D840="B",11-SUM(AR840:AU840),IF(D840="C",7-SUM(AR840:AU840))))
        &lt;0,
        0,
        IF(D840="A",13-SUM(AR840:AU840),IF(D840="B",11-SUM(AR840:AU840),IF(D840="C",7-SUM(AR840:AU840))))
      )
      *AE840/C840, 0
    )
    *C840 = 0,
    0,
    ROUNDUP(
      IF(
        IF(D840="A",13-SUM(AR840:AU840),IF(D840="B",11-SUM(AR840:AU840),IF(D840="C",7-SUM(AR840:AU840))))
        &lt;0,
        0,
        IF(D840="A",13-SUM(AR840:AU840),IF(D840="B",11-SUM(AR840:AU840),IF(D840="C",7-SUM(AR840:AU840))))
      )
      *AE840/C840, 0
    ) *C840
  )
)</f>
        <v>0</v>
      </c>
      <c r="AZ840" s="26">
        <f>IF(OR(COUNTIF(AB840,"&gt;="&amp;1.5)+COUNTIF(AA840,"&gt;="&amp;1.5)+COUNTIF(Z840,"&gt;="&amp;1.5)+COUNTIF(Y840,"&gt;="&amp;1.5)+COUNTIF(X840,"&gt;="&amp;1.5)&gt;=2,COUNTIF(AB840,"&gt;="&amp;2)&gt;=1,AND(AA840&gt;=1.5,AB840&lt;=0.3,AI840=0)),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+IFERROR(BA840*C840,0),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+IFERROR(BA840*C840,0),
IFERROR(AVERAGEIF(Tabela1[[#This Row],[COMPRA PADRÃO]:[COMPRA &gt;30%]],"&gt;"&amp;0,Tabela1[[#This Row],[COMPRA PADRÃO]:[COMPRA &gt;30%]]),
0))/Tabela1[[#This Row],[U/CX]],0)*Tabela1[[#This Row],[U/CX]])</f>
        <v>0</v>
      </c>
      <c r="BA840" s="33"/>
      <c r="BB840" s="33"/>
      <c r="BC840" s="42"/>
      <c r="BD840" s="43">
        <f t="shared" si="363"/>
        <v>2.9547169811320755</v>
      </c>
      <c r="BE840" s="44">
        <f>Tabela1[[#This Row],[MÉDIA DIÁRIA]]*180</f>
        <v>531.84905660377353</v>
      </c>
      <c r="BF840" s="44">
        <f>Tabela1[[#This Row],[MÉDIA DIÁRIA]]*IF(Tabela1[[#This Row],[ABC FAT]]="A",(13*22),IF(Tabela1[[#This Row],[ABC FAT]]="B",(9*22),IF(Tabela1[[#This Row],[ABC FAT]]="C",(3*22),0)))</f>
        <v>195.01132075471699</v>
      </c>
      <c r="BG840" s="44">
        <f>SUM(Tabela1[[#This Row],[ESTOQUE TOTAL]],Tabela1[[#This Row],[TRÂNSITO TOTAL]])</f>
        <v>750</v>
      </c>
      <c r="BH8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1.8802327231446008E-3</v>
      </c>
    </row>
    <row r="841" spans="1:61" s="3" customFormat="1" x14ac:dyDescent="0.2">
      <c r="A841" s="4" t="s">
        <v>39</v>
      </c>
      <c r="B841" s="4" t="s">
        <v>748</v>
      </c>
      <c r="C841" s="4">
        <v>20</v>
      </c>
      <c r="D841" s="4" t="s">
        <v>19</v>
      </c>
      <c r="E841" s="5">
        <v>672</v>
      </c>
      <c r="F841" s="4">
        <v>345</v>
      </c>
      <c r="G841" s="4">
        <v>388</v>
      </c>
      <c r="H841" s="4">
        <v>450</v>
      </c>
      <c r="I841" s="4">
        <v>557</v>
      </c>
      <c r="J841" s="4">
        <v>145</v>
      </c>
      <c r="K841" s="4">
        <v>530</v>
      </c>
      <c r="L841" s="4">
        <v>338</v>
      </c>
      <c r="M841" s="4">
        <v>224</v>
      </c>
      <c r="N841" s="4">
        <v>250</v>
      </c>
      <c r="O841" s="4">
        <v>452</v>
      </c>
      <c r="P841" s="4">
        <v>159</v>
      </c>
      <c r="Q841" s="13">
        <f t="shared" si="338"/>
        <v>1.7880266075388027</v>
      </c>
      <c r="R841" s="16">
        <f t="shared" si="339"/>
        <v>0.91796008869179602</v>
      </c>
      <c r="S841" s="16">
        <f t="shared" si="340"/>
        <v>1.0323725055432373</v>
      </c>
      <c r="T841" s="16">
        <f t="shared" si="341"/>
        <v>1.1973392461197341</v>
      </c>
      <c r="U841" s="16">
        <f t="shared" si="342"/>
        <v>1.4820399113082041</v>
      </c>
      <c r="V841" s="16">
        <f t="shared" si="343"/>
        <v>0.38580931263858093</v>
      </c>
      <c r="W841" s="16">
        <f t="shared" si="344"/>
        <v>1.4101995565410199</v>
      </c>
      <c r="X841" s="16">
        <f t="shared" si="345"/>
        <v>0.89933481152993355</v>
      </c>
      <c r="Y841" s="16">
        <f t="shared" si="346"/>
        <v>0.59600886917960094</v>
      </c>
      <c r="Z841" s="16">
        <f t="shared" si="347"/>
        <v>0.66518847006651893</v>
      </c>
      <c r="AA841" s="16">
        <f t="shared" si="348"/>
        <v>1.2026607538802661</v>
      </c>
      <c r="AB841" s="17">
        <f t="shared" si="349"/>
        <v>0.42305986696230602</v>
      </c>
      <c r="AC841" s="15">
        <v>547915.39</v>
      </c>
      <c r="AD841" s="14">
        <f>AVERAGE(Tabela1[[#This Row],[202407-JUL]:[202506-JUN]])</f>
        <v>375.83333333333331</v>
      </c>
      <c r="AE841" s="14">
        <f t="shared" si="350"/>
        <v>375.83333333333331</v>
      </c>
      <c r="AF841" s="5">
        <v>5</v>
      </c>
      <c r="AG841" s="6">
        <v>1837</v>
      </c>
      <c r="AH841" s="4">
        <v>2080</v>
      </c>
      <c r="AI841" s="23">
        <f>SUM(Tabela1[[#This Row],[ESTOQUE RJ]:[ESTOQUE SC]])</f>
        <v>3917</v>
      </c>
      <c r="AJ841" s="4">
        <v>1280</v>
      </c>
      <c r="AK841" s="4">
        <v>0</v>
      </c>
      <c r="AL841" s="24">
        <f>SUM(Tabela1[[#This Row],[QTD CONTAINER]:[QTD FÁBRICA]])</f>
        <v>1280</v>
      </c>
      <c r="AM841" s="7">
        <f t="shared" si="351"/>
        <v>4.8878048780487804</v>
      </c>
      <c r="AN841" s="7">
        <f t="shared" si="352"/>
        <v>5.5343680709534375</v>
      </c>
      <c r="AO841" s="8">
        <f t="shared" si="353"/>
        <v>3.4057649667405765</v>
      </c>
      <c r="AP841" s="9">
        <f t="shared" si="354"/>
        <v>0</v>
      </c>
      <c r="AQ841" s="25">
        <f t="shared" si="355"/>
        <v>13.827937915742794</v>
      </c>
      <c r="AR841" s="18">
        <f t="shared" si="356"/>
        <v>4.8878048780487804</v>
      </c>
      <c r="AS841" s="7">
        <f t="shared" si="357"/>
        <v>5.5343680709534375</v>
      </c>
      <c r="AT841" s="8">
        <f t="shared" si="358"/>
        <v>3.4057649667405765</v>
      </c>
      <c r="AU841" s="9">
        <f t="shared" si="359"/>
        <v>0</v>
      </c>
      <c r="AV841" s="10">
        <f t="shared" si="360"/>
        <v>13.827937915742794</v>
      </c>
      <c r="AW841" s="22">
        <f t="shared" si="361"/>
        <v>0</v>
      </c>
      <c r="AX841" s="5">
        <f t="shared" si="362"/>
        <v>0</v>
      </c>
      <c r="AY841" s="4">
        <f>IF(
  AND(Tabela1[[#This Row],[GRUPO | ITEM]]="PALHETAS",NOT(OR(MID(Tabela1[[#This Row],[ITEM]],1,5)="YN-PF",MID(Tabela1[[#This Row],[ITEM]],1,5)="YN-PC"))),
  0,
  IF(
    ROUNDUP(
      IF(
        IF(D841="A",13-SUM(AR841:AU841),IF(D841="B",11-SUM(AR841:AU841),IF(D841="C",7-SUM(AR841:AU841))))
        &lt;0,
        0,
        IF(D841="A",13-SUM(AR841:AU841),IF(D841="B",11-SUM(AR841:AU841),IF(D841="C",7-SUM(AR841:AU841))))
      )
      *AE841/C841, 0
    )
    *C841 = 0,
    0,
    ROUNDUP(
      IF(
        IF(D841="A",13-SUM(AR841:AU841),IF(D841="B",11-SUM(AR841:AU841),IF(D841="C",7-SUM(AR841:AU841))))
        &lt;0,
        0,
        IF(D841="A",13-SUM(AR841:AU841),IF(D841="B",11-SUM(AR841:AU841),IF(D841="C",7-SUM(AR841:AU841))))
      )
      *AE841/C841, 0
    ) *C841
  )
)</f>
        <v>0</v>
      </c>
      <c r="AZ841" s="26">
        <f>IF(OR(COUNTIF(AB841,"&gt;="&amp;1.5)+COUNTIF(AA841,"&gt;="&amp;1.5)+COUNTIF(Z841,"&gt;="&amp;1.5)+COUNTIF(Y841,"&gt;="&amp;1.5)+COUNTIF(X841,"&gt;="&amp;1.5)&gt;=2,COUNTIF(AB841,"&gt;="&amp;2)&gt;=1,AND(AA841&gt;=1.5,AB841&lt;=0.3,AI841=0)),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+IFERROR(BA841*C841,0),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+IFERROR(BA841*C841,0),
IFERROR(AVERAGEIF(Tabela1[[#This Row],[COMPRA PADRÃO]:[COMPRA &gt;30%]],"&gt;"&amp;0,Tabela1[[#This Row],[COMPRA PADRÃO]:[COMPRA &gt;30%]]),
0))/Tabela1[[#This Row],[U/CX]],0)*Tabela1[[#This Row],[U/CX]])</f>
        <v>0</v>
      </c>
      <c r="BA841" s="19"/>
      <c r="BB841" s="19"/>
      <c r="BC841" s="5"/>
      <c r="BD841" s="43">
        <f t="shared" si="363"/>
        <v>17.018867924528301</v>
      </c>
      <c r="BE841" s="44">
        <f>Tabela1[[#This Row],[MÉDIA DIÁRIA]]*180</f>
        <v>3063.3962264150941</v>
      </c>
      <c r="BF841" s="44">
        <f>Tabela1[[#This Row],[MÉDIA DIÁRIA]]*IF(Tabela1[[#This Row],[ABC FAT]]="A",(13*22),IF(Tabela1[[#This Row],[ABC FAT]]="B",(9*22),IF(Tabela1[[#This Row],[ABC FAT]]="C",(3*22),0)))</f>
        <v>4867.3962264150941</v>
      </c>
      <c r="BG841" s="44">
        <f>SUM(Tabela1[[#This Row],[ESTOQUE TOTAL]],Tabela1[[#This Row],[TRÂNSITO TOTAL]])</f>
        <v>5197</v>
      </c>
      <c r="BH8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2740</v>
      </c>
      <c r="BI8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3.2643508253264351E-4</v>
      </c>
    </row>
    <row r="842" spans="1:61" s="3" customFormat="1" x14ac:dyDescent="0.2">
      <c r="A842" s="4" t="s">
        <v>39</v>
      </c>
      <c r="B842" s="4" t="s">
        <v>750</v>
      </c>
      <c r="C842" s="4">
        <v>20</v>
      </c>
      <c r="D842" s="4" t="s">
        <v>16</v>
      </c>
      <c r="E842" s="5">
        <v>59</v>
      </c>
      <c r="F842" s="4">
        <v>37</v>
      </c>
      <c r="G842" s="4">
        <v>57</v>
      </c>
      <c r="H842" s="4">
        <v>42</v>
      </c>
      <c r="I842" s="4">
        <v>114</v>
      </c>
      <c r="J842" s="4">
        <v>10</v>
      </c>
      <c r="K842" s="4">
        <v>70</v>
      </c>
      <c r="L842" s="4">
        <v>57</v>
      </c>
      <c r="M842" s="4">
        <v>36</v>
      </c>
      <c r="N842" s="4">
        <v>25</v>
      </c>
      <c r="O842" s="4">
        <v>143</v>
      </c>
      <c r="P842" s="4">
        <v>16</v>
      </c>
      <c r="Q842" s="13">
        <f t="shared" si="338"/>
        <v>1.0630630630630631</v>
      </c>
      <c r="R842" s="16">
        <f t="shared" si="339"/>
        <v>0.66666666666666663</v>
      </c>
      <c r="S842" s="16">
        <f t="shared" si="340"/>
        <v>1.027027027027027</v>
      </c>
      <c r="T842" s="16">
        <f t="shared" si="341"/>
        <v>0.7567567567567568</v>
      </c>
      <c r="U842" s="16">
        <f t="shared" si="342"/>
        <v>2.0540540540540539</v>
      </c>
      <c r="V842" s="16">
        <f t="shared" si="343"/>
        <v>0.18018018018018017</v>
      </c>
      <c r="W842" s="16">
        <f t="shared" si="344"/>
        <v>1.2612612612612613</v>
      </c>
      <c r="X842" s="16">
        <f t="shared" si="345"/>
        <v>1.027027027027027</v>
      </c>
      <c r="Y842" s="16">
        <f t="shared" si="346"/>
        <v>0.64864864864864868</v>
      </c>
      <c r="Z842" s="16">
        <f t="shared" si="347"/>
        <v>0.45045045045045046</v>
      </c>
      <c r="AA842" s="16">
        <f t="shared" si="348"/>
        <v>2.5765765765765765</v>
      </c>
      <c r="AB842" s="17">
        <f t="shared" si="349"/>
        <v>0.28828828828828829</v>
      </c>
      <c r="AC842" s="15">
        <v>103950.17</v>
      </c>
      <c r="AD842" s="14">
        <f>AVERAGE(Tabela1[[#This Row],[202407-JUL]:[202506-JUN]])</f>
        <v>55.5</v>
      </c>
      <c r="AE842" s="14">
        <f t="shared" si="350"/>
        <v>64</v>
      </c>
      <c r="AF842" s="5">
        <v>0</v>
      </c>
      <c r="AG842" s="6">
        <v>433</v>
      </c>
      <c r="AH842" s="4">
        <v>0</v>
      </c>
      <c r="AI842" s="23">
        <f>SUM(Tabela1[[#This Row],[ESTOQUE RJ]:[ESTOQUE SC]])</f>
        <v>433</v>
      </c>
      <c r="AJ842" s="4">
        <v>340</v>
      </c>
      <c r="AK842" s="4">
        <v>0</v>
      </c>
      <c r="AL842" s="24">
        <f>SUM(Tabela1[[#This Row],[QTD CONTAINER]:[QTD FÁBRICA]])</f>
        <v>340</v>
      </c>
      <c r="AM842" s="7">
        <f t="shared" si="351"/>
        <v>7.801801801801802</v>
      </c>
      <c r="AN842" s="7">
        <f t="shared" si="352"/>
        <v>0</v>
      </c>
      <c r="AO842" s="8">
        <f t="shared" si="353"/>
        <v>6.1261261261261257</v>
      </c>
      <c r="AP842" s="9">
        <f t="shared" si="354"/>
        <v>0</v>
      </c>
      <c r="AQ842" s="25">
        <f t="shared" si="355"/>
        <v>13.927927927927929</v>
      </c>
      <c r="AR842" s="18">
        <f t="shared" si="356"/>
        <v>6.765625</v>
      </c>
      <c r="AS842" s="7">
        <f t="shared" si="357"/>
        <v>0</v>
      </c>
      <c r="AT842" s="8">
        <f t="shared" si="358"/>
        <v>5.3125</v>
      </c>
      <c r="AU842" s="9">
        <f t="shared" si="359"/>
        <v>0</v>
      </c>
      <c r="AV842" s="10">
        <f t="shared" si="360"/>
        <v>12.078125</v>
      </c>
      <c r="AW842" s="22">
        <f t="shared" si="361"/>
        <v>0</v>
      </c>
      <c r="AX842" s="5">
        <f t="shared" si="362"/>
        <v>0</v>
      </c>
      <c r="AY842" s="4">
        <f>IF(
  AND(Tabela1[[#This Row],[GRUPO | ITEM]]="PALHETAS",NOT(OR(MID(Tabela1[[#This Row],[ITEM]],1,5)="YN-PF",MID(Tabela1[[#This Row],[ITEM]],1,5)="YN-PC"))),
  0,
  IF(
    ROUNDUP(
      IF(
        IF(D842="A",13-SUM(AR842:AU842),IF(D842="B",11-SUM(AR842:AU842),IF(D842="C",7-SUM(AR842:AU842))))
        &lt;0,
        0,
        IF(D842="A",13-SUM(AR842:AU842),IF(D842="B",11-SUM(AR842:AU842),IF(D842="C",7-SUM(AR842:AU842))))
      )
      *AE842/C842, 0
    )
    *C842 = 0,
    0,
    ROUNDUP(
      IF(
        IF(D842="A",13-SUM(AR842:AU842),IF(D842="B",11-SUM(AR842:AU842),IF(D842="C",7-SUM(AR842:AU842))))
        &lt;0,
        0,
        IF(D842="A",13-SUM(AR842:AU842),IF(D842="B",11-SUM(AR842:AU842),IF(D842="C",7-SUM(AR842:AU842))))
      )
      *AE842/C842, 0
    ) *C842
  )
)</f>
        <v>0</v>
      </c>
      <c r="AZ842" s="26">
        <f>IF(OR(COUNTIF(AB842,"&gt;="&amp;1.5)+COUNTIF(AA842,"&gt;="&amp;1.5)+COUNTIF(Z842,"&gt;="&amp;1.5)+COUNTIF(Y842,"&gt;="&amp;1.5)+COUNTIF(X842,"&gt;="&amp;1.5)&gt;=2,COUNTIF(AB842,"&gt;="&amp;2)&gt;=1,AND(AA842&gt;=1.5,AB842&lt;=0.3,AI842=0)),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+IFERROR(BA842*C842,0),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+IFERROR(BA842*C842,0),
IFERROR(AVERAGEIF(Tabela1[[#This Row],[COMPRA PADRÃO]:[COMPRA &gt;30%]],"&gt;"&amp;0,Tabela1[[#This Row],[COMPRA PADRÃO]:[COMPRA &gt;30%]]),
0))/Tabela1[[#This Row],[U/CX]],0)*Tabela1[[#This Row],[U/CX]])</f>
        <v>0</v>
      </c>
      <c r="BA842" s="19"/>
      <c r="BB842" s="19"/>
      <c r="BC842" s="41"/>
      <c r="BD842" s="43">
        <f t="shared" si="363"/>
        <v>2.5132075471698112</v>
      </c>
      <c r="BE842" s="44">
        <f>Tabela1[[#This Row],[MÉDIA DIÁRIA]]*180</f>
        <v>452.377358490566</v>
      </c>
      <c r="BF842" s="44">
        <f>Tabela1[[#This Row],[MÉDIA DIÁRIA]]*IF(Tabela1[[#This Row],[ABC FAT]]="A",(13*22),IF(Tabela1[[#This Row],[ABC FAT]]="B",(9*22),IF(Tabela1[[#This Row],[ABC FAT]]="C",(3*22),0)))</f>
        <v>497.6150943396226</v>
      </c>
      <c r="BG842" s="44">
        <f>SUM(Tabela1[[#This Row],[ESTOQUE TOTAL]],Tabela1[[#This Row],[TRÂNSITO TOTAL]])</f>
        <v>773</v>
      </c>
      <c r="BH8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</v>
      </c>
      <c r="BI8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2.2105438772105439E-3</v>
      </c>
    </row>
    <row r="843" spans="1:61" s="3" customFormat="1" x14ac:dyDescent="0.2">
      <c r="A843" s="4" t="s">
        <v>39</v>
      </c>
      <c r="B843" s="4" t="s">
        <v>700</v>
      </c>
      <c r="C843" s="4">
        <v>20</v>
      </c>
      <c r="D843" s="4" t="s">
        <v>19</v>
      </c>
      <c r="E843" s="5">
        <v>436</v>
      </c>
      <c r="F843" s="4">
        <v>654</v>
      </c>
      <c r="G843" s="4">
        <v>447</v>
      </c>
      <c r="H843" s="4">
        <v>434</v>
      </c>
      <c r="I843" s="4">
        <v>499</v>
      </c>
      <c r="J843" s="4">
        <v>34</v>
      </c>
      <c r="K843" s="4">
        <v>392</v>
      </c>
      <c r="L843" s="4">
        <v>260</v>
      </c>
      <c r="M843" s="4">
        <v>216</v>
      </c>
      <c r="N843" s="4">
        <v>218</v>
      </c>
      <c r="O843" s="4">
        <v>439</v>
      </c>
      <c r="P843" s="4">
        <v>351</v>
      </c>
      <c r="Q843" s="13">
        <f t="shared" si="338"/>
        <v>1.1945205479452055</v>
      </c>
      <c r="R843" s="16">
        <f t="shared" si="339"/>
        <v>1.7917808219178082</v>
      </c>
      <c r="S843" s="16">
        <f t="shared" si="340"/>
        <v>1.2246575342465753</v>
      </c>
      <c r="T843" s="16">
        <f t="shared" si="341"/>
        <v>1.189041095890411</v>
      </c>
      <c r="U843" s="16">
        <f t="shared" si="342"/>
        <v>1.3671232876712329</v>
      </c>
      <c r="V843" s="16">
        <f t="shared" si="343"/>
        <v>9.3150684931506855E-2</v>
      </c>
      <c r="W843" s="16">
        <f t="shared" si="344"/>
        <v>1.0739726027397261</v>
      </c>
      <c r="X843" s="16">
        <f t="shared" si="345"/>
        <v>0.71232876712328763</v>
      </c>
      <c r="Y843" s="16">
        <f t="shared" si="346"/>
        <v>0.59178082191780823</v>
      </c>
      <c r="Z843" s="16">
        <f t="shared" si="347"/>
        <v>0.59726027397260273</v>
      </c>
      <c r="AA843" s="16">
        <f t="shared" si="348"/>
        <v>1.2027397260273973</v>
      </c>
      <c r="AB843" s="17">
        <f t="shared" si="349"/>
        <v>0.9616438356164384</v>
      </c>
      <c r="AC843" s="15">
        <v>405963.45</v>
      </c>
      <c r="AD843" s="14">
        <f>AVERAGE(Tabela1[[#This Row],[202407-JUL]:[202506-JUN]])</f>
        <v>365</v>
      </c>
      <c r="AE843" s="14">
        <f t="shared" si="350"/>
        <v>395.09090909090907</v>
      </c>
      <c r="AF843" s="5">
        <v>15</v>
      </c>
      <c r="AG843" s="6">
        <v>2197</v>
      </c>
      <c r="AH843" s="4">
        <v>2100</v>
      </c>
      <c r="AI843" s="23">
        <f>SUM(Tabela1[[#This Row],[ESTOQUE RJ]:[ESTOQUE SC]])</f>
        <v>4297</v>
      </c>
      <c r="AJ843" s="4">
        <v>800</v>
      </c>
      <c r="AK843" s="4">
        <v>0</v>
      </c>
      <c r="AL843" s="24">
        <f>SUM(Tabela1[[#This Row],[QTD CONTAINER]:[QTD FÁBRICA]])</f>
        <v>800</v>
      </c>
      <c r="AM843" s="7">
        <f t="shared" si="351"/>
        <v>6.0191780821917806</v>
      </c>
      <c r="AN843" s="7">
        <f t="shared" si="352"/>
        <v>5.7534246575342465</v>
      </c>
      <c r="AO843" s="8">
        <f t="shared" si="353"/>
        <v>2.1917808219178081</v>
      </c>
      <c r="AP843" s="9">
        <f t="shared" si="354"/>
        <v>0</v>
      </c>
      <c r="AQ843" s="25">
        <f t="shared" si="355"/>
        <v>13.964383561643835</v>
      </c>
      <c r="AR843" s="18">
        <f t="shared" si="356"/>
        <v>5.560745513115509</v>
      </c>
      <c r="AS843" s="7">
        <f t="shared" si="357"/>
        <v>5.3152323976069953</v>
      </c>
      <c r="AT843" s="8">
        <f t="shared" si="358"/>
        <v>2.0248504371836171</v>
      </c>
      <c r="AU843" s="9">
        <f t="shared" si="359"/>
        <v>0</v>
      </c>
      <c r="AV843" s="10">
        <f t="shared" si="360"/>
        <v>12.900828347906121</v>
      </c>
      <c r="AW843" s="22">
        <f t="shared" si="361"/>
        <v>0.10525056811386199</v>
      </c>
      <c r="AX843" s="5">
        <f t="shared" si="362"/>
        <v>0</v>
      </c>
      <c r="AY843" s="4">
        <f>IF(
  AND(Tabela1[[#This Row],[GRUPO | ITEM]]="PALHETAS",NOT(OR(MID(Tabela1[[#This Row],[ITEM]],1,5)="YN-PF",MID(Tabela1[[#This Row],[ITEM]],1,5)="YN-PC"))),
  0,
  IF(
    ROUNDUP(
      IF(
        IF(D843="A",13-SUM(AR843:AU843),IF(D843="B",11-SUM(AR843:AU843),IF(D843="C",7-SUM(AR843:AU843))))
        &lt;0,
        0,
        IF(D843="A",13-SUM(AR843:AU843),IF(D843="B",11-SUM(AR843:AU843),IF(D843="C",7-SUM(AR843:AU843))))
      )
      *AE843/C843, 0
    )
    *C843 = 0,
    0,
    ROUNDUP(
      IF(
        IF(D843="A",13-SUM(AR843:AU843),IF(D843="B",11-SUM(AR843:AU843),IF(D843="C",7-SUM(AR843:AU843))))
        &lt;0,
        0,
        IF(D843="A",13-SUM(AR843:AU843),IF(D843="B",11-SUM(AR843:AU843),IF(D843="C",7-SUM(AR843:AU843))))
      )
      *AE843/C843, 0
    ) *C843
  )
)</f>
        <v>40</v>
      </c>
      <c r="AZ843" s="26">
        <f>IF(OR(COUNTIF(AB843,"&gt;="&amp;1.5)+COUNTIF(AA843,"&gt;="&amp;1.5)+COUNTIF(Z843,"&gt;="&amp;1.5)+COUNTIF(Y843,"&gt;="&amp;1.5)+COUNTIF(X843,"&gt;="&amp;1.5)&gt;=2,COUNTIF(AB843,"&gt;="&amp;2)&gt;=1,AND(AA843&gt;=1.5,AB843&lt;=0.3,AI843=0)),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+IFERROR(BA843*C843,0),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+IFERROR(BA843*C843,0),
IFERROR(AVERAGEIF(Tabela1[[#This Row],[COMPRA PADRÃO]:[COMPRA &gt;30%]],"&gt;"&amp;0,Tabela1[[#This Row],[COMPRA PADRÃO]:[COMPRA &gt;30%]]),
0))/Tabela1[[#This Row],[U/CX]],0)*Tabela1[[#This Row],[U/CX]])</f>
        <v>40</v>
      </c>
      <c r="BA843" s="19"/>
      <c r="BB843" s="19"/>
      <c r="BC843" s="5"/>
      <c r="BD843" s="43">
        <f t="shared" si="363"/>
        <v>16.528301886792452</v>
      </c>
      <c r="BE843" s="44">
        <f>Tabela1[[#This Row],[MÉDIA DIÁRIA]]*180</f>
        <v>2975.0943396226412</v>
      </c>
      <c r="BF843" s="44">
        <f>Tabela1[[#This Row],[MÉDIA DIÁRIA]]*IF(Tabela1[[#This Row],[ABC FAT]]="A",(13*22),IF(Tabela1[[#This Row],[ABC FAT]]="B",(9*22),IF(Tabela1[[#This Row],[ABC FAT]]="C",(3*22),0)))</f>
        <v>4727.0943396226412</v>
      </c>
      <c r="BG843" s="44">
        <f>SUM(Tabela1[[#This Row],[ESTOQUE TOTAL]],Tabela1[[#This Row],[TRÂNSITO TOTAL]])</f>
        <v>5097</v>
      </c>
      <c r="BH8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2600</v>
      </c>
      <c r="BI8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3.3612379502790464E-4</v>
      </c>
    </row>
    <row r="844" spans="1:61" s="3" customFormat="1" x14ac:dyDescent="0.2">
      <c r="A844" s="4" t="s">
        <v>172</v>
      </c>
      <c r="B844" s="4" t="s">
        <v>1029</v>
      </c>
      <c r="C844" s="4">
        <v>20</v>
      </c>
      <c r="D844" s="4" t="s">
        <v>19</v>
      </c>
      <c r="E844" s="5">
        <v>380</v>
      </c>
      <c r="F844" s="4">
        <v>544</v>
      </c>
      <c r="G844" s="4">
        <v>240</v>
      </c>
      <c r="H844" s="4">
        <v>800</v>
      </c>
      <c r="I844" s="4">
        <v>500</v>
      </c>
      <c r="J844" s="4">
        <v>240</v>
      </c>
      <c r="K844" s="4">
        <v>540</v>
      </c>
      <c r="L844" s="4">
        <v>80</v>
      </c>
      <c r="M844" s="4">
        <v>440</v>
      </c>
      <c r="N844" s="4">
        <v>300</v>
      </c>
      <c r="O844" s="4">
        <v>600</v>
      </c>
      <c r="P844" s="4">
        <v>380</v>
      </c>
      <c r="Q844" s="13">
        <f t="shared" si="338"/>
        <v>0.90404440919904838</v>
      </c>
      <c r="R844" s="16">
        <f t="shared" si="339"/>
        <v>1.2942109436954798</v>
      </c>
      <c r="S844" s="16">
        <f t="shared" si="340"/>
        <v>0.57097541633624116</v>
      </c>
      <c r="T844" s="16">
        <f t="shared" si="341"/>
        <v>1.9032513877874704</v>
      </c>
      <c r="U844" s="16">
        <f t="shared" si="342"/>
        <v>1.1895321173671689</v>
      </c>
      <c r="V844" s="16">
        <f t="shared" si="343"/>
        <v>0.57097541633624116</v>
      </c>
      <c r="W844" s="16">
        <f t="shared" si="344"/>
        <v>1.2846946867565425</v>
      </c>
      <c r="X844" s="16">
        <f t="shared" si="345"/>
        <v>0.19032513877874704</v>
      </c>
      <c r="Y844" s="16">
        <f t="shared" si="346"/>
        <v>1.0467882632831087</v>
      </c>
      <c r="Z844" s="16">
        <f t="shared" si="347"/>
        <v>0.71371927042030137</v>
      </c>
      <c r="AA844" s="16">
        <f t="shared" si="348"/>
        <v>1.4274385408406027</v>
      </c>
      <c r="AB844" s="17">
        <f t="shared" si="349"/>
        <v>0.90404440919904838</v>
      </c>
      <c r="AC844" s="15">
        <v>229483.32</v>
      </c>
      <c r="AD844" s="14">
        <f>AVERAGE(Tabela1[[#This Row],[202407-JUL]:[202506-JUN]])</f>
        <v>420.33333333333331</v>
      </c>
      <c r="AE844" s="14">
        <f t="shared" si="350"/>
        <v>451.27272727272725</v>
      </c>
      <c r="AF844" s="5">
        <v>6</v>
      </c>
      <c r="AG844" s="6">
        <v>2929</v>
      </c>
      <c r="AH844" s="4">
        <v>1740</v>
      </c>
      <c r="AI844" s="23">
        <f>SUM(Tabela1[[#This Row],[ESTOQUE RJ]:[ESTOQUE SC]])</f>
        <v>4669</v>
      </c>
      <c r="AJ844" s="4">
        <v>0</v>
      </c>
      <c r="AK844" s="4">
        <v>0</v>
      </c>
      <c r="AL844" s="24">
        <f>SUM(Tabela1[[#This Row],[QTD CONTAINER]:[QTD FÁBRICA]])</f>
        <v>0</v>
      </c>
      <c r="AM844" s="7">
        <f t="shared" si="351"/>
        <v>6.9682791435368756</v>
      </c>
      <c r="AN844" s="7">
        <f t="shared" si="352"/>
        <v>4.1395717684377482</v>
      </c>
      <c r="AO844" s="8">
        <f t="shared" si="353"/>
        <v>0</v>
      </c>
      <c r="AP844" s="9">
        <f t="shared" si="354"/>
        <v>0</v>
      </c>
      <c r="AQ844" s="25">
        <f t="shared" si="355"/>
        <v>11.107850911974623</v>
      </c>
      <c r="AR844" s="18">
        <f t="shared" si="356"/>
        <v>6.4905318291700249</v>
      </c>
      <c r="AS844" s="7">
        <f t="shared" si="357"/>
        <v>3.8557614826752622</v>
      </c>
      <c r="AT844" s="8">
        <f t="shared" si="358"/>
        <v>0</v>
      </c>
      <c r="AU844" s="9">
        <f t="shared" si="359"/>
        <v>0</v>
      </c>
      <c r="AV844" s="10">
        <f t="shared" si="360"/>
        <v>10.346293311845287</v>
      </c>
      <c r="AW844" s="22">
        <f t="shared" si="361"/>
        <v>2.2946146090463446</v>
      </c>
      <c r="AX844" s="5">
        <f t="shared" si="362"/>
        <v>800</v>
      </c>
      <c r="AY844" s="4">
        <f>IF(
  AND(Tabela1[[#This Row],[GRUPO | ITEM]]="PALHETAS",NOT(OR(MID(Tabela1[[#This Row],[ITEM]],1,5)="YN-PF",MID(Tabela1[[#This Row],[ITEM]],1,5)="YN-PC"))),
  0,
  IF(
    ROUNDUP(
      IF(
        IF(D844="A",13-SUM(AR844:AU844),IF(D844="B",11-SUM(AR844:AU844),IF(D844="C",7-SUM(AR844:AU844))))
        &lt;0,
        0,
        IF(D844="A",13-SUM(AR844:AU844),IF(D844="B",11-SUM(AR844:AU844),IF(D844="C",7-SUM(AR844:AU844))))
      )
      *AE844/C844, 0
    )
    *C844 = 0,
    0,
    ROUNDUP(
      IF(
        IF(D844="A",13-SUM(AR844:AU844),IF(D844="B",11-SUM(AR844:AU844),IF(D844="C",7-SUM(AR844:AU844))))
        &lt;0,
        0,
        IF(D844="A",13-SUM(AR844:AU844),IF(D844="B",11-SUM(AR844:AU844),IF(D844="C",7-SUM(AR844:AU844))))
      )
      *AE844/C844, 0
    ) *C844
  )
)</f>
        <v>1200</v>
      </c>
      <c r="AZ844" s="26">
        <f>IF(OR(COUNTIF(AB844,"&gt;="&amp;1.5)+COUNTIF(AA844,"&gt;="&amp;1.5)+COUNTIF(Z844,"&gt;="&amp;1.5)+COUNTIF(Y844,"&gt;="&amp;1.5)+COUNTIF(X844,"&gt;="&amp;1.5)&gt;=2,COUNTIF(AB844,"&gt;="&amp;2)&gt;=1,AND(AA844&gt;=1.5,AB844&lt;=0.3,AI844=0)),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+IFERROR(BA844*C844,0),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+IFERROR(BA844*C844,0),
IFERROR(AVERAGEIF(Tabela1[[#This Row],[COMPRA PADRÃO]:[COMPRA &gt;30%]],"&gt;"&amp;0,Tabela1[[#This Row],[COMPRA PADRÃO]:[COMPRA &gt;30%]]),
0))/Tabela1[[#This Row],[U/CX]],0)*Tabela1[[#This Row],[U/CX]])</f>
        <v>1000</v>
      </c>
      <c r="BA844" s="19"/>
      <c r="BB844" s="19"/>
      <c r="BC844" s="5"/>
      <c r="BD844" s="43">
        <f t="shared" si="363"/>
        <v>19.033962264150944</v>
      </c>
      <c r="BE844" s="44">
        <f>Tabela1[[#This Row],[MÉDIA DIÁRIA]]*180</f>
        <v>3426.1132075471696</v>
      </c>
      <c r="BF844" s="44">
        <f>Tabela1[[#This Row],[MÉDIA DIÁRIA]]*IF(Tabela1[[#This Row],[ABC FAT]]="A",(13*22),IF(Tabela1[[#This Row],[ABC FAT]]="B",(9*22),IF(Tabela1[[#This Row],[ABC FAT]]="C",(3*22),0)))</f>
        <v>5443.71320754717</v>
      </c>
      <c r="BG844" s="44">
        <f>SUM(Tabela1[[#This Row],[ESTOQUE TOTAL]],Tabela1[[#This Row],[TRÂNSITO TOTAL]])</f>
        <v>4669</v>
      </c>
      <c r="BH8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4200</v>
      </c>
      <c r="BI8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2.9187593620583311E-4</v>
      </c>
    </row>
    <row r="845" spans="1:61" s="3" customFormat="1" x14ac:dyDescent="0.2">
      <c r="A845" s="4" t="s">
        <v>14</v>
      </c>
      <c r="B845" s="4" t="s">
        <v>610</v>
      </c>
      <c r="C845" s="4">
        <v>3000</v>
      </c>
      <c r="D845" s="4" t="s">
        <v>16</v>
      </c>
      <c r="E845" s="5">
        <v>5150</v>
      </c>
      <c r="F845" s="4">
        <v>2300</v>
      </c>
      <c r="G845" s="4">
        <v>3900</v>
      </c>
      <c r="H845" s="4">
        <v>1500</v>
      </c>
      <c r="I845" s="4">
        <v>4350</v>
      </c>
      <c r="J845" s="4"/>
      <c r="K845" s="4">
        <v>600</v>
      </c>
      <c r="L845" s="4">
        <v>10700</v>
      </c>
      <c r="M845" s="4">
        <v>6200</v>
      </c>
      <c r="N845" s="4">
        <v>500</v>
      </c>
      <c r="O845" s="4">
        <v>3000</v>
      </c>
      <c r="P845" s="4">
        <v>1600</v>
      </c>
      <c r="Q845" s="13">
        <f t="shared" si="338"/>
        <v>1.4233668341708543</v>
      </c>
      <c r="R845" s="16">
        <f t="shared" si="339"/>
        <v>0.63567839195979903</v>
      </c>
      <c r="S845" s="16">
        <f t="shared" si="340"/>
        <v>1.0778894472361809</v>
      </c>
      <c r="T845" s="16">
        <f t="shared" si="341"/>
        <v>0.41457286432160806</v>
      </c>
      <c r="U845" s="16">
        <f t="shared" si="342"/>
        <v>1.2022613065326633</v>
      </c>
      <c r="V845" s="16">
        <f t="shared" si="343"/>
        <v>0</v>
      </c>
      <c r="W845" s="16">
        <f t="shared" si="344"/>
        <v>0.16582914572864321</v>
      </c>
      <c r="X845" s="16">
        <f t="shared" si="345"/>
        <v>2.9572864321608043</v>
      </c>
      <c r="Y845" s="16">
        <f t="shared" si="346"/>
        <v>1.7135678391959799</v>
      </c>
      <c r="Z845" s="16">
        <f t="shared" si="347"/>
        <v>0.13819095477386936</v>
      </c>
      <c r="AA845" s="16">
        <f t="shared" si="348"/>
        <v>0.82914572864321612</v>
      </c>
      <c r="AB845" s="17">
        <f t="shared" si="349"/>
        <v>0.44221105527638194</v>
      </c>
      <c r="AC845" s="15">
        <v>34113</v>
      </c>
      <c r="AD845" s="14">
        <f>AVERAGE(Tabela1[[#This Row],[202407-JUL]:[202506-JUN]])</f>
        <v>3618.181818181818</v>
      </c>
      <c r="AE845" s="14">
        <f t="shared" si="350"/>
        <v>4300</v>
      </c>
      <c r="AF845" s="5">
        <v>0</v>
      </c>
      <c r="AG845" s="6">
        <v>42070</v>
      </c>
      <c r="AH845" s="4">
        <v>0</v>
      </c>
      <c r="AI845" s="23">
        <f>SUM(Tabela1[[#This Row],[ESTOQUE RJ]:[ESTOQUE SC]])</f>
        <v>42070</v>
      </c>
      <c r="AJ845" s="4">
        <v>9000</v>
      </c>
      <c r="AK845" s="4">
        <v>0</v>
      </c>
      <c r="AL845" s="24">
        <f>SUM(Tabela1[[#This Row],[QTD CONTAINER]:[QTD FÁBRICA]])</f>
        <v>9000</v>
      </c>
      <c r="AM845" s="7">
        <f t="shared" si="351"/>
        <v>11.627386934673368</v>
      </c>
      <c r="AN845" s="7">
        <f t="shared" si="352"/>
        <v>0</v>
      </c>
      <c r="AO845" s="8">
        <f t="shared" si="353"/>
        <v>2.4874371859296485</v>
      </c>
      <c r="AP845" s="9">
        <f t="shared" si="354"/>
        <v>0</v>
      </c>
      <c r="AQ845" s="25">
        <f t="shared" si="355"/>
        <v>14.114824120603016</v>
      </c>
      <c r="AR845" s="18">
        <f t="shared" si="356"/>
        <v>9.7837209302325583</v>
      </c>
      <c r="AS845" s="7">
        <f t="shared" si="357"/>
        <v>0</v>
      </c>
      <c r="AT845" s="8">
        <f t="shared" si="358"/>
        <v>2.0930232558139537</v>
      </c>
      <c r="AU845" s="9">
        <f t="shared" si="359"/>
        <v>0</v>
      </c>
      <c r="AV845" s="10">
        <f t="shared" si="360"/>
        <v>11.876744186046512</v>
      </c>
      <c r="AW845" s="22">
        <f t="shared" si="361"/>
        <v>6.0619977037887489</v>
      </c>
      <c r="AX845" s="5">
        <f t="shared" si="362"/>
        <v>0</v>
      </c>
      <c r="AY845" s="4">
        <f>IF(
  AND(Tabela1[[#This Row],[GRUPO | ITEM]]="PALHETAS",NOT(OR(MID(Tabela1[[#This Row],[ITEM]],1,5)="YN-PF",MID(Tabela1[[#This Row],[ITEM]],1,5)="YN-PC"))),
  0,
  IF(
    ROUNDUP(
      IF(
        IF(D845="A",13-SUM(AR845:AU845),IF(D845="B",11-SUM(AR845:AU845),IF(D845="C",7-SUM(AR845:AU845))))
        &lt;0,
        0,
        IF(D845="A",13-SUM(AR845:AU845),IF(D845="B",11-SUM(AR845:AU845),IF(D845="C",7-SUM(AR845:AU845))))
      )
      *AE845/C845, 0
    )
    *C845 = 0,
    0,
    ROUNDUP(
      IF(
        IF(D845="A",13-SUM(AR845:AU845),IF(D845="B",11-SUM(AR845:AU845),IF(D845="C",7-SUM(AR845:AU845))))
        &lt;0,
        0,
        IF(D845="A",13-SUM(AR845:AU845),IF(D845="B",11-SUM(AR845:AU845),IF(D845="C",7-SUM(AR845:AU845))))
      )
      *AE845/C845, 0
    ) *C845
  )
)</f>
        <v>0</v>
      </c>
      <c r="AZ845" s="26">
        <f>IF(OR(COUNTIF(AB845,"&gt;="&amp;1.5)+COUNTIF(AA845,"&gt;="&amp;1.5)+COUNTIF(Z845,"&gt;="&amp;1.5)+COUNTIF(Y845,"&gt;="&amp;1.5)+COUNTIF(X845,"&gt;="&amp;1.5)&gt;=2,COUNTIF(AB845,"&gt;="&amp;2)&gt;=1,AND(AA845&gt;=1.5,AB845&lt;=0.3,AI845=0)),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+IFERROR(BA845*C845,0),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+IFERROR(BA845*C845,0),
IFERROR(AVERAGEIF(Tabela1[[#This Row],[COMPRA PADRÃO]:[COMPRA &gt;30%]],"&gt;"&amp;0,Tabela1[[#This Row],[COMPRA PADRÃO]:[COMPRA &gt;30%]]),
0))/Tabela1[[#This Row],[U/CX]],0)*Tabela1[[#This Row],[U/CX]])</f>
        <v>24000</v>
      </c>
      <c r="BA845" s="19"/>
      <c r="BB845" s="19"/>
      <c r="BC845" s="5"/>
      <c r="BD845" s="43">
        <f t="shared" si="363"/>
        <v>150.18867924528303</v>
      </c>
      <c r="BE845" s="44">
        <f>Tabela1[[#This Row],[MÉDIA DIÁRIA]]*180</f>
        <v>27033.962264150945</v>
      </c>
      <c r="BF845" s="44">
        <f>Tabela1[[#This Row],[MÉDIA DIÁRIA]]*IF(Tabela1[[#This Row],[ABC FAT]]="A",(13*22),IF(Tabela1[[#This Row],[ABC FAT]]="B",(9*22),IF(Tabela1[[#This Row],[ABC FAT]]="C",(3*22),0)))</f>
        <v>29737.358490566039</v>
      </c>
      <c r="BG845" s="44">
        <f>SUM(Tabela1[[#This Row],[ESTOQUE TOTAL]],Tabela1[[#This Row],[TRÂNSITO TOTAL]])</f>
        <v>51070</v>
      </c>
      <c r="BH8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6000</v>
      </c>
      <c r="BI8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3.6990508096035735E-5</v>
      </c>
    </row>
    <row r="846" spans="1:61" s="3" customFormat="1" x14ac:dyDescent="0.2">
      <c r="A846" s="4" t="s">
        <v>14</v>
      </c>
      <c r="B846" s="4" t="s">
        <v>650</v>
      </c>
      <c r="C846" s="4">
        <v>250</v>
      </c>
      <c r="D846" s="4" t="s">
        <v>19</v>
      </c>
      <c r="E846" s="5">
        <v>3410</v>
      </c>
      <c r="F846" s="4">
        <v>3900</v>
      </c>
      <c r="G846" s="4">
        <v>2710</v>
      </c>
      <c r="H846" s="4">
        <v>3270</v>
      </c>
      <c r="I846" s="4">
        <v>4420</v>
      </c>
      <c r="J846" s="4">
        <v>1300</v>
      </c>
      <c r="K846" s="4">
        <v>3520</v>
      </c>
      <c r="L846" s="4">
        <v>2860</v>
      </c>
      <c r="M846" s="4">
        <v>2220</v>
      </c>
      <c r="N846" s="4">
        <v>2350</v>
      </c>
      <c r="O846" s="4"/>
      <c r="P846" s="4">
        <v>1200</v>
      </c>
      <c r="Q846" s="13">
        <f t="shared" si="338"/>
        <v>1.2037869062901156</v>
      </c>
      <c r="R846" s="16">
        <f t="shared" si="339"/>
        <v>1.3767650834403082</v>
      </c>
      <c r="S846" s="16">
        <f t="shared" si="340"/>
        <v>0.9566752246469834</v>
      </c>
      <c r="T846" s="16">
        <f t="shared" si="341"/>
        <v>1.1543645699614891</v>
      </c>
      <c r="U846" s="16">
        <f t="shared" si="342"/>
        <v>1.5603337612323493</v>
      </c>
      <c r="V846" s="16">
        <f t="shared" si="343"/>
        <v>0.45892169448010273</v>
      </c>
      <c r="W846" s="16">
        <f t="shared" si="344"/>
        <v>1.2426187419768935</v>
      </c>
      <c r="X846" s="16">
        <f t="shared" si="345"/>
        <v>1.009627727856226</v>
      </c>
      <c r="Y846" s="16">
        <f t="shared" si="346"/>
        <v>0.78369704749679081</v>
      </c>
      <c r="Z846" s="16">
        <f t="shared" si="347"/>
        <v>0.82958921694480103</v>
      </c>
      <c r="AA846" s="16">
        <f t="shared" si="348"/>
        <v>0</v>
      </c>
      <c r="AB846" s="17">
        <f t="shared" si="349"/>
        <v>0.42362002567394097</v>
      </c>
      <c r="AC846" s="15">
        <v>182503.3</v>
      </c>
      <c r="AD846" s="14">
        <f>AVERAGE(Tabela1[[#This Row],[202407-JUL]:[202506-JUN]])</f>
        <v>2832.7272727272725</v>
      </c>
      <c r="AE846" s="14">
        <f t="shared" si="350"/>
        <v>2832.7272727272725</v>
      </c>
      <c r="AF846" s="5">
        <v>3</v>
      </c>
      <c r="AG846" s="6">
        <v>31100</v>
      </c>
      <c r="AH846" s="4">
        <v>0</v>
      </c>
      <c r="AI846" s="23">
        <f>SUM(Tabela1[[#This Row],[ESTOQUE RJ]:[ESTOQUE SC]])</f>
        <v>31100</v>
      </c>
      <c r="AJ846" s="4">
        <v>3750</v>
      </c>
      <c r="AK846" s="4">
        <v>0</v>
      </c>
      <c r="AL846" s="24">
        <f>SUM(Tabela1[[#This Row],[QTD CONTAINER]:[QTD FÁBRICA]])</f>
        <v>3750</v>
      </c>
      <c r="AM846" s="7">
        <f t="shared" si="351"/>
        <v>10.978818998716303</v>
      </c>
      <c r="AN846" s="7">
        <f t="shared" si="352"/>
        <v>0</v>
      </c>
      <c r="AO846" s="8">
        <f t="shared" si="353"/>
        <v>1.3238125802310656</v>
      </c>
      <c r="AP846" s="9">
        <f t="shared" si="354"/>
        <v>0</v>
      </c>
      <c r="AQ846" s="25">
        <f t="shared" si="355"/>
        <v>12.302631578947368</v>
      </c>
      <c r="AR846" s="18">
        <f t="shared" si="356"/>
        <v>10.978818998716303</v>
      </c>
      <c r="AS846" s="7">
        <f t="shared" si="357"/>
        <v>0</v>
      </c>
      <c r="AT846" s="8">
        <f t="shared" si="358"/>
        <v>1.3238125802310656</v>
      </c>
      <c r="AU846" s="9">
        <f t="shared" si="359"/>
        <v>0</v>
      </c>
      <c r="AV846" s="10">
        <f t="shared" si="360"/>
        <v>12.302631578947368</v>
      </c>
      <c r="AW846" s="22">
        <f t="shared" si="361"/>
        <v>0.70603337612323491</v>
      </c>
      <c r="AX846" s="5">
        <f t="shared" si="362"/>
        <v>2000</v>
      </c>
      <c r="AY846" s="4">
        <f>IF(
  AND(Tabela1[[#This Row],[GRUPO | ITEM]]="PALHETAS",NOT(OR(MID(Tabela1[[#This Row],[ITEM]],1,5)="YN-PF",MID(Tabela1[[#This Row],[ITEM]],1,5)="YN-PC"))),
  0,
  IF(
    ROUNDUP(
      IF(
        IF(D846="A",13-SUM(AR846:AU846),IF(D846="B",11-SUM(AR846:AU846),IF(D846="C",7-SUM(AR846:AU846))))
        &lt;0,
        0,
        IF(D846="A",13-SUM(AR846:AU846),IF(D846="B",11-SUM(AR846:AU846),IF(D846="C",7-SUM(AR846:AU846))))
      )
      *AE846/C846, 0
    )
    *C846 = 0,
    0,
    ROUNDUP(
      IF(
        IF(D846="A",13-SUM(AR846:AU846),IF(D846="B",11-SUM(AR846:AU846),IF(D846="C",7-SUM(AR846:AU846))))
        &lt;0,
        0,
        IF(D846="A",13-SUM(AR846:AU846),IF(D846="B",11-SUM(AR846:AU846),IF(D846="C",7-SUM(AR846:AU846))))
      )
      *AE846/C846, 0
    ) *C846
  )
)</f>
        <v>2000</v>
      </c>
      <c r="AZ846" s="26">
        <f>IF(OR(COUNTIF(AB846,"&gt;="&amp;1.5)+COUNTIF(AA846,"&gt;="&amp;1.5)+COUNTIF(Z846,"&gt;="&amp;1.5)+COUNTIF(Y846,"&gt;="&amp;1.5)+COUNTIF(X846,"&gt;="&amp;1.5)&gt;=2,COUNTIF(AB846,"&gt;="&amp;2)&gt;=1,AND(AA846&gt;=1.5,AB846&lt;=0.3,AI846=0)),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+IFERROR(BA846*C846,0),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+IFERROR(BA846*C846,0),
IFERROR(AVERAGEIF(Tabela1[[#This Row],[COMPRA PADRÃO]:[COMPRA &gt;30%]],"&gt;"&amp;0,Tabela1[[#This Row],[COMPRA PADRÃO]:[COMPRA &gt;30%]]),
0))/Tabela1[[#This Row],[U/CX]],0)*Tabela1[[#This Row],[U/CX]])</f>
        <v>2000</v>
      </c>
      <c r="BA846" s="19"/>
      <c r="BB846" s="19"/>
      <c r="BC846" s="5"/>
      <c r="BD846" s="43">
        <f t="shared" si="363"/>
        <v>117.58490566037736</v>
      </c>
      <c r="BE846" s="44">
        <f>Tabela1[[#This Row],[MÉDIA DIÁRIA]]*180</f>
        <v>21165.283018867925</v>
      </c>
      <c r="BF846" s="44">
        <f>Tabela1[[#This Row],[MÉDIA DIÁRIA]]*IF(Tabela1[[#This Row],[ABC FAT]]="A",(13*22),IF(Tabela1[[#This Row],[ABC FAT]]="B",(9*22),IF(Tabela1[[#This Row],[ABC FAT]]="C",(3*22),0)))</f>
        <v>33629.283018867922</v>
      </c>
      <c r="BG846" s="44">
        <f>SUM(Tabela1[[#This Row],[ESTOQUE TOTAL]],Tabela1[[#This Row],[TRÂNSITO TOTAL]])</f>
        <v>34850</v>
      </c>
      <c r="BH8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20000</v>
      </c>
      <c r="BI8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4.7247182998145768E-5</v>
      </c>
    </row>
    <row r="847" spans="1:61" s="3" customFormat="1" x14ac:dyDescent="0.2">
      <c r="A847" s="4" t="s">
        <v>14</v>
      </c>
      <c r="B847" s="4" t="s">
        <v>659</v>
      </c>
      <c r="C847" s="4">
        <v>5000</v>
      </c>
      <c r="D847" s="4" t="s">
        <v>85</v>
      </c>
      <c r="E847" s="5">
        <v>4500</v>
      </c>
      <c r="F847" s="4">
        <v>2000</v>
      </c>
      <c r="G847" s="4">
        <v>600</v>
      </c>
      <c r="H847" s="4">
        <v>800</v>
      </c>
      <c r="I847" s="4">
        <v>1200</v>
      </c>
      <c r="J847" s="4">
        <v>500</v>
      </c>
      <c r="K847" s="4">
        <v>1370</v>
      </c>
      <c r="L847" s="4">
        <v>800</v>
      </c>
      <c r="M847" s="4">
        <v>1400</v>
      </c>
      <c r="N847" s="4">
        <v>1100</v>
      </c>
      <c r="O847" s="4">
        <v>3700</v>
      </c>
      <c r="P847" s="4">
        <v>1400</v>
      </c>
      <c r="Q847" s="13">
        <f t="shared" si="338"/>
        <v>2.7878162106350026</v>
      </c>
      <c r="R847" s="16">
        <f t="shared" si="339"/>
        <v>1.23902942694889</v>
      </c>
      <c r="S847" s="16">
        <f t="shared" si="340"/>
        <v>0.37170882808466699</v>
      </c>
      <c r="T847" s="16">
        <f t="shared" si="341"/>
        <v>0.49561177077955598</v>
      </c>
      <c r="U847" s="16">
        <f t="shared" si="342"/>
        <v>0.74341765616933397</v>
      </c>
      <c r="V847" s="16">
        <f t="shared" si="343"/>
        <v>0.30975735673722249</v>
      </c>
      <c r="W847" s="16">
        <f t="shared" si="344"/>
        <v>0.84873515745998962</v>
      </c>
      <c r="X847" s="16">
        <f t="shared" si="345"/>
        <v>0.49561177077955598</v>
      </c>
      <c r="Y847" s="16">
        <f t="shared" si="346"/>
        <v>0.86732059886422297</v>
      </c>
      <c r="Z847" s="16">
        <f t="shared" si="347"/>
        <v>0.68146618482188948</v>
      </c>
      <c r="AA847" s="16">
        <f t="shared" si="348"/>
        <v>2.2922044398554466</v>
      </c>
      <c r="AB847" s="17">
        <f t="shared" si="349"/>
        <v>0.86732059886422297</v>
      </c>
      <c r="AC847" s="15">
        <v>11737.3</v>
      </c>
      <c r="AD847" s="14">
        <f>AVERAGE(Tabela1[[#This Row],[202407-JUL]:[202506-JUN]])</f>
        <v>1614.1666666666667</v>
      </c>
      <c r="AE847" s="14">
        <f t="shared" si="350"/>
        <v>1614.1666666666667</v>
      </c>
      <c r="AF847" s="5">
        <v>1</v>
      </c>
      <c r="AG847" s="6">
        <v>23530</v>
      </c>
      <c r="AH847" s="4">
        <v>0</v>
      </c>
      <c r="AI847" s="23">
        <f>SUM(Tabela1[[#This Row],[ESTOQUE RJ]:[ESTOQUE SC]])</f>
        <v>23530</v>
      </c>
      <c r="AJ847" s="4">
        <v>0</v>
      </c>
      <c r="AK847" s="4">
        <v>0</v>
      </c>
      <c r="AL847" s="24">
        <f>SUM(Tabela1[[#This Row],[QTD CONTAINER]:[QTD FÁBRICA]])</f>
        <v>0</v>
      </c>
      <c r="AM847" s="7">
        <f t="shared" si="351"/>
        <v>14.577181208053691</v>
      </c>
      <c r="AN847" s="7">
        <f t="shared" si="352"/>
        <v>0</v>
      </c>
      <c r="AO847" s="8">
        <f t="shared" si="353"/>
        <v>0</v>
      </c>
      <c r="AP847" s="9">
        <f t="shared" si="354"/>
        <v>0</v>
      </c>
      <c r="AQ847" s="25">
        <f t="shared" si="355"/>
        <v>14.577181208053691</v>
      </c>
      <c r="AR847" s="18">
        <f t="shared" si="356"/>
        <v>14.577181208053691</v>
      </c>
      <c r="AS847" s="7">
        <f t="shared" si="357"/>
        <v>0</v>
      </c>
      <c r="AT847" s="8">
        <f t="shared" si="358"/>
        <v>0</v>
      </c>
      <c r="AU847" s="9">
        <f t="shared" si="359"/>
        <v>0</v>
      </c>
      <c r="AV847" s="10">
        <f t="shared" si="360"/>
        <v>14.577181208053691</v>
      </c>
      <c r="AW847" s="22">
        <f t="shared" si="361"/>
        <v>0</v>
      </c>
      <c r="AX847" s="5">
        <f t="shared" si="362"/>
        <v>0</v>
      </c>
      <c r="AY847" s="4">
        <f>IF(
  AND(Tabela1[[#This Row],[GRUPO | ITEM]]="PALHETAS",NOT(OR(MID(Tabela1[[#This Row],[ITEM]],1,5)="YN-PF",MID(Tabela1[[#This Row],[ITEM]],1,5)="YN-PC"))),
  0,
  IF(
    ROUNDUP(
      IF(
        IF(D847="A",13-SUM(AR847:AU847),IF(D847="B",11-SUM(AR847:AU847),IF(D847="C",7-SUM(AR847:AU847))))
        &lt;0,
        0,
        IF(D847="A",13-SUM(AR847:AU847),IF(D847="B",11-SUM(AR847:AU847),IF(D847="C",7-SUM(AR847:AU847))))
      )
      *AE847/C847, 0
    )
    *C847 = 0,
    0,
    ROUNDUP(
      IF(
        IF(D847="A",13-SUM(AR847:AU847),IF(D847="B",11-SUM(AR847:AU847),IF(D847="C",7-SUM(AR847:AU847))))
        &lt;0,
        0,
        IF(D847="A",13-SUM(AR847:AU847),IF(D847="B",11-SUM(AR847:AU847),IF(D847="C",7-SUM(AR847:AU847))))
      )
      *AE847/C847, 0
    ) *C847
  )
)</f>
        <v>0</v>
      </c>
      <c r="AZ847" s="26">
        <f>IF(OR(COUNTIF(AB847,"&gt;="&amp;1.5)+COUNTIF(AA847,"&gt;="&amp;1.5)+COUNTIF(Z847,"&gt;="&amp;1.5)+COUNTIF(Y847,"&gt;="&amp;1.5)+COUNTIF(X847,"&gt;="&amp;1.5)&gt;=2,COUNTIF(AB847,"&gt;="&amp;2)&gt;=1,AND(AA847&gt;=1.5,AB847&lt;=0.3,AI847=0)),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+IFERROR(BA847*C847,0),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+IFERROR(BA847*C847,0),
IFERROR(AVERAGEIF(Tabela1[[#This Row],[COMPRA PADRÃO]:[COMPRA &gt;30%]],"&gt;"&amp;0,Tabela1[[#This Row],[COMPRA PADRÃO]:[COMPRA &gt;30%]]),
0))/Tabela1[[#This Row],[U/CX]],0)*Tabela1[[#This Row],[U/CX]])</f>
        <v>0</v>
      </c>
      <c r="BA847" s="33"/>
      <c r="BB847" s="33"/>
      <c r="BC847" s="42"/>
      <c r="BD847" s="43">
        <f t="shared" si="363"/>
        <v>73.094339622641513</v>
      </c>
      <c r="BE847" s="44">
        <f>Tabela1[[#This Row],[MÉDIA DIÁRIA]]*180</f>
        <v>13156.981132075472</v>
      </c>
      <c r="BF847" s="44">
        <f>Tabela1[[#This Row],[MÉDIA DIÁRIA]]*IF(Tabela1[[#This Row],[ABC FAT]]="A",(13*22),IF(Tabela1[[#This Row],[ABC FAT]]="B",(9*22),IF(Tabela1[[#This Row],[ABC FAT]]="C",(3*22),0)))</f>
        <v>4824.2264150943402</v>
      </c>
      <c r="BG847" s="44">
        <f>SUM(Tabela1[[#This Row],[ESTOQUE TOTAL]],Tabela1[[#This Row],[TRÂNSITO TOTAL]])</f>
        <v>23530</v>
      </c>
      <c r="BH8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7.6005277347559227E-5</v>
      </c>
    </row>
    <row r="848" spans="1:61" s="3" customFormat="1" x14ac:dyDescent="0.2">
      <c r="A848" s="4" t="s">
        <v>14</v>
      </c>
      <c r="B848" s="4" t="s">
        <v>658</v>
      </c>
      <c r="C848" s="4">
        <v>200</v>
      </c>
      <c r="D848" s="4" t="s">
        <v>16</v>
      </c>
      <c r="E848" s="5">
        <v>220</v>
      </c>
      <c r="F848" s="4">
        <v>780</v>
      </c>
      <c r="G848" s="4">
        <v>1350</v>
      </c>
      <c r="H848" s="4">
        <v>550</v>
      </c>
      <c r="I848" s="4">
        <v>1400</v>
      </c>
      <c r="J848" s="4"/>
      <c r="K848" s="4">
        <v>100</v>
      </c>
      <c r="L848" s="4">
        <v>930</v>
      </c>
      <c r="M848" s="4">
        <v>850</v>
      </c>
      <c r="N848" s="4">
        <v>350</v>
      </c>
      <c r="O848" s="4">
        <v>1200</v>
      </c>
      <c r="P848" s="4">
        <v>600</v>
      </c>
      <c r="Q848" s="13">
        <f t="shared" si="338"/>
        <v>0.29051620648259302</v>
      </c>
      <c r="R848" s="16">
        <f t="shared" si="339"/>
        <v>1.0300120048019208</v>
      </c>
      <c r="S848" s="16">
        <f t="shared" si="340"/>
        <v>1.7827130852340938</v>
      </c>
      <c r="T848" s="16">
        <f t="shared" si="341"/>
        <v>0.72629051620648266</v>
      </c>
      <c r="U848" s="16">
        <f t="shared" si="342"/>
        <v>1.8487394957983194</v>
      </c>
      <c r="V848" s="16">
        <f t="shared" si="343"/>
        <v>0</v>
      </c>
      <c r="W848" s="16">
        <f t="shared" si="344"/>
        <v>0.13205282112845138</v>
      </c>
      <c r="X848" s="16">
        <f t="shared" si="345"/>
        <v>1.2280912364945979</v>
      </c>
      <c r="Y848" s="16">
        <f t="shared" si="346"/>
        <v>1.1224489795918369</v>
      </c>
      <c r="Z848" s="16">
        <f t="shared" si="347"/>
        <v>0.46218487394957986</v>
      </c>
      <c r="AA848" s="16">
        <f t="shared" si="348"/>
        <v>1.5846338535414166</v>
      </c>
      <c r="AB848" s="17">
        <f t="shared" si="349"/>
        <v>0.79231692677070831</v>
      </c>
      <c r="AC848" s="15">
        <v>49271.199999999997</v>
      </c>
      <c r="AD848" s="14">
        <f>AVERAGE(Tabela1[[#This Row],[202407-JUL]:[202506-JUN]])</f>
        <v>757.27272727272725</v>
      </c>
      <c r="AE848" s="14">
        <f t="shared" si="350"/>
        <v>890</v>
      </c>
      <c r="AF848" s="5">
        <v>0</v>
      </c>
      <c r="AG848" s="6">
        <v>2599</v>
      </c>
      <c r="AH848" s="4">
        <v>5600</v>
      </c>
      <c r="AI848" s="23">
        <f>SUM(Tabela1[[#This Row],[ESTOQUE RJ]:[ESTOQUE SC]])</f>
        <v>8199</v>
      </c>
      <c r="AJ848" s="4">
        <v>1800</v>
      </c>
      <c r="AK848" s="4">
        <v>0</v>
      </c>
      <c r="AL848" s="24">
        <f>SUM(Tabela1[[#This Row],[QTD CONTAINER]:[QTD FÁBRICA]])</f>
        <v>1800</v>
      </c>
      <c r="AM848" s="7">
        <f t="shared" si="351"/>
        <v>3.4320528211284516</v>
      </c>
      <c r="AN848" s="7">
        <f t="shared" si="352"/>
        <v>7.3949579831932777</v>
      </c>
      <c r="AO848" s="8">
        <f t="shared" si="353"/>
        <v>2.376950780312125</v>
      </c>
      <c r="AP848" s="9">
        <f t="shared" si="354"/>
        <v>0</v>
      </c>
      <c r="AQ848" s="25">
        <f t="shared" si="355"/>
        <v>13.203961584633854</v>
      </c>
      <c r="AR848" s="18">
        <f t="shared" si="356"/>
        <v>2.9202247191011237</v>
      </c>
      <c r="AS848" s="7">
        <f t="shared" si="357"/>
        <v>6.2921348314606744</v>
      </c>
      <c r="AT848" s="8">
        <f t="shared" si="358"/>
        <v>2.0224719101123596</v>
      </c>
      <c r="AU848" s="9">
        <f t="shared" si="359"/>
        <v>0</v>
      </c>
      <c r="AV848" s="10">
        <f t="shared" si="360"/>
        <v>11.234831460674158</v>
      </c>
      <c r="AW848" s="22">
        <f t="shared" si="361"/>
        <v>0</v>
      </c>
      <c r="AX848" s="5">
        <f t="shared" si="362"/>
        <v>0</v>
      </c>
      <c r="AY848" s="4">
        <f>IF(
  AND(Tabela1[[#This Row],[GRUPO | ITEM]]="PALHETAS",NOT(OR(MID(Tabela1[[#This Row],[ITEM]],1,5)="YN-PF",MID(Tabela1[[#This Row],[ITEM]],1,5)="YN-PC"))),
  0,
  IF(
    ROUNDUP(
      IF(
        IF(D848="A",13-SUM(AR848:AU848),IF(D848="B",11-SUM(AR848:AU848),IF(D848="C",7-SUM(AR848:AU848))))
        &lt;0,
        0,
        IF(D848="A",13-SUM(AR848:AU848),IF(D848="B",11-SUM(AR848:AU848),IF(D848="C",7-SUM(AR848:AU848))))
      )
      *AE848/C848, 0
    )
    *C848 = 0,
    0,
    ROUNDUP(
      IF(
        IF(D848="A",13-SUM(AR848:AU848),IF(D848="B",11-SUM(AR848:AU848),IF(D848="C",7-SUM(AR848:AU848))))
        &lt;0,
        0,
        IF(D848="A",13-SUM(AR848:AU848),IF(D848="B",11-SUM(AR848:AU848),IF(D848="C",7-SUM(AR848:AU848))))
      )
      *AE848/C848, 0
    ) *C848
  )
)</f>
        <v>0</v>
      </c>
      <c r="AZ848" s="26">
        <f>IF(OR(COUNTIF(AB848,"&gt;="&amp;1.5)+COUNTIF(AA848,"&gt;="&amp;1.5)+COUNTIF(Z848,"&gt;="&amp;1.5)+COUNTIF(Y848,"&gt;="&amp;1.5)+COUNTIF(X848,"&gt;="&amp;1.5)&gt;=2,COUNTIF(AB848,"&gt;="&amp;2)&gt;=1,AND(AA848&gt;=1.5,AB848&lt;=0.3,AI848=0)),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+IFERROR(BA848*C848,0),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+IFERROR(BA848*C848,0),
IFERROR(AVERAGEIF(Tabela1[[#This Row],[COMPRA PADRÃO]:[COMPRA &gt;30%]],"&gt;"&amp;0,Tabela1[[#This Row],[COMPRA PADRÃO]:[COMPRA &gt;30%]]),
0))/Tabela1[[#This Row],[U/CX]],0)*Tabela1[[#This Row],[U/CX]])</f>
        <v>0</v>
      </c>
      <c r="BA848" s="19"/>
      <c r="BB848" s="19"/>
      <c r="BC848" s="41"/>
      <c r="BD848" s="43">
        <f t="shared" si="363"/>
        <v>31.433962264150942</v>
      </c>
      <c r="BE848" s="44">
        <f>Tabela1[[#This Row],[MÉDIA DIÁRIA]]*180</f>
        <v>5658.1132075471696</v>
      </c>
      <c r="BF848" s="44">
        <f>Tabela1[[#This Row],[MÉDIA DIÁRIA]]*IF(Tabela1[[#This Row],[ABC FAT]]="A",(13*22),IF(Tabela1[[#This Row],[ABC FAT]]="B",(9*22),IF(Tabela1[[#This Row],[ABC FAT]]="C",(3*22),0)))</f>
        <v>6223.9245283018863</v>
      </c>
      <c r="BG848" s="44">
        <f>SUM(Tabela1[[#This Row],[ESTOQUE TOTAL]],Tabela1[[#This Row],[TRÂNSITO TOTAL]])</f>
        <v>9999</v>
      </c>
      <c r="BH8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1800</v>
      </c>
      <c r="BI8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1.7673736161131121E-4</v>
      </c>
    </row>
    <row r="849" spans="1:61" s="3" customFormat="1" x14ac:dyDescent="0.2">
      <c r="A849" s="4" t="s">
        <v>994</v>
      </c>
      <c r="B849" s="4" t="s">
        <v>1128</v>
      </c>
      <c r="C849" s="4">
        <v>120</v>
      </c>
      <c r="D849" s="4" t="s">
        <v>85</v>
      </c>
      <c r="E849" s="5"/>
      <c r="F849" s="4"/>
      <c r="G849" s="4"/>
      <c r="H849" s="4"/>
      <c r="I849" s="4"/>
      <c r="J849" s="4"/>
      <c r="K849" s="4"/>
      <c r="L849" s="4">
        <v>160</v>
      </c>
      <c r="M849" s="4">
        <v>20</v>
      </c>
      <c r="N849" s="4">
        <v>140</v>
      </c>
      <c r="O849" s="4">
        <v>160</v>
      </c>
      <c r="P849" s="4">
        <v>860</v>
      </c>
      <c r="Q849" s="13">
        <f t="shared" si="338"/>
        <v>0</v>
      </c>
      <c r="R849" s="16">
        <f t="shared" si="339"/>
        <v>0</v>
      </c>
      <c r="S849" s="16">
        <f t="shared" si="340"/>
        <v>0</v>
      </c>
      <c r="T849" s="16">
        <f t="shared" si="341"/>
        <v>0</v>
      </c>
      <c r="U849" s="16">
        <f t="shared" si="342"/>
        <v>0</v>
      </c>
      <c r="V849" s="16">
        <f t="shared" si="343"/>
        <v>0</v>
      </c>
      <c r="W849" s="16">
        <f t="shared" si="344"/>
        <v>0</v>
      </c>
      <c r="X849" s="16">
        <f t="shared" si="345"/>
        <v>0.59701492537313428</v>
      </c>
      <c r="Y849" s="16">
        <f t="shared" si="346"/>
        <v>7.4626865671641784E-2</v>
      </c>
      <c r="Z849" s="16">
        <f t="shared" si="347"/>
        <v>0.52238805970149249</v>
      </c>
      <c r="AA849" s="16">
        <f t="shared" si="348"/>
        <v>0.59701492537313428</v>
      </c>
      <c r="AB849" s="17">
        <f t="shared" si="349"/>
        <v>3.2089552238805972</v>
      </c>
      <c r="AC849" s="15">
        <v>23997.9</v>
      </c>
      <c r="AD849" s="14">
        <f>AVERAGE(Tabela1[[#This Row],[202407-JUL]:[202506-JUN]])</f>
        <v>268</v>
      </c>
      <c r="AE849" s="14">
        <f t="shared" si="350"/>
        <v>330</v>
      </c>
      <c r="AF849" s="5">
        <v>0</v>
      </c>
      <c r="AG849" s="6">
        <v>1250</v>
      </c>
      <c r="AH849" s="4">
        <v>0</v>
      </c>
      <c r="AI849" s="23">
        <f>SUM(Tabela1[[#This Row],[ESTOQUE RJ]:[ESTOQUE SC]])</f>
        <v>1250</v>
      </c>
      <c r="AJ849" s="4">
        <v>0</v>
      </c>
      <c r="AK849" s="4">
        <v>0</v>
      </c>
      <c r="AL849" s="24">
        <f>SUM(Tabela1[[#This Row],[QTD CONTAINER]:[QTD FÁBRICA]])</f>
        <v>0</v>
      </c>
      <c r="AM849" s="7">
        <f t="shared" si="351"/>
        <v>4.6641791044776122</v>
      </c>
      <c r="AN849" s="7">
        <f t="shared" si="352"/>
        <v>0</v>
      </c>
      <c r="AO849" s="8">
        <f t="shared" si="353"/>
        <v>0</v>
      </c>
      <c r="AP849" s="9">
        <f t="shared" si="354"/>
        <v>0</v>
      </c>
      <c r="AQ849" s="25">
        <f t="shared" si="355"/>
        <v>4.6641791044776122</v>
      </c>
      <c r="AR849" s="18">
        <f t="shared" si="356"/>
        <v>3.7878787878787881</v>
      </c>
      <c r="AS849" s="7">
        <f t="shared" si="357"/>
        <v>0</v>
      </c>
      <c r="AT849" s="8">
        <f t="shared" si="358"/>
        <v>0</v>
      </c>
      <c r="AU849" s="9">
        <f t="shared" si="359"/>
        <v>0</v>
      </c>
      <c r="AV849" s="10">
        <f t="shared" si="360"/>
        <v>3.7878787878787881</v>
      </c>
      <c r="AW849" s="22">
        <f t="shared" si="361"/>
        <v>9.6321070234113719</v>
      </c>
      <c r="AX849" s="5">
        <f t="shared" si="362"/>
        <v>720</v>
      </c>
      <c r="AY849" s="4">
        <f>IF(
  AND(Tabela1[[#This Row],[GRUPO | ITEM]]="PALHETAS",NOT(OR(MID(Tabela1[[#This Row],[ITEM]],1,5)="YN-PF",MID(Tabela1[[#This Row],[ITEM]],1,5)="YN-PC"))),
  0,
  IF(
    ROUNDUP(
      IF(
        IF(D849="A",13-SUM(AR849:AU849),IF(D849="B",11-SUM(AR849:AU849),IF(D849="C",7-SUM(AR849:AU849))))
        &lt;0,
        0,
        IF(D849="A",13-SUM(AR849:AU849),IF(D849="B",11-SUM(AR849:AU849),IF(D849="C",7-SUM(AR849:AU849))))
      )
      *AE849/C849, 0
    )
    *C849 = 0,
    0,
    ROUNDUP(
      IF(
        IF(D849="A",13-SUM(AR849:AU849),IF(D849="B",11-SUM(AR849:AU849),IF(D849="C",7-SUM(AR849:AU849))))
        &lt;0,
        0,
        IF(D849="A",13-SUM(AR849:AU849),IF(D849="B",11-SUM(AR849:AU849),IF(D849="C",7-SUM(AR849:AU849))))
      )
      *AE849/C849, 0
    ) *C849
  )
)</f>
        <v>1080</v>
      </c>
      <c r="AZ849" s="26">
        <f>IF(OR(COUNTIF(AB849,"&gt;="&amp;1.5)+COUNTIF(AA849,"&gt;="&amp;1.5)+COUNTIF(Z849,"&gt;="&amp;1.5)+COUNTIF(Y849,"&gt;="&amp;1.5)+COUNTIF(X849,"&gt;="&amp;1.5)&gt;=2,COUNTIF(AB849,"&gt;="&amp;2)&gt;=1,AND(AA849&gt;=1.5,AB849&lt;=0.3,AI849=0)),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+IFERROR(BA849*C849,0),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+IFERROR(BA849*C849,0),
IFERROR(AVERAGEIF(Tabela1[[#This Row],[COMPRA PADRÃO]:[COMPRA &gt;30%]],"&gt;"&amp;0,Tabela1[[#This Row],[COMPRA PADRÃO]:[COMPRA &gt;30%]]),
0))/Tabela1[[#This Row],[U/CX]],0)*Tabela1[[#This Row],[U/CX]])</f>
        <v>2880</v>
      </c>
      <c r="BA849" s="19"/>
      <c r="BB849" s="19"/>
      <c r="BC849" s="5"/>
      <c r="BD849" s="43">
        <f t="shared" si="363"/>
        <v>5.0566037735849054</v>
      </c>
      <c r="BE849" s="44">
        <f>Tabela1[[#This Row],[MÉDIA DIÁRIA]]*180</f>
        <v>910.18867924528297</v>
      </c>
      <c r="BF849" s="44">
        <f>Tabela1[[#This Row],[MÉDIA DIÁRIA]]*IF(Tabela1[[#This Row],[ABC FAT]]="A",(13*22),IF(Tabela1[[#This Row],[ABC FAT]]="B",(9*22),IF(Tabela1[[#This Row],[ABC FAT]]="C",(3*22),0)))</f>
        <v>333.73584905660374</v>
      </c>
      <c r="BG849" s="44">
        <f>SUM(Tabela1[[#This Row],[ESTOQUE TOTAL]],Tabela1[[#This Row],[TRÂNSITO TOTAL]])</f>
        <v>1250</v>
      </c>
      <c r="BH8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1.0986733001658376E-3</v>
      </c>
    </row>
    <row r="850" spans="1:61" s="3" customFormat="1" x14ac:dyDescent="0.2">
      <c r="A850" s="4" t="s">
        <v>34</v>
      </c>
      <c r="B850" s="4" t="s">
        <v>72</v>
      </c>
      <c r="C850" s="4">
        <v>500</v>
      </c>
      <c r="D850" s="4" t="s">
        <v>16</v>
      </c>
      <c r="E850" s="5">
        <v>1040</v>
      </c>
      <c r="F850" s="4">
        <v>690</v>
      </c>
      <c r="G850" s="4">
        <v>1290</v>
      </c>
      <c r="H850" s="4">
        <v>1015</v>
      </c>
      <c r="I850" s="4">
        <v>1340</v>
      </c>
      <c r="J850" s="4">
        <v>350</v>
      </c>
      <c r="K850" s="4">
        <v>1090</v>
      </c>
      <c r="L850" s="4">
        <v>1310</v>
      </c>
      <c r="M850" s="4">
        <v>380</v>
      </c>
      <c r="N850" s="4">
        <v>620</v>
      </c>
      <c r="O850" s="4">
        <v>880</v>
      </c>
      <c r="P850" s="4">
        <v>980</v>
      </c>
      <c r="Q850" s="13">
        <f t="shared" si="338"/>
        <v>1.136094674556213</v>
      </c>
      <c r="R850" s="16">
        <f t="shared" si="339"/>
        <v>0.75375512061902594</v>
      </c>
      <c r="S850" s="16">
        <f t="shared" si="340"/>
        <v>1.409194355939918</v>
      </c>
      <c r="T850" s="16">
        <f t="shared" si="341"/>
        <v>1.1087847064178427</v>
      </c>
      <c r="U850" s="16">
        <f t="shared" si="342"/>
        <v>1.463814292216659</v>
      </c>
      <c r="V850" s="16">
        <f t="shared" si="343"/>
        <v>0.3823395539371871</v>
      </c>
      <c r="W850" s="16">
        <f t="shared" si="344"/>
        <v>1.190714610832954</v>
      </c>
      <c r="X850" s="16">
        <f t="shared" si="345"/>
        <v>1.4310423304506146</v>
      </c>
      <c r="Y850" s="16">
        <f t="shared" si="346"/>
        <v>0.41511151570323168</v>
      </c>
      <c r="Z850" s="16">
        <f t="shared" si="347"/>
        <v>0.67728720983158852</v>
      </c>
      <c r="AA850" s="16">
        <f t="shared" si="348"/>
        <v>0.96131087847064178</v>
      </c>
      <c r="AB850" s="17">
        <f t="shared" si="349"/>
        <v>1.0705507510241239</v>
      </c>
      <c r="AC850" s="15">
        <v>87270.38</v>
      </c>
      <c r="AD850" s="14">
        <f>AVERAGE(Tabela1[[#This Row],[202407-JUL]:[202506-JUN]])</f>
        <v>915.41666666666663</v>
      </c>
      <c r="AE850" s="14">
        <f t="shared" si="350"/>
        <v>915.41666666666663</v>
      </c>
      <c r="AF850" s="5">
        <v>2</v>
      </c>
      <c r="AG850" s="6">
        <v>5521</v>
      </c>
      <c r="AH850" s="4">
        <v>0</v>
      </c>
      <c r="AI850" s="23">
        <f>SUM(Tabela1[[#This Row],[ESTOQUE RJ]:[ESTOQUE SC]])</f>
        <v>5521</v>
      </c>
      <c r="AJ850" s="4">
        <v>7500</v>
      </c>
      <c r="AK850" s="4">
        <v>0</v>
      </c>
      <c r="AL850" s="24">
        <f>SUM(Tabela1[[#This Row],[QTD CONTAINER]:[QTD FÁBRICA]])</f>
        <v>7500</v>
      </c>
      <c r="AM850" s="7">
        <f t="shared" si="351"/>
        <v>6.0311333636777427</v>
      </c>
      <c r="AN850" s="7">
        <f t="shared" si="352"/>
        <v>0</v>
      </c>
      <c r="AO850" s="8">
        <f t="shared" si="353"/>
        <v>8.1929904415111512</v>
      </c>
      <c r="AP850" s="9">
        <f t="shared" si="354"/>
        <v>0</v>
      </c>
      <c r="AQ850" s="25">
        <f t="shared" si="355"/>
        <v>14.224123805188894</v>
      </c>
      <c r="AR850" s="18">
        <f t="shared" si="356"/>
        <v>6.0311333636777427</v>
      </c>
      <c r="AS850" s="7">
        <f t="shared" si="357"/>
        <v>0</v>
      </c>
      <c r="AT850" s="8">
        <f t="shared" si="358"/>
        <v>8.1929904415111512</v>
      </c>
      <c r="AU850" s="9">
        <f t="shared" si="359"/>
        <v>0</v>
      </c>
      <c r="AV850" s="10">
        <f t="shared" si="360"/>
        <v>14.224123805188894</v>
      </c>
      <c r="AW850" s="22">
        <f t="shared" si="361"/>
        <v>0</v>
      </c>
      <c r="AX850" s="5">
        <f t="shared" si="362"/>
        <v>0</v>
      </c>
      <c r="AY850" s="4">
        <f>IF(
  AND(Tabela1[[#This Row],[GRUPO | ITEM]]="PALHETAS",NOT(OR(MID(Tabela1[[#This Row],[ITEM]],1,5)="YN-PF",MID(Tabela1[[#This Row],[ITEM]],1,5)="YN-PC"))),
  0,
  IF(
    ROUNDUP(
      IF(
        IF(D850="A",13-SUM(AR850:AU850),IF(D850="B",11-SUM(AR850:AU850),IF(D850="C",7-SUM(AR850:AU850))))
        &lt;0,
        0,
        IF(D850="A",13-SUM(AR850:AU850),IF(D850="B",11-SUM(AR850:AU850),IF(D850="C",7-SUM(AR850:AU850))))
      )
      *AE850/C850, 0
    )
    *C850 = 0,
    0,
    ROUNDUP(
      IF(
        IF(D850="A",13-SUM(AR850:AU850),IF(D850="B",11-SUM(AR850:AU850),IF(D850="C",7-SUM(AR850:AU850))))
        &lt;0,
        0,
        IF(D850="A",13-SUM(AR850:AU850),IF(D850="B",11-SUM(AR850:AU850),IF(D850="C",7-SUM(AR850:AU850))))
      )
      *AE850/C850, 0
    ) *C850
  )
)</f>
        <v>0</v>
      </c>
      <c r="AZ850" s="26">
        <f>IF(OR(COUNTIF(AB850,"&gt;="&amp;1.5)+COUNTIF(AA850,"&gt;="&amp;1.5)+COUNTIF(Z850,"&gt;="&amp;1.5)+COUNTIF(Y850,"&gt;="&amp;1.5)+COUNTIF(X850,"&gt;="&amp;1.5)&gt;=2,COUNTIF(AB850,"&gt;="&amp;2)&gt;=1,AND(AA850&gt;=1.5,AB850&lt;=0.3,AI850=0)),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+IFERROR(BA850*C850,0),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+IFERROR(BA850*C850,0),
IFERROR(AVERAGEIF(Tabela1[[#This Row],[COMPRA PADRÃO]:[COMPRA &gt;30%]],"&gt;"&amp;0,Tabela1[[#This Row],[COMPRA PADRÃO]:[COMPRA &gt;30%]]),
0))/Tabela1[[#This Row],[U/CX]],0)*Tabela1[[#This Row],[U/CX]])</f>
        <v>0</v>
      </c>
      <c r="BA850" s="19"/>
      <c r="BB850" s="19"/>
      <c r="BC850" s="5"/>
      <c r="BD850" s="43">
        <f t="shared" si="363"/>
        <v>41.452830188679243</v>
      </c>
      <c r="BE850" s="44">
        <f>Tabela1[[#This Row],[MÉDIA DIÁRIA]]*180</f>
        <v>7461.5094339622638</v>
      </c>
      <c r="BF850" s="44">
        <f>Tabela1[[#This Row],[MÉDIA DIÁRIA]]*IF(Tabela1[[#This Row],[ABC FAT]]="A",(13*22),IF(Tabela1[[#This Row],[ABC FAT]]="B",(9*22),IF(Tabela1[[#This Row],[ABC FAT]]="C",(3*22),0)))</f>
        <v>8207.6603773584902</v>
      </c>
      <c r="BG850" s="44">
        <f>SUM(Tabela1[[#This Row],[ESTOQUE TOTAL]],Tabela1[[#This Row],[TRÂNSITO TOTAL]])</f>
        <v>13021</v>
      </c>
      <c r="BH8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2500</v>
      </c>
      <c r="BI8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1.340211399382997E-4</v>
      </c>
    </row>
    <row r="851" spans="1:61" s="3" customFormat="1" x14ac:dyDescent="0.2">
      <c r="A851" s="4" t="s">
        <v>34</v>
      </c>
      <c r="B851" s="4" t="s">
        <v>597</v>
      </c>
      <c r="C851" s="4">
        <v>200</v>
      </c>
      <c r="D851" s="4" t="s">
        <v>16</v>
      </c>
      <c r="E851" s="5">
        <v>71</v>
      </c>
      <c r="F851" s="4">
        <v>75</v>
      </c>
      <c r="G851" s="4">
        <v>66</v>
      </c>
      <c r="H851" s="4">
        <v>65</v>
      </c>
      <c r="I851" s="4">
        <v>76</v>
      </c>
      <c r="J851" s="4">
        <v>10</v>
      </c>
      <c r="K851" s="4">
        <v>89</v>
      </c>
      <c r="L851" s="4">
        <v>60</v>
      </c>
      <c r="M851" s="4">
        <v>70</v>
      </c>
      <c r="N851" s="4">
        <v>80</v>
      </c>
      <c r="O851" s="4">
        <v>160</v>
      </c>
      <c r="P851" s="4">
        <v>70</v>
      </c>
      <c r="Q851" s="13">
        <f t="shared" si="338"/>
        <v>0.95515695067264583</v>
      </c>
      <c r="R851" s="16">
        <f t="shared" si="339"/>
        <v>1.0089686098654709</v>
      </c>
      <c r="S851" s="16">
        <f t="shared" si="340"/>
        <v>0.88789237668161436</v>
      </c>
      <c r="T851" s="16">
        <f t="shared" si="341"/>
        <v>0.87443946188340815</v>
      </c>
      <c r="U851" s="16">
        <f t="shared" si="342"/>
        <v>1.0224215246636772</v>
      </c>
      <c r="V851" s="16">
        <f t="shared" si="343"/>
        <v>0.13452914798206278</v>
      </c>
      <c r="W851" s="16">
        <f t="shared" si="344"/>
        <v>1.1973094170403589</v>
      </c>
      <c r="X851" s="16">
        <f t="shared" si="345"/>
        <v>0.80717488789237668</v>
      </c>
      <c r="Y851" s="16">
        <f t="shared" si="346"/>
        <v>0.94170403587443952</v>
      </c>
      <c r="Z851" s="16">
        <f t="shared" si="347"/>
        <v>1.0762331838565022</v>
      </c>
      <c r="AA851" s="16">
        <f t="shared" si="348"/>
        <v>2.1524663677130045</v>
      </c>
      <c r="AB851" s="17">
        <f t="shared" si="349"/>
        <v>0.94170403587443952</v>
      </c>
      <c r="AC851" s="15">
        <v>33797.120000000003</v>
      </c>
      <c r="AD851" s="14">
        <f>AVERAGE(Tabela1[[#This Row],[202407-JUL]:[202506-JUN]])</f>
        <v>74.333333333333329</v>
      </c>
      <c r="AE851" s="14">
        <f t="shared" si="350"/>
        <v>80.181818181818187</v>
      </c>
      <c r="AF851" s="5">
        <v>0</v>
      </c>
      <c r="AG851" s="6">
        <v>412</v>
      </c>
      <c r="AH851" s="4">
        <v>0</v>
      </c>
      <c r="AI851" s="23">
        <f>SUM(Tabela1[[#This Row],[ESTOQUE RJ]:[ESTOQUE SC]])</f>
        <v>412</v>
      </c>
      <c r="AJ851" s="4">
        <v>600</v>
      </c>
      <c r="AK851" s="4">
        <v>0</v>
      </c>
      <c r="AL851" s="24">
        <f>SUM(Tabela1[[#This Row],[QTD CONTAINER]:[QTD FÁBRICA]])</f>
        <v>600</v>
      </c>
      <c r="AM851" s="7">
        <f t="shared" si="351"/>
        <v>5.5426008968609866</v>
      </c>
      <c r="AN851" s="7">
        <f t="shared" si="352"/>
        <v>0</v>
      </c>
      <c r="AO851" s="8">
        <f t="shared" si="353"/>
        <v>8.071748878923767</v>
      </c>
      <c r="AP851" s="9">
        <f t="shared" si="354"/>
        <v>0</v>
      </c>
      <c r="AQ851" s="25">
        <f t="shared" si="355"/>
        <v>13.614349775784753</v>
      </c>
      <c r="AR851" s="18">
        <f t="shared" si="356"/>
        <v>5.1383219954648522</v>
      </c>
      <c r="AS851" s="7">
        <f t="shared" si="357"/>
        <v>0</v>
      </c>
      <c r="AT851" s="8">
        <f t="shared" si="358"/>
        <v>7.482993197278911</v>
      </c>
      <c r="AU851" s="9">
        <f t="shared" si="359"/>
        <v>0</v>
      </c>
      <c r="AV851" s="10">
        <f t="shared" si="360"/>
        <v>12.621315192743763</v>
      </c>
      <c r="AW851" s="22">
        <f t="shared" si="361"/>
        <v>0</v>
      </c>
      <c r="AX851" s="5">
        <f t="shared" si="362"/>
        <v>0</v>
      </c>
      <c r="AY851" s="4">
        <f>IF(
  AND(Tabela1[[#This Row],[GRUPO | ITEM]]="PALHETAS",NOT(OR(MID(Tabela1[[#This Row],[ITEM]],1,5)="YN-PF",MID(Tabela1[[#This Row],[ITEM]],1,5)="YN-PC"))),
  0,
  IF(
    ROUNDUP(
      IF(
        IF(D851="A",13-SUM(AR851:AU851),IF(D851="B",11-SUM(AR851:AU851),IF(D851="C",7-SUM(AR851:AU851))))
        &lt;0,
        0,
        IF(D851="A",13-SUM(AR851:AU851),IF(D851="B",11-SUM(AR851:AU851),IF(D851="C",7-SUM(AR851:AU851))))
      )
      *AE851/C851, 0
    )
    *C851 = 0,
    0,
    ROUNDUP(
      IF(
        IF(D851="A",13-SUM(AR851:AU851),IF(D851="B",11-SUM(AR851:AU851),IF(D851="C",7-SUM(AR851:AU851))))
        &lt;0,
        0,
        IF(D851="A",13-SUM(AR851:AU851),IF(D851="B",11-SUM(AR851:AU851),IF(D851="C",7-SUM(AR851:AU851))))
      )
      *AE851/C851, 0
    ) *C851
  )
)</f>
        <v>0</v>
      </c>
      <c r="AZ851" s="26">
        <f>IF(OR(COUNTIF(AB851,"&gt;="&amp;1.5)+COUNTIF(AA851,"&gt;="&amp;1.5)+COUNTIF(Z851,"&gt;="&amp;1.5)+COUNTIF(Y851,"&gt;="&amp;1.5)+COUNTIF(X851,"&gt;="&amp;1.5)&gt;=2,COUNTIF(AB851,"&gt;="&amp;2)&gt;=1,AND(AA851&gt;=1.5,AB851&lt;=0.3,AI851=0)),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+IFERROR(BA851*C851,0),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+IFERROR(BA851*C851,0),
IFERROR(AVERAGEIF(Tabela1[[#This Row],[COMPRA PADRÃO]:[COMPRA &gt;30%]],"&gt;"&amp;0,Tabela1[[#This Row],[COMPRA PADRÃO]:[COMPRA &gt;30%]]),
0))/Tabela1[[#This Row],[U/CX]],0)*Tabela1[[#This Row],[U/CX]])</f>
        <v>0</v>
      </c>
      <c r="BA851" s="19"/>
      <c r="BB851" s="19"/>
      <c r="BC851" s="5"/>
      <c r="BD851" s="43">
        <f t="shared" si="363"/>
        <v>3.3660377358490567</v>
      </c>
      <c r="BE851" s="44">
        <f>Tabela1[[#This Row],[MÉDIA DIÁRIA]]*180</f>
        <v>605.88679245283026</v>
      </c>
      <c r="BF851" s="44">
        <f>Tabela1[[#This Row],[MÉDIA DIÁRIA]]*IF(Tabela1[[#This Row],[ABC FAT]]="A",(13*22),IF(Tabela1[[#This Row],[ABC FAT]]="B",(9*22),IF(Tabela1[[#This Row],[ABC FAT]]="C",(3*22),0)))</f>
        <v>666.47547169811321</v>
      </c>
      <c r="BG851" s="44">
        <f>SUM(Tabela1[[#This Row],[ESTOQUE TOTAL]],Tabela1[[#This Row],[TRÂNSITO TOTAL]])</f>
        <v>1012</v>
      </c>
      <c r="BH8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8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1.6504733432984552E-3</v>
      </c>
    </row>
    <row r="852" spans="1:61" s="3" customFormat="1" x14ac:dyDescent="0.2">
      <c r="A852" s="4" t="s">
        <v>202</v>
      </c>
      <c r="B852" s="4" t="s">
        <v>388</v>
      </c>
      <c r="C852" s="4">
        <v>15</v>
      </c>
      <c r="D852" s="4" t="s">
        <v>85</v>
      </c>
      <c r="E852" s="5">
        <v>480</v>
      </c>
      <c r="F852" s="4">
        <v>90</v>
      </c>
      <c r="G852" s="4">
        <v>390</v>
      </c>
      <c r="H852" s="4">
        <v>105</v>
      </c>
      <c r="I852" s="4">
        <v>30</v>
      </c>
      <c r="J852" s="4">
        <v>30</v>
      </c>
      <c r="K852" s="4">
        <v>240</v>
      </c>
      <c r="L852" s="4">
        <v>30</v>
      </c>
      <c r="M852" s="4">
        <v>15</v>
      </c>
      <c r="N852" s="4">
        <v>45</v>
      </c>
      <c r="O852" s="4">
        <v>45</v>
      </c>
      <c r="P852" s="4">
        <v>75</v>
      </c>
      <c r="Q852" s="13">
        <f t="shared" si="338"/>
        <v>3.657142857142857</v>
      </c>
      <c r="R852" s="16">
        <f t="shared" si="339"/>
        <v>0.68571428571428572</v>
      </c>
      <c r="S852" s="16">
        <f t="shared" si="340"/>
        <v>2.9714285714285715</v>
      </c>
      <c r="T852" s="16">
        <f t="shared" si="341"/>
        <v>0.8</v>
      </c>
      <c r="U852" s="16">
        <f t="shared" si="342"/>
        <v>0.22857142857142856</v>
      </c>
      <c r="V852" s="16">
        <f t="shared" si="343"/>
        <v>0.22857142857142856</v>
      </c>
      <c r="W852" s="16">
        <f t="shared" si="344"/>
        <v>1.8285714285714285</v>
      </c>
      <c r="X852" s="16">
        <f t="shared" si="345"/>
        <v>0.22857142857142856</v>
      </c>
      <c r="Y852" s="16">
        <f t="shared" si="346"/>
        <v>0.11428571428571428</v>
      </c>
      <c r="Z852" s="16">
        <f t="shared" si="347"/>
        <v>0.34285714285714286</v>
      </c>
      <c r="AA852" s="16">
        <f t="shared" si="348"/>
        <v>0.34285714285714286</v>
      </c>
      <c r="AB852" s="17">
        <f t="shared" si="349"/>
        <v>0.5714285714285714</v>
      </c>
      <c r="AC852" s="15">
        <v>19767.150000000001</v>
      </c>
      <c r="AD852" s="14">
        <f>AVERAGE(Tabela1[[#This Row],[202407-JUL]:[202506-JUN]])</f>
        <v>131.25</v>
      </c>
      <c r="AE852" s="14">
        <f t="shared" si="350"/>
        <v>183.75</v>
      </c>
      <c r="AF852" s="5">
        <v>0</v>
      </c>
      <c r="AG852" s="6">
        <v>345</v>
      </c>
      <c r="AH852" s="4">
        <v>1560</v>
      </c>
      <c r="AI852" s="23">
        <f>SUM(Tabela1[[#This Row],[ESTOQUE RJ]:[ESTOQUE SC]])</f>
        <v>1905</v>
      </c>
      <c r="AJ852" s="4">
        <v>1050</v>
      </c>
      <c r="AK852" s="4">
        <v>0</v>
      </c>
      <c r="AL852" s="24">
        <f>SUM(Tabela1[[#This Row],[QTD CONTAINER]:[QTD FÁBRICA]])</f>
        <v>1050</v>
      </c>
      <c r="AM852" s="7">
        <f t="shared" si="351"/>
        <v>2.6285714285714286</v>
      </c>
      <c r="AN852" s="7">
        <f t="shared" si="352"/>
        <v>11.885714285714286</v>
      </c>
      <c r="AO852" s="8">
        <f t="shared" si="353"/>
        <v>8</v>
      </c>
      <c r="AP852" s="9">
        <f t="shared" si="354"/>
        <v>0</v>
      </c>
      <c r="AQ852" s="25">
        <f t="shared" si="355"/>
        <v>22.514285714285712</v>
      </c>
      <c r="AR852" s="18">
        <f t="shared" si="356"/>
        <v>1.8775510204081634</v>
      </c>
      <c r="AS852" s="7">
        <f t="shared" si="357"/>
        <v>8.4897959183673475</v>
      </c>
      <c r="AT852" s="8">
        <f t="shared" si="358"/>
        <v>5.7142857142857144</v>
      </c>
      <c r="AU852" s="9">
        <f t="shared" si="359"/>
        <v>0</v>
      </c>
      <c r="AV852" s="10">
        <f t="shared" si="360"/>
        <v>16.081632653061224</v>
      </c>
      <c r="AW852" s="22">
        <f t="shared" si="361"/>
        <v>0</v>
      </c>
      <c r="AX852" s="5">
        <f t="shared" si="362"/>
        <v>0</v>
      </c>
      <c r="AY852" s="4">
        <f>IF(
  AND(Tabela1[[#This Row],[GRUPO | ITEM]]="PALHETAS",NOT(OR(MID(Tabela1[[#This Row],[ITEM]],1,5)="YN-PF",MID(Tabela1[[#This Row],[ITEM]],1,5)="YN-PC"))),
  0,
  IF(
    ROUNDUP(
      IF(
        IF(D852="A",13-SUM(AR852:AU852),IF(D852="B",11-SUM(AR852:AU852),IF(D852="C",7-SUM(AR852:AU852))))
        &lt;0,
        0,
        IF(D852="A",13-SUM(AR852:AU852),IF(D852="B",11-SUM(AR852:AU852),IF(D852="C",7-SUM(AR852:AU852))))
      )
      *AE852/C852, 0
    )
    *C852 = 0,
    0,
    ROUNDUP(
      IF(
        IF(D852="A",13-SUM(AR852:AU852),IF(D852="B",11-SUM(AR852:AU852),IF(D852="C",7-SUM(AR852:AU852))))
        &lt;0,
        0,
        IF(D852="A",13-SUM(AR852:AU852),IF(D852="B",11-SUM(AR852:AU852),IF(D852="C",7-SUM(AR852:AU852))))
      )
      *AE852/C852, 0
    ) *C852
  )
)</f>
        <v>0</v>
      </c>
      <c r="AZ852" s="26">
        <f>IF(OR(COUNTIF(AB852,"&gt;="&amp;1.5)+COUNTIF(AA852,"&gt;="&amp;1.5)+COUNTIF(Z852,"&gt;="&amp;1.5)+COUNTIF(Y852,"&gt;="&amp;1.5)+COUNTIF(X852,"&gt;="&amp;1.5)&gt;=2,COUNTIF(AB852,"&gt;="&amp;2)&gt;=1,AND(AA852&gt;=1.5,AB852&lt;=0.3,AI852=0)),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+IFERROR(BA852*C852,0),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+IFERROR(BA852*C852,0),
IFERROR(AVERAGEIF(Tabela1[[#This Row],[COMPRA PADRÃO]:[COMPRA &gt;30%]],"&gt;"&amp;0,Tabela1[[#This Row],[COMPRA PADRÃO]:[COMPRA &gt;30%]]),
0))/Tabela1[[#This Row],[U/CX]],0)*Tabela1[[#This Row],[U/CX]])</f>
        <v>0</v>
      </c>
      <c r="BA852" s="19"/>
      <c r="BB852" s="19"/>
      <c r="BC852" s="41"/>
      <c r="BD852" s="43">
        <f t="shared" si="363"/>
        <v>5.9433962264150946</v>
      </c>
      <c r="BE852" s="44">
        <f>Tabela1[[#This Row],[MÉDIA DIÁRIA]]*180</f>
        <v>1069.8113207547169</v>
      </c>
      <c r="BF852" s="44">
        <f>Tabela1[[#This Row],[MÉDIA DIÁRIA]]*IF(Tabela1[[#This Row],[ABC FAT]]="A",(13*22),IF(Tabela1[[#This Row],[ABC FAT]]="B",(9*22),IF(Tabela1[[#This Row],[ABC FAT]]="C",(3*22),0)))</f>
        <v>392.26415094339626</v>
      </c>
      <c r="BG852" s="44">
        <f>SUM(Tabela1[[#This Row],[ESTOQUE TOTAL]],Tabela1[[#This Row],[TRÂNSITO TOTAL]])</f>
        <v>2955</v>
      </c>
      <c r="BH8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9.3474426807760151E-4</v>
      </c>
    </row>
    <row r="853" spans="1:61" s="3" customFormat="1" x14ac:dyDescent="0.2">
      <c r="A853" s="4" t="s">
        <v>117</v>
      </c>
      <c r="B853" s="4" t="s">
        <v>474</v>
      </c>
      <c r="C853" s="4">
        <v>20</v>
      </c>
      <c r="D853" s="4" t="s">
        <v>19</v>
      </c>
      <c r="E853" s="5">
        <v>500</v>
      </c>
      <c r="F853" s="4">
        <v>520</v>
      </c>
      <c r="G853" s="4">
        <v>140</v>
      </c>
      <c r="H853" s="4">
        <v>500</v>
      </c>
      <c r="I853" s="4">
        <v>480</v>
      </c>
      <c r="J853" s="4">
        <v>20</v>
      </c>
      <c r="K853" s="4">
        <v>320</v>
      </c>
      <c r="L853" s="4">
        <v>400</v>
      </c>
      <c r="M853" s="4">
        <v>300</v>
      </c>
      <c r="N853" s="4">
        <v>200</v>
      </c>
      <c r="O853" s="4">
        <v>480</v>
      </c>
      <c r="P853" s="4">
        <v>400</v>
      </c>
      <c r="Q853" s="13">
        <f t="shared" si="338"/>
        <v>1.408450704225352</v>
      </c>
      <c r="R853" s="16">
        <f t="shared" si="339"/>
        <v>1.4647887323943662</v>
      </c>
      <c r="S853" s="16">
        <f t="shared" si="340"/>
        <v>0.39436619718309857</v>
      </c>
      <c r="T853" s="16">
        <f t="shared" si="341"/>
        <v>1.408450704225352</v>
      </c>
      <c r="U853" s="16">
        <f t="shared" si="342"/>
        <v>1.352112676056338</v>
      </c>
      <c r="V853" s="16">
        <f t="shared" si="343"/>
        <v>5.6338028169014086E-2</v>
      </c>
      <c r="W853" s="16">
        <f t="shared" si="344"/>
        <v>0.90140845070422537</v>
      </c>
      <c r="X853" s="16">
        <f t="shared" si="345"/>
        <v>1.1267605633802817</v>
      </c>
      <c r="Y853" s="16">
        <f t="shared" si="346"/>
        <v>0.84507042253521125</v>
      </c>
      <c r="Z853" s="16">
        <f t="shared" si="347"/>
        <v>0.56338028169014087</v>
      </c>
      <c r="AA853" s="16">
        <f t="shared" si="348"/>
        <v>1.352112676056338</v>
      </c>
      <c r="AB853" s="17">
        <f t="shared" si="349"/>
        <v>1.1267605633802817</v>
      </c>
      <c r="AC853" s="15">
        <v>135593.79999999999</v>
      </c>
      <c r="AD853" s="14">
        <f>AVERAGE(Tabela1[[#This Row],[202407-JUL]:[202506-JUN]])</f>
        <v>355</v>
      </c>
      <c r="AE853" s="14">
        <f t="shared" si="350"/>
        <v>385.45454545454544</v>
      </c>
      <c r="AF853" s="5">
        <v>0</v>
      </c>
      <c r="AG853" s="6">
        <v>1536</v>
      </c>
      <c r="AH853" s="4">
        <v>2620</v>
      </c>
      <c r="AI853" s="23">
        <f>SUM(Tabela1[[#This Row],[ESTOQUE RJ]:[ESTOQUE SC]])</f>
        <v>4156</v>
      </c>
      <c r="AJ853" s="4">
        <v>1000</v>
      </c>
      <c r="AK853" s="4">
        <v>0</v>
      </c>
      <c r="AL853" s="24">
        <f>SUM(Tabela1[[#This Row],[QTD CONTAINER]:[QTD FÁBRICA]])</f>
        <v>1000</v>
      </c>
      <c r="AM853" s="7">
        <f t="shared" si="351"/>
        <v>4.3267605633802813</v>
      </c>
      <c r="AN853" s="7">
        <f t="shared" si="352"/>
        <v>7.380281690140845</v>
      </c>
      <c r="AO853" s="8">
        <f t="shared" si="353"/>
        <v>2.816901408450704</v>
      </c>
      <c r="AP853" s="9">
        <f t="shared" si="354"/>
        <v>0</v>
      </c>
      <c r="AQ853" s="25">
        <f t="shared" si="355"/>
        <v>14.523943661971831</v>
      </c>
      <c r="AR853" s="18">
        <f t="shared" si="356"/>
        <v>3.9849056603773585</v>
      </c>
      <c r="AS853" s="7">
        <f t="shared" si="357"/>
        <v>6.7971698113207548</v>
      </c>
      <c r="AT853" s="8">
        <f t="shared" si="358"/>
        <v>2.5943396226415096</v>
      </c>
      <c r="AU853" s="9">
        <f t="shared" si="359"/>
        <v>0</v>
      </c>
      <c r="AV853" s="10">
        <f t="shared" si="360"/>
        <v>13.376415094339624</v>
      </c>
      <c r="AW853" s="22">
        <f t="shared" si="361"/>
        <v>0</v>
      </c>
      <c r="AX853" s="5">
        <f t="shared" si="362"/>
        <v>0</v>
      </c>
      <c r="AY853" s="4">
        <f>IF(
  AND(Tabela1[[#This Row],[GRUPO | ITEM]]="PALHETAS",NOT(OR(MID(Tabela1[[#This Row],[ITEM]],1,5)="YN-PF",MID(Tabela1[[#This Row],[ITEM]],1,5)="YN-PC"))),
  0,
  IF(
    ROUNDUP(
      IF(
        IF(D853="A",13-SUM(AR853:AU853),IF(D853="B",11-SUM(AR853:AU853),IF(D853="C",7-SUM(AR853:AU853))))
        &lt;0,
        0,
        IF(D853="A",13-SUM(AR853:AU853),IF(D853="B",11-SUM(AR853:AU853),IF(D853="C",7-SUM(AR853:AU853))))
      )
      *AE853/C853, 0
    )
    *C853 = 0,
    0,
    ROUNDUP(
      IF(
        IF(D853="A",13-SUM(AR853:AU853),IF(D853="B",11-SUM(AR853:AU853),IF(D853="C",7-SUM(AR853:AU853))))
        &lt;0,
        0,
        IF(D853="A",13-SUM(AR853:AU853),IF(D853="B",11-SUM(AR853:AU853),IF(D853="C",7-SUM(AR853:AU853))))
      )
      *AE853/C853, 0
    ) *C853
  )
)</f>
        <v>0</v>
      </c>
      <c r="AZ853" s="26">
        <f>IF(OR(COUNTIF(AB853,"&gt;="&amp;1.5)+COUNTIF(AA853,"&gt;="&amp;1.5)+COUNTIF(Z853,"&gt;="&amp;1.5)+COUNTIF(Y853,"&gt;="&amp;1.5)+COUNTIF(X853,"&gt;="&amp;1.5)&gt;=2,COUNTIF(AB853,"&gt;="&amp;2)&gt;=1,AND(AA853&gt;=1.5,AB853&lt;=0.3,AI853=0)),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+IFERROR(BA853*C853,0),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+IFERROR(BA853*C853,0),
IFERROR(AVERAGEIF(Tabela1[[#This Row],[COMPRA PADRÃO]:[COMPRA &gt;30%]],"&gt;"&amp;0,Tabela1[[#This Row],[COMPRA PADRÃO]:[COMPRA &gt;30%]]),
0))/Tabela1[[#This Row],[U/CX]],0)*Tabela1[[#This Row],[U/CX]])</f>
        <v>0</v>
      </c>
      <c r="BA853" s="19"/>
      <c r="BB853" s="19"/>
      <c r="BC853" s="5"/>
      <c r="BD853" s="43">
        <f t="shared" si="363"/>
        <v>16.075471698113208</v>
      </c>
      <c r="BE853" s="44">
        <f>Tabela1[[#This Row],[MÉDIA DIÁRIA]]*180</f>
        <v>2893.5849056603774</v>
      </c>
      <c r="BF853" s="44">
        <f>Tabela1[[#This Row],[MÉDIA DIÁRIA]]*IF(Tabela1[[#This Row],[ABC FAT]]="A",(13*22),IF(Tabela1[[#This Row],[ABC FAT]]="B",(9*22),IF(Tabela1[[#This Row],[ABC FAT]]="C",(3*22),0)))</f>
        <v>4597.5849056603774</v>
      </c>
      <c r="BG853" s="44">
        <f>SUM(Tabela1[[#This Row],[ESTOQUE TOTAL]],Tabela1[[#This Row],[TRÂNSITO TOTAL]])</f>
        <v>5156</v>
      </c>
      <c r="BH8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2340</v>
      </c>
      <c r="BI8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3.4559207094418361E-4</v>
      </c>
    </row>
    <row r="854" spans="1:61" s="3" customFormat="1" x14ac:dyDescent="0.2">
      <c r="A854" s="4" t="s">
        <v>1010</v>
      </c>
      <c r="B854" s="4" t="s">
        <v>1014</v>
      </c>
      <c r="C854" s="4">
        <v>200</v>
      </c>
      <c r="D854" s="4" t="s">
        <v>85</v>
      </c>
      <c r="E854" s="5">
        <v>190</v>
      </c>
      <c r="F854" s="4"/>
      <c r="G854" s="4">
        <v>350</v>
      </c>
      <c r="H854" s="4">
        <v>200</v>
      </c>
      <c r="I854" s="4">
        <v>350</v>
      </c>
      <c r="J854" s="4">
        <v>50</v>
      </c>
      <c r="K854" s="4">
        <v>120</v>
      </c>
      <c r="L854" s="4">
        <v>100</v>
      </c>
      <c r="M854" s="4"/>
      <c r="N854" s="4">
        <v>250</v>
      </c>
      <c r="O854" s="4">
        <v>200</v>
      </c>
      <c r="P854" s="4">
        <v>150</v>
      </c>
      <c r="Q854" s="13">
        <f t="shared" si="338"/>
        <v>0.96938775510204078</v>
      </c>
      <c r="R854" s="16">
        <f t="shared" si="339"/>
        <v>0</v>
      </c>
      <c r="S854" s="16">
        <f t="shared" si="340"/>
        <v>1.7857142857142858</v>
      </c>
      <c r="T854" s="16">
        <f t="shared" si="341"/>
        <v>1.0204081632653061</v>
      </c>
      <c r="U854" s="16">
        <f t="shared" si="342"/>
        <v>1.7857142857142858</v>
      </c>
      <c r="V854" s="16">
        <f t="shared" si="343"/>
        <v>0.25510204081632654</v>
      </c>
      <c r="W854" s="16">
        <f t="shared" si="344"/>
        <v>0.61224489795918369</v>
      </c>
      <c r="X854" s="16">
        <f t="shared" si="345"/>
        <v>0.51020408163265307</v>
      </c>
      <c r="Y854" s="16">
        <f t="shared" si="346"/>
        <v>0</v>
      </c>
      <c r="Z854" s="16">
        <f t="shared" si="347"/>
        <v>1.2755102040816326</v>
      </c>
      <c r="AA854" s="16">
        <f t="shared" si="348"/>
        <v>1.0204081632653061</v>
      </c>
      <c r="AB854" s="17">
        <f t="shared" si="349"/>
        <v>0.76530612244897955</v>
      </c>
      <c r="AC854" s="15">
        <v>14442</v>
      </c>
      <c r="AD854" s="14">
        <f>AVERAGE(Tabela1[[#This Row],[202407-JUL]:[202506-JUN]])</f>
        <v>196</v>
      </c>
      <c r="AE854" s="14">
        <f t="shared" si="350"/>
        <v>212.22222222222223</v>
      </c>
      <c r="AF854" s="5">
        <v>0</v>
      </c>
      <c r="AG854" s="6">
        <v>2380</v>
      </c>
      <c r="AH854" s="4">
        <v>0</v>
      </c>
      <c r="AI854" s="23">
        <f>SUM(Tabela1[[#This Row],[ESTOQUE RJ]:[ESTOQUE SC]])</f>
        <v>2380</v>
      </c>
      <c r="AJ854" s="4">
        <v>0</v>
      </c>
      <c r="AK854" s="4">
        <v>0</v>
      </c>
      <c r="AL854" s="24">
        <f>SUM(Tabela1[[#This Row],[QTD CONTAINER]:[QTD FÁBRICA]])</f>
        <v>0</v>
      </c>
      <c r="AM854" s="7">
        <f t="shared" si="351"/>
        <v>12.142857142857142</v>
      </c>
      <c r="AN854" s="7">
        <f t="shared" si="352"/>
        <v>0</v>
      </c>
      <c r="AO854" s="8">
        <f t="shared" si="353"/>
        <v>0</v>
      </c>
      <c r="AP854" s="9">
        <f t="shared" si="354"/>
        <v>0</v>
      </c>
      <c r="AQ854" s="25">
        <f t="shared" si="355"/>
        <v>12.142857142857142</v>
      </c>
      <c r="AR854" s="18">
        <f t="shared" si="356"/>
        <v>11.214659685863873</v>
      </c>
      <c r="AS854" s="7">
        <f t="shared" si="357"/>
        <v>0</v>
      </c>
      <c r="AT854" s="8">
        <f t="shared" si="358"/>
        <v>0</v>
      </c>
      <c r="AU854" s="9">
        <f t="shared" si="359"/>
        <v>0</v>
      </c>
      <c r="AV854" s="10">
        <f t="shared" si="360"/>
        <v>11.214659685863873</v>
      </c>
      <c r="AW854" s="22">
        <f t="shared" si="361"/>
        <v>0</v>
      </c>
      <c r="AX854" s="5">
        <f t="shared" si="362"/>
        <v>0</v>
      </c>
      <c r="AY854" s="4">
        <f>IF(
  AND(Tabela1[[#This Row],[GRUPO | ITEM]]="PALHETAS",NOT(OR(MID(Tabela1[[#This Row],[ITEM]],1,5)="YN-PF",MID(Tabela1[[#This Row],[ITEM]],1,5)="YN-PC"))),
  0,
  IF(
    ROUNDUP(
      IF(
        IF(D854="A",13-SUM(AR854:AU854),IF(D854="B",11-SUM(AR854:AU854),IF(D854="C",7-SUM(AR854:AU854))))
        &lt;0,
        0,
        IF(D854="A",13-SUM(AR854:AU854),IF(D854="B",11-SUM(AR854:AU854),IF(D854="C",7-SUM(AR854:AU854))))
      )
      *AE854/C854, 0
    )
    *C854 = 0,
    0,
    ROUNDUP(
      IF(
        IF(D854="A",13-SUM(AR854:AU854),IF(D854="B",11-SUM(AR854:AU854),IF(D854="C",7-SUM(AR854:AU854))))
        &lt;0,
        0,
        IF(D854="A",13-SUM(AR854:AU854),IF(D854="B",11-SUM(AR854:AU854),IF(D854="C",7-SUM(AR854:AU854))))
      )
      *AE854/C854, 0
    ) *C854
  )
)</f>
        <v>0</v>
      </c>
      <c r="AZ854" s="26">
        <f>IF(OR(COUNTIF(AB854,"&gt;="&amp;1.5)+COUNTIF(AA854,"&gt;="&amp;1.5)+COUNTIF(Z854,"&gt;="&amp;1.5)+COUNTIF(Y854,"&gt;="&amp;1.5)+COUNTIF(X854,"&gt;="&amp;1.5)&gt;=2,COUNTIF(AB854,"&gt;="&amp;2)&gt;=1,AND(AA854&gt;=1.5,AB854&lt;=0.3,AI854=0)),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+IFERROR(BA854*C854,0),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+IFERROR(BA854*C854,0),
IFERROR(AVERAGEIF(Tabela1[[#This Row],[COMPRA PADRÃO]:[COMPRA &gt;30%]],"&gt;"&amp;0,Tabela1[[#This Row],[COMPRA PADRÃO]:[COMPRA &gt;30%]]),
0))/Tabela1[[#This Row],[U/CX]],0)*Tabela1[[#This Row],[U/CX]])</f>
        <v>0</v>
      </c>
      <c r="BA854" s="19"/>
      <c r="BB854" s="19"/>
      <c r="BC854" s="5"/>
      <c r="BD854" s="43">
        <f t="shared" si="363"/>
        <v>7.3962264150943398</v>
      </c>
      <c r="BE854" s="44">
        <f>Tabela1[[#This Row],[MÉDIA DIÁRIA]]*180</f>
        <v>1331.3207547169811</v>
      </c>
      <c r="BF854" s="44">
        <f>Tabela1[[#This Row],[MÉDIA DIÁRIA]]*IF(Tabela1[[#This Row],[ABC FAT]]="A",(13*22),IF(Tabela1[[#This Row],[ABC FAT]]="B",(9*22),IF(Tabela1[[#This Row],[ABC FAT]]="C",(3*22),0)))</f>
        <v>488.15094339622641</v>
      </c>
      <c r="BG854" s="44">
        <f>SUM(Tabela1[[#This Row],[ESTOQUE TOTAL]],Tabela1[[#This Row],[TRÂNSITO TOTAL]])</f>
        <v>2380</v>
      </c>
      <c r="BH8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7.5113378684807256E-4</v>
      </c>
    </row>
    <row r="855" spans="1:61" s="3" customFormat="1" x14ac:dyDescent="0.2">
      <c r="A855" s="4" t="s">
        <v>414</v>
      </c>
      <c r="B855" s="4" t="s">
        <v>425</v>
      </c>
      <c r="C855" s="4">
        <v>50</v>
      </c>
      <c r="D855" s="4" t="s">
        <v>85</v>
      </c>
      <c r="E855" s="5"/>
      <c r="F855" s="4">
        <v>20</v>
      </c>
      <c r="G855" s="4">
        <v>150</v>
      </c>
      <c r="H855" s="4"/>
      <c r="I855" s="4">
        <v>20</v>
      </c>
      <c r="J855" s="4"/>
      <c r="K855" s="4">
        <v>100</v>
      </c>
      <c r="L855" s="4"/>
      <c r="M855" s="4">
        <v>20</v>
      </c>
      <c r="N855" s="4"/>
      <c r="O855" s="4"/>
      <c r="P855" s="4">
        <v>70</v>
      </c>
      <c r="Q855" s="13">
        <f t="shared" si="338"/>
        <v>0</v>
      </c>
      <c r="R855" s="16">
        <f t="shared" si="339"/>
        <v>0.31578947368421051</v>
      </c>
      <c r="S855" s="16">
        <f t="shared" si="340"/>
        <v>2.3684210526315788</v>
      </c>
      <c r="T855" s="16">
        <f t="shared" si="341"/>
        <v>0</v>
      </c>
      <c r="U855" s="16">
        <f t="shared" si="342"/>
        <v>0.31578947368421051</v>
      </c>
      <c r="V855" s="16">
        <f t="shared" si="343"/>
        <v>0</v>
      </c>
      <c r="W855" s="16">
        <f t="shared" si="344"/>
        <v>1.5789473684210527</v>
      </c>
      <c r="X855" s="16">
        <f t="shared" si="345"/>
        <v>0</v>
      </c>
      <c r="Y855" s="16">
        <f t="shared" si="346"/>
        <v>0.31578947368421051</v>
      </c>
      <c r="Z855" s="16">
        <f t="shared" si="347"/>
        <v>0</v>
      </c>
      <c r="AA855" s="16">
        <f t="shared" si="348"/>
        <v>0</v>
      </c>
      <c r="AB855" s="17">
        <f t="shared" si="349"/>
        <v>1.1052631578947367</v>
      </c>
      <c r="AC855" s="15">
        <v>15472.6</v>
      </c>
      <c r="AD855" s="14">
        <f>AVERAGE(Tabela1[[#This Row],[202407-JUL]:[202506-JUN]])</f>
        <v>63.333333333333336</v>
      </c>
      <c r="AE855" s="14">
        <f t="shared" si="350"/>
        <v>63.333333333333336</v>
      </c>
      <c r="AF855" s="5">
        <v>1</v>
      </c>
      <c r="AG855" s="6">
        <v>172</v>
      </c>
      <c r="AH855" s="4">
        <v>300</v>
      </c>
      <c r="AI855" s="23">
        <f>SUM(Tabela1[[#This Row],[ESTOQUE RJ]:[ESTOQUE SC]])</f>
        <v>472</v>
      </c>
      <c r="AJ855" s="4">
        <v>0</v>
      </c>
      <c r="AK855" s="4">
        <v>0</v>
      </c>
      <c r="AL855" s="24">
        <f>SUM(Tabela1[[#This Row],[QTD CONTAINER]:[QTD FÁBRICA]])</f>
        <v>0</v>
      </c>
      <c r="AM855" s="7">
        <f t="shared" si="351"/>
        <v>2.7157894736842105</v>
      </c>
      <c r="AN855" s="7">
        <f t="shared" si="352"/>
        <v>4.7368421052631575</v>
      </c>
      <c r="AO855" s="8">
        <f t="shared" si="353"/>
        <v>0</v>
      </c>
      <c r="AP855" s="9">
        <f t="shared" si="354"/>
        <v>0</v>
      </c>
      <c r="AQ855" s="25">
        <f t="shared" si="355"/>
        <v>7.4526315789473685</v>
      </c>
      <c r="AR855" s="18">
        <f t="shared" si="356"/>
        <v>2.7157894736842105</v>
      </c>
      <c r="AS855" s="7">
        <f t="shared" si="357"/>
        <v>4.7368421052631575</v>
      </c>
      <c r="AT855" s="8">
        <f t="shared" si="358"/>
        <v>0</v>
      </c>
      <c r="AU855" s="9">
        <f t="shared" si="359"/>
        <v>0</v>
      </c>
      <c r="AV855" s="10">
        <f t="shared" si="360"/>
        <v>7.4526315789473685</v>
      </c>
      <c r="AW855" s="22">
        <f t="shared" si="361"/>
        <v>0</v>
      </c>
      <c r="AX855" s="5">
        <f t="shared" si="362"/>
        <v>0</v>
      </c>
      <c r="AY855" s="4">
        <f>IF(
  AND(Tabela1[[#This Row],[GRUPO | ITEM]]="PALHETAS",NOT(OR(MID(Tabela1[[#This Row],[ITEM]],1,5)="YN-PF",MID(Tabela1[[#This Row],[ITEM]],1,5)="YN-PC"))),
  0,
  IF(
    ROUNDUP(
      IF(
        IF(D855="A",13-SUM(AR855:AU855),IF(D855="B",11-SUM(AR855:AU855),IF(D855="C",7-SUM(AR855:AU855))))
        &lt;0,
        0,
        IF(D855="A",13-SUM(AR855:AU855),IF(D855="B",11-SUM(AR855:AU855),IF(D855="C",7-SUM(AR855:AU855))))
      )
      *AE855/C855, 0
    )
    *C855 = 0,
    0,
    ROUNDUP(
      IF(
        IF(D855="A",13-SUM(AR855:AU855),IF(D855="B",11-SUM(AR855:AU855),IF(D855="C",7-SUM(AR855:AU855))))
        &lt;0,
        0,
        IF(D855="A",13-SUM(AR855:AU855),IF(D855="B",11-SUM(AR855:AU855),IF(D855="C",7-SUM(AR855:AU855))))
      )
      *AE855/C855, 0
    ) *C855
  )
)</f>
        <v>0</v>
      </c>
      <c r="AZ855" s="26">
        <f>IF(OR(COUNTIF(AB855,"&gt;="&amp;1.5)+COUNTIF(AA855,"&gt;="&amp;1.5)+COUNTIF(Z855,"&gt;="&amp;1.5)+COUNTIF(Y855,"&gt;="&amp;1.5)+COUNTIF(X855,"&gt;="&amp;1.5)&gt;=2,COUNTIF(AB855,"&gt;="&amp;2)&gt;=1,AND(AA855&gt;=1.5,AB855&lt;=0.3,AI855=0)),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+IFERROR(BA855*C855,0),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+IFERROR(BA855*C855,0),
IFERROR(AVERAGEIF(Tabela1[[#This Row],[COMPRA PADRÃO]:[COMPRA &gt;30%]],"&gt;"&amp;0,Tabela1[[#This Row],[COMPRA PADRÃO]:[COMPRA &gt;30%]]),
0))/Tabela1[[#This Row],[U/CX]],0)*Tabela1[[#This Row],[U/CX]])</f>
        <v>0</v>
      </c>
      <c r="BA855" s="33"/>
      <c r="BB855" s="33"/>
      <c r="BC855" s="42"/>
      <c r="BD855" s="43">
        <f t="shared" si="363"/>
        <v>1.4339622641509433</v>
      </c>
      <c r="BE855" s="44">
        <f>Tabela1[[#This Row],[MÉDIA DIÁRIA]]*180</f>
        <v>258.11320754716979</v>
      </c>
      <c r="BF855" s="44">
        <f>Tabela1[[#This Row],[MÉDIA DIÁRIA]]*IF(Tabela1[[#This Row],[ABC FAT]]="A",(13*22),IF(Tabela1[[#This Row],[ABC FAT]]="B",(9*22),IF(Tabela1[[#This Row],[ABC FAT]]="C",(3*22),0)))</f>
        <v>94.641509433962256</v>
      </c>
      <c r="BG855" s="44">
        <f>SUM(Tabela1[[#This Row],[ESTOQUE TOTAL]],Tabela1[[#This Row],[TRÂNSITO TOTAL]])</f>
        <v>472</v>
      </c>
      <c r="BH8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3.8742690058479537E-3</v>
      </c>
    </row>
    <row r="856" spans="1:61" s="3" customFormat="1" x14ac:dyDescent="0.2">
      <c r="A856" s="4" t="s">
        <v>202</v>
      </c>
      <c r="B856" s="4" t="s">
        <v>387</v>
      </c>
      <c r="C856" s="4">
        <v>15</v>
      </c>
      <c r="D856" s="4" t="s">
        <v>85</v>
      </c>
      <c r="E856" s="5">
        <v>90</v>
      </c>
      <c r="F856" s="4">
        <v>150</v>
      </c>
      <c r="G856" s="4">
        <v>30</v>
      </c>
      <c r="H856" s="4">
        <v>30</v>
      </c>
      <c r="I856" s="4">
        <v>60</v>
      </c>
      <c r="J856" s="4"/>
      <c r="K856" s="4">
        <v>60</v>
      </c>
      <c r="L856" s="4">
        <v>165</v>
      </c>
      <c r="M856" s="4">
        <v>45</v>
      </c>
      <c r="N856" s="4">
        <v>60</v>
      </c>
      <c r="O856" s="4">
        <v>60</v>
      </c>
      <c r="P856" s="4">
        <v>90</v>
      </c>
      <c r="Q856" s="13">
        <f t="shared" si="338"/>
        <v>1.1785714285714286</v>
      </c>
      <c r="R856" s="16">
        <f t="shared" si="339"/>
        <v>1.9642857142857144</v>
      </c>
      <c r="S856" s="16">
        <f t="shared" si="340"/>
        <v>0.3928571428571429</v>
      </c>
      <c r="T856" s="16">
        <f t="shared" si="341"/>
        <v>0.3928571428571429</v>
      </c>
      <c r="U856" s="16">
        <f t="shared" si="342"/>
        <v>0.78571428571428581</v>
      </c>
      <c r="V856" s="16">
        <f t="shared" si="343"/>
        <v>0</v>
      </c>
      <c r="W856" s="16">
        <f t="shared" si="344"/>
        <v>0.78571428571428581</v>
      </c>
      <c r="X856" s="16">
        <f t="shared" si="345"/>
        <v>2.160714285714286</v>
      </c>
      <c r="Y856" s="16">
        <f t="shared" si="346"/>
        <v>0.5892857142857143</v>
      </c>
      <c r="Z856" s="16">
        <f t="shared" si="347"/>
        <v>0.78571428571428581</v>
      </c>
      <c r="AA856" s="16">
        <f t="shared" si="348"/>
        <v>0.78571428571428581</v>
      </c>
      <c r="AB856" s="17">
        <f t="shared" si="349"/>
        <v>1.1785714285714286</v>
      </c>
      <c r="AC856" s="15">
        <v>12411.6</v>
      </c>
      <c r="AD856" s="14">
        <f>AVERAGE(Tabela1[[#This Row],[202407-JUL]:[202506-JUN]])</f>
        <v>76.36363636363636</v>
      </c>
      <c r="AE856" s="14">
        <f t="shared" si="350"/>
        <v>76.36363636363636</v>
      </c>
      <c r="AF856" s="5">
        <v>0</v>
      </c>
      <c r="AG856" s="6">
        <v>45</v>
      </c>
      <c r="AH856" s="4">
        <v>960</v>
      </c>
      <c r="AI856" s="23">
        <f>SUM(Tabela1[[#This Row],[ESTOQUE RJ]:[ESTOQUE SC]])</f>
        <v>1005</v>
      </c>
      <c r="AJ856" s="4">
        <v>0</v>
      </c>
      <c r="AK856" s="4">
        <v>0</v>
      </c>
      <c r="AL856" s="24">
        <f>SUM(Tabela1[[#This Row],[QTD CONTAINER]:[QTD FÁBRICA]])</f>
        <v>0</v>
      </c>
      <c r="AM856" s="7">
        <f t="shared" si="351"/>
        <v>0.5892857142857143</v>
      </c>
      <c r="AN856" s="7">
        <f t="shared" si="352"/>
        <v>12.571428571428573</v>
      </c>
      <c r="AO856" s="8">
        <f t="shared" si="353"/>
        <v>0</v>
      </c>
      <c r="AP856" s="9">
        <f t="shared" si="354"/>
        <v>0</v>
      </c>
      <c r="AQ856" s="25">
        <f t="shared" si="355"/>
        <v>13.160714285714286</v>
      </c>
      <c r="AR856" s="18">
        <f t="shared" si="356"/>
        <v>0.5892857142857143</v>
      </c>
      <c r="AS856" s="7">
        <f t="shared" si="357"/>
        <v>12.571428571428573</v>
      </c>
      <c r="AT856" s="8">
        <f t="shared" si="358"/>
        <v>0</v>
      </c>
      <c r="AU856" s="9">
        <f t="shared" si="359"/>
        <v>0</v>
      </c>
      <c r="AV856" s="10">
        <f t="shared" si="360"/>
        <v>13.160714285714286</v>
      </c>
      <c r="AW856" s="22">
        <f t="shared" si="361"/>
        <v>0</v>
      </c>
      <c r="AX856" s="5">
        <f t="shared" si="362"/>
        <v>0</v>
      </c>
      <c r="AY856" s="4">
        <f>IF(
  AND(Tabela1[[#This Row],[GRUPO | ITEM]]="PALHETAS",NOT(OR(MID(Tabela1[[#This Row],[ITEM]],1,5)="YN-PF",MID(Tabela1[[#This Row],[ITEM]],1,5)="YN-PC"))),
  0,
  IF(
    ROUNDUP(
      IF(
        IF(D856="A",13-SUM(AR856:AU856),IF(D856="B",11-SUM(AR856:AU856),IF(D856="C",7-SUM(AR856:AU856))))
        &lt;0,
        0,
        IF(D856="A",13-SUM(AR856:AU856),IF(D856="B",11-SUM(AR856:AU856),IF(D856="C",7-SUM(AR856:AU856))))
      )
      *AE856/C856, 0
    )
    *C856 = 0,
    0,
    ROUNDUP(
      IF(
        IF(D856="A",13-SUM(AR856:AU856),IF(D856="B",11-SUM(AR856:AU856),IF(D856="C",7-SUM(AR856:AU856))))
        &lt;0,
        0,
        IF(D856="A",13-SUM(AR856:AU856),IF(D856="B",11-SUM(AR856:AU856),IF(D856="C",7-SUM(AR856:AU856))))
      )
      *AE856/C856, 0
    ) *C856
  )
)</f>
        <v>0</v>
      </c>
      <c r="AZ856" s="26">
        <f>IF(OR(COUNTIF(AB856,"&gt;="&amp;1.5)+COUNTIF(AA856,"&gt;="&amp;1.5)+COUNTIF(Z856,"&gt;="&amp;1.5)+COUNTIF(Y856,"&gt;="&amp;1.5)+COUNTIF(X856,"&gt;="&amp;1.5)&gt;=2,COUNTIF(AB856,"&gt;="&amp;2)&gt;=1,AND(AA856&gt;=1.5,AB856&lt;=0.3,AI856=0)),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+IFERROR(BA856*C856,0),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+IFERROR(BA856*C856,0),
IFERROR(AVERAGEIF(Tabela1[[#This Row],[COMPRA PADRÃO]:[COMPRA &gt;30%]],"&gt;"&amp;0,Tabela1[[#This Row],[COMPRA PADRÃO]:[COMPRA &gt;30%]]),
0))/Tabela1[[#This Row],[U/CX]],0)*Tabela1[[#This Row],[U/CX]])</f>
        <v>0</v>
      </c>
      <c r="BA856" s="19"/>
      <c r="BB856" s="19"/>
      <c r="BC856" s="5"/>
      <c r="BD856" s="43">
        <f t="shared" si="363"/>
        <v>3.1698113207547172</v>
      </c>
      <c r="BE856" s="44">
        <f>Tabela1[[#This Row],[MÉDIA DIÁRIA]]*180</f>
        <v>570.56603773584914</v>
      </c>
      <c r="BF856" s="44">
        <f>Tabela1[[#This Row],[MÉDIA DIÁRIA]]*IF(Tabela1[[#This Row],[ABC FAT]]="A",(13*22),IF(Tabela1[[#This Row],[ABC FAT]]="B",(9*22),IF(Tabela1[[#This Row],[ABC FAT]]="C",(3*22),0)))</f>
        <v>209.20754716981133</v>
      </c>
      <c r="BG856" s="44">
        <f>SUM(Tabela1[[#This Row],[ESTOQUE TOTAL]],Tabela1[[#This Row],[TRÂNSITO TOTAL]])</f>
        <v>1005</v>
      </c>
      <c r="BH8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1.7526455026455024E-3</v>
      </c>
    </row>
    <row r="857" spans="1:61" s="3" customFormat="1" x14ac:dyDescent="0.2">
      <c r="A857" s="4" t="s">
        <v>34</v>
      </c>
      <c r="B857" s="4" t="s">
        <v>153</v>
      </c>
      <c r="C857" s="4">
        <v>300</v>
      </c>
      <c r="D857" s="4" t="s">
        <v>85</v>
      </c>
      <c r="E857" s="5">
        <v>190</v>
      </c>
      <c r="F857" s="4">
        <v>230</v>
      </c>
      <c r="G857" s="4"/>
      <c r="H857" s="4"/>
      <c r="I857" s="4">
        <v>445</v>
      </c>
      <c r="J857" s="4">
        <v>60</v>
      </c>
      <c r="K857" s="4">
        <v>340</v>
      </c>
      <c r="L857" s="4">
        <v>500</v>
      </c>
      <c r="M857" s="4">
        <v>260</v>
      </c>
      <c r="N857" s="4">
        <v>110</v>
      </c>
      <c r="O857" s="4">
        <v>100</v>
      </c>
      <c r="P857" s="4">
        <v>215</v>
      </c>
      <c r="Q857" s="13">
        <f t="shared" si="338"/>
        <v>0.77551020408163263</v>
      </c>
      <c r="R857" s="16">
        <f t="shared" si="339"/>
        <v>0.93877551020408168</v>
      </c>
      <c r="S857" s="16">
        <f t="shared" si="340"/>
        <v>0</v>
      </c>
      <c r="T857" s="16">
        <f t="shared" si="341"/>
        <v>0</v>
      </c>
      <c r="U857" s="16">
        <f t="shared" si="342"/>
        <v>1.8163265306122449</v>
      </c>
      <c r="V857" s="16">
        <f t="shared" si="343"/>
        <v>0.24489795918367346</v>
      </c>
      <c r="W857" s="16">
        <f t="shared" si="344"/>
        <v>1.3877551020408163</v>
      </c>
      <c r="X857" s="16">
        <f t="shared" si="345"/>
        <v>2.0408163265306123</v>
      </c>
      <c r="Y857" s="16">
        <f t="shared" si="346"/>
        <v>1.0612244897959184</v>
      </c>
      <c r="Z857" s="16">
        <f t="shared" si="347"/>
        <v>0.44897959183673469</v>
      </c>
      <c r="AA857" s="16">
        <f t="shared" si="348"/>
        <v>0.40816326530612246</v>
      </c>
      <c r="AB857" s="17">
        <f t="shared" si="349"/>
        <v>0.87755102040816324</v>
      </c>
      <c r="AC857" s="15">
        <v>24847.05</v>
      </c>
      <c r="AD857" s="14">
        <f>AVERAGE(Tabela1[[#This Row],[202407-JUL]:[202506-JUN]])</f>
        <v>245</v>
      </c>
      <c r="AE857" s="14">
        <f t="shared" si="350"/>
        <v>265.55555555555554</v>
      </c>
      <c r="AF857" s="5">
        <v>1</v>
      </c>
      <c r="AG857" s="6">
        <v>3000</v>
      </c>
      <c r="AH857" s="4">
        <v>0</v>
      </c>
      <c r="AI857" s="23">
        <f>SUM(Tabela1[[#This Row],[ESTOQUE RJ]:[ESTOQUE SC]])</f>
        <v>3000</v>
      </c>
      <c r="AJ857" s="4">
        <v>0</v>
      </c>
      <c r="AK857" s="4">
        <v>0</v>
      </c>
      <c r="AL857" s="24">
        <f>SUM(Tabela1[[#This Row],[QTD CONTAINER]:[QTD FÁBRICA]])</f>
        <v>0</v>
      </c>
      <c r="AM857" s="7">
        <f t="shared" si="351"/>
        <v>12.244897959183673</v>
      </c>
      <c r="AN857" s="7">
        <f t="shared" si="352"/>
        <v>0</v>
      </c>
      <c r="AO857" s="8">
        <f t="shared" si="353"/>
        <v>0</v>
      </c>
      <c r="AP857" s="9">
        <f t="shared" si="354"/>
        <v>0</v>
      </c>
      <c r="AQ857" s="25">
        <f t="shared" si="355"/>
        <v>12.244897959183673</v>
      </c>
      <c r="AR857" s="18">
        <f t="shared" si="356"/>
        <v>11.297071129707113</v>
      </c>
      <c r="AS857" s="7">
        <f t="shared" si="357"/>
        <v>0</v>
      </c>
      <c r="AT857" s="8">
        <f t="shared" si="358"/>
        <v>0</v>
      </c>
      <c r="AU857" s="9">
        <f t="shared" si="359"/>
        <v>0</v>
      </c>
      <c r="AV857" s="10">
        <f t="shared" si="360"/>
        <v>11.297071129707113</v>
      </c>
      <c r="AW857" s="22">
        <f t="shared" si="361"/>
        <v>0</v>
      </c>
      <c r="AX857" s="5">
        <f t="shared" si="362"/>
        <v>0</v>
      </c>
      <c r="AY857" s="4">
        <f>IF(
  AND(Tabela1[[#This Row],[GRUPO | ITEM]]="PALHETAS",NOT(OR(MID(Tabela1[[#This Row],[ITEM]],1,5)="YN-PF",MID(Tabela1[[#This Row],[ITEM]],1,5)="YN-PC"))),
  0,
  IF(
    ROUNDUP(
      IF(
        IF(D857="A",13-SUM(AR857:AU857),IF(D857="B",11-SUM(AR857:AU857),IF(D857="C",7-SUM(AR857:AU857))))
        &lt;0,
        0,
        IF(D857="A",13-SUM(AR857:AU857),IF(D857="B",11-SUM(AR857:AU857),IF(D857="C",7-SUM(AR857:AU857))))
      )
      *AE857/C857, 0
    )
    *C857 = 0,
    0,
    ROUNDUP(
      IF(
        IF(D857="A",13-SUM(AR857:AU857),IF(D857="B",11-SUM(AR857:AU857),IF(D857="C",7-SUM(AR857:AU857))))
        &lt;0,
        0,
        IF(D857="A",13-SUM(AR857:AU857),IF(D857="B",11-SUM(AR857:AU857),IF(D857="C",7-SUM(AR857:AU857))))
      )
      *AE857/C857, 0
    ) *C857
  )
)</f>
        <v>0</v>
      </c>
      <c r="AZ857" s="26">
        <f>IF(OR(COUNTIF(AB857,"&gt;="&amp;1.5)+COUNTIF(AA857,"&gt;="&amp;1.5)+COUNTIF(Z857,"&gt;="&amp;1.5)+COUNTIF(Y857,"&gt;="&amp;1.5)+COUNTIF(X857,"&gt;="&amp;1.5)&gt;=2,COUNTIF(AB857,"&gt;="&amp;2)&gt;=1,AND(AA857&gt;=1.5,AB857&lt;=0.3,AI857=0)),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+IFERROR(BA857*C857,0),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+IFERROR(BA857*C857,0),
IFERROR(AVERAGEIF(Tabela1[[#This Row],[COMPRA PADRÃO]:[COMPRA &gt;30%]],"&gt;"&amp;0,Tabela1[[#This Row],[COMPRA PADRÃO]:[COMPRA &gt;30%]]),
0))/Tabela1[[#This Row],[U/CX]],0)*Tabela1[[#This Row],[U/CX]])</f>
        <v>0</v>
      </c>
      <c r="BA857" s="19"/>
      <c r="BB857" s="19"/>
      <c r="BC857" s="5"/>
      <c r="BD857" s="43">
        <f t="shared" si="363"/>
        <v>9.2452830188679247</v>
      </c>
      <c r="BE857" s="44">
        <f>Tabela1[[#This Row],[MÉDIA DIÁRIA]]*180</f>
        <v>1664.1509433962265</v>
      </c>
      <c r="BF857" s="44">
        <f>Tabela1[[#This Row],[MÉDIA DIÁRIA]]*IF(Tabela1[[#This Row],[ABC FAT]]="A",(13*22),IF(Tabela1[[#This Row],[ABC FAT]]="B",(9*22),IF(Tabela1[[#This Row],[ABC FAT]]="C",(3*22),0)))</f>
        <v>610.18867924528308</v>
      </c>
      <c r="BG857" s="44">
        <f>SUM(Tabela1[[#This Row],[ESTOQUE TOTAL]],Tabela1[[#This Row],[TRÂNSITO TOTAL]])</f>
        <v>3000</v>
      </c>
      <c r="BH8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6.00907029478458E-4</v>
      </c>
    </row>
    <row r="858" spans="1:61" s="3" customFormat="1" x14ac:dyDescent="0.2">
      <c r="A858" s="4" t="s">
        <v>34</v>
      </c>
      <c r="B858" s="4" t="s">
        <v>35</v>
      </c>
      <c r="C858" s="4">
        <v>500</v>
      </c>
      <c r="D858" s="4" t="s">
        <v>19</v>
      </c>
      <c r="E858" s="5">
        <v>3170</v>
      </c>
      <c r="F858" s="4">
        <v>2170</v>
      </c>
      <c r="G858" s="4">
        <v>2755</v>
      </c>
      <c r="H858" s="4">
        <v>3502</v>
      </c>
      <c r="I858" s="4">
        <v>3130</v>
      </c>
      <c r="J858" s="4">
        <v>825</v>
      </c>
      <c r="K858" s="4">
        <v>3350</v>
      </c>
      <c r="L858" s="4">
        <v>3250</v>
      </c>
      <c r="M858" s="4">
        <v>2070</v>
      </c>
      <c r="N858" s="4">
        <v>1770</v>
      </c>
      <c r="O858" s="4">
        <v>1272</v>
      </c>
      <c r="P858" s="4">
        <v>1090</v>
      </c>
      <c r="Q858" s="13">
        <f t="shared" si="338"/>
        <v>1.3416096494321788</v>
      </c>
      <c r="R858" s="16">
        <f t="shared" si="339"/>
        <v>0.91838893983212244</v>
      </c>
      <c r="S858" s="16">
        <f t="shared" si="340"/>
        <v>1.1659730549481553</v>
      </c>
      <c r="T858" s="16">
        <f t="shared" si="341"/>
        <v>1.4821189250193976</v>
      </c>
      <c r="U858" s="16">
        <f t="shared" si="342"/>
        <v>1.3246808210481766</v>
      </c>
      <c r="V858" s="16">
        <f t="shared" si="343"/>
        <v>0.34915708542004653</v>
      </c>
      <c r="W858" s="16">
        <f t="shared" si="344"/>
        <v>1.417789377160189</v>
      </c>
      <c r="X858" s="16">
        <f t="shared" si="345"/>
        <v>1.3754673062001832</v>
      </c>
      <c r="Y858" s="16">
        <f t="shared" si="346"/>
        <v>0.87606686887211671</v>
      </c>
      <c r="Z858" s="16">
        <f t="shared" si="347"/>
        <v>0.74910065599209985</v>
      </c>
      <c r="AA858" s="16">
        <f t="shared" si="348"/>
        <v>0.53833674261127173</v>
      </c>
      <c r="AB858" s="17">
        <f t="shared" si="349"/>
        <v>0.46131057346406146</v>
      </c>
      <c r="AC858" s="15">
        <v>235390.85</v>
      </c>
      <c r="AD858" s="14">
        <f>AVERAGE(Tabela1[[#This Row],[202407-JUL]:[202506-JUN]])</f>
        <v>2362.8333333333335</v>
      </c>
      <c r="AE858" s="14">
        <f t="shared" si="350"/>
        <v>2362.8333333333335</v>
      </c>
      <c r="AF858" s="5">
        <v>5</v>
      </c>
      <c r="AG858" s="6">
        <v>10550</v>
      </c>
      <c r="AH858" s="4">
        <v>0</v>
      </c>
      <c r="AI858" s="23">
        <f>SUM(Tabela1[[#This Row],[ESTOQUE RJ]:[ESTOQUE SC]])</f>
        <v>10550</v>
      </c>
      <c r="AJ858" s="4">
        <v>23500</v>
      </c>
      <c r="AK858" s="4">
        <v>0</v>
      </c>
      <c r="AL858" s="24">
        <f>SUM(Tabela1[[#This Row],[QTD CONTAINER]:[QTD FÁBRICA]])</f>
        <v>23500</v>
      </c>
      <c r="AM858" s="7">
        <f t="shared" si="351"/>
        <v>4.4649784862805948</v>
      </c>
      <c r="AN858" s="7">
        <f t="shared" si="352"/>
        <v>0</v>
      </c>
      <c r="AO858" s="8">
        <f t="shared" si="353"/>
        <v>9.9456866756013262</v>
      </c>
      <c r="AP858" s="9">
        <f t="shared" si="354"/>
        <v>0</v>
      </c>
      <c r="AQ858" s="25">
        <f t="shared" si="355"/>
        <v>14.410665161881921</v>
      </c>
      <c r="AR858" s="18">
        <f t="shared" si="356"/>
        <v>4.4649784862805948</v>
      </c>
      <c r="AS858" s="7">
        <f t="shared" si="357"/>
        <v>0</v>
      </c>
      <c r="AT858" s="8">
        <f t="shared" si="358"/>
        <v>9.9456866756013262</v>
      </c>
      <c r="AU858" s="9">
        <f t="shared" si="359"/>
        <v>0</v>
      </c>
      <c r="AV858" s="10">
        <f t="shared" si="360"/>
        <v>14.410665161881921</v>
      </c>
      <c r="AW858" s="22">
        <f t="shared" si="361"/>
        <v>0</v>
      </c>
      <c r="AX858" s="5">
        <f t="shared" si="362"/>
        <v>0</v>
      </c>
      <c r="AY858" s="4">
        <f>IF(
  AND(Tabela1[[#This Row],[GRUPO | ITEM]]="PALHETAS",NOT(OR(MID(Tabela1[[#This Row],[ITEM]],1,5)="YN-PF",MID(Tabela1[[#This Row],[ITEM]],1,5)="YN-PC"))),
  0,
  IF(
    ROUNDUP(
      IF(
        IF(D858="A",13-SUM(AR858:AU858),IF(D858="B",11-SUM(AR858:AU858),IF(D858="C",7-SUM(AR858:AU858))))
        &lt;0,
        0,
        IF(D858="A",13-SUM(AR858:AU858),IF(D858="B",11-SUM(AR858:AU858),IF(D858="C",7-SUM(AR858:AU858))))
      )
      *AE858/C858, 0
    )
    *C858 = 0,
    0,
    ROUNDUP(
      IF(
        IF(D858="A",13-SUM(AR858:AU858),IF(D858="B",11-SUM(AR858:AU858),IF(D858="C",7-SUM(AR858:AU858))))
        &lt;0,
        0,
        IF(D858="A",13-SUM(AR858:AU858),IF(D858="B",11-SUM(AR858:AU858),IF(D858="C",7-SUM(AR858:AU858))))
      )
      *AE858/C858, 0
    ) *C858
  )
)</f>
        <v>0</v>
      </c>
      <c r="AZ858" s="26">
        <f>IF(OR(COUNTIF(AB858,"&gt;="&amp;1.5)+COUNTIF(AA858,"&gt;="&amp;1.5)+COUNTIF(Z858,"&gt;="&amp;1.5)+COUNTIF(Y858,"&gt;="&amp;1.5)+COUNTIF(X858,"&gt;="&amp;1.5)&gt;=2,COUNTIF(AB858,"&gt;="&amp;2)&gt;=1,AND(AA858&gt;=1.5,AB858&lt;=0.3,AI858=0)),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+IFERROR(BA858*C858,0),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+IFERROR(BA858*C858,0),
IFERROR(AVERAGEIF(Tabela1[[#This Row],[COMPRA PADRÃO]:[COMPRA &gt;30%]],"&gt;"&amp;0,Tabela1[[#This Row],[COMPRA PADRÃO]:[COMPRA &gt;30%]]),
0))/Tabela1[[#This Row],[U/CX]],0)*Tabela1[[#This Row],[U/CX]])</f>
        <v>0</v>
      </c>
      <c r="BA858" s="19"/>
      <c r="BB858" s="19"/>
      <c r="BC858" s="41"/>
      <c r="BD858" s="43">
        <f t="shared" si="363"/>
        <v>106.99622641509434</v>
      </c>
      <c r="BE858" s="44">
        <f>Tabela1[[#This Row],[MÉDIA DIÁRIA]]*180</f>
        <v>19259.32075471698</v>
      </c>
      <c r="BF858" s="44">
        <f>Tabela1[[#This Row],[MÉDIA DIÁRIA]]*IF(Tabela1[[#This Row],[ABC FAT]]="A",(13*22),IF(Tabela1[[#This Row],[ABC FAT]]="B",(9*22),IF(Tabela1[[#This Row],[ABC FAT]]="C",(3*22),0)))</f>
        <v>30600.920754716983</v>
      </c>
      <c r="BG858" s="44">
        <f>SUM(Tabela1[[#This Row],[ESTOQUE TOTAL]],Tabela1[[#This Row],[TRÂNSITO TOTAL]])</f>
        <v>34050</v>
      </c>
      <c r="BH8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16000</v>
      </c>
      <c r="BI8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5.1922911131488408E-5</v>
      </c>
    </row>
    <row r="859" spans="1:61" s="3" customFormat="1" x14ac:dyDescent="0.2">
      <c r="A859" s="4" t="s">
        <v>34</v>
      </c>
      <c r="B859" s="4" t="s">
        <v>519</v>
      </c>
      <c r="C859" s="4">
        <v>100</v>
      </c>
      <c r="D859" s="4" t="s">
        <v>16</v>
      </c>
      <c r="E859" s="5">
        <v>33</v>
      </c>
      <c r="F859" s="4">
        <v>35</v>
      </c>
      <c r="G859" s="4">
        <v>43</v>
      </c>
      <c r="H859" s="4">
        <v>46</v>
      </c>
      <c r="I859" s="4">
        <v>46</v>
      </c>
      <c r="J859" s="4">
        <v>35</v>
      </c>
      <c r="K859" s="4">
        <v>146</v>
      </c>
      <c r="L859" s="4">
        <v>43</v>
      </c>
      <c r="M859" s="4">
        <v>43</v>
      </c>
      <c r="N859" s="4">
        <v>38</v>
      </c>
      <c r="O859" s="4">
        <v>12</v>
      </c>
      <c r="P859" s="4">
        <v>54</v>
      </c>
      <c r="Q859" s="13">
        <f t="shared" si="338"/>
        <v>0.68989547038327526</v>
      </c>
      <c r="R859" s="16">
        <f t="shared" si="339"/>
        <v>0.73170731707317072</v>
      </c>
      <c r="S859" s="16">
        <f t="shared" si="340"/>
        <v>0.89895470383275256</v>
      </c>
      <c r="T859" s="16">
        <f t="shared" si="341"/>
        <v>0.9616724738675958</v>
      </c>
      <c r="U859" s="16">
        <f t="shared" si="342"/>
        <v>0.9616724738675958</v>
      </c>
      <c r="V859" s="16">
        <f t="shared" si="343"/>
        <v>0.73170731707317072</v>
      </c>
      <c r="W859" s="16">
        <f t="shared" si="344"/>
        <v>3.0522648083623691</v>
      </c>
      <c r="X859" s="16">
        <f t="shared" si="345"/>
        <v>0.89895470383275256</v>
      </c>
      <c r="Y859" s="16">
        <f t="shared" si="346"/>
        <v>0.89895470383275256</v>
      </c>
      <c r="Z859" s="16">
        <f t="shared" si="347"/>
        <v>0.79442508710801385</v>
      </c>
      <c r="AA859" s="16">
        <f t="shared" si="348"/>
        <v>0.25087108013937282</v>
      </c>
      <c r="AB859" s="17">
        <f t="shared" si="349"/>
        <v>1.1289198606271778</v>
      </c>
      <c r="AC859" s="15">
        <v>47348.5</v>
      </c>
      <c r="AD859" s="14">
        <f>AVERAGE(Tabela1[[#This Row],[202407-JUL]:[202506-JUN]])</f>
        <v>47.833333333333336</v>
      </c>
      <c r="AE859" s="14">
        <f t="shared" si="350"/>
        <v>51.090909090909093</v>
      </c>
      <c r="AF859" s="5">
        <v>3</v>
      </c>
      <c r="AG859" s="6">
        <v>683</v>
      </c>
      <c r="AH859" s="4">
        <v>0</v>
      </c>
      <c r="AI859" s="23">
        <f>SUM(Tabela1[[#This Row],[ESTOQUE RJ]:[ESTOQUE SC]])</f>
        <v>683</v>
      </c>
      <c r="AJ859" s="4">
        <v>0</v>
      </c>
      <c r="AK859" s="4">
        <v>0</v>
      </c>
      <c r="AL859" s="24">
        <f>SUM(Tabela1[[#This Row],[QTD CONTAINER]:[QTD FÁBRICA]])</f>
        <v>0</v>
      </c>
      <c r="AM859" s="7">
        <f t="shared" si="351"/>
        <v>14.278745644599303</v>
      </c>
      <c r="AN859" s="7">
        <f t="shared" si="352"/>
        <v>0</v>
      </c>
      <c r="AO859" s="8">
        <f t="shared" si="353"/>
        <v>0</v>
      </c>
      <c r="AP859" s="9">
        <f t="shared" si="354"/>
        <v>0</v>
      </c>
      <c r="AQ859" s="25">
        <f t="shared" si="355"/>
        <v>14.278745644599303</v>
      </c>
      <c r="AR859" s="18">
        <f t="shared" si="356"/>
        <v>13.368327402135231</v>
      </c>
      <c r="AS859" s="7">
        <f t="shared" si="357"/>
        <v>0</v>
      </c>
      <c r="AT859" s="8">
        <f t="shared" si="358"/>
        <v>0</v>
      </c>
      <c r="AU859" s="9">
        <f t="shared" si="359"/>
        <v>0</v>
      </c>
      <c r="AV859" s="10">
        <f t="shared" si="360"/>
        <v>13.368327402135231</v>
      </c>
      <c r="AW859" s="22">
        <f t="shared" si="361"/>
        <v>0</v>
      </c>
      <c r="AX859" s="5">
        <f t="shared" si="362"/>
        <v>0</v>
      </c>
      <c r="AY859" s="4">
        <f>IF(
  AND(Tabela1[[#This Row],[GRUPO | ITEM]]="PALHETAS",NOT(OR(MID(Tabela1[[#This Row],[ITEM]],1,5)="YN-PF",MID(Tabela1[[#This Row],[ITEM]],1,5)="YN-PC"))),
  0,
  IF(
    ROUNDUP(
      IF(
        IF(D859="A",13-SUM(AR859:AU859),IF(D859="B",11-SUM(AR859:AU859),IF(D859="C",7-SUM(AR859:AU859))))
        &lt;0,
        0,
        IF(D859="A",13-SUM(AR859:AU859),IF(D859="B",11-SUM(AR859:AU859),IF(D859="C",7-SUM(AR859:AU859))))
      )
      *AE859/C859, 0
    )
    *C859 = 0,
    0,
    ROUNDUP(
      IF(
        IF(D859="A",13-SUM(AR859:AU859),IF(D859="B",11-SUM(AR859:AU859),IF(D859="C",7-SUM(AR859:AU859))))
        &lt;0,
        0,
        IF(D859="A",13-SUM(AR859:AU859),IF(D859="B",11-SUM(AR859:AU859),IF(D859="C",7-SUM(AR859:AU859))))
      )
      *AE859/C859, 0
    ) *C859
  )
)</f>
        <v>0</v>
      </c>
      <c r="AZ859" s="26">
        <f>IF(OR(COUNTIF(AB859,"&gt;="&amp;1.5)+COUNTIF(AA859,"&gt;="&amp;1.5)+COUNTIF(Z859,"&gt;="&amp;1.5)+COUNTIF(Y859,"&gt;="&amp;1.5)+COUNTIF(X859,"&gt;="&amp;1.5)&gt;=2,COUNTIF(AB859,"&gt;="&amp;2)&gt;=1,AND(AA859&gt;=1.5,AB859&lt;=0.3,AI859=0)),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+IFERROR(BA859*C859,0),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+IFERROR(BA859*C859,0),
IFERROR(AVERAGEIF(Tabela1[[#This Row],[COMPRA PADRÃO]:[COMPRA &gt;30%]],"&gt;"&amp;0,Tabela1[[#This Row],[COMPRA PADRÃO]:[COMPRA &gt;30%]]),
0))/Tabela1[[#This Row],[U/CX]],0)*Tabela1[[#This Row],[U/CX]])</f>
        <v>0</v>
      </c>
      <c r="BA859" s="19"/>
      <c r="BB859" s="19"/>
      <c r="BC859" s="5"/>
      <c r="BD859" s="43">
        <f t="shared" si="363"/>
        <v>2.1660377358490566</v>
      </c>
      <c r="BE859" s="44">
        <f>Tabela1[[#This Row],[MÉDIA DIÁRIA]]*180</f>
        <v>389.88679245283021</v>
      </c>
      <c r="BF859" s="44">
        <f>Tabela1[[#This Row],[MÉDIA DIÁRIA]]*IF(Tabela1[[#This Row],[ABC FAT]]="A",(13*22),IF(Tabela1[[#This Row],[ABC FAT]]="B",(9*22),IF(Tabela1[[#This Row],[ABC FAT]]="C",(3*22),0)))</f>
        <v>428.87547169811319</v>
      </c>
      <c r="BG859" s="44">
        <f>SUM(Tabela1[[#This Row],[ESTOQUE TOTAL]],Tabela1[[#This Row],[TRÂNSITO TOTAL]])</f>
        <v>683</v>
      </c>
      <c r="BH8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8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2.5648470770421989E-3</v>
      </c>
    </row>
    <row r="860" spans="1:61" s="3" customFormat="1" x14ac:dyDescent="0.2">
      <c r="A860" s="4" t="s">
        <v>34</v>
      </c>
      <c r="B860" s="4" t="s">
        <v>513</v>
      </c>
      <c r="C860" s="4">
        <v>100</v>
      </c>
      <c r="D860" s="4" t="s">
        <v>19</v>
      </c>
      <c r="E860" s="5">
        <v>1060</v>
      </c>
      <c r="F860" s="4">
        <v>1132</v>
      </c>
      <c r="G860" s="4">
        <v>1005</v>
      </c>
      <c r="H860" s="4">
        <v>89</v>
      </c>
      <c r="I860" s="4">
        <v>1280</v>
      </c>
      <c r="J860" s="4">
        <v>450</v>
      </c>
      <c r="K860" s="4">
        <v>950</v>
      </c>
      <c r="L860" s="4">
        <v>670</v>
      </c>
      <c r="M860" s="4">
        <v>870</v>
      </c>
      <c r="N860" s="4">
        <v>815</v>
      </c>
      <c r="O860" s="4">
        <v>1300</v>
      </c>
      <c r="P860" s="4">
        <v>1160</v>
      </c>
      <c r="Q860" s="13">
        <f t="shared" si="338"/>
        <v>1.1798534458770058</v>
      </c>
      <c r="R860" s="16">
        <f t="shared" si="339"/>
        <v>1.2599944346535572</v>
      </c>
      <c r="S860" s="16">
        <f t="shared" si="340"/>
        <v>1.1186346350060292</v>
      </c>
      <c r="T860" s="16">
        <f t="shared" si="341"/>
        <v>9.9063166682125961E-2</v>
      </c>
      <c r="U860" s="16">
        <f t="shared" si="342"/>
        <v>1.4247286893609128</v>
      </c>
      <c r="V860" s="16">
        <f t="shared" si="343"/>
        <v>0.50088117985344593</v>
      </c>
      <c r="W860" s="16">
        <f t="shared" si="344"/>
        <v>1.0574158241350524</v>
      </c>
      <c r="X860" s="16">
        <f t="shared" si="345"/>
        <v>0.74575642333735281</v>
      </c>
      <c r="Y860" s="16">
        <f t="shared" si="346"/>
        <v>0.96837028104999545</v>
      </c>
      <c r="Z860" s="16">
        <f t="shared" si="347"/>
        <v>0.90715147017901865</v>
      </c>
      <c r="AA860" s="16">
        <f t="shared" si="348"/>
        <v>1.4469900751321771</v>
      </c>
      <c r="AB860" s="17">
        <f t="shared" si="349"/>
        <v>1.2911603747333271</v>
      </c>
      <c r="AC860" s="15">
        <v>326440.73</v>
      </c>
      <c r="AD860" s="14">
        <f>AVERAGE(Tabela1[[#This Row],[202407-JUL]:[202506-JUN]])</f>
        <v>898.41666666666663</v>
      </c>
      <c r="AE860" s="14">
        <f t="shared" si="350"/>
        <v>972</v>
      </c>
      <c r="AF860" s="5">
        <v>10</v>
      </c>
      <c r="AG860" s="6">
        <v>12675</v>
      </c>
      <c r="AH860" s="4">
        <v>0</v>
      </c>
      <c r="AI860" s="23">
        <f>SUM(Tabela1[[#This Row],[ESTOQUE RJ]:[ESTOQUE SC]])</f>
        <v>12675</v>
      </c>
      <c r="AJ860" s="4">
        <v>500</v>
      </c>
      <c r="AK860" s="4">
        <v>0</v>
      </c>
      <c r="AL860" s="24">
        <f>SUM(Tabela1[[#This Row],[QTD CONTAINER]:[QTD FÁBRICA]])</f>
        <v>500</v>
      </c>
      <c r="AM860" s="7">
        <f t="shared" si="351"/>
        <v>14.108153232538726</v>
      </c>
      <c r="AN860" s="7">
        <f t="shared" si="352"/>
        <v>0</v>
      </c>
      <c r="AO860" s="8">
        <f t="shared" si="353"/>
        <v>0.55653464428160659</v>
      </c>
      <c r="AP860" s="9">
        <f t="shared" si="354"/>
        <v>0</v>
      </c>
      <c r="AQ860" s="25">
        <f t="shared" si="355"/>
        <v>14.664687876820333</v>
      </c>
      <c r="AR860" s="18">
        <f t="shared" si="356"/>
        <v>13.040123456790123</v>
      </c>
      <c r="AS860" s="7">
        <f t="shared" si="357"/>
        <v>0</v>
      </c>
      <c r="AT860" s="8">
        <f t="shared" si="358"/>
        <v>0.51440329218106995</v>
      </c>
      <c r="AU860" s="9">
        <f t="shared" si="359"/>
        <v>0</v>
      </c>
      <c r="AV860" s="10">
        <f t="shared" si="360"/>
        <v>13.554526748971194</v>
      </c>
      <c r="AW860" s="22">
        <f t="shared" si="361"/>
        <v>0</v>
      </c>
      <c r="AX860" s="5">
        <f t="shared" si="362"/>
        <v>0</v>
      </c>
      <c r="AY860" s="4">
        <f>IF(
  AND(Tabela1[[#This Row],[GRUPO | ITEM]]="PALHETAS",NOT(OR(MID(Tabela1[[#This Row],[ITEM]],1,5)="YN-PF",MID(Tabela1[[#This Row],[ITEM]],1,5)="YN-PC"))),
  0,
  IF(
    ROUNDUP(
      IF(
        IF(D860="A",13-SUM(AR860:AU860),IF(D860="B",11-SUM(AR860:AU860),IF(D860="C",7-SUM(AR860:AU860))))
        &lt;0,
        0,
        IF(D860="A",13-SUM(AR860:AU860),IF(D860="B",11-SUM(AR860:AU860),IF(D860="C",7-SUM(AR860:AU860))))
      )
      *AE860/C860, 0
    )
    *C860 = 0,
    0,
    ROUNDUP(
      IF(
        IF(D860="A",13-SUM(AR860:AU860),IF(D860="B",11-SUM(AR860:AU860),IF(D860="C",7-SUM(AR860:AU860))))
        &lt;0,
        0,
        IF(D860="A",13-SUM(AR860:AU860),IF(D860="B",11-SUM(AR860:AU860),IF(D860="C",7-SUM(AR860:AU860))))
      )
      *AE860/C860, 0
    ) *C860
  )
)</f>
        <v>0</v>
      </c>
      <c r="AZ860" s="26">
        <f>IF(OR(COUNTIF(AB860,"&gt;="&amp;1.5)+COUNTIF(AA860,"&gt;="&amp;1.5)+COUNTIF(Z860,"&gt;="&amp;1.5)+COUNTIF(Y860,"&gt;="&amp;1.5)+COUNTIF(X860,"&gt;="&amp;1.5)&gt;=2,COUNTIF(AB860,"&gt;="&amp;2)&gt;=1,AND(AA860&gt;=1.5,AB860&lt;=0.3,AI860=0)),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+IFERROR(BA860*C860,0),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+IFERROR(BA860*C860,0),
IFERROR(AVERAGEIF(Tabela1[[#This Row],[COMPRA PADRÃO]:[COMPRA &gt;30%]],"&gt;"&amp;0,Tabela1[[#This Row],[COMPRA PADRÃO]:[COMPRA &gt;30%]]),
0))/Tabela1[[#This Row],[U/CX]],0)*Tabela1[[#This Row],[U/CX]])</f>
        <v>0</v>
      </c>
      <c r="BA860" s="19"/>
      <c r="BB860" s="19"/>
      <c r="BC860" s="5"/>
      <c r="BD860" s="43">
        <f t="shared" si="363"/>
        <v>40.683018867924531</v>
      </c>
      <c r="BE860" s="44">
        <f>Tabela1[[#This Row],[MÉDIA DIÁRIA]]*180</f>
        <v>7322.9433962264156</v>
      </c>
      <c r="BF860" s="44">
        <f>Tabela1[[#This Row],[MÉDIA DIÁRIA]]*IF(Tabela1[[#This Row],[ABC FAT]]="A",(13*22),IF(Tabela1[[#This Row],[ABC FAT]]="B",(9*22),IF(Tabela1[[#This Row],[ABC FAT]]="C",(3*22),0)))</f>
        <v>11635.343396226415</v>
      </c>
      <c r="BG860" s="44">
        <f>SUM(Tabela1[[#This Row],[ESTOQUE TOTAL]],Tabela1[[#This Row],[TRÂNSITO TOTAL]])</f>
        <v>13175</v>
      </c>
      <c r="BH8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5800</v>
      </c>
      <c r="BI8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1.3655711179132011E-4</v>
      </c>
    </row>
    <row r="861" spans="1:61" s="3" customFormat="1" x14ac:dyDescent="0.2">
      <c r="A861" s="4" t="s">
        <v>122</v>
      </c>
      <c r="B861" s="4" t="s">
        <v>257</v>
      </c>
      <c r="C861" s="4">
        <v>40</v>
      </c>
      <c r="D861" s="4" t="s">
        <v>16</v>
      </c>
      <c r="E861" s="5">
        <v>200</v>
      </c>
      <c r="F861" s="4">
        <v>200</v>
      </c>
      <c r="G861" s="4">
        <v>240</v>
      </c>
      <c r="H861" s="4">
        <v>80</v>
      </c>
      <c r="I861" s="4">
        <v>180</v>
      </c>
      <c r="J861" s="4"/>
      <c r="K861" s="4">
        <v>360</v>
      </c>
      <c r="L861" s="4">
        <v>80</v>
      </c>
      <c r="M861" s="4">
        <v>80</v>
      </c>
      <c r="N861" s="4">
        <v>40</v>
      </c>
      <c r="O861" s="4">
        <v>80</v>
      </c>
      <c r="P861" s="4">
        <v>40</v>
      </c>
      <c r="Q861" s="13">
        <f t="shared" si="338"/>
        <v>1.3924050632911393</v>
      </c>
      <c r="R861" s="16">
        <f t="shared" si="339"/>
        <v>1.3924050632911393</v>
      </c>
      <c r="S861" s="16">
        <f t="shared" si="340"/>
        <v>1.6708860759493671</v>
      </c>
      <c r="T861" s="16">
        <f t="shared" si="341"/>
        <v>0.55696202531645578</v>
      </c>
      <c r="U861" s="16">
        <f t="shared" si="342"/>
        <v>1.2531645569620253</v>
      </c>
      <c r="V861" s="16">
        <f t="shared" si="343"/>
        <v>0</v>
      </c>
      <c r="W861" s="16">
        <f t="shared" si="344"/>
        <v>2.5063291139240507</v>
      </c>
      <c r="X861" s="16">
        <f t="shared" si="345"/>
        <v>0.55696202531645578</v>
      </c>
      <c r="Y861" s="16">
        <f t="shared" si="346"/>
        <v>0.55696202531645578</v>
      </c>
      <c r="Z861" s="16">
        <f t="shared" si="347"/>
        <v>0.27848101265822789</v>
      </c>
      <c r="AA861" s="16">
        <f t="shared" si="348"/>
        <v>0.55696202531645578</v>
      </c>
      <c r="AB861" s="17">
        <f t="shared" si="349"/>
        <v>0.27848101265822789</v>
      </c>
      <c r="AC861" s="15">
        <v>40409.599999999999</v>
      </c>
      <c r="AD861" s="14">
        <f>AVERAGE(Tabela1[[#This Row],[202407-JUL]:[202506-JUN]])</f>
        <v>143.63636363636363</v>
      </c>
      <c r="AE861" s="14">
        <f t="shared" si="350"/>
        <v>166.66666666666666</v>
      </c>
      <c r="AF861" s="5">
        <v>0</v>
      </c>
      <c r="AG861" s="6">
        <v>875</v>
      </c>
      <c r="AH861" s="4">
        <v>1120</v>
      </c>
      <c r="AI861" s="23">
        <f>SUM(Tabela1[[#This Row],[ESTOQUE RJ]:[ESTOQUE SC]])</f>
        <v>1995</v>
      </c>
      <c r="AJ861" s="4">
        <v>0</v>
      </c>
      <c r="AK861" s="4">
        <v>0</v>
      </c>
      <c r="AL861" s="24">
        <f>SUM(Tabela1[[#This Row],[QTD CONTAINER]:[QTD FÁBRICA]])</f>
        <v>0</v>
      </c>
      <c r="AM861" s="7">
        <f t="shared" si="351"/>
        <v>6.0917721518987342</v>
      </c>
      <c r="AN861" s="7">
        <f t="shared" si="352"/>
        <v>7.7974683544303804</v>
      </c>
      <c r="AO861" s="8">
        <f t="shared" si="353"/>
        <v>0</v>
      </c>
      <c r="AP861" s="9">
        <f t="shared" si="354"/>
        <v>0</v>
      </c>
      <c r="AQ861" s="25">
        <f t="shared" si="355"/>
        <v>13.889240506329115</v>
      </c>
      <c r="AR861" s="18">
        <f t="shared" si="356"/>
        <v>5.25</v>
      </c>
      <c r="AS861" s="7">
        <f t="shared" si="357"/>
        <v>6.7200000000000006</v>
      </c>
      <c r="AT861" s="8">
        <f t="shared" si="358"/>
        <v>0</v>
      </c>
      <c r="AU861" s="9">
        <f t="shared" si="359"/>
        <v>0</v>
      </c>
      <c r="AV861" s="10">
        <f t="shared" si="360"/>
        <v>11.97</v>
      </c>
      <c r="AW861" s="22">
        <f t="shared" si="361"/>
        <v>0</v>
      </c>
      <c r="AX861" s="5">
        <f t="shared" si="362"/>
        <v>0</v>
      </c>
      <c r="AY861" s="4">
        <f>IF(
  AND(Tabela1[[#This Row],[GRUPO | ITEM]]="PALHETAS",NOT(OR(MID(Tabela1[[#This Row],[ITEM]],1,5)="YN-PF",MID(Tabela1[[#This Row],[ITEM]],1,5)="YN-PC"))),
  0,
  IF(
    ROUNDUP(
      IF(
        IF(D861="A",13-SUM(AR861:AU861),IF(D861="B",11-SUM(AR861:AU861),IF(D861="C",7-SUM(AR861:AU861))))
        &lt;0,
        0,
        IF(D861="A",13-SUM(AR861:AU861),IF(D861="B",11-SUM(AR861:AU861),IF(D861="C",7-SUM(AR861:AU861))))
      )
      *AE861/C861, 0
    )
    *C861 = 0,
    0,
    ROUNDUP(
      IF(
        IF(D861="A",13-SUM(AR861:AU861),IF(D861="B",11-SUM(AR861:AU861),IF(D861="C",7-SUM(AR861:AU861))))
        &lt;0,
        0,
        IF(D861="A",13-SUM(AR861:AU861),IF(D861="B",11-SUM(AR861:AU861),IF(D861="C",7-SUM(AR861:AU861))))
      )
      *AE861/C861, 0
    ) *C861
  )
)</f>
        <v>0</v>
      </c>
      <c r="AZ861" s="26">
        <f>IF(OR(COUNTIF(AB861,"&gt;="&amp;1.5)+COUNTIF(AA861,"&gt;="&amp;1.5)+COUNTIF(Z861,"&gt;="&amp;1.5)+COUNTIF(Y861,"&gt;="&amp;1.5)+COUNTIF(X861,"&gt;="&amp;1.5)&gt;=2,COUNTIF(AB861,"&gt;="&amp;2)&gt;=1,AND(AA861&gt;=1.5,AB861&lt;=0.3,AI861=0)),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+IFERROR(BA861*C861,0),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+IFERROR(BA861*C861,0),
IFERROR(AVERAGEIF(Tabela1[[#This Row],[COMPRA PADRÃO]:[COMPRA &gt;30%]],"&gt;"&amp;0,Tabela1[[#This Row],[COMPRA PADRÃO]:[COMPRA &gt;30%]]),
0))/Tabela1[[#This Row],[U/CX]],0)*Tabela1[[#This Row],[U/CX]])</f>
        <v>0</v>
      </c>
      <c r="BA861" s="33"/>
      <c r="BB861" s="33"/>
      <c r="BC861" s="42"/>
      <c r="BD861" s="43">
        <f t="shared" si="363"/>
        <v>5.9622641509433958</v>
      </c>
      <c r="BE861" s="44">
        <f>Tabela1[[#This Row],[MÉDIA DIÁRIA]]*180</f>
        <v>1073.2075471698113</v>
      </c>
      <c r="BF861" s="44">
        <f>Tabela1[[#This Row],[MÉDIA DIÁRIA]]*IF(Tabela1[[#This Row],[ABC FAT]]="A",(13*22),IF(Tabela1[[#This Row],[ABC FAT]]="B",(9*22),IF(Tabela1[[#This Row],[ABC FAT]]="C",(3*22),0)))</f>
        <v>1180.5283018867924</v>
      </c>
      <c r="BG861" s="44">
        <f>SUM(Tabela1[[#This Row],[ESTOQUE TOTAL]],Tabela1[[#This Row],[TRÂNSITO TOTAL]])</f>
        <v>1995</v>
      </c>
      <c r="BH8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240</v>
      </c>
      <c r="BI8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9.3178621659634317E-4</v>
      </c>
    </row>
    <row r="862" spans="1:61" s="3" customFormat="1" x14ac:dyDescent="0.2">
      <c r="A862" s="4" t="s">
        <v>34</v>
      </c>
      <c r="B862" s="4" t="s">
        <v>183</v>
      </c>
      <c r="C862" s="4">
        <v>100</v>
      </c>
      <c r="D862" s="4" t="s">
        <v>16</v>
      </c>
      <c r="E862" s="5">
        <v>389</v>
      </c>
      <c r="F862" s="4">
        <v>177</v>
      </c>
      <c r="G862" s="4"/>
      <c r="H862" s="4"/>
      <c r="I862" s="4">
        <v>695</v>
      </c>
      <c r="J862" s="4">
        <v>280</v>
      </c>
      <c r="K862" s="4">
        <v>522</v>
      </c>
      <c r="L862" s="4">
        <v>460</v>
      </c>
      <c r="M862" s="4">
        <v>480</v>
      </c>
      <c r="N862" s="4">
        <v>395</v>
      </c>
      <c r="O862" s="4">
        <v>475</v>
      </c>
      <c r="P862" s="4">
        <v>480</v>
      </c>
      <c r="Q862" s="13">
        <f t="shared" si="338"/>
        <v>0.89363657247875028</v>
      </c>
      <c r="R862" s="16">
        <f t="shared" si="339"/>
        <v>0.40661612680909714</v>
      </c>
      <c r="S862" s="16">
        <f t="shared" si="340"/>
        <v>0</v>
      </c>
      <c r="T862" s="16">
        <f t="shared" si="341"/>
        <v>0</v>
      </c>
      <c r="U862" s="16">
        <f t="shared" si="342"/>
        <v>1.5966000459453251</v>
      </c>
      <c r="V862" s="16">
        <f t="shared" si="343"/>
        <v>0.64323455088444748</v>
      </c>
      <c r="W862" s="16">
        <f t="shared" si="344"/>
        <v>1.1991729841488628</v>
      </c>
      <c r="X862" s="16">
        <f t="shared" si="345"/>
        <v>1.0567424764530209</v>
      </c>
      <c r="Y862" s="16">
        <f t="shared" si="346"/>
        <v>1.1026878015161956</v>
      </c>
      <c r="Z862" s="16">
        <f t="shared" si="347"/>
        <v>0.9074201699977027</v>
      </c>
      <c r="AA862" s="16">
        <f t="shared" si="348"/>
        <v>1.091201470250402</v>
      </c>
      <c r="AB862" s="17">
        <f t="shared" si="349"/>
        <v>1.1026878015161956</v>
      </c>
      <c r="AC862" s="15">
        <v>84574.32</v>
      </c>
      <c r="AD862" s="14">
        <f>AVERAGE(Tabela1[[#This Row],[202407-JUL]:[202506-JUN]])</f>
        <v>435.3</v>
      </c>
      <c r="AE862" s="14">
        <f t="shared" si="350"/>
        <v>435.3</v>
      </c>
      <c r="AF862" s="5">
        <v>1</v>
      </c>
      <c r="AG862" s="6">
        <v>2653</v>
      </c>
      <c r="AH862" s="4">
        <v>0</v>
      </c>
      <c r="AI862" s="23">
        <f>SUM(Tabela1[[#This Row],[ESTOQUE RJ]:[ESTOQUE SC]])</f>
        <v>2653</v>
      </c>
      <c r="AJ862" s="4">
        <v>2600</v>
      </c>
      <c r="AK862" s="4">
        <v>0</v>
      </c>
      <c r="AL862" s="24">
        <f>SUM(Tabela1[[#This Row],[QTD CONTAINER]:[QTD FÁBRICA]])</f>
        <v>2600</v>
      </c>
      <c r="AM862" s="7">
        <f t="shared" si="351"/>
        <v>6.09464736963014</v>
      </c>
      <c r="AN862" s="7">
        <f t="shared" si="352"/>
        <v>0</v>
      </c>
      <c r="AO862" s="8">
        <f t="shared" si="353"/>
        <v>5.9728922582127266</v>
      </c>
      <c r="AP862" s="9">
        <f t="shared" si="354"/>
        <v>0</v>
      </c>
      <c r="AQ862" s="25">
        <f t="shared" si="355"/>
        <v>12.067539627842866</v>
      </c>
      <c r="AR862" s="18">
        <f t="shared" si="356"/>
        <v>6.09464736963014</v>
      </c>
      <c r="AS862" s="7">
        <f t="shared" si="357"/>
        <v>0</v>
      </c>
      <c r="AT862" s="8">
        <f t="shared" si="358"/>
        <v>5.9728922582127266</v>
      </c>
      <c r="AU862" s="9">
        <f t="shared" si="359"/>
        <v>0</v>
      </c>
      <c r="AV862" s="10">
        <f t="shared" si="360"/>
        <v>12.067539627842866</v>
      </c>
      <c r="AW862" s="22">
        <f t="shared" si="361"/>
        <v>0</v>
      </c>
      <c r="AX862" s="5">
        <f t="shared" si="362"/>
        <v>0</v>
      </c>
      <c r="AY862" s="4">
        <f>IF(
  AND(Tabela1[[#This Row],[GRUPO | ITEM]]="PALHETAS",NOT(OR(MID(Tabela1[[#This Row],[ITEM]],1,5)="YN-PF",MID(Tabela1[[#This Row],[ITEM]],1,5)="YN-PC"))),
  0,
  IF(
    ROUNDUP(
      IF(
        IF(D862="A",13-SUM(AR862:AU862),IF(D862="B",11-SUM(AR862:AU862),IF(D862="C",7-SUM(AR862:AU862))))
        &lt;0,
        0,
        IF(D862="A",13-SUM(AR862:AU862),IF(D862="B",11-SUM(AR862:AU862),IF(D862="C",7-SUM(AR862:AU862))))
      )
      *AE862/C862, 0
    )
    *C862 = 0,
    0,
    ROUNDUP(
      IF(
        IF(D862="A",13-SUM(AR862:AU862),IF(D862="B",11-SUM(AR862:AU862),IF(D862="C",7-SUM(AR862:AU862))))
        &lt;0,
        0,
        IF(D862="A",13-SUM(AR862:AU862),IF(D862="B",11-SUM(AR862:AU862),IF(D862="C",7-SUM(AR862:AU862))))
      )
      *AE862/C862, 0
    ) *C862
  )
)</f>
        <v>0</v>
      </c>
      <c r="AZ862" s="26">
        <f>IF(OR(COUNTIF(AB862,"&gt;="&amp;1.5)+COUNTIF(AA862,"&gt;="&amp;1.5)+COUNTIF(Z862,"&gt;="&amp;1.5)+COUNTIF(Y862,"&gt;="&amp;1.5)+COUNTIF(X862,"&gt;="&amp;1.5)&gt;=2,COUNTIF(AB862,"&gt;="&amp;2)&gt;=1,AND(AA862&gt;=1.5,AB862&lt;=0.3,AI862=0)),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+IFERROR(BA862*C862,0),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+IFERROR(BA862*C862,0),
IFERROR(AVERAGEIF(Tabela1[[#This Row],[COMPRA PADRÃO]:[COMPRA &gt;30%]],"&gt;"&amp;0,Tabela1[[#This Row],[COMPRA PADRÃO]:[COMPRA &gt;30%]]),
0))/Tabela1[[#This Row],[U/CX]],0)*Tabela1[[#This Row],[U/CX]])</f>
        <v>0</v>
      </c>
      <c r="BA862" s="19"/>
      <c r="BB862" s="19"/>
      <c r="BC862" s="5"/>
      <c r="BD862" s="43">
        <f t="shared" si="363"/>
        <v>16.426415094339621</v>
      </c>
      <c r="BE862" s="44">
        <f>Tabela1[[#This Row],[MÉDIA DIÁRIA]]*180</f>
        <v>2956.7547169811319</v>
      </c>
      <c r="BF862" s="44">
        <f>Tabela1[[#This Row],[MÉDIA DIÁRIA]]*IF(Tabela1[[#This Row],[ABC FAT]]="A",(13*22),IF(Tabela1[[#This Row],[ABC FAT]]="B",(9*22),IF(Tabela1[[#This Row],[ABC FAT]]="C",(3*22),0)))</f>
        <v>3252.430188679245</v>
      </c>
      <c r="BG862" s="44">
        <f>SUM(Tabela1[[#This Row],[ESTOQUE TOTAL]],Tabela1[[#This Row],[TRÂNSITO TOTAL]])</f>
        <v>5253</v>
      </c>
      <c r="BH8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1000</v>
      </c>
      <c r="BI8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3.38208642826148E-4</v>
      </c>
    </row>
    <row r="863" spans="1:61" s="3" customFormat="1" x14ac:dyDescent="0.2">
      <c r="A863" s="4" t="s">
        <v>1149</v>
      </c>
      <c r="B863" s="4" t="s">
        <v>1342</v>
      </c>
      <c r="C863" s="4">
        <v>50</v>
      </c>
      <c r="D863" s="4" t="s">
        <v>85</v>
      </c>
      <c r="E863" s="5"/>
      <c r="F863" s="4"/>
      <c r="G863" s="4"/>
      <c r="H863" s="4"/>
      <c r="I863" s="4"/>
      <c r="J863" s="4"/>
      <c r="K863" s="4"/>
      <c r="L863" s="4"/>
      <c r="M863" s="4"/>
      <c r="N863" s="4">
        <v>10</v>
      </c>
      <c r="O863" s="4">
        <v>5</v>
      </c>
      <c r="P863" s="4">
        <v>7</v>
      </c>
      <c r="Q863" s="13">
        <f t="shared" si="338"/>
        <v>0</v>
      </c>
      <c r="R863" s="16">
        <f t="shared" si="339"/>
        <v>0</v>
      </c>
      <c r="S863" s="16">
        <f t="shared" si="340"/>
        <v>0</v>
      </c>
      <c r="T863" s="16">
        <f t="shared" si="341"/>
        <v>0</v>
      </c>
      <c r="U863" s="16">
        <f t="shared" si="342"/>
        <v>0</v>
      </c>
      <c r="V863" s="16">
        <f t="shared" si="343"/>
        <v>0</v>
      </c>
      <c r="W863" s="16">
        <f t="shared" si="344"/>
        <v>0</v>
      </c>
      <c r="X863" s="16">
        <f t="shared" si="345"/>
        <v>0</v>
      </c>
      <c r="Y863" s="16">
        <f t="shared" si="346"/>
        <v>0</v>
      </c>
      <c r="Z863" s="16">
        <f t="shared" si="347"/>
        <v>1.3636363636363638</v>
      </c>
      <c r="AA863" s="16">
        <f t="shared" si="348"/>
        <v>0.68181818181818188</v>
      </c>
      <c r="AB863" s="17">
        <f t="shared" si="349"/>
        <v>0.95454545454545459</v>
      </c>
      <c r="AC863" s="15">
        <v>684.76</v>
      </c>
      <c r="AD863" s="14">
        <f>AVERAGE(Tabela1[[#This Row],[202407-JUL]:[202506-JUN]])</f>
        <v>7.333333333333333</v>
      </c>
      <c r="AE863" s="14">
        <f t="shared" si="350"/>
        <v>7.333333333333333</v>
      </c>
      <c r="AF863" s="5">
        <v>0</v>
      </c>
      <c r="AG863" s="6">
        <v>28</v>
      </c>
      <c r="AH863" s="4">
        <v>0</v>
      </c>
      <c r="AI863" s="23">
        <f>SUM(Tabela1[[#This Row],[ESTOQUE RJ]:[ESTOQUE SC]])</f>
        <v>28</v>
      </c>
      <c r="AJ863" s="4">
        <v>0</v>
      </c>
      <c r="AK863" s="4">
        <v>0</v>
      </c>
      <c r="AL863" s="24">
        <f>SUM(Tabela1[[#This Row],[QTD CONTAINER]:[QTD FÁBRICA]])</f>
        <v>0</v>
      </c>
      <c r="AM863" s="7">
        <f t="shared" si="351"/>
        <v>3.8181818181818183</v>
      </c>
      <c r="AN863" s="7">
        <f t="shared" si="352"/>
        <v>0</v>
      </c>
      <c r="AO863" s="8">
        <f t="shared" si="353"/>
        <v>0</v>
      </c>
      <c r="AP863" s="9">
        <f t="shared" si="354"/>
        <v>0</v>
      </c>
      <c r="AQ863" s="25">
        <f t="shared" si="355"/>
        <v>3.8181818181818183</v>
      </c>
      <c r="AR863" s="18">
        <f t="shared" si="356"/>
        <v>3.8181818181818183</v>
      </c>
      <c r="AS863" s="7">
        <f t="shared" si="357"/>
        <v>0</v>
      </c>
      <c r="AT863" s="8">
        <f t="shared" si="358"/>
        <v>0</v>
      </c>
      <c r="AU863" s="9">
        <f t="shared" si="359"/>
        <v>0</v>
      </c>
      <c r="AV863" s="10">
        <f t="shared" si="360"/>
        <v>3.8181818181818183</v>
      </c>
      <c r="AW863" s="22">
        <f t="shared" si="361"/>
        <v>6.8181818181818183</v>
      </c>
      <c r="AX863" s="5">
        <f t="shared" si="362"/>
        <v>50</v>
      </c>
      <c r="AY863" s="4">
        <f>IF(
  AND(Tabela1[[#This Row],[GRUPO | ITEM]]="PALHETAS",NOT(OR(MID(Tabela1[[#This Row],[ITEM]],1,5)="YN-PF",MID(Tabela1[[#This Row],[ITEM]],1,5)="YN-PC"))),
  0,
  IF(
    ROUNDUP(
      IF(
        IF(D863="A",13-SUM(AR863:AU863),IF(D863="B",11-SUM(AR863:AU863),IF(D863="C",7-SUM(AR863:AU863))))
        &lt;0,
        0,
        IF(D863="A",13-SUM(AR863:AU863),IF(D863="B",11-SUM(AR863:AU863),IF(D863="C",7-SUM(AR863:AU863))))
      )
      *AE863/C863, 0
    )
    *C863 = 0,
    0,
    ROUNDUP(
      IF(
        IF(D863="A",13-SUM(AR863:AU863),IF(D863="B",11-SUM(AR863:AU863),IF(D863="C",7-SUM(AR863:AU863))))
        &lt;0,
        0,
        IF(D863="A",13-SUM(AR863:AU863),IF(D863="B",11-SUM(AR863:AU863),IF(D863="C",7-SUM(AR863:AU863))))
      )
      *AE863/C863, 0
    ) *C863
  )
)</f>
        <v>50</v>
      </c>
      <c r="AZ863" s="26">
        <f>IF(OR(COUNTIF(AB863,"&gt;="&amp;1.5)+COUNTIF(AA863,"&gt;="&amp;1.5)+COUNTIF(Z863,"&gt;="&amp;1.5)+COUNTIF(Y863,"&gt;="&amp;1.5)+COUNTIF(X863,"&gt;="&amp;1.5)&gt;=2,COUNTIF(AB863,"&gt;="&amp;2)&gt;=1,AND(AA863&gt;=1.5,AB863&lt;=0.3,AI863=0)),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+IFERROR(BA863*C863,0),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+IFERROR(BA863*C863,0),
IFERROR(AVERAGEIF(Tabela1[[#This Row],[COMPRA PADRÃO]:[COMPRA &gt;30%]],"&gt;"&amp;0,Tabela1[[#This Row],[COMPRA PADRÃO]:[COMPRA &gt;30%]]),
0))/Tabela1[[#This Row],[U/CX]],0)*Tabela1[[#This Row],[U/CX]])</f>
        <v>50</v>
      </c>
      <c r="BA863" s="19"/>
      <c r="BB863" s="19"/>
      <c r="BC863" s="5"/>
      <c r="BD863" s="43">
        <f t="shared" si="363"/>
        <v>8.3018867924528297E-2</v>
      </c>
      <c r="BE863" s="44">
        <f>Tabela1[[#This Row],[MÉDIA DIÁRIA]]*180</f>
        <v>14.943396226415093</v>
      </c>
      <c r="BF863" s="44">
        <f>Tabela1[[#This Row],[MÉDIA DIÁRIA]]*IF(Tabela1[[#This Row],[ABC FAT]]="A",(13*22),IF(Tabela1[[#This Row],[ABC FAT]]="B",(9*22),IF(Tabela1[[#This Row],[ABC FAT]]="C",(3*22),0)))</f>
        <v>5.4792452830188676</v>
      </c>
      <c r="BG863" s="44">
        <f>SUM(Tabela1[[#This Row],[ESTOQUE TOTAL]],Tabela1[[#This Row],[TRÂNSITO TOTAL]])</f>
        <v>28</v>
      </c>
      <c r="BH8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864" spans="1:61" s="3" customFormat="1" x14ac:dyDescent="0.2">
      <c r="A864" s="4" t="s">
        <v>48</v>
      </c>
      <c r="B864" s="4" t="s">
        <v>49</v>
      </c>
      <c r="C864" s="4">
        <v>50</v>
      </c>
      <c r="D864" s="4" t="s">
        <v>19</v>
      </c>
      <c r="E864" s="5">
        <v>1900</v>
      </c>
      <c r="F864" s="4">
        <v>500</v>
      </c>
      <c r="G864" s="4">
        <v>1220</v>
      </c>
      <c r="H864" s="4">
        <v>2400</v>
      </c>
      <c r="I864" s="4">
        <v>2050</v>
      </c>
      <c r="J864" s="4">
        <v>400</v>
      </c>
      <c r="K864" s="4">
        <v>920</v>
      </c>
      <c r="L864" s="4">
        <v>2825</v>
      </c>
      <c r="M864" s="4">
        <v>625</v>
      </c>
      <c r="N864" s="4">
        <v>950</v>
      </c>
      <c r="O864" s="4">
        <v>1260</v>
      </c>
      <c r="P864" s="4">
        <v>2035</v>
      </c>
      <c r="Q864" s="13">
        <f t="shared" si="338"/>
        <v>1.334503950834065</v>
      </c>
      <c r="R864" s="16">
        <f t="shared" si="339"/>
        <v>0.35118525021949076</v>
      </c>
      <c r="S864" s="16">
        <f t="shared" si="340"/>
        <v>0.85689201053555752</v>
      </c>
      <c r="T864" s="16">
        <f t="shared" si="341"/>
        <v>1.6856892010535558</v>
      </c>
      <c r="U864" s="16">
        <f t="shared" si="342"/>
        <v>1.4398595258999123</v>
      </c>
      <c r="V864" s="16">
        <f t="shared" si="343"/>
        <v>0.28094820017559263</v>
      </c>
      <c r="W864" s="16">
        <f t="shared" si="344"/>
        <v>0.64618086040386302</v>
      </c>
      <c r="X864" s="16">
        <f t="shared" si="345"/>
        <v>1.9841966637401229</v>
      </c>
      <c r="Y864" s="16">
        <f t="shared" si="346"/>
        <v>0.43898156277436345</v>
      </c>
      <c r="Z864" s="16">
        <f t="shared" si="347"/>
        <v>0.66725197541703252</v>
      </c>
      <c r="AA864" s="16">
        <f t="shared" si="348"/>
        <v>0.88498683055311678</v>
      </c>
      <c r="AB864" s="17">
        <f t="shared" si="349"/>
        <v>1.4293239683933274</v>
      </c>
      <c r="AC864" s="15">
        <v>294103.3</v>
      </c>
      <c r="AD864" s="14">
        <f>AVERAGE(Tabela1[[#This Row],[202407-JUL]:[202506-JUN]])</f>
        <v>1423.75</v>
      </c>
      <c r="AE864" s="14">
        <f t="shared" si="350"/>
        <v>1516.8181818181818</v>
      </c>
      <c r="AF864" s="5">
        <v>1</v>
      </c>
      <c r="AG864" s="6">
        <v>0</v>
      </c>
      <c r="AH864" s="4">
        <v>0</v>
      </c>
      <c r="AI864" s="23">
        <f>SUM(Tabela1[[#This Row],[ESTOQUE RJ]:[ESTOQUE SC]])</f>
        <v>0</v>
      </c>
      <c r="AJ864" s="4">
        <v>21500</v>
      </c>
      <c r="AK864" s="4">
        <v>0</v>
      </c>
      <c r="AL864" s="24">
        <f>SUM(Tabela1[[#This Row],[QTD CONTAINER]:[QTD FÁBRICA]])</f>
        <v>21500</v>
      </c>
      <c r="AM864" s="7">
        <f t="shared" si="351"/>
        <v>0</v>
      </c>
      <c r="AN864" s="7">
        <f t="shared" si="352"/>
        <v>0</v>
      </c>
      <c r="AO864" s="8">
        <f t="shared" si="353"/>
        <v>15.100965759438104</v>
      </c>
      <c r="AP864" s="9">
        <f t="shared" si="354"/>
        <v>0</v>
      </c>
      <c r="AQ864" s="25">
        <f t="shared" si="355"/>
        <v>15.100965759438104</v>
      </c>
      <c r="AR864" s="18">
        <f t="shared" si="356"/>
        <v>0</v>
      </c>
      <c r="AS864" s="7">
        <f t="shared" si="357"/>
        <v>0</v>
      </c>
      <c r="AT864" s="8">
        <f t="shared" si="358"/>
        <v>14.174408151033864</v>
      </c>
      <c r="AU864" s="9">
        <f t="shared" si="359"/>
        <v>0</v>
      </c>
      <c r="AV864" s="10">
        <f t="shared" si="360"/>
        <v>14.174408151033864</v>
      </c>
      <c r="AW864" s="22">
        <f t="shared" si="361"/>
        <v>0</v>
      </c>
      <c r="AX864" s="5">
        <f t="shared" si="362"/>
        <v>0</v>
      </c>
      <c r="AY864" s="4">
        <f>IF(
  AND(Tabela1[[#This Row],[GRUPO | ITEM]]="PALHETAS",NOT(OR(MID(Tabela1[[#This Row],[ITEM]],1,5)="YN-PF",MID(Tabela1[[#This Row],[ITEM]],1,5)="YN-PC"))),
  0,
  IF(
    ROUNDUP(
      IF(
        IF(D864="A",13-SUM(AR864:AU864),IF(D864="B",11-SUM(AR864:AU864),IF(D864="C",7-SUM(AR864:AU864))))
        &lt;0,
        0,
        IF(D864="A",13-SUM(AR864:AU864),IF(D864="B",11-SUM(AR864:AU864),IF(D864="C",7-SUM(AR864:AU864))))
      )
      *AE864/C864, 0
    )
    *C864 = 0,
    0,
    ROUNDUP(
      IF(
        IF(D864="A",13-SUM(AR864:AU864),IF(D864="B",11-SUM(AR864:AU864),IF(D864="C",7-SUM(AR864:AU864))))
        &lt;0,
        0,
        IF(D864="A",13-SUM(AR864:AU864),IF(D864="B",11-SUM(AR864:AU864),IF(D864="C",7-SUM(AR864:AU864))))
      )
      *AE864/C864, 0
    ) *C864
  )
)</f>
        <v>0</v>
      </c>
      <c r="AZ864" s="26">
        <f>IF(OR(COUNTIF(AB864,"&gt;="&amp;1.5)+COUNTIF(AA864,"&gt;="&amp;1.5)+COUNTIF(Z864,"&gt;="&amp;1.5)+COUNTIF(Y864,"&gt;="&amp;1.5)+COUNTIF(X864,"&gt;="&amp;1.5)&gt;=2,COUNTIF(AB864,"&gt;="&amp;2)&gt;=1,AND(AA864&gt;=1.5,AB864&lt;=0.3,AI864=0)),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+IFERROR(BA864*C864,0),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+IFERROR(BA864*C864,0),
IFERROR(AVERAGEIF(Tabela1[[#This Row],[COMPRA PADRÃO]:[COMPRA &gt;30%]],"&gt;"&amp;0,Tabela1[[#This Row],[COMPRA PADRÃO]:[COMPRA &gt;30%]]),
0))/Tabela1[[#This Row],[U/CX]],0)*Tabela1[[#This Row],[U/CX]])</f>
        <v>0</v>
      </c>
      <c r="BA864" s="19"/>
      <c r="BB864" s="19"/>
      <c r="BC864" s="5"/>
      <c r="BD864" s="43">
        <f t="shared" si="363"/>
        <v>64.471698113207552</v>
      </c>
      <c r="BE864" s="44">
        <f>Tabela1[[#This Row],[MÉDIA DIÁRIA]]*180</f>
        <v>11604.905660377359</v>
      </c>
      <c r="BF864" s="44">
        <f>Tabela1[[#This Row],[MÉDIA DIÁRIA]]*IF(Tabela1[[#This Row],[ABC FAT]]="A",(13*22),IF(Tabela1[[#This Row],[ABC FAT]]="B",(9*22),IF(Tabela1[[#This Row],[ABC FAT]]="C",(3*22),0)))</f>
        <v>18438.905660377361</v>
      </c>
      <c r="BG864" s="44">
        <f>SUM(Tabela1[[#This Row],[ESTOQUE TOTAL]],Tabela1[[#This Row],[TRÂNSITO TOTAL]])</f>
        <v>21500</v>
      </c>
      <c r="BH8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8550</v>
      </c>
      <c r="BI8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8.6170454914967644E-5</v>
      </c>
    </row>
    <row r="865" spans="1:61" s="3" customFormat="1" x14ac:dyDescent="0.2">
      <c r="A865" s="4" t="s">
        <v>39</v>
      </c>
      <c r="B865" s="4" t="s">
        <v>693</v>
      </c>
      <c r="C865" s="4">
        <v>20</v>
      </c>
      <c r="D865" s="4" t="s">
        <v>19</v>
      </c>
      <c r="E865" s="5">
        <v>187</v>
      </c>
      <c r="F865" s="4">
        <v>174</v>
      </c>
      <c r="G865" s="4">
        <v>230</v>
      </c>
      <c r="H865" s="4">
        <v>165</v>
      </c>
      <c r="I865" s="4">
        <v>122</v>
      </c>
      <c r="J865" s="4">
        <v>45</v>
      </c>
      <c r="K865" s="4">
        <v>206</v>
      </c>
      <c r="L865" s="4">
        <v>92</v>
      </c>
      <c r="M865" s="4">
        <v>145</v>
      </c>
      <c r="N865" s="4">
        <v>173</v>
      </c>
      <c r="O865" s="4">
        <v>255</v>
      </c>
      <c r="P865" s="4">
        <v>111</v>
      </c>
      <c r="Q865" s="13">
        <f t="shared" si="338"/>
        <v>1.1779527559055119</v>
      </c>
      <c r="R865" s="16">
        <f t="shared" si="339"/>
        <v>1.0960629921259843</v>
      </c>
      <c r="S865" s="16">
        <f t="shared" si="340"/>
        <v>1.4488188976377954</v>
      </c>
      <c r="T865" s="16">
        <f t="shared" si="341"/>
        <v>1.0393700787401574</v>
      </c>
      <c r="U865" s="16">
        <f t="shared" si="342"/>
        <v>0.76850393700787401</v>
      </c>
      <c r="V865" s="16">
        <f t="shared" si="343"/>
        <v>0.28346456692913385</v>
      </c>
      <c r="W865" s="16">
        <f t="shared" si="344"/>
        <v>1.2976377952755906</v>
      </c>
      <c r="X865" s="16">
        <f t="shared" si="345"/>
        <v>0.5795275590551181</v>
      </c>
      <c r="Y865" s="16">
        <f t="shared" si="346"/>
        <v>0.91338582677165359</v>
      </c>
      <c r="Z865" s="16">
        <f t="shared" si="347"/>
        <v>1.089763779527559</v>
      </c>
      <c r="AA865" s="16">
        <f t="shared" si="348"/>
        <v>1.6062992125984252</v>
      </c>
      <c r="AB865" s="17">
        <f t="shared" si="349"/>
        <v>0.6992125984251969</v>
      </c>
      <c r="AC865" s="15">
        <v>124468.55</v>
      </c>
      <c r="AD865" s="14">
        <f>AVERAGE(Tabela1[[#This Row],[202407-JUL]:[202506-JUN]])</f>
        <v>158.75</v>
      </c>
      <c r="AE865" s="14">
        <f t="shared" si="350"/>
        <v>169.09090909090909</v>
      </c>
      <c r="AF865" s="5">
        <v>4</v>
      </c>
      <c r="AG865" s="6">
        <v>984</v>
      </c>
      <c r="AH865" s="4">
        <v>1240</v>
      </c>
      <c r="AI865" s="23">
        <f>SUM(Tabela1[[#This Row],[ESTOQUE RJ]:[ESTOQUE SC]])</f>
        <v>2224</v>
      </c>
      <c r="AJ865" s="4">
        <v>0</v>
      </c>
      <c r="AK865" s="4">
        <v>0</v>
      </c>
      <c r="AL865" s="24">
        <f>SUM(Tabela1[[#This Row],[QTD CONTAINER]:[QTD FÁBRICA]])</f>
        <v>0</v>
      </c>
      <c r="AM865" s="7">
        <f t="shared" si="351"/>
        <v>6.1984251968503941</v>
      </c>
      <c r="AN865" s="7">
        <f t="shared" si="352"/>
        <v>7.8110236220472444</v>
      </c>
      <c r="AO865" s="8">
        <f t="shared" si="353"/>
        <v>0</v>
      </c>
      <c r="AP865" s="9">
        <f t="shared" si="354"/>
        <v>0</v>
      </c>
      <c r="AQ865" s="25">
        <f t="shared" si="355"/>
        <v>14.009448818897638</v>
      </c>
      <c r="AR865" s="18">
        <f t="shared" si="356"/>
        <v>5.8193548387096774</v>
      </c>
      <c r="AS865" s="7">
        <f t="shared" si="357"/>
        <v>7.333333333333333</v>
      </c>
      <c r="AT865" s="8">
        <f t="shared" si="358"/>
        <v>0</v>
      </c>
      <c r="AU865" s="9">
        <f t="shared" si="359"/>
        <v>0</v>
      </c>
      <c r="AV865" s="10">
        <f t="shared" si="360"/>
        <v>13.15268817204301</v>
      </c>
      <c r="AW865" s="22">
        <f t="shared" si="361"/>
        <v>0</v>
      </c>
      <c r="AX865" s="5">
        <f t="shared" si="362"/>
        <v>0</v>
      </c>
      <c r="AY865" s="4">
        <f>IF(
  AND(Tabela1[[#This Row],[GRUPO | ITEM]]="PALHETAS",NOT(OR(MID(Tabela1[[#This Row],[ITEM]],1,5)="YN-PF",MID(Tabela1[[#This Row],[ITEM]],1,5)="YN-PC"))),
  0,
  IF(
    ROUNDUP(
      IF(
        IF(D865="A",13-SUM(AR865:AU865),IF(D865="B",11-SUM(AR865:AU865),IF(D865="C",7-SUM(AR865:AU865))))
        &lt;0,
        0,
        IF(D865="A",13-SUM(AR865:AU865),IF(D865="B",11-SUM(AR865:AU865),IF(D865="C",7-SUM(AR865:AU865))))
      )
      *AE865/C865, 0
    )
    *C865 = 0,
    0,
    ROUNDUP(
      IF(
        IF(D865="A",13-SUM(AR865:AU865),IF(D865="B",11-SUM(AR865:AU865),IF(D865="C",7-SUM(AR865:AU865))))
        &lt;0,
        0,
        IF(D865="A",13-SUM(AR865:AU865),IF(D865="B",11-SUM(AR865:AU865),IF(D865="C",7-SUM(AR865:AU865))))
      )
      *AE865/C865, 0
    ) *C865
  )
)</f>
        <v>0</v>
      </c>
      <c r="AZ865" s="26">
        <f>IF(OR(COUNTIF(AB865,"&gt;="&amp;1.5)+COUNTIF(AA865,"&gt;="&amp;1.5)+COUNTIF(Z865,"&gt;="&amp;1.5)+COUNTIF(Y865,"&gt;="&amp;1.5)+COUNTIF(X865,"&gt;="&amp;1.5)&gt;=2,COUNTIF(AB865,"&gt;="&amp;2)&gt;=1,AND(AA865&gt;=1.5,AB865&lt;=0.3,AI865=0)),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+IFERROR(BA865*C865,0),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+IFERROR(BA865*C865,0),
IFERROR(AVERAGEIF(Tabela1[[#This Row],[COMPRA PADRÃO]:[COMPRA &gt;30%]],"&gt;"&amp;0,Tabela1[[#This Row],[COMPRA PADRÃO]:[COMPRA &gt;30%]]),
0))/Tabela1[[#This Row],[U/CX]],0)*Tabela1[[#This Row],[U/CX]])</f>
        <v>0</v>
      </c>
      <c r="BA865" s="19"/>
      <c r="BB865" s="19"/>
      <c r="BC865" s="5"/>
      <c r="BD865" s="43">
        <f t="shared" si="363"/>
        <v>7.1886792452830193</v>
      </c>
      <c r="BE865" s="44">
        <f>Tabela1[[#This Row],[MÉDIA DIÁRIA]]*180</f>
        <v>1293.9622641509434</v>
      </c>
      <c r="BF865" s="44">
        <f>Tabela1[[#This Row],[MÉDIA DIÁRIA]]*IF(Tabela1[[#This Row],[ABC FAT]]="A",(13*22),IF(Tabela1[[#This Row],[ABC FAT]]="B",(9*22),IF(Tabela1[[#This Row],[ABC FAT]]="C",(3*22),0)))</f>
        <v>2055.9622641509436</v>
      </c>
      <c r="BG865" s="44">
        <f>SUM(Tabela1[[#This Row],[ESTOQUE TOTAL]],Tabela1[[#This Row],[TRÂNSITO TOTAL]])</f>
        <v>2224</v>
      </c>
      <c r="BH8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1120</v>
      </c>
      <c r="BI8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7.7282006415864684E-4</v>
      </c>
    </row>
    <row r="866" spans="1:61" s="3" customFormat="1" x14ac:dyDescent="0.2">
      <c r="A866" s="4" t="s">
        <v>994</v>
      </c>
      <c r="B866" s="4" t="s">
        <v>1138</v>
      </c>
      <c r="C866" s="4">
        <v>120</v>
      </c>
      <c r="D866" s="4" t="s">
        <v>85</v>
      </c>
      <c r="E866" s="5"/>
      <c r="F866" s="4"/>
      <c r="G866" s="4"/>
      <c r="H866" s="4"/>
      <c r="I866" s="4"/>
      <c r="J866" s="4"/>
      <c r="K866" s="4"/>
      <c r="L866" s="4">
        <v>70</v>
      </c>
      <c r="M866" s="4">
        <v>40</v>
      </c>
      <c r="N866" s="4"/>
      <c r="O866" s="4">
        <v>80</v>
      </c>
      <c r="P866" s="4">
        <v>20</v>
      </c>
      <c r="Q866" s="13">
        <f t="shared" si="338"/>
        <v>0</v>
      </c>
      <c r="R866" s="16">
        <f t="shared" si="339"/>
        <v>0</v>
      </c>
      <c r="S866" s="16">
        <f t="shared" si="340"/>
        <v>0</v>
      </c>
      <c r="T866" s="16">
        <f t="shared" si="341"/>
        <v>0</v>
      </c>
      <c r="U866" s="16">
        <f t="shared" si="342"/>
        <v>0</v>
      </c>
      <c r="V866" s="16">
        <f t="shared" si="343"/>
        <v>0</v>
      </c>
      <c r="W866" s="16">
        <f t="shared" si="344"/>
        <v>0</v>
      </c>
      <c r="X866" s="16">
        <f t="shared" si="345"/>
        <v>1.3333333333333333</v>
      </c>
      <c r="Y866" s="16">
        <f t="shared" si="346"/>
        <v>0.76190476190476186</v>
      </c>
      <c r="Z866" s="16">
        <f t="shared" si="347"/>
        <v>0</v>
      </c>
      <c r="AA866" s="16">
        <f t="shared" si="348"/>
        <v>1.5238095238095237</v>
      </c>
      <c r="AB866" s="17">
        <f t="shared" si="349"/>
        <v>0.38095238095238093</v>
      </c>
      <c r="AC866" s="15">
        <v>6128</v>
      </c>
      <c r="AD866" s="14">
        <f>AVERAGE(Tabela1[[#This Row],[202407-JUL]:[202506-JUN]])</f>
        <v>52.5</v>
      </c>
      <c r="AE866" s="14">
        <f t="shared" si="350"/>
        <v>52.5</v>
      </c>
      <c r="AF866" s="5">
        <v>0</v>
      </c>
      <c r="AG866" s="6">
        <v>270</v>
      </c>
      <c r="AH866" s="4">
        <v>0</v>
      </c>
      <c r="AI866" s="23">
        <f>SUM(Tabela1[[#This Row],[ESTOQUE RJ]:[ESTOQUE SC]])</f>
        <v>270</v>
      </c>
      <c r="AJ866" s="4">
        <v>0</v>
      </c>
      <c r="AK866" s="4">
        <v>0</v>
      </c>
      <c r="AL866" s="24">
        <f>SUM(Tabela1[[#This Row],[QTD CONTAINER]:[QTD FÁBRICA]])</f>
        <v>0</v>
      </c>
      <c r="AM866" s="7">
        <f t="shared" si="351"/>
        <v>5.1428571428571432</v>
      </c>
      <c r="AN866" s="7">
        <f t="shared" si="352"/>
        <v>0</v>
      </c>
      <c r="AO866" s="8">
        <f t="shared" si="353"/>
        <v>0</v>
      </c>
      <c r="AP866" s="9">
        <f t="shared" si="354"/>
        <v>0</v>
      </c>
      <c r="AQ866" s="25">
        <f t="shared" si="355"/>
        <v>5.1428571428571432</v>
      </c>
      <c r="AR866" s="18">
        <f t="shared" si="356"/>
        <v>5.1428571428571432</v>
      </c>
      <c r="AS866" s="7">
        <f t="shared" si="357"/>
        <v>0</v>
      </c>
      <c r="AT866" s="8">
        <f t="shared" si="358"/>
        <v>0</v>
      </c>
      <c r="AU866" s="9">
        <f t="shared" si="359"/>
        <v>0</v>
      </c>
      <c r="AV866" s="10">
        <f t="shared" si="360"/>
        <v>5.1428571428571432</v>
      </c>
      <c r="AW866" s="22">
        <f t="shared" si="361"/>
        <v>2.2857142857142856</v>
      </c>
      <c r="AX866" s="5">
        <f t="shared" si="362"/>
        <v>120</v>
      </c>
      <c r="AY866" s="4">
        <f>IF(
  AND(Tabela1[[#This Row],[GRUPO | ITEM]]="PALHETAS",NOT(OR(MID(Tabela1[[#This Row],[ITEM]],1,5)="YN-PF",MID(Tabela1[[#This Row],[ITEM]],1,5)="YN-PC"))),
  0,
  IF(
    ROUNDUP(
      IF(
        IF(D866="A",13-SUM(AR866:AU866),IF(D866="B",11-SUM(AR866:AU866),IF(D866="C",7-SUM(AR866:AU866))))
        &lt;0,
        0,
        IF(D866="A",13-SUM(AR866:AU866),IF(D866="B",11-SUM(AR866:AU866),IF(D866="C",7-SUM(AR866:AU866))))
      )
      *AE866/C866, 0
    )
    *C866 = 0,
    0,
    ROUNDUP(
      IF(
        IF(D866="A",13-SUM(AR866:AU866),IF(D866="B",11-SUM(AR866:AU866),IF(D866="C",7-SUM(AR866:AU866))))
        &lt;0,
        0,
        IF(D866="A",13-SUM(AR866:AU866),IF(D866="B",11-SUM(AR866:AU866),IF(D866="C",7-SUM(AR866:AU866))))
      )
      *AE866/C866, 0
    ) *C866
  )
)</f>
        <v>120</v>
      </c>
      <c r="AZ866" s="26">
        <f>IF(OR(COUNTIF(AB866,"&gt;="&amp;1.5)+COUNTIF(AA866,"&gt;="&amp;1.5)+COUNTIF(Z866,"&gt;="&amp;1.5)+COUNTIF(Y866,"&gt;="&amp;1.5)+COUNTIF(X866,"&gt;="&amp;1.5)&gt;=2,COUNTIF(AB866,"&gt;="&amp;2)&gt;=1,AND(AA866&gt;=1.5,AB866&lt;=0.3,AI866=0)),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+IFERROR(BA866*C866,0),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+IFERROR(BA866*C866,0),
IFERROR(AVERAGEIF(Tabela1[[#This Row],[COMPRA PADRÃO]:[COMPRA &gt;30%]],"&gt;"&amp;0,Tabela1[[#This Row],[COMPRA PADRÃO]:[COMPRA &gt;30%]]),
0))/Tabela1[[#This Row],[U/CX]],0)*Tabela1[[#This Row],[U/CX]])</f>
        <v>120</v>
      </c>
      <c r="BA866" s="19"/>
      <c r="BB866" s="19"/>
      <c r="BC866" s="41"/>
      <c r="BD866" s="43">
        <f t="shared" si="363"/>
        <v>0.79245283018867929</v>
      </c>
      <c r="BE866" s="44">
        <f>Tabela1[[#This Row],[MÉDIA DIÁRIA]]*180</f>
        <v>142.64150943396228</v>
      </c>
      <c r="BF866" s="44">
        <f>Tabela1[[#This Row],[MÉDIA DIÁRIA]]*IF(Tabela1[[#This Row],[ABC FAT]]="A",(13*22),IF(Tabela1[[#This Row],[ABC FAT]]="B",(9*22),IF(Tabela1[[#This Row],[ABC FAT]]="C",(3*22),0)))</f>
        <v>52.301886792452834</v>
      </c>
      <c r="BG866" s="44">
        <f>SUM(Tabela1[[#This Row],[ESTOQUE TOTAL]],Tabela1[[#This Row],[TRÂNSITO TOTAL]])</f>
        <v>270</v>
      </c>
      <c r="BH8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7.0105820105820097E-3</v>
      </c>
    </row>
    <row r="867" spans="1:61" s="3" customFormat="1" x14ac:dyDescent="0.2">
      <c r="A867" s="4" t="s">
        <v>291</v>
      </c>
      <c r="B867" s="4" t="s">
        <v>456</v>
      </c>
      <c r="C867" s="4">
        <v>20</v>
      </c>
      <c r="D867" s="4" t="s">
        <v>16</v>
      </c>
      <c r="E867" s="5">
        <v>105</v>
      </c>
      <c r="F867" s="4"/>
      <c r="G867" s="4">
        <v>133</v>
      </c>
      <c r="H867" s="4">
        <v>120</v>
      </c>
      <c r="I867" s="4">
        <v>90</v>
      </c>
      <c r="J867" s="4">
        <v>10</v>
      </c>
      <c r="K867" s="4">
        <v>50</v>
      </c>
      <c r="L867" s="4">
        <v>50</v>
      </c>
      <c r="M867" s="4">
        <v>25</v>
      </c>
      <c r="N867" s="4">
        <v>40</v>
      </c>
      <c r="O867" s="4">
        <v>80</v>
      </c>
      <c r="P867" s="4">
        <v>60</v>
      </c>
      <c r="Q867" s="13">
        <f t="shared" si="338"/>
        <v>1.5137614678899083</v>
      </c>
      <c r="R867" s="16">
        <f t="shared" si="339"/>
        <v>0</v>
      </c>
      <c r="S867" s="16">
        <f t="shared" si="340"/>
        <v>1.9174311926605505</v>
      </c>
      <c r="T867" s="16">
        <f t="shared" si="341"/>
        <v>1.7300131061598953</v>
      </c>
      <c r="U867" s="16">
        <f t="shared" si="342"/>
        <v>1.2975098296199215</v>
      </c>
      <c r="V867" s="16">
        <f t="shared" si="343"/>
        <v>0.14416775884665795</v>
      </c>
      <c r="W867" s="16">
        <f t="shared" si="344"/>
        <v>0.72083879423328967</v>
      </c>
      <c r="X867" s="16">
        <f t="shared" si="345"/>
        <v>0.72083879423328967</v>
      </c>
      <c r="Y867" s="16">
        <f t="shared" si="346"/>
        <v>0.36041939711664484</v>
      </c>
      <c r="Z867" s="16">
        <f t="shared" si="347"/>
        <v>0.57667103538663178</v>
      </c>
      <c r="AA867" s="16">
        <f t="shared" si="348"/>
        <v>1.1533420707732636</v>
      </c>
      <c r="AB867" s="17">
        <f t="shared" si="349"/>
        <v>0.86500655307994767</v>
      </c>
      <c r="AC867" s="15">
        <v>87517.37</v>
      </c>
      <c r="AD867" s="14">
        <f>AVERAGE(Tabela1[[#This Row],[202407-JUL]:[202506-JUN]])</f>
        <v>69.36363636363636</v>
      </c>
      <c r="AE867" s="14">
        <f t="shared" si="350"/>
        <v>75.3</v>
      </c>
      <c r="AF867" s="5">
        <v>4</v>
      </c>
      <c r="AG867" s="6">
        <v>682</v>
      </c>
      <c r="AH867" s="4">
        <v>260</v>
      </c>
      <c r="AI867" s="23">
        <f>SUM(Tabela1[[#This Row],[ESTOQUE RJ]:[ESTOQUE SC]])</f>
        <v>942</v>
      </c>
      <c r="AJ867" s="4">
        <v>0</v>
      </c>
      <c r="AK867" s="4">
        <v>0</v>
      </c>
      <c r="AL867" s="24">
        <f>SUM(Tabela1[[#This Row],[QTD CONTAINER]:[QTD FÁBRICA]])</f>
        <v>0</v>
      </c>
      <c r="AM867" s="7">
        <f t="shared" si="351"/>
        <v>9.8322411533420713</v>
      </c>
      <c r="AN867" s="7">
        <f t="shared" si="352"/>
        <v>3.7483617300131065</v>
      </c>
      <c r="AO867" s="8">
        <f t="shared" si="353"/>
        <v>0</v>
      </c>
      <c r="AP867" s="9">
        <f t="shared" si="354"/>
        <v>0</v>
      </c>
      <c r="AQ867" s="25">
        <f t="shared" si="355"/>
        <v>13.580602883355178</v>
      </c>
      <c r="AR867" s="18">
        <f t="shared" si="356"/>
        <v>9.0571049136786197</v>
      </c>
      <c r="AS867" s="7">
        <f t="shared" si="357"/>
        <v>3.452855245683931</v>
      </c>
      <c r="AT867" s="8">
        <f t="shared" si="358"/>
        <v>0</v>
      </c>
      <c r="AU867" s="9">
        <f t="shared" si="359"/>
        <v>0</v>
      </c>
      <c r="AV867" s="10">
        <f t="shared" si="360"/>
        <v>12.509960159362551</v>
      </c>
      <c r="AW867" s="22">
        <f t="shared" si="361"/>
        <v>0</v>
      </c>
      <c r="AX867" s="5">
        <f t="shared" si="362"/>
        <v>0</v>
      </c>
      <c r="AY867" s="4">
        <f>IF(
  AND(Tabela1[[#This Row],[GRUPO | ITEM]]="PALHETAS",NOT(OR(MID(Tabela1[[#This Row],[ITEM]],1,5)="YN-PF",MID(Tabela1[[#This Row],[ITEM]],1,5)="YN-PC"))),
  0,
  IF(
    ROUNDUP(
      IF(
        IF(D867="A",13-SUM(AR867:AU867),IF(D867="B",11-SUM(AR867:AU867),IF(D867="C",7-SUM(AR867:AU867))))
        &lt;0,
        0,
        IF(D867="A",13-SUM(AR867:AU867),IF(D867="B",11-SUM(AR867:AU867),IF(D867="C",7-SUM(AR867:AU867))))
      )
      *AE867/C867, 0
    )
    *C867 = 0,
    0,
    ROUNDUP(
      IF(
        IF(D867="A",13-SUM(AR867:AU867),IF(D867="B",11-SUM(AR867:AU867),IF(D867="C",7-SUM(AR867:AU867))))
        &lt;0,
        0,
        IF(D867="A",13-SUM(AR867:AU867),IF(D867="B",11-SUM(AR867:AU867),IF(D867="C",7-SUM(AR867:AU867))))
      )
      *AE867/C867, 0
    ) *C867
  )
)</f>
        <v>0</v>
      </c>
      <c r="AZ867" s="26">
        <f>IF(OR(COUNTIF(AB867,"&gt;="&amp;1.5)+COUNTIF(AA867,"&gt;="&amp;1.5)+COUNTIF(Z867,"&gt;="&amp;1.5)+COUNTIF(Y867,"&gt;="&amp;1.5)+COUNTIF(X867,"&gt;="&amp;1.5)&gt;=2,COUNTIF(AB867,"&gt;="&amp;2)&gt;=1,AND(AA867&gt;=1.5,AB867&lt;=0.3,AI867=0)),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+IFERROR(BA867*C867,0),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+IFERROR(BA867*C867,0),
IFERROR(AVERAGEIF(Tabela1[[#This Row],[COMPRA PADRÃO]:[COMPRA &gt;30%]],"&gt;"&amp;0,Tabela1[[#This Row],[COMPRA PADRÃO]:[COMPRA &gt;30%]]),
0))/Tabela1[[#This Row],[U/CX]],0)*Tabela1[[#This Row],[U/CX]])</f>
        <v>0</v>
      </c>
      <c r="BA867" s="33"/>
      <c r="BB867" s="33"/>
      <c r="BC867" s="42"/>
      <c r="BD867" s="43">
        <f t="shared" si="363"/>
        <v>2.879245283018868</v>
      </c>
      <c r="BE867" s="44">
        <f>Tabela1[[#This Row],[MÉDIA DIÁRIA]]*180</f>
        <v>518.2641509433962</v>
      </c>
      <c r="BF867" s="44">
        <f>Tabela1[[#This Row],[MÉDIA DIÁRIA]]*IF(Tabela1[[#This Row],[ABC FAT]]="A",(13*22),IF(Tabela1[[#This Row],[ABC FAT]]="B",(9*22),IF(Tabela1[[#This Row],[ABC FAT]]="C",(3*22),0)))</f>
        <v>570.09056603773581</v>
      </c>
      <c r="BG867" s="44">
        <f>SUM(Tabela1[[#This Row],[ESTOQUE TOTAL]],Tabela1[[#This Row],[TRÂNSITO TOTAL]])</f>
        <v>942</v>
      </c>
      <c r="BH8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140</v>
      </c>
      <c r="BI8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1.9295179845638562E-3</v>
      </c>
    </row>
    <row r="868" spans="1:61" s="3" customFormat="1" x14ac:dyDescent="0.2">
      <c r="A868" s="4" t="s">
        <v>39</v>
      </c>
      <c r="B868" s="4" t="s">
        <v>757</v>
      </c>
      <c r="C868" s="4">
        <v>20</v>
      </c>
      <c r="D868" s="4" t="s">
        <v>19</v>
      </c>
      <c r="E868" s="5"/>
      <c r="F868" s="4">
        <v>552</v>
      </c>
      <c r="G868" s="4">
        <v>286</v>
      </c>
      <c r="H868" s="4">
        <v>565</v>
      </c>
      <c r="I868" s="4">
        <v>511</v>
      </c>
      <c r="J868" s="4">
        <v>70</v>
      </c>
      <c r="K868" s="4">
        <v>458</v>
      </c>
      <c r="L868" s="4">
        <v>209</v>
      </c>
      <c r="M868" s="4">
        <v>309</v>
      </c>
      <c r="N868" s="4">
        <v>365</v>
      </c>
      <c r="O868" s="4">
        <v>441</v>
      </c>
      <c r="P868" s="4">
        <v>321</v>
      </c>
      <c r="Q868" s="13">
        <f t="shared" si="338"/>
        <v>0</v>
      </c>
      <c r="R868" s="16">
        <f t="shared" si="339"/>
        <v>1.4856863224859309</v>
      </c>
      <c r="S868" s="16">
        <f t="shared" si="340"/>
        <v>0.76975776853437727</v>
      </c>
      <c r="T868" s="16">
        <f t="shared" si="341"/>
        <v>1.5206753119647662</v>
      </c>
      <c r="U868" s="16">
        <f t="shared" si="342"/>
        <v>1.3753364325911426</v>
      </c>
      <c r="V868" s="16">
        <f t="shared" si="343"/>
        <v>0.18840225103988253</v>
      </c>
      <c r="W868" s="16">
        <f t="shared" si="344"/>
        <v>1.2326890139466602</v>
      </c>
      <c r="X868" s="16">
        <f t="shared" si="345"/>
        <v>0.56251529239050646</v>
      </c>
      <c r="Y868" s="16">
        <f t="shared" si="346"/>
        <v>0.83166136530462442</v>
      </c>
      <c r="Z868" s="16">
        <f t="shared" si="347"/>
        <v>0.98238316613653043</v>
      </c>
      <c r="AA868" s="16">
        <f t="shared" si="348"/>
        <v>1.18693418155126</v>
      </c>
      <c r="AB868" s="17">
        <f t="shared" si="349"/>
        <v>0.86395889405431858</v>
      </c>
      <c r="AC868" s="15">
        <v>435758.6</v>
      </c>
      <c r="AD868" s="14">
        <f>AVERAGE(Tabela1[[#This Row],[202407-JUL]:[202506-JUN]])</f>
        <v>371.54545454545456</v>
      </c>
      <c r="AE868" s="14">
        <f t="shared" si="350"/>
        <v>401.7</v>
      </c>
      <c r="AF868" s="5">
        <v>6</v>
      </c>
      <c r="AG868" s="6">
        <v>2220</v>
      </c>
      <c r="AH868" s="4">
        <v>1220</v>
      </c>
      <c r="AI868" s="23">
        <f>SUM(Tabela1[[#This Row],[ESTOQUE RJ]:[ESTOQUE SC]])</f>
        <v>3440</v>
      </c>
      <c r="AJ868" s="4">
        <v>1500</v>
      </c>
      <c r="AK868" s="4">
        <v>0</v>
      </c>
      <c r="AL868" s="24">
        <f>SUM(Tabela1[[#This Row],[QTD CONTAINER]:[QTD FÁBRICA]])</f>
        <v>1500</v>
      </c>
      <c r="AM868" s="7">
        <f t="shared" si="351"/>
        <v>5.9750428186934181</v>
      </c>
      <c r="AN868" s="7">
        <f t="shared" si="352"/>
        <v>3.2835820895522385</v>
      </c>
      <c r="AO868" s="8">
        <f t="shared" si="353"/>
        <v>4.037191093711769</v>
      </c>
      <c r="AP868" s="9">
        <f t="shared" si="354"/>
        <v>0</v>
      </c>
      <c r="AQ868" s="25">
        <f t="shared" si="355"/>
        <v>13.295816001957427</v>
      </c>
      <c r="AR868" s="18">
        <f t="shared" si="356"/>
        <v>5.526512322628828</v>
      </c>
      <c r="AS868" s="7">
        <f t="shared" si="357"/>
        <v>3.0370923574807072</v>
      </c>
      <c r="AT868" s="8">
        <f t="shared" si="358"/>
        <v>3.734129947722181</v>
      </c>
      <c r="AU868" s="9">
        <f t="shared" si="359"/>
        <v>0</v>
      </c>
      <c r="AV868" s="10">
        <f t="shared" si="360"/>
        <v>12.297734627831716</v>
      </c>
      <c r="AW868" s="22">
        <f t="shared" si="361"/>
        <v>0.77595024512973654</v>
      </c>
      <c r="AX868" s="5">
        <f t="shared" si="362"/>
        <v>0</v>
      </c>
      <c r="AY868" s="4">
        <f>IF(
  AND(Tabela1[[#This Row],[GRUPO | ITEM]]="PALHETAS",NOT(OR(MID(Tabela1[[#This Row],[ITEM]],1,5)="YN-PF",MID(Tabela1[[#This Row],[ITEM]],1,5)="YN-PC"))),
  0,
  IF(
    ROUNDUP(
      IF(
        IF(D868="A",13-SUM(AR868:AU868),IF(D868="B",11-SUM(AR868:AU868),IF(D868="C",7-SUM(AR868:AU868))))
        &lt;0,
        0,
        IF(D868="A",13-SUM(AR868:AU868),IF(D868="B",11-SUM(AR868:AU868),IF(D868="C",7-SUM(AR868:AU868))))
      )
      *AE868/C868, 0
    )
    *C868 = 0,
    0,
    ROUNDUP(
      IF(
        IF(D868="A",13-SUM(AR868:AU868),IF(D868="B",11-SUM(AR868:AU868),IF(D868="C",7-SUM(AR868:AU868))))
        &lt;0,
        0,
        IF(D868="A",13-SUM(AR868:AU868),IF(D868="B",11-SUM(AR868:AU868),IF(D868="C",7-SUM(AR868:AU868))))
      )
      *AE868/C868, 0
    ) *C868
  )
)</f>
        <v>300</v>
      </c>
      <c r="AZ868" s="26">
        <f>IF(OR(COUNTIF(AB868,"&gt;="&amp;1.5)+COUNTIF(AA868,"&gt;="&amp;1.5)+COUNTIF(Z868,"&gt;="&amp;1.5)+COUNTIF(Y868,"&gt;="&amp;1.5)+COUNTIF(X868,"&gt;="&amp;1.5)&gt;=2,COUNTIF(AB868,"&gt;="&amp;2)&gt;=1,AND(AA868&gt;=1.5,AB868&lt;=0.3,AI868=0)),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+IFERROR(BA868*C868,0),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+IFERROR(BA868*C868,0),
IFERROR(AVERAGEIF(Tabela1[[#This Row],[COMPRA PADRÃO]:[COMPRA &gt;30%]],"&gt;"&amp;0,Tabela1[[#This Row],[COMPRA PADRÃO]:[COMPRA &gt;30%]]),
0))/Tabela1[[#This Row],[U/CX]],0)*Tabela1[[#This Row],[U/CX]])</f>
        <v>300</v>
      </c>
      <c r="BA868" s="19"/>
      <c r="BB868" s="19"/>
      <c r="BC868" s="5"/>
      <c r="BD868" s="43">
        <f t="shared" si="363"/>
        <v>15.422641509433962</v>
      </c>
      <c r="BE868" s="44">
        <f>Tabela1[[#This Row],[MÉDIA DIÁRIA]]*180</f>
        <v>2776.0754716981132</v>
      </c>
      <c r="BF868" s="44">
        <f>Tabela1[[#This Row],[MÉDIA DIÁRIA]]*IF(Tabela1[[#This Row],[ABC FAT]]="A",(13*22),IF(Tabela1[[#This Row],[ABC FAT]]="B",(9*22),IF(Tabela1[[#This Row],[ABC FAT]]="C",(3*22),0)))</f>
        <v>4410.875471698113</v>
      </c>
      <c r="BG868" s="44">
        <f>SUM(Tabela1[[#This Row],[ESTOQUE TOTAL]],Tabela1[[#This Row],[TRÂNSITO TOTAL]])</f>
        <v>4940</v>
      </c>
      <c r="BH8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2240</v>
      </c>
      <c r="BI8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3.6022075415273361E-4</v>
      </c>
    </row>
    <row r="869" spans="1:61" s="3" customFormat="1" x14ac:dyDescent="0.2">
      <c r="A869" s="4" t="s">
        <v>14</v>
      </c>
      <c r="B869" s="4" t="s">
        <v>647</v>
      </c>
      <c r="C869" s="4">
        <v>500</v>
      </c>
      <c r="D869" s="4" t="s">
        <v>19</v>
      </c>
      <c r="E869" s="5">
        <v>4410</v>
      </c>
      <c r="F869" s="4">
        <v>4250</v>
      </c>
      <c r="G869" s="4">
        <v>2750</v>
      </c>
      <c r="H869" s="4">
        <v>4580</v>
      </c>
      <c r="I869" s="4">
        <v>2500</v>
      </c>
      <c r="J869" s="4">
        <v>1970</v>
      </c>
      <c r="K869" s="4">
        <v>4730</v>
      </c>
      <c r="L869" s="4">
        <v>1330</v>
      </c>
      <c r="M869" s="4">
        <v>3500</v>
      </c>
      <c r="N869" s="4">
        <v>1200</v>
      </c>
      <c r="O869" s="4">
        <v>4030</v>
      </c>
      <c r="P869" s="4">
        <v>2880</v>
      </c>
      <c r="Q869" s="13">
        <f t="shared" si="338"/>
        <v>1.3878835562549174</v>
      </c>
      <c r="R869" s="16">
        <f t="shared" si="339"/>
        <v>1.3375295043273014</v>
      </c>
      <c r="S869" s="16">
        <f t="shared" si="340"/>
        <v>0.86546026750590088</v>
      </c>
      <c r="T869" s="16">
        <f t="shared" si="341"/>
        <v>1.4413847364280095</v>
      </c>
      <c r="U869" s="16">
        <f t="shared" si="342"/>
        <v>0.78678206136900075</v>
      </c>
      <c r="V869" s="16">
        <f t="shared" si="343"/>
        <v>0.61998426435877263</v>
      </c>
      <c r="W869" s="16">
        <f t="shared" si="344"/>
        <v>1.4885916601101494</v>
      </c>
      <c r="X869" s="16">
        <f t="shared" si="345"/>
        <v>0.41856805664830843</v>
      </c>
      <c r="Y869" s="16">
        <f t="shared" si="346"/>
        <v>1.1014948859166012</v>
      </c>
      <c r="Z869" s="16">
        <f t="shared" si="347"/>
        <v>0.37765538945712041</v>
      </c>
      <c r="AA869" s="16">
        <f t="shared" si="348"/>
        <v>1.2682926829268293</v>
      </c>
      <c r="AB869" s="17">
        <f t="shared" si="349"/>
        <v>0.90637293469708891</v>
      </c>
      <c r="AC869" s="15">
        <v>182385.4</v>
      </c>
      <c r="AD869" s="14">
        <f>AVERAGE(Tabela1[[#This Row],[202407-JUL]:[202506-JUN]])</f>
        <v>3177.5</v>
      </c>
      <c r="AE869" s="14">
        <f t="shared" si="350"/>
        <v>3177.5</v>
      </c>
      <c r="AF869" s="5">
        <v>0</v>
      </c>
      <c r="AG869" s="6">
        <v>45176</v>
      </c>
      <c r="AH869" s="4">
        <v>0</v>
      </c>
      <c r="AI869" s="23">
        <f>SUM(Tabela1[[#This Row],[ESTOQUE RJ]:[ESTOQUE SC]])</f>
        <v>45176</v>
      </c>
      <c r="AJ869" s="4">
        <v>0</v>
      </c>
      <c r="AK869" s="4">
        <v>0</v>
      </c>
      <c r="AL869" s="24">
        <f>SUM(Tabela1[[#This Row],[QTD CONTAINER]:[QTD FÁBRICA]])</f>
        <v>0</v>
      </c>
      <c r="AM869" s="7">
        <f t="shared" si="351"/>
        <v>14.217466561762391</v>
      </c>
      <c r="AN869" s="7">
        <f t="shared" si="352"/>
        <v>0</v>
      </c>
      <c r="AO869" s="8">
        <f t="shared" si="353"/>
        <v>0</v>
      </c>
      <c r="AP869" s="9">
        <f t="shared" si="354"/>
        <v>0</v>
      </c>
      <c r="AQ869" s="25">
        <f t="shared" si="355"/>
        <v>14.217466561762391</v>
      </c>
      <c r="AR869" s="18">
        <f t="shared" si="356"/>
        <v>14.217466561762391</v>
      </c>
      <c r="AS869" s="7">
        <f t="shared" si="357"/>
        <v>0</v>
      </c>
      <c r="AT869" s="8">
        <f t="shared" si="358"/>
        <v>0</v>
      </c>
      <c r="AU869" s="9">
        <f t="shared" si="359"/>
        <v>0</v>
      </c>
      <c r="AV869" s="10">
        <f t="shared" si="360"/>
        <v>14.217466561762391</v>
      </c>
      <c r="AW869" s="22">
        <f t="shared" si="361"/>
        <v>0</v>
      </c>
      <c r="AX869" s="5">
        <f t="shared" si="362"/>
        <v>0</v>
      </c>
      <c r="AY869" s="4">
        <f>IF(
  AND(Tabela1[[#This Row],[GRUPO | ITEM]]="PALHETAS",NOT(OR(MID(Tabela1[[#This Row],[ITEM]],1,5)="YN-PF",MID(Tabela1[[#This Row],[ITEM]],1,5)="YN-PC"))),
  0,
  IF(
    ROUNDUP(
      IF(
        IF(D869="A",13-SUM(AR869:AU869),IF(D869="B",11-SUM(AR869:AU869),IF(D869="C",7-SUM(AR869:AU869))))
        &lt;0,
        0,
        IF(D869="A",13-SUM(AR869:AU869),IF(D869="B",11-SUM(AR869:AU869),IF(D869="C",7-SUM(AR869:AU869))))
      )
      *AE869/C869, 0
    )
    *C869 = 0,
    0,
    ROUNDUP(
      IF(
        IF(D869="A",13-SUM(AR869:AU869),IF(D869="B",11-SUM(AR869:AU869),IF(D869="C",7-SUM(AR869:AU869))))
        &lt;0,
        0,
        IF(D869="A",13-SUM(AR869:AU869),IF(D869="B",11-SUM(AR869:AU869),IF(D869="C",7-SUM(AR869:AU869))))
      )
      *AE869/C869, 0
    ) *C869
  )
)</f>
        <v>0</v>
      </c>
      <c r="AZ869" s="26">
        <f>IF(OR(COUNTIF(AB869,"&gt;="&amp;1.5)+COUNTIF(AA869,"&gt;="&amp;1.5)+COUNTIF(Z869,"&gt;="&amp;1.5)+COUNTIF(Y869,"&gt;="&amp;1.5)+COUNTIF(X869,"&gt;="&amp;1.5)&gt;=2,COUNTIF(AB869,"&gt;="&amp;2)&gt;=1,AND(AA869&gt;=1.5,AB869&lt;=0.3,AI869=0)),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+IFERROR(BA869*C869,0),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+IFERROR(BA869*C869,0),
IFERROR(AVERAGEIF(Tabela1[[#This Row],[COMPRA PADRÃO]:[COMPRA &gt;30%]],"&gt;"&amp;0,Tabela1[[#This Row],[COMPRA PADRÃO]:[COMPRA &gt;30%]]),
0))/Tabela1[[#This Row],[U/CX]],0)*Tabela1[[#This Row],[U/CX]])</f>
        <v>0</v>
      </c>
      <c r="BA869" s="19"/>
      <c r="BB869" s="19"/>
      <c r="BC869" s="5"/>
      <c r="BD869" s="43">
        <f t="shared" si="363"/>
        <v>143.88679245283018</v>
      </c>
      <c r="BE869" s="44">
        <f>Tabela1[[#This Row],[MÉDIA DIÁRIA]]*180</f>
        <v>25899.622641509432</v>
      </c>
      <c r="BF869" s="44">
        <f>Tabela1[[#This Row],[MÉDIA DIÁRIA]]*IF(Tabela1[[#This Row],[ABC FAT]]="A",(13*22),IF(Tabela1[[#This Row],[ABC FAT]]="B",(9*22),IF(Tabela1[[#This Row],[ABC FAT]]="C",(3*22),0)))</f>
        <v>41151.622641509428</v>
      </c>
      <c r="BG869" s="44">
        <f>SUM(Tabela1[[#This Row],[ESTOQUE TOTAL]],Tabela1[[#This Row],[TRÂNSITO TOTAL]])</f>
        <v>45176</v>
      </c>
      <c r="BH8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22000</v>
      </c>
      <c r="BI8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3.8610601159775041E-5</v>
      </c>
    </row>
    <row r="870" spans="1:61" s="3" customFormat="1" x14ac:dyDescent="0.2">
      <c r="A870" s="4" t="s">
        <v>994</v>
      </c>
      <c r="B870" s="4" t="s">
        <v>996</v>
      </c>
      <c r="C870" s="4">
        <v>20</v>
      </c>
      <c r="D870" s="4" t="s">
        <v>16</v>
      </c>
      <c r="E870" s="5">
        <v>310</v>
      </c>
      <c r="F870" s="4">
        <v>330</v>
      </c>
      <c r="G870" s="4">
        <v>130</v>
      </c>
      <c r="H870" s="4">
        <v>440</v>
      </c>
      <c r="I870" s="4">
        <v>1140</v>
      </c>
      <c r="J870" s="4">
        <v>50</v>
      </c>
      <c r="K870" s="4">
        <v>600</v>
      </c>
      <c r="L870" s="4">
        <v>200</v>
      </c>
      <c r="M870" s="4">
        <v>90</v>
      </c>
      <c r="N870" s="4">
        <v>160</v>
      </c>
      <c r="O870" s="4">
        <v>190</v>
      </c>
      <c r="P870" s="4">
        <v>260</v>
      </c>
      <c r="Q870" s="13">
        <f t="shared" si="338"/>
        <v>0.9538461538461539</v>
      </c>
      <c r="R870" s="16">
        <f t="shared" si="339"/>
        <v>1.0153846153846153</v>
      </c>
      <c r="S870" s="16">
        <f t="shared" si="340"/>
        <v>0.4</v>
      </c>
      <c r="T870" s="16">
        <f t="shared" si="341"/>
        <v>1.3538461538461539</v>
      </c>
      <c r="U870" s="16">
        <f t="shared" si="342"/>
        <v>3.5076923076923077</v>
      </c>
      <c r="V870" s="16">
        <f t="shared" si="343"/>
        <v>0.15384615384615385</v>
      </c>
      <c r="W870" s="16">
        <f t="shared" si="344"/>
        <v>1.8461538461538463</v>
      </c>
      <c r="X870" s="16">
        <f t="shared" si="345"/>
        <v>0.61538461538461542</v>
      </c>
      <c r="Y870" s="16">
        <f t="shared" si="346"/>
        <v>0.27692307692307694</v>
      </c>
      <c r="Z870" s="16">
        <f t="shared" si="347"/>
        <v>0.49230769230769234</v>
      </c>
      <c r="AA870" s="16">
        <f t="shared" si="348"/>
        <v>0.58461538461538465</v>
      </c>
      <c r="AB870" s="17">
        <f t="shared" si="349"/>
        <v>0.8</v>
      </c>
      <c r="AC870" s="15">
        <v>91367</v>
      </c>
      <c r="AD870" s="14">
        <f>AVERAGE(Tabela1[[#This Row],[202407-JUL]:[202506-JUN]])</f>
        <v>325</v>
      </c>
      <c r="AE870" s="14">
        <f t="shared" si="350"/>
        <v>376</v>
      </c>
      <c r="AF870" s="5">
        <v>1</v>
      </c>
      <c r="AG870" s="6">
        <v>3245</v>
      </c>
      <c r="AH870" s="4">
        <v>1760</v>
      </c>
      <c r="AI870" s="23">
        <f>SUM(Tabela1[[#This Row],[ESTOQUE RJ]:[ESTOQUE SC]])</f>
        <v>5005</v>
      </c>
      <c r="AJ870" s="4">
        <v>0</v>
      </c>
      <c r="AK870" s="4">
        <v>0</v>
      </c>
      <c r="AL870" s="24">
        <f>SUM(Tabela1[[#This Row],[QTD CONTAINER]:[QTD FÁBRICA]])</f>
        <v>0</v>
      </c>
      <c r="AM870" s="7">
        <f t="shared" si="351"/>
        <v>9.9846153846153847</v>
      </c>
      <c r="AN870" s="7">
        <f t="shared" si="352"/>
        <v>5.4153846153846157</v>
      </c>
      <c r="AO870" s="8">
        <f t="shared" si="353"/>
        <v>0</v>
      </c>
      <c r="AP870" s="9">
        <f t="shared" si="354"/>
        <v>0</v>
      </c>
      <c r="AQ870" s="25">
        <f t="shared" si="355"/>
        <v>15.4</v>
      </c>
      <c r="AR870" s="18">
        <f t="shared" si="356"/>
        <v>8.6303191489361701</v>
      </c>
      <c r="AS870" s="7">
        <f t="shared" si="357"/>
        <v>4.6808510638297873</v>
      </c>
      <c r="AT870" s="8">
        <f t="shared" si="358"/>
        <v>0</v>
      </c>
      <c r="AU870" s="9">
        <f t="shared" si="359"/>
        <v>0</v>
      </c>
      <c r="AV870" s="10">
        <f t="shared" si="360"/>
        <v>13.311170212765958</v>
      </c>
      <c r="AW870" s="22">
        <f t="shared" si="361"/>
        <v>0</v>
      </c>
      <c r="AX870" s="5">
        <f t="shared" si="362"/>
        <v>0</v>
      </c>
      <c r="AY870" s="4">
        <f>IF(
  AND(Tabela1[[#This Row],[GRUPO | ITEM]]="PALHETAS",NOT(OR(MID(Tabela1[[#This Row],[ITEM]],1,5)="YN-PF",MID(Tabela1[[#This Row],[ITEM]],1,5)="YN-PC"))),
  0,
  IF(
    ROUNDUP(
      IF(
        IF(D870="A",13-SUM(AR870:AU870),IF(D870="B",11-SUM(AR870:AU870),IF(D870="C",7-SUM(AR870:AU870))))
        &lt;0,
        0,
        IF(D870="A",13-SUM(AR870:AU870),IF(D870="B",11-SUM(AR870:AU870),IF(D870="C",7-SUM(AR870:AU870))))
      )
      *AE870/C870, 0
    )
    *C870 = 0,
    0,
    ROUNDUP(
      IF(
        IF(D870="A",13-SUM(AR870:AU870),IF(D870="B",11-SUM(AR870:AU870),IF(D870="C",7-SUM(AR870:AU870))))
        &lt;0,
        0,
        IF(D870="A",13-SUM(AR870:AU870),IF(D870="B",11-SUM(AR870:AU870),IF(D870="C",7-SUM(AR870:AU870))))
      )
      *AE870/C870, 0
    ) *C870
  )
)</f>
        <v>0</v>
      </c>
      <c r="AZ870" s="26">
        <f>IF(OR(COUNTIF(AB870,"&gt;="&amp;1.5)+COUNTIF(AA870,"&gt;="&amp;1.5)+COUNTIF(Z870,"&gt;="&amp;1.5)+COUNTIF(Y870,"&gt;="&amp;1.5)+COUNTIF(X870,"&gt;="&amp;1.5)&gt;=2,COUNTIF(AB870,"&gt;="&amp;2)&gt;=1,AND(AA870&gt;=1.5,AB870&lt;=0.3,AI870=0)),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+IFERROR(BA870*C870,0),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+IFERROR(BA870*C870,0),
IFERROR(AVERAGEIF(Tabela1[[#This Row],[COMPRA PADRÃO]:[COMPRA &gt;30%]],"&gt;"&amp;0,Tabela1[[#This Row],[COMPRA PADRÃO]:[COMPRA &gt;30%]]),
0))/Tabela1[[#This Row],[U/CX]],0)*Tabela1[[#This Row],[U/CX]])</f>
        <v>0</v>
      </c>
      <c r="BA870" s="19"/>
      <c r="BB870" s="19"/>
      <c r="BC870" s="5"/>
      <c r="BD870" s="43">
        <f t="shared" si="363"/>
        <v>14.716981132075471</v>
      </c>
      <c r="BE870" s="44">
        <f>Tabela1[[#This Row],[MÉDIA DIÁRIA]]*180</f>
        <v>2649.0566037735848</v>
      </c>
      <c r="BF870" s="44">
        <f>Tabela1[[#This Row],[MÉDIA DIÁRIA]]*IF(Tabela1[[#This Row],[ABC FAT]]="A",(13*22),IF(Tabela1[[#This Row],[ABC FAT]]="B",(9*22),IF(Tabela1[[#This Row],[ABC FAT]]="C",(3*22),0)))</f>
        <v>2913.9622641509432</v>
      </c>
      <c r="BG870" s="44">
        <f>SUM(Tabela1[[#This Row],[ESTOQUE TOTAL]],Tabela1[[#This Row],[TRÂNSITO TOTAL]])</f>
        <v>5005</v>
      </c>
      <c r="BH8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560</v>
      </c>
      <c r="BI8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3.7749287749287751E-4</v>
      </c>
    </row>
    <row r="871" spans="1:61" s="3" customFormat="1" x14ac:dyDescent="0.2">
      <c r="A871" s="4" t="s">
        <v>39</v>
      </c>
      <c r="B871" s="4" t="s">
        <v>752</v>
      </c>
      <c r="C871" s="4">
        <v>20</v>
      </c>
      <c r="D871" s="4" t="s">
        <v>19</v>
      </c>
      <c r="E871" s="5">
        <v>305</v>
      </c>
      <c r="F871" s="4">
        <v>234</v>
      </c>
      <c r="G871" s="4">
        <v>160</v>
      </c>
      <c r="H871" s="4">
        <v>125</v>
      </c>
      <c r="I871" s="4">
        <v>225</v>
      </c>
      <c r="J871" s="4">
        <v>50</v>
      </c>
      <c r="K871" s="4">
        <v>165</v>
      </c>
      <c r="L871" s="4">
        <v>146</v>
      </c>
      <c r="M871" s="4">
        <v>80</v>
      </c>
      <c r="N871" s="4">
        <v>47</v>
      </c>
      <c r="O871" s="4">
        <v>215</v>
      </c>
      <c r="P871" s="4">
        <v>22</v>
      </c>
      <c r="Q871" s="13">
        <f t="shared" si="338"/>
        <v>2.0631341600901916</v>
      </c>
      <c r="R871" s="16">
        <f t="shared" si="339"/>
        <v>1.5828635851183765</v>
      </c>
      <c r="S871" s="16">
        <f t="shared" si="340"/>
        <v>1.0822998872604284</v>
      </c>
      <c r="T871" s="16">
        <f t="shared" si="341"/>
        <v>0.84554678692220964</v>
      </c>
      <c r="U871" s="16">
        <f t="shared" si="342"/>
        <v>1.5219842164599773</v>
      </c>
      <c r="V871" s="16">
        <f t="shared" si="343"/>
        <v>0.33821871476888388</v>
      </c>
      <c r="W871" s="16">
        <f t="shared" si="344"/>
        <v>1.1161217587373167</v>
      </c>
      <c r="X871" s="16">
        <f t="shared" si="345"/>
        <v>0.98759864712514089</v>
      </c>
      <c r="Y871" s="16">
        <f t="shared" si="346"/>
        <v>0.54114994363021418</v>
      </c>
      <c r="Z871" s="16">
        <f t="shared" si="347"/>
        <v>0.31792559188275082</v>
      </c>
      <c r="AA871" s="16">
        <f t="shared" si="348"/>
        <v>1.4543404735062007</v>
      </c>
      <c r="AB871" s="17">
        <f t="shared" si="349"/>
        <v>0.14881623449830889</v>
      </c>
      <c r="AC871" s="15">
        <v>213905.1</v>
      </c>
      <c r="AD871" s="14">
        <f>AVERAGE(Tabela1[[#This Row],[202407-JUL]:[202506-JUN]])</f>
        <v>147.83333333333334</v>
      </c>
      <c r="AE871" s="14">
        <f t="shared" si="350"/>
        <v>159.27272727272728</v>
      </c>
      <c r="AF871" s="5">
        <v>5</v>
      </c>
      <c r="AG871" s="6">
        <v>957</v>
      </c>
      <c r="AH871" s="4">
        <v>660</v>
      </c>
      <c r="AI871" s="23">
        <f>SUM(Tabela1[[#This Row],[ESTOQUE RJ]:[ESTOQUE SC]])</f>
        <v>1617</v>
      </c>
      <c r="AJ871" s="4">
        <v>620</v>
      </c>
      <c r="AK871" s="4">
        <v>0</v>
      </c>
      <c r="AL871" s="24">
        <f>SUM(Tabela1[[#This Row],[QTD CONTAINER]:[QTD FÁBRICA]])</f>
        <v>620</v>
      </c>
      <c r="AM871" s="7">
        <f t="shared" si="351"/>
        <v>6.4735062006764368</v>
      </c>
      <c r="AN871" s="7">
        <f t="shared" si="352"/>
        <v>4.4644870349492667</v>
      </c>
      <c r="AO871" s="8">
        <f t="shared" si="353"/>
        <v>4.1939120631341602</v>
      </c>
      <c r="AP871" s="9">
        <f t="shared" si="354"/>
        <v>0</v>
      </c>
      <c r="AQ871" s="25">
        <f t="shared" si="355"/>
        <v>15.131905298759865</v>
      </c>
      <c r="AR871" s="18">
        <f t="shared" si="356"/>
        <v>6.0085616438356162</v>
      </c>
      <c r="AS871" s="7">
        <f t="shared" si="357"/>
        <v>4.1438356164383556</v>
      </c>
      <c r="AT871" s="8">
        <f t="shared" si="358"/>
        <v>3.8926940639269403</v>
      </c>
      <c r="AU871" s="9">
        <f t="shared" si="359"/>
        <v>0</v>
      </c>
      <c r="AV871" s="10">
        <f t="shared" si="360"/>
        <v>14.045091324200913</v>
      </c>
      <c r="AW871" s="22">
        <f t="shared" si="361"/>
        <v>0</v>
      </c>
      <c r="AX871" s="5">
        <f t="shared" si="362"/>
        <v>0</v>
      </c>
      <c r="AY871" s="4">
        <f>IF(
  AND(Tabela1[[#This Row],[GRUPO | ITEM]]="PALHETAS",NOT(OR(MID(Tabela1[[#This Row],[ITEM]],1,5)="YN-PF",MID(Tabela1[[#This Row],[ITEM]],1,5)="YN-PC"))),
  0,
  IF(
    ROUNDUP(
      IF(
        IF(D871="A",13-SUM(AR871:AU871),IF(D871="B",11-SUM(AR871:AU871),IF(D871="C",7-SUM(AR871:AU871))))
        &lt;0,
        0,
        IF(D871="A",13-SUM(AR871:AU871),IF(D871="B",11-SUM(AR871:AU871),IF(D871="C",7-SUM(AR871:AU871))))
      )
      *AE871/C871, 0
    )
    *C871 = 0,
    0,
    ROUNDUP(
      IF(
        IF(D871="A",13-SUM(AR871:AU871),IF(D871="B",11-SUM(AR871:AU871),IF(D871="C",7-SUM(AR871:AU871))))
        &lt;0,
        0,
        IF(D871="A",13-SUM(AR871:AU871),IF(D871="B",11-SUM(AR871:AU871),IF(D871="C",7-SUM(AR871:AU871))))
      )
      *AE871/C871, 0
    ) *C871
  )
)</f>
        <v>0</v>
      </c>
      <c r="AZ871" s="26">
        <f>IF(OR(COUNTIF(AB871,"&gt;="&amp;1.5)+COUNTIF(AA871,"&gt;="&amp;1.5)+COUNTIF(Z871,"&gt;="&amp;1.5)+COUNTIF(Y871,"&gt;="&amp;1.5)+COUNTIF(X871,"&gt;="&amp;1.5)&gt;=2,COUNTIF(AB871,"&gt;="&amp;2)&gt;=1,AND(AA871&gt;=1.5,AB871&lt;=0.3,AI871=0)),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+IFERROR(BA871*C871,0),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+IFERROR(BA871*C871,0),
IFERROR(AVERAGEIF(Tabela1[[#This Row],[COMPRA PADRÃO]:[COMPRA &gt;30%]],"&gt;"&amp;0,Tabela1[[#This Row],[COMPRA PADRÃO]:[COMPRA &gt;30%]]),
0))/Tabela1[[#This Row],[U/CX]],0)*Tabela1[[#This Row],[U/CX]])</f>
        <v>0</v>
      </c>
      <c r="BA871" s="19"/>
      <c r="BB871" s="19"/>
      <c r="BC871" s="5"/>
      <c r="BD871" s="43">
        <f t="shared" si="363"/>
        <v>6.6943396226415093</v>
      </c>
      <c r="BE871" s="44">
        <f>Tabela1[[#This Row],[MÉDIA DIÁRIA]]*180</f>
        <v>1204.9811320754716</v>
      </c>
      <c r="BF871" s="44">
        <f>Tabela1[[#This Row],[MÉDIA DIÁRIA]]*IF(Tabela1[[#This Row],[ABC FAT]]="A",(13*22),IF(Tabela1[[#This Row],[ABC FAT]]="B",(9*22),IF(Tabela1[[#This Row],[ABC FAT]]="C",(3*22),0)))</f>
        <v>1914.5811320754717</v>
      </c>
      <c r="BG871" s="44">
        <f>SUM(Tabela1[[#This Row],[ESTOQUE TOTAL]],Tabela1[[#This Row],[TRÂNSITO TOTAL]])</f>
        <v>2237</v>
      </c>
      <c r="BH8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880</v>
      </c>
      <c r="BI8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8.2988851309031696E-4</v>
      </c>
    </row>
    <row r="872" spans="1:61" s="3" customFormat="1" x14ac:dyDescent="0.2">
      <c r="A872" s="4" t="s">
        <v>17</v>
      </c>
      <c r="B872" s="4" t="s">
        <v>822</v>
      </c>
      <c r="C872" s="4">
        <v>20</v>
      </c>
      <c r="D872" s="4" t="s">
        <v>85</v>
      </c>
      <c r="E872" s="5"/>
      <c r="F872" s="4">
        <v>60</v>
      </c>
      <c r="G872" s="4"/>
      <c r="H872" s="4"/>
      <c r="I872" s="4"/>
      <c r="J872" s="4">
        <v>20</v>
      </c>
      <c r="K872" s="4">
        <v>40</v>
      </c>
      <c r="L872" s="4">
        <v>20</v>
      </c>
      <c r="M872" s="4">
        <v>20</v>
      </c>
      <c r="N872" s="4">
        <v>20</v>
      </c>
      <c r="O872" s="4">
        <v>80</v>
      </c>
      <c r="P872" s="4"/>
      <c r="Q872" s="13">
        <f t="shared" si="338"/>
        <v>0</v>
      </c>
      <c r="R872" s="16">
        <f t="shared" si="339"/>
        <v>1.6153846153846152</v>
      </c>
      <c r="S872" s="16">
        <f t="shared" si="340"/>
        <v>0</v>
      </c>
      <c r="T872" s="16">
        <f t="shared" si="341"/>
        <v>0</v>
      </c>
      <c r="U872" s="16">
        <f t="shared" si="342"/>
        <v>0</v>
      </c>
      <c r="V872" s="16">
        <f t="shared" si="343"/>
        <v>0.53846153846153844</v>
      </c>
      <c r="W872" s="16">
        <f t="shared" si="344"/>
        <v>1.0769230769230769</v>
      </c>
      <c r="X872" s="16">
        <f t="shared" si="345"/>
        <v>0.53846153846153844</v>
      </c>
      <c r="Y872" s="16">
        <f t="shared" si="346"/>
        <v>0.53846153846153844</v>
      </c>
      <c r="Z872" s="16">
        <f t="shared" si="347"/>
        <v>0.53846153846153844</v>
      </c>
      <c r="AA872" s="16">
        <f t="shared" si="348"/>
        <v>2.1538461538461537</v>
      </c>
      <c r="AB872" s="17">
        <f t="shared" si="349"/>
        <v>0</v>
      </c>
      <c r="AC872" s="15">
        <v>4394.3999999999996</v>
      </c>
      <c r="AD872" s="14">
        <f>AVERAGE(Tabela1[[#This Row],[202407-JUL]:[202506-JUN]])</f>
        <v>37.142857142857146</v>
      </c>
      <c r="AE872" s="14">
        <f t="shared" si="350"/>
        <v>37.142857142857146</v>
      </c>
      <c r="AF872" s="5">
        <v>0</v>
      </c>
      <c r="AG872" s="6">
        <v>340</v>
      </c>
      <c r="AH872" s="4">
        <v>0</v>
      </c>
      <c r="AI872" s="23">
        <f>SUM(Tabela1[[#This Row],[ESTOQUE RJ]:[ESTOQUE SC]])</f>
        <v>340</v>
      </c>
      <c r="AJ872" s="4">
        <v>0</v>
      </c>
      <c r="AK872" s="4">
        <v>0</v>
      </c>
      <c r="AL872" s="24">
        <f>SUM(Tabela1[[#This Row],[QTD CONTAINER]:[QTD FÁBRICA]])</f>
        <v>0</v>
      </c>
      <c r="AM872" s="7">
        <f t="shared" si="351"/>
        <v>9.1538461538461533</v>
      </c>
      <c r="AN872" s="7">
        <f t="shared" si="352"/>
        <v>0</v>
      </c>
      <c r="AO872" s="8">
        <f t="shared" si="353"/>
        <v>0</v>
      </c>
      <c r="AP872" s="9">
        <f t="shared" si="354"/>
        <v>0</v>
      </c>
      <c r="AQ872" s="25">
        <f t="shared" si="355"/>
        <v>9.1538461538461533</v>
      </c>
      <c r="AR872" s="18">
        <f t="shared" si="356"/>
        <v>9.1538461538461533</v>
      </c>
      <c r="AS872" s="7">
        <f t="shared" si="357"/>
        <v>0</v>
      </c>
      <c r="AT872" s="8">
        <f t="shared" si="358"/>
        <v>0</v>
      </c>
      <c r="AU872" s="9">
        <f t="shared" si="359"/>
        <v>0</v>
      </c>
      <c r="AV872" s="10">
        <f t="shared" si="360"/>
        <v>9.1538461538461533</v>
      </c>
      <c r="AW872" s="22">
        <f t="shared" si="361"/>
        <v>0</v>
      </c>
      <c r="AX872" s="5">
        <f t="shared" si="362"/>
        <v>0</v>
      </c>
      <c r="AY872" s="4">
        <f>IF(
  AND(Tabela1[[#This Row],[GRUPO | ITEM]]="PALHETAS",NOT(OR(MID(Tabela1[[#This Row],[ITEM]],1,5)="YN-PF",MID(Tabela1[[#This Row],[ITEM]],1,5)="YN-PC"))),
  0,
  IF(
    ROUNDUP(
      IF(
        IF(D872="A",13-SUM(AR872:AU872),IF(D872="B",11-SUM(AR872:AU872),IF(D872="C",7-SUM(AR872:AU872))))
        &lt;0,
        0,
        IF(D872="A",13-SUM(AR872:AU872),IF(D872="B",11-SUM(AR872:AU872),IF(D872="C",7-SUM(AR872:AU872))))
      )
      *AE872/C872, 0
    )
    *C872 = 0,
    0,
    ROUNDUP(
      IF(
        IF(D872="A",13-SUM(AR872:AU872),IF(D872="B",11-SUM(AR872:AU872),IF(D872="C",7-SUM(AR872:AU872))))
        &lt;0,
        0,
        IF(D872="A",13-SUM(AR872:AU872),IF(D872="B",11-SUM(AR872:AU872),IF(D872="C",7-SUM(AR872:AU872))))
      )
      *AE872/C872, 0
    ) *C872
  )
)</f>
        <v>0</v>
      </c>
      <c r="AZ872" s="26">
        <f>IF(OR(COUNTIF(AB872,"&gt;="&amp;1.5)+COUNTIF(AA872,"&gt;="&amp;1.5)+COUNTIF(Z872,"&gt;="&amp;1.5)+COUNTIF(Y872,"&gt;="&amp;1.5)+COUNTIF(X872,"&gt;="&amp;1.5)&gt;=2,COUNTIF(AB872,"&gt;="&amp;2)&gt;=1,AND(AA872&gt;=1.5,AB872&lt;=0.3,AI872=0)),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+IFERROR(BA872*C872,0),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+IFERROR(BA872*C872,0),
IFERROR(AVERAGEIF(Tabela1[[#This Row],[COMPRA PADRÃO]:[COMPRA &gt;30%]],"&gt;"&amp;0,Tabela1[[#This Row],[COMPRA PADRÃO]:[COMPRA &gt;30%]]),
0))/Tabela1[[#This Row],[U/CX]],0)*Tabela1[[#This Row],[U/CX]])</f>
        <v>0</v>
      </c>
      <c r="BA872" s="33"/>
      <c r="BB872" s="33"/>
      <c r="BC872" s="42"/>
      <c r="BD872" s="43">
        <f t="shared" si="363"/>
        <v>0.98113207547169812</v>
      </c>
      <c r="BE872" s="44">
        <f>Tabela1[[#This Row],[MÉDIA DIÁRIA]]*180</f>
        <v>176.60377358490567</v>
      </c>
      <c r="BF872" s="44">
        <f>Tabela1[[#This Row],[MÉDIA DIÁRIA]]*IF(Tabela1[[#This Row],[ABC FAT]]="A",(13*22),IF(Tabela1[[#This Row],[ABC FAT]]="B",(9*22),IF(Tabela1[[#This Row],[ABC FAT]]="C",(3*22),0)))</f>
        <v>64.754716981132077</v>
      </c>
      <c r="BG872" s="44">
        <f>SUM(Tabela1[[#This Row],[ESTOQUE TOTAL]],Tabela1[[#This Row],[TRÂNSITO TOTAL]])</f>
        <v>340</v>
      </c>
      <c r="BH8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5.6623931623931622E-3</v>
      </c>
    </row>
    <row r="873" spans="1:61" s="3" customFormat="1" x14ac:dyDescent="0.2">
      <c r="A873" s="4" t="s">
        <v>296</v>
      </c>
      <c r="B873" s="4" t="s">
        <v>308</v>
      </c>
      <c r="C873" s="4">
        <v>75</v>
      </c>
      <c r="D873" s="4" t="s">
        <v>19</v>
      </c>
      <c r="E873" s="5">
        <v>5200</v>
      </c>
      <c r="F873" s="4">
        <v>3675</v>
      </c>
      <c r="G873" s="4">
        <v>3575</v>
      </c>
      <c r="H873" s="4">
        <v>3575</v>
      </c>
      <c r="I873" s="4">
        <v>5475</v>
      </c>
      <c r="J873" s="4">
        <v>1275</v>
      </c>
      <c r="K873" s="4">
        <v>3600</v>
      </c>
      <c r="L873" s="4">
        <v>3900</v>
      </c>
      <c r="M873" s="4">
        <v>1500</v>
      </c>
      <c r="N873" s="4">
        <v>3150</v>
      </c>
      <c r="O873" s="4">
        <v>3750</v>
      </c>
      <c r="P873" s="4">
        <v>2550</v>
      </c>
      <c r="Q873" s="13">
        <f t="shared" si="338"/>
        <v>1.5136446331109765</v>
      </c>
      <c r="R873" s="16">
        <f t="shared" si="339"/>
        <v>1.0697392359005458</v>
      </c>
      <c r="S873" s="16">
        <f t="shared" si="340"/>
        <v>1.0406306852637963</v>
      </c>
      <c r="T873" s="16">
        <f t="shared" si="341"/>
        <v>1.0406306852637963</v>
      </c>
      <c r="U873" s="16">
        <f t="shared" si="342"/>
        <v>1.5936931473620377</v>
      </c>
      <c r="V873" s="16">
        <f t="shared" si="343"/>
        <v>0.37113402061855671</v>
      </c>
      <c r="W873" s="16">
        <f t="shared" si="344"/>
        <v>1.0479078229229837</v>
      </c>
      <c r="X873" s="16">
        <f t="shared" si="345"/>
        <v>1.1352334748332322</v>
      </c>
      <c r="Y873" s="16">
        <f t="shared" si="346"/>
        <v>0.43662825955124318</v>
      </c>
      <c r="Z873" s="16">
        <f t="shared" si="347"/>
        <v>0.91691934505761075</v>
      </c>
      <c r="AA873" s="16">
        <f t="shared" si="348"/>
        <v>1.0915706488781081</v>
      </c>
      <c r="AB873" s="17">
        <f t="shared" si="349"/>
        <v>0.74226804123711343</v>
      </c>
      <c r="AC873" s="15">
        <v>252943</v>
      </c>
      <c r="AD873" s="14">
        <f>AVERAGE(Tabela1[[#This Row],[202407-JUL]:[202506-JUN]])</f>
        <v>3435.4166666666665</v>
      </c>
      <c r="AE873" s="14">
        <f t="shared" si="350"/>
        <v>3435.4166666666665</v>
      </c>
      <c r="AF873" s="5">
        <v>0</v>
      </c>
      <c r="AG873" s="6">
        <v>16875</v>
      </c>
      <c r="AH873" s="4">
        <v>17775</v>
      </c>
      <c r="AI873" s="23">
        <f>SUM(Tabela1[[#This Row],[ESTOQUE RJ]:[ESTOQUE SC]])</f>
        <v>34650</v>
      </c>
      <c r="AJ873" s="4">
        <v>18225</v>
      </c>
      <c r="AK873" s="4">
        <v>0</v>
      </c>
      <c r="AL873" s="24">
        <f>SUM(Tabela1[[#This Row],[QTD CONTAINER]:[QTD FÁBRICA]])</f>
        <v>18225</v>
      </c>
      <c r="AM873" s="7">
        <f t="shared" si="351"/>
        <v>4.9120679199514861</v>
      </c>
      <c r="AN873" s="7">
        <f t="shared" si="352"/>
        <v>5.1740448756822319</v>
      </c>
      <c r="AO873" s="8">
        <f t="shared" si="353"/>
        <v>5.3050333535476044</v>
      </c>
      <c r="AP873" s="9">
        <f t="shared" si="354"/>
        <v>0</v>
      </c>
      <c r="AQ873" s="25">
        <f t="shared" si="355"/>
        <v>15.391146149181321</v>
      </c>
      <c r="AR873" s="18">
        <f t="shared" si="356"/>
        <v>4.9120679199514861</v>
      </c>
      <c r="AS873" s="7">
        <f t="shared" si="357"/>
        <v>5.1740448756822319</v>
      </c>
      <c r="AT873" s="8">
        <f t="shared" si="358"/>
        <v>5.3050333535476044</v>
      </c>
      <c r="AU873" s="9">
        <f t="shared" si="359"/>
        <v>0</v>
      </c>
      <c r="AV873" s="10">
        <f t="shared" si="360"/>
        <v>15.391146149181321</v>
      </c>
      <c r="AW873" s="22">
        <f t="shared" si="361"/>
        <v>0</v>
      </c>
      <c r="AX873" s="5">
        <f t="shared" si="362"/>
        <v>0</v>
      </c>
      <c r="AY873" s="4">
        <f>IF(
  AND(Tabela1[[#This Row],[GRUPO | ITEM]]="PALHETAS",NOT(OR(MID(Tabela1[[#This Row],[ITEM]],1,5)="YN-PF",MID(Tabela1[[#This Row],[ITEM]],1,5)="YN-PC"))),
  0,
  IF(
    ROUNDUP(
      IF(
        IF(D873="A",13-SUM(AR873:AU873),IF(D873="B",11-SUM(AR873:AU873),IF(D873="C",7-SUM(AR873:AU873))))
        &lt;0,
        0,
        IF(D873="A",13-SUM(AR873:AU873),IF(D873="B",11-SUM(AR873:AU873),IF(D873="C",7-SUM(AR873:AU873))))
      )
      *AE873/C873, 0
    )
    *C873 = 0,
    0,
    ROUNDUP(
      IF(
        IF(D873="A",13-SUM(AR873:AU873),IF(D873="B",11-SUM(AR873:AU873),IF(D873="C",7-SUM(AR873:AU873))))
        &lt;0,
        0,
        IF(D873="A",13-SUM(AR873:AU873),IF(D873="B",11-SUM(AR873:AU873),IF(D873="C",7-SUM(AR873:AU873))))
      )
      *AE873/C873, 0
    ) *C873
  )
)</f>
        <v>0</v>
      </c>
      <c r="AZ873" s="26">
        <f>IF(OR(COUNTIF(AB873,"&gt;="&amp;1.5)+COUNTIF(AA873,"&gt;="&amp;1.5)+COUNTIF(Z873,"&gt;="&amp;1.5)+COUNTIF(Y873,"&gt;="&amp;1.5)+COUNTIF(X873,"&gt;="&amp;1.5)&gt;=2,COUNTIF(AB873,"&gt;="&amp;2)&gt;=1,AND(AA873&gt;=1.5,AB873&lt;=0.3,AI873=0)),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+IFERROR(BA873*C873,0),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+IFERROR(BA873*C873,0),
IFERROR(AVERAGEIF(Tabela1[[#This Row],[COMPRA PADRÃO]:[COMPRA &gt;30%]],"&gt;"&amp;0,Tabela1[[#This Row],[COMPRA PADRÃO]:[COMPRA &gt;30%]]),
0))/Tabela1[[#This Row],[U/CX]],0)*Tabela1[[#This Row],[U/CX]])</f>
        <v>0</v>
      </c>
      <c r="BA873" s="19"/>
      <c r="BB873" s="19"/>
      <c r="BC873" s="5"/>
      <c r="BD873" s="43">
        <f t="shared" si="363"/>
        <v>155.56603773584905</v>
      </c>
      <c r="BE873" s="44">
        <f>Tabela1[[#This Row],[MÉDIA DIÁRIA]]*180</f>
        <v>28001.886792452828</v>
      </c>
      <c r="BF873" s="44">
        <f>Tabela1[[#This Row],[MÉDIA DIÁRIA]]*IF(Tabela1[[#This Row],[ABC FAT]]="A",(13*22),IF(Tabela1[[#This Row],[ABC FAT]]="B",(9*22),IF(Tabela1[[#This Row],[ABC FAT]]="C",(3*22),0)))</f>
        <v>44491.886792452831</v>
      </c>
      <c r="BG873" s="44">
        <f>SUM(Tabela1[[#This Row],[ESTOQUE TOTAL]],Tabela1[[#This Row],[TRÂNSITO TOTAL]])</f>
        <v>52875</v>
      </c>
      <c r="BH8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19650</v>
      </c>
      <c r="BI8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3.5711879253419581E-5</v>
      </c>
    </row>
    <row r="874" spans="1:61" s="3" customFormat="1" x14ac:dyDescent="0.2">
      <c r="A874" s="4" t="s">
        <v>34</v>
      </c>
      <c r="B874" s="4" t="s">
        <v>274</v>
      </c>
      <c r="C874" s="4">
        <v>100</v>
      </c>
      <c r="D874" s="4" t="s">
        <v>16</v>
      </c>
      <c r="E874" s="5">
        <v>52</v>
      </c>
      <c r="F874" s="4">
        <v>46</v>
      </c>
      <c r="G874" s="4">
        <v>38</v>
      </c>
      <c r="H874" s="4"/>
      <c r="I874" s="4"/>
      <c r="J874" s="4"/>
      <c r="K874" s="4">
        <v>64</v>
      </c>
      <c r="L874" s="4">
        <v>61</v>
      </c>
      <c r="M874" s="4">
        <v>45</v>
      </c>
      <c r="N874" s="4">
        <v>68</v>
      </c>
      <c r="O874" s="4">
        <v>72</v>
      </c>
      <c r="P874" s="4">
        <v>84</v>
      </c>
      <c r="Q874" s="13">
        <f t="shared" si="338"/>
        <v>0.88301886792452833</v>
      </c>
      <c r="R874" s="16">
        <f t="shared" si="339"/>
        <v>0.78113207547169816</v>
      </c>
      <c r="S874" s="16">
        <f t="shared" si="340"/>
        <v>0.64528301886792461</v>
      </c>
      <c r="T874" s="16">
        <f t="shared" si="341"/>
        <v>0</v>
      </c>
      <c r="U874" s="16">
        <f t="shared" si="342"/>
        <v>0</v>
      </c>
      <c r="V874" s="16">
        <f t="shared" si="343"/>
        <v>0</v>
      </c>
      <c r="W874" s="16">
        <f t="shared" si="344"/>
        <v>1.0867924528301887</v>
      </c>
      <c r="X874" s="16">
        <f t="shared" si="345"/>
        <v>1.0358490566037737</v>
      </c>
      <c r="Y874" s="16">
        <f t="shared" si="346"/>
        <v>0.76415094339622647</v>
      </c>
      <c r="Z874" s="16">
        <f t="shared" si="347"/>
        <v>1.1547169811320754</v>
      </c>
      <c r="AA874" s="16">
        <f t="shared" si="348"/>
        <v>1.2226415094339624</v>
      </c>
      <c r="AB874" s="17">
        <f t="shared" si="349"/>
        <v>1.4264150943396228</v>
      </c>
      <c r="AC874" s="15">
        <v>51953.66</v>
      </c>
      <c r="AD874" s="14">
        <f>AVERAGE(Tabela1[[#This Row],[202407-JUL]:[202506-JUN]])</f>
        <v>58.888888888888886</v>
      </c>
      <c r="AE874" s="14">
        <f t="shared" si="350"/>
        <v>58.888888888888886</v>
      </c>
      <c r="AF874" s="5">
        <v>3</v>
      </c>
      <c r="AG874" s="6">
        <v>288</v>
      </c>
      <c r="AH874" s="4">
        <v>0</v>
      </c>
      <c r="AI874" s="23">
        <f>SUM(Tabela1[[#This Row],[ESTOQUE RJ]:[ESTOQUE SC]])</f>
        <v>288</v>
      </c>
      <c r="AJ874" s="4">
        <v>400</v>
      </c>
      <c r="AK874" s="4">
        <v>0</v>
      </c>
      <c r="AL874" s="24">
        <f>SUM(Tabela1[[#This Row],[QTD CONTAINER]:[QTD FÁBRICA]])</f>
        <v>400</v>
      </c>
      <c r="AM874" s="7">
        <f t="shared" si="351"/>
        <v>4.8905660377358497</v>
      </c>
      <c r="AN874" s="7">
        <f t="shared" si="352"/>
        <v>0</v>
      </c>
      <c r="AO874" s="8">
        <f t="shared" si="353"/>
        <v>6.7924528301886795</v>
      </c>
      <c r="AP874" s="9">
        <f t="shared" si="354"/>
        <v>0</v>
      </c>
      <c r="AQ874" s="25">
        <f t="shared" si="355"/>
        <v>11.683018867924529</v>
      </c>
      <c r="AR874" s="18">
        <f t="shared" si="356"/>
        <v>4.8905660377358497</v>
      </c>
      <c r="AS874" s="7">
        <f t="shared" si="357"/>
        <v>0</v>
      </c>
      <c r="AT874" s="8">
        <f t="shared" si="358"/>
        <v>6.7924528301886795</v>
      </c>
      <c r="AU874" s="9">
        <f t="shared" si="359"/>
        <v>0</v>
      </c>
      <c r="AV874" s="10">
        <f t="shared" si="360"/>
        <v>11.683018867924529</v>
      </c>
      <c r="AW874" s="22">
        <f t="shared" si="361"/>
        <v>0</v>
      </c>
      <c r="AX874" s="5">
        <f t="shared" si="362"/>
        <v>0</v>
      </c>
      <c r="AY874" s="4">
        <f>IF(
  AND(Tabela1[[#This Row],[GRUPO | ITEM]]="PALHETAS",NOT(OR(MID(Tabela1[[#This Row],[ITEM]],1,5)="YN-PF",MID(Tabela1[[#This Row],[ITEM]],1,5)="YN-PC"))),
  0,
  IF(
    ROUNDUP(
      IF(
        IF(D874="A",13-SUM(AR874:AU874),IF(D874="B",11-SUM(AR874:AU874),IF(D874="C",7-SUM(AR874:AU874))))
        &lt;0,
        0,
        IF(D874="A",13-SUM(AR874:AU874),IF(D874="B",11-SUM(AR874:AU874),IF(D874="C",7-SUM(AR874:AU874))))
      )
      *AE874/C874, 0
    )
    *C874 = 0,
    0,
    ROUNDUP(
      IF(
        IF(D874="A",13-SUM(AR874:AU874),IF(D874="B",11-SUM(AR874:AU874),IF(D874="C",7-SUM(AR874:AU874))))
        &lt;0,
        0,
        IF(D874="A",13-SUM(AR874:AU874),IF(D874="B",11-SUM(AR874:AU874),IF(D874="C",7-SUM(AR874:AU874))))
      )
      *AE874/C874, 0
    ) *C874
  )
)</f>
        <v>0</v>
      </c>
      <c r="AZ874" s="26">
        <f>IF(OR(COUNTIF(AB874,"&gt;="&amp;1.5)+COUNTIF(AA874,"&gt;="&amp;1.5)+COUNTIF(Z874,"&gt;="&amp;1.5)+COUNTIF(Y874,"&gt;="&amp;1.5)+COUNTIF(X874,"&gt;="&amp;1.5)&gt;=2,COUNTIF(AB874,"&gt;="&amp;2)&gt;=1,AND(AA874&gt;=1.5,AB874&lt;=0.3,AI874=0)),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+IFERROR(BA874*C874,0),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+IFERROR(BA874*C874,0),
IFERROR(AVERAGEIF(Tabela1[[#This Row],[COMPRA PADRÃO]:[COMPRA &gt;30%]],"&gt;"&amp;0,Tabela1[[#This Row],[COMPRA PADRÃO]:[COMPRA &gt;30%]]),
0))/Tabela1[[#This Row],[U/CX]],0)*Tabela1[[#This Row],[U/CX]])</f>
        <v>0</v>
      </c>
      <c r="BA874" s="33"/>
      <c r="BB874" s="33"/>
      <c r="BC874" s="42"/>
      <c r="BD874" s="43">
        <f t="shared" si="363"/>
        <v>2</v>
      </c>
      <c r="BE874" s="44">
        <f>Tabela1[[#This Row],[MÉDIA DIÁRIA]]*180</f>
        <v>360</v>
      </c>
      <c r="BF874" s="44">
        <f>Tabela1[[#This Row],[MÉDIA DIÁRIA]]*IF(Tabela1[[#This Row],[ABC FAT]]="A",(13*22),IF(Tabela1[[#This Row],[ABC FAT]]="B",(9*22),IF(Tabela1[[#This Row],[ABC FAT]]="C",(3*22),0)))</f>
        <v>396</v>
      </c>
      <c r="BG874" s="44">
        <f>SUM(Tabela1[[#This Row],[ESTOQUE TOTAL]],Tabela1[[#This Row],[TRÂNSITO TOTAL]])</f>
        <v>688</v>
      </c>
      <c r="BH8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8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2.7777777777777779E-3</v>
      </c>
    </row>
    <row r="875" spans="1:61" s="3" customFormat="1" x14ac:dyDescent="0.2">
      <c r="A875" s="4" t="s">
        <v>104</v>
      </c>
      <c r="B875" s="4" t="s">
        <v>466</v>
      </c>
      <c r="C875" s="4">
        <v>200</v>
      </c>
      <c r="D875" s="4" t="s">
        <v>85</v>
      </c>
      <c r="E875" s="5">
        <v>280</v>
      </c>
      <c r="F875" s="4">
        <v>100</v>
      </c>
      <c r="G875" s="4">
        <v>270</v>
      </c>
      <c r="H875" s="4">
        <v>100</v>
      </c>
      <c r="I875" s="4">
        <v>400</v>
      </c>
      <c r="J875" s="4">
        <v>100</v>
      </c>
      <c r="K875" s="4">
        <v>100</v>
      </c>
      <c r="L875" s="4">
        <v>50</v>
      </c>
      <c r="M875" s="4">
        <v>250</v>
      </c>
      <c r="N875" s="4">
        <v>10</v>
      </c>
      <c r="O875" s="4">
        <v>100</v>
      </c>
      <c r="P875" s="4">
        <v>110</v>
      </c>
      <c r="Q875" s="13">
        <f t="shared" si="338"/>
        <v>1.7967914438502672</v>
      </c>
      <c r="R875" s="16">
        <f t="shared" si="339"/>
        <v>0.64171122994652408</v>
      </c>
      <c r="S875" s="16">
        <f t="shared" si="340"/>
        <v>1.7326203208556148</v>
      </c>
      <c r="T875" s="16">
        <f t="shared" si="341"/>
        <v>0.64171122994652408</v>
      </c>
      <c r="U875" s="16">
        <f t="shared" si="342"/>
        <v>2.5668449197860963</v>
      </c>
      <c r="V875" s="16">
        <f t="shared" si="343"/>
        <v>0.64171122994652408</v>
      </c>
      <c r="W875" s="16">
        <f t="shared" si="344"/>
        <v>0.64171122994652408</v>
      </c>
      <c r="X875" s="16">
        <f t="shared" si="345"/>
        <v>0.32085561497326204</v>
      </c>
      <c r="Y875" s="16">
        <f t="shared" si="346"/>
        <v>1.6042780748663101</v>
      </c>
      <c r="Z875" s="16">
        <f t="shared" si="347"/>
        <v>6.4171122994652399E-2</v>
      </c>
      <c r="AA875" s="16">
        <f t="shared" si="348"/>
        <v>0.64171122994652408</v>
      </c>
      <c r="AB875" s="17">
        <f t="shared" si="349"/>
        <v>0.70588235294117641</v>
      </c>
      <c r="AC875" s="15">
        <v>17973.7</v>
      </c>
      <c r="AD875" s="14">
        <f>AVERAGE(Tabela1[[#This Row],[202407-JUL]:[202506-JUN]])</f>
        <v>155.83333333333334</v>
      </c>
      <c r="AE875" s="14">
        <f t="shared" si="350"/>
        <v>169.09090909090909</v>
      </c>
      <c r="AF875" s="5">
        <v>1</v>
      </c>
      <c r="AG875" s="6">
        <v>2370</v>
      </c>
      <c r="AH875" s="4">
        <v>0</v>
      </c>
      <c r="AI875" s="23">
        <f>SUM(Tabela1[[#This Row],[ESTOQUE RJ]:[ESTOQUE SC]])</f>
        <v>2370</v>
      </c>
      <c r="AJ875" s="4">
        <v>0</v>
      </c>
      <c r="AK875" s="4">
        <v>0</v>
      </c>
      <c r="AL875" s="24">
        <f>SUM(Tabela1[[#This Row],[QTD CONTAINER]:[QTD FÁBRICA]])</f>
        <v>0</v>
      </c>
      <c r="AM875" s="7">
        <f t="shared" si="351"/>
        <v>15.208556149732619</v>
      </c>
      <c r="AN875" s="7">
        <f t="shared" si="352"/>
        <v>0</v>
      </c>
      <c r="AO875" s="8">
        <f t="shared" si="353"/>
        <v>0</v>
      </c>
      <c r="AP875" s="9">
        <f t="shared" si="354"/>
        <v>0</v>
      </c>
      <c r="AQ875" s="25">
        <f t="shared" si="355"/>
        <v>15.208556149732619</v>
      </c>
      <c r="AR875" s="18">
        <f t="shared" si="356"/>
        <v>14.016129032258064</v>
      </c>
      <c r="AS875" s="7">
        <f t="shared" si="357"/>
        <v>0</v>
      </c>
      <c r="AT875" s="8">
        <f t="shared" si="358"/>
        <v>0</v>
      </c>
      <c r="AU875" s="9">
        <f t="shared" si="359"/>
        <v>0</v>
      </c>
      <c r="AV875" s="10">
        <f t="shared" si="360"/>
        <v>14.016129032258064</v>
      </c>
      <c r="AW875" s="22">
        <f t="shared" si="361"/>
        <v>0</v>
      </c>
      <c r="AX875" s="5">
        <f t="shared" si="362"/>
        <v>0</v>
      </c>
      <c r="AY875" s="4">
        <f>IF(
  AND(Tabela1[[#This Row],[GRUPO | ITEM]]="PALHETAS",NOT(OR(MID(Tabela1[[#This Row],[ITEM]],1,5)="YN-PF",MID(Tabela1[[#This Row],[ITEM]],1,5)="YN-PC"))),
  0,
  IF(
    ROUNDUP(
      IF(
        IF(D875="A",13-SUM(AR875:AU875),IF(D875="B",11-SUM(AR875:AU875),IF(D875="C",7-SUM(AR875:AU875))))
        &lt;0,
        0,
        IF(D875="A",13-SUM(AR875:AU875),IF(D875="B",11-SUM(AR875:AU875),IF(D875="C",7-SUM(AR875:AU875))))
      )
      *AE875/C875, 0
    )
    *C875 = 0,
    0,
    ROUNDUP(
      IF(
        IF(D875="A",13-SUM(AR875:AU875),IF(D875="B",11-SUM(AR875:AU875),IF(D875="C",7-SUM(AR875:AU875))))
        &lt;0,
        0,
        IF(D875="A",13-SUM(AR875:AU875),IF(D875="B",11-SUM(AR875:AU875),IF(D875="C",7-SUM(AR875:AU875))))
      )
      *AE875/C875, 0
    ) *C875
  )
)</f>
        <v>0</v>
      </c>
      <c r="AZ875" s="26">
        <f>IF(OR(COUNTIF(AB875,"&gt;="&amp;1.5)+COUNTIF(AA875,"&gt;="&amp;1.5)+COUNTIF(Z875,"&gt;="&amp;1.5)+COUNTIF(Y875,"&gt;="&amp;1.5)+COUNTIF(X875,"&gt;="&amp;1.5)&gt;=2,COUNTIF(AB875,"&gt;="&amp;2)&gt;=1,AND(AA875&gt;=1.5,AB875&lt;=0.3,AI875=0)),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+IFERROR(BA875*C875,0),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+IFERROR(BA875*C875,0),
IFERROR(AVERAGEIF(Tabela1[[#This Row],[COMPRA PADRÃO]:[COMPRA &gt;30%]],"&gt;"&amp;0,Tabela1[[#This Row],[COMPRA PADRÃO]:[COMPRA &gt;30%]]),
0))/Tabela1[[#This Row],[U/CX]],0)*Tabela1[[#This Row],[U/CX]])</f>
        <v>0</v>
      </c>
      <c r="BA875" s="19"/>
      <c r="BB875" s="19"/>
      <c r="BC875" s="5"/>
      <c r="BD875" s="43">
        <f t="shared" si="363"/>
        <v>7.0566037735849054</v>
      </c>
      <c r="BE875" s="44">
        <f>Tabela1[[#This Row],[MÉDIA DIÁRIA]]*180</f>
        <v>1270.1886792452831</v>
      </c>
      <c r="BF875" s="44">
        <f>Tabela1[[#This Row],[MÉDIA DIÁRIA]]*IF(Tabela1[[#This Row],[ABC FAT]]="A",(13*22),IF(Tabela1[[#This Row],[ABC FAT]]="B",(9*22),IF(Tabela1[[#This Row],[ABC FAT]]="C",(3*22),0)))</f>
        <v>465.73584905660374</v>
      </c>
      <c r="BG875" s="44">
        <f>SUM(Tabela1[[#This Row],[ESTOQUE TOTAL]],Tabela1[[#This Row],[TRÂNSITO TOTAL]])</f>
        <v>2370</v>
      </c>
      <c r="BH8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7.8728461081402259E-4</v>
      </c>
    </row>
    <row r="876" spans="1:61" s="3" customFormat="1" x14ac:dyDescent="0.2">
      <c r="A876" s="4" t="s">
        <v>34</v>
      </c>
      <c r="B876" s="4" t="s">
        <v>272</v>
      </c>
      <c r="C876" s="4">
        <v>100</v>
      </c>
      <c r="D876" s="4" t="s">
        <v>16</v>
      </c>
      <c r="E876" s="5">
        <v>250</v>
      </c>
      <c r="F876" s="4">
        <v>210</v>
      </c>
      <c r="G876" s="4">
        <v>27</v>
      </c>
      <c r="H876" s="4">
        <v>100</v>
      </c>
      <c r="I876" s="4">
        <v>71</v>
      </c>
      <c r="J876" s="4"/>
      <c r="K876" s="4">
        <v>76</v>
      </c>
      <c r="L876" s="4">
        <v>70</v>
      </c>
      <c r="M876" s="4">
        <v>200</v>
      </c>
      <c r="N876" s="4">
        <v>36</v>
      </c>
      <c r="O876" s="4">
        <v>60</v>
      </c>
      <c r="P876" s="4">
        <v>30</v>
      </c>
      <c r="Q876" s="13">
        <f t="shared" si="338"/>
        <v>2.4336283185840708</v>
      </c>
      <c r="R876" s="16">
        <f t="shared" si="339"/>
        <v>2.0442477876106193</v>
      </c>
      <c r="S876" s="16">
        <f t="shared" si="340"/>
        <v>0.26283185840707962</v>
      </c>
      <c r="T876" s="16">
        <f t="shared" si="341"/>
        <v>0.97345132743362828</v>
      </c>
      <c r="U876" s="16">
        <f t="shared" si="342"/>
        <v>0.69115044247787605</v>
      </c>
      <c r="V876" s="16">
        <f t="shared" si="343"/>
        <v>0</v>
      </c>
      <c r="W876" s="16">
        <f t="shared" si="344"/>
        <v>0.73982300884955743</v>
      </c>
      <c r="X876" s="16">
        <f t="shared" si="345"/>
        <v>0.68141592920353977</v>
      </c>
      <c r="Y876" s="16">
        <f t="shared" si="346"/>
        <v>1.9469026548672566</v>
      </c>
      <c r="Z876" s="16">
        <f t="shared" si="347"/>
        <v>0.35044247787610616</v>
      </c>
      <c r="AA876" s="16">
        <f t="shared" si="348"/>
        <v>0.5840707964601769</v>
      </c>
      <c r="AB876" s="17">
        <f t="shared" si="349"/>
        <v>0.29203539823008845</v>
      </c>
      <c r="AC876" s="15">
        <v>70563.899999999994</v>
      </c>
      <c r="AD876" s="14">
        <f>AVERAGE(Tabela1[[#This Row],[202407-JUL]:[202506-JUN]])</f>
        <v>102.72727272727273</v>
      </c>
      <c r="AE876" s="14">
        <f t="shared" si="350"/>
        <v>119.22222222222223</v>
      </c>
      <c r="AF876" s="5">
        <v>0</v>
      </c>
      <c r="AG876" s="6">
        <v>1437</v>
      </c>
      <c r="AH876" s="4">
        <v>0</v>
      </c>
      <c r="AI876" s="23">
        <f>SUM(Tabela1[[#This Row],[ESTOQUE RJ]:[ESTOQUE SC]])</f>
        <v>1437</v>
      </c>
      <c r="AJ876" s="4">
        <v>0</v>
      </c>
      <c r="AK876" s="4">
        <v>0</v>
      </c>
      <c r="AL876" s="24">
        <f>SUM(Tabela1[[#This Row],[QTD CONTAINER]:[QTD FÁBRICA]])</f>
        <v>0</v>
      </c>
      <c r="AM876" s="7">
        <f t="shared" si="351"/>
        <v>13.988495575221238</v>
      </c>
      <c r="AN876" s="7">
        <f t="shared" si="352"/>
        <v>0</v>
      </c>
      <c r="AO876" s="8">
        <f t="shared" si="353"/>
        <v>0</v>
      </c>
      <c r="AP876" s="9">
        <f t="shared" si="354"/>
        <v>0</v>
      </c>
      <c r="AQ876" s="25">
        <f t="shared" si="355"/>
        <v>13.988495575221238</v>
      </c>
      <c r="AR876" s="18">
        <f t="shared" si="356"/>
        <v>12.053122087604846</v>
      </c>
      <c r="AS876" s="7">
        <f t="shared" si="357"/>
        <v>0</v>
      </c>
      <c r="AT876" s="8">
        <f t="shared" si="358"/>
        <v>0</v>
      </c>
      <c r="AU876" s="9">
        <f t="shared" si="359"/>
        <v>0</v>
      </c>
      <c r="AV876" s="10">
        <f t="shared" si="360"/>
        <v>12.053122087604846</v>
      </c>
      <c r="AW876" s="22">
        <f t="shared" si="361"/>
        <v>0</v>
      </c>
      <c r="AX876" s="5">
        <f t="shared" si="362"/>
        <v>0</v>
      </c>
      <c r="AY876" s="4">
        <f>IF(
  AND(Tabela1[[#This Row],[GRUPO | ITEM]]="PALHETAS",NOT(OR(MID(Tabela1[[#This Row],[ITEM]],1,5)="YN-PF",MID(Tabela1[[#This Row],[ITEM]],1,5)="YN-PC"))),
  0,
  IF(
    ROUNDUP(
      IF(
        IF(D876="A",13-SUM(AR876:AU876),IF(D876="B",11-SUM(AR876:AU876),IF(D876="C",7-SUM(AR876:AU876))))
        &lt;0,
        0,
        IF(D876="A",13-SUM(AR876:AU876),IF(D876="B",11-SUM(AR876:AU876),IF(D876="C",7-SUM(AR876:AU876))))
      )
      *AE876/C876, 0
    )
    *C876 = 0,
    0,
    ROUNDUP(
      IF(
        IF(D876="A",13-SUM(AR876:AU876),IF(D876="B",11-SUM(AR876:AU876),IF(D876="C",7-SUM(AR876:AU876))))
        &lt;0,
        0,
        IF(D876="A",13-SUM(AR876:AU876),IF(D876="B",11-SUM(AR876:AU876),IF(D876="C",7-SUM(AR876:AU876))))
      )
      *AE876/C876, 0
    ) *C876
  )
)</f>
        <v>0</v>
      </c>
      <c r="AZ876" s="26">
        <f>IF(OR(COUNTIF(AB876,"&gt;="&amp;1.5)+COUNTIF(AA876,"&gt;="&amp;1.5)+COUNTIF(Z876,"&gt;="&amp;1.5)+COUNTIF(Y876,"&gt;="&amp;1.5)+COUNTIF(X876,"&gt;="&amp;1.5)&gt;=2,COUNTIF(AB876,"&gt;="&amp;2)&gt;=1,AND(AA876&gt;=1.5,AB876&lt;=0.3,AI876=0)),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+IFERROR(BA876*C876,0),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+IFERROR(BA876*C876,0),
IFERROR(AVERAGEIF(Tabela1[[#This Row],[COMPRA PADRÃO]:[COMPRA &gt;30%]],"&gt;"&amp;0,Tabela1[[#This Row],[COMPRA PADRÃO]:[COMPRA &gt;30%]]),
0))/Tabela1[[#This Row],[U/CX]],0)*Tabela1[[#This Row],[U/CX]])</f>
        <v>0</v>
      </c>
      <c r="BA876" s="19"/>
      <c r="BB876" s="19"/>
      <c r="BC876" s="5"/>
      <c r="BD876" s="43">
        <f t="shared" si="363"/>
        <v>4.2641509433962268</v>
      </c>
      <c r="BE876" s="44">
        <f>Tabela1[[#This Row],[MÉDIA DIÁRIA]]*180</f>
        <v>767.54716981132083</v>
      </c>
      <c r="BF876" s="44">
        <f>Tabela1[[#This Row],[MÉDIA DIÁRIA]]*IF(Tabela1[[#This Row],[ABC FAT]]="A",(13*22),IF(Tabela1[[#This Row],[ABC FAT]]="B",(9*22),IF(Tabela1[[#This Row],[ABC FAT]]="C",(3*22),0)))</f>
        <v>844.30188679245293</v>
      </c>
      <c r="BG876" s="44">
        <f>SUM(Tabela1[[#This Row],[ESTOQUE TOTAL]],Tabela1[[#This Row],[TRÂNSITO TOTAL]])</f>
        <v>1437</v>
      </c>
      <c r="BH8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8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1.3028515240904621E-3</v>
      </c>
    </row>
    <row r="877" spans="1:61" s="3" customFormat="1" x14ac:dyDescent="0.2">
      <c r="A877" s="4" t="s">
        <v>34</v>
      </c>
      <c r="B877" s="4" t="s">
        <v>1162</v>
      </c>
      <c r="C877" s="4">
        <v>500</v>
      </c>
      <c r="D877" s="4" t="s">
        <v>85</v>
      </c>
      <c r="E877" s="5">
        <v>95</v>
      </c>
      <c r="F877" s="4">
        <v>140</v>
      </c>
      <c r="G877" s="4">
        <v>250</v>
      </c>
      <c r="H877" s="4">
        <v>260</v>
      </c>
      <c r="I877" s="4">
        <v>42</v>
      </c>
      <c r="J877" s="4"/>
      <c r="K877" s="4"/>
      <c r="L877" s="4"/>
      <c r="M877" s="4">
        <v>230</v>
      </c>
      <c r="N877" s="4">
        <v>160</v>
      </c>
      <c r="O877" s="4">
        <v>90</v>
      </c>
      <c r="P877" s="4">
        <v>130</v>
      </c>
      <c r="Q877" s="13">
        <f t="shared" si="338"/>
        <v>0.61202576950608445</v>
      </c>
      <c r="R877" s="16">
        <f t="shared" si="339"/>
        <v>0.90193271295633493</v>
      </c>
      <c r="S877" s="16">
        <f t="shared" si="340"/>
        <v>1.6105941302791695</v>
      </c>
      <c r="T877" s="16">
        <f t="shared" si="341"/>
        <v>1.6750178954903363</v>
      </c>
      <c r="U877" s="16">
        <f t="shared" si="342"/>
        <v>0.2705798138869005</v>
      </c>
      <c r="V877" s="16">
        <f t="shared" si="343"/>
        <v>0</v>
      </c>
      <c r="W877" s="16">
        <f t="shared" si="344"/>
        <v>0</v>
      </c>
      <c r="X877" s="16">
        <f t="shared" si="345"/>
        <v>0</v>
      </c>
      <c r="Y877" s="16">
        <f t="shared" si="346"/>
        <v>1.481746599856836</v>
      </c>
      <c r="Z877" s="16">
        <f t="shared" si="347"/>
        <v>1.0307802433786686</v>
      </c>
      <c r="AA877" s="16">
        <f t="shared" si="348"/>
        <v>0.57981388690050106</v>
      </c>
      <c r="AB877" s="17">
        <f t="shared" si="349"/>
        <v>0.83750894774516815</v>
      </c>
      <c r="AC877" s="15">
        <v>11013.83</v>
      </c>
      <c r="AD877" s="14">
        <f>AVERAGE(Tabela1[[#This Row],[202407-JUL]:[202506-JUN]])</f>
        <v>155.22222222222223</v>
      </c>
      <c r="AE877" s="14">
        <f t="shared" si="350"/>
        <v>169.375</v>
      </c>
      <c r="AF877" s="5">
        <v>0</v>
      </c>
      <c r="AG877" s="6">
        <v>830</v>
      </c>
      <c r="AH877" s="4">
        <v>0</v>
      </c>
      <c r="AI877" s="23">
        <f>SUM(Tabela1[[#This Row],[ESTOQUE RJ]:[ESTOQUE SC]])</f>
        <v>830</v>
      </c>
      <c r="AJ877" s="4">
        <v>1000</v>
      </c>
      <c r="AK877" s="4">
        <v>0</v>
      </c>
      <c r="AL877" s="24">
        <f>SUM(Tabela1[[#This Row],[QTD CONTAINER]:[QTD FÁBRICA]])</f>
        <v>1000</v>
      </c>
      <c r="AM877" s="7">
        <f t="shared" si="351"/>
        <v>5.3471725125268428</v>
      </c>
      <c r="AN877" s="7">
        <f t="shared" si="352"/>
        <v>0</v>
      </c>
      <c r="AO877" s="8">
        <f t="shared" si="353"/>
        <v>6.4423765211166781</v>
      </c>
      <c r="AP877" s="9">
        <f t="shared" si="354"/>
        <v>0</v>
      </c>
      <c r="AQ877" s="25">
        <f t="shared" si="355"/>
        <v>11.789549033643521</v>
      </c>
      <c r="AR877" s="18">
        <f t="shared" si="356"/>
        <v>4.9003690036900371</v>
      </c>
      <c r="AS877" s="7">
        <f t="shared" si="357"/>
        <v>0</v>
      </c>
      <c r="AT877" s="8">
        <f t="shared" si="358"/>
        <v>5.9040590405904059</v>
      </c>
      <c r="AU877" s="9">
        <f t="shared" si="359"/>
        <v>0</v>
      </c>
      <c r="AV877" s="10">
        <f t="shared" si="360"/>
        <v>10.804428044280442</v>
      </c>
      <c r="AW877" s="22">
        <f t="shared" si="361"/>
        <v>0</v>
      </c>
      <c r="AX877" s="5">
        <f t="shared" si="362"/>
        <v>0</v>
      </c>
      <c r="AY877" s="4">
        <f>IF(
  AND(Tabela1[[#This Row],[GRUPO | ITEM]]="PALHETAS",NOT(OR(MID(Tabela1[[#This Row],[ITEM]],1,5)="YN-PF",MID(Tabela1[[#This Row],[ITEM]],1,5)="YN-PC"))),
  0,
  IF(
    ROUNDUP(
      IF(
        IF(D877="A",13-SUM(AR877:AU877),IF(D877="B",11-SUM(AR877:AU877),IF(D877="C",7-SUM(AR877:AU877))))
        &lt;0,
        0,
        IF(D877="A",13-SUM(AR877:AU877),IF(D877="B",11-SUM(AR877:AU877),IF(D877="C",7-SUM(AR877:AU877))))
      )
      *AE877/C877, 0
    )
    *C877 = 0,
    0,
    ROUNDUP(
      IF(
        IF(D877="A",13-SUM(AR877:AU877),IF(D877="B",11-SUM(AR877:AU877),IF(D877="C",7-SUM(AR877:AU877))))
        &lt;0,
        0,
        IF(D877="A",13-SUM(AR877:AU877),IF(D877="B",11-SUM(AR877:AU877),IF(D877="C",7-SUM(AR877:AU877))))
      )
      *AE877/C877, 0
    ) *C877
  )
)</f>
        <v>0</v>
      </c>
      <c r="AZ877" s="26">
        <f>IF(OR(COUNTIF(AB877,"&gt;="&amp;1.5)+COUNTIF(AA877,"&gt;="&amp;1.5)+COUNTIF(Z877,"&gt;="&amp;1.5)+COUNTIF(Y877,"&gt;="&amp;1.5)+COUNTIF(X877,"&gt;="&amp;1.5)&gt;=2,COUNTIF(AB877,"&gt;="&amp;2)&gt;=1,AND(AA877&gt;=1.5,AB877&lt;=0.3,AI877=0)),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+IFERROR(BA877*C877,0),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+IFERROR(BA877*C877,0),
IFERROR(AVERAGEIF(Tabela1[[#This Row],[COMPRA PADRÃO]:[COMPRA &gt;30%]],"&gt;"&amp;0,Tabela1[[#This Row],[COMPRA PADRÃO]:[COMPRA &gt;30%]]),
0))/Tabela1[[#This Row],[U/CX]],0)*Tabela1[[#This Row],[U/CX]])</f>
        <v>0</v>
      </c>
      <c r="BA877" s="19"/>
      <c r="BB877" s="19"/>
      <c r="BC877" s="5"/>
      <c r="BD877" s="43">
        <f t="shared" si="363"/>
        <v>5.2716981132075471</v>
      </c>
      <c r="BE877" s="44">
        <f>Tabela1[[#This Row],[MÉDIA DIÁRIA]]*180</f>
        <v>948.90566037735846</v>
      </c>
      <c r="BF877" s="44">
        <f>Tabela1[[#This Row],[MÉDIA DIÁRIA]]*IF(Tabela1[[#This Row],[ABC FAT]]="A",(13*22),IF(Tabela1[[#This Row],[ABC FAT]]="B",(9*22),IF(Tabela1[[#This Row],[ABC FAT]]="C",(3*22),0)))</f>
        <v>347.93207547169811</v>
      </c>
      <c r="BG877" s="44">
        <f>SUM(Tabela1[[#This Row],[ESTOQUE TOTAL]],Tabela1[[#This Row],[TRÂNSITO TOTAL]])</f>
        <v>1830</v>
      </c>
      <c r="BH8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1.0538455420345185E-3</v>
      </c>
    </row>
    <row r="878" spans="1:61" s="3" customFormat="1" x14ac:dyDescent="0.2">
      <c r="A878" s="4" t="s">
        <v>237</v>
      </c>
      <c r="B878" s="4" t="s">
        <v>450</v>
      </c>
      <c r="C878" s="4">
        <v>30</v>
      </c>
      <c r="D878" s="4" t="s">
        <v>16</v>
      </c>
      <c r="E878" s="5">
        <v>390</v>
      </c>
      <c r="F878" s="4">
        <v>360</v>
      </c>
      <c r="G878" s="4">
        <v>240</v>
      </c>
      <c r="H878" s="4">
        <v>420</v>
      </c>
      <c r="I878" s="4">
        <v>300</v>
      </c>
      <c r="J878" s="4"/>
      <c r="K878" s="4">
        <v>240</v>
      </c>
      <c r="L878" s="4">
        <v>180</v>
      </c>
      <c r="M878" s="4">
        <v>270</v>
      </c>
      <c r="N878" s="4">
        <v>300</v>
      </c>
      <c r="O878" s="4">
        <v>450</v>
      </c>
      <c r="P878" s="4">
        <v>180</v>
      </c>
      <c r="Q878" s="13">
        <f t="shared" si="338"/>
        <v>1.2882882882882882</v>
      </c>
      <c r="R878" s="16">
        <f t="shared" si="339"/>
        <v>1.189189189189189</v>
      </c>
      <c r="S878" s="16">
        <f t="shared" si="340"/>
        <v>0.79279279279279269</v>
      </c>
      <c r="T878" s="16">
        <f t="shared" si="341"/>
        <v>1.3873873873873872</v>
      </c>
      <c r="U878" s="16">
        <f t="shared" si="342"/>
        <v>0.99099099099099097</v>
      </c>
      <c r="V878" s="16">
        <f t="shared" si="343"/>
        <v>0</v>
      </c>
      <c r="W878" s="16">
        <f t="shared" si="344"/>
        <v>0.79279279279279269</v>
      </c>
      <c r="X878" s="16">
        <f t="shared" si="345"/>
        <v>0.59459459459459452</v>
      </c>
      <c r="Y878" s="16">
        <f t="shared" si="346"/>
        <v>0.89189189189189189</v>
      </c>
      <c r="Z878" s="16">
        <f t="shared" si="347"/>
        <v>0.99099099099099097</v>
      </c>
      <c r="AA878" s="16">
        <f t="shared" si="348"/>
        <v>1.4864864864864864</v>
      </c>
      <c r="AB878" s="17">
        <f t="shared" si="349"/>
        <v>0.59459459459459452</v>
      </c>
      <c r="AC878" s="15">
        <v>63606.6</v>
      </c>
      <c r="AD878" s="14">
        <f>AVERAGE(Tabela1[[#This Row],[202407-JUL]:[202506-JUN]])</f>
        <v>302.72727272727275</v>
      </c>
      <c r="AE878" s="14">
        <f t="shared" si="350"/>
        <v>302.72727272727275</v>
      </c>
      <c r="AF878" s="5">
        <v>0</v>
      </c>
      <c r="AG878" s="6">
        <v>1830</v>
      </c>
      <c r="AH878" s="4">
        <v>2340</v>
      </c>
      <c r="AI878" s="23">
        <f>SUM(Tabela1[[#This Row],[ESTOQUE RJ]:[ESTOQUE SC]])</f>
        <v>4170</v>
      </c>
      <c r="AJ878" s="4">
        <v>0</v>
      </c>
      <c r="AK878" s="4">
        <v>0</v>
      </c>
      <c r="AL878" s="24">
        <f>SUM(Tabela1[[#This Row],[QTD CONTAINER]:[QTD FÁBRICA]])</f>
        <v>0</v>
      </c>
      <c r="AM878" s="7">
        <f t="shared" si="351"/>
        <v>6.045045045045045</v>
      </c>
      <c r="AN878" s="7">
        <f t="shared" si="352"/>
        <v>7.7297297297297289</v>
      </c>
      <c r="AO878" s="8">
        <f t="shared" si="353"/>
        <v>0</v>
      </c>
      <c r="AP878" s="9">
        <f t="shared" si="354"/>
        <v>0</v>
      </c>
      <c r="AQ878" s="25">
        <f t="shared" si="355"/>
        <v>13.774774774774773</v>
      </c>
      <c r="AR878" s="18">
        <f t="shared" si="356"/>
        <v>6.045045045045045</v>
      </c>
      <c r="AS878" s="7">
        <f t="shared" si="357"/>
        <v>7.7297297297297289</v>
      </c>
      <c r="AT878" s="8">
        <f t="shared" si="358"/>
        <v>0</v>
      </c>
      <c r="AU878" s="9">
        <f t="shared" si="359"/>
        <v>0</v>
      </c>
      <c r="AV878" s="10">
        <f t="shared" si="360"/>
        <v>13.774774774774773</v>
      </c>
      <c r="AW878" s="22">
        <f t="shared" si="361"/>
        <v>0</v>
      </c>
      <c r="AX878" s="5">
        <f t="shared" si="362"/>
        <v>0</v>
      </c>
      <c r="AY878" s="4">
        <f>IF(
  AND(Tabela1[[#This Row],[GRUPO | ITEM]]="PALHETAS",NOT(OR(MID(Tabela1[[#This Row],[ITEM]],1,5)="YN-PF",MID(Tabela1[[#This Row],[ITEM]],1,5)="YN-PC"))),
  0,
  IF(
    ROUNDUP(
      IF(
        IF(D878="A",13-SUM(AR878:AU878),IF(D878="B",11-SUM(AR878:AU878),IF(D878="C",7-SUM(AR878:AU878))))
        &lt;0,
        0,
        IF(D878="A",13-SUM(AR878:AU878),IF(D878="B",11-SUM(AR878:AU878),IF(D878="C",7-SUM(AR878:AU878))))
      )
      *AE878/C878, 0
    )
    *C878 = 0,
    0,
    ROUNDUP(
      IF(
        IF(D878="A",13-SUM(AR878:AU878),IF(D878="B",11-SUM(AR878:AU878),IF(D878="C",7-SUM(AR878:AU878))))
        &lt;0,
        0,
        IF(D878="A",13-SUM(AR878:AU878),IF(D878="B",11-SUM(AR878:AU878),IF(D878="C",7-SUM(AR878:AU878))))
      )
      *AE878/C878, 0
    ) *C878
  )
)</f>
        <v>0</v>
      </c>
      <c r="AZ878" s="26">
        <f>IF(OR(COUNTIF(AB878,"&gt;="&amp;1.5)+COUNTIF(AA878,"&gt;="&amp;1.5)+COUNTIF(Z878,"&gt;="&amp;1.5)+COUNTIF(Y878,"&gt;="&amp;1.5)+COUNTIF(X878,"&gt;="&amp;1.5)&gt;=2,COUNTIF(AB878,"&gt;="&amp;2)&gt;=1,AND(AA878&gt;=1.5,AB878&lt;=0.3,AI878=0)),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+IFERROR(BA878*C878,0),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+IFERROR(BA878*C878,0),
IFERROR(AVERAGEIF(Tabela1[[#This Row],[COMPRA PADRÃO]:[COMPRA &gt;30%]],"&gt;"&amp;0,Tabela1[[#This Row],[COMPRA PADRÃO]:[COMPRA &gt;30%]]),
0))/Tabela1[[#This Row],[U/CX]],0)*Tabela1[[#This Row],[U/CX]])</f>
        <v>0</v>
      </c>
      <c r="BA878" s="19"/>
      <c r="BB878" s="19"/>
      <c r="BC878" s="5"/>
      <c r="BD878" s="43">
        <f t="shared" si="363"/>
        <v>12.566037735849056</v>
      </c>
      <c r="BE878" s="44">
        <f>Tabela1[[#This Row],[MÉDIA DIÁRIA]]*180</f>
        <v>2261.8867924528299</v>
      </c>
      <c r="BF878" s="44">
        <f>Tabela1[[#This Row],[MÉDIA DIÁRIA]]*IF(Tabela1[[#This Row],[ABC FAT]]="A",(13*22),IF(Tabela1[[#This Row],[ABC FAT]]="B",(9*22),IF(Tabela1[[#This Row],[ABC FAT]]="C",(3*22),0)))</f>
        <v>2488.0754716981132</v>
      </c>
      <c r="BG878" s="44">
        <f>SUM(Tabela1[[#This Row],[ESTOQUE TOTAL]],Tabela1[[#This Row],[TRÂNSITO TOTAL]])</f>
        <v>4170</v>
      </c>
      <c r="BH8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570</v>
      </c>
      <c r="BI8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4.4210877544210883E-4</v>
      </c>
    </row>
    <row r="879" spans="1:61" s="3" customFormat="1" x14ac:dyDescent="0.2">
      <c r="A879" s="4" t="s">
        <v>254</v>
      </c>
      <c r="B879" s="4" t="s">
        <v>255</v>
      </c>
      <c r="C879" s="4">
        <v>10</v>
      </c>
      <c r="D879" s="4" t="s">
        <v>16</v>
      </c>
      <c r="E879" s="5">
        <v>100</v>
      </c>
      <c r="F879" s="4">
        <v>75</v>
      </c>
      <c r="G879" s="4">
        <v>83</v>
      </c>
      <c r="H879" s="4">
        <v>100</v>
      </c>
      <c r="I879" s="4">
        <v>120</v>
      </c>
      <c r="J879" s="4">
        <v>150</v>
      </c>
      <c r="K879" s="4">
        <v>110</v>
      </c>
      <c r="L879" s="4">
        <v>60</v>
      </c>
      <c r="M879" s="4">
        <v>80</v>
      </c>
      <c r="N879" s="4">
        <v>40</v>
      </c>
      <c r="O879" s="4">
        <v>80</v>
      </c>
      <c r="P879" s="4">
        <v>60</v>
      </c>
      <c r="Q879" s="13">
        <f t="shared" si="338"/>
        <v>1.1342155009451795</v>
      </c>
      <c r="R879" s="16">
        <f t="shared" si="339"/>
        <v>0.85066162570888459</v>
      </c>
      <c r="S879" s="16">
        <f t="shared" si="340"/>
        <v>0.94139886578449905</v>
      </c>
      <c r="T879" s="16">
        <f t="shared" si="341"/>
        <v>1.1342155009451795</v>
      </c>
      <c r="U879" s="16">
        <f t="shared" si="342"/>
        <v>1.3610586011342154</v>
      </c>
      <c r="V879" s="16">
        <f t="shared" si="343"/>
        <v>1.7013232514177692</v>
      </c>
      <c r="W879" s="16">
        <f t="shared" si="344"/>
        <v>1.2476370510396975</v>
      </c>
      <c r="X879" s="16">
        <f t="shared" si="345"/>
        <v>0.6805293005671077</v>
      </c>
      <c r="Y879" s="16">
        <f t="shared" si="346"/>
        <v>0.90737240075614367</v>
      </c>
      <c r="Z879" s="16">
        <f t="shared" si="347"/>
        <v>0.45368620037807184</v>
      </c>
      <c r="AA879" s="16">
        <f t="shared" si="348"/>
        <v>0.90737240075614367</v>
      </c>
      <c r="AB879" s="17">
        <f t="shared" si="349"/>
        <v>0.6805293005671077</v>
      </c>
      <c r="AC879" s="15">
        <v>93110.93</v>
      </c>
      <c r="AD879" s="14">
        <f>AVERAGE(Tabela1[[#This Row],[202407-JUL]:[202506-JUN]])</f>
        <v>88.166666666666671</v>
      </c>
      <c r="AE879" s="14">
        <f t="shared" si="350"/>
        <v>88.166666666666671</v>
      </c>
      <c r="AF879" s="5">
        <v>0</v>
      </c>
      <c r="AG879" s="6">
        <v>1172</v>
      </c>
      <c r="AH879" s="4">
        <v>240</v>
      </c>
      <c r="AI879" s="23">
        <f>SUM(Tabela1[[#This Row],[ESTOQUE RJ]:[ESTOQUE SC]])</f>
        <v>1412</v>
      </c>
      <c r="AJ879" s="4">
        <v>0</v>
      </c>
      <c r="AK879" s="4">
        <v>0</v>
      </c>
      <c r="AL879" s="24">
        <f>SUM(Tabela1[[#This Row],[QTD CONTAINER]:[QTD FÁBRICA]])</f>
        <v>0</v>
      </c>
      <c r="AM879" s="7">
        <f t="shared" si="351"/>
        <v>13.293005671077504</v>
      </c>
      <c r="AN879" s="7">
        <f t="shared" si="352"/>
        <v>2.7221172022684308</v>
      </c>
      <c r="AO879" s="8">
        <f t="shared" si="353"/>
        <v>0</v>
      </c>
      <c r="AP879" s="9">
        <f t="shared" si="354"/>
        <v>0</v>
      </c>
      <c r="AQ879" s="25">
        <f t="shared" si="355"/>
        <v>16.015122873345934</v>
      </c>
      <c r="AR879" s="18">
        <f t="shared" si="356"/>
        <v>13.293005671077504</v>
      </c>
      <c r="AS879" s="7">
        <f t="shared" si="357"/>
        <v>2.7221172022684308</v>
      </c>
      <c r="AT879" s="8">
        <f t="shared" si="358"/>
        <v>0</v>
      </c>
      <c r="AU879" s="9">
        <f t="shared" si="359"/>
        <v>0</v>
      </c>
      <c r="AV879" s="10">
        <f t="shared" si="360"/>
        <v>16.015122873345934</v>
      </c>
      <c r="AW879" s="22">
        <f t="shared" si="361"/>
        <v>0</v>
      </c>
      <c r="AX879" s="5">
        <f t="shared" si="362"/>
        <v>0</v>
      </c>
      <c r="AY879" s="4">
        <f>IF(
  AND(Tabela1[[#This Row],[GRUPO | ITEM]]="PALHETAS",NOT(OR(MID(Tabela1[[#This Row],[ITEM]],1,5)="YN-PF",MID(Tabela1[[#This Row],[ITEM]],1,5)="YN-PC"))),
  0,
  IF(
    ROUNDUP(
      IF(
        IF(D879="A",13-SUM(AR879:AU879),IF(D879="B",11-SUM(AR879:AU879),IF(D879="C",7-SUM(AR879:AU879))))
        &lt;0,
        0,
        IF(D879="A",13-SUM(AR879:AU879),IF(D879="B",11-SUM(AR879:AU879),IF(D879="C",7-SUM(AR879:AU879))))
      )
      *AE879/C879, 0
    )
    *C879 = 0,
    0,
    ROUNDUP(
      IF(
        IF(D879="A",13-SUM(AR879:AU879),IF(D879="B",11-SUM(AR879:AU879),IF(D879="C",7-SUM(AR879:AU879))))
        &lt;0,
        0,
        IF(D879="A",13-SUM(AR879:AU879),IF(D879="B",11-SUM(AR879:AU879),IF(D879="C",7-SUM(AR879:AU879))))
      )
      *AE879/C879, 0
    ) *C879
  )
)</f>
        <v>0</v>
      </c>
      <c r="AZ879" s="26">
        <f>IF(OR(COUNTIF(AB879,"&gt;="&amp;1.5)+COUNTIF(AA879,"&gt;="&amp;1.5)+COUNTIF(Z879,"&gt;="&amp;1.5)+COUNTIF(Y879,"&gt;="&amp;1.5)+COUNTIF(X879,"&gt;="&amp;1.5)&gt;=2,COUNTIF(AB879,"&gt;="&amp;2)&gt;=1,AND(AA879&gt;=1.5,AB879&lt;=0.3,AI879=0)),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+IFERROR(BA879*C879,0),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+IFERROR(BA879*C879,0),
IFERROR(AVERAGEIF(Tabela1[[#This Row],[COMPRA PADRÃO]:[COMPRA &gt;30%]],"&gt;"&amp;0,Tabela1[[#This Row],[COMPRA PADRÃO]:[COMPRA &gt;30%]]),
0))/Tabela1[[#This Row],[U/CX]],0)*Tabela1[[#This Row],[U/CX]])</f>
        <v>0</v>
      </c>
      <c r="BA879" s="19"/>
      <c r="BB879" s="19"/>
      <c r="BC879" s="41"/>
      <c r="BD879" s="43">
        <f t="shared" si="363"/>
        <v>3.9924528301886792</v>
      </c>
      <c r="BE879" s="44">
        <f>Tabela1[[#This Row],[MÉDIA DIÁRIA]]*180</f>
        <v>718.64150943396226</v>
      </c>
      <c r="BF879" s="44">
        <f>Tabela1[[#This Row],[MÉDIA DIÁRIA]]*IF(Tabela1[[#This Row],[ABC FAT]]="A",(13*22),IF(Tabela1[[#This Row],[ABC FAT]]="B",(9*22),IF(Tabela1[[#This Row],[ABC FAT]]="C",(3*22),0)))</f>
        <v>790.50566037735848</v>
      </c>
      <c r="BG879" s="44">
        <f>SUM(Tabela1[[#This Row],[ESTOQUE TOTAL]],Tabela1[[#This Row],[TRÂNSITO TOTAL]])</f>
        <v>1412</v>
      </c>
      <c r="BH8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100</v>
      </c>
      <c r="BI8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1.3915143877336693E-3</v>
      </c>
    </row>
    <row r="880" spans="1:61" s="3" customFormat="1" x14ac:dyDescent="0.2">
      <c r="A880" s="4" t="s">
        <v>202</v>
      </c>
      <c r="B880" s="4" t="s">
        <v>386</v>
      </c>
      <c r="C880" s="4">
        <v>15</v>
      </c>
      <c r="D880" s="4" t="s">
        <v>85</v>
      </c>
      <c r="E880" s="5">
        <v>60</v>
      </c>
      <c r="F880" s="4">
        <v>45</v>
      </c>
      <c r="G880" s="4">
        <v>60</v>
      </c>
      <c r="H880" s="4">
        <v>120</v>
      </c>
      <c r="I880" s="4">
        <v>105</v>
      </c>
      <c r="J880" s="4">
        <v>30</v>
      </c>
      <c r="K880" s="4">
        <v>60</v>
      </c>
      <c r="L880" s="4">
        <v>45</v>
      </c>
      <c r="M880" s="4">
        <v>60</v>
      </c>
      <c r="N880" s="4">
        <v>30</v>
      </c>
      <c r="O880" s="4">
        <v>75</v>
      </c>
      <c r="P880" s="4">
        <v>90</v>
      </c>
      <c r="Q880" s="13">
        <f t="shared" si="338"/>
        <v>0.92307692307692313</v>
      </c>
      <c r="R880" s="16">
        <f t="shared" si="339"/>
        <v>0.69230769230769229</v>
      </c>
      <c r="S880" s="16">
        <f t="shared" si="340"/>
        <v>0.92307692307692313</v>
      </c>
      <c r="T880" s="16">
        <f t="shared" si="341"/>
        <v>1.8461538461538463</v>
      </c>
      <c r="U880" s="16">
        <f t="shared" si="342"/>
        <v>1.6153846153846154</v>
      </c>
      <c r="V880" s="16">
        <f t="shared" si="343"/>
        <v>0.46153846153846156</v>
      </c>
      <c r="W880" s="16">
        <f t="shared" si="344"/>
        <v>0.92307692307692313</v>
      </c>
      <c r="X880" s="16">
        <f t="shared" si="345"/>
        <v>0.69230769230769229</v>
      </c>
      <c r="Y880" s="16">
        <f t="shared" si="346"/>
        <v>0.92307692307692313</v>
      </c>
      <c r="Z880" s="16">
        <f t="shared" si="347"/>
        <v>0.46153846153846156</v>
      </c>
      <c r="AA880" s="16">
        <f t="shared" si="348"/>
        <v>1.1538461538461537</v>
      </c>
      <c r="AB880" s="17">
        <f t="shared" si="349"/>
        <v>1.3846153846153846</v>
      </c>
      <c r="AC880" s="15">
        <v>11447.25</v>
      </c>
      <c r="AD880" s="14">
        <f>AVERAGE(Tabela1[[#This Row],[202407-JUL]:[202506-JUN]])</f>
        <v>65</v>
      </c>
      <c r="AE880" s="14">
        <f t="shared" si="350"/>
        <v>65</v>
      </c>
      <c r="AF880" s="5">
        <v>0</v>
      </c>
      <c r="AG880" s="6">
        <v>465</v>
      </c>
      <c r="AH880" s="4">
        <v>570</v>
      </c>
      <c r="AI880" s="23">
        <f>SUM(Tabela1[[#This Row],[ESTOQUE RJ]:[ESTOQUE SC]])</f>
        <v>1035</v>
      </c>
      <c r="AJ880" s="4">
        <v>0</v>
      </c>
      <c r="AK880" s="4">
        <v>0</v>
      </c>
      <c r="AL880" s="24">
        <f>SUM(Tabela1[[#This Row],[QTD CONTAINER]:[QTD FÁBRICA]])</f>
        <v>0</v>
      </c>
      <c r="AM880" s="7">
        <f t="shared" si="351"/>
        <v>7.1538461538461542</v>
      </c>
      <c r="AN880" s="7">
        <f t="shared" si="352"/>
        <v>8.7692307692307701</v>
      </c>
      <c r="AO880" s="8">
        <f t="shared" si="353"/>
        <v>0</v>
      </c>
      <c r="AP880" s="9">
        <f t="shared" si="354"/>
        <v>0</v>
      </c>
      <c r="AQ880" s="25">
        <f t="shared" si="355"/>
        <v>15.923076923076923</v>
      </c>
      <c r="AR880" s="18">
        <f t="shared" si="356"/>
        <v>7.1538461538461542</v>
      </c>
      <c r="AS880" s="7">
        <f t="shared" si="357"/>
        <v>8.7692307692307701</v>
      </c>
      <c r="AT880" s="8">
        <f t="shared" si="358"/>
        <v>0</v>
      </c>
      <c r="AU880" s="9">
        <f t="shared" si="359"/>
        <v>0</v>
      </c>
      <c r="AV880" s="10">
        <f t="shared" si="360"/>
        <v>15.923076923076923</v>
      </c>
      <c r="AW880" s="22">
        <f t="shared" si="361"/>
        <v>0</v>
      </c>
      <c r="AX880" s="5">
        <f t="shared" si="362"/>
        <v>0</v>
      </c>
      <c r="AY880" s="4">
        <f>IF(
  AND(Tabela1[[#This Row],[GRUPO | ITEM]]="PALHETAS",NOT(OR(MID(Tabela1[[#This Row],[ITEM]],1,5)="YN-PF",MID(Tabela1[[#This Row],[ITEM]],1,5)="YN-PC"))),
  0,
  IF(
    ROUNDUP(
      IF(
        IF(D880="A",13-SUM(AR880:AU880),IF(D880="B",11-SUM(AR880:AU880),IF(D880="C",7-SUM(AR880:AU880))))
        &lt;0,
        0,
        IF(D880="A",13-SUM(AR880:AU880),IF(D880="B",11-SUM(AR880:AU880),IF(D880="C",7-SUM(AR880:AU880))))
      )
      *AE880/C880, 0
    )
    *C880 = 0,
    0,
    ROUNDUP(
      IF(
        IF(D880="A",13-SUM(AR880:AU880),IF(D880="B",11-SUM(AR880:AU880),IF(D880="C",7-SUM(AR880:AU880))))
        &lt;0,
        0,
        IF(D880="A",13-SUM(AR880:AU880),IF(D880="B",11-SUM(AR880:AU880),IF(D880="C",7-SUM(AR880:AU880))))
      )
      *AE880/C880, 0
    ) *C880
  )
)</f>
        <v>0</v>
      </c>
      <c r="AZ880" s="26">
        <f>IF(OR(COUNTIF(AB880,"&gt;="&amp;1.5)+COUNTIF(AA880,"&gt;="&amp;1.5)+COUNTIF(Z880,"&gt;="&amp;1.5)+COUNTIF(Y880,"&gt;="&amp;1.5)+COUNTIF(X880,"&gt;="&amp;1.5)&gt;=2,COUNTIF(AB880,"&gt;="&amp;2)&gt;=1,AND(AA880&gt;=1.5,AB880&lt;=0.3,AI880=0)),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+IFERROR(BA880*C880,0),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+IFERROR(BA880*C880,0),
IFERROR(AVERAGEIF(Tabela1[[#This Row],[COMPRA PADRÃO]:[COMPRA &gt;30%]],"&gt;"&amp;0,Tabela1[[#This Row],[COMPRA PADRÃO]:[COMPRA &gt;30%]]),
0))/Tabela1[[#This Row],[U/CX]],0)*Tabela1[[#This Row],[U/CX]])</f>
        <v>0</v>
      </c>
      <c r="BA880" s="19"/>
      <c r="BB880" s="19"/>
      <c r="BC880" s="5"/>
      <c r="BD880" s="43">
        <f t="shared" si="363"/>
        <v>2.9433962264150941</v>
      </c>
      <c r="BE880" s="44">
        <f>Tabela1[[#This Row],[MÉDIA DIÁRIA]]*180</f>
        <v>529.81132075471692</v>
      </c>
      <c r="BF880" s="44">
        <f>Tabela1[[#This Row],[MÉDIA DIÁRIA]]*IF(Tabela1[[#This Row],[ABC FAT]]="A",(13*22),IF(Tabela1[[#This Row],[ABC FAT]]="B",(9*22),IF(Tabela1[[#This Row],[ABC FAT]]="C",(3*22),0)))</f>
        <v>194.2641509433962</v>
      </c>
      <c r="BG880" s="44">
        <f>SUM(Tabela1[[#This Row],[ESTOQUE TOTAL]],Tabela1[[#This Row],[TRÂNSITO TOTAL]])</f>
        <v>1035</v>
      </c>
      <c r="BH8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1.8874643874643878E-3</v>
      </c>
    </row>
    <row r="881" spans="1:61" s="3" customFormat="1" x14ac:dyDescent="0.2">
      <c r="A881" s="4" t="s">
        <v>39</v>
      </c>
      <c r="B881" s="4" t="s">
        <v>697</v>
      </c>
      <c r="C881" s="4">
        <v>20</v>
      </c>
      <c r="D881" s="4" t="s">
        <v>16</v>
      </c>
      <c r="E881" s="5">
        <v>70</v>
      </c>
      <c r="F881" s="4">
        <v>32</v>
      </c>
      <c r="G881" s="4">
        <v>21</v>
      </c>
      <c r="H881" s="4">
        <v>35</v>
      </c>
      <c r="I881" s="4">
        <v>64</v>
      </c>
      <c r="J881" s="4"/>
      <c r="K881" s="4">
        <v>53</v>
      </c>
      <c r="L881" s="4">
        <v>70</v>
      </c>
      <c r="M881" s="4">
        <v>6</v>
      </c>
      <c r="N881" s="4">
        <v>20</v>
      </c>
      <c r="O881" s="4">
        <v>83</v>
      </c>
      <c r="P881" s="4">
        <v>60</v>
      </c>
      <c r="Q881" s="13">
        <f t="shared" si="338"/>
        <v>1.4980544747081712</v>
      </c>
      <c r="R881" s="16">
        <f t="shared" si="339"/>
        <v>0.68482490272373542</v>
      </c>
      <c r="S881" s="16">
        <f t="shared" si="340"/>
        <v>0.44941634241245138</v>
      </c>
      <c r="T881" s="16">
        <f t="shared" si="341"/>
        <v>0.74902723735408561</v>
      </c>
      <c r="U881" s="16">
        <f t="shared" si="342"/>
        <v>1.3696498054474708</v>
      </c>
      <c r="V881" s="16">
        <f t="shared" si="343"/>
        <v>0</v>
      </c>
      <c r="W881" s="16">
        <f t="shared" si="344"/>
        <v>1.1342412451361867</v>
      </c>
      <c r="X881" s="16">
        <f t="shared" si="345"/>
        <v>1.4980544747081712</v>
      </c>
      <c r="Y881" s="16">
        <f t="shared" si="346"/>
        <v>0.12840466926070038</v>
      </c>
      <c r="Z881" s="16">
        <f t="shared" si="347"/>
        <v>0.42801556420233461</v>
      </c>
      <c r="AA881" s="16">
        <f t="shared" si="348"/>
        <v>1.7762645914396888</v>
      </c>
      <c r="AB881" s="17">
        <f t="shared" si="349"/>
        <v>1.284046692607004</v>
      </c>
      <c r="AC881" s="15">
        <v>52783.68</v>
      </c>
      <c r="AD881" s="14">
        <f>AVERAGE(Tabela1[[#This Row],[202407-JUL]:[202506-JUN]])</f>
        <v>46.727272727272727</v>
      </c>
      <c r="AE881" s="14">
        <f t="shared" si="350"/>
        <v>50.8</v>
      </c>
      <c r="AF881" s="5">
        <v>1</v>
      </c>
      <c r="AG881" s="6">
        <v>554</v>
      </c>
      <c r="AH881" s="4">
        <v>0</v>
      </c>
      <c r="AI881" s="23">
        <f>SUM(Tabela1[[#This Row],[ESTOQUE RJ]:[ESTOQUE SC]])</f>
        <v>554</v>
      </c>
      <c r="AJ881" s="4">
        <v>100</v>
      </c>
      <c r="AK881" s="4">
        <v>0</v>
      </c>
      <c r="AL881" s="24">
        <f>SUM(Tabela1[[#This Row],[QTD CONTAINER]:[QTD FÁBRICA]])</f>
        <v>100</v>
      </c>
      <c r="AM881" s="7">
        <f t="shared" si="351"/>
        <v>11.85603112840467</v>
      </c>
      <c r="AN881" s="7">
        <f t="shared" si="352"/>
        <v>0</v>
      </c>
      <c r="AO881" s="8">
        <f t="shared" si="353"/>
        <v>2.1400778210116731</v>
      </c>
      <c r="AP881" s="9">
        <f t="shared" si="354"/>
        <v>0</v>
      </c>
      <c r="AQ881" s="25">
        <f t="shared" si="355"/>
        <v>13.996108949416342</v>
      </c>
      <c r="AR881" s="18">
        <f t="shared" si="356"/>
        <v>10.905511811023622</v>
      </c>
      <c r="AS881" s="7">
        <f t="shared" si="357"/>
        <v>0</v>
      </c>
      <c r="AT881" s="8">
        <f t="shared" si="358"/>
        <v>1.9685039370078741</v>
      </c>
      <c r="AU881" s="9">
        <f t="shared" si="359"/>
        <v>0</v>
      </c>
      <c r="AV881" s="10">
        <f t="shared" si="360"/>
        <v>12.874015748031496</v>
      </c>
      <c r="AW881" s="22">
        <f t="shared" si="361"/>
        <v>0</v>
      </c>
      <c r="AX881" s="5">
        <f t="shared" si="362"/>
        <v>0</v>
      </c>
      <c r="AY881" s="4">
        <f>IF(
  AND(Tabela1[[#This Row],[GRUPO | ITEM]]="PALHETAS",NOT(OR(MID(Tabela1[[#This Row],[ITEM]],1,5)="YN-PF",MID(Tabela1[[#This Row],[ITEM]],1,5)="YN-PC"))),
  0,
  IF(
    ROUNDUP(
      IF(
        IF(D881="A",13-SUM(AR881:AU881),IF(D881="B",11-SUM(AR881:AU881),IF(D881="C",7-SUM(AR881:AU881))))
        &lt;0,
        0,
        IF(D881="A",13-SUM(AR881:AU881),IF(D881="B",11-SUM(AR881:AU881),IF(D881="C",7-SUM(AR881:AU881))))
      )
      *AE881/C881, 0
    )
    *C881 = 0,
    0,
    ROUNDUP(
      IF(
        IF(D881="A",13-SUM(AR881:AU881),IF(D881="B",11-SUM(AR881:AU881),IF(D881="C",7-SUM(AR881:AU881))))
        &lt;0,
        0,
        IF(D881="A",13-SUM(AR881:AU881),IF(D881="B",11-SUM(AR881:AU881),IF(D881="C",7-SUM(AR881:AU881))))
      )
      *AE881/C881, 0
    ) *C881
  )
)</f>
        <v>0</v>
      </c>
      <c r="AZ881" s="26">
        <f>IF(OR(COUNTIF(AB881,"&gt;="&amp;1.5)+COUNTIF(AA881,"&gt;="&amp;1.5)+COUNTIF(Z881,"&gt;="&amp;1.5)+COUNTIF(Y881,"&gt;="&amp;1.5)+COUNTIF(X881,"&gt;="&amp;1.5)&gt;=2,COUNTIF(AB881,"&gt;="&amp;2)&gt;=1,AND(AA881&gt;=1.5,AB881&lt;=0.3,AI881=0)),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+IFERROR(BA881*C881,0),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+IFERROR(BA881*C881,0),
IFERROR(AVERAGEIF(Tabela1[[#This Row],[COMPRA PADRÃO]:[COMPRA &gt;30%]],"&gt;"&amp;0,Tabela1[[#This Row],[COMPRA PADRÃO]:[COMPRA &gt;30%]]),
0))/Tabela1[[#This Row],[U/CX]],0)*Tabela1[[#This Row],[U/CX]])</f>
        <v>0</v>
      </c>
      <c r="BA881" s="33"/>
      <c r="BB881" s="33"/>
      <c r="BC881" s="42"/>
      <c r="BD881" s="43">
        <f t="shared" si="363"/>
        <v>1.939622641509434</v>
      </c>
      <c r="BE881" s="44">
        <f>Tabela1[[#This Row],[MÉDIA DIÁRIA]]*180</f>
        <v>349.1320754716981</v>
      </c>
      <c r="BF881" s="44">
        <f>Tabela1[[#This Row],[MÉDIA DIÁRIA]]*IF(Tabela1[[#This Row],[ABC FAT]]="A",(13*22),IF(Tabela1[[#This Row],[ABC FAT]]="B",(9*22),IF(Tabela1[[#This Row],[ABC FAT]]="C",(3*22),0)))</f>
        <v>384.04528301886791</v>
      </c>
      <c r="BG881" s="44">
        <f>SUM(Tabela1[[#This Row],[ESTOQUE TOTAL]],Tabela1[[#This Row],[TRÂNSITO TOTAL]])</f>
        <v>654</v>
      </c>
      <c r="BH8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80</v>
      </c>
      <c r="BI8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2.8642455685257244E-3</v>
      </c>
    </row>
    <row r="882" spans="1:61" s="3" customFormat="1" x14ac:dyDescent="0.2">
      <c r="A882" s="4" t="s">
        <v>39</v>
      </c>
      <c r="B882" s="4" t="s">
        <v>680</v>
      </c>
      <c r="C882" s="4">
        <v>20</v>
      </c>
      <c r="D882" s="4" t="s">
        <v>16</v>
      </c>
      <c r="E882" s="5">
        <v>90</v>
      </c>
      <c r="F882" s="4">
        <v>20</v>
      </c>
      <c r="G882" s="4">
        <v>170</v>
      </c>
      <c r="H882" s="4">
        <v>22</v>
      </c>
      <c r="I882" s="4"/>
      <c r="J882" s="4"/>
      <c r="K882" s="4">
        <v>35</v>
      </c>
      <c r="L882" s="4">
        <v>145</v>
      </c>
      <c r="M882" s="4">
        <v>10</v>
      </c>
      <c r="N882" s="4">
        <v>10</v>
      </c>
      <c r="O882" s="4">
        <v>95</v>
      </c>
      <c r="P882" s="4">
        <v>78</v>
      </c>
      <c r="Q882" s="13">
        <f t="shared" si="338"/>
        <v>1.3333333333333333</v>
      </c>
      <c r="R882" s="16">
        <f t="shared" si="339"/>
        <v>0.29629629629629628</v>
      </c>
      <c r="S882" s="16">
        <f t="shared" si="340"/>
        <v>2.5185185185185186</v>
      </c>
      <c r="T882" s="16">
        <f t="shared" si="341"/>
        <v>0.32592592592592595</v>
      </c>
      <c r="U882" s="16">
        <f t="shared" si="342"/>
        <v>0</v>
      </c>
      <c r="V882" s="16">
        <f t="shared" si="343"/>
        <v>0</v>
      </c>
      <c r="W882" s="16">
        <f t="shared" si="344"/>
        <v>0.51851851851851849</v>
      </c>
      <c r="X882" s="16">
        <f t="shared" si="345"/>
        <v>2.1481481481481484</v>
      </c>
      <c r="Y882" s="16">
        <f t="shared" si="346"/>
        <v>0.14814814814814814</v>
      </c>
      <c r="Z882" s="16">
        <f t="shared" si="347"/>
        <v>0.14814814814814814</v>
      </c>
      <c r="AA882" s="16">
        <f t="shared" si="348"/>
        <v>1.4074074074074074</v>
      </c>
      <c r="AB882" s="17">
        <f t="shared" si="349"/>
        <v>1.1555555555555554</v>
      </c>
      <c r="AC882" s="15">
        <v>48226.35</v>
      </c>
      <c r="AD882" s="14">
        <f>AVERAGE(Tabela1[[#This Row],[202407-JUL]:[202506-JUN]])</f>
        <v>67.5</v>
      </c>
      <c r="AE882" s="14">
        <f t="shared" si="350"/>
        <v>90.714285714285708</v>
      </c>
      <c r="AF882" s="5">
        <v>0</v>
      </c>
      <c r="AG882" s="6">
        <v>489</v>
      </c>
      <c r="AH882" s="4">
        <v>280</v>
      </c>
      <c r="AI882" s="23">
        <f>SUM(Tabela1[[#This Row],[ESTOQUE RJ]:[ESTOQUE SC]])</f>
        <v>769</v>
      </c>
      <c r="AJ882" s="4">
        <v>0</v>
      </c>
      <c r="AK882" s="4">
        <v>0</v>
      </c>
      <c r="AL882" s="24">
        <f>SUM(Tabela1[[#This Row],[QTD CONTAINER]:[QTD FÁBRICA]])</f>
        <v>0</v>
      </c>
      <c r="AM882" s="7">
        <f t="shared" si="351"/>
        <v>7.2444444444444445</v>
      </c>
      <c r="AN882" s="7">
        <f t="shared" si="352"/>
        <v>4.1481481481481479</v>
      </c>
      <c r="AO882" s="8">
        <f t="shared" si="353"/>
        <v>0</v>
      </c>
      <c r="AP882" s="9">
        <f t="shared" si="354"/>
        <v>0</v>
      </c>
      <c r="AQ882" s="25">
        <f t="shared" si="355"/>
        <v>11.392592592592592</v>
      </c>
      <c r="AR882" s="18">
        <f t="shared" si="356"/>
        <v>5.3905511811023628</v>
      </c>
      <c r="AS882" s="7">
        <f t="shared" si="357"/>
        <v>3.0866141732283467</v>
      </c>
      <c r="AT882" s="8">
        <f t="shared" si="358"/>
        <v>0</v>
      </c>
      <c r="AU882" s="9">
        <f t="shared" si="359"/>
        <v>0</v>
      </c>
      <c r="AV882" s="10">
        <f t="shared" si="360"/>
        <v>8.4771653543307099</v>
      </c>
      <c r="AW882" s="22">
        <f t="shared" si="361"/>
        <v>3.0338600451467266</v>
      </c>
      <c r="AX882" s="5">
        <f t="shared" si="362"/>
        <v>0</v>
      </c>
      <c r="AY882" s="4">
        <f>IF(
  AND(Tabela1[[#This Row],[GRUPO | ITEM]]="PALHETAS",NOT(OR(MID(Tabela1[[#This Row],[ITEM]],1,5)="YN-PF",MID(Tabela1[[#This Row],[ITEM]],1,5)="YN-PC"))),
  0,
  IF(
    ROUNDUP(
      IF(
        IF(D882="A",13-SUM(AR882:AU882),IF(D882="B",11-SUM(AR882:AU882),IF(D882="C",7-SUM(AR882:AU882))))
        &lt;0,
        0,
        IF(D882="A",13-SUM(AR882:AU882),IF(D882="B",11-SUM(AR882:AU882),IF(D882="C",7-SUM(AR882:AU882))))
      )
      *AE882/C882, 0
    )
    *C882 = 0,
    0,
    ROUNDUP(
      IF(
        IF(D882="A",13-SUM(AR882:AU882),IF(D882="B",11-SUM(AR882:AU882),IF(D882="C",7-SUM(AR882:AU882))))
        &lt;0,
        0,
        IF(D882="A",13-SUM(AR882:AU882),IF(D882="B",11-SUM(AR882:AU882),IF(D882="C",7-SUM(AR882:AU882))))
      )
      *AE882/C882, 0
    ) *C882
  )
)</f>
        <v>240</v>
      </c>
      <c r="AZ882" s="26">
        <f>IF(OR(COUNTIF(AB882,"&gt;="&amp;1.5)+COUNTIF(AA882,"&gt;="&amp;1.5)+COUNTIF(Z882,"&gt;="&amp;1.5)+COUNTIF(Y882,"&gt;="&amp;1.5)+COUNTIF(X882,"&gt;="&amp;1.5)&gt;=2,COUNTIF(AB882,"&gt;="&amp;2)&gt;=1,AND(AA882&gt;=1.5,AB882&lt;=0.3,AI882=0)),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+IFERROR(BA882*C882,0),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+IFERROR(BA882*C882,0),
IFERROR(AVERAGEIF(Tabela1[[#This Row],[COMPRA PADRÃO]:[COMPRA &gt;30%]],"&gt;"&amp;0,Tabela1[[#This Row],[COMPRA PADRÃO]:[COMPRA &gt;30%]]),
0))/Tabela1[[#This Row],[U/CX]],0)*Tabela1[[#This Row],[U/CX]])</f>
        <v>240</v>
      </c>
      <c r="BA882" s="33"/>
      <c r="BB882" s="33"/>
      <c r="BC882" s="41"/>
      <c r="BD882" s="43">
        <f t="shared" si="363"/>
        <v>2.5471698113207548</v>
      </c>
      <c r="BE882" s="44">
        <f>Tabela1[[#This Row],[MÉDIA DIÁRIA]]*180</f>
        <v>458.49056603773585</v>
      </c>
      <c r="BF882" s="44">
        <f>Tabela1[[#This Row],[MÉDIA DIÁRIA]]*IF(Tabela1[[#This Row],[ABC FAT]]="A",(13*22),IF(Tabela1[[#This Row],[ABC FAT]]="B",(9*22),IF(Tabela1[[#This Row],[ABC FAT]]="C",(3*22),0)))</f>
        <v>504.33962264150944</v>
      </c>
      <c r="BG882" s="44">
        <f>SUM(Tabela1[[#This Row],[ESTOQUE TOTAL]],Tabela1[[#This Row],[TRÂNSITO TOTAL]])</f>
        <v>769</v>
      </c>
      <c r="BH8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8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2.1810699588477368E-3</v>
      </c>
    </row>
    <row r="883" spans="1:61" s="3" customFormat="1" x14ac:dyDescent="0.2">
      <c r="A883" s="4" t="s">
        <v>34</v>
      </c>
      <c r="B883" s="4" t="s">
        <v>83</v>
      </c>
      <c r="C883" s="4">
        <v>400</v>
      </c>
      <c r="D883" s="4" t="s">
        <v>19</v>
      </c>
      <c r="E883" s="5">
        <v>1220</v>
      </c>
      <c r="F883" s="4">
        <v>410</v>
      </c>
      <c r="G883" s="4">
        <v>870</v>
      </c>
      <c r="H883" s="4">
        <v>30</v>
      </c>
      <c r="I883" s="4">
        <v>1240</v>
      </c>
      <c r="J883" s="4">
        <v>550</v>
      </c>
      <c r="K883" s="4">
        <v>1705</v>
      </c>
      <c r="L883" s="4">
        <v>1125</v>
      </c>
      <c r="M883" s="4">
        <v>650</v>
      </c>
      <c r="N883" s="4">
        <v>700</v>
      </c>
      <c r="O883" s="4">
        <v>710</v>
      </c>
      <c r="P883" s="4">
        <v>940</v>
      </c>
      <c r="Q883" s="13">
        <f t="shared" si="338"/>
        <v>1.4423645320197043</v>
      </c>
      <c r="R883" s="16">
        <f t="shared" si="339"/>
        <v>0.48472906403940885</v>
      </c>
      <c r="S883" s="16">
        <f t="shared" si="340"/>
        <v>1.0285714285714285</v>
      </c>
      <c r="T883" s="16">
        <f t="shared" si="341"/>
        <v>3.5467980295566498E-2</v>
      </c>
      <c r="U883" s="16">
        <f t="shared" si="342"/>
        <v>1.4660098522167486</v>
      </c>
      <c r="V883" s="16">
        <f t="shared" si="343"/>
        <v>0.65024630541871919</v>
      </c>
      <c r="W883" s="16">
        <f t="shared" si="344"/>
        <v>2.0157635467980293</v>
      </c>
      <c r="X883" s="16">
        <f t="shared" si="345"/>
        <v>1.3300492610837438</v>
      </c>
      <c r="Y883" s="16">
        <f t="shared" si="346"/>
        <v>0.76847290640394084</v>
      </c>
      <c r="Z883" s="16">
        <f t="shared" si="347"/>
        <v>0.82758620689655171</v>
      </c>
      <c r="AA883" s="16">
        <f t="shared" si="348"/>
        <v>0.83940886699507389</v>
      </c>
      <c r="AB883" s="17">
        <f t="shared" si="349"/>
        <v>1.1113300492610836</v>
      </c>
      <c r="AC883" s="15">
        <v>127870.5</v>
      </c>
      <c r="AD883" s="14">
        <f>AVERAGE(Tabela1[[#This Row],[202407-JUL]:[202506-JUN]])</f>
        <v>845.83333333333337</v>
      </c>
      <c r="AE883" s="14">
        <f t="shared" si="350"/>
        <v>920</v>
      </c>
      <c r="AF883" s="5">
        <v>3</v>
      </c>
      <c r="AG883" s="6">
        <v>2730</v>
      </c>
      <c r="AH883" s="4">
        <v>0</v>
      </c>
      <c r="AI883" s="23">
        <f>SUM(Tabela1[[#This Row],[ESTOQUE RJ]:[ESTOQUE SC]])</f>
        <v>2730</v>
      </c>
      <c r="AJ883" s="4">
        <v>10800</v>
      </c>
      <c r="AK883" s="4">
        <v>0</v>
      </c>
      <c r="AL883" s="24">
        <f>SUM(Tabela1[[#This Row],[QTD CONTAINER]:[QTD FÁBRICA]])</f>
        <v>10800</v>
      </c>
      <c r="AM883" s="7">
        <f t="shared" si="351"/>
        <v>3.2275862068965515</v>
      </c>
      <c r="AN883" s="7">
        <f t="shared" si="352"/>
        <v>0</v>
      </c>
      <c r="AO883" s="8">
        <f t="shared" si="353"/>
        <v>12.76847290640394</v>
      </c>
      <c r="AP883" s="9">
        <f t="shared" si="354"/>
        <v>0</v>
      </c>
      <c r="AQ883" s="25">
        <f t="shared" si="355"/>
        <v>15.996059113300491</v>
      </c>
      <c r="AR883" s="18">
        <f t="shared" si="356"/>
        <v>2.9673913043478262</v>
      </c>
      <c r="AS883" s="7">
        <f t="shared" si="357"/>
        <v>0</v>
      </c>
      <c r="AT883" s="8">
        <f t="shared" si="358"/>
        <v>11.739130434782609</v>
      </c>
      <c r="AU883" s="9">
        <f t="shared" si="359"/>
        <v>0</v>
      </c>
      <c r="AV883" s="10">
        <f t="shared" si="360"/>
        <v>14.706521739130435</v>
      </c>
      <c r="AW883" s="22">
        <f t="shared" si="361"/>
        <v>0</v>
      </c>
      <c r="AX883" s="5">
        <f t="shared" si="362"/>
        <v>0</v>
      </c>
      <c r="AY883" s="4">
        <f>IF(
  AND(Tabela1[[#This Row],[GRUPO | ITEM]]="PALHETAS",NOT(OR(MID(Tabela1[[#This Row],[ITEM]],1,5)="YN-PF",MID(Tabela1[[#This Row],[ITEM]],1,5)="YN-PC"))),
  0,
  IF(
    ROUNDUP(
      IF(
        IF(D883="A",13-SUM(AR883:AU883),IF(D883="B",11-SUM(AR883:AU883),IF(D883="C",7-SUM(AR883:AU883))))
        &lt;0,
        0,
        IF(D883="A",13-SUM(AR883:AU883),IF(D883="B",11-SUM(AR883:AU883),IF(D883="C",7-SUM(AR883:AU883))))
      )
      *AE883/C883, 0
    )
    *C883 = 0,
    0,
    ROUNDUP(
      IF(
        IF(D883="A",13-SUM(AR883:AU883),IF(D883="B",11-SUM(AR883:AU883),IF(D883="C",7-SUM(AR883:AU883))))
        &lt;0,
        0,
        IF(D883="A",13-SUM(AR883:AU883),IF(D883="B",11-SUM(AR883:AU883),IF(D883="C",7-SUM(AR883:AU883))))
      )
      *AE883/C883, 0
    ) *C883
  )
)</f>
        <v>0</v>
      </c>
      <c r="AZ883" s="26">
        <f>IF(OR(COUNTIF(AB883,"&gt;="&amp;1.5)+COUNTIF(AA883,"&gt;="&amp;1.5)+COUNTIF(Z883,"&gt;="&amp;1.5)+COUNTIF(Y883,"&gt;="&amp;1.5)+COUNTIF(X883,"&gt;="&amp;1.5)&gt;=2,COUNTIF(AB883,"&gt;="&amp;2)&gt;=1,AND(AA883&gt;=1.5,AB883&lt;=0.3,AI883=0)),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+IFERROR(BA883*C883,0),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+IFERROR(BA883*C883,0),
IFERROR(AVERAGEIF(Tabela1[[#This Row],[COMPRA PADRÃO]:[COMPRA &gt;30%]],"&gt;"&amp;0,Tabela1[[#This Row],[COMPRA PADRÃO]:[COMPRA &gt;30%]]),
0))/Tabela1[[#This Row],[U/CX]],0)*Tabela1[[#This Row],[U/CX]])</f>
        <v>0</v>
      </c>
      <c r="BA883" s="19"/>
      <c r="BB883" s="19"/>
      <c r="BC883" s="5"/>
      <c r="BD883" s="43">
        <f t="shared" si="363"/>
        <v>38.301886792452834</v>
      </c>
      <c r="BE883" s="44">
        <f>Tabela1[[#This Row],[MÉDIA DIÁRIA]]*180</f>
        <v>6894.3396226415098</v>
      </c>
      <c r="BF883" s="44">
        <f>Tabela1[[#This Row],[MÉDIA DIÁRIA]]*IF(Tabela1[[#This Row],[ABC FAT]]="A",(13*22),IF(Tabela1[[#This Row],[ABC FAT]]="B",(9*22),IF(Tabela1[[#This Row],[ABC FAT]]="C",(3*22),0)))</f>
        <v>10954.33962264151</v>
      </c>
      <c r="BG883" s="44">
        <f>SUM(Tabela1[[#This Row],[ESTOQUE TOTAL]],Tabela1[[#This Row],[TRÂNSITO TOTAL]])</f>
        <v>13530</v>
      </c>
      <c r="BH8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4400</v>
      </c>
      <c r="BI8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1.4504652435686917E-4</v>
      </c>
    </row>
    <row r="884" spans="1:61" s="3" customFormat="1" x14ac:dyDescent="0.2">
      <c r="A884" s="4" t="s">
        <v>39</v>
      </c>
      <c r="B884" s="4" t="s">
        <v>665</v>
      </c>
      <c r="C884" s="4">
        <v>20</v>
      </c>
      <c r="D884" s="4" t="s">
        <v>16</v>
      </c>
      <c r="E884" s="5">
        <v>140</v>
      </c>
      <c r="F884" s="4">
        <v>260</v>
      </c>
      <c r="G884" s="4">
        <v>136</v>
      </c>
      <c r="H884" s="4">
        <v>100</v>
      </c>
      <c r="I884" s="4">
        <v>350</v>
      </c>
      <c r="J884" s="4"/>
      <c r="K884" s="4">
        <v>80</v>
      </c>
      <c r="L884" s="4">
        <v>40</v>
      </c>
      <c r="M884" s="4">
        <v>20</v>
      </c>
      <c r="N884" s="4">
        <v>60</v>
      </c>
      <c r="O884" s="4">
        <v>200</v>
      </c>
      <c r="P884" s="4">
        <v>100</v>
      </c>
      <c r="Q884" s="13">
        <f t="shared" si="338"/>
        <v>1.0363391655450875</v>
      </c>
      <c r="R884" s="16">
        <f t="shared" si="339"/>
        <v>1.9246298788694483</v>
      </c>
      <c r="S884" s="16">
        <f t="shared" si="340"/>
        <v>1.0067294751009421</v>
      </c>
      <c r="T884" s="16">
        <f t="shared" si="341"/>
        <v>0.74024226110363389</v>
      </c>
      <c r="U884" s="16">
        <f t="shared" si="342"/>
        <v>2.5908479138627185</v>
      </c>
      <c r="V884" s="16">
        <f t="shared" si="343"/>
        <v>0</v>
      </c>
      <c r="W884" s="16">
        <f t="shared" si="344"/>
        <v>0.59219380888290707</v>
      </c>
      <c r="X884" s="16">
        <f t="shared" si="345"/>
        <v>0.29609690444145353</v>
      </c>
      <c r="Y884" s="16">
        <f t="shared" si="346"/>
        <v>0.14804845222072677</v>
      </c>
      <c r="Z884" s="16">
        <f t="shared" si="347"/>
        <v>0.44414535666218036</v>
      </c>
      <c r="AA884" s="16">
        <f t="shared" si="348"/>
        <v>1.4804845222072678</v>
      </c>
      <c r="AB884" s="17">
        <f t="shared" si="349"/>
        <v>0.74024226110363389</v>
      </c>
      <c r="AC884" s="15">
        <v>35890.199999999997</v>
      </c>
      <c r="AD884" s="14">
        <f>AVERAGE(Tabela1[[#This Row],[202407-JUL]:[202506-JUN]])</f>
        <v>135.09090909090909</v>
      </c>
      <c r="AE884" s="14">
        <f t="shared" si="350"/>
        <v>158.44444444444446</v>
      </c>
      <c r="AF884" s="5">
        <v>3</v>
      </c>
      <c r="AG884" s="6">
        <v>1130</v>
      </c>
      <c r="AH884" s="4">
        <v>720</v>
      </c>
      <c r="AI884" s="23">
        <f>SUM(Tabela1[[#This Row],[ESTOQUE RJ]:[ESTOQUE SC]])</f>
        <v>1850</v>
      </c>
      <c r="AJ884" s="4">
        <v>0</v>
      </c>
      <c r="AK884" s="4">
        <v>0</v>
      </c>
      <c r="AL884" s="24">
        <f>SUM(Tabela1[[#This Row],[QTD CONTAINER]:[QTD FÁBRICA]])</f>
        <v>0</v>
      </c>
      <c r="AM884" s="7">
        <f t="shared" si="351"/>
        <v>8.3647375504710624</v>
      </c>
      <c r="AN884" s="7">
        <f t="shared" si="352"/>
        <v>5.3297442799461638</v>
      </c>
      <c r="AO884" s="8">
        <f t="shared" si="353"/>
        <v>0</v>
      </c>
      <c r="AP884" s="9">
        <f t="shared" si="354"/>
        <v>0</v>
      </c>
      <c r="AQ884" s="25">
        <f t="shared" si="355"/>
        <v>13.694481830417226</v>
      </c>
      <c r="AR884" s="18">
        <f t="shared" si="356"/>
        <v>7.1318373071528747</v>
      </c>
      <c r="AS884" s="7">
        <f t="shared" si="357"/>
        <v>4.5441795231416542</v>
      </c>
      <c r="AT884" s="8">
        <f t="shared" si="358"/>
        <v>0</v>
      </c>
      <c r="AU884" s="9">
        <f t="shared" si="359"/>
        <v>0</v>
      </c>
      <c r="AV884" s="10">
        <f t="shared" si="360"/>
        <v>11.676016830294529</v>
      </c>
      <c r="AW884" s="22">
        <f t="shared" si="361"/>
        <v>0</v>
      </c>
      <c r="AX884" s="5">
        <f t="shared" si="362"/>
        <v>0</v>
      </c>
      <c r="AY884" s="4">
        <f>IF(
  AND(Tabela1[[#This Row],[GRUPO | ITEM]]="PALHETAS",NOT(OR(MID(Tabela1[[#This Row],[ITEM]],1,5)="YN-PF",MID(Tabela1[[#This Row],[ITEM]],1,5)="YN-PC"))),
  0,
  IF(
    ROUNDUP(
      IF(
        IF(D884="A",13-SUM(AR884:AU884),IF(D884="B",11-SUM(AR884:AU884),IF(D884="C",7-SUM(AR884:AU884))))
        &lt;0,
        0,
        IF(D884="A",13-SUM(AR884:AU884),IF(D884="B",11-SUM(AR884:AU884),IF(D884="C",7-SUM(AR884:AU884))))
      )
      *AE884/C884, 0
    )
    *C884 = 0,
    0,
    ROUNDUP(
      IF(
        IF(D884="A",13-SUM(AR884:AU884),IF(D884="B",11-SUM(AR884:AU884),IF(D884="C",7-SUM(AR884:AU884))))
        &lt;0,
        0,
        IF(D884="A",13-SUM(AR884:AU884),IF(D884="B",11-SUM(AR884:AU884),IF(D884="C",7-SUM(AR884:AU884))))
      )
      *AE884/C884, 0
    ) *C884
  )
)</f>
        <v>0</v>
      </c>
      <c r="AZ884" s="26">
        <f>IF(OR(COUNTIF(AB884,"&gt;="&amp;1.5)+COUNTIF(AA884,"&gt;="&amp;1.5)+COUNTIF(Z884,"&gt;="&amp;1.5)+COUNTIF(Y884,"&gt;="&amp;1.5)+COUNTIF(X884,"&gt;="&amp;1.5)&gt;=2,COUNTIF(AB884,"&gt;="&amp;2)&gt;=1,AND(AA884&gt;=1.5,AB884&lt;=0.3,AI884=0)),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+IFERROR(BA884*C884,0),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+IFERROR(BA884*C884,0),
IFERROR(AVERAGEIF(Tabela1[[#This Row],[COMPRA PADRÃO]:[COMPRA &gt;30%]],"&gt;"&amp;0,Tabela1[[#This Row],[COMPRA PADRÃO]:[COMPRA &gt;30%]]),
0))/Tabela1[[#This Row],[U/CX]],0)*Tabela1[[#This Row],[U/CX]])</f>
        <v>0</v>
      </c>
      <c r="BA884" s="19"/>
      <c r="BB884" s="19"/>
      <c r="BC884" s="41"/>
      <c r="BD884" s="43">
        <f t="shared" si="363"/>
        <v>5.6075471698113208</v>
      </c>
      <c r="BE884" s="44">
        <f>Tabela1[[#This Row],[MÉDIA DIÁRIA]]*180</f>
        <v>1009.3584905660377</v>
      </c>
      <c r="BF884" s="44">
        <f>Tabela1[[#This Row],[MÉDIA DIÁRIA]]*IF(Tabela1[[#This Row],[ABC FAT]]="A",(13*22),IF(Tabela1[[#This Row],[ABC FAT]]="B",(9*22),IF(Tabela1[[#This Row],[ABC FAT]]="C",(3*22),0)))</f>
        <v>1110.2943396226415</v>
      </c>
      <c r="BG884" s="44">
        <f>SUM(Tabela1[[#This Row],[ESTOQUE TOTAL]],Tabela1[[#This Row],[TRÂNSITO TOTAL]])</f>
        <v>1850</v>
      </c>
      <c r="BH8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260</v>
      </c>
      <c r="BI8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9.9072827874981313E-4</v>
      </c>
    </row>
    <row r="885" spans="1:61" s="3" customFormat="1" x14ac:dyDescent="0.2">
      <c r="A885" s="4" t="s">
        <v>34</v>
      </c>
      <c r="B885" s="4" t="s">
        <v>524</v>
      </c>
      <c r="C885" s="4">
        <v>300</v>
      </c>
      <c r="D885" s="4" t="s">
        <v>85</v>
      </c>
      <c r="E885" s="5">
        <v>130</v>
      </c>
      <c r="F885" s="4">
        <v>120</v>
      </c>
      <c r="G885" s="4">
        <v>90</v>
      </c>
      <c r="H885" s="4">
        <v>70</v>
      </c>
      <c r="I885" s="4">
        <v>5</v>
      </c>
      <c r="J885" s="4">
        <v>10</v>
      </c>
      <c r="K885" s="4">
        <v>10</v>
      </c>
      <c r="L885" s="4"/>
      <c r="M885" s="4">
        <v>40</v>
      </c>
      <c r="N885" s="4">
        <v>60</v>
      </c>
      <c r="O885" s="4">
        <v>50</v>
      </c>
      <c r="P885" s="4">
        <v>100</v>
      </c>
      <c r="Q885" s="13">
        <f t="shared" si="338"/>
        <v>2.0875912408759123</v>
      </c>
      <c r="R885" s="16">
        <f t="shared" si="339"/>
        <v>1.9270072992700731</v>
      </c>
      <c r="S885" s="16">
        <f t="shared" si="340"/>
        <v>1.4452554744525548</v>
      </c>
      <c r="T885" s="16">
        <f t="shared" si="341"/>
        <v>1.1240875912408759</v>
      </c>
      <c r="U885" s="16">
        <f t="shared" si="342"/>
        <v>8.0291970802919707E-2</v>
      </c>
      <c r="V885" s="16">
        <f t="shared" si="343"/>
        <v>0.16058394160583941</v>
      </c>
      <c r="W885" s="16">
        <f t="shared" si="344"/>
        <v>0.16058394160583941</v>
      </c>
      <c r="X885" s="16">
        <f t="shared" si="345"/>
        <v>0</v>
      </c>
      <c r="Y885" s="16">
        <f t="shared" si="346"/>
        <v>0.64233576642335766</v>
      </c>
      <c r="Z885" s="16">
        <f t="shared" si="347"/>
        <v>0.96350364963503654</v>
      </c>
      <c r="AA885" s="16">
        <f t="shared" si="348"/>
        <v>0.8029197080291971</v>
      </c>
      <c r="AB885" s="17">
        <f t="shared" si="349"/>
        <v>1.6058394160583942</v>
      </c>
      <c r="AC885" s="15">
        <v>12006.2</v>
      </c>
      <c r="AD885" s="14">
        <f>AVERAGE(Tabela1[[#This Row],[202407-JUL]:[202506-JUN]])</f>
        <v>62.272727272727273</v>
      </c>
      <c r="AE885" s="14">
        <f t="shared" si="350"/>
        <v>82.5</v>
      </c>
      <c r="AF885" s="5">
        <v>2</v>
      </c>
      <c r="AG885" s="6">
        <v>270</v>
      </c>
      <c r="AH885" s="4">
        <v>0</v>
      </c>
      <c r="AI885" s="23">
        <f>SUM(Tabela1[[#This Row],[ESTOQUE RJ]:[ESTOQUE SC]])</f>
        <v>270</v>
      </c>
      <c r="AJ885" s="4">
        <v>600</v>
      </c>
      <c r="AK885" s="4">
        <v>0</v>
      </c>
      <c r="AL885" s="24">
        <f>SUM(Tabela1[[#This Row],[QTD CONTAINER]:[QTD FÁBRICA]])</f>
        <v>600</v>
      </c>
      <c r="AM885" s="7">
        <f t="shared" si="351"/>
        <v>4.335766423357664</v>
      </c>
      <c r="AN885" s="7">
        <f t="shared" si="352"/>
        <v>0</v>
      </c>
      <c r="AO885" s="8">
        <f t="shared" si="353"/>
        <v>9.6350364963503647</v>
      </c>
      <c r="AP885" s="9">
        <f t="shared" si="354"/>
        <v>0</v>
      </c>
      <c r="AQ885" s="25">
        <f t="shared" si="355"/>
        <v>13.970802919708028</v>
      </c>
      <c r="AR885" s="18">
        <f t="shared" si="356"/>
        <v>3.2727272727272729</v>
      </c>
      <c r="AS885" s="7">
        <f t="shared" si="357"/>
        <v>0</v>
      </c>
      <c r="AT885" s="8">
        <f t="shared" si="358"/>
        <v>7.2727272727272725</v>
      </c>
      <c r="AU885" s="9">
        <f t="shared" si="359"/>
        <v>0</v>
      </c>
      <c r="AV885" s="10">
        <f t="shared" si="360"/>
        <v>10.545454545454545</v>
      </c>
      <c r="AW885" s="22">
        <f t="shared" si="361"/>
        <v>0</v>
      </c>
      <c r="AX885" s="5">
        <f t="shared" si="362"/>
        <v>0</v>
      </c>
      <c r="AY885" s="4">
        <f>IF(
  AND(Tabela1[[#This Row],[GRUPO | ITEM]]="PALHETAS",NOT(OR(MID(Tabela1[[#This Row],[ITEM]],1,5)="YN-PF",MID(Tabela1[[#This Row],[ITEM]],1,5)="YN-PC"))),
  0,
  IF(
    ROUNDUP(
      IF(
        IF(D885="A",13-SUM(AR885:AU885),IF(D885="B",11-SUM(AR885:AU885),IF(D885="C",7-SUM(AR885:AU885))))
        &lt;0,
        0,
        IF(D885="A",13-SUM(AR885:AU885),IF(D885="B",11-SUM(AR885:AU885),IF(D885="C",7-SUM(AR885:AU885))))
      )
      *AE885/C885, 0
    )
    *C885 = 0,
    0,
    ROUNDUP(
      IF(
        IF(D885="A",13-SUM(AR885:AU885),IF(D885="B",11-SUM(AR885:AU885),IF(D885="C",7-SUM(AR885:AU885))))
        &lt;0,
        0,
        IF(D885="A",13-SUM(AR885:AU885),IF(D885="B",11-SUM(AR885:AU885),IF(D885="C",7-SUM(AR885:AU885))))
      )
      *AE885/C885, 0
    ) *C885
  )
)</f>
        <v>0</v>
      </c>
      <c r="AZ885" s="26">
        <f>IF(OR(COUNTIF(AB885,"&gt;="&amp;1.5)+COUNTIF(AA885,"&gt;="&amp;1.5)+COUNTIF(Z885,"&gt;="&amp;1.5)+COUNTIF(Y885,"&gt;="&amp;1.5)+COUNTIF(X885,"&gt;="&amp;1.5)&gt;=2,COUNTIF(AB885,"&gt;="&amp;2)&gt;=1,AND(AA885&gt;=1.5,AB885&lt;=0.3,AI885=0)),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+IFERROR(BA885*C885,0),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+IFERROR(BA885*C885,0),
IFERROR(AVERAGEIF(Tabela1[[#This Row],[COMPRA PADRÃO]:[COMPRA &gt;30%]],"&gt;"&amp;0,Tabela1[[#This Row],[COMPRA PADRÃO]:[COMPRA &gt;30%]]),
0))/Tabela1[[#This Row],[U/CX]],0)*Tabela1[[#This Row],[U/CX]])</f>
        <v>0</v>
      </c>
      <c r="BA885" s="19"/>
      <c r="BB885" s="19"/>
      <c r="BC885" s="5"/>
      <c r="BD885" s="43">
        <f t="shared" si="363"/>
        <v>2.5849056603773586</v>
      </c>
      <c r="BE885" s="44">
        <f>Tabela1[[#This Row],[MÉDIA DIÁRIA]]*180</f>
        <v>465.28301886792457</v>
      </c>
      <c r="BF885" s="44">
        <f>Tabela1[[#This Row],[MÉDIA DIÁRIA]]*IF(Tabela1[[#This Row],[ABC FAT]]="A",(13*22),IF(Tabela1[[#This Row],[ABC FAT]]="B",(9*22),IF(Tabela1[[#This Row],[ABC FAT]]="C",(3*22),0)))</f>
        <v>170.60377358490567</v>
      </c>
      <c r="BG885" s="44">
        <f>SUM(Tabela1[[#This Row],[ESTOQUE TOTAL]],Tabela1[[#This Row],[TRÂNSITO TOTAL]])</f>
        <v>870</v>
      </c>
      <c r="BH8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2.149229521492295E-3</v>
      </c>
    </row>
    <row r="886" spans="1:61" s="3" customFormat="1" x14ac:dyDescent="0.2">
      <c r="A886" s="4" t="s">
        <v>34</v>
      </c>
      <c r="B886" s="4" t="s">
        <v>213</v>
      </c>
      <c r="C886" s="4">
        <v>100</v>
      </c>
      <c r="D886" s="4" t="s">
        <v>16</v>
      </c>
      <c r="E886" s="5">
        <v>173</v>
      </c>
      <c r="F886" s="4">
        <v>69</v>
      </c>
      <c r="G886" s="4">
        <v>100</v>
      </c>
      <c r="H886" s="4">
        <v>229</v>
      </c>
      <c r="I886" s="4">
        <v>14</v>
      </c>
      <c r="J886" s="4">
        <v>1</v>
      </c>
      <c r="K886" s="4">
        <v>60</v>
      </c>
      <c r="L886" s="4">
        <v>135</v>
      </c>
      <c r="M886" s="4">
        <v>122</v>
      </c>
      <c r="N886" s="4">
        <v>110</v>
      </c>
      <c r="O886" s="4">
        <v>165</v>
      </c>
      <c r="P886" s="4">
        <v>117</v>
      </c>
      <c r="Q886" s="13">
        <f t="shared" si="338"/>
        <v>1.6030888030888031</v>
      </c>
      <c r="R886" s="16">
        <f t="shared" si="339"/>
        <v>0.63938223938223937</v>
      </c>
      <c r="S886" s="16">
        <f t="shared" si="340"/>
        <v>0.92664092664092657</v>
      </c>
      <c r="T886" s="16">
        <f t="shared" si="341"/>
        <v>2.122007722007722</v>
      </c>
      <c r="U886" s="16">
        <f t="shared" si="342"/>
        <v>0.12972972972972974</v>
      </c>
      <c r="V886" s="16">
        <f t="shared" si="343"/>
        <v>9.2664092664092659E-3</v>
      </c>
      <c r="W886" s="16">
        <f t="shared" si="344"/>
        <v>0.55598455598455598</v>
      </c>
      <c r="X886" s="16">
        <f t="shared" si="345"/>
        <v>1.2509652509652509</v>
      </c>
      <c r="Y886" s="16">
        <f t="shared" si="346"/>
        <v>1.1305019305019304</v>
      </c>
      <c r="Z886" s="16">
        <f t="shared" si="347"/>
        <v>1.0193050193050193</v>
      </c>
      <c r="AA886" s="16">
        <f t="shared" si="348"/>
        <v>1.5289575289575288</v>
      </c>
      <c r="AB886" s="17">
        <f t="shared" si="349"/>
        <v>1.0841698841698841</v>
      </c>
      <c r="AC886" s="15">
        <v>92449.99</v>
      </c>
      <c r="AD886" s="14">
        <f>AVERAGE(Tabela1[[#This Row],[202407-JUL]:[202506-JUN]])</f>
        <v>107.91666666666667</v>
      </c>
      <c r="AE886" s="14">
        <f t="shared" si="350"/>
        <v>128</v>
      </c>
      <c r="AF886" s="5">
        <v>0</v>
      </c>
      <c r="AG886" s="6">
        <v>331</v>
      </c>
      <c r="AH886" s="4">
        <v>0</v>
      </c>
      <c r="AI886" s="23">
        <f>SUM(Tabela1[[#This Row],[ESTOQUE RJ]:[ESTOQUE SC]])</f>
        <v>331</v>
      </c>
      <c r="AJ886" s="4">
        <v>1300</v>
      </c>
      <c r="AK886" s="4">
        <v>0</v>
      </c>
      <c r="AL886" s="24">
        <f>SUM(Tabela1[[#This Row],[QTD CONTAINER]:[QTD FÁBRICA]])</f>
        <v>1300</v>
      </c>
      <c r="AM886" s="7">
        <f t="shared" si="351"/>
        <v>3.067181467181467</v>
      </c>
      <c r="AN886" s="7">
        <f t="shared" si="352"/>
        <v>0</v>
      </c>
      <c r="AO886" s="8">
        <f t="shared" si="353"/>
        <v>12.046332046332045</v>
      </c>
      <c r="AP886" s="9">
        <f t="shared" si="354"/>
        <v>0</v>
      </c>
      <c r="AQ886" s="25">
        <f t="shared" si="355"/>
        <v>15.113513513513512</v>
      </c>
      <c r="AR886" s="18">
        <f t="shared" si="356"/>
        <v>2.5859375</v>
      </c>
      <c r="AS886" s="7">
        <f t="shared" si="357"/>
        <v>0</v>
      </c>
      <c r="AT886" s="8">
        <f t="shared" si="358"/>
        <v>10.15625</v>
      </c>
      <c r="AU886" s="9">
        <f t="shared" si="359"/>
        <v>0</v>
      </c>
      <c r="AV886" s="10">
        <f t="shared" si="360"/>
        <v>12.7421875</v>
      </c>
      <c r="AW886" s="22">
        <f t="shared" si="361"/>
        <v>0</v>
      </c>
      <c r="AX886" s="5">
        <f t="shared" si="362"/>
        <v>0</v>
      </c>
      <c r="AY886" s="4">
        <f>IF(
  AND(Tabela1[[#This Row],[GRUPO | ITEM]]="PALHETAS",NOT(OR(MID(Tabela1[[#This Row],[ITEM]],1,5)="YN-PF",MID(Tabela1[[#This Row],[ITEM]],1,5)="YN-PC"))),
  0,
  IF(
    ROUNDUP(
      IF(
        IF(D886="A",13-SUM(AR886:AU886),IF(D886="B",11-SUM(AR886:AU886),IF(D886="C",7-SUM(AR886:AU886))))
        &lt;0,
        0,
        IF(D886="A",13-SUM(AR886:AU886),IF(D886="B",11-SUM(AR886:AU886),IF(D886="C",7-SUM(AR886:AU886))))
      )
      *AE886/C886, 0
    )
    *C886 = 0,
    0,
    ROUNDUP(
      IF(
        IF(D886="A",13-SUM(AR886:AU886),IF(D886="B",11-SUM(AR886:AU886),IF(D886="C",7-SUM(AR886:AU886))))
        &lt;0,
        0,
        IF(D886="A",13-SUM(AR886:AU886),IF(D886="B",11-SUM(AR886:AU886),IF(D886="C",7-SUM(AR886:AU886))))
      )
      *AE886/C886, 0
    ) *C886
  )
)</f>
        <v>0</v>
      </c>
      <c r="AZ886" s="26">
        <f>IF(OR(COUNTIF(AB886,"&gt;="&amp;1.5)+COUNTIF(AA886,"&gt;="&amp;1.5)+COUNTIF(Z886,"&gt;="&amp;1.5)+COUNTIF(Y886,"&gt;="&amp;1.5)+COUNTIF(X886,"&gt;="&amp;1.5)&gt;=2,COUNTIF(AB886,"&gt;="&amp;2)&gt;=1,AND(AA886&gt;=1.5,AB886&lt;=0.3,AI886=0)),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+IFERROR(BA886*C886,0),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+IFERROR(BA886*C886,0),
IFERROR(AVERAGEIF(Tabela1[[#This Row],[COMPRA PADRÃO]:[COMPRA &gt;30%]],"&gt;"&amp;0,Tabela1[[#This Row],[COMPRA PADRÃO]:[COMPRA &gt;30%]]),
0))/Tabela1[[#This Row],[U/CX]],0)*Tabela1[[#This Row],[U/CX]])</f>
        <v>0</v>
      </c>
      <c r="BA886" s="19"/>
      <c r="BB886" s="19"/>
      <c r="BC886" s="5"/>
      <c r="BD886" s="43">
        <f t="shared" si="363"/>
        <v>4.8867924528301883</v>
      </c>
      <c r="BE886" s="44">
        <f>Tabela1[[#This Row],[MÉDIA DIÁRIA]]*180</f>
        <v>879.62264150943383</v>
      </c>
      <c r="BF886" s="44">
        <f>Tabela1[[#This Row],[MÉDIA DIÁRIA]]*IF(Tabela1[[#This Row],[ABC FAT]]="A",(13*22),IF(Tabela1[[#This Row],[ABC FAT]]="B",(9*22),IF(Tabela1[[#This Row],[ABC FAT]]="C",(3*22),0)))</f>
        <v>967.58490566037733</v>
      </c>
      <c r="BG886" s="44">
        <f>SUM(Tabela1[[#This Row],[ESTOQUE TOTAL]],Tabela1[[#This Row],[TRÂNSITO TOTAL]])</f>
        <v>1631</v>
      </c>
      <c r="BH8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</v>
      </c>
      <c r="BI8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1.1368511368511371E-3</v>
      </c>
    </row>
    <row r="887" spans="1:61" s="3" customFormat="1" x14ac:dyDescent="0.2">
      <c r="A887" s="4" t="s">
        <v>32</v>
      </c>
      <c r="B887" s="4" t="s">
        <v>113</v>
      </c>
      <c r="C887" s="4">
        <v>20</v>
      </c>
      <c r="D887" s="4" t="s">
        <v>16</v>
      </c>
      <c r="E887" s="5">
        <v>220</v>
      </c>
      <c r="F887" s="4">
        <v>260</v>
      </c>
      <c r="G887" s="4">
        <v>100</v>
      </c>
      <c r="H887" s="4">
        <v>1040</v>
      </c>
      <c r="I887" s="4">
        <v>480</v>
      </c>
      <c r="J887" s="4">
        <v>20</v>
      </c>
      <c r="K887" s="4">
        <v>940</v>
      </c>
      <c r="L887" s="4">
        <v>20</v>
      </c>
      <c r="M887" s="4">
        <v>640</v>
      </c>
      <c r="N887" s="4">
        <v>380</v>
      </c>
      <c r="O887" s="4">
        <v>820</v>
      </c>
      <c r="P887" s="4">
        <v>40</v>
      </c>
      <c r="Q887" s="13">
        <f t="shared" si="338"/>
        <v>0.532258064516129</v>
      </c>
      <c r="R887" s="16">
        <f t="shared" si="339"/>
        <v>0.62903225806451613</v>
      </c>
      <c r="S887" s="16">
        <f t="shared" si="340"/>
        <v>0.24193548387096775</v>
      </c>
      <c r="T887" s="16">
        <f t="shared" si="341"/>
        <v>2.5161290322580645</v>
      </c>
      <c r="U887" s="16">
        <f t="shared" si="342"/>
        <v>1.1612903225806452</v>
      </c>
      <c r="V887" s="16">
        <f t="shared" si="343"/>
        <v>4.8387096774193554E-2</v>
      </c>
      <c r="W887" s="16">
        <f t="shared" si="344"/>
        <v>2.274193548387097</v>
      </c>
      <c r="X887" s="16">
        <f t="shared" si="345"/>
        <v>4.8387096774193554E-2</v>
      </c>
      <c r="Y887" s="16">
        <f t="shared" si="346"/>
        <v>1.5483870967741937</v>
      </c>
      <c r="Z887" s="16">
        <f t="shared" si="347"/>
        <v>0.91935483870967749</v>
      </c>
      <c r="AA887" s="16">
        <f t="shared" si="348"/>
        <v>1.9838709677419355</v>
      </c>
      <c r="AB887" s="17">
        <f t="shared" si="349"/>
        <v>9.6774193548387108E-2</v>
      </c>
      <c r="AC887" s="15">
        <v>59845.599999999999</v>
      </c>
      <c r="AD887" s="14">
        <f>AVERAGE(Tabela1[[#This Row],[202407-JUL]:[202506-JUN]])</f>
        <v>413.33333333333331</v>
      </c>
      <c r="AE887" s="14">
        <f t="shared" si="350"/>
        <v>597.5</v>
      </c>
      <c r="AF887" s="5">
        <v>0</v>
      </c>
      <c r="AG887" s="6">
        <v>3780</v>
      </c>
      <c r="AH887" s="4">
        <v>2720</v>
      </c>
      <c r="AI887" s="23">
        <f>SUM(Tabela1[[#This Row],[ESTOQUE RJ]:[ESTOQUE SC]])</f>
        <v>6500</v>
      </c>
      <c r="AJ887" s="4">
        <v>0</v>
      </c>
      <c r="AK887" s="4">
        <v>0</v>
      </c>
      <c r="AL887" s="24">
        <f>SUM(Tabela1[[#This Row],[QTD CONTAINER]:[QTD FÁBRICA]])</f>
        <v>0</v>
      </c>
      <c r="AM887" s="7">
        <f t="shared" si="351"/>
        <v>9.1451612903225818</v>
      </c>
      <c r="AN887" s="7">
        <f t="shared" si="352"/>
        <v>6.580645161290323</v>
      </c>
      <c r="AO887" s="8">
        <f t="shared" si="353"/>
        <v>0</v>
      </c>
      <c r="AP887" s="9">
        <f t="shared" si="354"/>
        <v>0</v>
      </c>
      <c r="AQ887" s="25">
        <f t="shared" si="355"/>
        <v>15.725806451612904</v>
      </c>
      <c r="AR887" s="18">
        <f t="shared" si="356"/>
        <v>6.3263598326359833</v>
      </c>
      <c r="AS887" s="7">
        <f t="shared" si="357"/>
        <v>4.5523012552301259</v>
      </c>
      <c r="AT887" s="8">
        <f t="shared" si="358"/>
        <v>0</v>
      </c>
      <c r="AU887" s="9">
        <f t="shared" si="359"/>
        <v>0</v>
      </c>
      <c r="AV887" s="10">
        <f t="shared" si="360"/>
        <v>10.87866108786611</v>
      </c>
      <c r="AW887" s="22">
        <f t="shared" si="361"/>
        <v>6.6875515251442712</v>
      </c>
      <c r="AX887" s="5">
        <f t="shared" si="362"/>
        <v>0</v>
      </c>
      <c r="AY887" s="4">
        <f>IF(
  AND(Tabela1[[#This Row],[GRUPO | ITEM]]="PALHETAS",NOT(OR(MID(Tabela1[[#This Row],[ITEM]],1,5)="YN-PF",MID(Tabela1[[#This Row],[ITEM]],1,5)="YN-PC"))),
  0,
  IF(
    ROUNDUP(
      IF(
        IF(D887="A",13-SUM(AR887:AU887),IF(D887="B",11-SUM(AR887:AU887),IF(D887="C",7-SUM(AR887:AU887))))
        &lt;0,
        0,
        IF(D887="A",13-SUM(AR887:AU887),IF(D887="B",11-SUM(AR887:AU887),IF(D887="C",7-SUM(AR887:AU887))))
      )
      *AE887/C887, 0
    )
    *C887 = 0,
    0,
    ROUNDUP(
      IF(
        IF(D887="A",13-SUM(AR887:AU887),IF(D887="B",11-SUM(AR887:AU887),IF(D887="C",7-SUM(AR887:AU887))))
        &lt;0,
        0,
        IF(D887="A",13-SUM(AR887:AU887),IF(D887="B",11-SUM(AR887:AU887),IF(D887="C",7-SUM(AR887:AU887))))
      )
      *AE887/C887, 0
    ) *C887
  )
)</f>
        <v>80</v>
      </c>
      <c r="AZ887" s="26">
        <f>IF(OR(COUNTIF(AB887,"&gt;="&amp;1.5)+COUNTIF(AA887,"&gt;="&amp;1.5)+COUNTIF(Z887,"&gt;="&amp;1.5)+COUNTIF(Y887,"&gt;="&amp;1.5)+COUNTIF(X887,"&gt;="&amp;1.5)&gt;=2,COUNTIF(AB887,"&gt;="&amp;2)&gt;=1,AND(AA887&gt;=1.5,AB887&lt;=0.3,AI887=0)),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+IFERROR(BA887*C887,0),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+IFERROR(BA887*C887,0),
IFERROR(AVERAGEIF(Tabela1[[#This Row],[COMPRA PADRÃO]:[COMPRA &gt;30%]],"&gt;"&amp;0,Tabela1[[#This Row],[COMPRA PADRÃO]:[COMPRA &gt;30%]]),
0))/Tabela1[[#This Row],[U/CX]],0)*Tabela1[[#This Row],[U/CX]])</f>
        <v>3380</v>
      </c>
      <c r="BA887" s="19"/>
      <c r="BB887" s="19"/>
      <c r="BC887" s="5"/>
      <c r="BD887" s="43">
        <f t="shared" si="363"/>
        <v>18.716981132075471</v>
      </c>
      <c r="BE887" s="44">
        <f>Tabela1[[#This Row],[MÉDIA DIÁRIA]]*180</f>
        <v>3369.0566037735848</v>
      </c>
      <c r="BF887" s="44">
        <f>Tabela1[[#This Row],[MÉDIA DIÁRIA]]*IF(Tabela1[[#This Row],[ABC FAT]]="A",(13*22),IF(Tabela1[[#This Row],[ABC FAT]]="B",(9*22),IF(Tabela1[[#This Row],[ABC FAT]]="C",(3*22),0)))</f>
        <v>3705.9622641509432</v>
      </c>
      <c r="BG887" s="44">
        <f>SUM(Tabela1[[#This Row],[ESTOQUE TOTAL]],Tabela1[[#This Row],[TRÂNSITO TOTAL]])</f>
        <v>6500</v>
      </c>
      <c r="BH8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580</v>
      </c>
      <c r="BI8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2.968189964157706E-4</v>
      </c>
    </row>
    <row r="888" spans="1:61" s="3" customFormat="1" x14ac:dyDescent="0.2">
      <c r="A888" s="4" t="s">
        <v>14</v>
      </c>
      <c r="B888" s="4" t="s">
        <v>655</v>
      </c>
      <c r="C888" s="4">
        <v>1000</v>
      </c>
      <c r="D888" s="4" t="s">
        <v>16</v>
      </c>
      <c r="E888" s="5">
        <v>3800</v>
      </c>
      <c r="F888" s="4">
        <v>3000</v>
      </c>
      <c r="G888" s="4">
        <v>2200</v>
      </c>
      <c r="H888" s="4">
        <v>4400</v>
      </c>
      <c r="I888" s="4">
        <v>4750</v>
      </c>
      <c r="J888" s="4">
        <v>700</v>
      </c>
      <c r="K888" s="4">
        <v>4700</v>
      </c>
      <c r="L888" s="4">
        <v>4800</v>
      </c>
      <c r="M888" s="4">
        <v>1500</v>
      </c>
      <c r="N888" s="4">
        <v>3600</v>
      </c>
      <c r="O888" s="4">
        <v>1950</v>
      </c>
      <c r="P888" s="4">
        <v>3200</v>
      </c>
      <c r="Q888" s="13">
        <f t="shared" si="338"/>
        <v>1.1813471502590673</v>
      </c>
      <c r="R888" s="16">
        <f t="shared" si="339"/>
        <v>0.93264248704663222</v>
      </c>
      <c r="S888" s="16">
        <f t="shared" si="340"/>
        <v>0.68393782383419688</v>
      </c>
      <c r="T888" s="16">
        <f t="shared" si="341"/>
        <v>1.3678756476683938</v>
      </c>
      <c r="U888" s="16">
        <f t="shared" si="342"/>
        <v>1.4766839378238343</v>
      </c>
      <c r="V888" s="16">
        <f t="shared" si="343"/>
        <v>0.21761658031088085</v>
      </c>
      <c r="W888" s="16">
        <f t="shared" si="344"/>
        <v>1.4611398963730571</v>
      </c>
      <c r="X888" s="16">
        <f t="shared" si="345"/>
        <v>1.4922279792746114</v>
      </c>
      <c r="Y888" s="16">
        <f t="shared" si="346"/>
        <v>0.46632124352331611</v>
      </c>
      <c r="Z888" s="16">
        <f t="shared" si="347"/>
        <v>1.1191709844559585</v>
      </c>
      <c r="AA888" s="16">
        <f t="shared" si="348"/>
        <v>0.60621761658031093</v>
      </c>
      <c r="AB888" s="17">
        <f t="shared" si="349"/>
        <v>0.99481865284974103</v>
      </c>
      <c r="AC888" s="15">
        <v>27599.5</v>
      </c>
      <c r="AD888" s="14">
        <f>AVERAGE(Tabela1[[#This Row],[202407-JUL]:[202506-JUN]])</f>
        <v>3216.6666666666665</v>
      </c>
      <c r="AE888" s="14">
        <f t="shared" si="350"/>
        <v>3445.4545454545455</v>
      </c>
      <c r="AF888" s="5">
        <v>0</v>
      </c>
      <c r="AG888" s="6">
        <v>13051</v>
      </c>
      <c r="AH888" s="4">
        <v>11000</v>
      </c>
      <c r="AI888" s="23">
        <f>SUM(Tabela1[[#This Row],[ESTOQUE RJ]:[ESTOQUE SC]])</f>
        <v>24051</v>
      </c>
      <c r="AJ888" s="4">
        <v>29000</v>
      </c>
      <c r="AK888" s="4">
        <v>0</v>
      </c>
      <c r="AL888" s="24">
        <f>SUM(Tabela1[[#This Row],[QTD CONTAINER]:[QTD FÁBRICA]])</f>
        <v>29000</v>
      </c>
      <c r="AM888" s="7">
        <f t="shared" si="351"/>
        <v>4.0573056994818657</v>
      </c>
      <c r="AN888" s="7">
        <f t="shared" si="352"/>
        <v>3.4196891191709846</v>
      </c>
      <c r="AO888" s="8">
        <f t="shared" si="353"/>
        <v>9.0155440414507773</v>
      </c>
      <c r="AP888" s="9">
        <f t="shared" si="354"/>
        <v>0</v>
      </c>
      <c r="AQ888" s="25">
        <f t="shared" si="355"/>
        <v>16.492538860103629</v>
      </c>
      <c r="AR888" s="18">
        <f t="shared" si="356"/>
        <v>3.7878891820580476</v>
      </c>
      <c r="AS888" s="7">
        <f t="shared" si="357"/>
        <v>3.1926121372031662</v>
      </c>
      <c r="AT888" s="8">
        <f t="shared" si="358"/>
        <v>8.4168865435356199</v>
      </c>
      <c r="AU888" s="9">
        <f t="shared" si="359"/>
        <v>0</v>
      </c>
      <c r="AV888" s="10">
        <f t="shared" si="360"/>
        <v>15.397387862796833</v>
      </c>
      <c r="AW888" s="22">
        <f t="shared" si="361"/>
        <v>0</v>
      </c>
      <c r="AX888" s="5">
        <f t="shared" si="362"/>
        <v>0</v>
      </c>
      <c r="AY888" s="4">
        <f>IF(
  AND(Tabela1[[#This Row],[GRUPO | ITEM]]="PALHETAS",NOT(OR(MID(Tabela1[[#This Row],[ITEM]],1,5)="YN-PF",MID(Tabela1[[#This Row],[ITEM]],1,5)="YN-PC"))),
  0,
  IF(
    ROUNDUP(
      IF(
        IF(D888="A",13-SUM(AR888:AU888),IF(D888="B",11-SUM(AR888:AU888),IF(D888="C",7-SUM(AR888:AU888))))
        &lt;0,
        0,
        IF(D888="A",13-SUM(AR888:AU888),IF(D888="B",11-SUM(AR888:AU888),IF(D888="C",7-SUM(AR888:AU888))))
      )
      *AE888/C888, 0
    )
    *C888 = 0,
    0,
    ROUNDUP(
      IF(
        IF(D888="A",13-SUM(AR888:AU888),IF(D888="B",11-SUM(AR888:AU888),IF(D888="C",7-SUM(AR888:AU888))))
        &lt;0,
        0,
        IF(D888="A",13-SUM(AR888:AU888),IF(D888="B",11-SUM(AR888:AU888),IF(D888="C",7-SUM(AR888:AU888))))
      )
      *AE888/C888, 0
    ) *C888
  )
)</f>
        <v>0</v>
      </c>
      <c r="AZ888" s="26">
        <f>IF(OR(COUNTIF(AB888,"&gt;="&amp;1.5)+COUNTIF(AA888,"&gt;="&amp;1.5)+COUNTIF(Z888,"&gt;="&amp;1.5)+COUNTIF(Y888,"&gt;="&amp;1.5)+COUNTIF(X888,"&gt;="&amp;1.5)&gt;=2,COUNTIF(AB888,"&gt;="&amp;2)&gt;=1,AND(AA888&gt;=1.5,AB888&lt;=0.3,AI888=0)),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+IFERROR(BA888*C888,0),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+IFERROR(BA888*C888,0),
IFERROR(AVERAGEIF(Tabela1[[#This Row],[COMPRA PADRÃO]:[COMPRA &gt;30%]],"&gt;"&amp;0,Tabela1[[#This Row],[COMPRA PADRÃO]:[COMPRA &gt;30%]]),
0))/Tabela1[[#This Row],[U/CX]],0)*Tabela1[[#This Row],[U/CX]])</f>
        <v>0</v>
      </c>
      <c r="BA888" s="19"/>
      <c r="BB888" s="19"/>
      <c r="BC888" s="41"/>
      <c r="BD888" s="43">
        <f t="shared" si="363"/>
        <v>145.66037735849056</v>
      </c>
      <c r="BE888" s="44">
        <f>Tabela1[[#This Row],[MÉDIA DIÁRIA]]*180</f>
        <v>26218.867924528302</v>
      </c>
      <c r="BF888" s="44">
        <f>Tabela1[[#This Row],[MÉDIA DIÁRIA]]*IF(Tabela1[[#This Row],[ABC FAT]]="A",(13*22),IF(Tabela1[[#This Row],[ABC FAT]]="B",(9*22),IF(Tabela1[[#This Row],[ABC FAT]]="C",(3*22),0)))</f>
        <v>28840.754716981133</v>
      </c>
      <c r="BG888" s="44">
        <f>SUM(Tabela1[[#This Row],[ESTOQUE TOTAL]],Tabela1[[#This Row],[TRÂNSITO TOTAL]])</f>
        <v>53051</v>
      </c>
      <c r="BH8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2000</v>
      </c>
      <c r="BI8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3.8140472078295913E-5</v>
      </c>
    </row>
    <row r="889" spans="1:61" s="3" customFormat="1" x14ac:dyDescent="0.2">
      <c r="A889" s="4" t="s">
        <v>296</v>
      </c>
      <c r="B889" s="4" t="s">
        <v>309</v>
      </c>
      <c r="C889" s="4">
        <v>75</v>
      </c>
      <c r="D889" s="4" t="s">
        <v>19</v>
      </c>
      <c r="E889" s="5">
        <v>1800</v>
      </c>
      <c r="F889" s="4">
        <v>1375</v>
      </c>
      <c r="G889" s="4">
        <v>1575</v>
      </c>
      <c r="H889" s="4">
        <v>1575</v>
      </c>
      <c r="I889" s="4">
        <v>1725</v>
      </c>
      <c r="J889" s="4">
        <v>375</v>
      </c>
      <c r="K889" s="4">
        <v>1425</v>
      </c>
      <c r="L889" s="4">
        <v>900</v>
      </c>
      <c r="M889" s="4">
        <v>750</v>
      </c>
      <c r="N889" s="4">
        <v>1950</v>
      </c>
      <c r="O889" s="4">
        <v>1425</v>
      </c>
      <c r="P889" s="4">
        <v>825</v>
      </c>
      <c r="Q889" s="13">
        <f t="shared" si="338"/>
        <v>1.3757961783439492</v>
      </c>
      <c r="R889" s="16">
        <f t="shared" si="339"/>
        <v>1.0509554140127388</v>
      </c>
      <c r="S889" s="16">
        <f t="shared" si="340"/>
        <v>1.2038216560509556</v>
      </c>
      <c r="T889" s="16">
        <f t="shared" si="341"/>
        <v>1.2038216560509556</v>
      </c>
      <c r="U889" s="16">
        <f t="shared" si="342"/>
        <v>1.318471337579618</v>
      </c>
      <c r="V889" s="16">
        <f t="shared" si="343"/>
        <v>0.28662420382165604</v>
      </c>
      <c r="W889" s="16">
        <f t="shared" si="344"/>
        <v>1.089171974522293</v>
      </c>
      <c r="X889" s="16">
        <f t="shared" si="345"/>
        <v>0.68789808917197459</v>
      </c>
      <c r="Y889" s="16">
        <f t="shared" si="346"/>
        <v>0.57324840764331209</v>
      </c>
      <c r="Z889" s="16">
        <f t="shared" si="347"/>
        <v>1.4904458598726116</v>
      </c>
      <c r="AA889" s="16">
        <f t="shared" si="348"/>
        <v>1.089171974522293</v>
      </c>
      <c r="AB889" s="17">
        <f t="shared" si="349"/>
        <v>0.63057324840764339</v>
      </c>
      <c r="AC889" s="15">
        <v>119220.25</v>
      </c>
      <c r="AD889" s="14">
        <f>AVERAGE(Tabela1[[#This Row],[202407-JUL]:[202506-JUN]])</f>
        <v>1308.3333333333333</v>
      </c>
      <c r="AE889" s="14">
        <f t="shared" si="350"/>
        <v>1393.1818181818182</v>
      </c>
      <c r="AF889" s="5">
        <v>0</v>
      </c>
      <c r="AG889" s="6">
        <v>6626</v>
      </c>
      <c r="AH889" s="4">
        <v>3675</v>
      </c>
      <c r="AI889" s="23">
        <f>SUM(Tabela1[[#This Row],[ESTOQUE RJ]:[ESTOQUE SC]])</f>
        <v>10301</v>
      </c>
      <c r="AJ889" s="4">
        <v>11100</v>
      </c>
      <c r="AK889" s="4">
        <v>0</v>
      </c>
      <c r="AL889" s="24">
        <f>SUM(Tabela1[[#This Row],[QTD CONTAINER]:[QTD FÁBRICA]])</f>
        <v>11100</v>
      </c>
      <c r="AM889" s="7">
        <f t="shared" si="351"/>
        <v>5.064458598726115</v>
      </c>
      <c r="AN889" s="7">
        <f t="shared" si="352"/>
        <v>2.8089171974522293</v>
      </c>
      <c r="AO889" s="8">
        <f t="shared" si="353"/>
        <v>8.4840764331210199</v>
      </c>
      <c r="AP889" s="9">
        <f t="shared" si="354"/>
        <v>0</v>
      </c>
      <c r="AQ889" s="25">
        <f t="shared" si="355"/>
        <v>16.357452229299362</v>
      </c>
      <c r="AR889" s="18">
        <f t="shared" si="356"/>
        <v>4.7560195758564436</v>
      </c>
      <c r="AS889" s="7">
        <f t="shared" si="357"/>
        <v>2.6378466557911908</v>
      </c>
      <c r="AT889" s="8">
        <f t="shared" si="358"/>
        <v>7.9673735725938002</v>
      </c>
      <c r="AU889" s="9">
        <f t="shared" si="359"/>
        <v>0</v>
      </c>
      <c r="AV889" s="10">
        <f t="shared" si="360"/>
        <v>15.361239804241436</v>
      </c>
      <c r="AW889" s="22">
        <f t="shared" si="361"/>
        <v>0</v>
      </c>
      <c r="AX889" s="5">
        <f t="shared" si="362"/>
        <v>0</v>
      </c>
      <c r="AY889" s="4">
        <f>IF(
  AND(Tabela1[[#This Row],[GRUPO | ITEM]]="PALHETAS",NOT(OR(MID(Tabela1[[#This Row],[ITEM]],1,5)="YN-PF",MID(Tabela1[[#This Row],[ITEM]],1,5)="YN-PC"))),
  0,
  IF(
    ROUNDUP(
      IF(
        IF(D889="A",13-SUM(AR889:AU889),IF(D889="B",11-SUM(AR889:AU889),IF(D889="C",7-SUM(AR889:AU889))))
        &lt;0,
        0,
        IF(D889="A",13-SUM(AR889:AU889),IF(D889="B",11-SUM(AR889:AU889),IF(D889="C",7-SUM(AR889:AU889))))
      )
      *AE889/C889, 0
    )
    *C889 = 0,
    0,
    ROUNDUP(
      IF(
        IF(D889="A",13-SUM(AR889:AU889),IF(D889="B",11-SUM(AR889:AU889),IF(D889="C",7-SUM(AR889:AU889))))
        &lt;0,
        0,
        IF(D889="A",13-SUM(AR889:AU889),IF(D889="B",11-SUM(AR889:AU889),IF(D889="C",7-SUM(AR889:AU889))))
      )
      *AE889/C889, 0
    ) *C889
  )
)</f>
        <v>0</v>
      </c>
      <c r="AZ889" s="26">
        <f>IF(OR(COUNTIF(AB889,"&gt;="&amp;1.5)+COUNTIF(AA889,"&gt;="&amp;1.5)+COUNTIF(Z889,"&gt;="&amp;1.5)+COUNTIF(Y889,"&gt;="&amp;1.5)+COUNTIF(X889,"&gt;="&amp;1.5)&gt;=2,COUNTIF(AB889,"&gt;="&amp;2)&gt;=1,AND(AA889&gt;=1.5,AB889&lt;=0.3,AI889=0)),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+IFERROR(BA889*C889,0),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+IFERROR(BA889*C889,0),
IFERROR(AVERAGEIF(Tabela1[[#This Row],[COMPRA PADRÃO]:[COMPRA &gt;30%]],"&gt;"&amp;0,Tabela1[[#This Row],[COMPRA PADRÃO]:[COMPRA &gt;30%]]),
0))/Tabela1[[#This Row],[U/CX]],0)*Tabela1[[#This Row],[U/CX]])</f>
        <v>0</v>
      </c>
      <c r="BA889" s="19"/>
      <c r="BB889" s="19"/>
      <c r="BC889" s="5"/>
      <c r="BD889" s="43">
        <f t="shared" si="363"/>
        <v>59.245283018867923</v>
      </c>
      <c r="BE889" s="44">
        <f>Tabela1[[#This Row],[MÉDIA DIÁRIA]]*180</f>
        <v>10664.150943396226</v>
      </c>
      <c r="BF889" s="44">
        <f>Tabela1[[#This Row],[MÉDIA DIÁRIA]]*IF(Tabela1[[#This Row],[ABC FAT]]="A",(13*22),IF(Tabela1[[#This Row],[ABC FAT]]="B",(9*22),IF(Tabela1[[#This Row],[ABC FAT]]="C",(3*22),0)))</f>
        <v>16944.150943396227</v>
      </c>
      <c r="BG889" s="44">
        <f>SUM(Tabela1[[#This Row],[ESTOQUE TOTAL]],Tabela1[[#This Row],[TRÂNSITO TOTAL]])</f>
        <v>21401</v>
      </c>
      <c r="BH8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6225</v>
      </c>
      <c r="BI8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9.3772116065109708E-5</v>
      </c>
    </row>
    <row r="890" spans="1:61" s="3" customFormat="1" x14ac:dyDescent="0.2">
      <c r="A890" s="4" t="s">
        <v>39</v>
      </c>
      <c r="B890" s="4" t="s">
        <v>758</v>
      </c>
      <c r="C890" s="4">
        <v>20</v>
      </c>
      <c r="D890" s="4" t="s">
        <v>19</v>
      </c>
      <c r="E890" s="5"/>
      <c r="F890" s="4">
        <v>365</v>
      </c>
      <c r="G890" s="4">
        <v>227</v>
      </c>
      <c r="H890" s="4">
        <v>275</v>
      </c>
      <c r="I890" s="4">
        <v>428</v>
      </c>
      <c r="J890" s="4">
        <v>75</v>
      </c>
      <c r="K890" s="4">
        <v>404</v>
      </c>
      <c r="L890" s="4">
        <v>97</v>
      </c>
      <c r="M890" s="4">
        <v>160</v>
      </c>
      <c r="N890" s="4">
        <v>120</v>
      </c>
      <c r="O890" s="4">
        <v>220</v>
      </c>
      <c r="P890" s="4">
        <v>222</v>
      </c>
      <c r="Q890" s="13">
        <f t="shared" si="338"/>
        <v>0</v>
      </c>
      <c r="R890" s="16">
        <f t="shared" si="339"/>
        <v>1.5483995372155805</v>
      </c>
      <c r="S890" s="16">
        <f t="shared" si="340"/>
        <v>0.96297724643270344</v>
      </c>
      <c r="T890" s="16">
        <f t="shared" si="341"/>
        <v>1.1666023910528347</v>
      </c>
      <c r="U890" s="16">
        <f t="shared" si="342"/>
        <v>1.8156575395295025</v>
      </c>
      <c r="V890" s="16">
        <f t="shared" si="343"/>
        <v>0.31816428846895489</v>
      </c>
      <c r="W890" s="16">
        <f t="shared" si="344"/>
        <v>1.7138449672194369</v>
      </c>
      <c r="X890" s="16">
        <f t="shared" si="345"/>
        <v>0.41149247975318165</v>
      </c>
      <c r="Y890" s="16">
        <f t="shared" si="346"/>
        <v>0.67875048206710376</v>
      </c>
      <c r="Z890" s="16">
        <f t="shared" si="347"/>
        <v>0.50906286155032787</v>
      </c>
      <c r="AA890" s="16">
        <f t="shared" si="348"/>
        <v>0.93328191284226769</v>
      </c>
      <c r="AB890" s="17">
        <f t="shared" si="349"/>
        <v>0.94176629386810651</v>
      </c>
      <c r="AC890" s="15">
        <v>276096.33</v>
      </c>
      <c r="AD890" s="14">
        <f>AVERAGE(Tabela1[[#This Row],[202407-JUL]:[202506-JUN]])</f>
        <v>235.72727272727272</v>
      </c>
      <c r="AE890" s="14">
        <f t="shared" si="350"/>
        <v>235.72727272727272</v>
      </c>
      <c r="AF890" s="5">
        <v>1</v>
      </c>
      <c r="AG890" s="6">
        <v>849</v>
      </c>
      <c r="AH890" s="4">
        <v>2120</v>
      </c>
      <c r="AI890" s="23">
        <f>SUM(Tabela1[[#This Row],[ESTOQUE RJ]:[ESTOQUE SC]])</f>
        <v>2969</v>
      </c>
      <c r="AJ890" s="4">
        <v>500</v>
      </c>
      <c r="AK890" s="4">
        <v>0</v>
      </c>
      <c r="AL890" s="24">
        <f>SUM(Tabela1[[#This Row],[QTD CONTAINER]:[QTD FÁBRICA]])</f>
        <v>500</v>
      </c>
      <c r="AM890" s="7">
        <f t="shared" si="351"/>
        <v>3.6016197454685694</v>
      </c>
      <c r="AN890" s="7">
        <f t="shared" si="352"/>
        <v>8.9934438873891249</v>
      </c>
      <c r="AO890" s="8">
        <f t="shared" si="353"/>
        <v>2.1210952564596992</v>
      </c>
      <c r="AP890" s="9">
        <f t="shared" si="354"/>
        <v>0</v>
      </c>
      <c r="AQ890" s="25">
        <f t="shared" si="355"/>
        <v>14.716158889317395</v>
      </c>
      <c r="AR890" s="18">
        <f t="shared" si="356"/>
        <v>3.6016197454685694</v>
      </c>
      <c r="AS890" s="7">
        <f t="shared" si="357"/>
        <v>8.9934438873891249</v>
      </c>
      <c r="AT890" s="8">
        <f t="shared" si="358"/>
        <v>2.1210952564596992</v>
      </c>
      <c r="AU890" s="9">
        <f t="shared" si="359"/>
        <v>0</v>
      </c>
      <c r="AV890" s="10">
        <f t="shared" si="360"/>
        <v>14.716158889317395</v>
      </c>
      <c r="AW890" s="22">
        <f t="shared" si="361"/>
        <v>0</v>
      </c>
      <c r="AX890" s="5">
        <f t="shared" si="362"/>
        <v>0</v>
      </c>
      <c r="AY890" s="4">
        <f>IF(
  AND(Tabela1[[#This Row],[GRUPO | ITEM]]="PALHETAS",NOT(OR(MID(Tabela1[[#This Row],[ITEM]],1,5)="YN-PF",MID(Tabela1[[#This Row],[ITEM]],1,5)="YN-PC"))),
  0,
  IF(
    ROUNDUP(
      IF(
        IF(D890="A",13-SUM(AR890:AU890),IF(D890="B",11-SUM(AR890:AU890),IF(D890="C",7-SUM(AR890:AU890))))
        &lt;0,
        0,
        IF(D890="A",13-SUM(AR890:AU890),IF(D890="B",11-SUM(AR890:AU890),IF(D890="C",7-SUM(AR890:AU890))))
      )
      *AE890/C890, 0
    )
    *C890 = 0,
    0,
    ROUNDUP(
      IF(
        IF(D890="A",13-SUM(AR890:AU890),IF(D890="B",11-SUM(AR890:AU890),IF(D890="C",7-SUM(AR890:AU890))))
        &lt;0,
        0,
        IF(D890="A",13-SUM(AR890:AU890),IF(D890="B",11-SUM(AR890:AU890),IF(D890="C",7-SUM(AR890:AU890))))
      )
      *AE890/C890, 0
    ) *C890
  )
)</f>
        <v>0</v>
      </c>
      <c r="AZ890" s="26">
        <f>IF(OR(COUNTIF(AB890,"&gt;="&amp;1.5)+COUNTIF(AA890,"&gt;="&amp;1.5)+COUNTIF(Z890,"&gt;="&amp;1.5)+COUNTIF(Y890,"&gt;="&amp;1.5)+COUNTIF(X890,"&gt;="&amp;1.5)&gt;=2,COUNTIF(AB890,"&gt;="&amp;2)&gt;=1,AND(AA890&gt;=1.5,AB890&lt;=0.3,AI890=0)),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+IFERROR(BA890*C890,0),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+IFERROR(BA890*C890,0),
IFERROR(AVERAGEIF(Tabela1[[#This Row],[COMPRA PADRÃO]:[COMPRA &gt;30%]],"&gt;"&amp;0,Tabela1[[#This Row],[COMPRA PADRÃO]:[COMPRA &gt;30%]]),
0))/Tabela1[[#This Row],[U/CX]],0)*Tabela1[[#This Row],[U/CX]])</f>
        <v>0</v>
      </c>
      <c r="BA890" s="19"/>
      <c r="BB890" s="19"/>
      <c r="BC890" s="5"/>
      <c r="BD890" s="43">
        <f t="shared" si="363"/>
        <v>9.7849056603773583</v>
      </c>
      <c r="BE890" s="44">
        <f>Tabela1[[#This Row],[MÉDIA DIÁRIA]]*180</f>
        <v>1761.2830188679245</v>
      </c>
      <c r="BF890" s="44">
        <f>Tabela1[[#This Row],[MÉDIA DIÁRIA]]*IF(Tabela1[[#This Row],[ABC FAT]]="A",(13*22),IF(Tabela1[[#This Row],[ABC FAT]]="B",(9*22),IF(Tabela1[[#This Row],[ABC FAT]]="C",(3*22),0)))</f>
        <v>2798.4830188679243</v>
      </c>
      <c r="BG890" s="44">
        <f>SUM(Tabela1[[#This Row],[ESTOQUE TOTAL]],Tabela1[[#This Row],[TRÂNSITO TOTAL]])</f>
        <v>3469</v>
      </c>
      <c r="BH8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1100</v>
      </c>
      <c r="BI8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5.6776792218365686E-4</v>
      </c>
    </row>
    <row r="891" spans="1:61" s="3" customFormat="1" x14ac:dyDescent="0.2">
      <c r="A891" s="4" t="s">
        <v>202</v>
      </c>
      <c r="B891" s="4" t="s">
        <v>391</v>
      </c>
      <c r="C891" s="4">
        <v>15</v>
      </c>
      <c r="D891" s="4" t="s">
        <v>85</v>
      </c>
      <c r="E891" s="5"/>
      <c r="F891" s="4">
        <v>30</v>
      </c>
      <c r="G891" s="4">
        <v>15</v>
      </c>
      <c r="H891" s="4">
        <v>60</v>
      </c>
      <c r="I891" s="4">
        <v>15</v>
      </c>
      <c r="J891" s="4"/>
      <c r="K891" s="4">
        <v>75</v>
      </c>
      <c r="L891" s="4"/>
      <c r="M891" s="4">
        <v>30</v>
      </c>
      <c r="N891" s="4">
        <v>15</v>
      </c>
      <c r="O891" s="4">
        <v>15</v>
      </c>
      <c r="P891" s="4">
        <v>75</v>
      </c>
      <c r="Q891" s="13">
        <f t="shared" si="338"/>
        <v>0</v>
      </c>
      <c r="R891" s="16">
        <f t="shared" si="339"/>
        <v>0.81818181818181823</v>
      </c>
      <c r="S891" s="16">
        <f t="shared" si="340"/>
        <v>0.40909090909090912</v>
      </c>
      <c r="T891" s="16">
        <f t="shared" si="341"/>
        <v>1.6363636363636365</v>
      </c>
      <c r="U891" s="16">
        <f t="shared" si="342"/>
        <v>0.40909090909090912</v>
      </c>
      <c r="V891" s="16">
        <f t="shared" si="343"/>
        <v>0</v>
      </c>
      <c r="W891" s="16">
        <f t="shared" si="344"/>
        <v>2.0454545454545454</v>
      </c>
      <c r="X891" s="16">
        <f t="shared" si="345"/>
        <v>0</v>
      </c>
      <c r="Y891" s="16">
        <f t="shared" si="346"/>
        <v>0.81818181818181823</v>
      </c>
      <c r="Z891" s="16">
        <f t="shared" si="347"/>
        <v>0.40909090909090912</v>
      </c>
      <c r="AA891" s="16">
        <f t="shared" si="348"/>
        <v>0.40909090909090912</v>
      </c>
      <c r="AB891" s="17">
        <f t="shared" si="349"/>
        <v>2.0454545454545454</v>
      </c>
      <c r="AC891" s="15">
        <v>4737</v>
      </c>
      <c r="AD891" s="14">
        <f>AVERAGE(Tabela1[[#This Row],[202407-JUL]:[202506-JUN]])</f>
        <v>36.666666666666664</v>
      </c>
      <c r="AE891" s="14">
        <f t="shared" si="350"/>
        <v>36.666666666666664</v>
      </c>
      <c r="AF891" s="5">
        <v>0</v>
      </c>
      <c r="AG891" s="6">
        <v>465</v>
      </c>
      <c r="AH891" s="4">
        <v>0</v>
      </c>
      <c r="AI891" s="23">
        <f>SUM(Tabela1[[#This Row],[ESTOQUE RJ]:[ESTOQUE SC]])</f>
        <v>465</v>
      </c>
      <c r="AJ891" s="4">
        <v>0</v>
      </c>
      <c r="AK891" s="4">
        <v>0</v>
      </c>
      <c r="AL891" s="24">
        <f>SUM(Tabela1[[#This Row],[QTD CONTAINER]:[QTD FÁBRICA]])</f>
        <v>0</v>
      </c>
      <c r="AM891" s="7">
        <f t="shared" si="351"/>
        <v>12.681818181818183</v>
      </c>
      <c r="AN891" s="7">
        <f t="shared" si="352"/>
        <v>0</v>
      </c>
      <c r="AO891" s="8">
        <f t="shared" si="353"/>
        <v>0</v>
      </c>
      <c r="AP891" s="9">
        <f t="shared" si="354"/>
        <v>0</v>
      </c>
      <c r="AQ891" s="25">
        <f t="shared" si="355"/>
        <v>12.681818181818183</v>
      </c>
      <c r="AR891" s="18">
        <f t="shared" si="356"/>
        <v>12.681818181818183</v>
      </c>
      <c r="AS891" s="7">
        <f t="shared" si="357"/>
        <v>0</v>
      </c>
      <c r="AT891" s="8">
        <f t="shared" si="358"/>
        <v>0</v>
      </c>
      <c r="AU891" s="9">
        <f t="shared" si="359"/>
        <v>0</v>
      </c>
      <c r="AV891" s="10">
        <f t="shared" si="360"/>
        <v>12.681818181818183</v>
      </c>
      <c r="AW891" s="22">
        <f t="shared" si="361"/>
        <v>5.7272727272727275</v>
      </c>
      <c r="AX891" s="5">
        <f t="shared" si="362"/>
        <v>0</v>
      </c>
      <c r="AY891" s="4">
        <f>IF(
  AND(Tabela1[[#This Row],[GRUPO | ITEM]]="PALHETAS",NOT(OR(MID(Tabela1[[#This Row],[ITEM]],1,5)="YN-PF",MID(Tabela1[[#This Row],[ITEM]],1,5)="YN-PC"))),
  0,
  IF(
    ROUNDUP(
      IF(
        IF(D891="A",13-SUM(AR891:AU891),IF(D891="B",11-SUM(AR891:AU891),IF(D891="C",7-SUM(AR891:AU891))))
        &lt;0,
        0,
        IF(D891="A",13-SUM(AR891:AU891),IF(D891="B",11-SUM(AR891:AU891),IF(D891="C",7-SUM(AR891:AU891))))
      )
      *AE891/C891, 0
    )
    *C891 = 0,
    0,
    ROUNDUP(
      IF(
        IF(D891="A",13-SUM(AR891:AU891),IF(D891="B",11-SUM(AR891:AU891),IF(D891="C",7-SUM(AR891:AU891))))
        &lt;0,
        0,
        IF(D891="A",13-SUM(AR891:AU891),IF(D891="B",11-SUM(AR891:AU891),IF(D891="C",7-SUM(AR891:AU891))))
      )
      *AE891/C891, 0
    ) *C891
  )
)</f>
        <v>0</v>
      </c>
      <c r="AZ891" s="26">
        <f>IF(OR(COUNTIF(AB891,"&gt;="&amp;1.5)+COUNTIF(AA891,"&gt;="&amp;1.5)+COUNTIF(Z891,"&gt;="&amp;1.5)+COUNTIF(Y891,"&gt;="&amp;1.5)+COUNTIF(X891,"&gt;="&amp;1.5)&gt;=2,COUNTIF(AB891,"&gt;="&amp;2)&gt;=1,AND(AA891&gt;=1.5,AB891&lt;=0.3,AI891=0)),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+IFERROR(BA891*C891,0),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+IFERROR(BA891*C891,0),
IFERROR(AVERAGEIF(Tabela1[[#This Row],[COMPRA PADRÃO]:[COMPRA &gt;30%]],"&gt;"&amp;0,Tabela1[[#This Row],[COMPRA PADRÃO]:[COMPRA &gt;30%]]),
0))/Tabela1[[#This Row],[U/CX]],0)*Tabela1[[#This Row],[U/CX]])</f>
        <v>210</v>
      </c>
      <c r="BA891" s="19"/>
      <c r="BB891" s="19"/>
      <c r="BC891" s="5"/>
      <c r="BD891" s="43">
        <f t="shared" si="363"/>
        <v>1.2452830188679245</v>
      </c>
      <c r="BE891" s="44">
        <f>Tabela1[[#This Row],[MÉDIA DIÁRIA]]*180</f>
        <v>224.15094339622641</v>
      </c>
      <c r="BF891" s="44">
        <f>Tabela1[[#This Row],[MÉDIA DIÁRIA]]*IF(Tabela1[[#This Row],[ABC FAT]]="A",(13*22),IF(Tabela1[[#This Row],[ABC FAT]]="B",(9*22),IF(Tabela1[[#This Row],[ABC FAT]]="C",(3*22),0)))</f>
        <v>82.188679245283012</v>
      </c>
      <c r="BG891" s="44">
        <f>SUM(Tabela1[[#This Row],[ESTOQUE TOTAL]],Tabela1[[#This Row],[TRÂNSITO TOTAL]])</f>
        <v>465</v>
      </c>
      <c r="BH8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4.4612794612794611E-3</v>
      </c>
    </row>
    <row r="892" spans="1:61" s="3" customFormat="1" x14ac:dyDescent="0.2">
      <c r="A892" s="4" t="s">
        <v>48</v>
      </c>
      <c r="B892" s="4" t="s">
        <v>68</v>
      </c>
      <c r="C892" s="4">
        <v>50</v>
      </c>
      <c r="D892" s="4" t="s">
        <v>19</v>
      </c>
      <c r="E892" s="5">
        <v>825</v>
      </c>
      <c r="F892" s="4">
        <v>550</v>
      </c>
      <c r="G892" s="4">
        <v>795</v>
      </c>
      <c r="H892" s="4">
        <v>920</v>
      </c>
      <c r="I892" s="4">
        <v>1200</v>
      </c>
      <c r="J892" s="4">
        <v>100</v>
      </c>
      <c r="K892" s="4">
        <v>720</v>
      </c>
      <c r="L892" s="4">
        <v>1145</v>
      </c>
      <c r="M892" s="4">
        <v>75</v>
      </c>
      <c r="N892" s="4">
        <v>550</v>
      </c>
      <c r="O892" s="4">
        <v>720</v>
      </c>
      <c r="P892" s="4">
        <v>325</v>
      </c>
      <c r="Q892" s="13">
        <f t="shared" si="338"/>
        <v>1.249211356466877</v>
      </c>
      <c r="R892" s="16">
        <f t="shared" si="339"/>
        <v>0.83280757097791802</v>
      </c>
      <c r="S892" s="16">
        <f t="shared" si="340"/>
        <v>1.2037854889589905</v>
      </c>
      <c r="T892" s="16">
        <f t="shared" si="341"/>
        <v>1.3930599369085175</v>
      </c>
      <c r="U892" s="16">
        <f t="shared" si="342"/>
        <v>1.8170347003154574</v>
      </c>
      <c r="V892" s="16">
        <f t="shared" si="343"/>
        <v>0.15141955835962145</v>
      </c>
      <c r="W892" s="16">
        <f t="shared" si="344"/>
        <v>1.0902208201892745</v>
      </c>
      <c r="X892" s="16">
        <f t="shared" si="345"/>
        <v>1.7337539432176656</v>
      </c>
      <c r="Y892" s="16">
        <f t="shared" si="346"/>
        <v>0.11356466876971609</v>
      </c>
      <c r="Z892" s="16">
        <f t="shared" si="347"/>
        <v>0.83280757097791802</v>
      </c>
      <c r="AA892" s="16">
        <f t="shared" si="348"/>
        <v>1.0902208201892745</v>
      </c>
      <c r="AB892" s="17">
        <f t="shared" si="349"/>
        <v>0.49211356466876977</v>
      </c>
      <c r="AC892" s="15">
        <v>135905.85</v>
      </c>
      <c r="AD892" s="14">
        <f>AVERAGE(Tabela1[[#This Row],[202407-JUL]:[202506-JUN]])</f>
        <v>660.41666666666663</v>
      </c>
      <c r="AE892" s="14">
        <f t="shared" si="350"/>
        <v>775</v>
      </c>
      <c r="AF892" s="5">
        <v>0</v>
      </c>
      <c r="AG892" s="6">
        <v>40</v>
      </c>
      <c r="AH892" s="4">
        <v>0</v>
      </c>
      <c r="AI892" s="23">
        <f>SUM(Tabela1[[#This Row],[ESTOQUE RJ]:[ESTOQUE SC]])</f>
        <v>40</v>
      </c>
      <c r="AJ892" s="4">
        <v>10500</v>
      </c>
      <c r="AK892" s="4">
        <v>0</v>
      </c>
      <c r="AL892" s="24">
        <f>SUM(Tabela1[[#This Row],[QTD CONTAINER]:[QTD FÁBRICA]])</f>
        <v>10500</v>
      </c>
      <c r="AM892" s="7">
        <f t="shared" si="351"/>
        <v>6.0567823343848581E-2</v>
      </c>
      <c r="AN892" s="7">
        <f t="shared" si="352"/>
        <v>0</v>
      </c>
      <c r="AO892" s="8">
        <f t="shared" si="353"/>
        <v>15.899053627760253</v>
      </c>
      <c r="AP892" s="9">
        <f t="shared" si="354"/>
        <v>0</v>
      </c>
      <c r="AQ892" s="25">
        <f t="shared" si="355"/>
        <v>15.959621451104102</v>
      </c>
      <c r="AR892" s="18">
        <f t="shared" si="356"/>
        <v>5.1612903225806452E-2</v>
      </c>
      <c r="AS892" s="7">
        <f t="shared" si="357"/>
        <v>0</v>
      </c>
      <c r="AT892" s="8">
        <f t="shared" si="358"/>
        <v>13.548387096774194</v>
      </c>
      <c r="AU892" s="9">
        <f t="shared" si="359"/>
        <v>0</v>
      </c>
      <c r="AV892" s="10">
        <f t="shared" si="360"/>
        <v>13.6</v>
      </c>
      <c r="AW892" s="22">
        <f t="shared" si="361"/>
        <v>0</v>
      </c>
      <c r="AX892" s="5">
        <f t="shared" si="362"/>
        <v>0</v>
      </c>
      <c r="AY892" s="4">
        <f>IF(
  AND(Tabela1[[#This Row],[GRUPO | ITEM]]="PALHETAS",NOT(OR(MID(Tabela1[[#This Row],[ITEM]],1,5)="YN-PF",MID(Tabela1[[#This Row],[ITEM]],1,5)="YN-PC"))),
  0,
  IF(
    ROUNDUP(
      IF(
        IF(D892="A",13-SUM(AR892:AU892),IF(D892="B",11-SUM(AR892:AU892),IF(D892="C",7-SUM(AR892:AU892))))
        &lt;0,
        0,
        IF(D892="A",13-SUM(AR892:AU892),IF(D892="B",11-SUM(AR892:AU892),IF(D892="C",7-SUM(AR892:AU892))))
      )
      *AE892/C892, 0
    )
    *C892 = 0,
    0,
    ROUNDUP(
      IF(
        IF(D892="A",13-SUM(AR892:AU892),IF(D892="B",11-SUM(AR892:AU892),IF(D892="C",7-SUM(AR892:AU892))))
        &lt;0,
        0,
        IF(D892="A",13-SUM(AR892:AU892),IF(D892="B",11-SUM(AR892:AU892),IF(D892="C",7-SUM(AR892:AU892))))
      )
      *AE892/C892, 0
    ) *C892
  )
)</f>
        <v>0</v>
      </c>
      <c r="AZ892" s="26">
        <f>IF(OR(COUNTIF(AB892,"&gt;="&amp;1.5)+COUNTIF(AA892,"&gt;="&amp;1.5)+COUNTIF(Z892,"&gt;="&amp;1.5)+COUNTIF(Y892,"&gt;="&amp;1.5)+COUNTIF(X892,"&gt;="&amp;1.5)&gt;=2,COUNTIF(AB892,"&gt;="&amp;2)&gt;=1,AND(AA892&gt;=1.5,AB892&lt;=0.3,AI892=0)),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+IFERROR(BA892*C892,0),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+IFERROR(BA892*C892,0),
IFERROR(AVERAGEIF(Tabela1[[#This Row],[COMPRA PADRÃO]:[COMPRA &gt;30%]],"&gt;"&amp;0,Tabela1[[#This Row],[COMPRA PADRÃO]:[COMPRA &gt;30%]]),
0))/Tabela1[[#This Row],[U/CX]],0)*Tabela1[[#This Row],[U/CX]])</f>
        <v>0</v>
      </c>
      <c r="BA892" s="19"/>
      <c r="BB892" s="19"/>
      <c r="BC892" s="5"/>
      <c r="BD892" s="43">
        <f t="shared" si="363"/>
        <v>29.90566037735849</v>
      </c>
      <c r="BE892" s="44">
        <f>Tabela1[[#This Row],[MÉDIA DIÁRIA]]*180</f>
        <v>5383.0188679245284</v>
      </c>
      <c r="BF892" s="44">
        <f>Tabela1[[#This Row],[MÉDIA DIÁRIA]]*IF(Tabela1[[#This Row],[ABC FAT]]="A",(13*22),IF(Tabela1[[#This Row],[ABC FAT]]="B",(9*22),IF(Tabela1[[#This Row],[ABC FAT]]="C",(3*22),0)))</f>
        <v>8553.0188679245275</v>
      </c>
      <c r="BG892" s="44">
        <f>SUM(Tabela1[[#This Row],[ESTOQUE TOTAL]],Tabela1[[#This Row],[TRÂNSITO TOTAL]])</f>
        <v>10540</v>
      </c>
      <c r="BH8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3400</v>
      </c>
      <c r="BI8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1.8576936558009112E-4</v>
      </c>
    </row>
    <row r="893" spans="1:61" s="3" customFormat="1" x14ac:dyDescent="0.2">
      <c r="A893" s="4" t="s">
        <v>296</v>
      </c>
      <c r="B893" s="4" t="s">
        <v>306</v>
      </c>
      <c r="C893" s="4">
        <v>200</v>
      </c>
      <c r="D893" s="4" t="s">
        <v>85</v>
      </c>
      <c r="E893" s="5">
        <v>2900</v>
      </c>
      <c r="F893" s="4">
        <v>800</v>
      </c>
      <c r="G893" s="4">
        <v>400</v>
      </c>
      <c r="H893" s="4"/>
      <c r="I893" s="4">
        <v>600</v>
      </c>
      <c r="J893" s="4">
        <v>400</v>
      </c>
      <c r="K893" s="4">
        <v>200</v>
      </c>
      <c r="L893" s="4">
        <v>400</v>
      </c>
      <c r="M893" s="4">
        <v>600</v>
      </c>
      <c r="N893" s="4">
        <v>1000</v>
      </c>
      <c r="O893" s="4">
        <v>1000</v>
      </c>
      <c r="P893" s="4">
        <v>400</v>
      </c>
      <c r="Q893" s="13">
        <f t="shared" si="338"/>
        <v>3.666666666666667</v>
      </c>
      <c r="R893" s="16">
        <f t="shared" si="339"/>
        <v>1.0114942528735633</v>
      </c>
      <c r="S893" s="16">
        <f t="shared" si="340"/>
        <v>0.50574712643678166</v>
      </c>
      <c r="T893" s="16">
        <f t="shared" si="341"/>
        <v>0</v>
      </c>
      <c r="U893" s="16">
        <f t="shared" si="342"/>
        <v>0.75862068965517249</v>
      </c>
      <c r="V893" s="16">
        <f t="shared" si="343"/>
        <v>0.50574712643678166</v>
      </c>
      <c r="W893" s="16">
        <f t="shared" si="344"/>
        <v>0.25287356321839083</v>
      </c>
      <c r="X893" s="16">
        <f t="shared" si="345"/>
        <v>0.50574712643678166</v>
      </c>
      <c r="Y893" s="16">
        <f t="shared" si="346"/>
        <v>0.75862068965517249</v>
      </c>
      <c r="Z893" s="16">
        <f t="shared" si="347"/>
        <v>1.264367816091954</v>
      </c>
      <c r="AA893" s="16">
        <f t="shared" si="348"/>
        <v>1.264367816091954</v>
      </c>
      <c r="AB893" s="17">
        <f t="shared" si="349"/>
        <v>0.50574712643678166</v>
      </c>
      <c r="AC893" s="15">
        <v>21981</v>
      </c>
      <c r="AD893" s="14">
        <f>AVERAGE(Tabela1[[#This Row],[202407-JUL]:[202506-JUN]])</f>
        <v>790.90909090909088</v>
      </c>
      <c r="AE893" s="14">
        <f t="shared" si="350"/>
        <v>850</v>
      </c>
      <c r="AF893" s="5">
        <v>0</v>
      </c>
      <c r="AG893" s="6">
        <v>8350</v>
      </c>
      <c r="AH893" s="4">
        <v>3600</v>
      </c>
      <c r="AI893" s="23">
        <f>SUM(Tabela1[[#This Row],[ESTOQUE RJ]:[ESTOQUE SC]])</f>
        <v>11950</v>
      </c>
      <c r="AJ893" s="4">
        <v>0</v>
      </c>
      <c r="AK893" s="4">
        <v>0</v>
      </c>
      <c r="AL893" s="24">
        <f>SUM(Tabela1[[#This Row],[QTD CONTAINER]:[QTD FÁBRICA]])</f>
        <v>0</v>
      </c>
      <c r="AM893" s="7">
        <f t="shared" si="351"/>
        <v>10.557471264367816</v>
      </c>
      <c r="AN893" s="7">
        <f t="shared" si="352"/>
        <v>4.5517241379310347</v>
      </c>
      <c r="AO893" s="8">
        <f t="shared" si="353"/>
        <v>0</v>
      </c>
      <c r="AP893" s="9">
        <f t="shared" si="354"/>
        <v>0</v>
      </c>
      <c r="AQ893" s="25">
        <f t="shared" si="355"/>
        <v>15.109195402298852</v>
      </c>
      <c r="AR893" s="18">
        <f t="shared" si="356"/>
        <v>9.8235294117647065</v>
      </c>
      <c r="AS893" s="7">
        <f t="shared" si="357"/>
        <v>4.2352941176470589</v>
      </c>
      <c r="AT893" s="8">
        <f t="shared" si="358"/>
        <v>0</v>
      </c>
      <c r="AU893" s="9">
        <f t="shared" si="359"/>
        <v>0</v>
      </c>
      <c r="AV893" s="10">
        <f t="shared" si="360"/>
        <v>14.058823529411764</v>
      </c>
      <c r="AW893" s="22">
        <f t="shared" si="361"/>
        <v>0</v>
      </c>
      <c r="AX893" s="5">
        <f t="shared" si="362"/>
        <v>0</v>
      </c>
      <c r="AY893" s="4">
        <f>IF(
  AND(Tabela1[[#This Row],[GRUPO | ITEM]]="PALHETAS",NOT(OR(MID(Tabela1[[#This Row],[ITEM]],1,5)="YN-PF",MID(Tabela1[[#This Row],[ITEM]],1,5)="YN-PC"))),
  0,
  IF(
    ROUNDUP(
      IF(
        IF(D893="A",13-SUM(AR893:AU893),IF(D893="B",11-SUM(AR893:AU893),IF(D893="C",7-SUM(AR893:AU893))))
        &lt;0,
        0,
        IF(D893="A",13-SUM(AR893:AU893),IF(D893="B",11-SUM(AR893:AU893),IF(D893="C",7-SUM(AR893:AU893))))
      )
      *AE893/C893, 0
    )
    *C893 = 0,
    0,
    ROUNDUP(
      IF(
        IF(D893="A",13-SUM(AR893:AU893),IF(D893="B",11-SUM(AR893:AU893),IF(D893="C",7-SUM(AR893:AU893))))
        &lt;0,
        0,
        IF(D893="A",13-SUM(AR893:AU893),IF(D893="B",11-SUM(AR893:AU893),IF(D893="C",7-SUM(AR893:AU893))))
      )
      *AE893/C893, 0
    ) *C893
  )
)</f>
        <v>0</v>
      </c>
      <c r="AZ893" s="26">
        <f>IF(OR(COUNTIF(AB893,"&gt;="&amp;1.5)+COUNTIF(AA893,"&gt;="&amp;1.5)+COUNTIF(Z893,"&gt;="&amp;1.5)+COUNTIF(Y893,"&gt;="&amp;1.5)+COUNTIF(X893,"&gt;="&amp;1.5)&gt;=2,COUNTIF(AB893,"&gt;="&amp;2)&gt;=1,AND(AA893&gt;=1.5,AB893&lt;=0.3,AI893=0)),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+IFERROR(BA893*C893,0),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+IFERROR(BA893*C893,0),
IFERROR(AVERAGEIF(Tabela1[[#This Row],[COMPRA PADRÃO]:[COMPRA &gt;30%]],"&gt;"&amp;0,Tabela1[[#This Row],[COMPRA PADRÃO]:[COMPRA &gt;30%]]),
0))/Tabela1[[#This Row],[U/CX]],0)*Tabela1[[#This Row],[U/CX]])</f>
        <v>0</v>
      </c>
      <c r="BA893" s="19"/>
      <c r="BB893" s="19"/>
      <c r="BC893" s="5"/>
      <c r="BD893" s="43">
        <f t="shared" si="363"/>
        <v>32.830188679245282</v>
      </c>
      <c r="BE893" s="44">
        <f>Tabela1[[#This Row],[MÉDIA DIÁRIA]]*180</f>
        <v>5909.433962264151</v>
      </c>
      <c r="BF893" s="44">
        <f>Tabela1[[#This Row],[MÉDIA DIÁRIA]]*IF(Tabela1[[#This Row],[ABC FAT]]="A",(13*22),IF(Tabela1[[#This Row],[ABC FAT]]="B",(9*22),IF(Tabela1[[#This Row],[ABC FAT]]="C",(3*22),0)))</f>
        <v>2166.7924528301887</v>
      </c>
      <c r="BG893" s="44">
        <f>SUM(Tabela1[[#This Row],[ESTOQUE TOTAL]],Tabela1[[#This Row],[TRÂNSITO TOTAL]])</f>
        <v>11950</v>
      </c>
      <c r="BH8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1.6922094508301405E-4</v>
      </c>
    </row>
    <row r="894" spans="1:61" s="3" customFormat="1" x14ac:dyDescent="0.2">
      <c r="A894" s="4" t="s">
        <v>34</v>
      </c>
      <c r="B894" s="4" t="s">
        <v>535</v>
      </c>
      <c r="C894" s="4">
        <v>500</v>
      </c>
      <c r="D894" s="4" t="s">
        <v>85</v>
      </c>
      <c r="E894" s="5">
        <v>235</v>
      </c>
      <c r="F894" s="4">
        <v>170</v>
      </c>
      <c r="G894" s="4">
        <v>20</v>
      </c>
      <c r="H894" s="4"/>
      <c r="I894" s="4">
        <v>325</v>
      </c>
      <c r="J894" s="4">
        <v>50</v>
      </c>
      <c r="K894" s="4">
        <v>125</v>
      </c>
      <c r="L894" s="4">
        <v>200</v>
      </c>
      <c r="M894" s="4">
        <v>70</v>
      </c>
      <c r="N894" s="4">
        <v>60</v>
      </c>
      <c r="O894" s="4">
        <v>130</v>
      </c>
      <c r="P894" s="4">
        <v>30</v>
      </c>
      <c r="Q894" s="13">
        <f t="shared" si="338"/>
        <v>1.8268551236749118</v>
      </c>
      <c r="R894" s="16">
        <f t="shared" si="339"/>
        <v>1.3215547703180213</v>
      </c>
      <c r="S894" s="16">
        <f t="shared" si="340"/>
        <v>0.15547703180212016</v>
      </c>
      <c r="T894" s="16">
        <f t="shared" si="341"/>
        <v>0</v>
      </c>
      <c r="U894" s="16">
        <f t="shared" si="342"/>
        <v>2.5265017667844525</v>
      </c>
      <c r="V894" s="16">
        <f t="shared" si="343"/>
        <v>0.3886925795053004</v>
      </c>
      <c r="W894" s="16">
        <f t="shared" si="344"/>
        <v>0.97173144876325102</v>
      </c>
      <c r="X894" s="16">
        <f t="shared" si="345"/>
        <v>1.5547703180212016</v>
      </c>
      <c r="Y894" s="16">
        <f t="shared" si="346"/>
        <v>0.54416961130742059</v>
      </c>
      <c r="Z894" s="16">
        <f t="shared" si="347"/>
        <v>0.46643109540636046</v>
      </c>
      <c r="AA894" s="16">
        <f t="shared" si="348"/>
        <v>1.010600706713781</v>
      </c>
      <c r="AB894" s="17">
        <f t="shared" si="349"/>
        <v>0.23321554770318023</v>
      </c>
      <c r="AC894" s="15">
        <v>12577.6</v>
      </c>
      <c r="AD894" s="14">
        <f>AVERAGE(Tabela1[[#This Row],[202407-JUL]:[202506-JUN]])</f>
        <v>128.63636363636363</v>
      </c>
      <c r="AE894" s="14">
        <f t="shared" si="350"/>
        <v>151.66666666666666</v>
      </c>
      <c r="AF894" s="5">
        <v>2</v>
      </c>
      <c r="AG894" s="6">
        <v>0</v>
      </c>
      <c r="AH894" s="4">
        <v>0</v>
      </c>
      <c r="AI894" s="23">
        <f>SUM(Tabela1[[#This Row],[ESTOQUE RJ]:[ESTOQUE SC]])</f>
        <v>0</v>
      </c>
      <c r="AJ894" s="4">
        <v>2000</v>
      </c>
      <c r="AK894" s="4">
        <v>0</v>
      </c>
      <c r="AL894" s="24">
        <f>SUM(Tabela1[[#This Row],[QTD CONTAINER]:[QTD FÁBRICA]])</f>
        <v>2000</v>
      </c>
      <c r="AM894" s="7">
        <f t="shared" si="351"/>
        <v>0</v>
      </c>
      <c r="AN894" s="7">
        <f t="shared" si="352"/>
        <v>0</v>
      </c>
      <c r="AO894" s="8">
        <f t="shared" si="353"/>
        <v>15.547703180212016</v>
      </c>
      <c r="AP894" s="9">
        <f t="shared" si="354"/>
        <v>0</v>
      </c>
      <c r="AQ894" s="25">
        <f t="shared" si="355"/>
        <v>15.547703180212016</v>
      </c>
      <c r="AR894" s="18">
        <f t="shared" si="356"/>
        <v>0</v>
      </c>
      <c r="AS894" s="7">
        <f t="shared" si="357"/>
        <v>0</v>
      </c>
      <c r="AT894" s="8">
        <f t="shared" si="358"/>
        <v>13.186813186813188</v>
      </c>
      <c r="AU894" s="9">
        <f t="shared" si="359"/>
        <v>0</v>
      </c>
      <c r="AV894" s="10">
        <f t="shared" si="360"/>
        <v>13.186813186813188</v>
      </c>
      <c r="AW894" s="22">
        <f t="shared" si="361"/>
        <v>0</v>
      </c>
      <c r="AX894" s="5">
        <f t="shared" si="362"/>
        <v>0</v>
      </c>
      <c r="AY894" s="4">
        <f>IF(
  AND(Tabela1[[#This Row],[GRUPO | ITEM]]="PALHETAS",NOT(OR(MID(Tabela1[[#This Row],[ITEM]],1,5)="YN-PF",MID(Tabela1[[#This Row],[ITEM]],1,5)="YN-PC"))),
  0,
  IF(
    ROUNDUP(
      IF(
        IF(D894="A",13-SUM(AR894:AU894),IF(D894="B",11-SUM(AR894:AU894),IF(D894="C",7-SUM(AR894:AU894))))
        &lt;0,
        0,
        IF(D894="A",13-SUM(AR894:AU894),IF(D894="B",11-SUM(AR894:AU894),IF(D894="C",7-SUM(AR894:AU894))))
      )
      *AE894/C894, 0
    )
    *C894 = 0,
    0,
    ROUNDUP(
      IF(
        IF(D894="A",13-SUM(AR894:AU894),IF(D894="B",11-SUM(AR894:AU894),IF(D894="C",7-SUM(AR894:AU894))))
        &lt;0,
        0,
        IF(D894="A",13-SUM(AR894:AU894),IF(D894="B",11-SUM(AR894:AU894),IF(D894="C",7-SUM(AR894:AU894))))
      )
      *AE894/C894, 0
    ) *C894
  )
)</f>
        <v>0</v>
      </c>
      <c r="AZ894" s="26">
        <f>IF(OR(COUNTIF(AB894,"&gt;="&amp;1.5)+COUNTIF(AA894,"&gt;="&amp;1.5)+COUNTIF(Z894,"&gt;="&amp;1.5)+COUNTIF(Y894,"&gt;="&amp;1.5)+COUNTIF(X894,"&gt;="&amp;1.5)&gt;=2,COUNTIF(AB894,"&gt;="&amp;2)&gt;=1,AND(AA894&gt;=1.5,AB894&lt;=0.3,AI894=0)),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+IFERROR(BA894*C894,0),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+IFERROR(BA894*C894,0),
IFERROR(AVERAGEIF(Tabela1[[#This Row],[COMPRA PADRÃO]:[COMPRA &gt;30%]],"&gt;"&amp;0,Tabela1[[#This Row],[COMPRA PADRÃO]:[COMPRA &gt;30%]]),
0))/Tabela1[[#This Row],[U/CX]],0)*Tabela1[[#This Row],[U/CX]])</f>
        <v>0</v>
      </c>
      <c r="BA894" s="19"/>
      <c r="BB894" s="19"/>
      <c r="BC894" s="5"/>
      <c r="BD894" s="43">
        <f t="shared" si="363"/>
        <v>5.3396226415094343</v>
      </c>
      <c r="BE894" s="44">
        <f>Tabela1[[#This Row],[MÉDIA DIÁRIA]]*180</f>
        <v>961.13207547169816</v>
      </c>
      <c r="BF894" s="44">
        <f>Tabela1[[#This Row],[MÉDIA DIÁRIA]]*IF(Tabela1[[#This Row],[ABC FAT]]="A",(13*22),IF(Tabela1[[#This Row],[ABC FAT]]="B",(9*22),IF(Tabela1[[#This Row],[ABC FAT]]="C",(3*22),0)))</f>
        <v>352.41509433962267</v>
      </c>
      <c r="BG894" s="44">
        <f>SUM(Tabela1[[#This Row],[ESTOQUE TOTAL]],Tabela1[[#This Row],[TRÂNSITO TOTAL]])</f>
        <v>2000</v>
      </c>
      <c r="BH8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1.0404397330192382E-3</v>
      </c>
    </row>
    <row r="895" spans="1:61" s="3" customFormat="1" x14ac:dyDescent="0.2">
      <c r="A895" s="4" t="s">
        <v>39</v>
      </c>
      <c r="B895" s="4" t="s">
        <v>742</v>
      </c>
      <c r="C895" s="4">
        <v>20</v>
      </c>
      <c r="D895" s="4" t="s">
        <v>16</v>
      </c>
      <c r="E895" s="5">
        <v>83</v>
      </c>
      <c r="F895" s="4">
        <v>15</v>
      </c>
      <c r="G895" s="4">
        <v>46</v>
      </c>
      <c r="H895" s="4">
        <v>6</v>
      </c>
      <c r="I895" s="4">
        <v>40</v>
      </c>
      <c r="J895" s="4"/>
      <c r="K895" s="4">
        <v>40</v>
      </c>
      <c r="L895" s="4">
        <v>20</v>
      </c>
      <c r="M895" s="4">
        <v>50</v>
      </c>
      <c r="N895" s="4"/>
      <c r="O895" s="4">
        <v>95</v>
      </c>
      <c r="P895" s="4">
        <v>22</v>
      </c>
      <c r="Q895" s="13">
        <f t="shared" si="338"/>
        <v>1.9904076738609111</v>
      </c>
      <c r="R895" s="16">
        <f t="shared" si="339"/>
        <v>0.35971223021582732</v>
      </c>
      <c r="S895" s="16">
        <f t="shared" si="340"/>
        <v>1.1031175059952039</v>
      </c>
      <c r="T895" s="16">
        <f t="shared" si="341"/>
        <v>0.14388489208633093</v>
      </c>
      <c r="U895" s="16">
        <f t="shared" si="342"/>
        <v>0.95923261390887282</v>
      </c>
      <c r="V895" s="16">
        <f t="shared" si="343"/>
        <v>0</v>
      </c>
      <c r="W895" s="16">
        <f t="shared" si="344"/>
        <v>0.95923261390887282</v>
      </c>
      <c r="X895" s="16">
        <f t="shared" si="345"/>
        <v>0.47961630695443641</v>
      </c>
      <c r="Y895" s="16">
        <f t="shared" si="346"/>
        <v>1.199040767386091</v>
      </c>
      <c r="Z895" s="16">
        <f t="shared" si="347"/>
        <v>0</v>
      </c>
      <c r="AA895" s="16">
        <f t="shared" si="348"/>
        <v>2.2781774580335732</v>
      </c>
      <c r="AB895" s="17">
        <f t="shared" si="349"/>
        <v>0.52757793764988004</v>
      </c>
      <c r="AC895" s="15">
        <v>51960.59</v>
      </c>
      <c r="AD895" s="14">
        <f>AVERAGE(Tabela1[[#This Row],[202407-JUL]:[202506-JUN]])</f>
        <v>41.7</v>
      </c>
      <c r="AE895" s="14">
        <f t="shared" si="350"/>
        <v>45.666666666666664</v>
      </c>
      <c r="AF895" s="5">
        <v>0</v>
      </c>
      <c r="AG895" s="6">
        <v>174</v>
      </c>
      <c r="AH895" s="4">
        <v>160</v>
      </c>
      <c r="AI895" s="23">
        <f>SUM(Tabela1[[#This Row],[ESTOQUE RJ]:[ESTOQUE SC]])</f>
        <v>334</v>
      </c>
      <c r="AJ895" s="4">
        <v>240</v>
      </c>
      <c r="AK895" s="4">
        <v>0</v>
      </c>
      <c r="AL895" s="24">
        <f>SUM(Tabela1[[#This Row],[QTD CONTAINER]:[QTD FÁBRICA]])</f>
        <v>240</v>
      </c>
      <c r="AM895" s="7">
        <f t="shared" si="351"/>
        <v>4.1726618705035969</v>
      </c>
      <c r="AN895" s="7">
        <f t="shared" si="352"/>
        <v>3.8369304556354913</v>
      </c>
      <c r="AO895" s="8">
        <f t="shared" si="353"/>
        <v>5.7553956834532372</v>
      </c>
      <c r="AP895" s="9">
        <f t="shared" si="354"/>
        <v>0</v>
      </c>
      <c r="AQ895" s="25">
        <f t="shared" si="355"/>
        <v>13.764988009592326</v>
      </c>
      <c r="AR895" s="18">
        <f t="shared" si="356"/>
        <v>3.8102189781021898</v>
      </c>
      <c r="AS895" s="7">
        <f t="shared" si="357"/>
        <v>3.5036496350364965</v>
      </c>
      <c r="AT895" s="8">
        <f t="shared" si="358"/>
        <v>5.2554744525547452</v>
      </c>
      <c r="AU895" s="9">
        <f t="shared" si="359"/>
        <v>0</v>
      </c>
      <c r="AV895" s="10">
        <f t="shared" si="360"/>
        <v>12.569343065693431</v>
      </c>
      <c r="AW895" s="22">
        <f t="shared" si="361"/>
        <v>0</v>
      </c>
      <c r="AX895" s="5">
        <f t="shared" si="362"/>
        <v>0</v>
      </c>
      <c r="AY895" s="4">
        <f>IF(
  AND(Tabela1[[#This Row],[GRUPO | ITEM]]="PALHETAS",NOT(OR(MID(Tabela1[[#This Row],[ITEM]],1,5)="YN-PF",MID(Tabela1[[#This Row],[ITEM]],1,5)="YN-PC"))),
  0,
  IF(
    ROUNDUP(
      IF(
        IF(D895="A",13-SUM(AR895:AU895),IF(D895="B",11-SUM(AR895:AU895),IF(D895="C",7-SUM(AR895:AU895))))
        &lt;0,
        0,
        IF(D895="A",13-SUM(AR895:AU895),IF(D895="B",11-SUM(AR895:AU895),IF(D895="C",7-SUM(AR895:AU895))))
      )
      *AE895/C895, 0
    )
    *C895 = 0,
    0,
    ROUNDUP(
      IF(
        IF(D895="A",13-SUM(AR895:AU895),IF(D895="B",11-SUM(AR895:AU895),IF(D895="C",7-SUM(AR895:AU895))))
        &lt;0,
        0,
        IF(D895="A",13-SUM(AR895:AU895),IF(D895="B",11-SUM(AR895:AU895),IF(D895="C",7-SUM(AR895:AU895))))
      )
      *AE895/C895, 0
    ) *C895
  )
)</f>
        <v>0</v>
      </c>
      <c r="AZ895" s="26">
        <f>IF(OR(COUNTIF(AB895,"&gt;="&amp;1.5)+COUNTIF(AA895,"&gt;="&amp;1.5)+COUNTIF(Z895,"&gt;="&amp;1.5)+COUNTIF(Y895,"&gt;="&amp;1.5)+COUNTIF(X895,"&gt;="&amp;1.5)&gt;=2,COUNTIF(AB895,"&gt;="&amp;2)&gt;=1,AND(AA895&gt;=1.5,AB895&lt;=0.3,AI895=0)),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+IFERROR(BA895*C895,0),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+IFERROR(BA895*C895,0),
IFERROR(AVERAGEIF(Tabela1[[#This Row],[COMPRA PADRÃO]:[COMPRA &gt;30%]],"&gt;"&amp;0,Tabela1[[#This Row],[COMPRA PADRÃO]:[COMPRA &gt;30%]]),
0))/Tabela1[[#This Row],[U/CX]],0)*Tabela1[[#This Row],[U/CX]])</f>
        <v>0</v>
      </c>
      <c r="BA895" s="19"/>
      <c r="BB895" s="19"/>
      <c r="BC895" s="5"/>
      <c r="BD895" s="43">
        <f t="shared" si="363"/>
        <v>1.5735849056603775</v>
      </c>
      <c r="BE895" s="44">
        <f>Tabela1[[#This Row],[MÉDIA DIÁRIA]]*180</f>
        <v>283.24528301886795</v>
      </c>
      <c r="BF895" s="44">
        <f>Tabela1[[#This Row],[MÉDIA DIÁRIA]]*IF(Tabela1[[#This Row],[ABC FAT]]="A",(13*22),IF(Tabela1[[#This Row],[ABC FAT]]="B",(9*22),IF(Tabela1[[#This Row],[ABC FAT]]="C",(3*22),0)))</f>
        <v>311.56981132075475</v>
      </c>
      <c r="BG895" s="44">
        <f>SUM(Tabela1[[#This Row],[ESTOQUE TOTAL]],Tabela1[[#This Row],[TRÂNSITO TOTAL]])</f>
        <v>574</v>
      </c>
      <c r="BH8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20</v>
      </c>
      <c r="BI8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3.5305089261923792E-3</v>
      </c>
    </row>
    <row r="896" spans="1:61" s="3" customFormat="1" x14ac:dyDescent="0.2">
      <c r="A896" s="4" t="s">
        <v>39</v>
      </c>
      <c r="B896" s="4" t="s">
        <v>701</v>
      </c>
      <c r="C896" s="4">
        <v>20</v>
      </c>
      <c r="D896" s="4" t="s">
        <v>19</v>
      </c>
      <c r="E896" s="5">
        <v>940</v>
      </c>
      <c r="F896" s="4">
        <v>810</v>
      </c>
      <c r="G896" s="4">
        <v>660</v>
      </c>
      <c r="H896" s="4">
        <v>939</v>
      </c>
      <c r="I896" s="4">
        <v>1258</v>
      </c>
      <c r="J896" s="4">
        <v>200</v>
      </c>
      <c r="K896" s="4">
        <v>704</v>
      </c>
      <c r="L896" s="4">
        <v>974</v>
      </c>
      <c r="M896" s="4">
        <v>345</v>
      </c>
      <c r="N896" s="4">
        <v>716</v>
      </c>
      <c r="O896" s="4">
        <v>972</v>
      </c>
      <c r="P896" s="4">
        <v>626</v>
      </c>
      <c r="Q896" s="13">
        <f t="shared" si="338"/>
        <v>1.2335958005249343</v>
      </c>
      <c r="R896" s="16">
        <f t="shared" si="339"/>
        <v>1.0629921259842521</v>
      </c>
      <c r="S896" s="16">
        <f t="shared" si="340"/>
        <v>0.86614173228346458</v>
      </c>
      <c r="T896" s="16">
        <f t="shared" si="341"/>
        <v>1.2322834645669292</v>
      </c>
      <c r="U896" s="16">
        <f t="shared" si="342"/>
        <v>1.6509186351706038</v>
      </c>
      <c r="V896" s="16">
        <f t="shared" si="343"/>
        <v>0.26246719160104987</v>
      </c>
      <c r="W896" s="16">
        <f t="shared" si="344"/>
        <v>0.92388451443569553</v>
      </c>
      <c r="X896" s="16">
        <f t="shared" si="345"/>
        <v>1.2782152230971129</v>
      </c>
      <c r="Y896" s="16">
        <f t="shared" si="346"/>
        <v>0.452755905511811</v>
      </c>
      <c r="Z896" s="16">
        <f t="shared" si="347"/>
        <v>0.93963254593175849</v>
      </c>
      <c r="AA896" s="16">
        <f t="shared" si="348"/>
        <v>1.2755905511811023</v>
      </c>
      <c r="AB896" s="17">
        <f t="shared" si="349"/>
        <v>0.82152230971128604</v>
      </c>
      <c r="AC896" s="15">
        <v>1112746.26</v>
      </c>
      <c r="AD896" s="14">
        <f>AVERAGE(Tabela1[[#This Row],[202407-JUL]:[202506-JUN]])</f>
        <v>762</v>
      </c>
      <c r="AE896" s="14">
        <f t="shared" si="350"/>
        <v>813.09090909090912</v>
      </c>
      <c r="AF896" s="5">
        <v>8</v>
      </c>
      <c r="AG896" s="6">
        <v>4774</v>
      </c>
      <c r="AH896" s="4">
        <v>1760</v>
      </c>
      <c r="AI896" s="23">
        <f>SUM(Tabela1[[#This Row],[ESTOQUE RJ]:[ESTOQUE SC]])</f>
        <v>6534</v>
      </c>
      <c r="AJ896" s="4">
        <v>5960</v>
      </c>
      <c r="AK896" s="4">
        <v>0</v>
      </c>
      <c r="AL896" s="24">
        <f>SUM(Tabela1[[#This Row],[QTD CONTAINER]:[QTD FÁBRICA]])</f>
        <v>5960</v>
      </c>
      <c r="AM896" s="7">
        <f t="shared" si="351"/>
        <v>6.2650918635170605</v>
      </c>
      <c r="AN896" s="7">
        <f t="shared" si="352"/>
        <v>2.309711286089239</v>
      </c>
      <c r="AO896" s="8">
        <f t="shared" si="353"/>
        <v>7.8215223097112858</v>
      </c>
      <c r="AP896" s="9">
        <f t="shared" si="354"/>
        <v>0</v>
      </c>
      <c r="AQ896" s="25">
        <f t="shared" si="355"/>
        <v>16.396325459317588</v>
      </c>
      <c r="AR896" s="18">
        <f t="shared" si="356"/>
        <v>5.8714221824686943</v>
      </c>
      <c r="AS896" s="7">
        <f t="shared" si="357"/>
        <v>2.1645796064400713</v>
      </c>
      <c r="AT896" s="8">
        <f t="shared" si="358"/>
        <v>7.3300536672629697</v>
      </c>
      <c r="AU896" s="9">
        <f t="shared" si="359"/>
        <v>0</v>
      </c>
      <c r="AV896" s="10">
        <f t="shared" si="360"/>
        <v>15.366055456171736</v>
      </c>
      <c r="AW896" s="22">
        <f t="shared" si="361"/>
        <v>0</v>
      </c>
      <c r="AX896" s="5">
        <f t="shared" si="362"/>
        <v>0</v>
      </c>
      <c r="AY896" s="4">
        <f>IF(
  AND(Tabela1[[#This Row],[GRUPO | ITEM]]="PALHETAS",NOT(OR(MID(Tabela1[[#This Row],[ITEM]],1,5)="YN-PF",MID(Tabela1[[#This Row],[ITEM]],1,5)="YN-PC"))),
  0,
  IF(
    ROUNDUP(
      IF(
        IF(D896="A",13-SUM(AR896:AU896),IF(D896="B",11-SUM(AR896:AU896),IF(D896="C",7-SUM(AR896:AU896))))
        &lt;0,
        0,
        IF(D896="A",13-SUM(AR896:AU896),IF(D896="B",11-SUM(AR896:AU896),IF(D896="C",7-SUM(AR896:AU896))))
      )
      *AE896/C896, 0
    )
    *C896 = 0,
    0,
    ROUNDUP(
      IF(
        IF(D896="A",13-SUM(AR896:AU896),IF(D896="B",11-SUM(AR896:AU896),IF(D896="C",7-SUM(AR896:AU896))))
        &lt;0,
        0,
        IF(D896="A",13-SUM(AR896:AU896),IF(D896="B",11-SUM(AR896:AU896),IF(D896="C",7-SUM(AR896:AU896))))
      )
      *AE896/C896, 0
    ) *C896
  )
)</f>
        <v>0</v>
      </c>
      <c r="AZ896" s="26">
        <f>IF(OR(COUNTIF(AB896,"&gt;="&amp;1.5)+COUNTIF(AA896,"&gt;="&amp;1.5)+COUNTIF(Z896,"&gt;="&amp;1.5)+COUNTIF(Y896,"&gt;="&amp;1.5)+COUNTIF(X896,"&gt;="&amp;1.5)&gt;=2,COUNTIF(AB896,"&gt;="&amp;2)&gt;=1,AND(AA896&gt;=1.5,AB896&lt;=0.3,AI896=0)),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+IFERROR(BA896*C896,0),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+IFERROR(BA896*C896,0),
IFERROR(AVERAGEIF(Tabela1[[#This Row],[COMPRA PADRÃO]:[COMPRA &gt;30%]],"&gt;"&amp;0,Tabela1[[#This Row],[COMPRA PADRÃO]:[COMPRA &gt;30%]]),
0))/Tabela1[[#This Row],[U/CX]],0)*Tabela1[[#This Row],[U/CX]])</f>
        <v>0</v>
      </c>
      <c r="BA896" s="33"/>
      <c r="BB896" s="33"/>
      <c r="BC896" s="42"/>
      <c r="BD896" s="43">
        <f t="shared" si="363"/>
        <v>34.505660377358488</v>
      </c>
      <c r="BE896" s="44">
        <f>Tabela1[[#This Row],[MÉDIA DIÁRIA]]*180</f>
        <v>6211.0188679245275</v>
      </c>
      <c r="BF896" s="44">
        <f>Tabela1[[#This Row],[MÉDIA DIÁRIA]]*IF(Tabela1[[#This Row],[ABC FAT]]="A",(13*22),IF(Tabela1[[#This Row],[ABC FAT]]="B",(9*22),IF(Tabela1[[#This Row],[ABC FAT]]="C",(3*22),0)))</f>
        <v>9868.6188679245279</v>
      </c>
      <c r="BG896" s="44">
        <f>SUM(Tabela1[[#This Row],[ESTOQUE TOTAL]],Tabela1[[#This Row],[TRÂNSITO TOTAL]])</f>
        <v>12494</v>
      </c>
      <c r="BH8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3580</v>
      </c>
      <c r="BI8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1.6100418003305145E-4</v>
      </c>
    </row>
    <row r="897" spans="1:61" s="3" customFormat="1" x14ac:dyDescent="0.2">
      <c r="A897" s="4" t="s">
        <v>39</v>
      </c>
      <c r="B897" s="4" t="s">
        <v>744</v>
      </c>
      <c r="C897" s="4">
        <v>20</v>
      </c>
      <c r="D897" s="4" t="s">
        <v>16</v>
      </c>
      <c r="E897" s="5">
        <v>111</v>
      </c>
      <c r="F897" s="4">
        <v>80</v>
      </c>
      <c r="G897" s="4">
        <v>60</v>
      </c>
      <c r="H897" s="4">
        <v>53</v>
      </c>
      <c r="I897" s="4">
        <v>12</v>
      </c>
      <c r="J897" s="4">
        <v>10</v>
      </c>
      <c r="K897" s="4">
        <v>5</v>
      </c>
      <c r="L897" s="4">
        <v>10</v>
      </c>
      <c r="M897" s="4">
        <v>70</v>
      </c>
      <c r="N897" s="4">
        <v>25</v>
      </c>
      <c r="O897" s="4">
        <v>79</v>
      </c>
      <c r="P897" s="4">
        <v>58</v>
      </c>
      <c r="Q897" s="13">
        <f t="shared" si="338"/>
        <v>2.3246073298429319</v>
      </c>
      <c r="R897" s="16">
        <f t="shared" si="339"/>
        <v>1.6753926701570681</v>
      </c>
      <c r="S897" s="16">
        <f t="shared" si="340"/>
        <v>1.256544502617801</v>
      </c>
      <c r="T897" s="16">
        <f t="shared" si="341"/>
        <v>1.1099476439790577</v>
      </c>
      <c r="U897" s="16">
        <f t="shared" si="342"/>
        <v>0.2513089005235602</v>
      </c>
      <c r="V897" s="16">
        <f t="shared" si="343"/>
        <v>0.20942408376963351</v>
      </c>
      <c r="W897" s="16">
        <f t="shared" si="344"/>
        <v>0.10471204188481675</v>
      </c>
      <c r="X897" s="16">
        <f t="shared" si="345"/>
        <v>0.20942408376963351</v>
      </c>
      <c r="Y897" s="16">
        <f t="shared" si="346"/>
        <v>1.4659685863874345</v>
      </c>
      <c r="Z897" s="16">
        <f t="shared" si="347"/>
        <v>0.52356020942408377</v>
      </c>
      <c r="AA897" s="16">
        <f t="shared" si="348"/>
        <v>1.6544502617801047</v>
      </c>
      <c r="AB897" s="17">
        <f t="shared" si="349"/>
        <v>1.2146596858638743</v>
      </c>
      <c r="AC897" s="15">
        <v>92373.33</v>
      </c>
      <c r="AD897" s="14">
        <f>AVERAGE(Tabela1[[#This Row],[202407-JUL]:[202506-JUN]])</f>
        <v>47.75</v>
      </c>
      <c r="AE897" s="14">
        <f t="shared" si="350"/>
        <v>67</v>
      </c>
      <c r="AF897" s="5">
        <v>0</v>
      </c>
      <c r="AG897" s="6">
        <v>398</v>
      </c>
      <c r="AH897" s="4">
        <v>0</v>
      </c>
      <c r="AI897" s="23">
        <f>SUM(Tabela1[[#This Row],[ESTOQUE RJ]:[ESTOQUE SC]])</f>
        <v>398</v>
      </c>
      <c r="AJ897" s="4">
        <v>360</v>
      </c>
      <c r="AK897" s="4">
        <v>0</v>
      </c>
      <c r="AL897" s="24">
        <f>SUM(Tabela1[[#This Row],[QTD CONTAINER]:[QTD FÁBRICA]])</f>
        <v>360</v>
      </c>
      <c r="AM897" s="7">
        <f t="shared" si="351"/>
        <v>8.335078534031414</v>
      </c>
      <c r="AN897" s="7">
        <f t="shared" si="352"/>
        <v>0</v>
      </c>
      <c r="AO897" s="8">
        <f t="shared" si="353"/>
        <v>7.5392670157068062</v>
      </c>
      <c r="AP897" s="9">
        <f t="shared" si="354"/>
        <v>0</v>
      </c>
      <c r="AQ897" s="25">
        <f t="shared" si="355"/>
        <v>15.874345549738219</v>
      </c>
      <c r="AR897" s="18">
        <f t="shared" si="356"/>
        <v>5.9402985074626864</v>
      </c>
      <c r="AS897" s="7">
        <f t="shared" si="357"/>
        <v>0</v>
      </c>
      <c r="AT897" s="8">
        <f t="shared" si="358"/>
        <v>5.3731343283582094</v>
      </c>
      <c r="AU897" s="9">
        <f t="shared" si="359"/>
        <v>0</v>
      </c>
      <c r="AV897" s="10">
        <f t="shared" si="360"/>
        <v>11.313432835820896</v>
      </c>
      <c r="AW897" s="22">
        <f t="shared" si="361"/>
        <v>0</v>
      </c>
      <c r="AX897" s="5">
        <f t="shared" si="362"/>
        <v>0</v>
      </c>
      <c r="AY897" s="4">
        <f>IF(
  AND(Tabela1[[#This Row],[GRUPO | ITEM]]="PALHETAS",NOT(OR(MID(Tabela1[[#This Row],[ITEM]],1,5)="YN-PF",MID(Tabela1[[#This Row],[ITEM]],1,5)="YN-PC"))),
  0,
  IF(
    ROUNDUP(
      IF(
        IF(D897="A",13-SUM(AR897:AU897),IF(D897="B",11-SUM(AR897:AU897),IF(D897="C",7-SUM(AR897:AU897))))
        &lt;0,
        0,
        IF(D897="A",13-SUM(AR897:AU897),IF(D897="B",11-SUM(AR897:AU897),IF(D897="C",7-SUM(AR897:AU897))))
      )
      *AE897/C897, 0
    )
    *C897 = 0,
    0,
    ROUNDUP(
      IF(
        IF(D897="A",13-SUM(AR897:AU897),IF(D897="B",11-SUM(AR897:AU897),IF(D897="C",7-SUM(AR897:AU897))))
        &lt;0,
        0,
        IF(D897="A",13-SUM(AR897:AU897),IF(D897="B",11-SUM(AR897:AU897),IF(D897="C",7-SUM(AR897:AU897))))
      )
      *AE897/C897, 0
    ) *C897
  )
)</f>
        <v>0</v>
      </c>
      <c r="AZ897" s="26">
        <f>IF(OR(COUNTIF(AB897,"&gt;="&amp;1.5)+COUNTIF(AA897,"&gt;="&amp;1.5)+COUNTIF(Z897,"&gt;="&amp;1.5)+COUNTIF(Y897,"&gt;="&amp;1.5)+COUNTIF(X897,"&gt;="&amp;1.5)&gt;=2,COUNTIF(AB897,"&gt;="&amp;2)&gt;=1,AND(AA897&gt;=1.5,AB897&lt;=0.3,AI897=0)),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+IFERROR(BA897*C897,0),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+IFERROR(BA897*C897,0),
IFERROR(AVERAGEIF(Tabela1[[#This Row],[COMPRA PADRÃO]:[COMPRA &gt;30%]],"&gt;"&amp;0,Tabela1[[#This Row],[COMPRA PADRÃO]:[COMPRA &gt;30%]]),
0))/Tabela1[[#This Row],[U/CX]],0)*Tabela1[[#This Row],[U/CX]])</f>
        <v>0</v>
      </c>
      <c r="BA897" s="19"/>
      <c r="BB897" s="19"/>
      <c r="BC897" s="5"/>
      <c r="BD897" s="43">
        <f t="shared" si="363"/>
        <v>2.1622641509433964</v>
      </c>
      <c r="BE897" s="44">
        <f>Tabela1[[#This Row],[MÉDIA DIÁRIA]]*180</f>
        <v>389.20754716981133</v>
      </c>
      <c r="BF897" s="44">
        <f>Tabela1[[#This Row],[MÉDIA DIÁRIA]]*IF(Tabela1[[#This Row],[ABC FAT]]="A",(13*22),IF(Tabela1[[#This Row],[ABC FAT]]="B",(9*22),IF(Tabela1[[#This Row],[ABC FAT]]="C",(3*22),0)))</f>
        <v>428.12830188679249</v>
      </c>
      <c r="BG897" s="44">
        <f>SUM(Tabela1[[#This Row],[ESTOQUE TOTAL]],Tabela1[[#This Row],[TRÂNSITO TOTAL]])</f>
        <v>758</v>
      </c>
      <c r="BH8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60</v>
      </c>
      <c r="BI8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2.5693232499515222E-3</v>
      </c>
    </row>
    <row r="898" spans="1:61" s="3" customFormat="1" x14ac:dyDescent="0.2">
      <c r="A898" s="4" t="s">
        <v>14</v>
      </c>
      <c r="B898" s="4" t="s">
        <v>630</v>
      </c>
      <c r="C898" s="4">
        <v>500</v>
      </c>
      <c r="D898" s="4" t="s">
        <v>85</v>
      </c>
      <c r="E898" s="5">
        <v>50</v>
      </c>
      <c r="F898" s="4">
        <v>10</v>
      </c>
      <c r="G898" s="4"/>
      <c r="H898" s="4">
        <v>100</v>
      </c>
      <c r="I898" s="4">
        <v>200</v>
      </c>
      <c r="J898" s="4"/>
      <c r="K898" s="4">
        <v>150</v>
      </c>
      <c r="L898" s="4">
        <v>550</v>
      </c>
      <c r="M898" s="4">
        <v>100</v>
      </c>
      <c r="N898" s="4"/>
      <c r="O898" s="4">
        <v>100</v>
      </c>
      <c r="P898" s="4"/>
      <c r="Q898" s="13">
        <f t="shared" ref="Q898:Q961" si="364">IFERROR(E898/AVERAGE($E898:$P898),"")</f>
        <v>0.31746031746031744</v>
      </c>
      <c r="R898" s="16">
        <f t="shared" ref="R898:R961" si="365">IFERROR(F898/AVERAGE($E898:$P898),"")</f>
        <v>6.3492063492063489E-2</v>
      </c>
      <c r="S898" s="16">
        <f t="shared" ref="S898:S961" si="366">IFERROR(G898/AVERAGE($E898:$P898),"")</f>
        <v>0</v>
      </c>
      <c r="T898" s="16">
        <f t="shared" ref="T898:T961" si="367">IFERROR(H898/AVERAGE($E898:$P898),"")</f>
        <v>0.63492063492063489</v>
      </c>
      <c r="U898" s="16">
        <f t="shared" ref="U898:U961" si="368">IFERROR(I898/AVERAGE($E898:$P898),"")</f>
        <v>1.2698412698412698</v>
      </c>
      <c r="V898" s="16">
        <f t="shared" ref="V898:V961" si="369">IFERROR(J898/AVERAGE($E898:$P898),"")</f>
        <v>0</v>
      </c>
      <c r="W898" s="16">
        <f t="shared" ref="W898:W961" si="370">IFERROR(K898/AVERAGE($E898:$P898),"")</f>
        <v>0.95238095238095233</v>
      </c>
      <c r="X898" s="16">
        <f t="shared" ref="X898:X961" si="371">IFERROR(L898/AVERAGE($E898:$P898),"")</f>
        <v>3.4920634920634921</v>
      </c>
      <c r="Y898" s="16">
        <f t="shared" ref="Y898:Y961" si="372">IFERROR(M898/AVERAGE($E898:$P898),"")</f>
        <v>0.63492063492063489</v>
      </c>
      <c r="Z898" s="16">
        <f t="shared" ref="Z898:Z961" si="373">IFERROR(N898/AVERAGE($E898:$P898),"")</f>
        <v>0</v>
      </c>
      <c r="AA898" s="16">
        <f t="shared" ref="AA898:AA961" si="374">IFERROR(O898/AVERAGE($E898:$P898),"")</f>
        <v>0.63492063492063489</v>
      </c>
      <c r="AB898" s="17">
        <f t="shared" ref="AB898:AB961" si="375">IFERROR(P898/AVERAGE($E898:$P898),"")</f>
        <v>0</v>
      </c>
      <c r="AC898" s="15">
        <v>12546.3</v>
      </c>
      <c r="AD898" s="14">
        <f>AVERAGE(Tabela1[[#This Row],[202407-JUL]:[202506-JUN]])</f>
        <v>157.5</v>
      </c>
      <c r="AE898" s="14">
        <f t="shared" ref="AE898:AE961" si="376">IFERROR(AVERAGEIF(Q898:AB898,"&gt;"&amp;0.3,E898:P898),0)</f>
        <v>178.57142857142858</v>
      </c>
      <c r="AF898" s="5">
        <v>2</v>
      </c>
      <c r="AG898" s="6">
        <v>1780</v>
      </c>
      <c r="AH898" s="4">
        <v>0</v>
      </c>
      <c r="AI898" s="23">
        <f>SUM(Tabela1[[#This Row],[ESTOQUE RJ]:[ESTOQUE SC]])</f>
        <v>1780</v>
      </c>
      <c r="AJ898" s="4">
        <v>0</v>
      </c>
      <c r="AK898" s="4">
        <v>0</v>
      </c>
      <c r="AL898" s="24">
        <f>SUM(Tabela1[[#This Row],[QTD CONTAINER]:[QTD FÁBRICA]])</f>
        <v>0</v>
      </c>
      <c r="AM898" s="7">
        <f t="shared" ref="AM898:AM961" si="377">AG898/AD898</f>
        <v>11.301587301587302</v>
      </c>
      <c r="AN898" s="7">
        <f t="shared" ref="AN898:AN961" si="378">AH898/AD898</f>
        <v>0</v>
      </c>
      <c r="AO898" s="8">
        <f t="shared" ref="AO898:AO961" si="379">AJ898/AD898</f>
        <v>0</v>
      </c>
      <c r="AP898" s="9">
        <f t="shared" ref="AP898:AP961" si="380">AK898/AD898</f>
        <v>0</v>
      </c>
      <c r="AQ898" s="25">
        <f t="shared" ref="AQ898:AQ961" si="381">SUM(AM898:AP898)</f>
        <v>11.301587301587302</v>
      </c>
      <c r="AR898" s="18">
        <f t="shared" ref="AR898:AR961" si="382">AG898/AE898</f>
        <v>9.968</v>
      </c>
      <c r="AS898" s="7">
        <f t="shared" ref="AS898:AS961" si="383">AH898/AE898</f>
        <v>0</v>
      </c>
      <c r="AT898" s="8">
        <f t="shared" ref="AT898:AT961" si="384">AJ898/AE898</f>
        <v>0</v>
      </c>
      <c r="AU898" s="9">
        <f t="shared" ref="AU898:AU961" si="385">AK898/AE898</f>
        <v>0</v>
      </c>
      <c r="AV898" s="10">
        <f t="shared" ref="AV898:AV961" si="386">SUM(AR898:AU898)</f>
        <v>9.968</v>
      </c>
      <c r="AW898" s="22">
        <f t="shared" ref="AW898:AW961" si="387">IFERROR(AZ898/AVERAGE(AD898:AE898),0)</f>
        <v>0</v>
      </c>
      <c r="AX898" s="5">
        <f t="shared" ref="AX898:AX961" si="388">IF(
  AND(A898="PALHETAS",NOT(OR(MID(B898,1,5)="YN-PF",MID(B898,1,5)="YN-PC"))),
  0,
  IF(
    ROUNDUP(
      IF(
        IF(D898="A",13-SUM(AM898:AP898),IF(D898="B",11-SUM(AM898:AP898),IF(D898="C",7-SUM(AM898:AP898))))
        &lt;0,
        0,
        IF(D898="A",13-SUM(AM898:AP898),IF(D898="B",11-SUM(AM898:AP898),IF(D898="C",7-SUM(AM898:AP898))))
      )
      *AD898/C898,
      0
    )*C898 = 0,
    0,
    ROUNDUP(
      IF(
        IF(D898="A",13-SUM(AM898:AP898),IF(D898="B",11-SUM(AM898:AP898),IF(D898="C",7-SUM(AM898:AP898))))
        &lt;0,
        0,
        IF(D898="A",13-SUM(AM898:AP898),IF(D898="B",11-SUM(AM898:AP898),IF(D898="C",7-SUM(AM898:AP898))))
      )
      *AD898/C898,
      0
    )*C898
  )
)</f>
        <v>0</v>
      </c>
      <c r="AY898" s="4">
        <f>IF(
  AND(Tabela1[[#This Row],[GRUPO | ITEM]]="PALHETAS",NOT(OR(MID(Tabela1[[#This Row],[ITEM]],1,5)="YN-PF",MID(Tabela1[[#This Row],[ITEM]],1,5)="YN-PC"))),
  0,
  IF(
    ROUNDUP(
      IF(
        IF(D898="A",13-SUM(AR898:AU898),IF(D898="B",11-SUM(AR898:AU898),IF(D898="C",7-SUM(AR898:AU898))))
        &lt;0,
        0,
        IF(D898="A",13-SUM(AR898:AU898),IF(D898="B",11-SUM(AR898:AU898),IF(D898="C",7-SUM(AR898:AU898))))
      )
      *AE898/C898, 0
    )
    *C898 = 0,
    0,
    ROUNDUP(
      IF(
        IF(D898="A",13-SUM(AR898:AU898),IF(D898="B",11-SUM(AR898:AU898),IF(D898="C",7-SUM(AR898:AU898))))
        &lt;0,
        0,
        IF(D898="A",13-SUM(AR898:AU898),IF(D898="B",11-SUM(AR898:AU898),IF(D898="C",7-SUM(AR898:AU898))))
      )
      *AE898/C898, 0
    ) *C898
  )
)</f>
        <v>0</v>
      </c>
      <c r="AZ898" s="26">
        <f>IF(OR(COUNTIF(AB898,"&gt;="&amp;1.5)+COUNTIF(AA898,"&gt;="&amp;1.5)+COUNTIF(Z898,"&gt;="&amp;1.5)+COUNTIF(Y898,"&gt;="&amp;1.5)+COUNTIF(X898,"&gt;="&amp;1.5)&gt;=2,COUNTIF(AB898,"&gt;="&amp;2)&gt;=1,AND(AA898&gt;=1.5,AB898&lt;=0.3,AI898=0)),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+IFERROR(BA898*C898,0),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+IFERROR(BA898*C898,0),
IFERROR(AVERAGEIF(Tabela1[[#This Row],[COMPRA PADRÃO]:[COMPRA &gt;30%]],"&gt;"&amp;0,Tabela1[[#This Row],[COMPRA PADRÃO]:[COMPRA &gt;30%]]),
0))/Tabela1[[#This Row],[U/CX]],0)*Tabela1[[#This Row],[U/CX]])</f>
        <v>0</v>
      </c>
      <c r="BA898" s="19"/>
      <c r="BB898" s="19"/>
      <c r="BC898" s="41"/>
      <c r="BD898" s="43">
        <f t="shared" ref="BD898:BD961" si="389">SUM(E898,F898,G898,H898,I898,J898,K898,L898,M898,N898,O898,P898)/265</f>
        <v>4.7547169811320753</v>
      </c>
      <c r="BE898" s="44">
        <f>Tabela1[[#This Row],[MÉDIA DIÁRIA]]*180</f>
        <v>855.84905660377353</v>
      </c>
      <c r="BF898" s="44">
        <f>Tabela1[[#This Row],[MÉDIA DIÁRIA]]*IF(Tabela1[[#This Row],[ABC FAT]]="A",(13*22),IF(Tabela1[[#This Row],[ABC FAT]]="B",(9*22),IF(Tabela1[[#This Row],[ABC FAT]]="C",(3*22),0)))</f>
        <v>313.81132075471697</v>
      </c>
      <c r="BG898" s="44">
        <f>SUM(Tabela1[[#This Row],[ESTOQUE TOTAL]],Tabela1[[#This Row],[TRÂNSITO TOTAL]])</f>
        <v>1780</v>
      </c>
      <c r="BH8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1.1684303350970018E-3</v>
      </c>
    </row>
    <row r="899" spans="1:61" s="3" customFormat="1" x14ac:dyDescent="0.2">
      <c r="A899" s="4" t="s">
        <v>17</v>
      </c>
      <c r="B899" s="4" t="s">
        <v>824</v>
      </c>
      <c r="C899" s="4">
        <v>20</v>
      </c>
      <c r="D899" s="4" t="s">
        <v>85</v>
      </c>
      <c r="E899" s="5"/>
      <c r="F899" s="4"/>
      <c r="G899" s="4"/>
      <c r="H899" s="4">
        <v>40</v>
      </c>
      <c r="I899" s="4"/>
      <c r="J899" s="4"/>
      <c r="K899" s="4">
        <v>70</v>
      </c>
      <c r="L899" s="4">
        <v>20</v>
      </c>
      <c r="M899" s="4"/>
      <c r="N899" s="4"/>
      <c r="O899" s="4">
        <v>20</v>
      </c>
      <c r="P899" s="4">
        <v>90</v>
      </c>
      <c r="Q899" s="13">
        <f t="shared" si="364"/>
        <v>0</v>
      </c>
      <c r="R899" s="16">
        <f t="shared" si="365"/>
        <v>0</v>
      </c>
      <c r="S899" s="16">
        <f t="shared" si="366"/>
        <v>0</v>
      </c>
      <c r="T899" s="16">
        <f t="shared" si="367"/>
        <v>0.83333333333333337</v>
      </c>
      <c r="U899" s="16">
        <f t="shared" si="368"/>
        <v>0</v>
      </c>
      <c r="V899" s="16">
        <f t="shared" si="369"/>
        <v>0</v>
      </c>
      <c r="W899" s="16">
        <f t="shared" si="370"/>
        <v>1.4583333333333333</v>
      </c>
      <c r="X899" s="16">
        <f t="shared" si="371"/>
        <v>0.41666666666666669</v>
      </c>
      <c r="Y899" s="16">
        <f t="shared" si="372"/>
        <v>0</v>
      </c>
      <c r="Z899" s="16">
        <f t="shared" si="373"/>
        <v>0</v>
      </c>
      <c r="AA899" s="16">
        <f t="shared" si="374"/>
        <v>0.41666666666666669</v>
      </c>
      <c r="AB899" s="17">
        <f t="shared" si="375"/>
        <v>1.875</v>
      </c>
      <c r="AC899" s="15">
        <v>9043.85</v>
      </c>
      <c r="AD899" s="14">
        <f>AVERAGE(Tabela1[[#This Row],[202407-JUL]:[202506-JUN]])</f>
        <v>48</v>
      </c>
      <c r="AE899" s="14">
        <f t="shared" si="376"/>
        <v>48</v>
      </c>
      <c r="AF899" s="5">
        <v>0</v>
      </c>
      <c r="AG899" s="6">
        <v>345</v>
      </c>
      <c r="AH899" s="4">
        <v>0</v>
      </c>
      <c r="AI899" s="23">
        <f>SUM(Tabela1[[#This Row],[ESTOQUE RJ]:[ESTOQUE SC]])</f>
        <v>345</v>
      </c>
      <c r="AJ899" s="4">
        <v>0</v>
      </c>
      <c r="AK899" s="4">
        <v>0</v>
      </c>
      <c r="AL899" s="24">
        <f>SUM(Tabela1[[#This Row],[QTD CONTAINER]:[QTD FÁBRICA]])</f>
        <v>0</v>
      </c>
      <c r="AM899" s="7">
        <f t="shared" si="377"/>
        <v>7.1875</v>
      </c>
      <c r="AN899" s="7">
        <f t="shared" si="378"/>
        <v>0</v>
      </c>
      <c r="AO899" s="8">
        <f t="shared" si="379"/>
        <v>0</v>
      </c>
      <c r="AP899" s="9">
        <f t="shared" si="380"/>
        <v>0</v>
      </c>
      <c r="AQ899" s="25">
        <f t="shared" si="381"/>
        <v>7.1875</v>
      </c>
      <c r="AR899" s="18">
        <f t="shared" si="382"/>
        <v>7.1875</v>
      </c>
      <c r="AS899" s="7">
        <f t="shared" si="383"/>
        <v>0</v>
      </c>
      <c r="AT899" s="8">
        <f t="shared" si="384"/>
        <v>0</v>
      </c>
      <c r="AU899" s="9">
        <f t="shared" si="385"/>
        <v>0</v>
      </c>
      <c r="AV899" s="10">
        <f t="shared" si="386"/>
        <v>7.1875</v>
      </c>
      <c r="AW899" s="22">
        <f t="shared" si="387"/>
        <v>0</v>
      </c>
      <c r="AX899" s="5">
        <f t="shared" si="388"/>
        <v>0</v>
      </c>
      <c r="AY899" s="4">
        <f>IF(
  AND(Tabela1[[#This Row],[GRUPO | ITEM]]="PALHETAS",NOT(OR(MID(Tabela1[[#This Row],[ITEM]],1,5)="YN-PF",MID(Tabela1[[#This Row],[ITEM]],1,5)="YN-PC"))),
  0,
  IF(
    ROUNDUP(
      IF(
        IF(D899="A",13-SUM(AR899:AU899),IF(D899="B",11-SUM(AR899:AU899),IF(D899="C",7-SUM(AR899:AU899))))
        &lt;0,
        0,
        IF(D899="A",13-SUM(AR899:AU899),IF(D899="B",11-SUM(AR899:AU899),IF(D899="C",7-SUM(AR899:AU899))))
      )
      *AE899/C899, 0
    )
    *C899 = 0,
    0,
    ROUNDUP(
      IF(
        IF(D899="A",13-SUM(AR899:AU899),IF(D899="B",11-SUM(AR899:AU899),IF(D899="C",7-SUM(AR899:AU899))))
        &lt;0,
        0,
        IF(D899="A",13-SUM(AR899:AU899),IF(D899="B",11-SUM(AR899:AU899),IF(D899="C",7-SUM(AR899:AU899))))
      )
      *AE899/C899, 0
    ) *C899
  )
)</f>
        <v>0</v>
      </c>
      <c r="AZ899" s="26">
        <f>IF(OR(COUNTIF(AB899,"&gt;="&amp;1.5)+COUNTIF(AA899,"&gt;="&amp;1.5)+COUNTIF(Z899,"&gt;="&amp;1.5)+COUNTIF(Y899,"&gt;="&amp;1.5)+COUNTIF(X899,"&gt;="&amp;1.5)&gt;=2,COUNTIF(AB899,"&gt;="&amp;2)&gt;=1,AND(AA899&gt;=1.5,AB899&lt;=0.3,AI899=0)),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+IFERROR(BA899*C899,0),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+IFERROR(BA899*C899,0),
IFERROR(AVERAGEIF(Tabela1[[#This Row],[COMPRA PADRÃO]:[COMPRA &gt;30%]],"&gt;"&amp;0,Tabela1[[#This Row],[COMPRA PADRÃO]:[COMPRA &gt;30%]]),
0))/Tabela1[[#This Row],[U/CX]],0)*Tabela1[[#This Row],[U/CX]])</f>
        <v>0</v>
      </c>
      <c r="BA899" s="19"/>
      <c r="BB899" s="19"/>
      <c r="BC899" s="5"/>
      <c r="BD899" s="43">
        <f t="shared" si="389"/>
        <v>0.90566037735849059</v>
      </c>
      <c r="BE899" s="44">
        <f>Tabela1[[#This Row],[MÉDIA DIÁRIA]]*180</f>
        <v>163.01886792452831</v>
      </c>
      <c r="BF899" s="44">
        <f>Tabela1[[#This Row],[MÉDIA DIÁRIA]]*IF(Tabela1[[#This Row],[ABC FAT]]="A",(13*22),IF(Tabela1[[#This Row],[ABC FAT]]="B",(9*22),IF(Tabela1[[#This Row],[ABC FAT]]="C",(3*22),0)))</f>
        <v>59.773584905660378</v>
      </c>
      <c r="BG899" s="44">
        <f>SUM(Tabela1[[#This Row],[ESTOQUE TOTAL]],Tabela1[[#This Row],[TRÂNSITO TOTAL]])</f>
        <v>345</v>
      </c>
      <c r="BH8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8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900" spans="1:61" s="3" customFormat="1" x14ac:dyDescent="0.2">
      <c r="A900" s="4" t="s">
        <v>34</v>
      </c>
      <c r="B900" s="4" t="s">
        <v>38</v>
      </c>
      <c r="C900" s="4">
        <v>500</v>
      </c>
      <c r="D900" s="4" t="s">
        <v>19</v>
      </c>
      <c r="E900" s="5">
        <v>1935</v>
      </c>
      <c r="F900" s="4">
        <v>1500</v>
      </c>
      <c r="G900" s="4">
        <v>1705</v>
      </c>
      <c r="H900" s="4">
        <v>2425</v>
      </c>
      <c r="I900" s="4">
        <v>2745</v>
      </c>
      <c r="J900" s="4">
        <v>578</v>
      </c>
      <c r="K900" s="4">
        <v>2500</v>
      </c>
      <c r="L900" s="4">
        <v>2500</v>
      </c>
      <c r="M900" s="4">
        <v>1420</v>
      </c>
      <c r="N900" s="4">
        <v>1600</v>
      </c>
      <c r="O900" s="4">
        <v>1940</v>
      </c>
      <c r="P900" s="4">
        <v>1730</v>
      </c>
      <c r="Q900" s="13">
        <f t="shared" si="364"/>
        <v>1.0284347595003986</v>
      </c>
      <c r="R900" s="16">
        <f t="shared" si="365"/>
        <v>0.79723624767472756</v>
      </c>
      <c r="S900" s="16">
        <f t="shared" si="366"/>
        <v>0.90619186819027375</v>
      </c>
      <c r="T900" s="16">
        <f t="shared" si="367"/>
        <v>1.288865267074143</v>
      </c>
      <c r="U900" s="16">
        <f t="shared" si="368"/>
        <v>1.4589423332447515</v>
      </c>
      <c r="V900" s="16">
        <f t="shared" si="369"/>
        <v>0.30720170077066172</v>
      </c>
      <c r="W900" s="16">
        <f t="shared" si="370"/>
        <v>1.3287270794578794</v>
      </c>
      <c r="X900" s="16">
        <f t="shared" si="371"/>
        <v>1.3287270794578794</v>
      </c>
      <c r="Y900" s="16">
        <f t="shared" si="372"/>
        <v>0.75471698113207553</v>
      </c>
      <c r="Z900" s="16">
        <f t="shared" si="373"/>
        <v>0.8503853308530428</v>
      </c>
      <c r="AA900" s="16">
        <f t="shared" si="374"/>
        <v>1.0310922136593144</v>
      </c>
      <c r="AB900" s="17">
        <f t="shared" si="375"/>
        <v>0.91947913898485256</v>
      </c>
      <c r="AC900" s="15">
        <v>286323.62</v>
      </c>
      <c r="AD900" s="14">
        <f>AVERAGE(Tabela1[[#This Row],[202407-JUL]:[202506-JUN]])</f>
        <v>1881.5</v>
      </c>
      <c r="AE900" s="14">
        <f t="shared" si="376"/>
        <v>1881.5</v>
      </c>
      <c r="AF900" s="5">
        <v>11</v>
      </c>
      <c r="AG900" s="6">
        <v>10310</v>
      </c>
      <c r="AH900" s="4">
        <v>0</v>
      </c>
      <c r="AI900" s="23">
        <f>SUM(Tabela1[[#This Row],[ESTOQUE RJ]:[ESTOQUE SC]])</f>
        <v>10310</v>
      </c>
      <c r="AJ900" s="4">
        <v>21000</v>
      </c>
      <c r="AK900" s="4">
        <v>0</v>
      </c>
      <c r="AL900" s="24">
        <f>SUM(Tabela1[[#This Row],[QTD CONTAINER]:[QTD FÁBRICA]])</f>
        <v>21000</v>
      </c>
      <c r="AM900" s="7">
        <f t="shared" si="377"/>
        <v>5.4796704756842942</v>
      </c>
      <c r="AN900" s="7">
        <f t="shared" si="378"/>
        <v>0</v>
      </c>
      <c r="AO900" s="8">
        <f t="shared" si="379"/>
        <v>11.161307467446187</v>
      </c>
      <c r="AP900" s="9">
        <f t="shared" si="380"/>
        <v>0</v>
      </c>
      <c r="AQ900" s="25">
        <f t="shared" si="381"/>
        <v>16.64097794313048</v>
      </c>
      <c r="AR900" s="18">
        <f t="shared" si="382"/>
        <v>5.4796704756842942</v>
      </c>
      <c r="AS900" s="7">
        <f t="shared" si="383"/>
        <v>0</v>
      </c>
      <c r="AT900" s="8">
        <f t="shared" si="384"/>
        <v>11.161307467446187</v>
      </c>
      <c r="AU900" s="9">
        <f t="shared" si="385"/>
        <v>0</v>
      </c>
      <c r="AV900" s="10">
        <f t="shared" si="386"/>
        <v>16.64097794313048</v>
      </c>
      <c r="AW900" s="22">
        <f t="shared" si="387"/>
        <v>0</v>
      </c>
      <c r="AX900" s="5">
        <f t="shared" si="388"/>
        <v>0</v>
      </c>
      <c r="AY900" s="4">
        <f>IF(
  AND(Tabela1[[#This Row],[GRUPO | ITEM]]="PALHETAS",NOT(OR(MID(Tabela1[[#This Row],[ITEM]],1,5)="YN-PF",MID(Tabela1[[#This Row],[ITEM]],1,5)="YN-PC"))),
  0,
  IF(
    ROUNDUP(
      IF(
        IF(D900="A",13-SUM(AR900:AU900),IF(D900="B",11-SUM(AR900:AU900),IF(D900="C",7-SUM(AR900:AU900))))
        &lt;0,
        0,
        IF(D900="A",13-SUM(AR900:AU900),IF(D900="B",11-SUM(AR900:AU900),IF(D900="C",7-SUM(AR900:AU900))))
      )
      *AE900/C900, 0
    )
    *C900 = 0,
    0,
    ROUNDUP(
      IF(
        IF(D900="A",13-SUM(AR900:AU900),IF(D900="B",11-SUM(AR900:AU900),IF(D900="C",7-SUM(AR900:AU900))))
        &lt;0,
        0,
        IF(D900="A",13-SUM(AR900:AU900),IF(D900="B",11-SUM(AR900:AU900),IF(D900="C",7-SUM(AR900:AU900))))
      )
      *AE900/C900, 0
    ) *C900
  )
)</f>
        <v>0</v>
      </c>
      <c r="AZ900" s="26">
        <f>IF(OR(COUNTIF(AB900,"&gt;="&amp;1.5)+COUNTIF(AA900,"&gt;="&amp;1.5)+COUNTIF(Z900,"&gt;="&amp;1.5)+COUNTIF(Y900,"&gt;="&amp;1.5)+COUNTIF(X900,"&gt;="&amp;1.5)&gt;=2,COUNTIF(AB900,"&gt;="&amp;2)&gt;=1,AND(AA900&gt;=1.5,AB900&lt;=0.3,AI900=0)),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+IFERROR(BA900*C900,0),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+IFERROR(BA900*C900,0),
IFERROR(AVERAGEIF(Tabela1[[#This Row],[COMPRA PADRÃO]:[COMPRA &gt;30%]],"&gt;"&amp;0,Tabela1[[#This Row],[COMPRA PADRÃO]:[COMPRA &gt;30%]]),
0))/Tabela1[[#This Row],[U/CX]],0)*Tabela1[[#This Row],[U/CX]])</f>
        <v>0</v>
      </c>
      <c r="BA900" s="19"/>
      <c r="BB900" s="19"/>
      <c r="BC900" s="5"/>
      <c r="BD900" s="43">
        <f t="shared" si="389"/>
        <v>85.2</v>
      </c>
      <c r="BE900" s="44">
        <f>Tabela1[[#This Row],[MÉDIA DIÁRIA]]*180</f>
        <v>15336</v>
      </c>
      <c r="BF900" s="44">
        <f>Tabela1[[#This Row],[MÉDIA DIÁRIA]]*IF(Tabela1[[#This Row],[ABC FAT]]="A",(13*22),IF(Tabela1[[#This Row],[ABC FAT]]="B",(9*22),IF(Tabela1[[#This Row],[ABC FAT]]="C",(3*22),0)))</f>
        <v>24367.200000000001</v>
      </c>
      <c r="BG900" s="44">
        <f>SUM(Tabela1[[#This Row],[ESTOQUE TOTAL]],Tabela1[[#This Row],[TRÂNSITO TOTAL]])</f>
        <v>31310</v>
      </c>
      <c r="BH9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8500</v>
      </c>
      <c r="BI9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6.5206051121544076E-5</v>
      </c>
    </row>
    <row r="901" spans="1:61" s="3" customFormat="1" x14ac:dyDescent="0.2">
      <c r="A901" s="4" t="s">
        <v>34</v>
      </c>
      <c r="B901" s="4" t="s">
        <v>228</v>
      </c>
      <c r="C901" s="4">
        <v>300</v>
      </c>
      <c r="D901" s="4" t="s">
        <v>85</v>
      </c>
      <c r="E901" s="5">
        <v>120</v>
      </c>
      <c r="F901" s="4">
        <v>60</v>
      </c>
      <c r="G901" s="4">
        <v>40</v>
      </c>
      <c r="H901" s="4">
        <v>115</v>
      </c>
      <c r="I901" s="4">
        <v>55</v>
      </c>
      <c r="J901" s="4">
        <v>40</v>
      </c>
      <c r="K901" s="4">
        <v>75</v>
      </c>
      <c r="L901" s="4">
        <v>24</v>
      </c>
      <c r="M901" s="4"/>
      <c r="N901" s="4"/>
      <c r="O901" s="4">
        <v>70</v>
      </c>
      <c r="P901" s="4">
        <v>110</v>
      </c>
      <c r="Q901" s="13">
        <f t="shared" si="364"/>
        <v>1.6925246826516218</v>
      </c>
      <c r="R901" s="16">
        <f t="shared" si="365"/>
        <v>0.84626234132581091</v>
      </c>
      <c r="S901" s="16">
        <f t="shared" si="366"/>
        <v>0.56417489421720723</v>
      </c>
      <c r="T901" s="16">
        <f t="shared" si="367"/>
        <v>1.622002820874471</v>
      </c>
      <c r="U901" s="16">
        <f t="shared" si="368"/>
        <v>0.77574047954865999</v>
      </c>
      <c r="V901" s="16">
        <f t="shared" si="369"/>
        <v>0.56417489421720723</v>
      </c>
      <c r="W901" s="16">
        <f t="shared" si="370"/>
        <v>1.0578279266572637</v>
      </c>
      <c r="X901" s="16">
        <f t="shared" si="371"/>
        <v>0.33850493653032437</v>
      </c>
      <c r="Y901" s="16">
        <f t="shared" si="372"/>
        <v>0</v>
      </c>
      <c r="Z901" s="16">
        <f t="shared" si="373"/>
        <v>0</v>
      </c>
      <c r="AA901" s="16">
        <f t="shared" si="374"/>
        <v>0.98730606488011274</v>
      </c>
      <c r="AB901" s="17">
        <f t="shared" si="375"/>
        <v>1.55148095909732</v>
      </c>
      <c r="AC901" s="15">
        <v>7645.29</v>
      </c>
      <c r="AD901" s="14">
        <f>AVERAGE(Tabela1[[#This Row],[202407-JUL]:[202506-JUN]])</f>
        <v>70.900000000000006</v>
      </c>
      <c r="AE901" s="14">
        <f t="shared" si="376"/>
        <v>70.900000000000006</v>
      </c>
      <c r="AF901" s="5">
        <v>0</v>
      </c>
      <c r="AG901" s="6">
        <v>120</v>
      </c>
      <c r="AH901" s="4">
        <v>0</v>
      </c>
      <c r="AI901" s="23">
        <f>SUM(Tabela1[[#This Row],[ESTOQUE RJ]:[ESTOQUE SC]])</f>
        <v>120</v>
      </c>
      <c r="AJ901" s="4">
        <v>900</v>
      </c>
      <c r="AK901" s="4">
        <v>0</v>
      </c>
      <c r="AL901" s="24">
        <f>SUM(Tabela1[[#This Row],[QTD CONTAINER]:[QTD FÁBRICA]])</f>
        <v>900</v>
      </c>
      <c r="AM901" s="7">
        <f t="shared" si="377"/>
        <v>1.6925246826516218</v>
      </c>
      <c r="AN901" s="7">
        <f t="shared" si="378"/>
        <v>0</v>
      </c>
      <c r="AO901" s="8">
        <f t="shared" si="379"/>
        <v>12.693935119887165</v>
      </c>
      <c r="AP901" s="9">
        <f t="shared" si="380"/>
        <v>0</v>
      </c>
      <c r="AQ901" s="25">
        <f t="shared" si="381"/>
        <v>14.386459802538786</v>
      </c>
      <c r="AR901" s="18">
        <f t="shared" si="382"/>
        <v>1.6925246826516218</v>
      </c>
      <c r="AS901" s="7">
        <f t="shared" si="383"/>
        <v>0</v>
      </c>
      <c r="AT901" s="8">
        <f t="shared" si="384"/>
        <v>12.693935119887165</v>
      </c>
      <c r="AU901" s="9">
        <f t="shared" si="385"/>
        <v>0</v>
      </c>
      <c r="AV901" s="10">
        <f t="shared" si="386"/>
        <v>14.386459802538786</v>
      </c>
      <c r="AW901" s="22">
        <f t="shared" si="387"/>
        <v>0</v>
      </c>
      <c r="AX901" s="5">
        <f t="shared" si="388"/>
        <v>0</v>
      </c>
      <c r="AY901" s="4">
        <f>IF(
  AND(Tabela1[[#This Row],[GRUPO | ITEM]]="PALHETAS",NOT(OR(MID(Tabela1[[#This Row],[ITEM]],1,5)="YN-PF",MID(Tabela1[[#This Row],[ITEM]],1,5)="YN-PC"))),
  0,
  IF(
    ROUNDUP(
      IF(
        IF(D901="A",13-SUM(AR901:AU901),IF(D901="B",11-SUM(AR901:AU901),IF(D901="C",7-SUM(AR901:AU901))))
        &lt;0,
        0,
        IF(D901="A",13-SUM(AR901:AU901),IF(D901="B",11-SUM(AR901:AU901),IF(D901="C",7-SUM(AR901:AU901))))
      )
      *AE901/C901, 0
    )
    *C901 = 0,
    0,
    ROUNDUP(
      IF(
        IF(D901="A",13-SUM(AR901:AU901),IF(D901="B",11-SUM(AR901:AU901),IF(D901="C",7-SUM(AR901:AU901))))
        &lt;0,
        0,
        IF(D901="A",13-SUM(AR901:AU901),IF(D901="B",11-SUM(AR901:AU901),IF(D901="C",7-SUM(AR901:AU901))))
      )
      *AE901/C901, 0
    ) *C901
  )
)</f>
        <v>0</v>
      </c>
      <c r="AZ901" s="26">
        <f>IF(OR(COUNTIF(AB901,"&gt;="&amp;1.5)+COUNTIF(AA901,"&gt;="&amp;1.5)+COUNTIF(Z901,"&gt;="&amp;1.5)+COUNTIF(Y901,"&gt;="&amp;1.5)+COUNTIF(X901,"&gt;="&amp;1.5)&gt;=2,COUNTIF(AB901,"&gt;="&amp;2)&gt;=1,AND(AA901&gt;=1.5,AB901&lt;=0.3,AI901=0)),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+IFERROR(BA901*C901,0),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+IFERROR(BA901*C901,0),
IFERROR(AVERAGEIF(Tabela1[[#This Row],[COMPRA PADRÃO]:[COMPRA &gt;30%]],"&gt;"&amp;0,Tabela1[[#This Row],[COMPRA PADRÃO]:[COMPRA &gt;30%]]),
0))/Tabela1[[#This Row],[U/CX]],0)*Tabela1[[#This Row],[U/CX]])</f>
        <v>0</v>
      </c>
      <c r="BA901" s="19"/>
      <c r="BB901" s="19"/>
      <c r="BC901" s="5"/>
      <c r="BD901" s="43">
        <f t="shared" si="389"/>
        <v>2.6754716981132076</v>
      </c>
      <c r="BE901" s="44">
        <f>Tabela1[[#This Row],[MÉDIA DIÁRIA]]*180</f>
        <v>481.58490566037739</v>
      </c>
      <c r="BF901" s="44">
        <f>Tabela1[[#This Row],[MÉDIA DIÁRIA]]*IF(Tabela1[[#This Row],[ABC FAT]]="A",(13*22),IF(Tabela1[[#This Row],[ABC FAT]]="B",(9*22),IF(Tabela1[[#This Row],[ABC FAT]]="C",(3*22),0)))</f>
        <v>176.58113207547171</v>
      </c>
      <c r="BG901" s="44">
        <f>SUM(Tabela1[[#This Row],[ESTOQUE TOTAL]],Tabela1[[#This Row],[TRÂNSITO TOTAL]])</f>
        <v>1020</v>
      </c>
      <c r="BH9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2.0764770412161101E-3</v>
      </c>
    </row>
    <row r="902" spans="1:61" s="3" customFormat="1" x14ac:dyDescent="0.2">
      <c r="A902" s="4" t="s">
        <v>34</v>
      </c>
      <c r="B902" s="4" t="s">
        <v>226</v>
      </c>
      <c r="C902" s="4">
        <v>100</v>
      </c>
      <c r="D902" s="4" t="s">
        <v>16</v>
      </c>
      <c r="E902" s="5"/>
      <c r="F902" s="4">
        <v>2</v>
      </c>
      <c r="G902" s="4">
        <v>76</v>
      </c>
      <c r="H902" s="4">
        <v>72</v>
      </c>
      <c r="I902" s="4">
        <v>51</v>
      </c>
      <c r="J902" s="4">
        <v>46</v>
      </c>
      <c r="K902" s="4">
        <v>53</v>
      </c>
      <c r="L902" s="4"/>
      <c r="M902" s="4">
        <v>50</v>
      </c>
      <c r="N902" s="4">
        <v>46</v>
      </c>
      <c r="O902" s="4">
        <v>24</v>
      </c>
      <c r="P902" s="4">
        <v>72</v>
      </c>
      <c r="Q902" s="13">
        <f t="shared" si="364"/>
        <v>0</v>
      </c>
      <c r="R902" s="16">
        <f t="shared" si="365"/>
        <v>4.065040650406504E-2</v>
      </c>
      <c r="S902" s="16">
        <f t="shared" si="366"/>
        <v>1.5447154471544715</v>
      </c>
      <c r="T902" s="16">
        <f t="shared" si="367"/>
        <v>1.4634146341463414</v>
      </c>
      <c r="U902" s="16">
        <f t="shared" si="368"/>
        <v>1.0365853658536586</v>
      </c>
      <c r="V902" s="16">
        <f t="shared" si="369"/>
        <v>0.93495934959349591</v>
      </c>
      <c r="W902" s="16">
        <f t="shared" si="370"/>
        <v>1.0772357723577235</v>
      </c>
      <c r="X902" s="16">
        <f t="shared" si="371"/>
        <v>0</v>
      </c>
      <c r="Y902" s="16">
        <f t="shared" si="372"/>
        <v>1.0162601626016259</v>
      </c>
      <c r="Z902" s="16">
        <f t="shared" si="373"/>
        <v>0.93495934959349591</v>
      </c>
      <c r="AA902" s="16">
        <f t="shared" si="374"/>
        <v>0.48780487804878048</v>
      </c>
      <c r="AB902" s="17">
        <f t="shared" si="375"/>
        <v>1.4634146341463414</v>
      </c>
      <c r="AC902" s="15">
        <v>41345.9</v>
      </c>
      <c r="AD902" s="14">
        <f>AVERAGE(Tabela1[[#This Row],[202407-JUL]:[202506-JUN]])</f>
        <v>49.2</v>
      </c>
      <c r="AE902" s="14">
        <f t="shared" si="376"/>
        <v>54.444444444444443</v>
      </c>
      <c r="AF902" s="5">
        <v>0</v>
      </c>
      <c r="AG902" s="6">
        <v>298</v>
      </c>
      <c r="AH902" s="4">
        <v>0</v>
      </c>
      <c r="AI902" s="23">
        <f>SUM(Tabela1[[#This Row],[ESTOQUE RJ]:[ESTOQUE SC]])</f>
        <v>298</v>
      </c>
      <c r="AJ902" s="4">
        <v>400</v>
      </c>
      <c r="AK902" s="4">
        <v>0</v>
      </c>
      <c r="AL902" s="24">
        <f>SUM(Tabela1[[#This Row],[QTD CONTAINER]:[QTD FÁBRICA]])</f>
        <v>400</v>
      </c>
      <c r="AM902" s="7">
        <f t="shared" si="377"/>
        <v>6.0569105691056908</v>
      </c>
      <c r="AN902" s="7">
        <f t="shared" si="378"/>
        <v>0</v>
      </c>
      <c r="AO902" s="8">
        <f t="shared" si="379"/>
        <v>8.1300813008130071</v>
      </c>
      <c r="AP902" s="9">
        <f t="shared" si="380"/>
        <v>0</v>
      </c>
      <c r="AQ902" s="25">
        <f t="shared" si="381"/>
        <v>14.186991869918698</v>
      </c>
      <c r="AR902" s="18">
        <f t="shared" si="382"/>
        <v>5.4734693877551024</v>
      </c>
      <c r="AS902" s="7">
        <f t="shared" si="383"/>
        <v>0</v>
      </c>
      <c r="AT902" s="8">
        <f t="shared" si="384"/>
        <v>7.3469387755102042</v>
      </c>
      <c r="AU902" s="9">
        <f t="shared" si="385"/>
        <v>0</v>
      </c>
      <c r="AV902" s="10">
        <f t="shared" si="386"/>
        <v>12.820408163265306</v>
      </c>
      <c r="AW902" s="22">
        <f t="shared" si="387"/>
        <v>0</v>
      </c>
      <c r="AX902" s="5">
        <f t="shared" si="388"/>
        <v>0</v>
      </c>
      <c r="AY902" s="4">
        <f>IF(
  AND(Tabela1[[#This Row],[GRUPO | ITEM]]="PALHETAS",NOT(OR(MID(Tabela1[[#This Row],[ITEM]],1,5)="YN-PF",MID(Tabela1[[#This Row],[ITEM]],1,5)="YN-PC"))),
  0,
  IF(
    ROUNDUP(
      IF(
        IF(D902="A",13-SUM(AR902:AU902),IF(D902="B",11-SUM(AR902:AU902),IF(D902="C",7-SUM(AR902:AU902))))
        &lt;0,
        0,
        IF(D902="A",13-SUM(AR902:AU902),IF(D902="B",11-SUM(AR902:AU902),IF(D902="C",7-SUM(AR902:AU902))))
      )
      *AE902/C902, 0
    )
    *C902 = 0,
    0,
    ROUNDUP(
      IF(
        IF(D902="A",13-SUM(AR902:AU902),IF(D902="B",11-SUM(AR902:AU902),IF(D902="C",7-SUM(AR902:AU902))))
        &lt;0,
        0,
        IF(D902="A",13-SUM(AR902:AU902),IF(D902="B",11-SUM(AR902:AU902),IF(D902="C",7-SUM(AR902:AU902))))
      )
      *AE902/C902, 0
    ) *C902
  )
)</f>
        <v>0</v>
      </c>
      <c r="AZ902" s="26">
        <f>IF(OR(COUNTIF(AB902,"&gt;="&amp;1.5)+COUNTIF(AA902,"&gt;="&amp;1.5)+COUNTIF(Z902,"&gt;="&amp;1.5)+COUNTIF(Y902,"&gt;="&amp;1.5)+COUNTIF(X902,"&gt;="&amp;1.5)&gt;=2,COUNTIF(AB902,"&gt;="&amp;2)&gt;=1,AND(AA902&gt;=1.5,AB902&lt;=0.3,AI902=0)),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+IFERROR(BA902*C902,0),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+IFERROR(BA902*C902,0),
IFERROR(AVERAGEIF(Tabela1[[#This Row],[COMPRA PADRÃO]:[COMPRA &gt;30%]],"&gt;"&amp;0,Tabela1[[#This Row],[COMPRA PADRÃO]:[COMPRA &gt;30%]]),
0))/Tabela1[[#This Row],[U/CX]],0)*Tabela1[[#This Row],[U/CX]])</f>
        <v>0</v>
      </c>
      <c r="BA902" s="19"/>
      <c r="BB902" s="19"/>
      <c r="BC902" s="5"/>
      <c r="BD902" s="43">
        <f t="shared" si="389"/>
        <v>1.8566037735849057</v>
      </c>
      <c r="BE902" s="44">
        <f>Tabela1[[#This Row],[MÉDIA DIÁRIA]]*180</f>
        <v>334.18867924528303</v>
      </c>
      <c r="BF902" s="44">
        <f>Tabela1[[#This Row],[MÉDIA DIÁRIA]]*IF(Tabela1[[#This Row],[ABC FAT]]="A",(13*22),IF(Tabela1[[#This Row],[ABC FAT]]="B",(9*22),IF(Tabela1[[#This Row],[ABC FAT]]="C",(3*22),0)))</f>
        <v>367.60754716981131</v>
      </c>
      <c r="BG902" s="44">
        <f>SUM(Tabela1[[#This Row],[ESTOQUE TOTAL]],Tabela1[[#This Row],[TRÂNSITO TOTAL]])</f>
        <v>698</v>
      </c>
      <c r="BH9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2.9923215898825656E-3</v>
      </c>
    </row>
    <row r="903" spans="1:61" s="3" customFormat="1" x14ac:dyDescent="0.2">
      <c r="A903" s="4" t="s">
        <v>28</v>
      </c>
      <c r="B903" s="4" t="s">
        <v>29</v>
      </c>
      <c r="C903" s="4">
        <v>200</v>
      </c>
      <c r="D903" s="4" t="s">
        <v>19</v>
      </c>
      <c r="E903" s="5">
        <v>7400</v>
      </c>
      <c r="F903" s="4">
        <v>5400</v>
      </c>
      <c r="G903" s="4">
        <v>4800</v>
      </c>
      <c r="H903" s="4">
        <v>4600</v>
      </c>
      <c r="I903" s="4">
        <v>8000</v>
      </c>
      <c r="J903" s="4">
        <v>1000</v>
      </c>
      <c r="K903" s="4">
        <v>6500</v>
      </c>
      <c r="L903" s="4">
        <v>4000</v>
      </c>
      <c r="M903" s="4">
        <v>5800</v>
      </c>
      <c r="N903" s="4">
        <v>3000</v>
      </c>
      <c r="O903" s="4">
        <v>5200</v>
      </c>
      <c r="P903" s="4">
        <v>3200</v>
      </c>
      <c r="Q903" s="13">
        <f t="shared" si="364"/>
        <v>1.5076400679117148</v>
      </c>
      <c r="R903" s="16">
        <f t="shared" si="365"/>
        <v>1.1001697792869272</v>
      </c>
      <c r="S903" s="16">
        <f t="shared" si="366"/>
        <v>0.97792869269949068</v>
      </c>
      <c r="T903" s="16">
        <f t="shared" si="367"/>
        <v>0.93718166383701196</v>
      </c>
      <c r="U903" s="16">
        <f t="shared" si="368"/>
        <v>1.6298811544991512</v>
      </c>
      <c r="V903" s="16">
        <f t="shared" si="369"/>
        <v>0.2037351443123939</v>
      </c>
      <c r="W903" s="16">
        <f t="shared" si="370"/>
        <v>1.3242784380305603</v>
      </c>
      <c r="X903" s="16">
        <f t="shared" si="371"/>
        <v>0.81494057724957558</v>
      </c>
      <c r="Y903" s="16">
        <f t="shared" si="372"/>
        <v>1.1816638370118846</v>
      </c>
      <c r="Z903" s="16">
        <f t="shared" si="373"/>
        <v>0.61120543293718166</v>
      </c>
      <c r="AA903" s="16">
        <f t="shared" si="374"/>
        <v>1.0594227504244482</v>
      </c>
      <c r="AB903" s="17">
        <f t="shared" si="375"/>
        <v>0.65195246179966049</v>
      </c>
      <c r="AC903" s="15">
        <v>178017</v>
      </c>
      <c r="AD903" s="14">
        <f>AVERAGE(Tabela1[[#This Row],[202407-JUL]:[202506-JUN]])</f>
        <v>4908.333333333333</v>
      </c>
      <c r="AE903" s="14">
        <f t="shared" si="376"/>
        <v>5263.636363636364</v>
      </c>
      <c r="AF903" s="5">
        <v>0</v>
      </c>
      <c r="AG903" s="6">
        <v>33520</v>
      </c>
      <c r="AH903" s="4">
        <v>47600</v>
      </c>
      <c r="AI903" s="23">
        <f>SUM(Tabela1[[#This Row],[ESTOQUE RJ]:[ESTOQUE SC]])</f>
        <v>81120</v>
      </c>
      <c r="AJ903" s="4">
        <v>0</v>
      </c>
      <c r="AK903" s="4">
        <v>0</v>
      </c>
      <c r="AL903" s="24">
        <f>SUM(Tabela1[[#This Row],[QTD CONTAINER]:[QTD FÁBRICA]])</f>
        <v>0</v>
      </c>
      <c r="AM903" s="7">
        <f t="shared" si="377"/>
        <v>6.8292020373514433</v>
      </c>
      <c r="AN903" s="7">
        <f t="shared" si="378"/>
        <v>9.69779286926995</v>
      </c>
      <c r="AO903" s="8">
        <f t="shared" si="379"/>
        <v>0</v>
      </c>
      <c r="AP903" s="9">
        <f t="shared" si="380"/>
        <v>0</v>
      </c>
      <c r="AQ903" s="25">
        <f t="shared" si="381"/>
        <v>16.526994906621393</v>
      </c>
      <c r="AR903" s="18">
        <f t="shared" si="382"/>
        <v>6.3682210708117442</v>
      </c>
      <c r="AS903" s="7">
        <f t="shared" si="383"/>
        <v>9.0431778929188251</v>
      </c>
      <c r="AT903" s="8">
        <f t="shared" si="384"/>
        <v>0</v>
      </c>
      <c r="AU903" s="9">
        <f t="shared" si="385"/>
        <v>0</v>
      </c>
      <c r="AV903" s="10">
        <f t="shared" si="386"/>
        <v>15.411398963730569</v>
      </c>
      <c r="AW903" s="22">
        <f t="shared" si="387"/>
        <v>0</v>
      </c>
      <c r="AX903" s="5">
        <f t="shared" si="388"/>
        <v>0</v>
      </c>
      <c r="AY903" s="4">
        <f>IF(
  AND(Tabela1[[#This Row],[GRUPO | ITEM]]="PALHETAS",NOT(OR(MID(Tabela1[[#This Row],[ITEM]],1,5)="YN-PF",MID(Tabela1[[#This Row],[ITEM]],1,5)="YN-PC"))),
  0,
  IF(
    ROUNDUP(
      IF(
        IF(D903="A",13-SUM(AR903:AU903),IF(D903="B",11-SUM(AR903:AU903),IF(D903="C",7-SUM(AR903:AU903))))
        &lt;0,
        0,
        IF(D903="A",13-SUM(AR903:AU903),IF(D903="B",11-SUM(AR903:AU903),IF(D903="C",7-SUM(AR903:AU903))))
      )
      *AE903/C903, 0
    )
    *C903 = 0,
    0,
    ROUNDUP(
      IF(
        IF(D903="A",13-SUM(AR903:AU903),IF(D903="B",11-SUM(AR903:AU903),IF(D903="C",7-SUM(AR903:AU903))))
        &lt;0,
        0,
        IF(D903="A",13-SUM(AR903:AU903),IF(D903="B",11-SUM(AR903:AU903),IF(D903="C",7-SUM(AR903:AU903))))
      )
      *AE903/C903, 0
    ) *C903
  )
)</f>
        <v>0</v>
      </c>
      <c r="AZ903" s="26">
        <f>IF(OR(COUNTIF(AB903,"&gt;="&amp;1.5)+COUNTIF(AA903,"&gt;="&amp;1.5)+COUNTIF(Z903,"&gt;="&amp;1.5)+COUNTIF(Y903,"&gt;="&amp;1.5)+COUNTIF(X903,"&gt;="&amp;1.5)&gt;=2,COUNTIF(AB903,"&gt;="&amp;2)&gt;=1,AND(AA903&gt;=1.5,AB903&lt;=0.3,AI903=0)),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+IFERROR(BA903*C903,0),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+IFERROR(BA903*C903,0),
IFERROR(AVERAGEIF(Tabela1[[#This Row],[COMPRA PADRÃO]:[COMPRA &gt;30%]],"&gt;"&amp;0,Tabela1[[#This Row],[COMPRA PADRÃO]:[COMPRA &gt;30%]]),
0))/Tabela1[[#This Row],[U/CX]],0)*Tabela1[[#This Row],[U/CX]])</f>
        <v>0</v>
      </c>
      <c r="BA903" s="19"/>
      <c r="BB903" s="19"/>
      <c r="BC903" s="5"/>
      <c r="BD903" s="43">
        <f t="shared" si="389"/>
        <v>222.26415094339623</v>
      </c>
      <c r="BE903" s="44">
        <f>Tabela1[[#This Row],[MÉDIA DIÁRIA]]*180</f>
        <v>40007.547169811325</v>
      </c>
      <c r="BF903" s="44">
        <f>Tabela1[[#This Row],[MÉDIA DIÁRIA]]*IF(Tabela1[[#This Row],[ABC FAT]]="A",(13*22),IF(Tabela1[[#This Row],[ABC FAT]]="B",(9*22),IF(Tabela1[[#This Row],[ABC FAT]]="C",(3*22),0)))</f>
        <v>63567.547169811325</v>
      </c>
      <c r="BG903" s="44">
        <f>SUM(Tabela1[[#This Row],[ESTOQUE TOTAL]],Tabela1[[#This Row],[TRÂNSITO TOTAL]])</f>
        <v>81120</v>
      </c>
      <c r="BH9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22400</v>
      </c>
      <c r="BI9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2.4995283908696469E-5</v>
      </c>
    </row>
    <row r="904" spans="1:61" s="3" customFormat="1" x14ac:dyDescent="0.2">
      <c r="A904" s="4" t="s">
        <v>202</v>
      </c>
      <c r="B904" s="4" t="s">
        <v>265</v>
      </c>
      <c r="C904" s="4">
        <v>15</v>
      </c>
      <c r="D904" s="4" t="s">
        <v>85</v>
      </c>
      <c r="E904" s="5">
        <v>15</v>
      </c>
      <c r="F904" s="4">
        <v>15</v>
      </c>
      <c r="G904" s="4">
        <v>30</v>
      </c>
      <c r="H904" s="4">
        <v>45</v>
      </c>
      <c r="I904" s="4">
        <v>15</v>
      </c>
      <c r="J904" s="4"/>
      <c r="K904" s="4"/>
      <c r="L904" s="4">
        <v>30</v>
      </c>
      <c r="M904" s="4"/>
      <c r="N904" s="4">
        <v>15</v>
      </c>
      <c r="O904" s="4"/>
      <c r="P904" s="4"/>
      <c r="Q904" s="13">
        <f t="shared" si="364"/>
        <v>0.63636363636363635</v>
      </c>
      <c r="R904" s="16">
        <f t="shared" si="365"/>
        <v>0.63636363636363635</v>
      </c>
      <c r="S904" s="16">
        <f t="shared" si="366"/>
        <v>1.2727272727272727</v>
      </c>
      <c r="T904" s="16">
        <f t="shared" si="367"/>
        <v>1.9090909090909089</v>
      </c>
      <c r="U904" s="16">
        <f t="shared" si="368"/>
        <v>0.63636363636363635</v>
      </c>
      <c r="V904" s="16">
        <f t="shared" si="369"/>
        <v>0</v>
      </c>
      <c r="W904" s="16">
        <f t="shared" si="370"/>
        <v>0</v>
      </c>
      <c r="X904" s="16">
        <f t="shared" si="371"/>
        <v>1.2727272727272727</v>
      </c>
      <c r="Y904" s="16">
        <f t="shared" si="372"/>
        <v>0</v>
      </c>
      <c r="Z904" s="16">
        <f t="shared" si="373"/>
        <v>0.63636363636363635</v>
      </c>
      <c r="AA904" s="16">
        <f t="shared" si="374"/>
        <v>0</v>
      </c>
      <c r="AB904" s="17">
        <f t="shared" si="375"/>
        <v>0</v>
      </c>
      <c r="AC904" s="15">
        <v>2964.3</v>
      </c>
      <c r="AD904" s="14">
        <f>AVERAGE(Tabela1[[#This Row],[202407-JUL]:[202506-JUN]])</f>
        <v>23.571428571428573</v>
      </c>
      <c r="AE904" s="14">
        <f t="shared" si="376"/>
        <v>23.571428571428573</v>
      </c>
      <c r="AF904" s="5">
        <v>0</v>
      </c>
      <c r="AG904" s="6">
        <v>180</v>
      </c>
      <c r="AH904" s="4">
        <v>60</v>
      </c>
      <c r="AI904" s="23">
        <f>SUM(Tabela1[[#This Row],[ESTOQUE RJ]:[ESTOQUE SC]])</f>
        <v>240</v>
      </c>
      <c r="AJ904" s="4">
        <v>135</v>
      </c>
      <c r="AK904" s="4">
        <v>0</v>
      </c>
      <c r="AL904" s="24">
        <f>SUM(Tabela1[[#This Row],[QTD CONTAINER]:[QTD FÁBRICA]])</f>
        <v>135</v>
      </c>
      <c r="AM904" s="7">
        <f t="shared" si="377"/>
        <v>7.6363636363636358</v>
      </c>
      <c r="AN904" s="7">
        <f t="shared" si="378"/>
        <v>2.5454545454545454</v>
      </c>
      <c r="AO904" s="8">
        <f t="shared" si="379"/>
        <v>5.7272727272727266</v>
      </c>
      <c r="AP904" s="9">
        <f t="shared" si="380"/>
        <v>0</v>
      </c>
      <c r="AQ904" s="25">
        <f t="shared" si="381"/>
        <v>15.909090909090908</v>
      </c>
      <c r="AR904" s="18">
        <f t="shared" si="382"/>
        <v>7.6363636363636358</v>
      </c>
      <c r="AS904" s="7">
        <f t="shared" si="383"/>
        <v>2.5454545454545454</v>
      </c>
      <c r="AT904" s="8">
        <f t="shared" si="384"/>
        <v>5.7272727272727266</v>
      </c>
      <c r="AU904" s="9">
        <f t="shared" si="385"/>
        <v>0</v>
      </c>
      <c r="AV904" s="10">
        <f t="shared" si="386"/>
        <v>15.909090909090908</v>
      </c>
      <c r="AW904" s="22">
        <f t="shared" si="387"/>
        <v>0</v>
      </c>
      <c r="AX904" s="5">
        <f t="shared" si="388"/>
        <v>0</v>
      </c>
      <c r="AY904" s="4">
        <f>IF(
  AND(Tabela1[[#This Row],[GRUPO | ITEM]]="PALHETAS",NOT(OR(MID(Tabela1[[#This Row],[ITEM]],1,5)="YN-PF",MID(Tabela1[[#This Row],[ITEM]],1,5)="YN-PC"))),
  0,
  IF(
    ROUNDUP(
      IF(
        IF(D904="A",13-SUM(AR904:AU904),IF(D904="B",11-SUM(AR904:AU904),IF(D904="C",7-SUM(AR904:AU904))))
        &lt;0,
        0,
        IF(D904="A",13-SUM(AR904:AU904),IF(D904="B",11-SUM(AR904:AU904),IF(D904="C",7-SUM(AR904:AU904))))
      )
      *AE904/C904, 0
    )
    *C904 = 0,
    0,
    ROUNDUP(
      IF(
        IF(D904="A",13-SUM(AR904:AU904),IF(D904="B",11-SUM(AR904:AU904),IF(D904="C",7-SUM(AR904:AU904))))
        &lt;0,
        0,
        IF(D904="A",13-SUM(AR904:AU904),IF(D904="B",11-SUM(AR904:AU904),IF(D904="C",7-SUM(AR904:AU904))))
      )
      *AE904/C904, 0
    ) *C904
  )
)</f>
        <v>0</v>
      </c>
      <c r="AZ904" s="26">
        <f>IF(OR(COUNTIF(AB904,"&gt;="&amp;1.5)+COUNTIF(AA904,"&gt;="&amp;1.5)+COUNTIF(Z904,"&gt;="&amp;1.5)+COUNTIF(Y904,"&gt;="&amp;1.5)+COUNTIF(X904,"&gt;="&amp;1.5)&gt;=2,COUNTIF(AB904,"&gt;="&amp;2)&gt;=1,AND(AA904&gt;=1.5,AB904&lt;=0.3,AI904=0)),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+IFERROR(BA904*C904,0),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+IFERROR(BA904*C904,0),
IFERROR(AVERAGEIF(Tabela1[[#This Row],[COMPRA PADRÃO]:[COMPRA &gt;30%]],"&gt;"&amp;0,Tabela1[[#This Row],[COMPRA PADRÃO]:[COMPRA &gt;30%]]),
0))/Tabela1[[#This Row],[U/CX]],0)*Tabela1[[#This Row],[U/CX]])</f>
        <v>0</v>
      </c>
      <c r="BA904" s="19"/>
      <c r="BB904" s="19"/>
      <c r="BC904" s="5"/>
      <c r="BD904" s="43">
        <f t="shared" si="389"/>
        <v>0.62264150943396224</v>
      </c>
      <c r="BE904" s="44">
        <f>Tabela1[[#This Row],[MÉDIA DIÁRIA]]*180</f>
        <v>112.0754716981132</v>
      </c>
      <c r="BF904" s="44">
        <f>Tabela1[[#This Row],[MÉDIA DIÁRIA]]*IF(Tabela1[[#This Row],[ABC FAT]]="A",(13*22),IF(Tabela1[[#This Row],[ABC FAT]]="B",(9*22),IF(Tabela1[[#This Row],[ABC FAT]]="C",(3*22),0)))</f>
        <v>41.094339622641506</v>
      </c>
      <c r="BG904" s="44">
        <f>SUM(Tabela1[[#This Row],[ESTOQUE TOTAL]],Tabela1[[#This Row],[TRÂNSITO TOTAL]])</f>
        <v>375</v>
      </c>
      <c r="BH9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8.9225589225589222E-3</v>
      </c>
    </row>
    <row r="905" spans="1:61" s="3" customFormat="1" x14ac:dyDescent="0.2">
      <c r="A905" s="4" t="s">
        <v>39</v>
      </c>
      <c r="B905" s="4" t="s">
        <v>743</v>
      </c>
      <c r="C905" s="4">
        <v>20</v>
      </c>
      <c r="D905" s="4" t="s">
        <v>16</v>
      </c>
      <c r="E905" s="5">
        <v>63</v>
      </c>
      <c r="F905" s="4">
        <v>10</v>
      </c>
      <c r="G905" s="4">
        <v>38</v>
      </c>
      <c r="H905" s="4">
        <v>20</v>
      </c>
      <c r="I905" s="4">
        <v>20</v>
      </c>
      <c r="J905" s="4"/>
      <c r="K905" s="4">
        <v>15</v>
      </c>
      <c r="L905" s="4">
        <v>10</v>
      </c>
      <c r="M905" s="4">
        <v>50</v>
      </c>
      <c r="N905" s="4"/>
      <c r="O905" s="4">
        <v>65</v>
      </c>
      <c r="P905" s="4">
        <v>22</v>
      </c>
      <c r="Q905" s="13">
        <f t="shared" si="364"/>
        <v>2.0127795527156551</v>
      </c>
      <c r="R905" s="16">
        <f t="shared" si="365"/>
        <v>0.31948881789137379</v>
      </c>
      <c r="S905" s="16">
        <f t="shared" si="366"/>
        <v>1.2140575079872205</v>
      </c>
      <c r="T905" s="16">
        <f t="shared" si="367"/>
        <v>0.63897763578274758</v>
      </c>
      <c r="U905" s="16">
        <f t="shared" si="368"/>
        <v>0.63897763578274758</v>
      </c>
      <c r="V905" s="16">
        <f t="shared" si="369"/>
        <v>0</v>
      </c>
      <c r="W905" s="16">
        <f t="shared" si="370"/>
        <v>0.47923322683706071</v>
      </c>
      <c r="X905" s="16">
        <f t="shared" si="371"/>
        <v>0.31948881789137379</v>
      </c>
      <c r="Y905" s="16">
        <f t="shared" si="372"/>
        <v>1.5974440894568689</v>
      </c>
      <c r="Z905" s="16">
        <f t="shared" si="373"/>
        <v>0</v>
      </c>
      <c r="AA905" s="16">
        <f t="shared" si="374"/>
        <v>2.0766773162939298</v>
      </c>
      <c r="AB905" s="17">
        <f t="shared" si="375"/>
        <v>0.70287539936102239</v>
      </c>
      <c r="AC905" s="15">
        <v>39043.449999999997</v>
      </c>
      <c r="AD905" s="14">
        <f>AVERAGE(Tabela1[[#This Row],[202407-JUL]:[202506-JUN]])</f>
        <v>31.3</v>
      </c>
      <c r="AE905" s="14">
        <f t="shared" si="376"/>
        <v>31.3</v>
      </c>
      <c r="AF905" s="5">
        <v>0</v>
      </c>
      <c r="AG905" s="6">
        <v>111</v>
      </c>
      <c r="AH905" s="4">
        <v>80</v>
      </c>
      <c r="AI905" s="23">
        <f>SUM(Tabela1[[#This Row],[ESTOQUE RJ]:[ESTOQUE SC]])</f>
        <v>191</v>
      </c>
      <c r="AJ905" s="4">
        <v>260</v>
      </c>
      <c r="AK905" s="4">
        <v>0</v>
      </c>
      <c r="AL905" s="24">
        <f>SUM(Tabela1[[#This Row],[QTD CONTAINER]:[QTD FÁBRICA]])</f>
        <v>260</v>
      </c>
      <c r="AM905" s="7">
        <f t="shared" si="377"/>
        <v>3.5463258785942493</v>
      </c>
      <c r="AN905" s="7">
        <f t="shared" si="378"/>
        <v>2.5559105431309903</v>
      </c>
      <c r="AO905" s="8">
        <f t="shared" si="379"/>
        <v>8.3067092651757193</v>
      </c>
      <c r="AP905" s="9">
        <f t="shared" si="380"/>
        <v>0</v>
      </c>
      <c r="AQ905" s="25">
        <f t="shared" si="381"/>
        <v>14.408945686900958</v>
      </c>
      <c r="AR905" s="18">
        <f t="shared" si="382"/>
        <v>3.5463258785942493</v>
      </c>
      <c r="AS905" s="7">
        <f t="shared" si="383"/>
        <v>2.5559105431309903</v>
      </c>
      <c r="AT905" s="8">
        <f t="shared" si="384"/>
        <v>8.3067092651757193</v>
      </c>
      <c r="AU905" s="9">
        <f t="shared" si="385"/>
        <v>0</v>
      </c>
      <c r="AV905" s="10">
        <f t="shared" si="386"/>
        <v>14.408945686900958</v>
      </c>
      <c r="AW905" s="22">
        <f t="shared" si="387"/>
        <v>5.7507987220447285</v>
      </c>
      <c r="AX905" s="5">
        <f t="shared" si="388"/>
        <v>0</v>
      </c>
      <c r="AY905" s="4">
        <f>IF(
  AND(Tabela1[[#This Row],[GRUPO | ITEM]]="PALHETAS",NOT(OR(MID(Tabela1[[#This Row],[ITEM]],1,5)="YN-PF",MID(Tabela1[[#This Row],[ITEM]],1,5)="YN-PC"))),
  0,
  IF(
    ROUNDUP(
      IF(
        IF(D905="A",13-SUM(AR905:AU905),IF(D905="B",11-SUM(AR905:AU905),IF(D905="C",7-SUM(AR905:AU905))))
        &lt;0,
        0,
        IF(D905="A",13-SUM(AR905:AU905),IF(D905="B",11-SUM(AR905:AU905),IF(D905="C",7-SUM(AR905:AU905))))
      )
      *AE905/C905, 0
    )
    *C905 = 0,
    0,
    ROUNDUP(
      IF(
        IF(D905="A",13-SUM(AR905:AU905),IF(D905="B",11-SUM(AR905:AU905),IF(D905="C",7-SUM(AR905:AU905))))
        &lt;0,
        0,
        IF(D905="A",13-SUM(AR905:AU905),IF(D905="B",11-SUM(AR905:AU905),IF(D905="C",7-SUM(AR905:AU905))))
      )
      *AE905/C905, 0
    ) *C905
  )
)</f>
        <v>0</v>
      </c>
      <c r="AZ905" s="26">
        <f>IF(OR(COUNTIF(AB905,"&gt;="&amp;1.5)+COUNTIF(AA905,"&gt;="&amp;1.5)+COUNTIF(Z905,"&gt;="&amp;1.5)+COUNTIF(Y905,"&gt;="&amp;1.5)+COUNTIF(X905,"&gt;="&amp;1.5)&gt;=2,COUNTIF(AB905,"&gt;="&amp;2)&gt;=1,AND(AA905&gt;=1.5,AB905&lt;=0.3,AI905=0)),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+IFERROR(BA905*C905,0),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+IFERROR(BA905*C905,0),
IFERROR(AVERAGEIF(Tabela1[[#This Row],[COMPRA PADRÃO]:[COMPRA &gt;30%]],"&gt;"&amp;0,Tabela1[[#This Row],[COMPRA PADRÃO]:[COMPRA &gt;30%]]),
0))/Tabela1[[#This Row],[U/CX]],0)*Tabela1[[#This Row],[U/CX]])</f>
        <v>180</v>
      </c>
      <c r="BA905" s="19"/>
      <c r="BB905" s="19"/>
      <c r="BC905" s="41"/>
      <c r="BD905" s="43">
        <f t="shared" si="389"/>
        <v>1.1811320754716981</v>
      </c>
      <c r="BE905" s="44">
        <f>Tabela1[[#This Row],[MÉDIA DIÁRIA]]*180</f>
        <v>212.60377358490564</v>
      </c>
      <c r="BF905" s="44">
        <f>Tabela1[[#This Row],[MÉDIA DIÁRIA]]*IF(Tabela1[[#This Row],[ABC FAT]]="A",(13*22),IF(Tabela1[[#This Row],[ABC FAT]]="B",(9*22),IF(Tabela1[[#This Row],[ABC FAT]]="C",(3*22),0)))</f>
        <v>233.86415094339623</v>
      </c>
      <c r="BG905" s="44">
        <f>SUM(Tabela1[[#This Row],[ESTOQUE TOTAL]],Tabela1[[#This Row],[TRÂNSITO TOTAL]])</f>
        <v>451</v>
      </c>
      <c r="BH9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4.7035853745118926E-3</v>
      </c>
    </row>
    <row r="906" spans="1:61" s="3" customFormat="1" x14ac:dyDescent="0.2">
      <c r="A906" s="4" t="s">
        <v>202</v>
      </c>
      <c r="B906" s="4" t="s">
        <v>316</v>
      </c>
      <c r="C906" s="4">
        <v>15</v>
      </c>
      <c r="D906" s="4" t="s">
        <v>85</v>
      </c>
      <c r="E906" s="5">
        <v>30</v>
      </c>
      <c r="F906" s="4">
        <v>30</v>
      </c>
      <c r="G906" s="4">
        <v>45</v>
      </c>
      <c r="H906" s="4">
        <v>105</v>
      </c>
      <c r="I906" s="4">
        <v>30</v>
      </c>
      <c r="J906" s="4">
        <v>75</v>
      </c>
      <c r="K906" s="4">
        <v>15</v>
      </c>
      <c r="L906" s="4">
        <v>30</v>
      </c>
      <c r="M906" s="4">
        <v>15</v>
      </c>
      <c r="N906" s="4"/>
      <c r="O906" s="4"/>
      <c r="P906" s="4">
        <v>15</v>
      </c>
      <c r="Q906" s="13">
        <f t="shared" si="364"/>
        <v>0.76923076923076927</v>
      </c>
      <c r="R906" s="16">
        <f t="shared" si="365"/>
        <v>0.76923076923076927</v>
      </c>
      <c r="S906" s="16">
        <f t="shared" si="366"/>
        <v>1.1538461538461537</v>
      </c>
      <c r="T906" s="16">
        <f t="shared" si="367"/>
        <v>2.6923076923076925</v>
      </c>
      <c r="U906" s="16">
        <f t="shared" si="368"/>
        <v>0.76923076923076927</v>
      </c>
      <c r="V906" s="16">
        <f t="shared" si="369"/>
        <v>1.9230769230769231</v>
      </c>
      <c r="W906" s="16">
        <f t="shared" si="370"/>
        <v>0.38461538461538464</v>
      </c>
      <c r="X906" s="16">
        <f t="shared" si="371"/>
        <v>0.76923076923076927</v>
      </c>
      <c r="Y906" s="16">
        <f t="shared" si="372"/>
        <v>0.38461538461538464</v>
      </c>
      <c r="Z906" s="16">
        <f t="shared" si="373"/>
        <v>0</v>
      </c>
      <c r="AA906" s="16">
        <f t="shared" si="374"/>
        <v>0</v>
      </c>
      <c r="AB906" s="17">
        <f t="shared" si="375"/>
        <v>0.38461538461538464</v>
      </c>
      <c r="AC906" s="15">
        <v>6059.85</v>
      </c>
      <c r="AD906" s="14">
        <f>AVERAGE(Tabela1[[#This Row],[202407-JUL]:[202506-JUN]])</f>
        <v>39</v>
      </c>
      <c r="AE906" s="14">
        <f t="shared" si="376"/>
        <v>39</v>
      </c>
      <c r="AF906" s="5">
        <v>0</v>
      </c>
      <c r="AG906" s="6">
        <v>300</v>
      </c>
      <c r="AH906" s="4">
        <v>240</v>
      </c>
      <c r="AI906" s="23">
        <f>SUM(Tabela1[[#This Row],[ESTOQUE RJ]:[ESTOQUE SC]])</f>
        <v>540</v>
      </c>
      <c r="AJ906" s="4">
        <v>405</v>
      </c>
      <c r="AK906" s="4">
        <v>0</v>
      </c>
      <c r="AL906" s="24">
        <f>SUM(Tabela1[[#This Row],[QTD CONTAINER]:[QTD FÁBRICA]])</f>
        <v>405</v>
      </c>
      <c r="AM906" s="7">
        <f t="shared" si="377"/>
        <v>7.6923076923076925</v>
      </c>
      <c r="AN906" s="7">
        <f t="shared" si="378"/>
        <v>6.1538461538461542</v>
      </c>
      <c r="AO906" s="8">
        <f t="shared" si="379"/>
        <v>10.384615384615385</v>
      </c>
      <c r="AP906" s="9">
        <f t="shared" si="380"/>
        <v>0</v>
      </c>
      <c r="AQ906" s="25">
        <f t="shared" si="381"/>
        <v>24.230769230769234</v>
      </c>
      <c r="AR906" s="18">
        <f t="shared" si="382"/>
        <v>7.6923076923076925</v>
      </c>
      <c r="AS906" s="7">
        <f t="shared" si="383"/>
        <v>6.1538461538461542</v>
      </c>
      <c r="AT906" s="8">
        <f t="shared" si="384"/>
        <v>10.384615384615385</v>
      </c>
      <c r="AU906" s="9">
        <f t="shared" si="385"/>
        <v>0</v>
      </c>
      <c r="AV906" s="10">
        <f t="shared" si="386"/>
        <v>24.230769230769234</v>
      </c>
      <c r="AW906" s="22">
        <f t="shared" si="387"/>
        <v>0</v>
      </c>
      <c r="AX906" s="5">
        <f t="shared" si="388"/>
        <v>0</v>
      </c>
      <c r="AY906" s="4">
        <f>IF(
  AND(Tabela1[[#This Row],[GRUPO | ITEM]]="PALHETAS",NOT(OR(MID(Tabela1[[#This Row],[ITEM]],1,5)="YN-PF",MID(Tabela1[[#This Row],[ITEM]],1,5)="YN-PC"))),
  0,
  IF(
    ROUNDUP(
      IF(
        IF(D906="A",13-SUM(AR906:AU906),IF(D906="B",11-SUM(AR906:AU906),IF(D906="C",7-SUM(AR906:AU906))))
        &lt;0,
        0,
        IF(D906="A",13-SUM(AR906:AU906),IF(D906="B",11-SUM(AR906:AU906),IF(D906="C",7-SUM(AR906:AU906))))
      )
      *AE906/C906, 0
    )
    *C906 = 0,
    0,
    ROUNDUP(
      IF(
        IF(D906="A",13-SUM(AR906:AU906),IF(D906="B",11-SUM(AR906:AU906),IF(D906="C",7-SUM(AR906:AU906))))
        &lt;0,
        0,
        IF(D906="A",13-SUM(AR906:AU906),IF(D906="B",11-SUM(AR906:AU906),IF(D906="C",7-SUM(AR906:AU906))))
      )
      *AE906/C906, 0
    ) *C906
  )
)</f>
        <v>0</v>
      </c>
      <c r="AZ906" s="26">
        <f>IF(OR(COUNTIF(AB906,"&gt;="&amp;1.5)+COUNTIF(AA906,"&gt;="&amp;1.5)+COUNTIF(Z906,"&gt;="&amp;1.5)+COUNTIF(Y906,"&gt;="&amp;1.5)+COUNTIF(X906,"&gt;="&amp;1.5)&gt;=2,COUNTIF(AB906,"&gt;="&amp;2)&gt;=1,AND(AA906&gt;=1.5,AB906&lt;=0.3,AI906=0)),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+IFERROR(BA906*C906,0),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+IFERROR(BA906*C906,0),
IFERROR(AVERAGEIF(Tabela1[[#This Row],[COMPRA PADRÃO]:[COMPRA &gt;30%]],"&gt;"&amp;0,Tabela1[[#This Row],[COMPRA PADRÃO]:[COMPRA &gt;30%]]),
0))/Tabela1[[#This Row],[U/CX]],0)*Tabela1[[#This Row],[U/CX]])</f>
        <v>0</v>
      </c>
      <c r="BA906" s="19"/>
      <c r="BB906" s="19"/>
      <c r="BC906" s="5"/>
      <c r="BD906" s="43">
        <f t="shared" si="389"/>
        <v>1.4716981132075471</v>
      </c>
      <c r="BE906" s="44">
        <f>Tabela1[[#This Row],[MÉDIA DIÁRIA]]*180</f>
        <v>264.90566037735846</v>
      </c>
      <c r="BF906" s="44">
        <f>Tabela1[[#This Row],[MÉDIA DIÁRIA]]*IF(Tabela1[[#This Row],[ABC FAT]]="A",(13*22),IF(Tabela1[[#This Row],[ABC FAT]]="B",(9*22),IF(Tabela1[[#This Row],[ABC FAT]]="C",(3*22),0)))</f>
        <v>97.132075471698101</v>
      </c>
      <c r="BG906" s="44">
        <f>SUM(Tabela1[[#This Row],[ESTOQUE TOTAL]],Tabela1[[#This Row],[TRÂNSITO TOTAL]])</f>
        <v>945</v>
      </c>
      <c r="BH9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3.7749287749287755E-3</v>
      </c>
    </row>
    <row r="907" spans="1:61" s="3" customFormat="1" x14ac:dyDescent="0.2">
      <c r="A907" s="4" t="s">
        <v>34</v>
      </c>
      <c r="B907" s="4" t="s">
        <v>132</v>
      </c>
      <c r="C907" s="4">
        <v>300</v>
      </c>
      <c r="D907" s="4" t="s">
        <v>16</v>
      </c>
      <c r="E907" s="5">
        <v>632</v>
      </c>
      <c r="F907" s="4">
        <v>635</v>
      </c>
      <c r="G907" s="4">
        <v>490</v>
      </c>
      <c r="H907" s="4">
        <v>233</v>
      </c>
      <c r="I907" s="4">
        <v>820</v>
      </c>
      <c r="J907" s="4">
        <v>150</v>
      </c>
      <c r="K907" s="4">
        <v>750</v>
      </c>
      <c r="L907" s="4">
        <v>385</v>
      </c>
      <c r="M907" s="4">
        <v>465</v>
      </c>
      <c r="N907" s="4">
        <v>280</v>
      </c>
      <c r="O907" s="4">
        <v>280</v>
      </c>
      <c r="P907" s="4">
        <v>300</v>
      </c>
      <c r="Q907" s="13">
        <f t="shared" si="364"/>
        <v>1.3992619926199261</v>
      </c>
      <c r="R907" s="16">
        <f t="shared" si="365"/>
        <v>1.4059040590405902</v>
      </c>
      <c r="S907" s="16">
        <f t="shared" si="366"/>
        <v>1.084870848708487</v>
      </c>
      <c r="T907" s="16">
        <f t="shared" si="367"/>
        <v>0.51586715867158672</v>
      </c>
      <c r="U907" s="16">
        <f t="shared" si="368"/>
        <v>1.8154981549815496</v>
      </c>
      <c r="V907" s="16">
        <f t="shared" si="369"/>
        <v>0.33210332103321033</v>
      </c>
      <c r="W907" s="16">
        <f t="shared" si="370"/>
        <v>1.6605166051660516</v>
      </c>
      <c r="X907" s="16">
        <f t="shared" si="371"/>
        <v>0.85239852398523985</v>
      </c>
      <c r="Y907" s="16">
        <f t="shared" si="372"/>
        <v>1.0295202952029521</v>
      </c>
      <c r="Z907" s="16">
        <f t="shared" si="373"/>
        <v>0.61992619926199255</v>
      </c>
      <c r="AA907" s="16">
        <f t="shared" si="374"/>
        <v>0.61992619926199255</v>
      </c>
      <c r="AB907" s="17">
        <f t="shared" si="375"/>
        <v>0.66420664206642066</v>
      </c>
      <c r="AC907" s="15">
        <v>92228.97</v>
      </c>
      <c r="AD907" s="14">
        <f>AVERAGE(Tabela1[[#This Row],[202407-JUL]:[202506-JUN]])</f>
        <v>451.66666666666669</v>
      </c>
      <c r="AE907" s="14">
        <f t="shared" si="376"/>
        <v>451.66666666666669</v>
      </c>
      <c r="AF907" s="5">
        <v>7</v>
      </c>
      <c r="AG907" s="6">
        <v>2714</v>
      </c>
      <c r="AH907" s="4">
        <v>0</v>
      </c>
      <c r="AI907" s="23">
        <f>SUM(Tabela1[[#This Row],[ESTOQUE RJ]:[ESTOQUE SC]])</f>
        <v>2714</v>
      </c>
      <c r="AJ907" s="4">
        <v>5100</v>
      </c>
      <c r="AK907" s="4">
        <v>0</v>
      </c>
      <c r="AL907" s="24">
        <f>SUM(Tabela1[[#This Row],[QTD CONTAINER]:[QTD FÁBRICA]])</f>
        <v>5100</v>
      </c>
      <c r="AM907" s="7">
        <f t="shared" si="377"/>
        <v>6.0088560885608855</v>
      </c>
      <c r="AN907" s="7">
        <f t="shared" si="378"/>
        <v>0</v>
      </c>
      <c r="AO907" s="8">
        <f t="shared" si="379"/>
        <v>11.29151291512915</v>
      </c>
      <c r="AP907" s="9">
        <f t="shared" si="380"/>
        <v>0</v>
      </c>
      <c r="AQ907" s="25">
        <f t="shared" si="381"/>
        <v>17.300369003690037</v>
      </c>
      <c r="AR907" s="18">
        <f t="shared" si="382"/>
        <v>6.0088560885608855</v>
      </c>
      <c r="AS907" s="7">
        <f t="shared" si="383"/>
        <v>0</v>
      </c>
      <c r="AT907" s="8">
        <f t="shared" si="384"/>
        <v>11.29151291512915</v>
      </c>
      <c r="AU907" s="9">
        <f t="shared" si="385"/>
        <v>0</v>
      </c>
      <c r="AV907" s="10">
        <f t="shared" si="386"/>
        <v>17.300369003690037</v>
      </c>
      <c r="AW907" s="22">
        <f t="shared" si="387"/>
        <v>0</v>
      </c>
      <c r="AX907" s="5">
        <f t="shared" si="388"/>
        <v>0</v>
      </c>
      <c r="AY907" s="4">
        <f>IF(
  AND(Tabela1[[#This Row],[GRUPO | ITEM]]="PALHETAS",NOT(OR(MID(Tabela1[[#This Row],[ITEM]],1,5)="YN-PF",MID(Tabela1[[#This Row],[ITEM]],1,5)="YN-PC"))),
  0,
  IF(
    ROUNDUP(
      IF(
        IF(D907="A",13-SUM(AR907:AU907),IF(D907="B",11-SUM(AR907:AU907),IF(D907="C",7-SUM(AR907:AU907))))
        &lt;0,
        0,
        IF(D907="A",13-SUM(AR907:AU907),IF(D907="B",11-SUM(AR907:AU907),IF(D907="C",7-SUM(AR907:AU907))))
      )
      *AE907/C907, 0
    )
    *C907 = 0,
    0,
    ROUNDUP(
      IF(
        IF(D907="A",13-SUM(AR907:AU907),IF(D907="B",11-SUM(AR907:AU907),IF(D907="C",7-SUM(AR907:AU907))))
        &lt;0,
        0,
        IF(D907="A",13-SUM(AR907:AU907),IF(D907="B",11-SUM(AR907:AU907),IF(D907="C",7-SUM(AR907:AU907))))
      )
      *AE907/C907, 0
    ) *C907
  )
)</f>
        <v>0</v>
      </c>
      <c r="AZ907" s="26">
        <f>IF(OR(COUNTIF(AB907,"&gt;="&amp;1.5)+COUNTIF(AA907,"&gt;="&amp;1.5)+COUNTIF(Z907,"&gt;="&amp;1.5)+COUNTIF(Y907,"&gt;="&amp;1.5)+COUNTIF(X907,"&gt;="&amp;1.5)&gt;=2,COUNTIF(AB907,"&gt;="&amp;2)&gt;=1,AND(AA907&gt;=1.5,AB907&lt;=0.3,AI907=0)),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+IFERROR(BA907*C907,0),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+IFERROR(BA907*C907,0),
IFERROR(AVERAGEIF(Tabela1[[#This Row],[COMPRA PADRÃO]:[COMPRA &gt;30%]],"&gt;"&amp;0,Tabela1[[#This Row],[COMPRA PADRÃO]:[COMPRA &gt;30%]]),
0))/Tabela1[[#This Row],[U/CX]],0)*Tabela1[[#This Row],[U/CX]])</f>
        <v>0</v>
      </c>
      <c r="BA907" s="19"/>
      <c r="BB907" s="19"/>
      <c r="BC907" s="5"/>
      <c r="BD907" s="43">
        <f t="shared" si="389"/>
        <v>20.452830188679247</v>
      </c>
      <c r="BE907" s="44">
        <f>Tabela1[[#This Row],[MÉDIA DIÁRIA]]*180</f>
        <v>3681.5094339622647</v>
      </c>
      <c r="BF907" s="44">
        <f>Tabela1[[#This Row],[MÉDIA DIÁRIA]]*IF(Tabela1[[#This Row],[ABC FAT]]="A",(13*22),IF(Tabela1[[#This Row],[ABC FAT]]="B",(9*22),IF(Tabela1[[#This Row],[ABC FAT]]="C",(3*22),0)))</f>
        <v>4049.6603773584907</v>
      </c>
      <c r="BG907" s="44">
        <f>SUM(Tabela1[[#This Row],[ESTOQUE TOTAL]],Tabela1[[#This Row],[TRÂNSITO TOTAL]])</f>
        <v>7814</v>
      </c>
      <c r="BH9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2.7162771627716272E-4</v>
      </c>
    </row>
    <row r="908" spans="1:61" s="3" customFormat="1" x14ac:dyDescent="0.2">
      <c r="A908" s="4" t="s">
        <v>122</v>
      </c>
      <c r="B908" s="4" t="s">
        <v>1252</v>
      </c>
      <c r="C908" s="4">
        <v>50</v>
      </c>
      <c r="D908" s="4" t="s">
        <v>85</v>
      </c>
      <c r="E908" s="5">
        <v>50</v>
      </c>
      <c r="F908" s="4">
        <v>20</v>
      </c>
      <c r="G908" s="4">
        <v>100</v>
      </c>
      <c r="H908" s="4">
        <v>20</v>
      </c>
      <c r="I908" s="4">
        <v>293</v>
      </c>
      <c r="J908" s="4"/>
      <c r="K908" s="4"/>
      <c r="L908" s="4"/>
      <c r="M908" s="4"/>
      <c r="N908" s="4"/>
      <c r="O908" s="4">
        <v>50</v>
      </c>
      <c r="P908" s="4">
        <v>150</v>
      </c>
      <c r="Q908" s="13">
        <f t="shared" si="364"/>
        <v>0.51244509516837478</v>
      </c>
      <c r="R908" s="16">
        <f t="shared" si="365"/>
        <v>0.20497803806734993</v>
      </c>
      <c r="S908" s="16">
        <f t="shared" si="366"/>
        <v>1.0248901903367496</v>
      </c>
      <c r="T908" s="16">
        <f t="shared" si="367"/>
        <v>0.20497803806734993</v>
      </c>
      <c r="U908" s="16">
        <f t="shared" si="368"/>
        <v>3.0029282576866767</v>
      </c>
      <c r="V908" s="16">
        <f t="shared" si="369"/>
        <v>0</v>
      </c>
      <c r="W908" s="16">
        <f t="shared" si="370"/>
        <v>0</v>
      </c>
      <c r="X908" s="16">
        <f t="shared" si="371"/>
        <v>0</v>
      </c>
      <c r="Y908" s="16">
        <f t="shared" si="372"/>
        <v>0</v>
      </c>
      <c r="Z908" s="16">
        <f t="shared" si="373"/>
        <v>0</v>
      </c>
      <c r="AA908" s="16">
        <f t="shared" si="374"/>
        <v>0.51244509516837478</v>
      </c>
      <c r="AB908" s="17">
        <f t="shared" si="375"/>
        <v>1.5373352855051245</v>
      </c>
      <c r="AC908" s="15">
        <v>20854.189999999999</v>
      </c>
      <c r="AD908" s="14">
        <f>AVERAGE(Tabela1[[#This Row],[202407-JUL]:[202506-JUN]])</f>
        <v>97.571428571428569</v>
      </c>
      <c r="AE908" s="14">
        <f t="shared" si="376"/>
        <v>128.6</v>
      </c>
      <c r="AF908" s="5">
        <v>0</v>
      </c>
      <c r="AG908" s="6">
        <v>1000</v>
      </c>
      <c r="AH908" s="4">
        <v>0</v>
      </c>
      <c r="AI908" s="23">
        <f>SUM(Tabela1[[#This Row],[ESTOQUE RJ]:[ESTOQUE SC]])</f>
        <v>1000</v>
      </c>
      <c r="AJ908" s="4">
        <v>0</v>
      </c>
      <c r="AK908" s="4">
        <v>0</v>
      </c>
      <c r="AL908" s="24">
        <f>SUM(Tabela1[[#This Row],[QTD CONTAINER]:[QTD FÁBRICA]])</f>
        <v>0</v>
      </c>
      <c r="AM908" s="7">
        <f t="shared" si="377"/>
        <v>10.248901903367496</v>
      </c>
      <c r="AN908" s="7">
        <f t="shared" si="378"/>
        <v>0</v>
      </c>
      <c r="AO908" s="8">
        <f t="shared" si="379"/>
        <v>0</v>
      </c>
      <c r="AP908" s="9">
        <f t="shared" si="380"/>
        <v>0</v>
      </c>
      <c r="AQ908" s="25">
        <f t="shared" si="381"/>
        <v>10.248901903367496</v>
      </c>
      <c r="AR908" s="18">
        <f t="shared" si="382"/>
        <v>7.7760497667185078</v>
      </c>
      <c r="AS908" s="7">
        <f t="shared" si="383"/>
        <v>0</v>
      </c>
      <c r="AT908" s="8">
        <f t="shared" si="384"/>
        <v>0</v>
      </c>
      <c r="AU908" s="9">
        <f t="shared" si="385"/>
        <v>0</v>
      </c>
      <c r="AV908" s="10">
        <f t="shared" si="386"/>
        <v>7.7760497667185078</v>
      </c>
      <c r="AW908" s="22">
        <f t="shared" si="387"/>
        <v>0</v>
      </c>
      <c r="AX908" s="5">
        <f t="shared" si="388"/>
        <v>0</v>
      </c>
      <c r="AY908" s="4">
        <f>IF(
  AND(Tabela1[[#This Row],[GRUPO | ITEM]]="PALHETAS",NOT(OR(MID(Tabela1[[#This Row],[ITEM]],1,5)="YN-PF",MID(Tabela1[[#This Row],[ITEM]],1,5)="YN-PC"))),
  0,
  IF(
    ROUNDUP(
      IF(
        IF(D908="A",13-SUM(AR908:AU908),IF(D908="B",11-SUM(AR908:AU908),IF(D908="C",7-SUM(AR908:AU908))))
        &lt;0,
        0,
        IF(D908="A",13-SUM(AR908:AU908),IF(D908="B",11-SUM(AR908:AU908),IF(D908="C",7-SUM(AR908:AU908))))
      )
      *AE908/C908, 0
    )
    *C908 = 0,
    0,
    ROUNDUP(
      IF(
        IF(D908="A",13-SUM(AR908:AU908),IF(D908="B",11-SUM(AR908:AU908),IF(D908="C",7-SUM(AR908:AU908))))
        &lt;0,
        0,
        IF(D908="A",13-SUM(AR908:AU908),IF(D908="B",11-SUM(AR908:AU908),IF(D908="C",7-SUM(AR908:AU908))))
      )
      *AE908/C908, 0
    ) *C908
  )
)</f>
        <v>0</v>
      </c>
      <c r="AZ908" s="26">
        <f>IF(OR(COUNTIF(AB908,"&gt;="&amp;1.5)+COUNTIF(AA908,"&gt;="&amp;1.5)+COUNTIF(Z908,"&gt;="&amp;1.5)+COUNTIF(Y908,"&gt;="&amp;1.5)+COUNTIF(X908,"&gt;="&amp;1.5)&gt;=2,COUNTIF(AB908,"&gt;="&amp;2)&gt;=1,AND(AA908&gt;=1.5,AB908&lt;=0.3,AI908=0)),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+IFERROR(BA908*C908,0),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+IFERROR(BA908*C908,0),
IFERROR(AVERAGEIF(Tabela1[[#This Row],[COMPRA PADRÃO]:[COMPRA &gt;30%]],"&gt;"&amp;0,Tabela1[[#This Row],[COMPRA PADRÃO]:[COMPRA &gt;30%]]),
0))/Tabela1[[#This Row],[U/CX]],0)*Tabela1[[#This Row],[U/CX]])</f>
        <v>0</v>
      </c>
      <c r="BA908" s="19"/>
      <c r="BB908" s="19"/>
      <c r="BC908" s="5"/>
      <c r="BD908" s="43">
        <f t="shared" si="389"/>
        <v>2.5773584905660378</v>
      </c>
      <c r="BE908" s="44">
        <f>Tabela1[[#This Row],[MÉDIA DIÁRIA]]*180</f>
        <v>463.92452830188682</v>
      </c>
      <c r="BF908" s="44">
        <f>Tabela1[[#This Row],[MÉDIA DIÁRIA]]*IF(Tabela1[[#This Row],[ABC FAT]]="A",(13*22),IF(Tabela1[[#This Row],[ABC FAT]]="B",(9*22),IF(Tabela1[[#This Row],[ABC FAT]]="C",(3*22),0)))</f>
        <v>170.1056603773585</v>
      </c>
      <c r="BG908" s="44">
        <f>SUM(Tabela1[[#This Row],[ESTOQUE TOTAL]],Tabela1[[#This Row],[TRÂNSITO TOTAL]])</f>
        <v>1000</v>
      </c>
      <c r="BH9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2.1555230193590368E-3</v>
      </c>
    </row>
    <row r="909" spans="1:61" s="3" customFormat="1" x14ac:dyDescent="0.2">
      <c r="A909" s="4" t="s">
        <v>39</v>
      </c>
      <c r="B909" s="4" t="s">
        <v>759</v>
      </c>
      <c r="C909" s="4">
        <v>20</v>
      </c>
      <c r="D909" s="4" t="s">
        <v>19</v>
      </c>
      <c r="E909" s="5"/>
      <c r="F909" s="4">
        <v>259</v>
      </c>
      <c r="G909" s="4">
        <v>241</v>
      </c>
      <c r="H909" s="4">
        <v>207</v>
      </c>
      <c r="I909" s="4">
        <v>316</v>
      </c>
      <c r="J909" s="4">
        <v>21</v>
      </c>
      <c r="K909" s="4">
        <v>232</v>
      </c>
      <c r="L909" s="4">
        <v>181</v>
      </c>
      <c r="M909" s="4">
        <v>130</v>
      </c>
      <c r="N909" s="4">
        <v>100</v>
      </c>
      <c r="O909" s="4">
        <v>161</v>
      </c>
      <c r="P909" s="4">
        <v>119</v>
      </c>
      <c r="Q909" s="13">
        <f t="shared" si="364"/>
        <v>0</v>
      </c>
      <c r="R909" s="16">
        <f t="shared" si="365"/>
        <v>1.4483985765124556</v>
      </c>
      <c r="S909" s="16">
        <f t="shared" si="366"/>
        <v>1.347737671581088</v>
      </c>
      <c r="T909" s="16">
        <f t="shared" si="367"/>
        <v>1.1576004067107271</v>
      </c>
      <c r="U909" s="16">
        <f t="shared" si="368"/>
        <v>1.7671581087951196</v>
      </c>
      <c r="V909" s="16">
        <f t="shared" si="369"/>
        <v>0.11743772241992882</v>
      </c>
      <c r="W909" s="16">
        <f t="shared" si="370"/>
        <v>1.2974072191154042</v>
      </c>
      <c r="X909" s="16">
        <f t="shared" si="371"/>
        <v>1.0122013218098627</v>
      </c>
      <c r="Y909" s="16">
        <f t="shared" si="372"/>
        <v>0.72699542450432131</v>
      </c>
      <c r="Z909" s="16">
        <f t="shared" si="373"/>
        <v>0.55922724961870873</v>
      </c>
      <c r="AA909" s="16">
        <f t="shared" si="374"/>
        <v>0.90035587188612098</v>
      </c>
      <c r="AB909" s="17">
        <f t="shared" si="375"/>
        <v>0.66548042704626331</v>
      </c>
      <c r="AC909" s="15">
        <v>209935.05</v>
      </c>
      <c r="AD909" s="14">
        <f>AVERAGE(Tabela1[[#This Row],[202407-JUL]:[202506-JUN]])</f>
        <v>178.81818181818181</v>
      </c>
      <c r="AE909" s="14">
        <f t="shared" si="376"/>
        <v>194.6</v>
      </c>
      <c r="AF909" s="5">
        <v>4</v>
      </c>
      <c r="AG909" s="6">
        <v>1279</v>
      </c>
      <c r="AH909" s="4">
        <v>800</v>
      </c>
      <c r="AI909" s="23">
        <f>SUM(Tabela1[[#This Row],[ESTOQUE RJ]:[ESTOQUE SC]])</f>
        <v>2079</v>
      </c>
      <c r="AJ909" s="4">
        <v>720</v>
      </c>
      <c r="AK909" s="4">
        <v>0</v>
      </c>
      <c r="AL909" s="24">
        <f>SUM(Tabela1[[#This Row],[QTD CONTAINER]:[QTD FÁBRICA]])</f>
        <v>720</v>
      </c>
      <c r="AM909" s="7">
        <f t="shared" si="377"/>
        <v>7.1525165226232845</v>
      </c>
      <c r="AN909" s="7">
        <f t="shared" si="378"/>
        <v>4.4738179969496699</v>
      </c>
      <c r="AO909" s="8">
        <f t="shared" si="379"/>
        <v>4.0264361972547027</v>
      </c>
      <c r="AP909" s="9">
        <f t="shared" si="380"/>
        <v>0</v>
      </c>
      <c r="AQ909" s="25">
        <f t="shared" si="381"/>
        <v>15.652770716827657</v>
      </c>
      <c r="AR909" s="18">
        <f t="shared" si="382"/>
        <v>6.5724563206577598</v>
      </c>
      <c r="AS909" s="7">
        <f t="shared" si="383"/>
        <v>4.1109969167523124</v>
      </c>
      <c r="AT909" s="8">
        <f t="shared" si="384"/>
        <v>3.6998972250770814</v>
      </c>
      <c r="AU909" s="9">
        <f t="shared" si="385"/>
        <v>0</v>
      </c>
      <c r="AV909" s="10">
        <f t="shared" si="386"/>
        <v>14.383350462487154</v>
      </c>
      <c r="AW909" s="22">
        <f t="shared" si="387"/>
        <v>0</v>
      </c>
      <c r="AX909" s="5">
        <f t="shared" si="388"/>
        <v>0</v>
      </c>
      <c r="AY909" s="4">
        <f>IF(
  AND(Tabela1[[#This Row],[GRUPO | ITEM]]="PALHETAS",NOT(OR(MID(Tabela1[[#This Row],[ITEM]],1,5)="YN-PF",MID(Tabela1[[#This Row],[ITEM]],1,5)="YN-PC"))),
  0,
  IF(
    ROUNDUP(
      IF(
        IF(D909="A",13-SUM(AR909:AU909),IF(D909="B",11-SUM(AR909:AU909),IF(D909="C",7-SUM(AR909:AU909))))
        &lt;0,
        0,
        IF(D909="A",13-SUM(AR909:AU909),IF(D909="B",11-SUM(AR909:AU909),IF(D909="C",7-SUM(AR909:AU909))))
      )
      *AE909/C909, 0
    )
    *C909 = 0,
    0,
    ROUNDUP(
      IF(
        IF(D909="A",13-SUM(AR909:AU909),IF(D909="B",11-SUM(AR909:AU909),IF(D909="C",7-SUM(AR909:AU909))))
        &lt;0,
        0,
        IF(D909="A",13-SUM(AR909:AU909),IF(D909="B",11-SUM(AR909:AU909),IF(D909="C",7-SUM(AR909:AU909))))
      )
      *AE909/C909, 0
    ) *C909
  )
)</f>
        <v>0</v>
      </c>
      <c r="AZ909" s="26">
        <f>IF(OR(COUNTIF(AB909,"&gt;="&amp;1.5)+COUNTIF(AA909,"&gt;="&amp;1.5)+COUNTIF(Z909,"&gt;="&amp;1.5)+COUNTIF(Y909,"&gt;="&amp;1.5)+COUNTIF(X909,"&gt;="&amp;1.5)&gt;=2,COUNTIF(AB909,"&gt;="&amp;2)&gt;=1,AND(AA909&gt;=1.5,AB909&lt;=0.3,AI909=0)),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+IFERROR(BA909*C909,0),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+IFERROR(BA909*C909,0),
IFERROR(AVERAGEIF(Tabela1[[#This Row],[COMPRA PADRÃO]:[COMPRA &gt;30%]],"&gt;"&amp;0,Tabela1[[#This Row],[COMPRA PADRÃO]:[COMPRA &gt;30%]]),
0))/Tabela1[[#This Row],[U/CX]],0)*Tabela1[[#This Row],[U/CX]])</f>
        <v>0</v>
      </c>
      <c r="BA909" s="19"/>
      <c r="BB909" s="19"/>
      <c r="BC909" s="5"/>
      <c r="BD909" s="43">
        <f t="shared" si="389"/>
        <v>7.4226415094339622</v>
      </c>
      <c r="BE909" s="44">
        <f>Tabela1[[#This Row],[MÉDIA DIÁRIA]]*180</f>
        <v>1336.0754716981132</v>
      </c>
      <c r="BF909" s="44">
        <f>Tabela1[[#This Row],[MÉDIA DIÁRIA]]*IF(Tabela1[[#This Row],[ABC FAT]]="A",(13*22),IF(Tabela1[[#This Row],[ABC FAT]]="B",(9*22),IF(Tabela1[[#This Row],[ABC FAT]]="C",(3*22),0)))</f>
        <v>2122.875471698113</v>
      </c>
      <c r="BG909" s="44">
        <f>SUM(Tabela1[[#This Row],[ESTOQUE TOTAL]],Tabela1[[#This Row],[TRÂNSITO TOTAL]])</f>
        <v>2799</v>
      </c>
      <c r="BH9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660</v>
      </c>
      <c r="BI9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7.4846071287352426E-4</v>
      </c>
    </row>
    <row r="910" spans="1:61" s="3" customFormat="1" x14ac:dyDescent="0.2">
      <c r="A910" s="4" t="s">
        <v>34</v>
      </c>
      <c r="B910" s="4" t="s">
        <v>76</v>
      </c>
      <c r="C910" s="4">
        <v>250</v>
      </c>
      <c r="D910" s="4" t="s">
        <v>19</v>
      </c>
      <c r="E910" s="5">
        <v>660</v>
      </c>
      <c r="F910" s="4">
        <v>655</v>
      </c>
      <c r="G910" s="4">
        <v>629</v>
      </c>
      <c r="H910" s="4">
        <v>1495</v>
      </c>
      <c r="I910" s="4">
        <v>910</v>
      </c>
      <c r="J910" s="4">
        <v>285</v>
      </c>
      <c r="K910" s="4">
        <v>937</v>
      </c>
      <c r="L910" s="4">
        <v>935</v>
      </c>
      <c r="M910" s="4">
        <v>595</v>
      </c>
      <c r="N910" s="4">
        <v>420</v>
      </c>
      <c r="O910" s="4">
        <v>660</v>
      </c>
      <c r="P910" s="4">
        <v>570</v>
      </c>
      <c r="Q910" s="13">
        <f t="shared" si="364"/>
        <v>0.90503942406582105</v>
      </c>
      <c r="R910" s="16">
        <f t="shared" si="365"/>
        <v>0.89818306479259513</v>
      </c>
      <c r="S910" s="16">
        <f t="shared" si="366"/>
        <v>0.86252999657182039</v>
      </c>
      <c r="T910" s="16">
        <f t="shared" si="367"/>
        <v>2.050051422694549</v>
      </c>
      <c r="U910" s="16">
        <f t="shared" si="368"/>
        <v>1.2478573877271169</v>
      </c>
      <c r="V910" s="16">
        <f t="shared" si="369"/>
        <v>0.3908124785738773</v>
      </c>
      <c r="W910" s="16">
        <f t="shared" si="370"/>
        <v>1.2848817278025368</v>
      </c>
      <c r="X910" s="16">
        <f t="shared" si="371"/>
        <v>1.2821391840932466</v>
      </c>
      <c r="Y910" s="16">
        <f t="shared" si="372"/>
        <v>0.81590675351388409</v>
      </c>
      <c r="Z910" s="16">
        <f t="shared" si="373"/>
        <v>0.57593417895097698</v>
      </c>
      <c r="AA910" s="16">
        <f t="shared" si="374"/>
        <v>0.90503942406582105</v>
      </c>
      <c r="AB910" s="17">
        <f t="shared" si="375"/>
        <v>0.7816249571477546</v>
      </c>
      <c r="AC910" s="15">
        <v>169702.07</v>
      </c>
      <c r="AD910" s="14">
        <f>AVERAGE(Tabela1[[#This Row],[202407-JUL]:[202506-JUN]])</f>
        <v>729.25</v>
      </c>
      <c r="AE910" s="14">
        <f t="shared" si="376"/>
        <v>729.25</v>
      </c>
      <c r="AF910" s="5">
        <v>4</v>
      </c>
      <c r="AG910" s="6">
        <v>4228</v>
      </c>
      <c r="AH910" s="4">
        <v>0</v>
      </c>
      <c r="AI910" s="23">
        <f>SUM(Tabela1[[#This Row],[ESTOQUE RJ]:[ESTOQUE SC]])</f>
        <v>4228</v>
      </c>
      <c r="AJ910" s="4">
        <v>8250</v>
      </c>
      <c r="AK910" s="4">
        <v>0</v>
      </c>
      <c r="AL910" s="24">
        <f>SUM(Tabela1[[#This Row],[QTD CONTAINER]:[QTD FÁBRICA]])</f>
        <v>8250</v>
      </c>
      <c r="AM910" s="7">
        <f t="shared" si="377"/>
        <v>5.7977374014398357</v>
      </c>
      <c r="AN910" s="7">
        <f t="shared" si="378"/>
        <v>0</v>
      </c>
      <c r="AO910" s="8">
        <f t="shared" si="379"/>
        <v>11.312992800822762</v>
      </c>
      <c r="AP910" s="9">
        <f t="shared" si="380"/>
        <v>0</v>
      </c>
      <c r="AQ910" s="25">
        <f t="shared" si="381"/>
        <v>17.110730202262598</v>
      </c>
      <c r="AR910" s="18">
        <f t="shared" si="382"/>
        <v>5.7977374014398357</v>
      </c>
      <c r="AS910" s="7">
        <f t="shared" si="383"/>
        <v>0</v>
      </c>
      <c r="AT910" s="8">
        <f t="shared" si="384"/>
        <v>11.312992800822762</v>
      </c>
      <c r="AU910" s="9">
        <f t="shared" si="385"/>
        <v>0</v>
      </c>
      <c r="AV910" s="10">
        <f t="shared" si="386"/>
        <v>17.110730202262598</v>
      </c>
      <c r="AW910" s="22">
        <f t="shared" si="387"/>
        <v>0</v>
      </c>
      <c r="AX910" s="5">
        <f t="shared" si="388"/>
        <v>0</v>
      </c>
      <c r="AY910" s="4">
        <f>IF(
  AND(Tabela1[[#This Row],[GRUPO | ITEM]]="PALHETAS",NOT(OR(MID(Tabela1[[#This Row],[ITEM]],1,5)="YN-PF",MID(Tabela1[[#This Row],[ITEM]],1,5)="YN-PC"))),
  0,
  IF(
    ROUNDUP(
      IF(
        IF(D910="A",13-SUM(AR910:AU910),IF(D910="B",11-SUM(AR910:AU910),IF(D910="C",7-SUM(AR910:AU910))))
        &lt;0,
        0,
        IF(D910="A",13-SUM(AR910:AU910),IF(D910="B",11-SUM(AR910:AU910),IF(D910="C",7-SUM(AR910:AU910))))
      )
      *AE910/C910, 0
    )
    *C910 = 0,
    0,
    ROUNDUP(
      IF(
        IF(D910="A",13-SUM(AR910:AU910),IF(D910="B",11-SUM(AR910:AU910),IF(D910="C",7-SUM(AR910:AU910))))
        &lt;0,
        0,
        IF(D910="A",13-SUM(AR910:AU910),IF(D910="B",11-SUM(AR910:AU910),IF(D910="C",7-SUM(AR910:AU910))))
      )
      *AE910/C910, 0
    ) *C910
  )
)</f>
        <v>0</v>
      </c>
      <c r="AZ910" s="26">
        <f>IF(OR(COUNTIF(AB910,"&gt;="&amp;1.5)+COUNTIF(AA910,"&gt;="&amp;1.5)+COUNTIF(Z910,"&gt;="&amp;1.5)+COUNTIF(Y910,"&gt;="&amp;1.5)+COUNTIF(X910,"&gt;="&amp;1.5)&gt;=2,COUNTIF(AB910,"&gt;="&amp;2)&gt;=1,AND(AA910&gt;=1.5,AB910&lt;=0.3,AI910=0)),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+IFERROR(BA910*C910,0),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+IFERROR(BA910*C910,0),
IFERROR(AVERAGEIF(Tabela1[[#This Row],[COMPRA PADRÃO]:[COMPRA &gt;30%]],"&gt;"&amp;0,Tabela1[[#This Row],[COMPRA PADRÃO]:[COMPRA &gt;30%]]),
0))/Tabela1[[#This Row],[U/CX]],0)*Tabela1[[#This Row],[U/CX]])</f>
        <v>0</v>
      </c>
      <c r="BA910" s="19"/>
      <c r="BB910" s="19"/>
      <c r="BC910" s="41"/>
      <c r="BD910" s="43">
        <f t="shared" si="389"/>
        <v>33.02264150943396</v>
      </c>
      <c r="BE910" s="44">
        <f>Tabela1[[#This Row],[MÉDIA DIÁRIA]]*180</f>
        <v>5944.0754716981128</v>
      </c>
      <c r="BF910" s="44">
        <f>Tabela1[[#This Row],[MÉDIA DIÁRIA]]*IF(Tabela1[[#This Row],[ABC FAT]]="A",(13*22),IF(Tabela1[[#This Row],[ABC FAT]]="B",(9*22),IF(Tabela1[[#This Row],[ABC FAT]]="C",(3*22),0)))</f>
        <v>9444.4754716981133</v>
      </c>
      <c r="BG910" s="44">
        <f>SUM(Tabela1[[#This Row],[ESTOQUE TOTAL]],Tabela1[[#This Row],[TRÂNSITO TOTAL]])</f>
        <v>12478</v>
      </c>
      <c r="BH9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3000</v>
      </c>
      <c r="BI9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1.6823474142637669E-4</v>
      </c>
    </row>
    <row r="911" spans="1:61" s="3" customFormat="1" x14ac:dyDescent="0.2">
      <c r="A911" s="4" t="s">
        <v>17</v>
      </c>
      <c r="B911" s="4" t="s">
        <v>211</v>
      </c>
      <c r="C911" s="4">
        <v>20</v>
      </c>
      <c r="D911" s="4" t="s">
        <v>85</v>
      </c>
      <c r="E911" s="5">
        <v>40</v>
      </c>
      <c r="F911" s="4">
        <v>200</v>
      </c>
      <c r="G911" s="4">
        <v>60</v>
      </c>
      <c r="H911" s="4">
        <v>140</v>
      </c>
      <c r="I911" s="4">
        <v>220</v>
      </c>
      <c r="J911" s="4">
        <v>20</v>
      </c>
      <c r="K911" s="4">
        <v>170</v>
      </c>
      <c r="L911" s="4">
        <v>20</v>
      </c>
      <c r="M911" s="4">
        <v>80</v>
      </c>
      <c r="N911" s="4">
        <v>20</v>
      </c>
      <c r="O911" s="4">
        <v>40</v>
      </c>
      <c r="P911" s="4">
        <v>40</v>
      </c>
      <c r="Q911" s="13">
        <f t="shared" si="364"/>
        <v>0.45714285714285713</v>
      </c>
      <c r="R911" s="16">
        <f t="shared" si="365"/>
        <v>2.2857142857142856</v>
      </c>
      <c r="S911" s="16">
        <f t="shared" si="366"/>
        <v>0.68571428571428572</v>
      </c>
      <c r="T911" s="16">
        <f t="shared" si="367"/>
        <v>1.6</v>
      </c>
      <c r="U911" s="16">
        <f t="shared" si="368"/>
        <v>2.5142857142857142</v>
      </c>
      <c r="V911" s="16">
        <f t="shared" si="369"/>
        <v>0.22857142857142856</v>
      </c>
      <c r="W911" s="16">
        <f t="shared" si="370"/>
        <v>1.9428571428571428</v>
      </c>
      <c r="X911" s="16">
        <f t="shared" si="371"/>
        <v>0.22857142857142856</v>
      </c>
      <c r="Y911" s="16">
        <f t="shared" si="372"/>
        <v>0.91428571428571426</v>
      </c>
      <c r="Z911" s="16">
        <f t="shared" si="373"/>
        <v>0.22857142857142856</v>
      </c>
      <c r="AA911" s="16">
        <f t="shared" si="374"/>
        <v>0.45714285714285713</v>
      </c>
      <c r="AB911" s="17">
        <f t="shared" si="375"/>
        <v>0.45714285714285713</v>
      </c>
      <c r="AC911" s="15">
        <v>18145.400000000001</v>
      </c>
      <c r="AD911" s="14">
        <f>AVERAGE(Tabela1[[#This Row],[202407-JUL]:[202506-JUN]])</f>
        <v>87.5</v>
      </c>
      <c r="AE911" s="14">
        <f t="shared" si="376"/>
        <v>110</v>
      </c>
      <c r="AF911" s="5">
        <v>0</v>
      </c>
      <c r="AG911" s="6">
        <v>490</v>
      </c>
      <c r="AH911" s="4">
        <v>960</v>
      </c>
      <c r="AI911" s="23">
        <f>SUM(Tabela1[[#This Row],[ESTOQUE RJ]:[ESTOQUE SC]])</f>
        <v>1450</v>
      </c>
      <c r="AJ911" s="4">
        <v>0</v>
      </c>
      <c r="AK911" s="4">
        <v>0</v>
      </c>
      <c r="AL911" s="24">
        <f>SUM(Tabela1[[#This Row],[QTD CONTAINER]:[QTD FÁBRICA]])</f>
        <v>0</v>
      </c>
      <c r="AM911" s="7">
        <f t="shared" si="377"/>
        <v>5.6</v>
      </c>
      <c r="AN911" s="7">
        <f t="shared" si="378"/>
        <v>10.971428571428572</v>
      </c>
      <c r="AO911" s="8">
        <f t="shared" si="379"/>
        <v>0</v>
      </c>
      <c r="AP911" s="9">
        <f t="shared" si="380"/>
        <v>0</v>
      </c>
      <c r="AQ911" s="25">
        <f t="shared" si="381"/>
        <v>16.571428571428569</v>
      </c>
      <c r="AR911" s="18">
        <f t="shared" si="382"/>
        <v>4.4545454545454541</v>
      </c>
      <c r="AS911" s="7">
        <f t="shared" si="383"/>
        <v>8.7272727272727266</v>
      </c>
      <c r="AT911" s="8">
        <f t="shared" si="384"/>
        <v>0</v>
      </c>
      <c r="AU911" s="9">
        <f t="shared" si="385"/>
        <v>0</v>
      </c>
      <c r="AV911" s="10">
        <f t="shared" si="386"/>
        <v>13.18181818181818</v>
      </c>
      <c r="AW911" s="22">
        <f t="shared" si="387"/>
        <v>0</v>
      </c>
      <c r="AX911" s="5">
        <f t="shared" si="388"/>
        <v>0</v>
      </c>
      <c r="AY911" s="4">
        <f>IF(
  AND(Tabela1[[#This Row],[GRUPO | ITEM]]="PALHETAS",NOT(OR(MID(Tabela1[[#This Row],[ITEM]],1,5)="YN-PF",MID(Tabela1[[#This Row],[ITEM]],1,5)="YN-PC"))),
  0,
  IF(
    ROUNDUP(
      IF(
        IF(D911="A",13-SUM(AR911:AU911),IF(D911="B",11-SUM(AR911:AU911),IF(D911="C",7-SUM(AR911:AU911))))
        &lt;0,
        0,
        IF(D911="A",13-SUM(AR911:AU911),IF(D911="B",11-SUM(AR911:AU911),IF(D911="C",7-SUM(AR911:AU911))))
      )
      *AE911/C911, 0
    )
    *C911 = 0,
    0,
    ROUNDUP(
      IF(
        IF(D911="A",13-SUM(AR911:AU911),IF(D911="B",11-SUM(AR911:AU911),IF(D911="C",7-SUM(AR911:AU911))))
        &lt;0,
        0,
        IF(D911="A",13-SUM(AR911:AU911),IF(D911="B",11-SUM(AR911:AU911),IF(D911="C",7-SUM(AR911:AU911))))
      )
      *AE911/C911, 0
    ) *C911
  )
)</f>
        <v>0</v>
      </c>
      <c r="AZ911" s="26">
        <f>IF(OR(COUNTIF(AB911,"&gt;="&amp;1.5)+COUNTIF(AA911,"&gt;="&amp;1.5)+COUNTIF(Z911,"&gt;="&amp;1.5)+COUNTIF(Y911,"&gt;="&amp;1.5)+COUNTIF(X911,"&gt;="&amp;1.5)&gt;=2,COUNTIF(AB911,"&gt;="&amp;2)&gt;=1,AND(AA911&gt;=1.5,AB911&lt;=0.3,AI911=0)),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+IFERROR(BA911*C911,0),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+IFERROR(BA911*C911,0),
IFERROR(AVERAGEIF(Tabela1[[#This Row],[COMPRA PADRÃO]:[COMPRA &gt;30%]],"&gt;"&amp;0,Tabela1[[#This Row],[COMPRA PADRÃO]:[COMPRA &gt;30%]]),
0))/Tabela1[[#This Row],[U/CX]],0)*Tabela1[[#This Row],[U/CX]])</f>
        <v>0</v>
      </c>
      <c r="BA911" s="19"/>
      <c r="BB911" s="19"/>
      <c r="BC911" s="5"/>
      <c r="BD911" s="43">
        <f t="shared" si="389"/>
        <v>3.9622641509433962</v>
      </c>
      <c r="BE911" s="44">
        <f>Tabela1[[#This Row],[MÉDIA DIÁRIA]]*180</f>
        <v>713.20754716981128</v>
      </c>
      <c r="BF911" s="44">
        <f>Tabela1[[#This Row],[MÉDIA DIÁRIA]]*IF(Tabela1[[#This Row],[ABC FAT]]="A",(13*22),IF(Tabela1[[#This Row],[ABC FAT]]="B",(9*22),IF(Tabela1[[#This Row],[ABC FAT]]="C",(3*22),0)))</f>
        <v>261.50943396226415</v>
      </c>
      <c r="BG911" s="44">
        <f>SUM(Tabela1[[#This Row],[ESTOQUE TOTAL]],Tabela1[[#This Row],[TRÂNSITO TOTAL]])</f>
        <v>1450</v>
      </c>
      <c r="BH9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1.4021164021164022E-3</v>
      </c>
    </row>
    <row r="912" spans="1:61" s="3" customFormat="1" x14ac:dyDescent="0.2">
      <c r="A912" s="4" t="s">
        <v>39</v>
      </c>
      <c r="B912" s="4" t="s">
        <v>753</v>
      </c>
      <c r="C912" s="4">
        <v>20</v>
      </c>
      <c r="D912" s="4" t="s">
        <v>19</v>
      </c>
      <c r="E912" s="5">
        <v>134</v>
      </c>
      <c r="F912" s="4">
        <v>135</v>
      </c>
      <c r="G912" s="4">
        <v>124</v>
      </c>
      <c r="H912" s="4">
        <v>160</v>
      </c>
      <c r="I912" s="4">
        <v>185</v>
      </c>
      <c r="J912" s="4">
        <v>70</v>
      </c>
      <c r="K912" s="4">
        <v>200</v>
      </c>
      <c r="L912" s="4">
        <v>30</v>
      </c>
      <c r="M912" s="4">
        <v>71</v>
      </c>
      <c r="N912" s="4">
        <v>55</v>
      </c>
      <c r="O912" s="4">
        <v>170</v>
      </c>
      <c r="P912" s="4">
        <v>1</v>
      </c>
      <c r="Q912" s="13">
        <f t="shared" si="364"/>
        <v>1.2044943820224718</v>
      </c>
      <c r="R912" s="16">
        <f t="shared" si="365"/>
        <v>1.2134831460674158</v>
      </c>
      <c r="S912" s="16">
        <f t="shared" si="366"/>
        <v>1.1146067415730336</v>
      </c>
      <c r="T912" s="16">
        <f t="shared" si="367"/>
        <v>1.4382022471910112</v>
      </c>
      <c r="U912" s="16">
        <f t="shared" si="368"/>
        <v>1.6629213483146068</v>
      </c>
      <c r="V912" s="16">
        <f t="shared" si="369"/>
        <v>0.6292134831460674</v>
      </c>
      <c r="W912" s="16">
        <f t="shared" si="370"/>
        <v>1.797752808988764</v>
      </c>
      <c r="X912" s="16">
        <f t="shared" si="371"/>
        <v>0.2696629213483146</v>
      </c>
      <c r="Y912" s="16">
        <f t="shared" si="372"/>
        <v>0.63820224719101126</v>
      </c>
      <c r="Z912" s="16">
        <f t="shared" si="373"/>
        <v>0.4943820224719101</v>
      </c>
      <c r="AA912" s="16">
        <f t="shared" si="374"/>
        <v>1.5280898876404494</v>
      </c>
      <c r="AB912" s="17">
        <f t="shared" si="375"/>
        <v>8.988764044943821E-3</v>
      </c>
      <c r="AC912" s="15">
        <v>161460.46</v>
      </c>
      <c r="AD912" s="14">
        <f>AVERAGE(Tabela1[[#This Row],[202407-JUL]:[202506-JUN]])</f>
        <v>111.25</v>
      </c>
      <c r="AE912" s="14">
        <f t="shared" si="376"/>
        <v>130.4</v>
      </c>
      <c r="AF912" s="5">
        <v>2</v>
      </c>
      <c r="AG912" s="6">
        <v>794</v>
      </c>
      <c r="AH912" s="4">
        <v>760</v>
      </c>
      <c r="AI912" s="23">
        <f>SUM(Tabela1[[#This Row],[ESTOQUE RJ]:[ESTOQUE SC]])</f>
        <v>1554</v>
      </c>
      <c r="AJ912" s="4">
        <v>400</v>
      </c>
      <c r="AK912" s="4">
        <v>0</v>
      </c>
      <c r="AL912" s="24">
        <f>SUM(Tabela1[[#This Row],[QTD CONTAINER]:[QTD FÁBRICA]])</f>
        <v>400</v>
      </c>
      <c r="AM912" s="7">
        <f t="shared" si="377"/>
        <v>7.1370786516853935</v>
      </c>
      <c r="AN912" s="7">
        <f t="shared" si="378"/>
        <v>6.8314606741573032</v>
      </c>
      <c r="AO912" s="8">
        <f t="shared" si="379"/>
        <v>3.595505617977528</v>
      </c>
      <c r="AP912" s="9">
        <f t="shared" si="380"/>
        <v>0</v>
      </c>
      <c r="AQ912" s="25">
        <f t="shared" si="381"/>
        <v>17.564044943820225</v>
      </c>
      <c r="AR912" s="18">
        <f t="shared" si="382"/>
        <v>6.0889570552147241</v>
      </c>
      <c r="AS912" s="7">
        <f t="shared" si="383"/>
        <v>5.8282208588957056</v>
      </c>
      <c r="AT912" s="8">
        <f t="shared" si="384"/>
        <v>3.0674846625766872</v>
      </c>
      <c r="AU912" s="9">
        <f t="shared" si="385"/>
        <v>0</v>
      </c>
      <c r="AV912" s="10">
        <f t="shared" si="386"/>
        <v>14.984662576687116</v>
      </c>
      <c r="AW912" s="22">
        <f t="shared" si="387"/>
        <v>0</v>
      </c>
      <c r="AX912" s="5">
        <f t="shared" si="388"/>
        <v>0</v>
      </c>
      <c r="AY912" s="4">
        <f>IF(
  AND(Tabela1[[#This Row],[GRUPO | ITEM]]="PALHETAS",NOT(OR(MID(Tabela1[[#This Row],[ITEM]],1,5)="YN-PF",MID(Tabela1[[#This Row],[ITEM]],1,5)="YN-PC"))),
  0,
  IF(
    ROUNDUP(
      IF(
        IF(D912="A",13-SUM(AR912:AU912),IF(D912="B",11-SUM(AR912:AU912),IF(D912="C",7-SUM(AR912:AU912))))
        &lt;0,
        0,
        IF(D912="A",13-SUM(AR912:AU912),IF(D912="B",11-SUM(AR912:AU912),IF(D912="C",7-SUM(AR912:AU912))))
      )
      *AE912/C912, 0
    )
    *C912 = 0,
    0,
    ROUNDUP(
      IF(
        IF(D912="A",13-SUM(AR912:AU912),IF(D912="B",11-SUM(AR912:AU912),IF(D912="C",7-SUM(AR912:AU912))))
        &lt;0,
        0,
        IF(D912="A",13-SUM(AR912:AU912),IF(D912="B",11-SUM(AR912:AU912),IF(D912="C",7-SUM(AR912:AU912))))
      )
      *AE912/C912, 0
    ) *C912
  )
)</f>
        <v>0</v>
      </c>
      <c r="AZ912" s="26">
        <f>IF(OR(COUNTIF(AB912,"&gt;="&amp;1.5)+COUNTIF(AA912,"&gt;="&amp;1.5)+COUNTIF(Z912,"&gt;="&amp;1.5)+COUNTIF(Y912,"&gt;="&amp;1.5)+COUNTIF(X912,"&gt;="&amp;1.5)&gt;=2,COUNTIF(AB912,"&gt;="&amp;2)&gt;=1,AND(AA912&gt;=1.5,AB912&lt;=0.3,AI912=0)),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+IFERROR(BA912*C912,0),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+IFERROR(BA912*C912,0),
IFERROR(AVERAGEIF(Tabela1[[#This Row],[COMPRA PADRÃO]:[COMPRA &gt;30%]],"&gt;"&amp;0,Tabela1[[#This Row],[COMPRA PADRÃO]:[COMPRA &gt;30%]]),
0))/Tabela1[[#This Row],[U/CX]],0)*Tabela1[[#This Row],[U/CX]])</f>
        <v>0</v>
      </c>
      <c r="BA912" s="19"/>
      <c r="BB912" s="19"/>
      <c r="BC912" s="5"/>
      <c r="BD912" s="43">
        <f t="shared" si="389"/>
        <v>5.0377358490566042</v>
      </c>
      <c r="BE912" s="44">
        <f>Tabela1[[#This Row],[MÉDIA DIÁRIA]]*180</f>
        <v>906.79245283018872</v>
      </c>
      <c r="BF912" s="44">
        <f>Tabela1[[#This Row],[MÉDIA DIÁRIA]]*IF(Tabela1[[#This Row],[ABC FAT]]="A",(13*22),IF(Tabela1[[#This Row],[ABC FAT]]="B",(9*22),IF(Tabela1[[#This Row],[ABC FAT]]="C",(3*22),0)))</f>
        <v>1440.7924528301887</v>
      </c>
      <c r="BG912" s="44">
        <f>SUM(Tabela1[[#This Row],[ESTOQUE TOTAL]],Tabela1[[#This Row],[TRÂNSITO TOTAL]])</f>
        <v>1954</v>
      </c>
      <c r="BH9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400</v>
      </c>
      <c r="BI9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1.1027881814398668E-3</v>
      </c>
    </row>
    <row r="913" spans="1:61" s="3" customFormat="1" x14ac:dyDescent="0.2">
      <c r="A913" s="4" t="s">
        <v>39</v>
      </c>
      <c r="B913" s="4" t="s">
        <v>731</v>
      </c>
      <c r="C913" s="4">
        <v>60</v>
      </c>
      <c r="D913" s="4" t="s">
        <v>85</v>
      </c>
      <c r="E913" s="5">
        <v>175</v>
      </c>
      <c r="F913" s="4">
        <v>40</v>
      </c>
      <c r="G913" s="4">
        <v>30</v>
      </c>
      <c r="H913" s="4">
        <v>10</v>
      </c>
      <c r="I913" s="4">
        <v>10</v>
      </c>
      <c r="J913" s="4"/>
      <c r="K913" s="4">
        <v>30</v>
      </c>
      <c r="L913" s="4"/>
      <c r="M913" s="4">
        <v>5</v>
      </c>
      <c r="N913" s="4"/>
      <c r="O913" s="4"/>
      <c r="P913" s="4">
        <v>20</v>
      </c>
      <c r="Q913" s="13">
        <f t="shared" si="364"/>
        <v>4.375</v>
      </c>
      <c r="R913" s="16">
        <f t="shared" si="365"/>
        <v>1</v>
      </c>
      <c r="S913" s="16">
        <f t="shared" si="366"/>
        <v>0.75</v>
      </c>
      <c r="T913" s="16">
        <f t="shared" si="367"/>
        <v>0.25</v>
      </c>
      <c r="U913" s="16">
        <f t="shared" si="368"/>
        <v>0.25</v>
      </c>
      <c r="V913" s="16">
        <f t="shared" si="369"/>
        <v>0</v>
      </c>
      <c r="W913" s="16">
        <f t="shared" si="370"/>
        <v>0.75</v>
      </c>
      <c r="X913" s="16">
        <f t="shared" si="371"/>
        <v>0</v>
      </c>
      <c r="Y913" s="16">
        <f t="shared" si="372"/>
        <v>0.125</v>
      </c>
      <c r="Z913" s="16">
        <f t="shared" si="373"/>
        <v>0</v>
      </c>
      <c r="AA913" s="16">
        <f t="shared" si="374"/>
        <v>0</v>
      </c>
      <c r="AB913" s="17">
        <f t="shared" si="375"/>
        <v>0.5</v>
      </c>
      <c r="AC913" s="15">
        <v>20299.3</v>
      </c>
      <c r="AD913" s="14">
        <f>AVERAGE(Tabela1[[#This Row],[202407-JUL]:[202506-JUN]])</f>
        <v>40</v>
      </c>
      <c r="AE913" s="14">
        <f t="shared" si="376"/>
        <v>59</v>
      </c>
      <c r="AF913" s="5">
        <v>0</v>
      </c>
      <c r="AG913" s="6">
        <v>463</v>
      </c>
      <c r="AH913" s="4">
        <v>0</v>
      </c>
      <c r="AI913" s="23">
        <f>SUM(Tabela1[[#This Row],[ESTOQUE RJ]:[ESTOQUE SC]])</f>
        <v>463</v>
      </c>
      <c r="AJ913" s="4">
        <v>0</v>
      </c>
      <c r="AK913" s="4">
        <v>0</v>
      </c>
      <c r="AL913" s="24">
        <f>SUM(Tabela1[[#This Row],[QTD CONTAINER]:[QTD FÁBRICA]])</f>
        <v>0</v>
      </c>
      <c r="AM913" s="7">
        <f t="shared" si="377"/>
        <v>11.574999999999999</v>
      </c>
      <c r="AN913" s="7">
        <f t="shared" si="378"/>
        <v>0</v>
      </c>
      <c r="AO913" s="8">
        <f t="shared" si="379"/>
        <v>0</v>
      </c>
      <c r="AP913" s="9">
        <f t="shared" si="380"/>
        <v>0</v>
      </c>
      <c r="AQ913" s="25">
        <f t="shared" si="381"/>
        <v>11.574999999999999</v>
      </c>
      <c r="AR913" s="18">
        <f t="shared" si="382"/>
        <v>7.8474576271186445</v>
      </c>
      <c r="AS913" s="7">
        <f t="shared" si="383"/>
        <v>0</v>
      </c>
      <c r="AT913" s="8">
        <f t="shared" si="384"/>
        <v>0</v>
      </c>
      <c r="AU913" s="9">
        <f t="shared" si="385"/>
        <v>0</v>
      </c>
      <c r="AV913" s="10">
        <f t="shared" si="386"/>
        <v>7.8474576271186445</v>
      </c>
      <c r="AW913" s="22">
        <f t="shared" si="387"/>
        <v>0</v>
      </c>
      <c r="AX913" s="5">
        <f t="shared" si="388"/>
        <v>0</v>
      </c>
      <c r="AY913" s="4">
        <f>IF(
  AND(Tabela1[[#This Row],[GRUPO | ITEM]]="PALHETAS",NOT(OR(MID(Tabela1[[#This Row],[ITEM]],1,5)="YN-PF",MID(Tabela1[[#This Row],[ITEM]],1,5)="YN-PC"))),
  0,
  IF(
    ROUNDUP(
      IF(
        IF(D913="A",13-SUM(AR913:AU913),IF(D913="B",11-SUM(AR913:AU913),IF(D913="C",7-SUM(AR913:AU913))))
        &lt;0,
        0,
        IF(D913="A",13-SUM(AR913:AU913),IF(D913="B",11-SUM(AR913:AU913),IF(D913="C",7-SUM(AR913:AU913))))
      )
      *AE913/C913, 0
    )
    *C913 = 0,
    0,
    ROUNDUP(
      IF(
        IF(D913="A",13-SUM(AR913:AU913),IF(D913="B",11-SUM(AR913:AU913),IF(D913="C",7-SUM(AR913:AU913))))
        &lt;0,
        0,
        IF(D913="A",13-SUM(AR913:AU913),IF(D913="B",11-SUM(AR913:AU913),IF(D913="C",7-SUM(AR913:AU913))))
      )
      *AE913/C913, 0
    ) *C913
  )
)</f>
        <v>0</v>
      </c>
      <c r="AZ913" s="26">
        <f>IF(OR(COUNTIF(AB913,"&gt;="&amp;1.5)+COUNTIF(AA913,"&gt;="&amp;1.5)+COUNTIF(Z913,"&gt;="&amp;1.5)+COUNTIF(Y913,"&gt;="&amp;1.5)+COUNTIF(X913,"&gt;="&amp;1.5)&gt;=2,COUNTIF(AB913,"&gt;="&amp;2)&gt;=1,AND(AA913&gt;=1.5,AB913&lt;=0.3,AI913=0)),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+IFERROR(BA913*C913,0),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+IFERROR(BA913*C913,0),
IFERROR(AVERAGEIF(Tabela1[[#This Row],[COMPRA PADRÃO]:[COMPRA &gt;30%]],"&gt;"&amp;0,Tabela1[[#This Row],[COMPRA PADRÃO]:[COMPRA &gt;30%]]),
0))/Tabela1[[#This Row],[U/CX]],0)*Tabela1[[#This Row],[U/CX]])</f>
        <v>0</v>
      </c>
      <c r="BA913" s="19"/>
      <c r="BB913" s="19"/>
      <c r="BC913" s="5"/>
      <c r="BD913" s="43">
        <f t="shared" si="389"/>
        <v>1.2075471698113207</v>
      </c>
      <c r="BE913" s="44">
        <f>Tabela1[[#This Row],[MÉDIA DIÁRIA]]*180</f>
        <v>217.35849056603772</v>
      </c>
      <c r="BF913" s="44">
        <f>Tabela1[[#This Row],[MÉDIA DIÁRIA]]*IF(Tabela1[[#This Row],[ABC FAT]]="A",(13*22),IF(Tabela1[[#This Row],[ABC FAT]]="B",(9*22),IF(Tabela1[[#This Row],[ABC FAT]]="C",(3*22),0)))</f>
        <v>79.698113207547166</v>
      </c>
      <c r="BG913" s="44">
        <f>SUM(Tabela1[[#This Row],[ESTOQUE TOTAL]],Tabela1[[#This Row],[TRÂNSITO TOTAL]])</f>
        <v>463</v>
      </c>
      <c r="BH9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4.6006944444444446E-3</v>
      </c>
    </row>
    <row r="914" spans="1:61" s="3" customFormat="1" x14ac:dyDescent="0.2">
      <c r="A914" s="4" t="s">
        <v>34</v>
      </c>
      <c r="B914" s="4" t="s">
        <v>148</v>
      </c>
      <c r="C914" s="4">
        <v>100</v>
      </c>
      <c r="D914" s="4" t="s">
        <v>16</v>
      </c>
      <c r="E914" s="5">
        <v>200</v>
      </c>
      <c r="F914" s="4">
        <v>169</v>
      </c>
      <c r="G914" s="4">
        <v>180</v>
      </c>
      <c r="H914" s="4">
        <v>365</v>
      </c>
      <c r="I914" s="4">
        <v>370</v>
      </c>
      <c r="J914" s="4">
        <v>175</v>
      </c>
      <c r="K914" s="4">
        <v>170</v>
      </c>
      <c r="L914" s="4">
        <v>465</v>
      </c>
      <c r="M914" s="4">
        <v>350</v>
      </c>
      <c r="N914" s="4">
        <v>100</v>
      </c>
      <c r="O914" s="4">
        <v>195</v>
      </c>
      <c r="P914" s="4">
        <v>90</v>
      </c>
      <c r="Q914" s="13">
        <f t="shared" si="364"/>
        <v>0.84835630965005304</v>
      </c>
      <c r="R914" s="16">
        <f t="shared" si="365"/>
        <v>0.71686108165429485</v>
      </c>
      <c r="S914" s="16">
        <f t="shared" si="366"/>
        <v>0.76352067868504769</v>
      </c>
      <c r="T914" s="16">
        <f t="shared" si="367"/>
        <v>1.5482502651113468</v>
      </c>
      <c r="U914" s="16">
        <f t="shared" si="368"/>
        <v>1.5694591728525982</v>
      </c>
      <c r="V914" s="16">
        <f t="shared" si="369"/>
        <v>0.74231177094379641</v>
      </c>
      <c r="W914" s="16">
        <f t="shared" si="370"/>
        <v>0.72110286320254502</v>
      </c>
      <c r="X914" s="16">
        <f t="shared" si="371"/>
        <v>1.9724284199363733</v>
      </c>
      <c r="Y914" s="16">
        <f t="shared" si="372"/>
        <v>1.4846235418875928</v>
      </c>
      <c r="Z914" s="16">
        <f t="shared" si="373"/>
        <v>0.42417815482502652</v>
      </c>
      <c r="AA914" s="16">
        <f t="shared" si="374"/>
        <v>0.82714740190880165</v>
      </c>
      <c r="AB914" s="17">
        <f t="shared" si="375"/>
        <v>0.38176033934252385</v>
      </c>
      <c r="AC914" s="15">
        <v>69595.69</v>
      </c>
      <c r="AD914" s="14">
        <f>AVERAGE(Tabela1[[#This Row],[202407-JUL]:[202506-JUN]])</f>
        <v>235.75</v>
      </c>
      <c r="AE914" s="14">
        <f t="shared" si="376"/>
        <v>235.75</v>
      </c>
      <c r="AF914" s="5">
        <v>0</v>
      </c>
      <c r="AG914" s="6">
        <v>1759</v>
      </c>
      <c r="AH914" s="4">
        <v>0</v>
      </c>
      <c r="AI914" s="23">
        <f>SUM(Tabela1[[#This Row],[ESTOQUE RJ]:[ESTOQUE SC]])</f>
        <v>1759</v>
      </c>
      <c r="AJ914" s="4">
        <v>2300</v>
      </c>
      <c r="AK914" s="4">
        <v>0</v>
      </c>
      <c r="AL914" s="24">
        <f>SUM(Tabela1[[#This Row],[QTD CONTAINER]:[QTD FÁBRICA]])</f>
        <v>2300</v>
      </c>
      <c r="AM914" s="7">
        <f t="shared" si="377"/>
        <v>7.4612937433722166</v>
      </c>
      <c r="AN914" s="7">
        <f t="shared" si="378"/>
        <v>0</v>
      </c>
      <c r="AO914" s="8">
        <f t="shared" si="379"/>
        <v>9.7560975609756095</v>
      </c>
      <c r="AP914" s="9">
        <f t="shared" si="380"/>
        <v>0</v>
      </c>
      <c r="AQ914" s="25">
        <f t="shared" si="381"/>
        <v>17.217391304347828</v>
      </c>
      <c r="AR914" s="18">
        <f t="shared" si="382"/>
        <v>7.4612937433722166</v>
      </c>
      <c r="AS914" s="7">
        <f t="shared" si="383"/>
        <v>0</v>
      </c>
      <c r="AT914" s="8">
        <f t="shared" si="384"/>
        <v>9.7560975609756095</v>
      </c>
      <c r="AU914" s="9">
        <f t="shared" si="385"/>
        <v>0</v>
      </c>
      <c r="AV914" s="10">
        <f t="shared" si="386"/>
        <v>17.217391304347828</v>
      </c>
      <c r="AW914" s="22">
        <f t="shared" si="387"/>
        <v>0</v>
      </c>
      <c r="AX914" s="5">
        <f t="shared" si="388"/>
        <v>0</v>
      </c>
      <c r="AY914" s="4">
        <f>IF(
  AND(Tabela1[[#This Row],[GRUPO | ITEM]]="PALHETAS",NOT(OR(MID(Tabela1[[#This Row],[ITEM]],1,5)="YN-PF",MID(Tabela1[[#This Row],[ITEM]],1,5)="YN-PC"))),
  0,
  IF(
    ROUNDUP(
      IF(
        IF(D914="A",13-SUM(AR914:AU914),IF(D914="B",11-SUM(AR914:AU914),IF(D914="C",7-SUM(AR914:AU914))))
        &lt;0,
        0,
        IF(D914="A",13-SUM(AR914:AU914),IF(D914="B",11-SUM(AR914:AU914),IF(D914="C",7-SUM(AR914:AU914))))
      )
      *AE914/C914, 0
    )
    *C914 = 0,
    0,
    ROUNDUP(
      IF(
        IF(D914="A",13-SUM(AR914:AU914),IF(D914="B",11-SUM(AR914:AU914),IF(D914="C",7-SUM(AR914:AU914))))
        &lt;0,
        0,
        IF(D914="A",13-SUM(AR914:AU914),IF(D914="B",11-SUM(AR914:AU914),IF(D914="C",7-SUM(AR914:AU914))))
      )
      *AE914/C914, 0
    ) *C914
  )
)</f>
        <v>0</v>
      </c>
      <c r="AZ914" s="26">
        <f>IF(OR(COUNTIF(AB914,"&gt;="&amp;1.5)+COUNTIF(AA914,"&gt;="&amp;1.5)+COUNTIF(Z914,"&gt;="&amp;1.5)+COUNTIF(Y914,"&gt;="&amp;1.5)+COUNTIF(X914,"&gt;="&amp;1.5)&gt;=2,COUNTIF(AB914,"&gt;="&amp;2)&gt;=1,AND(AA914&gt;=1.5,AB914&lt;=0.3,AI914=0)),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+IFERROR(BA914*C914,0),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+IFERROR(BA914*C914,0),
IFERROR(AVERAGEIF(Tabela1[[#This Row],[COMPRA PADRÃO]:[COMPRA &gt;30%]],"&gt;"&amp;0,Tabela1[[#This Row],[COMPRA PADRÃO]:[COMPRA &gt;30%]]),
0))/Tabela1[[#This Row],[U/CX]],0)*Tabela1[[#This Row],[U/CX]])</f>
        <v>0</v>
      </c>
      <c r="BA914" s="19"/>
      <c r="BB914" s="19"/>
      <c r="BC914" s="5"/>
      <c r="BD914" s="43">
        <f t="shared" si="389"/>
        <v>10.675471698113208</v>
      </c>
      <c r="BE914" s="44">
        <f>Tabela1[[#This Row],[MÉDIA DIÁRIA]]*180</f>
        <v>1921.5849056603774</v>
      </c>
      <c r="BF914" s="44">
        <f>Tabela1[[#This Row],[MÉDIA DIÁRIA]]*IF(Tabela1[[#This Row],[ABC FAT]]="A",(13*22),IF(Tabela1[[#This Row],[ABC FAT]]="B",(9*22),IF(Tabela1[[#This Row],[ABC FAT]]="C",(3*22),0)))</f>
        <v>2113.7433962264154</v>
      </c>
      <c r="BG914" s="44">
        <f>SUM(Tabela1[[#This Row],[ESTOQUE TOTAL]],Tabela1[[#This Row],[TRÂNSITO TOTAL]])</f>
        <v>4059</v>
      </c>
      <c r="BH9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5.2040375476218527E-4</v>
      </c>
    </row>
    <row r="915" spans="1:61" s="3" customFormat="1" x14ac:dyDescent="0.2">
      <c r="A915" s="4" t="s">
        <v>34</v>
      </c>
      <c r="B915" s="4" t="s">
        <v>271</v>
      </c>
      <c r="C915" s="4">
        <v>100</v>
      </c>
      <c r="D915" s="4" t="s">
        <v>16</v>
      </c>
      <c r="E915" s="5"/>
      <c r="F915" s="4"/>
      <c r="G915" s="4"/>
      <c r="H915" s="4"/>
      <c r="I915" s="4">
        <v>59</v>
      </c>
      <c r="J915" s="4">
        <v>28</v>
      </c>
      <c r="K915" s="4">
        <v>48</v>
      </c>
      <c r="L915" s="4">
        <v>42</v>
      </c>
      <c r="M915" s="4">
        <v>26</v>
      </c>
      <c r="N915" s="4">
        <v>50</v>
      </c>
      <c r="O915" s="4">
        <v>34</v>
      </c>
      <c r="P915" s="4">
        <v>35</v>
      </c>
      <c r="Q915" s="13">
        <f t="shared" si="364"/>
        <v>0</v>
      </c>
      <c r="R915" s="16">
        <f t="shared" si="365"/>
        <v>0</v>
      </c>
      <c r="S915" s="16">
        <f t="shared" si="366"/>
        <v>0</v>
      </c>
      <c r="T915" s="16">
        <f t="shared" si="367"/>
        <v>0</v>
      </c>
      <c r="U915" s="16">
        <f t="shared" si="368"/>
        <v>1.4658385093167703</v>
      </c>
      <c r="V915" s="16">
        <f t="shared" si="369"/>
        <v>0.69565217391304346</v>
      </c>
      <c r="W915" s="16">
        <f t="shared" si="370"/>
        <v>1.1925465838509317</v>
      </c>
      <c r="X915" s="16">
        <f t="shared" si="371"/>
        <v>1.0434782608695652</v>
      </c>
      <c r="Y915" s="16">
        <f t="shared" si="372"/>
        <v>0.64596273291925466</v>
      </c>
      <c r="Z915" s="16">
        <f t="shared" si="373"/>
        <v>1.2422360248447204</v>
      </c>
      <c r="AA915" s="16">
        <f t="shared" si="374"/>
        <v>0.84472049689440998</v>
      </c>
      <c r="AB915" s="17">
        <f t="shared" si="375"/>
        <v>0.86956521739130432</v>
      </c>
      <c r="AC915" s="15">
        <v>26866.54</v>
      </c>
      <c r="AD915" s="14">
        <f>AVERAGE(Tabela1[[#This Row],[202407-JUL]:[202506-JUN]])</f>
        <v>40.25</v>
      </c>
      <c r="AE915" s="14">
        <f t="shared" si="376"/>
        <v>40.25</v>
      </c>
      <c r="AF915" s="5">
        <v>0</v>
      </c>
      <c r="AG915" s="6">
        <v>474</v>
      </c>
      <c r="AH915" s="4">
        <v>0</v>
      </c>
      <c r="AI915" s="23">
        <f>SUM(Tabela1[[#This Row],[ESTOQUE RJ]:[ESTOQUE SC]])</f>
        <v>474</v>
      </c>
      <c r="AJ915" s="4">
        <v>0</v>
      </c>
      <c r="AK915" s="4">
        <v>0</v>
      </c>
      <c r="AL915" s="24">
        <f>SUM(Tabela1[[#This Row],[QTD CONTAINER]:[QTD FÁBRICA]])</f>
        <v>0</v>
      </c>
      <c r="AM915" s="7">
        <f t="shared" si="377"/>
        <v>11.77639751552795</v>
      </c>
      <c r="AN915" s="7">
        <f t="shared" si="378"/>
        <v>0</v>
      </c>
      <c r="AO915" s="8">
        <f t="shared" si="379"/>
        <v>0</v>
      </c>
      <c r="AP915" s="9">
        <f t="shared" si="380"/>
        <v>0</v>
      </c>
      <c r="AQ915" s="25">
        <f t="shared" si="381"/>
        <v>11.77639751552795</v>
      </c>
      <c r="AR915" s="18">
        <f t="shared" si="382"/>
        <v>11.77639751552795</v>
      </c>
      <c r="AS915" s="7">
        <f t="shared" si="383"/>
        <v>0</v>
      </c>
      <c r="AT915" s="8">
        <f t="shared" si="384"/>
        <v>0</v>
      </c>
      <c r="AU915" s="9">
        <f t="shared" si="385"/>
        <v>0</v>
      </c>
      <c r="AV915" s="10">
        <f t="shared" si="386"/>
        <v>11.77639751552795</v>
      </c>
      <c r="AW915" s="22">
        <f t="shared" si="387"/>
        <v>0</v>
      </c>
      <c r="AX915" s="5">
        <f t="shared" si="388"/>
        <v>0</v>
      </c>
      <c r="AY915" s="4">
        <f>IF(
  AND(Tabela1[[#This Row],[GRUPO | ITEM]]="PALHETAS",NOT(OR(MID(Tabela1[[#This Row],[ITEM]],1,5)="YN-PF",MID(Tabela1[[#This Row],[ITEM]],1,5)="YN-PC"))),
  0,
  IF(
    ROUNDUP(
      IF(
        IF(D915="A",13-SUM(AR915:AU915),IF(D915="B",11-SUM(AR915:AU915),IF(D915="C",7-SUM(AR915:AU915))))
        &lt;0,
        0,
        IF(D915="A",13-SUM(AR915:AU915),IF(D915="B",11-SUM(AR915:AU915),IF(D915="C",7-SUM(AR915:AU915))))
      )
      *AE915/C915, 0
    )
    *C915 = 0,
    0,
    ROUNDUP(
      IF(
        IF(D915="A",13-SUM(AR915:AU915),IF(D915="B",11-SUM(AR915:AU915),IF(D915="C",7-SUM(AR915:AU915))))
        &lt;0,
        0,
        IF(D915="A",13-SUM(AR915:AU915),IF(D915="B",11-SUM(AR915:AU915),IF(D915="C",7-SUM(AR915:AU915))))
      )
      *AE915/C915, 0
    ) *C915
  )
)</f>
        <v>0</v>
      </c>
      <c r="AZ915" s="26">
        <f>IF(OR(COUNTIF(AB915,"&gt;="&amp;1.5)+COUNTIF(AA915,"&gt;="&amp;1.5)+COUNTIF(Z915,"&gt;="&amp;1.5)+COUNTIF(Y915,"&gt;="&amp;1.5)+COUNTIF(X915,"&gt;="&amp;1.5)&gt;=2,COUNTIF(AB915,"&gt;="&amp;2)&gt;=1,AND(AA915&gt;=1.5,AB915&lt;=0.3,AI915=0)),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+IFERROR(BA915*C915,0),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+IFERROR(BA915*C915,0),
IFERROR(AVERAGEIF(Tabela1[[#This Row],[COMPRA PADRÃO]:[COMPRA &gt;30%]],"&gt;"&amp;0,Tabela1[[#This Row],[COMPRA PADRÃO]:[COMPRA &gt;30%]]),
0))/Tabela1[[#This Row],[U/CX]],0)*Tabela1[[#This Row],[U/CX]])</f>
        <v>0</v>
      </c>
      <c r="BA915" s="19"/>
      <c r="BB915" s="19"/>
      <c r="BC915" s="5"/>
      <c r="BD915" s="43">
        <f t="shared" si="389"/>
        <v>1.2150943396226415</v>
      </c>
      <c r="BE915" s="44">
        <f>Tabela1[[#This Row],[MÉDIA DIÁRIA]]*180</f>
        <v>218.71698113207546</v>
      </c>
      <c r="BF915" s="44">
        <f>Tabela1[[#This Row],[MÉDIA DIÁRIA]]*IF(Tabela1[[#This Row],[ABC FAT]]="A",(13*22),IF(Tabela1[[#This Row],[ABC FAT]]="B",(9*22),IF(Tabela1[[#This Row],[ABC FAT]]="C",(3*22),0)))</f>
        <v>240.588679245283</v>
      </c>
      <c r="BG915" s="44">
        <f>SUM(Tabela1[[#This Row],[ESTOQUE TOTAL]],Tabela1[[#This Row],[TRÂNSITO TOTAL]])</f>
        <v>474</v>
      </c>
      <c r="BH9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4.572118702553485E-3</v>
      </c>
    </row>
    <row r="916" spans="1:61" s="3" customFormat="1" x14ac:dyDescent="0.2">
      <c r="A916" s="4" t="s">
        <v>39</v>
      </c>
      <c r="B916" s="4" t="s">
        <v>245</v>
      </c>
      <c r="C916" s="4">
        <v>200</v>
      </c>
      <c r="D916" s="4" t="s">
        <v>85</v>
      </c>
      <c r="E916" s="5">
        <v>150</v>
      </c>
      <c r="F916" s="4"/>
      <c r="G916" s="4">
        <v>300</v>
      </c>
      <c r="H916" s="4">
        <v>200</v>
      </c>
      <c r="I916" s="4">
        <v>350</v>
      </c>
      <c r="J916" s="4"/>
      <c r="K916" s="4">
        <v>700</v>
      </c>
      <c r="L916" s="4"/>
      <c r="M916" s="4"/>
      <c r="N916" s="4">
        <v>200</v>
      </c>
      <c r="O916" s="4">
        <v>200</v>
      </c>
      <c r="P916" s="4">
        <v>100</v>
      </c>
      <c r="Q916" s="13">
        <f t="shared" si="364"/>
        <v>0.54545454545454541</v>
      </c>
      <c r="R916" s="16">
        <f t="shared" si="365"/>
        <v>0</v>
      </c>
      <c r="S916" s="16">
        <f t="shared" si="366"/>
        <v>1.0909090909090908</v>
      </c>
      <c r="T916" s="16">
        <f t="shared" si="367"/>
        <v>0.72727272727272729</v>
      </c>
      <c r="U916" s="16">
        <f t="shared" si="368"/>
        <v>1.2727272727272727</v>
      </c>
      <c r="V916" s="16">
        <f t="shared" si="369"/>
        <v>0</v>
      </c>
      <c r="W916" s="16">
        <f t="shared" si="370"/>
        <v>2.5454545454545454</v>
      </c>
      <c r="X916" s="16">
        <f t="shared" si="371"/>
        <v>0</v>
      </c>
      <c r="Y916" s="16">
        <f t="shared" si="372"/>
        <v>0</v>
      </c>
      <c r="Z916" s="16">
        <f t="shared" si="373"/>
        <v>0.72727272727272729</v>
      </c>
      <c r="AA916" s="16">
        <f t="shared" si="374"/>
        <v>0.72727272727272729</v>
      </c>
      <c r="AB916" s="17">
        <f t="shared" si="375"/>
        <v>0.36363636363636365</v>
      </c>
      <c r="AC916" s="15">
        <v>10641</v>
      </c>
      <c r="AD916" s="14">
        <f>AVERAGE(Tabela1[[#This Row],[202407-JUL]:[202506-JUN]])</f>
        <v>275</v>
      </c>
      <c r="AE916" s="14">
        <f t="shared" si="376"/>
        <v>275</v>
      </c>
      <c r="AF916" s="5">
        <v>0</v>
      </c>
      <c r="AG916" s="6">
        <v>3174</v>
      </c>
      <c r="AH916" s="4">
        <v>0</v>
      </c>
      <c r="AI916" s="23">
        <f>SUM(Tabela1[[#This Row],[ESTOQUE RJ]:[ESTOQUE SC]])</f>
        <v>3174</v>
      </c>
      <c r="AJ916" s="4">
        <v>0</v>
      </c>
      <c r="AK916" s="4">
        <v>0</v>
      </c>
      <c r="AL916" s="24">
        <f>SUM(Tabela1[[#This Row],[QTD CONTAINER]:[QTD FÁBRICA]])</f>
        <v>0</v>
      </c>
      <c r="AM916" s="7">
        <f t="shared" si="377"/>
        <v>11.541818181818181</v>
      </c>
      <c r="AN916" s="7">
        <f t="shared" si="378"/>
        <v>0</v>
      </c>
      <c r="AO916" s="8">
        <f t="shared" si="379"/>
        <v>0</v>
      </c>
      <c r="AP916" s="9">
        <f t="shared" si="380"/>
        <v>0</v>
      </c>
      <c r="AQ916" s="25">
        <f t="shared" si="381"/>
        <v>11.541818181818181</v>
      </c>
      <c r="AR916" s="18">
        <f t="shared" si="382"/>
        <v>11.541818181818181</v>
      </c>
      <c r="AS916" s="7">
        <f t="shared" si="383"/>
        <v>0</v>
      </c>
      <c r="AT916" s="8">
        <f t="shared" si="384"/>
        <v>0</v>
      </c>
      <c r="AU916" s="9">
        <f t="shared" si="385"/>
        <v>0</v>
      </c>
      <c r="AV916" s="10">
        <f t="shared" si="386"/>
        <v>11.541818181818181</v>
      </c>
      <c r="AW916" s="22">
        <f t="shared" si="387"/>
        <v>0</v>
      </c>
      <c r="AX916" s="5">
        <f t="shared" si="388"/>
        <v>0</v>
      </c>
      <c r="AY916" s="4">
        <f>IF(
  AND(Tabela1[[#This Row],[GRUPO | ITEM]]="PALHETAS",NOT(OR(MID(Tabela1[[#This Row],[ITEM]],1,5)="YN-PF",MID(Tabela1[[#This Row],[ITEM]],1,5)="YN-PC"))),
  0,
  IF(
    ROUNDUP(
      IF(
        IF(D916="A",13-SUM(AR916:AU916),IF(D916="B",11-SUM(AR916:AU916),IF(D916="C",7-SUM(AR916:AU916))))
        &lt;0,
        0,
        IF(D916="A",13-SUM(AR916:AU916),IF(D916="B",11-SUM(AR916:AU916),IF(D916="C",7-SUM(AR916:AU916))))
      )
      *AE916/C916, 0
    )
    *C916 = 0,
    0,
    ROUNDUP(
      IF(
        IF(D916="A",13-SUM(AR916:AU916),IF(D916="B",11-SUM(AR916:AU916),IF(D916="C",7-SUM(AR916:AU916))))
        &lt;0,
        0,
        IF(D916="A",13-SUM(AR916:AU916),IF(D916="B",11-SUM(AR916:AU916),IF(D916="C",7-SUM(AR916:AU916))))
      )
      *AE916/C916, 0
    ) *C916
  )
)</f>
        <v>0</v>
      </c>
      <c r="AZ916" s="26">
        <f>IF(OR(COUNTIF(AB916,"&gt;="&amp;1.5)+COUNTIF(AA916,"&gt;="&amp;1.5)+COUNTIF(Z916,"&gt;="&amp;1.5)+COUNTIF(Y916,"&gt;="&amp;1.5)+COUNTIF(X916,"&gt;="&amp;1.5)&gt;=2,COUNTIF(AB916,"&gt;="&amp;2)&gt;=1,AND(AA916&gt;=1.5,AB916&lt;=0.3,AI916=0)),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+IFERROR(BA916*C916,0),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+IFERROR(BA916*C916,0),
IFERROR(AVERAGEIF(Tabela1[[#This Row],[COMPRA PADRÃO]:[COMPRA &gt;30%]],"&gt;"&amp;0,Tabela1[[#This Row],[COMPRA PADRÃO]:[COMPRA &gt;30%]]),
0))/Tabela1[[#This Row],[U/CX]],0)*Tabela1[[#This Row],[U/CX]])</f>
        <v>0</v>
      </c>
      <c r="BA916" s="19"/>
      <c r="BB916" s="19"/>
      <c r="BC916" s="5"/>
      <c r="BD916" s="43">
        <f t="shared" si="389"/>
        <v>8.3018867924528301</v>
      </c>
      <c r="BE916" s="44">
        <f>Tabela1[[#This Row],[MÉDIA DIÁRIA]]*180</f>
        <v>1494.3396226415093</v>
      </c>
      <c r="BF916" s="44">
        <f>Tabela1[[#This Row],[MÉDIA DIÁRIA]]*IF(Tabela1[[#This Row],[ABC FAT]]="A",(13*22),IF(Tabela1[[#This Row],[ABC FAT]]="B",(9*22),IF(Tabela1[[#This Row],[ABC FAT]]="C",(3*22),0)))</f>
        <v>547.92452830188677</v>
      </c>
      <c r="BG916" s="44">
        <f>SUM(Tabela1[[#This Row],[ESTOQUE TOTAL]],Tabela1[[#This Row],[TRÂNSITO TOTAL]])</f>
        <v>3174</v>
      </c>
      <c r="BH9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6.6919191919191927E-4</v>
      </c>
    </row>
    <row r="917" spans="1:61" s="3" customFormat="1" x14ac:dyDescent="0.2">
      <c r="A917" s="4" t="s">
        <v>122</v>
      </c>
      <c r="B917" s="4" t="s">
        <v>489</v>
      </c>
      <c r="C917" s="4">
        <v>20</v>
      </c>
      <c r="D917" s="4" t="s">
        <v>85</v>
      </c>
      <c r="E917" s="5">
        <v>30</v>
      </c>
      <c r="F917" s="4"/>
      <c r="G917" s="4"/>
      <c r="H917" s="4">
        <v>30</v>
      </c>
      <c r="I917" s="4">
        <v>40</v>
      </c>
      <c r="J917" s="4"/>
      <c r="K917" s="4">
        <v>20</v>
      </c>
      <c r="L917" s="4"/>
      <c r="M917" s="4">
        <v>20</v>
      </c>
      <c r="N917" s="4"/>
      <c r="O917" s="4"/>
      <c r="P917" s="4">
        <v>20</v>
      </c>
      <c r="Q917" s="13">
        <f t="shared" si="364"/>
        <v>1.125</v>
      </c>
      <c r="R917" s="16">
        <f t="shared" si="365"/>
        <v>0</v>
      </c>
      <c r="S917" s="16">
        <f t="shared" si="366"/>
        <v>0</v>
      </c>
      <c r="T917" s="16">
        <f t="shared" si="367"/>
        <v>1.125</v>
      </c>
      <c r="U917" s="16">
        <f t="shared" si="368"/>
        <v>1.5</v>
      </c>
      <c r="V917" s="16">
        <f t="shared" si="369"/>
        <v>0</v>
      </c>
      <c r="W917" s="16">
        <f t="shared" si="370"/>
        <v>0.75</v>
      </c>
      <c r="X917" s="16">
        <f t="shared" si="371"/>
        <v>0</v>
      </c>
      <c r="Y917" s="16">
        <f t="shared" si="372"/>
        <v>0.75</v>
      </c>
      <c r="Z917" s="16">
        <f t="shared" si="373"/>
        <v>0</v>
      </c>
      <c r="AA917" s="16">
        <f t="shared" si="374"/>
        <v>0</v>
      </c>
      <c r="AB917" s="17">
        <f t="shared" si="375"/>
        <v>0.75</v>
      </c>
      <c r="AC917" s="15">
        <v>9386.2000000000007</v>
      </c>
      <c r="AD917" s="14">
        <f>AVERAGE(Tabela1[[#This Row],[202407-JUL]:[202506-JUN]])</f>
        <v>26.666666666666668</v>
      </c>
      <c r="AE917" s="14">
        <f t="shared" si="376"/>
        <v>26.666666666666668</v>
      </c>
      <c r="AF917" s="5">
        <v>0</v>
      </c>
      <c r="AG917" s="6">
        <v>219</v>
      </c>
      <c r="AH917" s="4">
        <v>0</v>
      </c>
      <c r="AI917" s="23">
        <f>SUM(Tabela1[[#This Row],[ESTOQUE RJ]:[ESTOQUE SC]])</f>
        <v>219</v>
      </c>
      <c r="AJ917" s="4">
        <v>0</v>
      </c>
      <c r="AK917" s="4">
        <v>0</v>
      </c>
      <c r="AL917" s="24">
        <f>SUM(Tabela1[[#This Row],[QTD CONTAINER]:[QTD FÁBRICA]])</f>
        <v>0</v>
      </c>
      <c r="AM917" s="7">
        <f t="shared" si="377"/>
        <v>8.2125000000000004</v>
      </c>
      <c r="AN917" s="7">
        <f t="shared" si="378"/>
        <v>0</v>
      </c>
      <c r="AO917" s="8">
        <f t="shared" si="379"/>
        <v>0</v>
      </c>
      <c r="AP917" s="9">
        <f t="shared" si="380"/>
        <v>0</v>
      </c>
      <c r="AQ917" s="25">
        <f t="shared" si="381"/>
        <v>8.2125000000000004</v>
      </c>
      <c r="AR917" s="18">
        <f t="shared" si="382"/>
        <v>8.2125000000000004</v>
      </c>
      <c r="AS917" s="7">
        <f t="shared" si="383"/>
        <v>0</v>
      </c>
      <c r="AT917" s="8">
        <f t="shared" si="384"/>
        <v>0</v>
      </c>
      <c r="AU917" s="9">
        <f t="shared" si="385"/>
        <v>0</v>
      </c>
      <c r="AV917" s="10">
        <f t="shared" si="386"/>
        <v>8.2125000000000004</v>
      </c>
      <c r="AW917" s="22">
        <f t="shared" si="387"/>
        <v>0</v>
      </c>
      <c r="AX917" s="5">
        <f t="shared" si="388"/>
        <v>0</v>
      </c>
      <c r="AY917" s="4">
        <f>IF(
  AND(Tabela1[[#This Row],[GRUPO | ITEM]]="PALHETAS",NOT(OR(MID(Tabela1[[#This Row],[ITEM]],1,5)="YN-PF",MID(Tabela1[[#This Row],[ITEM]],1,5)="YN-PC"))),
  0,
  IF(
    ROUNDUP(
      IF(
        IF(D917="A",13-SUM(AR917:AU917),IF(D917="B",11-SUM(AR917:AU917),IF(D917="C",7-SUM(AR917:AU917))))
        &lt;0,
        0,
        IF(D917="A",13-SUM(AR917:AU917),IF(D917="B",11-SUM(AR917:AU917),IF(D917="C",7-SUM(AR917:AU917))))
      )
      *AE917/C917, 0
    )
    *C917 = 0,
    0,
    ROUNDUP(
      IF(
        IF(D917="A",13-SUM(AR917:AU917),IF(D917="B",11-SUM(AR917:AU917),IF(D917="C",7-SUM(AR917:AU917))))
        &lt;0,
        0,
        IF(D917="A",13-SUM(AR917:AU917),IF(D917="B",11-SUM(AR917:AU917),IF(D917="C",7-SUM(AR917:AU917))))
      )
      *AE917/C917, 0
    ) *C917
  )
)</f>
        <v>0</v>
      </c>
      <c r="AZ917" s="26">
        <f>IF(OR(COUNTIF(AB917,"&gt;="&amp;1.5)+COUNTIF(AA917,"&gt;="&amp;1.5)+COUNTIF(Z917,"&gt;="&amp;1.5)+COUNTIF(Y917,"&gt;="&amp;1.5)+COUNTIF(X917,"&gt;="&amp;1.5)&gt;=2,COUNTIF(AB917,"&gt;="&amp;2)&gt;=1,AND(AA917&gt;=1.5,AB917&lt;=0.3,AI917=0)),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+IFERROR(BA917*C917,0),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+IFERROR(BA917*C917,0),
IFERROR(AVERAGEIF(Tabela1[[#This Row],[COMPRA PADRÃO]:[COMPRA &gt;30%]],"&gt;"&amp;0,Tabela1[[#This Row],[COMPRA PADRÃO]:[COMPRA &gt;30%]]),
0))/Tabela1[[#This Row],[U/CX]],0)*Tabela1[[#This Row],[U/CX]])</f>
        <v>0</v>
      </c>
      <c r="BA917" s="19"/>
      <c r="BB917" s="19"/>
      <c r="BC917" s="5"/>
      <c r="BD917" s="43">
        <f t="shared" si="389"/>
        <v>0.60377358490566035</v>
      </c>
      <c r="BE917" s="44">
        <f>Tabela1[[#This Row],[MÉDIA DIÁRIA]]*180</f>
        <v>108.67924528301886</v>
      </c>
      <c r="BF917" s="44">
        <f>Tabela1[[#This Row],[MÉDIA DIÁRIA]]*IF(Tabela1[[#This Row],[ABC FAT]]="A",(13*22),IF(Tabela1[[#This Row],[ABC FAT]]="B",(9*22),IF(Tabela1[[#This Row],[ABC FAT]]="C",(3*22),0)))</f>
        <v>39.849056603773583</v>
      </c>
      <c r="BG917" s="44">
        <f>SUM(Tabela1[[#This Row],[ESTOQUE TOTAL]],Tabela1[[#This Row],[TRÂNSITO TOTAL]])</f>
        <v>219</v>
      </c>
      <c r="BH9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918" spans="1:61" s="3" customFormat="1" x14ac:dyDescent="0.2">
      <c r="A918" s="4" t="s">
        <v>296</v>
      </c>
      <c r="B918" s="4" t="s">
        <v>312</v>
      </c>
      <c r="C918" s="4">
        <v>50</v>
      </c>
      <c r="D918" s="4" t="s">
        <v>19</v>
      </c>
      <c r="E918" s="5">
        <v>2850</v>
      </c>
      <c r="F918" s="4">
        <v>800</v>
      </c>
      <c r="G918" s="4">
        <v>1250</v>
      </c>
      <c r="H918" s="4">
        <v>1600</v>
      </c>
      <c r="I918" s="4">
        <v>1600</v>
      </c>
      <c r="J918" s="4">
        <v>350</v>
      </c>
      <c r="K918" s="4">
        <v>1500</v>
      </c>
      <c r="L918" s="4">
        <v>1000</v>
      </c>
      <c r="M918" s="4">
        <v>700</v>
      </c>
      <c r="N918" s="4">
        <v>1450</v>
      </c>
      <c r="O918" s="4">
        <v>1250</v>
      </c>
      <c r="P918" s="4">
        <v>1200</v>
      </c>
      <c r="Q918" s="13">
        <f t="shared" si="364"/>
        <v>2.19935691318328</v>
      </c>
      <c r="R918" s="16">
        <f t="shared" si="365"/>
        <v>0.61736334405144699</v>
      </c>
      <c r="S918" s="16">
        <f t="shared" si="366"/>
        <v>0.96463022508038587</v>
      </c>
      <c r="T918" s="16">
        <f t="shared" si="367"/>
        <v>1.234726688102894</v>
      </c>
      <c r="U918" s="16">
        <f t="shared" si="368"/>
        <v>1.234726688102894</v>
      </c>
      <c r="V918" s="16">
        <f t="shared" si="369"/>
        <v>0.27009646302250806</v>
      </c>
      <c r="W918" s="16">
        <f t="shared" si="370"/>
        <v>1.157556270096463</v>
      </c>
      <c r="X918" s="16">
        <f t="shared" si="371"/>
        <v>0.77170418006430874</v>
      </c>
      <c r="Y918" s="16">
        <f t="shared" si="372"/>
        <v>0.54019292604501612</v>
      </c>
      <c r="Z918" s="16">
        <f t="shared" si="373"/>
        <v>1.1189710610932477</v>
      </c>
      <c r="AA918" s="16">
        <f t="shared" si="374"/>
        <v>0.96463022508038587</v>
      </c>
      <c r="AB918" s="17">
        <f t="shared" si="375"/>
        <v>0.92604501607717049</v>
      </c>
      <c r="AC918" s="15">
        <v>191653</v>
      </c>
      <c r="AD918" s="14">
        <f>AVERAGE(Tabela1[[#This Row],[202407-JUL]:[202506-JUN]])</f>
        <v>1295.8333333333333</v>
      </c>
      <c r="AE918" s="14">
        <f t="shared" si="376"/>
        <v>1381.8181818181818</v>
      </c>
      <c r="AF918" s="5">
        <v>0</v>
      </c>
      <c r="AG918" s="6">
        <v>7100</v>
      </c>
      <c r="AH918" s="4">
        <v>8500</v>
      </c>
      <c r="AI918" s="23">
        <f>SUM(Tabela1[[#This Row],[ESTOQUE RJ]:[ESTOQUE SC]])</f>
        <v>15600</v>
      </c>
      <c r="AJ918" s="4">
        <v>7050</v>
      </c>
      <c r="AK918" s="4">
        <v>0</v>
      </c>
      <c r="AL918" s="24">
        <f>SUM(Tabela1[[#This Row],[QTD CONTAINER]:[QTD FÁBRICA]])</f>
        <v>7050</v>
      </c>
      <c r="AM918" s="7">
        <f t="shared" si="377"/>
        <v>5.479099678456592</v>
      </c>
      <c r="AN918" s="7">
        <f t="shared" si="378"/>
        <v>6.559485530546624</v>
      </c>
      <c r="AO918" s="8">
        <f t="shared" si="379"/>
        <v>5.4405144694533769</v>
      </c>
      <c r="AP918" s="9">
        <f t="shared" si="380"/>
        <v>0</v>
      </c>
      <c r="AQ918" s="25">
        <f t="shared" si="381"/>
        <v>17.479099678456592</v>
      </c>
      <c r="AR918" s="18">
        <f t="shared" si="382"/>
        <v>5.1381578947368425</v>
      </c>
      <c r="AS918" s="7">
        <f t="shared" si="383"/>
        <v>6.1513157894736841</v>
      </c>
      <c r="AT918" s="8">
        <f t="shared" si="384"/>
        <v>5.1019736842105265</v>
      </c>
      <c r="AU918" s="9">
        <f t="shared" si="385"/>
        <v>0</v>
      </c>
      <c r="AV918" s="10">
        <f t="shared" si="386"/>
        <v>16.391447368421055</v>
      </c>
      <c r="AW918" s="22">
        <f t="shared" si="387"/>
        <v>0</v>
      </c>
      <c r="AX918" s="5">
        <f t="shared" si="388"/>
        <v>0</v>
      </c>
      <c r="AY918" s="4">
        <f>IF(
  AND(Tabela1[[#This Row],[GRUPO | ITEM]]="PALHETAS",NOT(OR(MID(Tabela1[[#This Row],[ITEM]],1,5)="YN-PF",MID(Tabela1[[#This Row],[ITEM]],1,5)="YN-PC"))),
  0,
  IF(
    ROUNDUP(
      IF(
        IF(D918="A",13-SUM(AR918:AU918),IF(D918="B",11-SUM(AR918:AU918),IF(D918="C",7-SUM(AR918:AU918))))
        &lt;0,
        0,
        IF(D918="A",13-SUM(AR918:AU918),IF(D918="B",11-SUM(AR918:AU918),IF(D918="C",7-SUM(AR918:AU918))))
      )
      *AE918/C918, 0
    )
    *C918 = 0,
    0,
    ROUNDUP(
      IF(
        IF(D918="A",13-SUM(AR918:AU918),IF(D918="B",11-SUM(AR918:AU918),IF(D918="C",7-SUM(AR918:AU918))))
        &lt;0,
        0,
        IF(D918="A",13-SUM(AR918:AU918),IF(D918="B",11-SUM(AR918:AU918),IF(D918="C",7-SUM(AR918:AU918))))
      )
      *AE918/C918, 0
    ) *C918
  )
)</f>
        <v>0</v>
      </c>
      <c r="AZ918" s="26">
        <f>IF(OR(COUNTIF(AB918,"&gt;="&amp;1.5)+COUNTIF(AA918,"&gt;="&amp;1.5)+COUNTIF(Z918,"&gt;="&amp;1.5)+COUNTIF(Y918,"&gt;="&amp;1.5)+COUNTIF(X918,"&gt;="&amp;1.5)&gt;=2,COUNTIF(AB918,"&gt;="&amp;2)&gt;=1,AND(AA918&gt;=1.5,AB918&lt;=0.3,AI918=0)),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+IFERROR(BA918*C918,0),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+IFERROR(BA918*C918,0),
IFERROR(AVERAGEIF(Tabela1[[#This Row],[COMPRA PADRÃO]:[COMPRA &gt;30%]],"&gt;"&amp;0,Tabela1[[#This Row],[COMPRA PADRÃO]:[COMPRA &gt;30%]]),
0))/Tabela1[[#This Row],[U/CX]],0)*Tabela1[[#This Row],[U/CX]])</f>
        <v>0</v>
      </c>
      <c r="BA918" s="19"/>
      <c r="BB918" s="19"/>
      <c r="BC918" s="5"/>
      <c r="BD918" s="43">
        <f t="shared" si="389"/>
        <v>58.679245283018865</v>
      </c>
      <c r="BE918" s="44">
        <f>Tabela1[[#This Row],[MÉDIA DIÁRIA]]*180</f>
        <v>10562.264150943396</v>
      </c>
      <c r="BF918" s="44">
        <f>Tabela1[[#This Row],[MÉDIA DIÁRIA]]*IF(Tabela1[[#This Row],[ABC FAT]]="A",(13*22),IF(Tabela1[[#This Row],[ABC FAT]]="B",(9*22),IF(Tabela1[[#This Row],[ABC FAT]]="C",(3*22),0)))</f>
        <v>16782.264150943396</v>
      </c>
      <c r="BG918" s="44">
        <f>SUM(Tabela1[[#This Row],[ESTOQUE TOTAL]],Tabela1[[#This Row],[TRÂNSITO TOTAL]])</f>
        <v>22650</v>
      </c>
      <c r="BH9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4700</v>
      </c>
      <c r="BI9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9.4676670239371205E-5</v>
      </c>
    </row>
    <row r="919" spans="1:61" s="3" customFormat="1" x14ac:dyDescent="0.2">
      <c r="A919" s="4" t="s">
        <v>34</v>
      </c>
      <c r="B919" s="4" t="s">
        <v>593</v>
      </c>
      <c r="C919" s="4">
        <v>200</v>
      </c>
      <c r="D919" s="4" t="s">
        <v>16</v>
      </c>
      <c r="E919" s="5">
        <v>95</v>
      </c>
      <c r="F919" s="4">
        <v>55</v>
      </c>
      <c r="G919" s="4">
        <v>80</v>
      </c>
      <c r="H919" s="4">
        <v>70</v>
      </c>
      <c r="I919" s="4">
        <v>12</v>
      </c>
      <c r="J919" s="4"/>
      <c r="K919" s="4">
        <v>85</v>
      </c>
      <c r="L919" s="4">
        <v>110</v>
      </c>
      <c r="M919" s="4">
        <v>100</v>
      </c>
      <c r="N919" s="4">
        <v>50</v>
      </c>
      <c r="O919" s="4">
        <v>100</v>
      </c>
      <c r="P919" s="4">
        <v>85</v>
      </c>
      <c r="Q919" s="13">
        <f t="shared" si="364"/>
        <v>1.2410926365795725</v>
      </c>
      <c r="R919" s="16">
        <f t="shared" si="365"/>
        <v>0.71852731591448926</v>
      </c>
      <c r="S919" s="16">
        <f t="shared" si="366"/>
        <v>1.0451306413301662</v>
      </c>
      <c r="T919" s="16">
        <f t="shared" si="367"/>
        <v>0.91448931116389542</v>
      </c>
      <c r="U919" s="16">
        <f t="shared" si="368"/>
        <v>0.15676959619952494</v>
      </c>
      <c r="V919" s="16">
        <f t="shared" si="369"/>
        <v>0</v>
      </c>
      <c r="W919" s="16">
        <f t="shared" si="370"/>
        <v>1.1104513064133017</v>
      </c>
      <c r="X919" s="16">
        <f t="shared" si="371"/>
        <v>1.4370546318289785</v>
      </c>
      <c r="Y919" s="16">
        <f t="shared" si="372"/>
        <v>1.3064133016627077</v>
      </c>
      <c r="Z919" s="16">
        <f t="shared" si="373"/>
        <v>0.65320665083135387</v>
      </c>
      <c r="AA919" s="16">
        <f t="shared" si="374"/>
        <v>1.3064133016627077</v>
      </c>
      <c r="AB919" s="17">
        <f t="shared" si="375"/>
        <v>1.1104513064133017</v>
      </c>
      <c r="AC919" s="15">
        <v>32867.269999999997</v>
      </c>
      <c r="AD919" s="14">
        <f>AVERAGE(Tabela1[[#This Row],[202407-JUL]:[202506-JUN]])</f>
        <v>76.545454545454547</v>
      </c>
      <c r="AE919" s="14">
        <f t="shared" si="376"/>
        <v>83</v>
      </c>
      <c r="AF919" s="5">
        <v>0</v>
      </c>
      <c r="AG919" s="6">
        <v>580</v>
      </c>
      <c r="AH919" s="4">
        <v>0</v>
      </c>
      <c r="AI919" s="23">
        <f>SUM(Tabela1[[#This Row],[ESTOQUE RJ]:[ESTOQUE SC]])</f>
        <v>580</v>
      </c>
      <c r="AJ919" s="4">
        <v>600</v>
      </c>
      <c r="AK919" s="4">
        <v>0</v>
      </c>
      <c r="AL919" s="24">
        <f>SUM(Tabela1[[#This Row],[QTD CONTAINER]:[QTD FÁBRICA]])</f>
        <v>600</v>
      </c>
      <c r="AM919" s="7">
        <f t="shared" si="377"/>
        <v>7.5771971496437054</v>
      </c>
      <c r="AN919" s="7">
        <f t="shared" si="378"/>
        <v>0</v>
      </c>
      <c r="AO919" s="8">
        <f t="shared" si="379"/>
        <v>7.8384798099762465</v>
      </c>
      <c r="AP919" s="9">
        <f t="shared" si="380"/>
        <v>0</v>
      </c>
      <c r="AQ919" s="25">
        <f t="shared" si="381"/>
        <v>15.415676959619951</v>
      </c>
      <c r="AR919" s="18">
        <f t="shared" si="382"/>
        <v>6.9879518072289155</v>
      </c>
      <c r="AS919" s="7">
        <f t="shared" si="383"/>
        <v>0</v>
      </c>
      <c r="AT919" s="8">
        <f t="shared" si="384"/>
        <v>7.2289156626506026</v>
      </c>
      <c r="AU919" s="9">
        <f t="shared" si="385"/>
        <v>0</v>
      </c>
      <c r="AV919" s="10">
        <f t="shared" si="386"/>
        <v>14.216867469879517</v>
      </c>
      <c r="AW919" s="22">
        <f t="shared" si="387"/>
        <v>0</v>
      </c>
      <c r="AX919" s="5">
        <f t="shared" si="388"/>
        <v>0</v>
      </c>
      <c r="AY919" s="4">
        <f>IF(
  AND(Tabela1[[#This Row],[GRUPO | ITEM]]="PALHETAS",NOT(OR(MID(Tabela1[[#This Row],[ITEM]],1,5)="YN-PF",MID(Tabela1[[#This Row],[ITEM]],1,5)="YN-PC"))),
  0,
  IF(
    ROUNDUP(
      IF(
        IF(D919="A",13-SUM(AR919:AU919),IF(D919="B",11-SUM(AR919:AU919),IF(D919="C",7-SUM(AR919:AU919))))
        &lt;0,
        0,
        IF(D919="A",13-SUM(AR919:AU919),IF(D919="B",11-SUM(AR919:AU919),IF(D919="C",7-SUM(AR919:AU919))))
      )
      *AE919/C919, 0
    )
    *C919 = 0,
    0,
    ROUNDUP(
      IF(
        IF(D919="A",13-SUM(AR919:AU919),IF(D919="B",11-SUM(AR919:AU919),IF(D919="C",7-SUM(AR919:AU919))))
        &lt;0,
        0,
        IF(D919="A",13-SUM(AR919:AU919),IF(D919="B",11-SUM(AR919:AU919),IF(D919="C",7-SUM(AR919:AU919))))
      )
      *AE919/C919, 0
    ) *C919
  )
)</f>
        <v>0</v>
      </c>
      <c r="AZ919" s="26">
        <f>IF(OR(COUNTIF(AB919,"&gt;="&amp;1.5)+COUNTIF(AA919,"&gt;="&amp;1.5)+COUNTIF(Z919,"&gt;="&amp;1.5)+COUNTIF(Y919,"&gt;="&amp;1.5)+COUNTIF(X919,"&gt;="&amp;1.5)&gt;=2,COUNTIF(AB919,"&gt;="&amp;2)&gt;=1,AND(AA919&gt;=1.5,AB919&lt;=0.3,AI919=0)),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+IFERROR(BA919*C919,0),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+IFERROR(BA919*C919,0),
IFERROR(AVERAGEIF(Tabela1[[#This Row],[COMPRA PADRÃO]:[COMPRA &gt;30%]],"&gt;"&amp;0,Tabela1[[#This Row],[COMPRA PADRÃO]:[COMPRA &gt;30%]]),
0))/Tabela1[[#This Row],[U/CX]],0)*Tabela1[[#This Row],[U/CX]])</f>
        <v>0</v>
      </c>
      <c r="BA919" s="19"/>
      <c r="BB919" s="19"/>
      <c r="BC919" s="5"/>
      <c r="BD919" s="43">
        <f t="shared" si="389"/>
        <v>3.1773584905660379</v>
      </c>
      <c r="BE919" s="44">
        <f>Tabela1[[#This Row],[MÉDIA DIÁRIA]]*180</f>
        <v>571.92452830188688</v>
      </c>
      <c r="BF919" s="44">
        <f>Tabela1[[#This Row],[MÉDIA DIÁRIA]]*IF(Tabela1[[#This Row],[ABC FAT]]="A",(13*22),IF(Tabela1[[#This Row],[ABC FAT]]="B",(9*22),IF(Tabela1[[#This Row],[ABC FAT]]="C",(3*22),0)))</f>
        <v>629.11698113207547</v>
      </c>
      <c r="BG919" s="44">
        <f>SUM(Tabela1[[#This Row],[ESTOQUE TOTAL]],Tabela1[[#This Row],[TRÂNSITO TOTAL]])</f>
        <v>1180</v>
      </c>
      <c r="BH9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1.7484824491950379E-3</v>
      </c>
    </row>
    <row r="920" spans="1:61" s="3" customFormat="1" x14ac:dyDescent="0.2">
      <c r="A920" s="4" t="s">
        <v>122</v>
      </c>
      <c r="B920" s="4" t="s">
        <v>502</v>
      </c>
      <c r="C920" s="4">
        <v>20</v>
      </c>
      <c r="D920" s="4" t="s">
        <v>85</v>
      </c>
      <c r="E920" s="5">
        <v>20</v>
      </c>
      <c r="F920" s="4">
        <v>10</v>
      </c>
      <c r="G920" s="4">
        <v>41</v>
      </c>
      <c r="H920" s="4">
        <v>28</v>
      </c>
      <c r="I920" s="4">
        <v>20</v>
      </c>
      <c r="J920" s="4"/>
      <c r="K920" s="4">
        <v>40</v>
      </c>
      <c r="L920" s="4"/>
      <c r="M920" s="4">
        <v>40</v>
      </c>
      <c r="N920" s="4"/>
      <c r="O920" s="4"/>
      <c r="P920" s="4">
        <v>40</v>
      </c>
      <c r="Q920" s="13">
        <f t="shared" si="364"/>
        <v>0.66945606694560666</v>
      </c>
      <c r="R920" s="16">
        <f t="shared" si="365"/>
        <v>0.33472803347280333</v>
      </c>
      <c r="S920" s="16">
        <f t="shared" si="366"/>
        <v>1.3723849372384938</v>
      </c>
      <c r="T920" s="16">
        <f t="shared" si="367"/>
        <v>0.93723849372384938</v>
      </c>
      <c r="U920" s="16">
        <f t="shared" si="368"/>
        <v>0.66945606694560666</v>
      </c>
      <c r="V920" s="16">
        <f t="shared" si="369"/>
        <v>0</v>
      </c>
      <c r="W920" s="16">
        <f t="shared" si="370"/>
        <v>1.3389121338912133</v>
      </c>
      <c r="X920" s="16">
        <f t="shared" si="371"/>
        <v>0</v>
      </c>
      <c r="Y920" s="16">
        <f t="shared" si="372"/>
        <v>1.3389121338912133</v>
      </c>
      <c r="Z920" s="16">
        <f t="shared" si="373"/>
        <v>0</v>
      </c>
      <c r="AA920" s="16">
        <f t="shared" si="374"/>
        <v>0</v>
      </c>
      <c r="AB920" s="17">
        <f t="shared" si="375"/>
        <v>1.3389121338912133</v>
      </c>
      <c r="AC920" s="15">
        <v>12166.27</v>
      </c>
      <c r="AD920" s="14">
        <f>AVERAGE(Tabela1[[#This Row],[202407-JUL]:[202506-JUN]])</f>
        <v>29.875</v>
      </c>
      <c r="AE920" s="14">
        <f t="shared" si="376"/>
        <v>29.875</v>
      </c>
      <c r="AF920" s="5">
        <v>0</v>
      </c>
      <c r="AG920" s="6">
        <v>361</v>
      </c>
      <c r="AH920" s="4">
        <v>0</v>
      </c>
      <c r="AI920" s="23">
        <f>SUM(Tabela1[[#This Row],[ESTOQUE RJ]:[ESTOQUE SC]])</f>
        <v>361</v>
      </c>
      <c r="AJ920" s="4">
        <v>0</v>
      </c>
      <c r="AK920" s="4">
        <v>0</v>
      </c>
      <c r="AL920" s="24">
        <f>SUM(Tabela1[[#This Row],[QTD CONTAINER]:[QTD FÁBRICA]])</f>
        <v>0</v>
      </c>
      <c r="AM920" s="7">
        <f t="shared" si="377"/>
        <v>12.083682008368202</v>
      </c>
      <c r="AN920" s="7">
        <f t="shared" si="378"/>
        <v>0</v>
      </c>
      <c r="AO920" s="8">
        <f t="shared" si="379"/>
        <v>0</v>
      </c>
      <c r="AP920" s="9">
        <f t="shared" si="380"/>
        <v>0</v>
      </c>
      <c r="AQ920" s="25">
        <f t="shared" si="381"/>
        <v>12.083682008368202</v>
      </c>
      <c r="AR920" s="18">
        <f t="shared" si="382"/>
        <v>12.083682008368202</v>
      </c>
      <c r="AS920" s="7">
        <f t="shared" si="383"/>
        <v>0</v>
      </c>
      <c r="AT920" s="8">
        <f t="shared" si="384"/>
        <v>0</v>
      </c>
      <c r="AU920" s="9">
        <f t="shared" si="385"/>
        <v>0</v>
      </c>
      <c r="AV920" s="10">
        <f t="shared" si="386"/>
        <v>12.083682008368202</v>
      </c>
      <c r="AW920" s="22">
        <f t="shared" si="387"/>
        <v>0</v>
      </c>
      <c r="AX920" s="5">
        <f t="shared" si="388"/>
        <v>0</v>
      </c>
      <c r="AY920" s="4">
        <f>IF(
  AND(Tabela1[[#This Row],[GRUPO | ITEM]]="PALHETAS",NOT(OR(MID(Tabela1[[#This Row],[ITEM]],1,5)="YN-PF",MID(Tabela1[[#This Row],[ITEM]],1,5)="YN-PC"))),
  0,
  IF(
    ROUNDUP(
      IF(
        IF(D920="A",13-SUM(AR920:AU920),IF(D920="B",11-SUM(AR920:AU920),IF(D920="C",7-SUM(AR920:AU920))))
        &lt;0,
        0,
        IF(D920="A",13-SUM(AR920:AU920),IF(D920="B",11-SUM(AR920:AU920),IF(D920="C",7-SUM(AR920:AU920))))
      )
      *AE920/C920, 0
    )
    *C920 = 0,
    0,
    ROUNDUP(
      IF(
        IF(D920="A",13-SUM(AR920:AU920),IF(D920="B",11-SUM(AR920:AU920),IF(D920="C",7-SUM(AR920:AU920))))
        &lt;0,
        0,
        IF(D920="A",13-SUM(AR920:AU920),IF(D920="B",11-SUM(AR920:AU920),IF(D920="C",7-SUM(AR920:AU920))))
      )
      *AE920/C920, 0
    ) *C920
  )
)</f>
        <v>0</v>
      </c>
      <c r="AZ920" s="26">
        <f>IF(OR(COUNTIF(AB920,"&gt;="&amp;1.5)+COUNTIF(AA920,"&gt;="&amp;1.5)+COUNTIF(Z920,"&gt;="&amp;1.5)+COUNTIF(Y920,"&gt;="&amp;1.5)+COUNTIF(X920,"&gt;="&amp;1.5)&gt;=2,COUNTIF(AB920,"&gt;="&amp;2)&gt;=1,AND(AA920&gt;=1.5,AB920&lt;=0.3,AI920=0)),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+IFERROR(BA920*C920,0),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+IFERROR(BA920*C920,0),
IFERROR(AVERAGEIF(Tabela1[[#This Row],[COMPRA PADRÃO]:[COMPRA &gt;30%]],"&gt;"&amp;0,Tabela1[[#This Row],[COMPRA PADRÃO]:[COMPRA &gt;30%]]),
0))/Tabela1[[#This Row],[U/CX]],0)*Tabela1[[#This Row],[U/CX]])</f>
        <v>0</v>
      </c>
      <c r="BA920" s="19"/>
      <c r="BB920" s="19"/>
      <c r="BC920" s="5"/>
      <c r="BD920" s="43">
        <f t="shared" si="389"/>
        <v>0.90188679245283021</v>
      </c>
      <c r="BE920" s="44">
        <f>Tabela1[[#This Row],[MÉDIA DIÁRIA]]*180</f>
        <v>162.33962264150944</v>
      </c>
      <c r="BF920" s="44">
        <f>Tabela1[[#This Row],[MÉDIA DIÁRIA]]*IF(Tabela1[[#This Row],[ABC FAT]]="A",(13*22),IF(Tabela1[[#This Row],[ABC FAT]]="B",(9*22),IF(Tabela1[[#This Row],[ABC FAT]]="C",(3*22),0)))</f>
        <v>59.524528301886797</v>
      </c>
      <c r="BG920" s="44">
        <f>SUM(Tabela1[[#This Row],[ESTOQUE TOTAL]],Tabela1[[#This Row],[TRÂNSITO TOTAL]])</f>
        <v>361</v>
      </c>
      <c r="BH9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6.1599256159925618E-3</v>
      </c>
    </row>
    <row r="921" spans="1:61" s="3" customFormat="1" x14ac:dyDescent="0.2">
      <c r="A921" s="4" t="s">
        <v>34</v>
      </c>
      <c r="B921" s="4" t="s">
        <v>64</v>
      </c>
      <c r="C921" s="4">
        <v>500</v>
      </c>
      <c r="D921" s="4" t="s">
        <v>19</v>
      </c>
      <c r="E921" s="5">
        <v>1000</v>
      </c>
      <c r="F921" s="4">
        <v>1035</v>
      </c>
      <c r="G921" s="4">
        <v>960</v>
      </c>
      <c r="H921" s="4">
        <v>1480</v>
      </c>
      <c r="I921" s="4">
        <v>1525</v>
      </c>
      <c r="J921" s="4">
        <v>265</v>
      </c>
      <c r="K921" s="4">
        <v>1195</v>
      </c>
      <c r="L921" s="4">
        <v>975</v>
      </c>
      <c r="M921" s="4">
        <v>660</v>
      </c>
      <c r="N921" s="4">
        <v>850</v>
      </c>
      <c r="O921" s="4">
        <v>1190</v>
      </c>
      <c r="P921" s="4">
        <v>1075</v>
      </c>
      <c r="Q921" s="13">
        <f t="shared" si="364"/>
        <v>0.98280098280098283</v>
      </c>
      <c r="R921" s="16">
        <f t="shared" si="365"/>
        <v>1.0171990171990173</v>
      </c>
      <c r="S921" s="16">
        <f t="shared" si="366"/>
        <v>0.94348894348894352</v>
      </c>
      <c r="T921" s="16">
        <f t="shared" si="367"/>
        <v>1.4545454545454546</v>
      </c>
      <c r="U921" s="16">
        <f t="shared" si="368"/>
        <v>1.4987714987714988</v>
      </c>
      <c r="V921" s="16">
        <f t="shared" si="369"/>
        <v>0.26044226044226043</v>
      </c>
      <c r="W921" s="16">
        <f t="shared" si="370"/>
        <v>1.1744471744471745</v>
      </c>
      <c r="X921" s="16">
        <f t="shared" si="371"/>
        <v>0.95823095823095827</v>
      </c>
      <c r="Y921" s="16">
        <f t="shared" si="372"/>
        <v>0.64864864864864868</v>
      </c>
      <c r="Z921" s="16">
        <f t="shared" si="373"/>
        <v>0.83538083538083541</v>
      </c>
      <c r="AA921" s="16">
        <f t="shared" si="374"/>
        <v>1.1695331695331694</v>
      </c>
      <c r="AB921" s="17">
        <f t="shared" si="375"/>
        <v>1.0565110565110565</v>
      </c>
      <c r="AC921" s="15">
        <v>111799.1</v>
      </c>
      <c r="AD921" s="14">
        <f>AVERAGE(Tabela1[[#This Row],[202407-JUL]:[202506-JUN]])</f>
        <v>1017.5</v>
      </c>
      <c r="AE921" s="14">
        <f t="shared" si="376"/>
        <v>1085.909090909091</v>
      </c>
      <c r="AF921" s="5">
        <v>2</v>
      </c>
      <c r="AG921" s="6">
        <v>6035</v>
      </c>
      <c r="AH921" s="4">
        <v>0</v>
      </c>
      <c r="AI921" s="23">
        <f>SUM(Tabela1[[#This Row],[ESTOQUE RJ]:[ESTOQUE SC]])</f>
        <v>6035</v>
      </c>
      <c r="AJ921" s="4">
        <v>12000</v>
      </c>
      <c r="AK921" s="4">
        <v>0</v>
      </c>
      <c r="AL921" s="24">
        <f>SUM(Tabela1[[#This Row],[QTD CONTAINER]:[QTD FÁBRICA]])</f>
        <v>12000</v>
      </c>
      <c r="AM921" s="7">
        <f t="shared" si="377"/>
        <v>5.9312039312039309</v>
      </c>
      <c r="AN921" s="7">
        <f t="shared" si="378"/>
        <v>0</v>
      </c>
      <c r="AO921" s="8">
        <f t="shared" si="379"/>
        <v>11.793611793611793</v>
      </c>
      <c r="AP921" s="9">
        <f t="shared" si="380"/>
        <v>0</v>
      </c>
      <c r="AQ921" s="25">
        <f t="shared" si="381"/>
        <v>17.724815724815723</v>
      </c>
      <c r="AR921" s="18">
        <f t="shared" si="382"/>
        <v>5.5575554625366257</v>
      </c>
      <c r="AS921" s="7">
        <f t="shared" si="383"/>
        <v>0</v>
      </c>
      <c r="AT921" s="8">
        <f t="shared" si="384"/>
        <v>11.05064880703223</v>
      </c>
      <c r="AU921" s="9">
        <f t="shared" si="385"/>
        <v>0</v>
      </c>
      <c r="AV921" s="10">
        <f t="shared" si="386"/>
        <v>16.608204269568855</v>
      </c>
      <c r="AW921" s="22">
        <f t="shared" si="387"/>
        <v>0</v>
      </c>
      <c r="AX921" s="5">
        <f t="shared" si="388"/>
        <v>0</v>
      </c>
      <c r="AY921" s="4">
        <f>IF(
  AND(Tabela1[[#This Row],[GRUPO | ITEM]]="PALHETAS",NOT(OR(MID(Tabela1[[#This Row],[ITEM]],1,5)="YN-PF",MID(Tabela1[[#This Row],[ITEM]],1,5)="YN-PC"))),
  0,
  IF(
    ROUNDUP(
      IF(
        IF(D921="A",13-SUM(AR921:AU921),IF(D921="B",11-SUM(AR921:AU921),IF(D921="C",7-SUM(AR921:AU921))))
        &lt;0,
        0,
        IF(D921="A",13-SUM(AR921:AU921),IF(D921="B",11-SUM(AR921:AU921),IF(D921="C",7-SUM(AR921:AU921))))
      )
      *AE921/C921, 0
    )
    *C921 = 0,
    0,
    ROUNDUP(
      IF(
        IF(D921="A",13-SUM(AR921:AU921),IF(D921="B",11-SUM(AR921:AU921),IF(D921="C",7-SUM(AR921:AU921))))
        &lt;0,
        0,
        IF(D921="A",13-SUM(AR921:AU921),IF(D921="B",11-SUM(AR921:AU921),IF(D921="C",7-SUM(AR921:AU921))))
      )
      *AE921/C921, 0
    ) *C921
  )
)</f>
        <v>0</v>
      </c>
      <c r="AZ921" s="26">
        <f>IF(OR(COUNTIF(AB921,"&gt;="&amp;1.5)+COUNTIF(AA921,"&gt;="&amp;1.5)+COUNTIF(Z921,"&gt;="&amp;1.5)+COUNTIF(Y921,"&gt;="&amp;1.5)+COUNTIF(X921,"&gt;="&amp;1.5)&gt;=2,COUNTIF(AB921,"&gt;="&amp;2)&gt;=1,AND(AA921&gt;=1.5,AB921&lt;=0.3,AI921=0)),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+IFERROR(BA921*C921,0),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+IFERROR(BA921*C921,0),
IFERROR(AVERAGEIF(Tabela1[[#This Row],[COMPRA PADRÃO]:[COMPRA &gt;30%]],"&gt;"&amp;0,Tabela1[[#This Row],[COMPRA PADRÃO]:[COMPRA &gt;30%]]),
0))/Tabela1[[#This Row],[U/CX]],0)*Tabela1[[#This Row],[U/CX]])</f>
        <v>0</v>
      </c>
      <c r="BA921" s="19"/>
      <c r="BB921" s="19"/>
      <c r="BC921" s="5"/>
      <c r="BD921" s="43">
        <f t="shared" si="389"/>
        <v>46.075471698113205</v>
      </c>
      <c r="BE921" s="44">
        <f>Tabela1[[#This Row],[MÉDIA DIÁRIA]]*180</f>
        <v>8293.5849056603765</v>
      </c>
      <c r="BF921" s="44">
        <f>Tabela1[[#This Row],[MÉDIA DIÁRIA]]*IF(Tabela1[[#This Row],[ABC FAT]]="A",(13*22),IF(Tabela1[[#This Row],[ABC FAT]]="B",(9*22),IF(Tabela1[[#This Row],[ABC FAT]]="C",(3*22),0)))</f>
        <v>13177.584905660377</v>
      </c>
      <c r="BG921" s="44">
        <f>SUM(Tabela1[[#This Row],[ESTOQUE TOTAL]],Tabela1[[#This Row],[TRÂNSITO TOTAL]])</f>
        <v>18035</v>
      </c>
      <c r="BH9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3500</v>
      </c>
      <c r="BI9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1.2057512057512058E-4</v>
      </c>
    </row>
    <row r="922" spans="1:61" s="3" customFormat="1" x14ac:dyDescent="0.2">
      <c r="A922" s="4" t="s">
        <v>34</v>
      </c>
      <c r="B922" s="4" t="s">
        <v>595</v>
      </c>
      <c r="C922" s="4">
        <v>200</v>
      </c>
      <c r="D922" s="4" t="s">
        <v>85</v>
      </c>
      <c r="E922" s="5">
        <v>50</v>
      </c>
      <c r="F922" s="4">
        <v>40</v>
      </c>
      <c r="G922" s="4">
        <v>20</v>
      </c>
      <c r="H922" s="4">
        <v>15</v>
      </c>
      <c r="I922" s="4">
        <v>50</v>
      </c>
      <c r="J922" s="4">
        <v>10</v>
      </c>
      <c r="K922" s="4">
        <v>85</v>
      </c>
      <c r="L922" s="4">
        <v>30</v>
      </c>
      <c r="M922" s="4"/>
      <c r="N922" s="4">
        <v>20</v>
      </c>
      <c r="O922" s="4">
        <v>40</v>
      </c>
      <c r="P922" s="4">
        <v>30</v>
      </c>
      <c r="Q922" s="13">
        <f t="shared" si="364"/>
        <v>1.4102564102564104</v>
      </c>
      <c r="R922" s="16">
        <f t="shared" si="365"/>
        <v>1.1282051282051282</v>
      </c>
      <c r="S922" s="16">
        <f t="shared" si="366"/>
        <v>0.5641025641025641</v>
      </c>
      <c r="T922" s="16">
        <f t="shared" si="367"/>
        <v>0.42307692307692307</v>
      </c>
      <c r="U922" s="16">
        <f t="shared" si="368"/>
        <v>1.4102564102564104</v>
      </c>
      <c r="V922" s="16">
        <f t="shared" si="369"/>
        <v>0.28205128205128205</v>
      </c>
      <c r="W922" s="16">
        <f t="shared" si="370"/>
        <v>2.3974358974358974</v>
      </c>
      <c r="X922" s="16">
        <f t="shared" si="371"/>
        <v>0.84615384615384615</v>
      </c>
      <c r="Y922" s="16">
        <f t="shared" si="372"/>
        <v>0</v>
      </c>
      <c r="Z922" s="16">
        <f t="shared" si="373"/>
        <v>0.5641025641025641</v>
      </c>
      <c r="AA922" s="16">
        <f t="shared" si="374"/>
        <v>1.1282051282051282</v>
      </c>
      <c r="AB922" s="17">
        <f t="shared" si="375"/>
        <v>0.84615384615384615</v>
      </c>
      <c r="AC922" s="15">
        <v>11469.55</v>
      </c>
      <c r="AD922" s="14">
        <f>AVERAGE(Tabela1[[#This Row],[202407-JUL]:[202506-JUN]])</f>
        <v>35.454545454545453</v>
      </c>
      <c r="AE922" s="14">
        <f t="shared" si="376"/>
        <v>38</v>
      </c>
      <c r="AF922" s="5">
        <v>0</v>
      </c>
      <c r="AG922" s="6">
        <v>572</v>
      </c>
      <c r="AH922" s="4">
        <v>0</v>
      </c>
      <c r="AI922" s="23">
        <f>SUM(Tabela1[[#This Row],[ESTOQUE RJ]:[ESTOQUE SC]])</f>
        <v>572</v>
      </c>
      <c r="AJ922" s="4">
        <v>0</v>
      </c>
      <c r="AK922" s="4">
        <v>0</v>
      </c>
      <c r="AL922" s="24">
        <f>SUM(Tabela1[[#This Row],[QTD CONTAINER]:[QTD FÁBRICA]])</f>
        <v>0</v>
      </c>
      <c r="AM922" s="7">
        <f t="shared" si="377"/>
        <v>16.133333333333333</v>
      </c>
      <c r="AN922" s="7">
        <f t="shared" si="378"/>
        <v>0</v>
      </c>
      <c r="AO922" s="8">
        <f t="shared" si="379"/>
        <v>0</v>
      </c>
      <c r="AP922" s="9">
        <f t="shared" si="380"/>
        <v>0</v>
      </c>
      <c r="AQ922" s="25">
        <f t="shared" si="381"/>
        <v>16.133333333333333</v>
      </c>
      <c r="AR922" s="18">
        <f t="shared" si="382"/>
        <v>15.052631578947368</v>
      </c>
      <c r="AS922" s="7">
        <f t="shared" si="383"/>
        <v>0</v>
      </c>
      <c r="AT922" s="8">
        <f t="shared" si="384"/>
        <v>0</v>
      </c>
      <c r="AU922" s="9">
        <f t="shared" si="385"/>
        <v>0</v>
      </c>
      <c r="AV922" s="10">
        <f t="shared" si="386"/>
        <v>15.052631578947368</v>
      </c>
      <c r="AW922" s="22">
        <f t="shared" si="387"/>
        <v>0</v>
      </c>
      <c r="AX922" s="5">
        <f t="shared" si="388"/>
        <v>0</v>
      </c>
      <c r="AY922" s="4">
        <f>IF(
  AND(Tabela1[[#This Row],[GRUPO | ITEM]]="PALHETAS",NOT(OR(MID(Tabela1[[#This Row],[ITEM]],1,5)="YN-PF",MID(Tabela1[[#This Row],[ITEM]],1,5)="YN-PC"))),
  0,
  IF(
    ROUNDUP(
      IF(
        IF(D922="A",13-SUM(AR922:AU922),IF(D922="B",11-SUM(AR922:AU922),IF(D922="C",7-SUM(AR922:AU922))))
        &lt;0,
        0,
        IF(D922="A",13-SUM(AR922:AU922),IF(D922="B",11-SUM(AR922:AU922),IF(D922="C",7-SUM(AR922:AU922))))
      )
      *AE922/C922, 0
    )
    *C922 = 0,
    0,
    ROUNDUP(
      IF(
        IF(D922="A",13-SUM(AR922:AU922),IF(D922="B",11-SUM(AR922:AU922),IF(D922="C",7-SUM(AR922:AU922))))
        &lt;0,
        0,
        IF(D922="A",13-SUM(AR922:AU922),IF(D922="B",11-SUM(AR922:AU922),IF(D922="C",7-SUM(AR922:AU922))))
      )
      *AE922/C922, 0
    ) *C922
  )
)</f>
        <v>0</v>
      </c>
      <c r="AZ922" s="26">
        <f>IF(OR(COUNTIF(AB922,"&gt;="&amp;1.5)+COUNTIF(AA922,"&gt;="&amp;1.5)+COUNTIF(Z922,"&gt;="&amp;1.5)+COUNTIF(Y922,"&gt;="&amp;1.5)+COUNTIF(X922,"&gt;="&amp;1.5)&gt;=2,COUNTIF(AB922,"&gt;="&amp;2)&gt;=1,AND(AA922&gt;=1.5,AB922&lt;=0.3,AI922=0)),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+IFERROR(BA922*C922,0),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+IFERROR(BA922*C922,0),
IFERROR(AVERAGEIF(Tabela1[[#This Row],[COMPRA PADRÃO]:[COMPRA &gt;30%]],"&gt;"&amp;0,Tabela1[[#This Row],[COMPRA PADRÃO]:[COMPRA &gt;30%]]),
0))/Tabela1[[#This Row],[U/CX]],0)*Tabela1[[#This Row],[U/CX]])</f>
        <v>0</v>
      </c>
      <c r="BA922" s="19"/>
      <c r="BB922" s="19"/>
      <c r="BC922" s="5"/>
      <c r="BD922" s="43">
        <f t="shared" si="389"/>
        <v>1.4716981132075471</v>
      </c>
      <c r="BE922" s="44">
        <f>Tabela1[[#This Row],[MÉDIA DIÁRIA]]*180</f>
        <v>264.90566037735846</v>
      </c>
      <c r="BF922" s="44">
        <f>Tabela1[[#This Row],[MÉDIA DIÁRIA]]*IF(Tabela1[[#This Row],[ABC FAT]]="A",(13*22),IF(Tabela1[[#This Row],[ABC FAT]]="B",(9*22),IF(Tabela1[[#This Row],[ABC FAT]]="C",(3*22),0)))</f>
        <v>97.132075471698101</v>
      </c>
      <c r="BG922" s="44">
        <f>SUM(Tabela1[[#This Row],[ESTOQUE TOTAL]],Tabela1[[#This Row],[TRÂNSITO TOTAL]])</f>
        <v>572</v>
      </c>
      <c r="BH9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3.7749287749287755E-3</v>
      </c>
    </row>
    <row r="923" spans="1:61" s="3" customFormat="1" x14ac:dyDescent="0.2">
      <c r="A923" s="4" t="s">
        <v>34</v>
      </c>
      <c r="B923" s="4" t="s">
        <v>573</v>
      </c>
      <c r="C923" s="4">
        <v>250</v>
      </c>
      <c r="D923" s="4" t="s">
        <v>16</v>
      </c>
      <c r="E923" s="5">
        <v>122</v>
      </c>
      <c r="F923" s="4">
        <v>240</v>
      </c>
      <c r="G923" s="4">
        <v>20</v>
      </c>
      <c r="H923" s="4">
        <v>120</v>
      </c>
      <c r="I923" s="4">
        <v>175</v>
      </c>
      <c r="J923" s="4">
        <v>140</v>
      </c>
      <c r="K923" s="4">
        <v>230</v>
      </c>
      <c r="L923" s="4">
        <v>500</v>
      </c>
      <c r="M923" s="4">
        <v>180</v>
      </c>
      <c r="N923" s="4">
        <v>240</v>
      </c>
      <c r="O923" s="4">
        <v>285</v>
      </c>
      <c r="P923" s="4">
        <v>162</v>
      </c>
      <c r="Q923" s="13">
        <f t="shared" si="364"/>
        <v>0.60646230323115169</v>
      </c>
      <c r="R923" s="16">
        <f t="shared" si="365"/>
        <v>1.1930405965202984</v>
      </c>
      <c r="S923" s="16">
        <f t="shared" si="366"/>
        <v>9.9420049710024855E-2</v>
      </c>
      <c r="T923" s="16">
        <f t="shared" si="367"/>
        <v>0.59652029826014918</v>
      </c>
      <c r="U923" s="16">
        <f t="shared" si="368"/>
        <v>0.86992543496271757</v>
      </c>
      <c r="V923" s="16">
        <f t="shared" si="369"/>
        <v>0.69594034797017401</v>
      </c>
      <c r="W923" s="16">
        <f t="shared" si="370"/>
        <v>1.143330571665286</v>
      </c>
      <c r="X923" s="16">
        <f t="shared" si="371"/>
        <v>2.4855012427506216</v>
      </c>
      <c r="Y923" s="16">
        <f t="shared" si="372"/>
        <v>0.89478044739022378</v>
      </c>
      <c r="Z923" s="16">
        <f t="shared" si="373"/>
        <v>1.1930405965202984</v>
      </c>
      <c r="AA923" s="16">
        <f t="shared" si="374"/>
        <v>1.4167357083678542</v>
      </c>
      <c r="AB923" s="17">
        <f t="shared" si="375"/>
        <v>0.80530240265120134</v>
      </c>
      <c r="AC923" s="15">
        <v>42860.41</v>
      </c>
      <c r="AD923" s="14">
        <f>AVERAGE(Tabela1[[#This Row],[202407-JUL]:[202506-JUN]])</f>
        <v>201.16666666666666</v>
      </c>
      <c r="AE923" s="14">
        <f t="shared" si="376"/>
        <v>217.63636363636363</v>
      </c>
      <c r="AF923" s="5">
        <v>0</v>
      </c>
      <c r="AG923" s="6">
        <v>3093</v>
      </c>
      <c r="AH923" s="4">
        <v>0</v>
      </c>
      <c r="AI923" s="23">
        <f>SUM(Tabela1[[#This Row],[ESTOQUE RJ]:[ESTOQUE SC]])</f>
        <v>3093</v>
      </c>
      <c r="AJ923" s="4">
        <v>500</v>
      </c>
      <c r="AK923" s="4">
        <v>0</v>
      </c>
      <c r="AL923" s="24">
        <f>SUM(Tabela1[[#This Row],[QTD CONTAINER]:[QTD FÁBRICA]])</f>
        <v>500</v>
      </c>
      <c r="AM923" s="7">
        <f t="shared" si="377"/>
        <v>15.375310687655345</v>
      </c>
      <c r="AN923" s="7">
        <f t="shared" si="378"/>
        <v>0</v>
      </c>
      <c r="AO923" s="8">
        <f t="shared" si="379"/>
        <v>2.4855012427506216</v>
      </c>
      <c r="AP923" s="9">
        <f t="shared" si="380"/>
        <v>0</v>
      </c>
      <c r="AQ923" s="25">
        <f t="shared" si="381"/>
        <v>17.860811930405966</v>
      </c>
      <c r="AR923" s="18">
        <f t="shared" si="382"/>
        <v>14.211779448621554</v>
      </c>
      <c r="AS923" s="7">
        <f t="shared" si="383"/>
        <v>0</v>
      </c>
      <c r="AT923" s="8">
        <f t="shared" si="384"/>
        <v>2.2974101921470345</v>
      </c>
      <c r="AU923" s="9">
        <f t="shared" si="385"/>
        <v>0</v>
      </c>
      <c r="AV923" s="10">
        <f t="shared" si="386"/>
        <v>16.509189640768589</v>
      </c>
      <c r="AW923" s="22">
        <f t="shared" si="387"/>
        <v>0</v>
      </c>
      <c r="AX923" s="5">
        <f t="shared" si="388"/>
        <v>0</v>
      </c>
      <c r="AY923" s="4">
        <f>IF(
  AND(Tabela1[[#This Row],[GRUPO | ITEM]]="PALHETAS",NOT(OR(MID(Tabela1[[#This Row],[ITEM]],1,5)="YN-PF",MID(Tabela1[[#This Row],[ITEM]],1,5)="YN-PC"))),
  0,
  IF(
    ROUNDUP(
      IF(
        IF(D923="A",13-SUM(AR923:AU923),IF(D923="B",11-SUM(AR923:AU923),IF(D923="C",7-SUM(AR923:AU923))))
        &lt;0,
        0,
        IF(D923="A",13-SUM(AR923:AU923),IF(D923="B",11-SUM(AR923:AU923),IF(D923="C",7-SUM(AR923:AU923))))
      )
      *AE923/C923, 0
    )
    *C923 = 0,
    0,
    ROUNDUP(
      IF(
        IF(D923="A",13-SUM(AR923:AU923),IF(D923="B",11-SUM(AR923:AU923),IF(D923="C",7-SUM(AR923:AU923))))
        &lt;0,
        0,
        IF(D923="A",13-SUM(AR923:AU923),IF(D923="B",11-SUM(AR923:AU923),IF(D923="C",7-SUM(AR923:AU923))))
      )
      *AE923/C923, 0
    ) *C923
  )
)</f>
        <v>0</v>
      </c>
      <c r="AZ923" s="26">
        <f>IF(OR(COUNTIF(AB923,"&gt;="&amp;1.5)+COUNTIF(AA923,"&gt;="&amp;1.5)+COUNTIF(Z923,"&gt;="&amp;1.5)+COUNTIF(Y923,"&gt;="&amp;1.5)+COUNTIF(X923,"&gt;="&amp;1.5)&gt;=2,COUNTIF(AB923,"&gt;="&amp;2)&gt;=1,AND(AA923&gt;=1.5,AB923&lt;=0.3,AI923=0)),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+IFERROR(BA923*C923,0),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+IFERROR(BA923*C923,0),
IFERROR(AVERAGEIF(Tabela1[[#This Row],[COMPRA PADRÃO]:[COMPRA &gt;30%]],"&gt;"&amp;0,Tabela1[[#This Row],[COMPRA PADRÃO]:[COMPRA &gt;30%]]),
0))/Tabela1[[#This Row],[U/CX]],0)*Tabela1[[#This Row],[U/CX]])</f>
        <v>0</v>
      </c>
      <c r="BA923" s="33"/>
      <c r="BB923" s="33"/>
      <c r="BC923" s="42"/>
      <c r="BD923" s="43">
        <f t="shared" si="389"/>
        <v>9.1094339622641503</v>
      </c>
      <c r="BE923" s="44">
        <f>Tabela1[[#This Row],[MÉDIA DIÁRIA]]*180</f>
        <v>1639.6981132075471</v>
      </c>
      <c r="BF923" s="44">
        <f>Tabela1[[#This Row],[MÉDIA DIÁRIA]]*IF(Tabela1[[#This Row],[ABC FAT]]="A",(13*22),IF(Tabela1[[#This Row],[ABC FAT]]="B",(9*22),IF(Tabela1[[#This Row],[ABC FAT]]="C",(3*22),0)))</f>
        <v>1803.6679245283017</v>
      </c>
      <c r="BG923" s="44">
        <f>SUM(Tabela1[[#This Row],[ESTOQUE TOTAL]],Tabela1[[#This Row],[TRÂNSITO TOTAL]])</f>
        <v>3593</v>
      </c>
      <c r="BH9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6.0986836048973589E-4</v>
      </c>
    </row>
    <row r="924" spans="1:61" s="3" customFormat="1" x14ac:dyDescent="0.2">
      <c r="A924" s="4" t="s">
        <v>34</v>
      </c>
      <c r="B924" s="4" t="s">
        <v>596</v>
      </c>
      <c r="C924" s="4">
        <v>200</v>
      </c>
      <c r="D924" s="4" t="s">
        <v>16</v>
      </c>
      <c r="E924" s="5">
        <v>171</v>
      </c>
      <c r="F924" s="4">
        <v>75</v>
      </c>
      <c r="G924" s="4">
        <v>60</v>
      </c>
      <c r="H924" s="4">
        <v>49</v>
      </c>
      <c r="I924" s="4">
        <v>47</v>
      </c>
      <c r="J924" s="4">
        <v>10</v>
      </c>
      <c r="K924" s="4">
        <v>76</v>
      </c>
      <c r="L924" s="4">
        <v>55</v>
      </c>
      <c r="M924" s="4">
        <v>35</v>
      </c>
      <c r="N924" s="4">
        <v>60</v>
      </c>
      <c r="O924" s="4">
        <v>79</v>
      </c>
      <c r="P924" s="4">
        <v>30</v>
      </c>
      <c r="Q924" s="13">
        <f t="shared" si="364"/>
        <v>2.7469879518072289</v>
      </c>
      <c r="R924" s="16">
        <f t="shared" si="365"/>
        <v>1.2048192771084338</v>
      </c>
      <c r="S924" s="16">
        <f t="shared" si="366"/>
        <v>0.96385542168674698</v>
      </c>
      <c r="T924" s="16">
        <f t="shared" si="367"/>
        <v>0.78714859437751006</v>
      </c>
      <c r="U924" s="16">
        <f t="shared" si="368"/>
        <v>0.75502008032128509</v>
      </c>
      <c r="V924" s="16">
        <f t="shared" si="369"/>
        <v>0.1606425702811245</v>
      </c>
      <c r="W924" s="16">
        <f t="shared" si="370"/>
        <v>1.2208835341365463</v>
      </c>
      <c r="X924" s="16">
        <f t="shared" si="371"/>
        <v>0.88353413654618473</v>
      </c>
      <c r="Y924" s="16">
        <f t="shared" si="372"/>
        <v>0.56224899598393574</v>
      </c>
      <c r="Z924" s="16">
        <f t="shared" si="373"/>
        <v>0.96385542168674698</v>
      </c>
      <c r="AA924" s="16">
        <f t="shared" si="374"/>
        <v>1.2690763052208835</v>
      </c>
      <c r="AB924" s="17">
        <f t="shared" si="375"/>
        <v>0.48192771084337349</v>
      </c>
      <c r="AC924" s="15">
        <v>46391.21</v>
      </c>
      <c r="AD924" s="14">
        <f>AVERAGE(Tabela1[[#This Row],[202407-JUL]:[202506-JUN]])</f>
        <v>62.25</v>
      </c>
      <c r="AE924" s="14">
        <f t="shared" si="376"/>
        <v>67</v>
      </c>
      <c r="AF924" s="5">
        <v>0</v>
      </c>
      <c r="AG924" s="6">
        <v>1051</v>
      </c>
      <c r="AH924" s="4">
        <v>0</v>
      </c>
      <c r="AI924" s="23">
        <f>SUM(Tabela1[[#This Row],[ESTOQUE RJ]:[ESTOQUE SC]])</f>
        <v>1051</v>
      </c>
      <c r="AJ924" s="4">
        <v>0</v>
      </c>
      <c r="AK924" s="4">
        <v>0</v>
      </c>
      <c r="AL924" s="24">
        <f>SUM(Tabela1[[#This Row],[QTD CONTAINER]:[QTD FÁBRICA]])</f>
        <v>0</v>
      </c>
      <c r="AM924" s="7">
        <f t="shared" si="377"/>
        <v>16.883534136546185</v>
      </c>
      <c r="AN924" s="7">
        <f t="shared" si="378"/>
        <v>0</v>
      </c>
      <c r="AO924" s="8">
        <f t="shared" si="379"/>
        <v>0</v>
      </c>
      <c r="AP924" s="9">
        <f t="shared" si="380"/>
        <v>0</v>
      </c>
      <c r="AQ924" s="25">
        <f t="shared" si="381"/>
        <v>16.883534136546185</v>
      </c>
      <c r="AR924" s="18">
        <f t="shared" si="382"/>
        <v>15.686567164179104</v>
      </c>
      <c r="AS924" s="7">
        <f t="shared" si="383"/>
        <v>0</v>
      </c>
      <c r="AT924" s="8">
        <f t="shared" si="384"/>
        <v>0</v>
      </c>
      <c r="AU924" s="9">
        <f t="shared" si="385"/>
        <v>0</v>
      </c>
      <c r="AV924" s="10">
        <f t="shared" si="386"/>
        <v>15.686567164179104</v>
      </c>
      <c r="AW924" s="22">
        <f t="shared" si="387"/>
        <v>0</v>
      </c>
      <c r="AX924" s="5">
        <f t="shared" si="388"/>
        <v>0</v>
      </c>
      <c r="AY924" s="4">
        <f>IF(
  AND(Tabela1[[#This Row],[GRUPO | ITEM]]="PALHETAS",NOT(OR(MID(Tabela1[[#This Row],[ITEM]],1,5)="YN-PF",MID(Tabela1[[#This Row],[ITEM]],1,5)="YN-PC"))),
  0,
  IF(
    ROUNDUP(
      IF(
        IF(D924="A",13-SUM(AR924:AU924),IF(D924="B",11-SUM(AR924:AU924),IF(D924="C",7-SUM(AR924:AU924))))
        &lt;0,
        0,
        IF(D924="A",13-SUM(AR924:AU924),IF(D924="B",11-SUM(AR924:AU924),IF(D924="C",7-SUM(AR924:AU924))))
      )
      *AE924/C924, 0
    )
    *C924 = 0,
    0,
    ROUNDUP(
      IF(
        IF(D924="A",13-SUM(AR924:AU924),IF(D924="B",11-SUM(AR924:AU924),IF(D924="C",7-SUM(AR924:AU924))))
        &lt;0,
        0,
        IF(D924="A",13-SUM(AR924:AU924),IF(D924="B",11-SUM(AR924:AU924),IF(D924="C",7-SUM(AR924:AU924))))
      )
      *AE924/C924, 0
    ) *C924
  )
)</f>
        <v>0</v>
      </c>
      <c r="AZ924" s="26">
        <f>IF(OR(COUNTIF(AB924,"&gt;="&amp;1.5)+COUNTIF(AA924,"&gt;="&amp;1.5)+COUNTIF(Z924,"&gt;="&amp;1.5)+COUNTIF(Y924,"&gt;="&amp;1.5)+COUNTIF(X924,"&gt;="&amp;1.5)&gt;=2,COUNTIF(AB924,"&gt;="&amp;2)&gt;=1,AND(AA924&gt;=1.5,AB924&lt;=0.3,AI924=0)),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+IFERROR(BA924*C924,0),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+IFERROR(BA924*C924,0),
IFERROR(AVERAGEIF(Tabela1[[#This Row],[COMPRA PADRÃO]:[COMPRA &gt;30%]],"&gt;"&amp;0,Tabela1[[#This Row],[COMPRA PADRÃO]:[COMPRA &gt;30%]]),
0))/Tabela1[[#This Row],[U/CX]],0)*Tabela1[[#This Row],[U/CX]])</f>
        <v>0</v>
      </c>
      <c r="BA924" s="19"/>
      <c r="BB924" s="19"/>
      <c r="BC924" s="5"/>
      <c r="BD924" s="43">
        <f t="shared" si="389"/>
        <v>2.8188679245283019</v>
      </c>
      <c r="BE924" s="44">
        <f>Tabela1[[#This Row],[MÉDIA DIÁRIA]]*180</f>
        <v>507.39622641509436</v>
      </c>
      <c r="BF924" s="44">
        <f>Tabela1[[#This Row],[MÉDIA DIÁRIA]]*IF(Tabela1[[#This Row],[ABC FAT]]="A",(13*22),IF(Tabela1[[#This Row],[ABC FAT]]="B",(9*22),IF(Tabela1[[#This Row],[ABC FAT]]="C",(3*22),0)))</f>
        <v>558.13584905660377</v>
      </c>
      <c r="BG924" s="44">
        <f>SUM(Tabela1[[#This Row],[ESTOQUE TOTAL]],Tabela1[[#This Row],[TRÂNSITO TOTAL]])</f>
        <v>1051</v>
      </c>
      <c r="BH9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1.9708463483563885E-3</v>
      </c>
    </row>
    <row r="925" spans="1:61" s="3" customFormat="1" x14ac:dyDescent="0.2">
      <c r="A925" s="4" t="s">
        <v>34</v>
      </c>
      <c r="B925" s="4" t="s">
        <v>532</v>
      </c>
      <c r="C925" s="4">
        <v>100</v>
      </c>
      <c r="D925" s="4" t="s">
        <v>85</v>
      </c>
      <c r="E925" s="5">
        <v>10</v>
      </c>
      <c r="F925" s="4">
        <v>80</v>
      </c>
      <c r="G925" s="4">
        <v>40</v>
      </c>
      <c r="H925" s="4">
        <v>10</v>
      </c>
      <c r="I925" s="4">
        <v>30</v>
      </c>
      <c r="J925" s="4">
        <v>28</v>
      </c>
      <c r="K925" s="4">
        <v>70</v>
      </c>
      <c r="L925" s="4"/>
      <c r="M925" s="4">
        <v>70</v>
      </c>
      <c r="N925" s="4">
        <v>15</v>
      </c>
      <c r="O925" s="4">
        <v>50</v>
      </c>
      <c r="P925" s="4"/>
      <c r="Q925" s="13">
        <f t="shared" si="364"/>
        <v>0.24813895781637718</v>
      </c>
      <c r="R925" s="16">
        <f t="shared" si="365"/>
        <v>1.9851116625310175</v>
      </c>
      <c r="S925" s="16">
        <f t="shared" si="366"/>
        <v>0.99255583126550873</v>
      </c>
      <c r="T925" s="16">
        <f t="shared" si="367"/>
        <v>0.24813895781637718</v>
      </c>
      <c r="U925" s="16">
        <f t="shared" si="368"/>
        <v>0.74441687344913154</v>
      </c>
      <c r="V925" s="16">
        <f t="shared" si="369"/>
        <v>0.69478908188585609</v>
      </c>
      <c r="W925" s="16">
        <f t="shared" si="370"/>
        <v>1.7369727047146404</v>
      </c>
      <c r="X925" s="16">
        <f t="shared" si="371"/>
        <v>0</v>
      </c>
      <c r="Y925" s="16">
        <f t="shared" si="372"/>
        <v>1.7369727047146404</v>
      </c>
      <c r="Z925" s="16">
        <f t="shared" si="373"/>
        <v>0.37220843672456577</v>
      </c>
      <c r="AA925" s="16">
        <f t="shared" si="374"/>
        <v>1.240694789081886</v>
      </c>
      <c r="AB925" s="17">
        <f t="shared" si="375"/>
        <v>0</v>
      </c>
      <c r="AC925" s="15">
        <v>8261.51</v>
      </c>
      <c r="AD925" s="14">
        <f>AVERAGE(Tabela1[[#This Row],[202407-JUL]:[202506-JUN]])</f>
        <v>40.299999999999997</v>
      </c>
      <c r="AE925" s="14">
        <f t="shared" si="376"/>
        <v>47.875</v>
      </c>
      <c r="AF925" s="5">
        <v>0</v>
      </c>
      <c r="AG925" s="6">
        <v>215</v>
      </c>
      <c r="AH925" s="4">
        <v>0</v>
      </c>
      <c r="AI925" s="23">
        <f>SUM(Tabela1[[#This Row],[ESTOQUE RJ]:[ESTOQUE SC]])</f>
        <v>215</v>
      </c>
      <c r="AJ925" s="4">
        <v>400</v>
      </c>
      <c r="AK925" s="4">
        <v>0</v>
      </c>
      <c r="AL925" s="24">
        <f>SUM(Tabela1[[#This Row],[QTD CONTAINER]:[QTD FÁBRICA]])</f>
        <v>400</v>
      </c>
      <c r="AM925" s="7">
        <f t="shared" si="377"/>
        <v>5.3349875930521096</v>
      </c>
      <c r="AN925" s="7">
        <f t="shared" si="378"/>
        <v>0</v>
      </c>
      <c r="AO925" s="8">
        <f t="shared" si="379"/>
        <v>9.9255583126550881</v>
      </c>
      <c r="AP925" s="9">
        <f t="shared" si="380"/>
        <v>0</v>
      </c>
      <c r="AQ925" s="25">
        <f t="shared" si="381"/>
        <v>15.260545905707197</v>
      </c>
      <c r="AR925" s="18">
        <f t="shared" si="382"/>
        <v>4.4908616187989558</v>
      </c>
      <c r="AS925" s="7">
        <f t="shared" si="383"/>
        <v>0</v>
      </c>
      <c r="AT925" s="8">
        <f t="shared" si="384"/>
        <v>8.3550913838120113</v>
      </c>
      <c r="AU925" s="9">
        <f t="shared" si="385"/>
        <v>0</v>
      </c>
      <c r="AV925" s="10">
        <f t="shared" si="386"/>
        <v>12.845953002610967</v>
      </c>
      <c r="AW925" s="22">
        <f t="shared" si="387"/>
        <v>0</v>
      </c>
      <c r="AX925" s="5">
        <f t="shared" si="388"/>
        <v>0</v>
      </c>
      <c r="AY925" s="4">
        <f>IF(
  AND(Tabela1[[#This Row],[GRUPO | ITEM]]="PALHETAS",NOT(OR(MID(Tabela1[[#This Row],[ITEM]],1,5)="YN-PF",MID(Tabela1[[#This Row],[ITEM]],1,5)="YN-PC"))),
  0,
  IF(
    ROUNDUP(
      IF(
        IF(D925="A",13-SUM(AR925:AU925),IF(D925="B",11-SUM(AR925:AU925),IF(D925="C",7-SUM(AR925:AU925))))
        &lt;0,
        0,
        IF(D925="A",13-SUM(AR925:AU925),IF(D925="B",11-SUM(AR925:AU925),IF(D925="C",7-SUM(AR925:AU925))))
      )
      *AE925/C925, 0
    )
    *C925 = 0,
    0,
    ROUNDUP(
      IF(
        IF(D925="A",13-SUM(AR925:AU925),IF(D925="B",11-SUM(AR925:AU925),IF(D925="C",7-SUM(AR925:AU925))))
        &lt;0,
        0,
        IF(D925="A",13-SUM(AR925:AU925),IF(D925="B",11-SUM(AR925:AU925),IF(D925="C",7-SUM(AR925:AU925))))
      )
      *AE925/C925, 0
    ) *C925
  )
)</f>
        <v>0</v>
      </c>
      <c r="AZ925" s="26">
        <f>IF(OR(COUNTIF(AB925,"&gt;="&amp;1.5)+COUNTIF(AA925,"&gt;="&amp;1.5)+COUNTIF(Z925,"&gt;="&amp;1.5)+COUNTIF(Y925,"&gt;="&amp;1.5)+COUNTIF(X925,"&gt;="&amp;1.5)&gt;=2,COUNTIF(AB925,"&gt;="&amp;2)&gt;=1,AND(AA925&gt;=1.5,AB925&lt;=0.3,AI925=0)),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+IFERROR(BA925*C925,0),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+IFERROR(BA925*C925,0),
IFERROR(AVERAGEIF(Tabela1[[#This Row],[COMPRA PADRÃO]:[COMPRA &gt;30%]],"&gt;"&amp;0,Tabela1[[#This Row],[COMPRA PADRÃO]:[COMPRA &gt;30%]]),
0))/Tabela1[[#This Row],[U/CX]],0)*Tabela1[[#This Row],[U/CX]])</f>
        <v>0</v>
      </c>
      <c r="BA925" s="19"/>
      <c r="BB925" s="19"/>
      <c r="BC925" s="5"/>
      <c r="BD925" s="43">
        <f t="shared" si="389"/>
        <v>1.5207547169811322</v>
      </c>
      <c r="BE925" s="44">
        <f>Tabela1[[#This Row],[MÉDIA DIÁRIA]]*180</f>
        <v>273.7358490566038</v>
      </c>
      <c r="BF925" s="44">
        <f>Tabela1[[#This Row],[MÉDIA DIÁRIA]]*IF(Tabela1[[#This Row],[ABC FAT]]="A",(13*22),IF(Tabela1[[#This Row],[ABC FAT]]="B",(9*22),IF(Tabela1[[#This Row],[ABC FAT]]="C",(3*22),0)))</f>
        <v>100.36981132075472</v>
      </c>
      <c r="BG925" s="44">
        <f>SUM(Tabela1[[#This Row],[ESTOQUE TOTAL]],Tabela1[[#This Row],[TRÂNSITO TOTAL]])</f>
        <v>615</v>
      </c>
      <c r="BH9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3.6531568789633304E-3</v>
      </c>
    </row>
    <row r="926" spans="1:61" s="3" customFormat="1" x14ac:dyDescent="0.2">
      <c r="A926" s="4" t="s">
        <v>291</v>
      </c>
      <c r="B926" s="4" t="s">
        <v>457</v>
      </c>
      <c r="C926" s="4">
        <v>50</v>
      </c>
      <c r="D926" s="4" t="s">
        <v>16</v>
      </c>
      <c r="E926" s="5"/>
      <c r="F926" s="4"/>
      <c r="G926" s="4">
        <v>50</v>
      </c>
      <c r="H926" s="4"/>
      <c r="I926" s="4"/>
      <c r="J926" s="4">
        <v>50</v>
      </c>
      <c r="K926" s="4">
        <v>150</v>
      </c>
      <c r="L926" s="4"/>
      <c r="M926" s="4">
        <v>100</v>
      </c>
      <c r="N926" s="4">
        <v>50</v>
      </c>
      <c r="O926" s="4">
        <v>50</v>
      </c>
      <c r="P926" s="4">
        <v>20</v>
      </c>
      <c r="Q926" s="13">
        <f t="shared" si="364"/>
        <v>0</v>
      </c>
      <c r="R926" s="16">
        <f t="shared" si="365"/>
        <v>0</v>
      </c>
      <c r="S926" s="16">
        <f t="shared" si="366"/>
        <v>0.74468085106382986</v>
      </c>
      <c r="T926" s="16">
        <f t="shared" si="367"/>
        <v>0</v>
      </c>
      <c r="U926" s="16">
        <f t="shared" si="368"/>
        <v>0</v>
      </c>
      <c r="V926" s="16">
        <f t="shared" si="369"/>
        <v>0.74468085106382986</v>
      </c>
      <c r="W926" s="16">
        <f t="shared" si="370"/>
        <v>2.2340425531914896</v>
      </c>
      <c r="X926" s="16">
        <f t="shared" si="371"/>
        <v>0</v>
      </c>
      <c r="Y926" s="16">
        <f t="shared" si="372"/>
        <v>1.4893617021276597</v>
      </c>
      <c r="Z926" s="16">
        <f t="shared" si="373"/>
        <v>0.74468085106382986</v>
      </c>
      <c r="AA926" s="16">
        <f t="shared" si="374"/>
        <v>0.74468085106382986</v>
      </c>
      <c r="AB926" s="17">
        <f t="shared" si="375"/>
        <v>0.29787234042553196</v>
      </c>
      <c r="AC926" s="15">
        <v>32474.84</v>
      </c>
      <c r="AD926" s="14">
        <f>AVERAGE(Tabela1[[#This Row],[202407-JUL]:[202506-JUN]])</f>
        <v>67.142857142857139</v>
      </c>
      <c r="AE926" s="14">
        <f t="shared" si="376"/>
        <v>75</v>
      </c>
      <c r="AF926" s="5">
        <v>0</v>
      </c>
      <c r="AG926" s="6">
        <v>630</v>
      </c>
      <c r="AH926" s="4">
        <v>0</v>
      </c>
      <c r="AI926" s="23">
        <f>SUM(Tabela1[[#This Row],[ESTOQUE RJ]:[ESTOQUE SC]])</f>
        <v>630</v>
      </c>
      <c r="AJ926" s="4">
        <v>0</v>
      </c>
      <c r="AK926" s="4">
        <v>0</v>
      </c>
      <c r="AL926" s="24">
        <f>SUM(Tabela1[[#This Row],[QTD CONTAINER]:[QTD FÁBRICA]])</f>
        <v>0</v>
      </c>
      <c r="AM926" s="7">
        <f t="shared" si="377"/>
        <v>9.3829787234042552</v>
      </c>
      <c r="AN926" s="7">
        <f t="shared" si="378"/>
        <v>0</v>
      </c>
      <c r="AO926" s="8">
        <f t="shared" si="379"/>
        <v>0</v>
      </c>
      <c r="AP926" s="9">
        <f t="shared" si="380"/>
        <v>0</v>
      </c>
      <c r="AQ926" s="25">
        <f t="shared" si="381"/>
        <v>9.3829787234042552</v>
      </c>
      <c r="AR926" s="18">
        <f t="shared" si="382"/>
        <v>8.4</v>
      </c>
      <c r="AS926" s="7">
        <f t="shared" si="383"/>
        <v>0</v>
      </c>
      <c r="AT926" s="8">
        <f t="shared" si="384"/>
        <v>0</v>
      </c>
      <c r="AU926" s="9">
        <f t="shared" si="385"/>
        <v>0</v>
      </c>
      <c r="AV926" s="10">
        <f t="shared" si="386"/>
        <v>8.4</v>
      </c>
      <c r="AW926" s="22">
        <f t="shared" si="387"/>
        <v>2.8140703517587942</v>
      </c>
      <c r="AX926" s="5">
        <f t="shared" si="388"/>
        <v>150</v>
      </c>
      <c r="AY926" s="4">
        <f>IF(
  AND(Tabela1[[#This Row],[GRUPO | ITEM]]="PALHETAS",NOT(OR(MID(Tabela1[[#This Row],[ITEM]],1,5)="YN-PF",MID(Tabela1[[#This Row],[ITEM]],1,5)="YN-PC"))),
  0,
  IF(
    ROUNDUP(
      IF(
        IF(D926="A",13-SUM(AR926:AU926),IF(D926="B",11-SUM(AR926:AU926),IF(D926="C",7-SUM(AR926:AU926))))
        &lt;0,
        0,
        IF(D926="A",13-SUM(AR926:AU926),IF(D926="B",11-SUM(AR926:AU926),IF(D926="C",7-SUM(AR926:AU926))))
      )
      *AE926/C926, 0
    )
    *C926 = 0,
    0,
    ROUNDUP(
      IF(
        IF(D926="A",13-SUM(AR926:AU926),IF(D926="B",11-SUM(AR926:AU926),IF(D926="C",7-SUM(AR926:AU926))))
        &lt;0,
        0,
        IF(D926="A",13-SUM(AR926:AU926),IF(D926="B",11-SUM(AR926:AU926),IF(D926="C",7-SUM(AR926:AU926))))
      )
      *AE926/C926, 0
    ) *C926
  )
)</f>
        <v>200</v>
      </c>
      <c r="AZ926" s="26">
        <f>IF(OR(COUNTIF(AB926,"&gt;="&amp;1.5)+COUNTIF(AA926,"&gt;="&amp;1.5)+COUNTIF(Z926,"&gt;="&amp;1.5)+COUNTIF(Y926,"&gt;="&amp;1.5)+COUNTIF(X926,"&gt;="&amp;1.5)&gt;=2,COUNTIF(AB926,"&gt;="&amp;2)&gt;=1,AND(AA926&gt;=1.5,AB926&lt;=0.3,AI926=0)),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+IFERROR(BA926*C926,0),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+IFERROR(BA926*C926,0),
IFERROR(AVERAGEIF(Tabela1[[#This Row],[COMPRA PADRÃO]:[COMPRA &gt;30%]],"&gt;"&amp;0,Tabela1[[#This Row],[COMPRA PADRÃO]:[COMPRA &gt;30%]]),
0))/Tabela1[[#This Row],[U/CX]],0)*Tabela1[[#This Row],[U/CX]])</f>
        <v>200</v>
      </c>
      <c r="BA926" s="19"/>
      <c r="BB926" s="19"/>
      <c r="BC926" s="5"/>
      <c r="BD926" s="43">
        <f t="shared" si="389"/>
        <v>1.7735849056603774</v>
      </c>
      <c r="BE926" s="44">
        <f>Tabela1[[#This Row],[MÉDIA DIÁRIA]]*180</f>
        <v>319.24528301886795</v>
      </c>
      <c r="BF926" s="44">
        <f>Tabela1[[#This Row],[MÉDIA DIÁRIA]]*IF(Tabela1[[#This Row],[ABC FAT]]="A",(13*22),IF(Tabela1[[#This Row],[ABC FAT]]="B",(9*22),IF(Tabela1[[#This Row],[ABC FAT]]="C",(3*22),0)))</f>
        <v>351.16981132075472</v>
      </c>
      <c r="BG926" s="44">
        <f>SUM(Tabela1[[#This Row],[ESTOQUE TOTAL]],Tabela1[[#This Row],[TRÂNSITO TOTAL]])</f>
        <v>630</v>
      </c>
      <c r="BH9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</v>
      </c>
      <c r="BI9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3.1323877068557917E-3</v>
      </c>
    </row>
    <row r="927" spans="1:61" s="3" customFormat="1" x14ac:dyDescent="0.2">
      <c r="A927" s="4" t="s">
        <v>296</v>
      </c>
      <c r="B927" s="4" t="s">
        <v>307</v>
      </c>
      <c r="C927" s="4">
        <v>150</v>
      </c>
      <c r="D927" s="4" t="s">
        <v>16</v>
      </c>
      <c r="E927" s="5">
        <v>3200</v>
      </c>
      <c r="F927" s="4">
        <v>2100</v>
      </c>
      <c r="G927" s="4">
        <v>2010</v>
      </c>
      <c r="H927" s="4">
        <v>1050</v>
      </c>
      <c r="I927" s="4">
        <v>2250</v>
      </c>
      <c r="J927" s="4">
        <v>750</v>
      </c>
      <c r="K927" s="4">
        <v>2400</v>
      </c>
      <c r="L927" s="4">
        <v>900</v>
      </c>
      <c r="M927" s="4">
        <v>1200</v>
      </c>
      <c r="N927" s="4">
        <v>1650</v>
      </c>
      <c r="O927" s="4">
        <v>1650</v>
      </c>
      <c r="P927" s="4">
        <v>1500</v>
      </c>
      <c r="Q927" s="13">
        <f t="shared" si="364"/>
        <v>1.8586640851887706</v>
      </c>
      <c r="R927" s="16">
        <f t="shared" si="365"/>
        <v>1.2197483059051306</v>
      </c>
      <c r="S927" s="16">
        <f t="shared" si="366"/>
        <v>1.1674733785091964</v>
      </c>
      <c r="T927" s="16">
        <f t="shared" si="367"/>
        <v>0.60987415295256531</v>
      </c>
      <c r="U927" s="16">
        <f t="shared" si="368"/>
        <v>1.3068731848983544</v>
      </c>
      <c r="V927" s="16">
        <f t="shared" si="369"/>
        <v>0.4356243949661181</v>
      </c>
      <c r="W927" s="16">
        <f t="shared" si="370"/>
        <v>1.3939980638915779</v>
      </c>
      <c r="X927" s="16">
        <f t="shared" si="371"/>
        <v>0.52274927395934168</v>
      </c>
      <c r="Y927" s="16">
        <f t="shared" si="372"/>
        <v>0.69699903194578894</v>
      </c>
      <c r="Z927" s="16">
        <f t="shared" si="373"/>
        <v>0.95837366892545983</v>
      </c>
      <c r="AA927" s="16">
        <f t="shared" si="374"/>
        <v>0.95837366892545983</v>
      </c>
      <c r="AB927" s="17">
        <f t="shared" si="375"/>
        <v>0.8712487899322362</v>
      </c>
      <c r="AC927" s="15">
        <v>64769.2</v>
      </c>
      <c r="AD927" s="14">
        <f>AVERAGE(Tabela1[[#This Row],[202407-JUL]:[202506-JUN]])</f>
        <v>1721.6666666666667</v>
      </c>
      <c r="AE927" s="14">
        <f t="shared" si="376"/>
        <v>1721.6666666666667</v>
      </c>
      <c r="AF927" s="5">
        <v>0</v>
      </c>
      <c r="AG927" s="6">
        <v>9749</v>
      </c>
      <c r="AH927" s="4">
        <v>12600</v>
      </c>
      <c r="AI927" s="23">
        <f>SUM(Tabela1[[#This Row],[ESTOQUE RJ]:[ESTOQUE SC]])</f>
        <v>22349</v>
      </c>
      <c r="AJ927" s="4">
        <v>8550</v>
      </c>
      <c r="AK927" s="4">
        <v>0</v>
      </c>
      <c r="AL927" s="24">
        <f>SUM(Tabela1[[#This Row],[QTD CONTAINER]:[QTD FÁBRICA]])</f>
        <v>8550</v>
      </c>
      <c r="AM927" s="7">
        <f t="shared" si="377"/>
        <v>5.6625363020329136</v>
      </c>
      <c r="AN927" s="7">
        <f t="shared" si="378"/>
        <v>7.3184898354307837</v>
      </c>
      <c r="AO927" s="8">
        <f t="shared" si="379"/>
        <v>4.9661181026137458</v>
      </c>
      <c r="AP927" s="9">
        <f t="shared" si="380"/>
        <v>0</v>
      </c>
      <c r="AQ927" s="25">
        <f t="shared" si="381"/>
        <v>17.947144240077442</v>
      </c>
      <c r="AR927" s="18">
        <f t="shared" si="382"/>
        <v>5.6625363020329136</v>
      </c>
      <c r="AS927" s="7">
        <f t="shared" si="383"/>
        <v>7.3184898354307837</v>
      </c>
      <c r="AT927" s="8">
        <f t="shared" si="384"/>
        <v>4.9661181026137458</v>
      </c>
      <c r="AU927" s="9">
        <f t="shared" si="385"/>
        <v>0</v>
      </c>
      <c r="AV927" s="10">
        <f t="shared" si="386"/>
        <v>17.947144240077442</v>
      </c>
      <c r="AW927" s="22">
        <f t="shared" si="387"/>
        <v>0</v>
      </c>
      <c r="AX927" s="5">
        <f t="shared" si="388"/>
        <v>0</v>
      </c>
      <c r="AY927" s="4">
        <f>IF(
  AND(Tabela1[[#This Row],[GRUPO | ITEM]]="PALHETAS",NOT(OR(MID(Tabela1[[#This Row],[ITEM]],1,5)="YN-PF",MID(Tabela1[[#This Row],[ITEM]],1,5)="YN-PC"))),
  0,
  IF(
    ROUNDUP(
      IF(
        IF(D927="A",13-SUM(AR927:AU927),IF(D927="B",11-SUM(AR927:AU927),IF(D927="C",7-SUM(AR927:AU927))))
        &lt;0,
        0,
        IF(D927="A",13-SUM(AR927:AU927),IF(D927="B",11-SUM(AR927:AU927),IF(D927="C",7-SUM(AR927:AU927))))
      )
      *AE927/C927, 0
    )
    *C927 = 0,
    0,
    ROUNDUP(
      IF(
        IF(D927="A",13-SUM(AR927:AU927),IF(D927="B",11-SUM(AR927:AU927),IF(D927="C",7-SUM(AR927:AU927))))
        &lt;0,
        0,
        IF(D927="A",13-SUM(AR927:AU927),IF(D927="B",11-SUM(AR927:AU927),IF(D927="C",7-SUM(AR927:AU927))))
      )
      *AE927/C927, 0
    ) *C927
  )
)</f>
        <v>0</v>
      </c>
      <c r="AZ927" s="26">
        <f>IF(OR(COUNTIF(AB927,"&gt;="&amp;1.5)+COUNTIF(AA927,"&gt;="&amp;1.5)+COUNTIF(Z927,"&gt;="&amp;1.5)+COUNTIF(Y927,"&gt;="&amp;1.5)+COUNTIF(X927,"&gt;="&amp;1.5)&gt;=2,COUNTIF(AB927,"&gt;="&amp;2)&gt;=1,AND(AA927&gt;=1.5,AB927&lt;=0.3,AI927=0)),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+IFERROR(BA927*C927,0),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+IFERROR(BA927*C927,0),
IFERROR(AVERAGEIF(Tabela1[[#This Row],[COMPRA PADRÃO]:[COMPRA &gt;30%]],"&gt;"&amp;0,Tabela1[[#This Row],[COMPRA PADRÃO]:[COMPRA &gt;30%]]),
0))/Tabela1[[#This Row],[U/CX]],0)*Tabela1[[#This Row],[U/CX]])</f>
        <v>0</v>
      </c>
      <c r="BA927" s="19"/>
      <c r="BB927" s="19"/>
      <c r="BC927" s="5"/>
      <c r="BD927" s="43">
        <f t="shared" si="389"/>
        <v>77.962264150943398</v>
      </c>
      <c r="BE927" s="44">
        <f>Tabela1[[#This Row],[MÉDIA DIÁRIA]]*180</f>
        <v>14033.207547169812</v>
      </c>
      <c r="BF927" s="44">
        <f>Tabela1[[#This Row],[MÉDIA DIÁRIA]]*IF(Tabela1[[#This Row],[ABC FAT]]="A",(13*22),IF(Tabela1[[#This Row],[ABC FAT]]="B",(9*22),IF(Tabela1[[#This Row],[ABC FAT]]="C",(3*22),0)))</f>
        <v>15436.528301886792</v>
      </c>
      <c r="BG927" s="44">
        <f>SUM(Tabela1[[#This Row],[ESTOQUE TOTAL]],Tabela1[[#This Row],[TRÂNSITO TOTAL]])</f>
        <v>30899</v>
      </c>
      <c r="BH9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7.1259546090136601E-5</v>
      </c>
    </row>
    <row r="928" spans="1:61" s="3" customFormat="1" x14ac:dyDescent="0.2">
      <c r="A928" s="4" t="s">
        <v>34</v>
      </c>
      <c r="B928" s="4" t="s">
        <v>91</v>
      </c>
      <c r="C928" s="4">
        <v>500</v>
      </c>
      <c r="D928" s="4" t="s">
        <v>16</v>
      </c>
      <c r="E928" s="5">
        <v>550</v>
      </c>
      <c r="F928" s="4">
        <v>845</v>
      </c>
      <c r="G928" s="4">
        <v>650</v>
      </c>
      <c r="H928" s="4">
        <v>750</v>
      </c>
      <c r="I928" s="4">
        <v>795</v>
      </c>
      <c r="J928" s="4">
        <v>335</v>
      </c>
      <c r="K928" s="4">
        <v>930</v>
      </c>
      <c r="L928" s="4">
        <v>770</v>
      </c>
      <c r="M928" s="4">
        <v>380</v>
      </c>
      <c r="N928" s="4">
        <v>450</v>
      </c>
      <c r="O928" s="4">
        <v>480</v>
      </c>
      <c r="P928" s="4">
        <v>420</v>
      </c>
      <c r="Q928" s="13">
        <f t="shared" si="364"/>
        <v>0.89734874235214146</v>
      </c>
      <c r="R928" s="16">
        <f t="shared" si="365"/>
        <v>1.3786539768864718</v>
      </c>
      <c r="S928" s="16">
        <f t="shared" si="366"/>
        <v>1.0605030591434399</v>
      </c>
      <c r="T928" s="16">
        <f t="shared" si="367"/>
        <v>1.2236573759347384</v>
      </c>
      <c r="U928" s="16">
        <f t="shared" si="368"/>
        <v>1.2970768184908226</v>
      </c>
      <c r="V928" s="16">
        <f t="shared" si="369"/>
        <v>0.5465669612508498</v>
      </c>
      <c r="W928" s="16">
        <f t="shared" si="370"/>
        <v>1.5173351461590756</v>
      </c>
      <c r="X928" s="16">
        <f t="shared" si="371"/>
        <v>1.2562882392929979</v>
      </c>
      <c r="Y928" s="16">
        <f t="shared" si="372"/>
        <v>0.61998640380693415</v>
      </c>
      <c r="Z928" s="16">
        <f t="shared" si="373"/>
        <v>0.73419442556084302</v>
      </c>
      <c r="AA928" s="16">
        <f t="shared" si="374"/>
        <v>0.78314072059823259</v>
      </c>
      <c r="AB928" s="17">
        <f t="shared" si="375"/>
        <v>0.68524813052345346</v>
      </c>
      <c r="AC928" s="15">
        <v>51871.5</v>
      </c>
      <c r="AD928" s="14">
        <f>AVERAGE(Tabela1[[#This Row],[202407-JUL]:[202506-JUN]])</f>
        <v>612.91666666666663</v>
      </c>
      <c r="AE928" s="14">
        <f t="shared" si="376"/>
        <v>612.91666666666663</v>
      </c>
      <c r="AF928" s="5">
        <v>0</v>
      </c>
      <c r="AG928" s="6">
        <v>8752</v>
      </c>
      <c r="AH928" s="4">
        <v>0</v>
      </c>
      <c r="AI928" s="23">
        <f>SUM(Tabela1[[#This Row],[ESTOQUE RJ]:[ESTOQUE SC]])</f>
        <v>8752</v>
      </c>
      <c r="AJ928" s="4">
        <v>2500</v>
      </c>
      <c r="AK928" s="4">
        <v>0</v>
      </c>
      <c r="AL928" s="24">
        <f>SUM(Tabela1[[#This Row],[QTD CONTAINER]:[QTD FÁBRICA]])</f>
        <v>2500</v>
      </c>
      <c r="AM928" s="7">
        <f t="shared" si="377"/>
        <v>14.27926580557444</v>
      </c>
      <c r="AN928" s="7">
        <f t="shared" si="378"/>
        <v>0</v>
      </c>
      <c r="AO928" s="8">
        <f t="shared" si="379"/>
        <v>4.078857919782461</v>
      </c>
      <c r="AP928" s="9">
        <f t="shared" si="380"/>
        <v>0</v>
      </c>
      <c r="AQ928" s="25">
        <f t="shared" si="381"/>
        <v>18.358123725356901</v>
      </c>
      <c r="AR928" s="18">
        <f t="shared" si="382"/>
        <v>14.27926580557444</v>
      </c>
      <c r="AS928" s="7">
        <f t="shared" si="383"/>
        <v>0</v>
      </c>
      <c r="AT928" s="8">
        <f t="shared" si="384"/>
        <v>4.078857919782461</v>
      </c>
      <c r="AU928" s="9">
        <f t="shared" si="385"/>
        <v>0</v>
      </c>
      <c r="AV928" s="10">
        <f t="shared" si="386"/>
        <v>18.358123725356901</v>
      </c>
      <c r="AW928" s="22">
        <f t="shared" si="387"/>
        <v>0</v>
      </c>
      <c r="AX928" s="5">
        <f t="shared" si="388"/>
        <v>0</v>
      </c>
      <c r="AY928" s="4">
        <f>IF(
  AND(Tabela1[[#This Row],[GRUPO | ITEM]]="PALHETAS",NOT(OR(MID(Tabela1[[#This Row],[ITEM]],1,5)="YN-PF",MID(Tabela1[[#This Row],[ITEM]],1,5)="YN-PC"))),
  0,
  IF(
    ROUNDUP(
      IF(
        IF(D928="A",13-SUM(AR928:AU928),IF(D928="B",11-SUM(AR928:AU928),IF(D928="C",7-SUM(AR928:AU928))))
        &lt;0,
        0,
        IF(D928="A",13-SUM(AR928:AU928),IF(D928="B",11-SUM(AR928:AU928),IF(D928="C",7-SUM(AR928:AU928))))
      )
      *AE928/C928, 0
    )
    *C928 = 0,
    0,
    ROUNDUP(
      IF(
        IF(D928="A",13-SUM(AR928:AU928),IF(D928="B",11-SUM(AR928:AU928),IF(D928="C",7-SUM(AR928:AU928))))
        &lt;0,
        0,
        IF(D928="A",13-SUM(AR928:AU928),IF(D928="B",11-SUM(AR928:AU928),IF(D928="C",7-SUM(AR928:AU928))))
      )
      *AE928/C928, 0
    ) *C928
  )
)</f>
        <v>0</v>
      </c>
      <c r="AZ928" s="26">
        <f>IF(OR(COUNTIF(AB928,"&gt;="&amp;1.5)+COUNTIF(AA928,"&gt;="&amp;1.5)+COUNTIF(Z928,"&gt;="&amp;1.5)+COUNTIF(Y928,"&gt;="&amp;1.5)+COUNTIF(X928,"&gt;="&amp;1.5)&gt;=2,COUNTIF(AB928,"&gt;="&amp;2)&gt;=1,AND(AA928&gt;=1.5,AB928&lt;=0.3,AI928=0)),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+IFERROR(BA928*C928,0),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+IFERROR(BA928*C928,0),
IFERROR(AVERAGEIF(Tabela1[[#This Row],[COMPRA PADRÃO]:[COMPRA &gt;30%]],"&gt;"&amp;0,Tabela1[[#This Row],[COMPRA PADRÃO]:[COMPRA &gt;30%]]),
0))/Tabela1[[#This Row],[U/CX]],0)*Tabela1[[#This Row],[U/CX]])</f>
        <v>0</v>
      </c>
      <c r="BA928" s="19"/>
      <c r="BB928" s="19"/>
      <c r="BC928" s="5"/>
      <c r="BD928" s="43">
        <f t="shared" si="389"/>
        <v>27.754716981132077</v>
      </c>
      <c r="BE928" s="44">
        <f>Tabela1[[#This Row],[MÉDIA DIÁRIA]]*180</f>
        <v>4995.8490566037735</v>
      </c>
      <c r="BF928" s="44">
        <f>Tabela1[[#This Row],[MÉDIA DIÁRIA]]*IF(Tabela1[[#This Row],[ABC FAT]]="A",(13*22),IF(Tabela1[[#This Row],[ABC FAT]]="B",(9*22),IF(Tabela1[[#This Row],[ABC FAT]]="C",(3*22),0)))</f>
        <v>5495.433962264151</v>
      </c>
      <c r="BG928" s="44">
        <f>SUM(Tabela1[[#This Row],[ESTOQUE TOTAL]],Tabela1[[#This Row],[TRÂNSITO TOTAL]])</f>
        <v>11252</v>
      </c>
      <c r="BH9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2.0016617569302818E-4</v>
      </c>
    </row>
    <row r="929" spans="1:61" s="3" customFormat="1" x14ac:dyDescent="0.2">
      <c r="A929" s="4" t="s">
        <v>34</v>
      </c>
      <c r="B929" s="4" t="s">
        <v>191</v>
      </c>
      <c r="C929" s="4">
        <v>100</v>
      </c>
      <c r="D929" s="4" t="s">
        <v>16</v>
      </c>
      <c r="E929" s="5">
        <v>170</v>
      </c>
      <c r="F929" s="4">
        <v>155</v>
      </c>
      <c r="G929" s="4">
        <v>140</v>
      </c>
      <c r="H929" s="4">
        <v>170</v>
      </c>
      <c r="I929" s="4">
        <v>120</v>
      </c>
      <c r="J929" s="4">
        <v>60</v>
      </c>
      <c r="K929" s="4">
        <v>220</v>
      </c>
      <c r="L929" s="4">
        <v>304</v>
      </c>
      <c r="M929" s="4">
        <v>30</v>
      </c>
      <c r="N929" s="4">
        <v>70</v>
      </c>
      <c r="O929" s="4">
        <v>135</v>
      </c>
      <c r="P929" s="4">
        <v>80</v>
      </c>
      <c r="Q929" s="13">
        <f t="shared" si="364"/>
        <v>1.2333736396614268</v>
      </c>
      <c r="R929" s="16">
        <f t="shared" si="365"/>
        <v>1.1245465538089479</v>
      </c>
      <c r="S929" s="16">
        <f t="shared" si="366"/>
        <v>1.0157194679564692</v>
      </c>
      <c r="T929" s="16">
        <f t="shared" si="367"/>
        <v>1.2333736396614268</v>
      </c>
      <c r="U929" s="16">
        <f t="shared" si="368"/>
        <v>0.87061668681983062</v>
      </c>
      <c r="V929" s="16">
        <f t="shared" si="369"/>
        <v>0.43530834340991531</v>
      </c>
      <c r="W929" s="16">
        <f t="shared" si="370"/>
        <v>1.5961305925030229</v>
      </c>
      <c r="X929" s="16">
        <f t="shared" si="371"/>
        <v>2.2055622732769042</v>
      </c>
      <c r="Y929" s="16">
        <f t="shared" si="372"/>
        <v>0.21765417170495766</v>
      </c>
      <c r="Z929" s="16">
        <f t="shared" si="373"/>
        <v>0.50785973397823458</v>
      </c>
      <c r="AA929" s="16">
        <f t="shared" si="374"/>
        <v>0.97944377267230953</v>
      </c>
      <c r="AB929" s="17">
        <f t="shared" si="375"/>
        <v>0.58041112454655375</v>
      </c>
      <c r="AC929" s="15">
        <v>55032.73</v>
      </c>
      <c r="AD929" s="14">
        <f>AVERAGE(Tabela1[[#This Row],[202407-JUL]:[202506-JUN]])</f>
        <v>137.83333333333334</v>
      </c>
      <c r="AE929" s="14">
        <f t="shared" si="376"/>
        <v>147.63636363636363</v>
      </c>
      <c r="AF929" s="5">
        <v>9</v>
      </c>
      <c r="AG929" s="6">
        <v>625</v>
      </c>
      <c r="AH929" s="4">
        <v>0</v>
      </c>
      <c r="AI929" s="23">
        <f>SUM(Tabela1[[#This Row],[ESTOQUE RJ]:[ESTOQUE SC]])</f>
        <v>625</v>
      </c>
      <c r="AJ929" s="4">
        <v>1900</v>
      </c>
      <c r="AK929" s="4">
        <v>0</v>
      </c>
      <c r="AL929" s="24">
        <f>SUM(Tabela1[[#This Row],[QTD CONTAINER]:[QTD FÁBRICA]])</f>
        <v>1900</v>
      </c>
      <c r="AM929" s="7">
        <f t="shared" si="377"/>
        <v>4.5344619105199513</v>
      </c>
      <c r="AN929" s="7">
        <f t="shared" si="378"/>
        <v>0</v>
      </c>
      <c r="AO929" s="8">
        <f t="shared" si="379"/>
        <v>13.784764207980652</v>
      </c>
      <c r="AP929" s="9">
        <f t="shared" si="380"/>
        <v>0</v>
      </c>
      <c r="AQ929" s="25">
        <f t="shared" si="381"/>
        <v>18.319226118500602</v>
      </c>
      <c r="AR929" s="18">
        <f t="shared" si="382"/>
        <v>4.2333743842364537</v>
      </c>
      <c r="AS929" s="7">
        <f t="shared" si="383"/>
        <v>0</v>
      </c>
      <c r="AT929" s="8">
        <f t="shared" si="384"/>
        <v>12.869458128078819</v>
      </c>
      <c r="AU929" s="9">
        <f t="shared" si="385"/>
        <v>0</v>
      </c>
      <c r="AV929" s="10">
        <f t="shared" si="386"/>
        <v>17.102832512315274</v>
      </c>
      <c r="AW929" s="22">
        <f t="shared" si="387"/>
        <v>0</v>
      </c>
      <c r="AX929" s="5">
        <f t="shared" si="388"/>
        <v>0</v>
      </c>
      <c r="AY929" s="4">
        <f>IF(
  AND(Tabela1[[#This Row],[GRUPO | ITEM]]="PALHETAS",NOT(OR(MID(Tabela1[[#This Row],[ITEM]],1,5)="YN-PF",MID(Tabela1[[#This Row],[ITEM]],1,5)="YN-PC"))),
  0,
  IF(
    ROUNDUP(
      IF(
        IF(D929="A",13-SUM(AR929:AU929),IF(D929="B",11-SUM(AR929:AU929),IF(D929="C",7-SUM(AR929:AU929))))
        &lt;0,
        0,
        IF(D929="A",13-SUM(AR929:AU929),IF(D929="B",11-SUM(AR929:AU929),IF(D929="C",7-SUM(AR929:AU929))))
      )
      *AE929/C929, 0
    )
    *C929 = 0,
    0,
    ROUNDUP(
      IF(
        IF(D929="A",13-SUM(AR929:AU929),IF(D929="B",11-SUM(AR929:AU929),IF(D929="C",7-SUM(AR929:AU929))))
        &lt;0,
        0,
        IF(D929="A",13-SUM(AR929:AU929),IF(D929="B",11-SUM(AR929:AU929),IF(D929="C",7-SUM(AR929:AU929))))
      )
      *AE929/C929, 0
    ) *C929
  )
)</f>
        <v>0</v>
      </c>
      <c r="AZ929" s="26">
        <f>IF(OR(COUNTIF(AB929,"&gt;="&amp;1.5)+COUNTIF(AA929,"&gt;="&amp;1.5)+COUNTIF(Z929,"&gt;="&amp;1.5)+COUNTIF(Y929,"&gt;="&amp;1.5)+COUNTIF(X929,"&gt;="&amp;1.5)&gt;=2,COUNTIF(AB929,"&gt;="&amp;2)&gt;=1,AND(AA929&gt;=1.5,AB929&lt;=0.3,AI929=0)),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+IFERROR(BA929*C929,0),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+IFERROR(BA929*C929,0),
IFERROR(AVERAGEIF(Tabela1[[#This Row],[COMPRA PADRÃO]:[COMPRA &gt;30%]],"&gt;"&amp;0,Tabela1[[#This Row],[COMPRA PADRÃO]:[COMPRA &gt;30%]]),
0))/Tabela1[[#This Row],[U/CX]],0)*Tabela1[[#This Row],[U/CX]])</f>
        <v>0</v>
      </c>
      <c r="BA929" s="19"/>
      <c r="BB929" s="19"/>
      <c r="BC929" s="5"/>
      <c r="BD929" s="43">
        <f t="shared" si="389"/>
        <v>6.2415094339622641</v>
      </c>
      <c r="BE929" s="44">
        <f>Tabela1[[#This Row],[MÉDIA DIÁRIA]]*180</f>
        <v>1123.4716981132076</v>
      </c>
      <c r="BF929" s="44">
        <f>Tabela1[[#This Row],[MÉDIA DIÁRIA]]*IF(Tabela1[[#This Row],[ABC FAT]]="A",(13*22),IF(Tabela1[[#This Row],[ABC FAT]]="B",(9*22),IF(Tabela1[[#This Row],[ABC FAT]]="C",(3*22),0)))</f>
        <v>1235.8188679245284</v>
      </c>
      <c r="BG929" s="44">
        <f>SUM(Tabela1[[#This Row],[ESTOQUE TOTAL]],Tabela1[[#This Row],[TRÂNSITO TOTAL]])</f>
        <v>2525</v>
      </c>
      <c r="BH9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8.9009807873169421E-4</v>
      </c>
    </row>
    <row r="930" spans="1:61" s="3" customFormat="1" x14ac:dyDescent="0.2">
      <c r="A930" s="4" t="s">
        <v>32</v>
      </c>
      <c r="B930" s="4" t="s">
        <v>33</v>
      </c>
      <c r="C930" s="4">
        <v>200</v>
      </c>
      <c r="D930" s="4" t="s">
        <v>16</v>
      </c>
      <c r="E930" s="5">
        <v>3800</v>
      </c>
      <c r="F930" s="4">
        <v>2949</v>
      </c>
      <c r="G930" s="4">
        <v>2650</v>
      </c>
      <c r="H930" s="4">
        <v>5100</v>
      </c>
      <c r="I930" s="4">
        <v>6000</v>
      </c>
      <c r="J930" s="4">
        <v>400</v>
      </c>
      <c r="K930" s="4">
        <v>2400</v>
      </c>
      <c r="L930" s="4">
        <v>400</v>
      </c>
      <c r="M930" s="4">
        <v>1800</v>
      </c>
      <c r="N930" s="4">
        <v>3200</v>
      </c>
      <c r="O930" s="4">
        <v>2500</v>
      </c>
      <c r="P930" s="4">
        <v>2200</v>
      </c>
      <c r="Q930" s="13">
        <f t="shared" si="364"/>
        <v>1.3653103386328933</v>
      </c>
      <c r="R930" s="16">
        <f t="shared" si="365"/>
        <v>1.0595526812180005</v>
      </c>
      <c r="S930" s="16">
        <f t="shared" si="366"/>
        <v>0.95212431509925444</v>
      </c>
      <c r="T930" s="16">
        <f t="shared" si="367"/>
        <v>1.8323901913230936</v>
      </c>
      <c r="U930" s="16">
        <f t="shared" si="368"/>
        <v>2.1557531662624632</v>
      </c>
      <c r="V930" s="16">
        <f t="shared" si="369"/>
        <v>0.14371687775083086</v>
      </c>
      <c r="W930" s="16">
        <f t="shared" si="370"/>
        <v>0.86230126650498518</v>
      </c>
      <c r="X930" s="16">
        <f t="shared" si="371"/>
        <v>0.14371687775083086</v>
      </c>
      <c r="Y930" s="16">
        <f t="shared" si="372"/>
        <v>0.64672594987873888</v>
      </c>
      <c r="Z930" s="16">
        <f t="shared" si="373"/>
        <v>1.1497350220066469</v>
      </c>
      <c r="AA930" s="16">
        <f t="shared" si="374"/>
        <v>0.89823048594269295</v>
      </c>
      <c r="AB930" s="17">
        <f t="shared" si="375"/>
        <v>0.79044282762956974</v>
      </c>
      <c r="AC930" s="15">
        <v>98725.86</v>
      </c>
      <c r="AD930" s="14">
        <f>AVERAGE(Tabela1[[#This Row],[202407-JUL]:[202506-JUN]])</f>
        <v>2783.25</v>
      </c>
      <c r="AE930" s="14">
        <f t="shared" si="376"/>
        <v>3259.9</v>
      </c>
      <c r="AF930" s="5">
        <v>18</v>
      </c>
      <c r="AG930" s="6">
        <v>36640</v>
      </c>
      <c r="AH930" s="4">
        <v>14200</v>
      </c>
      <c r="AI930" s="23">
        <f>SUM(Tabela1[[#This Row],[ESTOQUE RJ]:[ESTOQUE SC]])</f>
        <v>50840</v>
      </c>
      <c r="AJ930" s="4">
        <v>0</v>
      </c>
      <c r="AK930" s="4">
        <v>0</v>
      </c>
      <c r="AL930" s="24">
        <f>SUM(Tabela1[[#This Row],[QTD CONTAINER]:[QTD FÁBRICA]])</f>
        <v>0</v>
      </c>
      <c r="AM930" s="7">
        <f t="shared" si="377"/>
        <v>13.164466001976107</v>
      </c>
      <c r="AN930" s="7">
        <f t="shared" si="378"/>
        <v>5.1019491601544953</v>
      </c>
      <c r="AO930" s="8">
        <f t="shared" si="379"/>
        <v>0</v>
      </c>
      <c r="AP930" s="9">
        <f t="shared" si="380"/>
        <v>0</v>
      </c>
      <c r="AQ930" s="25">
        <f t="shared" si="381"/>
        <v>18.266415162130603</v>
      </c>
      <c r="AR930" s="18">
        <f t="shared" si="382"/>
        <v>11.239608576950213</v>
      </c>
      <c r="AS930" s="7">
        <f t="shared" si="383"/>
        <v>4.3559618393202246</v>
      </c>
      <c r="AT930" s="8">
        <f t="shared" si="384"/>
        <v>0</v>
      </c>
      <c r="AU930" s="9">
        <f t="shared" si="385"/>
        <v>0</v>
      </c>
      <c r="AV930" s="10">
        <f t="shared" si="386"/>
        <v>15.595570416270437</v>
      </c>
      <c r="AW930" s="22">
        <f t="shared" si="387"/>
        <v>0</v>
      </c>
      <c r="AX930" s="5">
        <f t="shared" si="388"/>
        <v>0</v>
      </c>
      <c r="AY930" s="4">
        <f>IF(
  AND(Tabela1[[#This Row],[GRUPO | ITEM]]="PALHETAS",NOT(OR(MID(Tabela1[[#This Row],[ITEM]],1,5)="YN-PF",MID(Tabela1[[#This Row],[ITEM]],1,5)="YN-PC"))),
  0,
  IF(
    ROUNDUP(
      IF(
        IF(D930="A",13-SUM(AR930:AU930),IF(D930="B",11-SUM(AR930:AU930),IF(D930="C",7-SUM(AR930:AU930))))
        &lt;0,
        0,
        IF(D930="A",13-SUM(AR930:AU930),IF(D930="B",11-SUM(AR930:AU930),IF(D930="C",7-SUM(AR930:AU930))))
      )
      *AE930/C930, 0
    )
    *C930 = 0,
    0,
    ROUNDUP(
      IF(
        IF(D930="A",13-SUM(AR930:AU930),IF(D930="B",11-SUM(AR930:AU930),IF(D930="C",7-SUM(AR930:AU930))))
        &lt;0,
        0,
        IF(D930="A",13-SUM(AR930:AU930),IF(D930="B",11-SUM(AR930:AU930),IF(D930="C",7-SUM(AR930:AU930))))
      )
      *AE930/C930, 0
    ) *C930
  )
)</f>
        <v>0</v>
      </c>
      <c r="AZ930" s="26">
        <f>IF(OR(COUNTIF(AB930,"&gt;="&amp;1.5)+COUNTIF(AA930,"&gt;="&amp;1.5)+COUNTIF(Z930,"&gt;="&amp;1.5)+COUNTIF(Y930,"&gt;="&amp;1.5)+COUNTIF(X930,"&gt;="&amp;1.5)&gt;=2,COUNTIF(AB930,"&gt;="&amp;2)&gt;=1,AND(AA930&gt;=1.5,AB930&lt;=0.3,AI930=0)),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+IFERROR(BA930*C930,0),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+IFERROR(BA930*C930,0),
IFERROR(AVERAGEIF(Tabela1[[#This Row],[COMPRA PADRÃO]:[COMPRA &gt;30%]],"&gt;"&amp;0,Tabela1[[#This Row],[COMPRA PADRÃO]:[COMPRA &gt;30%]]),
0))/Tabela1[[#This Row],[U/CX]],0)*Tabela1[[#This Row],[U/CX]])</f>
        <v>0</v>
      </c>
      <c r="BA930" s="33"/>
      <c r="BB930" s="33"/>
      <c r="BC930" s="42"/>
      <c r="BD930" s="43">
        <f t="shared" si="389"/>
        <v>126.03396226415094</v>
      </c>
      <c r="BE930" s="44">
        <f>Tabela1[[#This Row],[MÉDIA DIÁRIA]]*180</f>
        <v>22686.113207547169</v>
      </c>
      <c r="BF930" s="44">
        <f>Tabela1[[#This Row],[MÉDIA DIÁRIA]]*IF(Tabela1[[#This Row],[ABC FAT]]="A",(13*22),IF(Tabela1[[#This Row],[ABC FAT]]="B",(9*22),IF(Tabela1[[#This Row],[ABC FAT]]="C",(3*22),0)))</f>
        <v>24954.724528301886</v>
      </c>
      <c r="BG930" s="44">
        <f>SUM(Tabela1[[#This Row],[ESTOQUE TOTAL]],Tabela1[[#This Row],[TRÂNSITO TOTAL]])</f>
        <v>50840</v>
      </c>
      <c r="BH9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4.4079829402743265E-5</v>
      </c>
    </row>
    <row r="931" spans="1:61" s="3" customFormat="1" x14ac:dyDescent="0.2">
      <c r="A931" s="4" t="s">
        <v>34</v>
      </c>
      <c r="B931" s="4" t="s">
        <v>517</v>
      </c>
      <c r="C931" s="4">
        <v>500</v>
      </c>
      <c r="D931" s="4" t="s">
        <v>85</v>
      </c>
      <c r="E931" s="5">
        <v>120</v>
      </c>
      <c r="F931" s="4">
        <v>40</v>
      </c>
      <c r="G931" s="4">
        <v>100</v>
      </c>
      <c r="H931" s="4">
        <v>14</v>
      </c>
      <c r="I931" s="4">
        <v>160</v>
      </c>
      <c r="J931" s="4">
        <v>100</v>
      </c>
      <c r="K931" s="4">
        <v>140</v>
      </c>
      <c r="L931" s="4">
        <v>90</v>
      </c>
      <c r="M931" s="4">
        <v>110</v>
      </c>
      <c r="N931" s="4">
        <v>110</v>
      </c>
      <c r="O931" s="4">
        <v>150</v>
      </c>
      <c r="P931" s="4">
        <v>139</v>
      </c>
      <c r="Q931" s="13">
        <f t="shared" si="364"/>
        <v>1.1311861743912019</v>
      </c>
      <c r="R931" s="16">
        <f t="shared" si="365"/>
        <v>0.37706205813040067</v>
      </c>
      <c r="S931" s="16">
        <f t="shared" si="366"/>
        <v>0.94265514532600159</v>
      </c>
      <c r="T931" s="16">
        <f t="shared" si="367"/>
        <v>0.13197172034564023</v>
      </c>
      <c r="U931" s="16">
        <f t="shared" si="368"/>
        <v>1.5082482325216027</v>
      </c>
      <c r="V931" s="16">
        <f t="shared" si="369"/>
        <v>0.94265514532600159</v>
      </c>
      <c r="W931" s="16">
        <f t="shared" si="370"/>
        <v>1.3197172034564022</v>
      </c>
      <c r="X931" s="16">
        <f t="shared" si="371"/>
        <v>0.84838963079340146</v>
      </c>
      <c r="Y931" s="16">
        <f t="shared" si="372"/>
        <v>1.0369206598586018</v>
      </c>
      <c r="Z931" s="16">
        <f t="shared" si="373"/>
        <v>1.0369206598586018</v>
      </c>
      <c r="AA931" s="16">
        <f t="shared" si="374"/>
        <v>1.4139827179890023</v>
      </c>
      <c r="AB931" s="17">
        <f t="shared" si="375"/>
        <v>1.3102906520031423</v>
      </c>
      <c r="AC931" s="15">
        <v>13231.98</v>
      </c>
      <c r="AD931" s="14">
        <f>AVERAGE(Tabela1[[#This Row],[202407-JUL]:[202506-JUN]])</f>
        <v>106.08333333333333</v>
      </c>
      <c r="AE931" s="14">
        <f t="shared" si="376"/>
        <v>114.45454545454545</v>
      </c>
      <c r="AF931" s="5">
        <v>0</v>
      </c>
      <c r="AG931" s="6">
        <v>990</v>
      </c>
      <c r="AH931" s="4">
        <v>0</v>
      </c>
      <c r="AI931" s="23">
        <f>SUM(Tabela1[[#This Row],[ESTOQUE RJ]:[ESTOQUE SC]])</f>
        <v>990</v>
      </c>
      <c r="AJ931" s="4">
        <v>1000</v>
      </c>
      <c r="AK931" s="4">
        <v>0</v>
      </c>
      <c r="AL931" s="24">
        <f>SUM(Tabela1[[#This Row],[QTD CONTAINER]:[QTD FÁBRICA]])</f>
        <v>1000</v>
      </c>
      <c r="AM931" s="7">
        <f t="shared" si="377"/>
        <v>9.3322859387274164</v>
      </c>
      <c r="AN931" s="7">
        <f t="shared" si="378"/>
        <v>0</v>
      </c>
      <c r="AO931" s="8">
        <f t="shared" si="379"/>
        <v>9.4265514532600161</v>
      </c>
      <c r="AP931" s="9">
        <f t="shared" si="380"/>
        <v>0</v>
      </c>
      <c r="AQ931" s="25">
        <f t="shared" si="381"/>
        <v>18.758837391987434</v>
      </c>
      <c r="AR931" s="18">
        <f t="shared" si="382"/>
        <v>8.6497220015885627</v>
      </c>
      <c r="AS931" s="7">
        <f t="shared" si="383"/>
        <v>0</v>
      </c>
      <c r="AT931" s="8">
        <f t="shared" si="384"/>
        <v>8.7370929308975374</v>
      </c>
      <c r="AU931" s="9">
        <f t="shared" si="385"/>
        <v>0</v>
      </c>
      <c r="AV931" s="10">
        <f t="shared" si="386"/>
        <v>17.3868149324861</v>
      </c>
      <c r="AW931" s="22">
        <f t="shared" si="387"/>
        <v>0</v>
      </c>
      <c r="AX931" s="5">
        <f t="shared" si="388"/>
        <v>0</v>
      </c>
      <c r="AY931" s="4">
        <f>IF(
  AND(Tabela1[[#This Row],[GRUPO | ITEM]]="PALHETAS",NOT(OR(MID(Tabela1[[#This Row],[ITEM]],1,5)="YN-PF",MID(Tabela1[[#This Row],[ITEM]],1,5)="YN-PC"))),
  0,
  IF(
    ROUNDUP(
      IF(
        IF(D931="A",13-SUM(AR931:AU931),IF(D931="B",11-SUM(AR931:AU931),IF(D931="C",7-SUM(AR931:AU931))))
        &lt;0,
        0,
        IF(D931="A",13-SUM(AR931:AU931),IF(D931="B",11-SUM(AR931:AU931),IF(D931="C",7-SUM(AR931:AU931))))
      )
      *AE931/C931, 0
    )
    *C931 = 0,
    0,
    ROUNDUP(
      IF(
        IF(D931="A",13-SUM(AR931:AU931),IF(D931="B",11-SUM(AR931:AU931),IF(D931="C",7-SUM(AR931:AU931))))
        &lt;0,
        0,
        IF(D931="A",13-SUM(AR931:AU931),IF(D931="B",11-SUM(AR931:AU931),IF(D931="C",7-SUM(AR931:AU931))))
      )
      *AE931/C931, 0
    ) *C931
  )
)</f>
        <v>0</v>
      </c>
      <c r="AZ931" s="26">
        <f>IF(OR(COUNTIF(AB931,"&gt;="&amp;1.5)+COUNTIF(AA931,"&gt;="&amp;1.5)+COUNTIF(Z931,"&gt;="&amp;1.5)+COUNTIF(Y931,"&gt;="&amp;1.5)+COUNTIF(X931,"&gt;="&amp;1.5)&gt;=2,COUNTIF(AB931,"&gt;="&amp;2)&gt;=1,AND(AA931&gt;=1.5,AB931&lt;=0.3,AI931=0)),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+IFERROR(BA931*C931,0),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+IFERROR(BA931*C931,0),
IFERROR(AVERAGEIF(Tabela1[[#This Row],[COMPRA PADRÃO]:[COMPRA &gt;30%]],"&gt;"&amp;0,Tabela1[[#This Row],[COMPRA PADRÃO]:[COMPRA &gt;30%]]),
0))/Tabela1[[#This Row],[U/CX]],0)*Tabela1[[#This Row],[U/CX]])</f>
        <v>0</v>
      </c>
      <c r="BA931" s="33"/>
      <c r="BB931" s="33"/>
      <c r="BC931" s="42"/>
      <c r="BD931" s="43">
        <f t="shared" si="389"/>
        <v>4.8037735849056604</v>
      </c>
      <c r="BE931" s="44">
        <f>Tabela1[[#This Row],[MÉDIA DIÁRIA]]*180</f>
        <v>864.67924528301887</v>
      </c>
      <c r="BF931" s="44">
        <f>Tabela1[[#This Row],[MÉDIA DIÁRIA]]*IF(Tabela1[[#This Row],[ABC FAT]]="A",(13*22),IF(Tabela1[[#This Row],[ABC FAT]]="B",(9*22),IF(Tabela1[[#This Row],[ABC FAT]]="C",(3*22),0)))</f>
        <v>317.04905660377358</v>
      </c>
      <c r="BG931" s="44">
        <f>SUM(Tabela1[[#This Row],[ESTOQUE TOTAL]],Tabela1[[#This Row],[TRÂNSITO TOTAL]])</f>
        <v>1990</v>
      </c>
      <c r="BH9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1.1564982107008816E-3</v>
      </c>
    </row>
    <row r="932" spans="1:61" s="3" customFormat="1" x14ac:dyDescent="0.2">
      <c r="A932" s="4" t="s">
        <v>34</v>
      </c>
      <c r="B932" s="4" t="s">
        <v>276</v>
      </c>
      <c r="C932" s="4">
        <v>100</v>
      </c>
      <c r="D932" s="4" t="s">
        <v>85</v>
      </c>
      <c r="E932" s="5">
        <v>50</v>
      </c>
      <c r="F932" s="4">
        <v>20</v>
      </c>
      <c r="G932" s="4">
        <v>45</v>
      </c>
      <c r="H932" s="4">
        <v>48</v>
      </c>
      <c r="I932" s="4">
        <v>60</v>
      </c>
      <c r="J932" s="4">
        <v>50</v>
      </c>
      <c r="K932" s="4">
        <v>60</v>
      </c>
      <c r="L932" s="4">
        <v>40</v>
      </c>
      <c r="M932" s="4">
        <v>20</v>
      </c>
      <c r="N932" s="4">
        <v>30</v>
      </c>
      <c r="O932" s="4">
        <v>40</v>
      </c>
      <c r="P932" s="4">
        <v>20</v>
      </c>
      <c r="Q932" s="13">
        <f t="shared" si="364"/>
        <v>1.2422360248447204</v>
      </c>
      <c r="R932" s="16">
        <f t="shared" si="365"/>
        <v>0.49689440993788819</v>
      </c>
      <c r="S932" s="16">
        <f t="shared" si="366"/>
        <v>1.1180124223602483</v>
      </c>
      <c r="T932" s="16">
        <f t="shared" si="367"/>
        <v>1.1925465838509317</v>
      </c>
      <c r="U932" s="16">
        <f t="shared" si="368"/>
        <v>1.4906832298136645</v>
      </c>
      <c r="V932" s="16">
        <f t="shared" si="369"/>
        <v>1.2422360248447204</v>
      </c>
      <c r="W932" s="16">
        <f t="shared" si="370"/>
        <v>1.4906832298136645</v>
      </c>
      <c r="X932" s="16">
        <f t="shared" si="371"/>
        <v>0.99378881987577639</v>
      </c>
      <c r="Y932" s="16">
        <f t="shared" si="372"/>
        <v>0.49689440993788819</v>
      </c>
      <c r="Z932" s="16">
        <f t="shared" si="373"/>
        <v>0.74534161490683226</v>
      </c>
      <c r="AA932" s="16">
        <f t="shared" si="374"/>
        <v>0.99378881987577639</v>
      </c>
      <c r="AB932" s="17">
        <f t="shared" si="375"/>
        <v>0.49689440993788819</v>
      </c>
      <c r="AC932" s="15">
        <v>5027.46</v>
      </c>
      <c r="AD932" s="14">
        <f>AVERAGE(Tabela1[[#This Row],[202407-JUL]:[202506-JUN]])</f>
        <v>40.25</v>
      </c>
      <c r="AE932" s="14">
        <f t="shared" si="376"/>
        <v>40.25</v>
      </c>
      <c r="AF932" s="5">
        <v>0</v>
      </c>
      <c r="AG932" s="6">
        <v>719</v>
      </c>
      <c r="AH932" s="4">
        <v>0</v>
      </c>
      <c r="AI932" s="23">
        <f>SUM(Tabela1[[#This Row],[ESTOQUE RJ]:[ESTOQUE SC]])</f>
        <v>719</v>
      </c>
      <c r="AJ932" s="4">
        <v>0</v>
      </c>
      <c r="AK932" s="4">
        <v>0</v>
      </c>
      <c r="AL932" s="24">
        <f>SUM(Tabela1[[#This Row],[QTD CONTAINER]:[QTD FÁBRICA]])</f>
        <v>0</v>
      </c>
      <c r="AM932" s="7">
        <f t="shared" si="377"/>
        <v>17.863354037267079</v>
      </c>
      <c r="AN932" s="7">
        <f t="shared" si="378"/>
        <v>0</v>
      </c>
      <c r="AO932" s="8">
        <f t="shared" si="379"/>
        <v>0</v>
      </c>
      <c r="AP932" s="9">
        <f t="shared" si="380"/>
        <v>0</v>
      </c>
      <c r="AQ932" s="25">
        <f t="shared" si="381"/>
        <v>17.863354037267079</v>
      </c>
      <c r="AR932" s="18">
        <f t="shared" si="382"/>
        <v>17.863354037267079</v>
      </c>
      <c r="AS932" s="7">
        <f t="shared" si="383"/>
        <v>0</v>
      </c>
      <c r="AT932" s="8">
        <f t="shared" si="384"/>
        <v>0</v>
      </c>
      <c r="AU932" s="9">
        <f t="shared" si="385"/>
        <v>0</v>
      </c>
      <c r="AV932" s="10">
        <f t="shared" si="386"/>
        <v>17.863354037267079</v>
      </c>
      <c r="AW932" s="22">
        <f t="shared" si="387"/>
        <v>0</v>
      </c>
      <c r="AX932" s="5">
        <f t="shared" si="388"/>
        <v>0</v>
      </c>
      <c r="AY932" s="4">
        <f>IF(
  AND(Tabela1[[#This Row],[GRUPO | ITEM]]="PALHETAS",NOT(OR(MID(Tabela1[[#This Row],[ITEM]],1,5)="YN-PF",MID(Tabela1[[#This Row],[ITEM]],1,5)="YN-PC"))),
  0,
  IF(
    ROUNDUP(
      IF(
        IF(D932="A",13-SUM(AR932:AU932),IF(D932="B",11-SUM(AR932:AU932),IF(D932="C",7-SUM(AR932:AU932))))
        &lt;0,
        0,
        IF(D932="A",13-SUM(AR932:AU932),IF(D932="B",11-SUM(AR932:AU932),IF(D932="C",7-SUM(AR932:AU932))))
      )
      *AE932/C932, 0
    )
    *C932 = 0,
    0,
    ROUNDUP(
      IF(
        IF(D932="A",13-SUM(AR932:AU932),IF(D932="B",11-SUM(AR932:AU932),IF(D932="C",7-SUM(AR932:AU932))))
        &lt;0,
        0,
        IF(D932="A",13-SUM(AR932:AU932),IF(D932="B",11-SUM(AR932:AU932),IF(D932="C",7-SUM(AR932:AU932))))
      )
      *AE932/C932, 0
    ) *C932
  )
)</f>
        <v>0</v>
      </c>
      <c r="AZ932" s="26">
        <f>IF(OR(COUNTIF(AB932,"&gt;="&amp;1.5)+COUNTIF(AA932,"&gt;="&amp;1.5)+COUNTIF(Z932,"&gt;="&amp;1.5)+COUNTIF(Y932,"&gt;="&amp;1.5)+COUNTIF(X932,"&gt;="&amp;1.5)&gt;=2,COUNTIF(AB932,"&gt;="&amp;2)&gt;=1,AND(AA932&gt;=1.5,AB932&lt;=0.3,AI932=0)),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+IFERROR(BA932*C932,0),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+IFERROR(BA932*C932,0),
IFERROR(AVERAGEIF(Tabela1[[#This Row],[COMPRA PADRÃO]:[COMPRA &gt;30%]],"&gt;"&amp;0,Tabela1[[#This Row],[COMPRA PADRÃO]:[COMPRA &gt;30%]]),
0))/Tabela1[[#This Row],[U/CX]],0)*Tabela1[[#This Row],[U/CX]])</f>
        <v>0</v>
      </c>
      <c r="BA932" s="19"/>
      <c r="BB932" s="19"/>
      <c r="BC932" s="5"/>
      <c r="BD932" s="43">
        <f t="shared" si="389"/>
        <v>1.8226415094339623</v>
      </c>
      <c r="BE932" s="44">
        <f>Tabela1[[#This Row],[MÉDIA DIÁRIA]]*180</f>
        <v>328.07547169811323</v>
      </c>
      <c r="BF932" s="44">
        <f>Tabela1[[#This Row],[MÉDIA DIÁRIA]]*IF(Tabela1[[#This Row],[ABC FAT]]="A",(13*22),IF(Tabela1[[#This Row],[ABC FAT]]="B",(9*22),IF(Tabela1[[#This Row],[ABC FAT]]="C",(3*22),0)))</f>
        <v>120.29433962264152</v>
      </c>
      <c r="BG932" s="44">
        <f>SUM(Tabela1[[#This Row],[ESTOQUE TOTAL]],Tabela1[[#This Row],[TRÂNSITO TOTAL]])</f>
        <v>719</v>
      </c>
      <c r="BH9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3.0480791350356567E-3</v>
      </c>
    </row>
    <row r="933" spans="1:61" s="3" customFormat="1" x14ac:dyDescent="0.2">
      <c r="A933" s="4" t="s">
        <v>34</v>
      </c>
      <c r="B933" s="4" t="s">
        <v>199</v>
      </c>
      <c r="C933" s="4">
        <v>50</v>
      </c>
      <c r="D933" s="4" t="s">
        <v>19</v>
      </c>
      <c r="E933" s="5">
        <v>142</v>
      </c>
      <c r="F933" s="4">
        <v>79</v>
      </c>
      <c r="G933" s="4">
        <v>125</v>
      </c>
      <c r="H933" s="4">
        <v>131</v>
      </c>
      <c r="I933" s="4">
        <v>116</v>
      </c>
      <c r="J933" s="4">
        <v>13</v>
      </c>
      <c r="K933" s="4">
        <v>179</v>
      </c>
      <c r="L933" s="4">
        <v>74</v>
      </c>
      <c r="M933" s="4">
        <v>115</v>
      </c>
      <c r="N933" s="4">
        <v>6</v>
      </c>
      <c r="O933" s="4">
        <v>99</v>
      </c>
      <c r="P933" s="4">
        <v>84</v>
      </c>
      <c r="Q933" s="13">
        <f t="shared" si="364"/>
        <v>1.4651762682717111</v>
      </c>
      <c r="R933" s="16">
        <f t="shared" si="365"/>
        <v>0.81513327601031815</v>
      </c>
      <c r="S933" s="16">
        <f t="shared" si="366"/>
        <v>1.2897678417884779</v>
      </c>
      <c r="T933" s="16">
        <f t="shared" si="367"/>
        <v>1.3516766981943249</v>
      </c>
      <c r="U933" s="16">
        <f t="shared" si="368"/>
        <v>1.1969045571797077</v>
      </c>
      <c r="V933" s="16">
        <f t="shared" si="369"/>
        <v>0.13413585554600171</v>
      </c>
      <c r="W933" s="16">
        <f t="shared" si="370"/>
        <v>1.8469475494411005</v>
      </c>
      <c r="X933" s="16">
        <f t="shared" si="371"/>
        <v>0.76354256233877893</v>
      </c>
      <c r="Y933" s="16">
        <f t="shared" si="372"/>
        <v>1.1865864144453997</v>
      </c>
      <c r="Z933" s="16">
        <f t="shared" si="373"/>
        <v>6.1908856405846945E-2</v>
      </c>
      <c r="AA933" s="16">
        <f t="shared" si="374"/>
        <v>1.0214961306964745</v>
      </c>
      <c r="AB933" s="17">
        <f t="shared" si="375"/>
        <v>0.86672398968185727</v>
      </c>
      <c r="AC933" s="15">
        <v>118092.78</v>
      </c>
      <c r="AD933" s="14">
        <f>AVERAGE(Tabela1[[#This Row],[202407-JUL]:[202506-JUN]])</f>
        <v>96.916666666666671</v>
      </c>
      <c r="AE933" s="14">
        <f t="shared" si="376"/>
        <v>114.4</v>
      </c>
      <c r="AF933" s="5">
        <v>3</v>
      </c>
      <c r="AG933" s="6">
        <v>1785</v>
      </c>
      <c r="AH933" s="4">
        <v>0</v>
      </c>
      <c r="AI933" s="23">
        <f>SUM(Tabela1[[#This Row],[ESTOQUE RJ]:[ESTOQUE SC]])</f>
        <v>1785</v>
      </c>
      <c r="AJ933" s="4">
        <v>0</v>
      </c>
      <c r="AK933" s="4">
        <v>0</v>
      </c>
      <c r="AL933" s="24">
        <f>SUM(Tabela1[[#This Row],[QTD CONTAINER]:[QTD FÁBRICA]])</f>
        <v>0</v>
      </c>
      <c r="AM933" s="7">
        <f t="shared" si="377"/>
        <v>18.417884780739467</v>
      </c>
      <c r="AN933" s="7">
        <f t="shared" si="378"/>
        <v>0</v>
      </c>
      <c r="AO933" s="8">
        <f t="shared" si="379"/>
        <v>0</v>
      </c>
      <c r="AP933" s="9">
        <f t="shared" si="380"/>
        <v>0</v>
      </c>
      <c r="AQ933" s="25">
        <f t="shared" si="381"/>
        <v>18.417884780739467</v>
      </c>
      <c r="AR933" s="18">
        <f t="shared" si="382"/>
        <v>15.603146853146852</v>
      </c>
      <c r="AS933" s="7">
        <f t="shared" si="383"/>
        <v>0</v>
      </c>
      <c r="AT933" s="8">
        <f t="shared" si="384"/>
        <v>0</v>
      </c>
      <c r="AU933" s="9">
        <f t="shared" si="385"/>
        <v>0</v>
      </c>
      <c r="AV933" s="10">
        <f t="shared" si="386"/>
        <v>15.603146853146852</v>
      </c>
      <c r="AW933" s="22">
        <f t="shared" si="387"/>
        <v>0</v>
      </c>
      <c r="AX933" s="5">
        <f t="shared" si="388"/>
        <v>0</v>
      </c>
      <c r="AY933" s="4">
        <f>IF(
  AND(Tabela1[[#This Row],[GRUPO | ITEM]]="PALHETAS",NOT(OR(MID(Tabela1[[#This Row],[ITEM]],1,5)="YN-PF",MID(Tabela1[[#This Row],[ITEM]],1,5)="YN-PC"))),
  0,
  IF(
    ROUNDUP(
      IF(
        IF(D933="A",13-SUM(AR933:AU933),IF(D933="B",11-SUM(AR933:AU933),IF(D933="C",7-SUM(AR933:AU933))))
        &lt;0,
        0,
        IF(D933="A",13-SUM(AR933:AU933),IF(D933="B",11-SUM(AR933:AU933),IF(D933="C",7-SUM(AR933:AU933))))
      )
      *AE933/C933, 0
    )
    *C933 = 0,
    0,
    ROUNDUP(
      IF(
        IF(D933="A",13-SUM(AR933:AU933),IF(D933="B",11-SUM(AR933:AU933),IF(D933="C",7-SUM(AR933:AU933))))
        &lt;0,
        0,
        IF(D933="A",13-SUM(AR933:AU933),IF(D933="B",11-SUM(AR933:AU933),IF(D933="C",7-SUM(AR933:AU933))))
      )
      *AE933/C933, 0
    ) *C933
  )
)</f>
        <v>0</v>
      </c>
      <c r="AZ933" s="26">
        <f>IF(OR(COUNTIF(AB933,"&gt;="&amp;1.5)+COUNTIF(AA933,"&gt;="&amp;1.5)+COUNTIF(Z933,"&gt;="&amp;1.5)+COUNTIF(Y933,"&gt;="&amp;1.5)+COUNTIF(X933,"&gt;="&amp;1.5)&gt;=2,COUNTIF(AB933,"&gt;="&amp;2)&gt;=1,AND(AA933&gt;=1.5,AB933&lt;=0.3,AI933=0)),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+IFERROR(BA933*C933,0),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+IFERROR(BA933*C933,0),
IFERROR(AVERAGEIF(Tabela1[[#This Row],[COMPRA PADRÃO]:[COMPRA &gt;30%]],"&gt;"&amp;0,Tabela1[[#This Row],[COMPRA PADRÃO]:[COMPRA &gt;30%]]),
0))/Tabela1[[#This Row],[U/CX]],0)*Tabela1[[#This Row],[U/CX]])</f>
        <v>0</v>
      </c>
      <c r="BA933" s="19"/>
      <c r="BB933" s="19"/>
      <c r="BC933" s="5"/>
      <c r="BD933" s="43">
        <f t="shared" si="389"/>
        <v>4.3886792452830186</v>
      </c>
      <c r="BE933" s="44">
        <f>Tabela1[[#This Row],[MÉDIA DIÁRIA]]*180</f>
        <v>789.96226415094338</v>
      </c>
      <c r="BF933" s="44">
        <f>Tabela1[[#This Row],[MÉDIA DIÁRIA]]*IF(Tabela1[[#This Row],[ABC FAT]]="A",(13*22),IF(Tabela1[[#This Row],[ABC FAT]]="B",(9*22),IF(Tabela1[[#This Row],[ABC FAT]]="C",(3*22),0)))</f>
        <v>1255.1622641509432</v>
      </c>
      <c r="BG933" s="44">
        <f>SUM(Tabela1[[#This Row],[ESTOQUE TOTAL]],Tabela1[[#This Row],[TRÂNSITO TOTAL]])</f>
        <v>1785</v>
      </c>
      <c r="BH9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250</v>
      </c>
      <c r="BI9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1.2658832521257285E-3</v>
      </c>
    </row>
    <row r="934" spans="1:61" s="3" customFormat="1" x14ac:dyDescent="0.2">
      <c r="A934" s="4" t="s">
        <v>34</v>
      </c>
      <c r="B934" s="4" t="s">
        <v>92</v>
      </c>
      <c r="C934" s="4">
        <v>300</v>
      </c>
      <c r="D934" s="4" t="s">
        <v>19</v>
      </c>
      <c r="E934" s="5">
        <v>807</v>
      </c>
      <c r="F934" s="4">
        <v>520</v>
      </c>
      <c r="G934" s="4">
        <v>660</v>
      </c>
      <c r="H934" s="4">
        <v>972</v>
      </c>
      <c r="I934" s="4">
        <v>590</v>
      </c>
      <c r="J934" s="4">
        <v>151</v>
      </c>
      <c r="K934" s="4">
        <v>745</v>
      </c>
      <c r="L934" s="4">
        <v>495</v>
      </c>
      <c r="M934" s="4">
        <v>299</v>
      </c>
      <c r="N934" s="4">
        <v>340</v>
      </c>
      <c r="O934" s="4">
        <v>490</v>
      </c>
      <c r="P934" s="4">
        <v>510</v>
      </c>
      <c r="Q934" s="13">
        <f t="shared" si="364"/>
        <v>1.4719562243502051</v>
      </c>
      <c r="R934" s="16">
        <f t="shared" si="365"/>
        <v>0.94847241222070222</v>
      </c>
      <c r="S934" s="16">
        <f t="shared" si="366"/>
        <v>1.2038303693570451</v>
      </c>
      <c r="T934" s="16">
        <f t="shared" si="367"/>
        <v>1.7729138166894665</v>
      </c>
      <c r="U934" s="16">
        <f t="shared" si="368"/>
        <v>1.0761513907888738</v>
      </c>
      <c r="V934" s="16">
        <f t="shared" si="369"/>
        <v>0.27542179662562699</v>
      </c>
      <c r="W934" s="16">
        <f t="shared" si="370"/>
        <v>1.3588691290469677</v>
      </c>
      <c r="X934" s="16">
        <f t="shared" si="371"/>
        <v>0.9028727770177839</v>
      </c>
      <c r="Y934" s="16">
        <f t="shared" si="372"/>
        <v>0.54537163702690383</v>
      </c>
      <c r="Z934" s="16">
        <f t="shared" si="373"/>
        <v>0.62015503875968991</v>
      </c>
      <c r="AA934" s="16">
        <f t="shared" si="374"/>
        <v>0.89375284997720017</v>
      </c>
      <c r="AB934" s="17">
        <f t="shared" si="375"/>
        <v>0.93023255813953487</v>
      </c>
      <c r="AC934" s="15">
        <v>213939.59</v>
      </c>
      <c r="AD934" s="14">
        <f>AVERAGE(Tabela1[[#This Row],[202407-JUL]:[202506-JUN]])</f>
        <v>548.25</v>
      </c>
      <c r="AE934" s="14">
        <f t="shared" si="376"/>
        <v>584.36363636363637</v>
      </c>
      <c r="AF934" s="5">
        <v>20</v>
      </c>
      <c r="AG934" s="6">
        <v>8555</v>
      </c>
      <c r="AH934" s="4">
        <v>0</v>
      </c>
      <c r="AI934" s="23">
        <f>SUM(Tabela1[[#This Row],[ESTOQUE RJ]:[ESTOQUE SC]])</f>
        <v>8555</v>
      </c>
      <c r="AJ934" s="4">
        <v>1500</v>
      </c>
      <c r="AK934" s="4">
        <v>0</v>
      </c>
      <c r="AL934" s="24">
        <f>SUM(Tabela1[[#This Row],[QTD CONTAINER]:[QTD FÁBRICA]])</f>
        <v>1500</v>
      </c>
      <c r="AM934" s="7">
        <f t="shared" si="377"/>
        <v>15.604195166438668</v>
      </c>
      <c r="AN934" s="7">
        <f t="shared" si="378"/>
        <v>0</v>
      </c>
      <c r="AO934" s="8">
        <f t="shared" si="379"/>
        <v>2.7359781121751028</v>
      </c>
      <c r="AP934" s="9">
        <f t="shared" si="380"/>
        <v>0</v>
      </c>
      <c r="AQ934" s="25">
        <f t="shared" si="381"/>
        <v>18.340173278613772</v>
      </c>
      <c r="AR934" s="18">
        <f t="shared" si="382"/>
        <v>14.639856876166769</v>
      </c>
      <c r="AS934" s="7">
        <f t="shared" si="383"/>
        <v>0</v>
      </c>
      <c r="AT934" s="8">
        <f t="shared" si="384"/>
        <v>2.5668948350964529</v>
      </c>
      <c r="AU934" s="9">
        <f t="shared" si="385"/>
        <v>0</v>
      </c>
      <c r="AV934" s="10">
        <f t="shared" si="386"/>
        <v>17.206751711263223</v>
      </c>
      <c r="AW934" s="22">
        <f t="shared" si="387"/>
        <v>0</v>
      </c>
      <c r="AX934" s="5">
        <f t="shared" si="388"/>
        <v>0</v>
      </c>
      <c r="AY934" s="4">
        <f>IF(
  AND(Tabela1[[#This Row],[GRUPO | ITEM]]="PALHETAS",NOT(OR(MID(Tabela1[[#This Row],[ITEM]],1,5)="YN-PF",MID(Tabela1[[#This Row],[ITEM]],1,5)="YN-PC"))),
  0,
  IF(
    ROUNDUP(
      IF(
        IF(D934="A",13-SUM(AR934:AU934),IF(D934="B",11-SUM(AR934:AU934),IF(D934="C",7-SUM(AR934:AU934))))
        &lt;0,
        0,
        IF(D934="A",13-SUM(AR934:AU934),IF(D934="B",11-SUM(AR934:AU934),IF(D934="C",7-SUM(AR934:AU934))))
      )
      *AE934/C934, 0
    )
    *C934 = 0,
    0,
    ROUNDUP(
      IF(
        IF(D934="A",13-SUM(AR934:AU934),IF(D934="B",11-SUM(AR934:AU934),IF(D934="C",7-SUM(AR934:AU934))))
        &lt;0,
        0,
        IF(D934="A",13-SUM(AR934:AU934),IF(D934="B",11-SUM(AR934:AU934),IF(D934="C",7-SUM(AR934:AU934))))
      )
      *AE934/C934, 0
    ) *C934
  )
)</f>
        <v>0</v>
      </c>
      <c r="AZ934" s="26">
        <f>IF(OR(COUNTIF(AB934,"&gt;="&amp;1.5)+COUNTIF(AA934,"&gt;="&amp;1.5)+COUNTIF(Z934,"&gt;="&amp;1.5)+COUNTIF(Y934,"&gt;="&amp;1.5)+COUNTIF(X934,"&gt;="&amp;1.5)&gt;=2,COUNTIF(AB934,"&gt;="&amp;2)&gt;=1,AND(AA934&gt;=1.5,AB934&lt;=0.3,AI934=0)),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+IFERROR(BA934*C934,0),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+IFERROR(BA934*C934,0),
IFERROR(AVERAGEIF(Tabela1[[#This Row],[COMPRA PADRÃO]:[COMPRA &gt;30%]],"&gt;"&amp;0,Tabela1[[#This Row],[COMPRA PADRÃO]:[COMPRA &gt;30%]]),
0))/Tabela1[[#This Row],[U/CX]],0)*Tabela1[[#This Row],[U/CX]])</f>
        <v>0</v>
      </c>
      <c r="BA934" s="19"/>
      <c r="BB934" s="19"/>
      <c r="BC934" s="5"/>
      <c r="BD934" s="43">
        <f t="shared" si="389"/>
        <v>24.826415094339623</v>
      </c>
      <c r="BE934" s="44">
        <f>Tabela1[[#This Row],[MÉDIA DIÁRIA]]*180</f>
        <v>4468.7547169811323</v>
      </c>
      <c r="BF934" s="44">
        <f>Tabela1[[#This Row],[MÉDIA DIÁRIA]]*IF(Tabela1[[#This Row],[ABC FAT]]="A",(13*22),IF(Tabela1[[#This Row],[ABC FAT]]="B",(9*22),IF(Tabela1[[#This Row],[ABC FAT]]="C",(3*22),0)))</f>
        <v>7100.3547169811318</v>
      </c>
      <c r="BG934" s="44">
        <f>SUM(Tabela1[[#This Row],[ESTOQUE TOTAL]],Tabela1[[#This Row],[TRÂNSITO TOTAL]])</f>
        <v>10055</v>
      </c>
      <c r="BH9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1500</v>
      </c>
      <c r="BI9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2.237759875698772E-4</v>
      </c>
    </row>
    <row r="935" spans="1:61" s="3" customFormat="1" x14ac:dyDescent="0.2">
      <c r="A935" s="4" t="s">
        <v>296</v>
      </c>
      <c r="B935" s="4" t="s">
        <v>310</v>
      </c>
      <c r="C935" s="4">
        <v>50</v>
      </c>
      <c r="D935" s="4" t="s">
        <v>19</v>
      </c>
      <c r="E935" s="5">
        <v>3950</v>
      </c>
      <c r="F935" s="4">
        <v>2300</v>
      </c>
      <c r="G935" s="4">
        <v>3500</v>
      </c>
      <c r="H935" s="4">
        <v>4650</v>
      </c>
      <c r="I935" s="4">
        <v>3750</v>
      </c>
      <c r="J935" s="4">
        <v>1250</v>
      </c>
      <c r="K935" s="4">
        <v>2750</v>
      </c>
      <c r="L935" s="4">
        <v>3700</v>
      </c>
      <c r="M935" s="4">
        <v>2000</v>
      </c>
      <c r="N935" s="4">
        <v>2350</v>
      </c>
      <c r="O935" s="4">
        <v>3100</v>
      </c>
      <c r="P935" s="4">
        <v>2200</v>
      </c>
      <c r="Q935" s="13">
        <f t="shared" si="364"/>
        <v>1.3352112676056338</v>
      </c>
      <c r="R935" s="16">
        <f t="shared" si="365"/>
        <v>0.77746478873239433</v>
      </c>
      <c r="S935" s="16">
        <f t="shared" si="366"/>
        <v>1.1830985915492958</v>
      </c>
      <c r="T935" s="16">
        <f t="shared" si="367"/>
        <v>1.5718309859154929</v>
      </c>
      <c r="U935" s="16">
        <f t="shared" si="368"/>
        <v>1.2676056338028168</v>
      </c>
      <c r="V935" s="16">
        <f t="shared" si="369"/>
        <v>0.42253521126760563</v>
      </c>
      <c r="W935" s="16">
        <f t="shared" si="370"/>
        <v>0.92957746478873238</v>
      </c>
      <c r="X935" s="16">
        <f t="shared" si="371"/>
        <v>1.2507042253521126</v>
      </c>
      <c r="Y935" s="16">
        <f t="shared" si="372"/>
        <v>0.676056338028169</v>
      </c>
      <c r="Z935" s="16">
        <f t="shared" si="373"/>
        <v>0.79436619718309853</v>
      </c>
      <c r="AA935" s="16">
        <f t="shared" si="374"/>
        <v>1.0478873239436619</v>
      </c>
      <c r="AB935" s="17">
        <f t="shared" si="375"/>
        <v>0.74366197183098592</v>
      </c>
      <c r="AC935" s="15">
        <v>312836.5</v>
      </c>
      <c r="AD935" s="14">
        <f>AVERAGE(Tabela1[[#This Row],[202407-JUL]:[202506-JUN]])</f>
        <v>2958.3333333333335</v>
      </c>
      <c r="AE935" s="14">
        <f t="shared" si="376"/>
        <v>2958.3333333333335</v>
      </c>
      <c r="AF935" s="5">
        <v>0</v>
      </c>
      <c r="AG935" s="6">
        <v>12221</v>
      </c>
      <c r="AH935" s="4">
        <v>17350</v>
      </c>
      <c r="AI935" s="23">
        <f>SUM(Tabela1[[#This Row],[ESTOQUE RJ]:[ESTOQUE SC]])</f>
        <v>29571</v>
      </c>
      <c r="AJ935" s="4">
        <v>25500</v>
      </c>
      <c r="AK935" s="4">
        <v>0</v>
      </c>
      <c r="AL935" s="24">
        <f>SUM(Tabela1[[#This Row],[QTD CONTAINER]:[QTD FÁBRICA]])</f>
        <v>25500</v>
      </c>
      <c r="AM935" s="7">
        <f t="shared" si="377"/>
        <v>4.1310422535211266</v>
      </c>
      <c r="AN935" s="7">
        <f t="shared" si="378"/>
        <v>5.8647887323943655</v>
      </c>
      <c r="AO935" s="8">
        <f t="shared" si="379"/>
        <v>8.6197183098591541</v>
      </c>
      <c r="AP935" s="9">
        <f t="shared" si="380"/>
        <v>0</v>
      </c>
      <c r="AQ935" s="25">
        <f t="shared" si="381"/>
        <v>18.615549295774649</v>
      </c>
      <c r="AR935" s="18">
        <f t="shared" si="382"/>
        <v>4.1310422535211266</v>
      </c>
      <c r="AS935" s="7">
        <f t="shared" si="383"/>
        <v>5.8647887323943655</v>
      </c>
      <c r="AT935" s="8">
        <f t="shared" si="384"/>
        <v>8.6197183098591541</v>
      </c>
      <c r="AU935" s="9">
        <f t="shared" si="385"/>
        <v>0</v>
      </c>
      <c r="AV935" s="10">
        <f t="shared" si="386"/>
        <v>18.615549295774649</v>
      </c>
      <c r="AW935" s="22">
        <f t="shared" si="387"/>
        <v>0</v>
      </c>
      <c r="AX935" s="5">
        <f t="shared" si="388"/>
        <v>0</v>
      </c>
      <c r="AY935" s="4">
        <f>IF(
  AND(Tabela1[[#This Row],[GRUPO | ITEM]]="PALHETAS",NOT(OR(MID(Tabela1[[#This Row],[ITEM]],1,5)="YN-PF",MID(Tabela1[[#This Row],[ITEM]],1,5)="YN-PC"))),
  0,
  IF(
    ROUNDUP(
      IF(
        IF(D935="A",13-SUM(AR935:AU935),IF(D935="B",11-SUM(AR935:AU935),IF(D935="C",7-SUM(AR935:AU935))))
        &lt;0,
        0,
        IF(D935="A",13-SUM(AR935:AU935),IF(D935="B",11-SUM(AR935:AU935),IF(D935="C",7-SUM(AR935:AU935))))
      )
      *AE935/C935, 0
    )
    *C935 = 0,
    0,
    ROUNDUP(
      IF(
        IF(D935="A",13-SUM(AR935:AU935),IF(D935="B",11-SUM(AR935:AU935),IF(D935="C",7-SUM(AR935:AU935))))
        &lt;0,
        0,
        IF(D935="A",13-SUM(AR935:AU935),IF(D935="B",11-SUM(AR935:AU935),IF(D935="C",7-SUM(AR935:AU935))))
      )
      *AE935/C935, 0
    ) *C935
  )
)</f>
        <v>0</v>
      </c>
      <c r="AZ935" s="26">
        <f>IF(OR(COUNTIF(AB935,"&gt;="&amp;1.5)+COUNTIF(AA935,"&gt;="&amp;1.5)+COUNTIF(Z935,"&gt;="&amp;1.5)+COUNTIF(Y935,"&gt;="&amp;1.5)+COUNTIF(X935,"&gt;="&amp;1.5)&gt;=2,COUNTIF(AB935,"&gt;="&amp;2)&gt;=1,AND(AA935&gt;=1.5,AB935&lt;=0.3,AI935=0)),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+IFERROR(BA935*C935,0),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+IFERROR(BA935*C935,0),
IFERROR(AVERAGEIF(Tabela1[[#This Row],[COMPRA PADRÃO]:[COMPRA &gt;30%]],"&gt;"&amp;0,Tabela1[[#This Row],[COMPRA PADRÃO]:[COMPRA &gt;30%]]),
0))/Tabela1[[#This Row],[U/CX]],0)*Tabela1[[#This Row],[U/CX]])</f>
        <v>0</v>
      </c>
      <c r="BA935" s="19"/>
      <c r="BB935" s="19"/>
      <c r="BC935" s="41"/>
      <c r="BD935" s="43">
        <f t="shared" si="389"/>
        <v>133.96226415094338</v>
      </c>
      <c r="BE935" s="44">
        <f>Tabela1[[#This Row],[MÉDIA DIÁRIA]]*180</f>
        <v>24113.207547169808</v>
      </c>
      <c r="BF935" s="44">
        <f>Tabela1[[#This Row],[MÉDIA DIÁRIA]]*IF(Tabela1[[#This Row],[ABC FAT]]="A",(13*22),IF(Tabela1[[#This Row],[ABC FAT]]="B",(9*22),IF(Tabela1[[#This Row],[ABC FAT]]="C",(3*22),0)))</f>
        <v>38313.207547169804</v>
      </c>
      <c r="BG935" s="44">
        <f>SUM(Tabela1[[#This Row],[ESTOQUE TOTAL]],Tabela1[[#This Row],[TRÂNSITO TOTAL]])</f>
        <v>55071</v>
      </c>
      <c r="BH9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7350</v>
      </c>
      <c r="BI9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4.1471048513302042E-5</v>
      </c>
    </row>
    <row r="936" spans="1:61" s="3" customFormat="1" x14ac:dyDescent="0.2">
      <c r="A936" s="4" t="s">
        <v>34</v>
      </c>
      <c r="B936" s="4" t="s">
        <v>107</v>
      </c>
      <c r="C936" s="4">
        <v>500</v>
      </c>
      <c r="D936" s="4" t="s">
        <v>16</v>
      </c>
      <c r="E936" s="5">
        <v>495</v>
      </c>
      <c r="F936" s="4">
        <v>265</v>
      </c>
      <c r="G936" s="4">
        <v>540</v>
      </c>
      <c r="H936" s="4">
        <v>685</v>
      </c>
      <c r="I936" s="4">
        <v>540</v>
      </c>
      <c r="J936" s="4">
        <v>270</v>
      </c>
      <c r="K936" s="4">
        <v>445</v>
      </c>
      <c r="L936" s="4">
        <v>755</v>
      </c>
      <c r="M936" s="4">
        <v>400</v>
      </c>
      <c r="N936" s="4">
        <v>290</v>
      </c>
      <c r="O936" s="4">
        <v>360</v>
      </c>
      <c r="P936" s="4">
        <v>150</v>
      </c>
      <c r="Q936" s="13">
        <f t="shared" si="364"/>
        <v>1.1434071222329163</v>
      </c>
      <c r="R936" s="16">
        <f t="shared" si="365"/>
        <v>0.61212704523580364</v>
      </c>
      <c r="S936" s="16">
        <f t="shared" si="366"/>
        <v>1.2473532242540903</v>
      </c>
      <c r="T936" s="16">
        <f t="shared" si="367"/>
        <v>1.5822906641000962</v>
      </c>
      <c r="U936" s="16">
        <f t="shared" si="368"/>
        <v>1.2473532242540903</v>
      </c>
      <c r="V936" s="16">
        <f t="shared" si="369"/>
        <v>0.62367661212704517</v>
      </c>
      <c r="W936" s="16">
        <f t="shared" si="370"/>
        <v>1.0279114533205005</v>
      </c>
      <c r="X936" s="16">
        <f t="shared" si="371"/>
        <v>1.7439846005774782</v>
      </c>
      <c r="Y936" s="16">
        <f t="shared" si="372"/>
        <v>0.92396535129932622</v>
      </c>
      <c r="Z936" s="16">
        <f t="shared" si="373"/>
        <v>0.66987487969201154</v>
      </c>
      <c r="AA936" s="16">
        <f t="shared" si="374"/>
        <v>0.8315688161693936</v>
      </c>
      <c r="AB936" s="17">
        <f t="shared" si="375"/>
        <v>0.34648700673724736</v>
      </c>
      <c r="AC936" s="15">
        <v>51556.3</v>
      </c>
      <c r="AD936" s="14">
        <f>AVERAGE(Tabela1[[#This Row],[202407-JUL]:[202506-JUN]])</f>
        <v>432.91666666666669</v>
      </c>
      <c r="AE936" s="14">
        <f t="shared" si="376"/>
        <v>432.91666666666669</v>
      </c>
      <c r="AF936" s="5">
        <v>7</v>
      </c>
      <c r="AG936" s="6">
        <v>6429</v>
      </c>
      <c r="AH936" s="4">
        <v>0</v>
      </c>
      <c r="AI936" s="23">
        <f>SUM(Tabela1[[#This Row],[ESTOQUE RJ]:[ESTOQUE SC]])</f>
        <v>6429</v>
      </c>
      <c r="AJ936" s="4">
        <v>1500</v>
      </c>
      <c r="AK936" s="4">
        <v>0</v>
      </c>
      <c r="AL936" s="24">
        <f>SUM(Tabela1[[#This Row],[QTD CONTAINER]:[QTD FÁBRICA]])</f>
        <v>1500</v>
      </c>
      <c r="AM936" s="7">
        <f t="shared" si="377"/>
        <v>14.850433108758422</v>
      </c>
      <c r="AN936" s="7">
        <f t="shared" si="378"/>
        <v>0</v>
      </c>
      <c r="AO936" s="8">
        <f t="shared" si="379"/>
        <v>3.4648700673724733</v>
      </c>
      <c r="AP936" s="9">
        <f t="shared" si="380"/>
        <v>0</v>
      </c>
      <c r="AQ936" s="25">
        <f t="shared" si="381"/>
        <v>18.315303176130897</v>
      </c>
      <c r="AR936" s="18">
        <f t="shared" si="382"/>
        <v>14.850433108758422</v>
      </c>
      <c r="AS936" s="7">
        <f t="shared" si="383"/>
        <v>0</v>
      </c>
      <c r="AT936" s="8">
        <f t="shared" si="384"/>
        <v>3.4648700673724733</v>
      </c>
      <c r="AU936" s="9">
        <f t="shared" si="385"/>
        <v>0</v>
      </c>
      <c r="AV936" s="10">
        <f t="shared" si="386"/>
        <v>18.315303176130897</v>
      </c>
      <c r="AW936" s="22">
        <f t="shared" si="387"/>
        <v>0</v>
      </c>
      <c r="AX936" s="5">
        <f t="shared" si="388"/>
        <v>0</v>
      </c>
      <c r="AY936" s="4">
        <f>IF(
  AND(Tabela1[[#This Row],[GRUPO | ITEM]]="PALHETAS",NOT(OR(MID(Tabela1[[#This Row],[ITEM]],1,5)="YN-PF",MID(Tabela1[[#This Row],[ITEM]],1,5)="YN-PC"))),
  0,
  IF(
    ROUNDUP(
      IF(
        IF(D936="A",13-SUM(AR936:AU936),IF(D936="B",11-SUM(AR936:AU936),IF(D936="C",7-SUM(AR936:AU936))))
        &lt;0,
        0,
        IF(D936="A",13-SUM(AR936:AU936),IF(D936="B",11-SUM(AR936:AU936),IF(D936="C",7-SUM(AR936:AU936))))
      )
      *AE936/C936, 0
    )
    *C936 = 0,
    0,
    ROUNDUP(
      IF(
        IF(D936="A",13-SUM(AR936:AU936),IF(D936="B",11-SUM(AR936:AU936),IF(D936="C",7-SUM(AR936:AU936))))
        &lt;0,
        0,
        IF(D936="A",13-SUM(AR936:AU936),IF(D936="B",11-SUM(AR936:AU936),IF(D936="C",7-SUM(AR936:AU936))))
      )
      *AE936/C936, 0
    ) *C936
  )
)</f>
        <v>0</v>
      </c>
      <c r="AZ936" s="26">
        <f>IF(OR(COUNTIF(AB936,"&gt;="&amp;1.5)+COUNTIF(AA936,"&gt;="&amp;1.5)+COUNTIF(Z936,"&gt;="&amp;1.5)+COUNTIF(Y936,"&gt;="&amp;1.5)+COUNTIF(X936,"&gt;="&amp;1.5)&gt;=2,COUNTIF(AB936,"&gt;="&amp;2)&gt;=1,AND(AA936&gt;=1.5,AB936&lt;=0.3,AI936=0)),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+IFERROR(BA936*C936,0),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+IFERROR(BA936*C936,0),
IFERROR(AVERAGEIF(Tabela1[[#This Row],[COMPRA PADRÃO]:[COMPRA &gt;30%]],"&gt;"&amp;0,Tabela1[[#This Row],[COMPRA PADRÃO]:[COMPRA &gt;30%]]),
0))/Tabela1[[#This Row],[U/CX]],0)*Tabela1[[#This Row],[U/CX]])</f>
        <v>0</v>
      </c>
      <c r="BA936" s="19"/>
      <c r="BB936" s="19"/>
      <c r="BC936" s="5"/>
      <c r="BD936" s="43">
        <f t="shared" si="389"/>
        <v>19.60377358490566</v>
      </c>
      <c r="BE936" s="44">
        <f>Tabela1[[#This Row],[MÉDIA DIÁRIA]]*180</f>
        <v>3528.6792452830186</v>
      </c>
      <c r="BF936" s="44">
        <f>Tabela1[[#This Row],[MÉDIA DIÁRIA]]*IF(Tabela1[[#This Row],[ABC FAT]]="A",(13*22),IF(Tabela1[[#This Row],[ABC FAT]]="B",(9*22),IF(Tabela1[[#This Row],[ABC FAT]]="C",(3*22),0)))</f>
        <v>3881.5471698113206</v>
      </c>
      <c r="BG936" s="44">
        <f>SUM(Tabela1[[#This Row],[ESTOQUE TOTAL]],Tabela1[[#This Row],[TRÂNSITO TOTAL]])</f>
        <v>7929</v>
      </c>
      <c r="BH9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2.8339215057213136E-4</v>
      </c>
    </row>
    <row r="937" spans="1:61" s="3" customFormat="1" x14ac:dyDescent="0.2">
      <c r="A937" s="4" t="s">
        <v>34</v>
      </c>
      <c r="B937" s="4" t="s">
        <v>206</v>
      </c>
      <c r="C937" s="4">
        <v>500</v>
      </c>
      <c r="D937" s="4" t="s">
        <v>85</v>
      </c>
      <c r="E937" s="5">
        <v>80</v>
      </c>
      <c r="F937" s="4">
        <v>10</v>
      </c>
      <c r="G937" s="4">
        <v>50</v>
      </c>
      <c r="H937" s="4">
        <v>170</v>
      </c>
      <c r="I937" s="4">
        <v>80</v>
      </c>
      <c r="J937" s="4">
        <v>20</v>
      </c>
      <c r="K937" s="4">
        <v>410</v>
      </c>
      <c r="L937" s="4">
        <v>70</v>
      </c>
      <c r="M937" s="4">
        <v>50</v>
      </c>
      <c r="N937" s="4">
        <v>19</v>
      </c>
      <c r="O937" s="4">
        <v>50</v>
      </c>
      <c r="P937" s="4">
        <v>130</v>
      </c>
      <c r="Q937" s="13">
        <f t="shared" si="364"/>
        <v>0.84284460052677779</v>
      </c>
      <c r="R937" s="16">
        <f t="shared" si="365"/>
        <v>0.10535557506584722</v>
      </c>
      <c r="S937" s="16">
        <f t="shared" si="366"/>
        <v>0.52677787532923614</v>
      </c>
      <c r="T937" s="16">
        <f t="shared" si="367"/>
        <v>1.7910447761194028</v>
      </c>
      <c r="U937" s="16">
        <f t="shared" si="368"/>
        <v>0.84284460052677779</v>
      </c>
      <c r="V937" s="16">
        <f t="shared" si="369"/>
        <v>0.21071115013169445</v>
      </c>
      <c r="W937" s="16">
        <f t="shared" si="370"/>
        <v>4.319578577699736</v>
      </c>
      <c r="X937" s="16">
        <f t="shared" si="371"/>
        <v>0.73748902546093065</v>
      </c>
      <c r="Y937" s="16">
        <f t="shared" si="372"/>
        <v>0.52677787532923614</v>
      </c>
      <c r="Z937" s="16">
        <f t="shared" si="373"/>
        <v>0.20017559262510973</v>
      </c>
      <c r="AA937" s="16">
        <f t="shared" si="374"/>
        <v>0.52677787532923614</v>
      </c>
      <c r="AB937" s="17">
        <f t="shared" si="375"/>
        <v>1.369622475856014</v>
      </c>
      <c r="AC937" s="15">
        <v>12032.88</v>
      </c>
      <c r="AD937" s="14">
        <f>AVERAGE(Tabela1[[#This Row],[202407-JUL]:[202506-JUN]])</f>
        <v>94.916666666666671</v>
      </c>
      <c r="AE937" s="14">
        <f t="shared" si="376"/>
        <v>121.11111111111111</v>
      </c>
      <c r="AF937" s="5">
        <v>0</v>
      </c>
      <c r="AG937" s="6">
        <v>1760</v>
      </c>
      <c r="AH937" s="4">
        <v>0</v>
      </c>
      <c r="AI937" s="23">
        <f>SUM(Tabela1[[#This Row],[ESTOQUE RJ]:[ESTOQUE SC]])</f>
        <v>1760</v>
      </c>
      <c r="AJ937" s="4">
        <v>0</v>
      </c>
      <c r="AK937" s="4">
        <v>0</v>
      </c>
      <c r="AL937" s="24">
        <f>SUM(Tabela1[[#This Row],[QTD CONTAINER]:[QTD FÁBRICA]])</f>
        <v>0</v>
      </c>
      <c r="AM937" s="7">
        <f t="shared" si="377"/>
        <v>18.542581211589113</v>
      </c>
      <c r="AN937" s="7">
        <f t="shared" si="378"/>
        <v>0</v>
      </c>
      <c r="AO937" s="8">
        <f t="shared" si="379"/>
        <v>0</v>
      </c>
      <c r="AP937" s="9">
        <f t="shared" si="380"/>
        <v>0</v>
      </c>
      <c r="AQ937" s="25">
        <f t="shared" si="381"/>
        <v>18.542581211589113</v>
      </c>
      <c r="AR937" s="18">
        <f t="shared" si="382"/>
        <v>14.532110091743119</v>
      </c>
      <c r="AS937" s="7">
        <f t="shared" si="383"/>
        <v>0</v>
      </c>
      <c r="AT937" s="8">
        <f t="shared" si="384"/>
        <v>0</v>
      </c>
      <c r="AU937" s="9">
        <f t="shared" si="385"/>
        <v>0</v>
      </c>
      <c r="AV937" s="10">
        <f t="shared" si="386"/>
        <v>14.532110091743119</v>
      </c>
      <c r="AW937" s="22">
        <f t="shared" si="387"/>
        <v>0</v>
      </c>
      <c r="AX937" s="5">
        <f t="shared" si="388"/>
        <v>0</v>
      </c>
      <c r="AY937" s="4">
        <f>IF(
  AND(Tabela1[[#This Row],[GRUPO | ITEM]]="PALHETAS",NOT(OR(MID(Tabela1[[#This Row],[ITEM]],1,5)="YN-PF",MID(Tabela1[[#This Row],[ITEM]],1,5)="YN-PC"))),
  0,
  IF(
    ROUNDUP(
      IF(
        IF(D937="A",13-SUM(AR937:AU937),IF(D937="B",11-SUM(AR937:AU937),IF(D937="C",7-SUM(AR937:AU937))))
        &lt;0,
        0,
        IF(D937="A",13-SUM(AR937:AU937),IF(D937="B",11-SUM(AR937:AU937),IF(D937="C",7-SUM(AR937:AU937))))
      )
      *AE937/C937, 0
    )
    *C937 = 0,
    0,
    ROUNDUP(
      IF(
        IF(D937="A",13-SUM(AR937:AU937),IF(D937="B",11-SUM(AR937:AU937),IF(D937="C",7-SUM(AR937:AU937))))
        &lt;0,
        0,
        IF(D937="A",13-SUM(AR937:AU937),IF(D937="B",11-SUM(AR937:AU937),IF(D937="C",7-SUM(AR937:AU937))))
      )
      *AE937/C937, 0
    ) *C937
  )
)</f>
        <v>0</v>
      </c>
      <c r="AZ937" s="26">
        <f>IF(OR(COUNTIF(AB937,"&gt;="&amp;1.5)+COUNTIF(AA937,"&gt;="&amp;1.5)+COUNTIF(Z937,"&gt;="&amp;1.5)+COUNTIF(Y937,"&gt;="&amp;1.5)+COUNTIF(X937,"&gt;="&amp;1.5)&gt;=2,COUNTIF(AB937,"&gt;="&amp;2)&gt;=1,AND(AA937&gt;=1.5,AB937&lt;=0.3,AI937=0)),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+IFERROR(BA937*C937,0),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+IFERROR(BA937*C937,0),
IFERROR(AVERAGEIF(Tabela1[[#This Row],[COMPRA PADRÃO]:[COMPRA &gt;30%]],"&gt;"&amp;0,Tabela1[[#This Row],[COMPRA PADRÃO]:[COMPRA &gt;30%]]),
0))/Tabela1[[#This Row],[U/CX]],0)*Tabela1[[#This Row],[U/CX]])</f>
        <v>0</v>
      </c>
      <c r="BA937" s="19"/>
      <c r="BB937" s="19"/>
      <c r="BC937" s="5"/>
      <c r="BD937" s="43">
        <f t="shared" si="389"/>
        <v>4.2981132075471695</v>
      </c>
      <c r="BE937" s="44">
        <f>Tabela1[[#This Row],[MÉDIA DIÁRIA]]*180</f>
        <v>773.66037735849056</v>
      </c>
      <c r="BF937" s="44">
        <f>Tabela1[[#This Row],[MÉDIA DIÁRIA]]*IF(Tabela1[[#This Row],[ABC FAT]]="A",(13*22),IF(Tabela1[[#This Row],[ABC FAT]]="B",(9*22),IF(Tabela1[[#This Row],[ABC FAT]]="C",(3*22),0)))</f>
        <v>283.6754716981132</v>
      </c>
      <c r="BG937" s="44">
        <f>SUM(Tabela1[[#This Row],[ESTOQUE TOTAL]],Tabela1[[#This Row],[TRÂNSITO TOTAL]])</f>
        <v>1760</v>
      </c>
      <c r="BH9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1.2925568237245146E-3</v>
      </c>
    </row>
    <row r="938" spans="1:61" s="3" customFormat="1" x14ac:dyDescent="0.2">
      <c r="A938" s="4" t="s">
        <v>34</v>
      </c>
      <c r="B938" s="4" t="s">
        <v>180</v>
      </c>
      <c r="C938" s="4">
        <v>250</v>
      </c>
      <c r="D938" s="4" t="s">
        <v>19</v>
      </c>
      <c r="E938" s="5">
        <v>623</v>
      </c>
      <c r="F938" s="4">
        <v>465</v>
      </c>
      <c r="G938" s="4">
        <v>635</v>
      </c>
      <c r="H938" s="4">
        <v>645</v>
      </c>
      <c r="I938" s="4">
        <v>72</v>
      </c>
      <c r="J938" s="4"/>
      <c r="K938" s="4">
        <v>310</v>
      </c>
      <c r="L938" s="4">
        <v>430</v>
      </c>
      <c r="M938" s="4">
        <v>280</v>
      </c>
      <c r="N938" s="4">
        <v>190</v>
      </c>
      <c r="O938" s="4">
        <v>270</v>
      </c>
      <c r="P938" s="4">
        <v>260</v>
      </c>
      <c r="Q938" s="13">
        <f t="shared" si="364"/>
        <v>1.6394736842105264</v>
      </c>
      <c r="R938" s="16">
        <f t="shared" si="365"/>
        <v>1.2236842105263157</v>
      </c>
      <c r="S938" s="16">
        <f t="shared" si="366"/>
        <v>1.6710526315789473</v>
      </c>
      <c r="T938" s="16">
        <f t="shared" si="367"/>
        <v>1.6973684210526316</v>
      </c>
      <c r="U938" s="16">
        <f t="shared" si="368"/>
        <v>0.18947368421052632</v>
      </c>
      <c r="V938" s="16">
        <f t="shared" si="369"/>
        <v>0</v>
      </c>
      <c r="W938" s="16">
        <f t="shared" si="370"/>
        <v>0.81578947368421051</v>
      </c>
      <c r="X938" s="16">
        <f t="shared" si="371"/>
        <v>1.131578947368421</v>
      </c>
      <c r="Y938" s="16">
        <f t="shared" si="372"/>
        <v>0.73684210526315785</v>
      </c>
      <c r="Z938" s="16">
        <f t="shared" si="373"/>
        <v>0.5</v>
      </c>
      <c r="AA938" s="16">
        <f t="shared" si="374"/>
        <v>0.71052631578947367</v>
      </c>
      <c r="AB938" s="17">
        <f t="shared" si="375"/>
        <v>0.68421052631578949</v>
      </c>
      <c r="AC938" s="15">
        <v>128383.21</v>
      </c>
      <c r="AD938" s="14">
        <f>AVERAGE(Tabela1[[#This Row],[202407-JUL]:[202506-JUN]])</f>
        <v>380</v>
      </c>
      <c r="AE938" s="14">
        <f t="shared" si="376"/>
        <v>410.8</v>
      </c>
      <c r="AF938" s="5">
        <v>1</v>
      </c>
      <c r="AG938" s="6">
        <v>3120</v>
      </c>
      <c r="AH938" s="4">
        <v>0</v>
      </c>
      <c r="AI938" s="23">
        <f>SUM(Tabela1[[#This Row],[ESTOQUE RJ]:[ESTOQUE SC]])</f>
        <v>3120</v>
      </c>
      <c r="AJ938" s="4">
        <v>3500</v>
      </c>
      <c r="AK938" s="4">
        <v>0</v>
      </c>
      <c r="AL938" s="24">
        <f>SUM(Tabela1[[#This Row],[QTD CONTAINER]:[QTD FÁBRICA]])</f>
        <v>3500</v>
      </c>
      <c r="AM938" s="7">
        <f t="shared" si="377"/>
        <v>8.2105263157894743</v>
      </c>
      <c r="AN938" s="7">
        <f t="shared" si="378"/>
        <v>0</v>
      </c>
      <c r="AO938" s="8">
        <f t="shared" si="379"/>
        <v>9.2105263157894743</v>
      </c>
      <c r="AP938" s="9">
        <f t="shared" si="380"/>
        <v>0</v>
      </c>
      <c r="AQ938" s="25">
        <f t="shared" si="381"/>
        <v>17.421052631578949</v>
      </c>
      <c r="AR938" s="18">
        <f t="shared" si="382"/>
        <v>7.5949367088607591</v>
      </c>
      <c r="AS938" s="7">
        <f t="shared" si="383"/>
        <v>0</v>
      </c>
      <c r="AT938" s="8">
        <f t="shared" si="384"/>
        <v>8.5199610516066215</v>
      </c>
      <c r="AU938" s="9">
        <f t="shared" si="385"/>
        <v>0</v>
      </c>
      <c r="AV938" s="10">
        <f t="shared" si="386"/>
        <v>16.114897760467379</v>
      </c>
      <c r="AW938" s="22">
        <f t="shared" si="387"/>
        <v>0</v>
      </c>
      <c r="AX938" s="5">
        <f t="shared" si="388"/>
        <v>0</v>
      </c>
      <c r="AY938" s="4">
        <f>IF(
  AND(Tabela1[[#This Row],[GRUPO | ITEM]]="PALHETAS",NOT(OR(MID(Tabela1[[#This Row],[ITEM]],1,5)="YN-PF",MID(Tabela1[[#This Row],[ITEM]],1,5)="YN-PC"))),
  0,
  IF(
    ROUNDUP(
      IF(
        IF(D938="A",13-SUM(AR938:AU938),IF(D938="B",11-SUM(AR938:AU938),IF(D938="C",7-SUM(AR938:AU938))))
        &lt;0,
        0,
        IF(D938="A",13-SUM(AR938:AU938),IF(D938="B",11-SUM(AR938:AU938),IF(D938="C",7-SUM(AR938:AU938))))
      )
      *AE938/C938, 0
    )
    *C938 = 0,
    0,
    ROUNDUP(
      IF(
        IF(D938="A",13-SUM(AR938:AU938),IF(D938="B",11-SUM(AR938:AU938),IF(D938="C",7-SUM(AR938:AU938))))
        &lt;0,
        0,
        IF(D938="A",13-SUM(AR938:AU938),IF(D938="B",11-SUM(AR938:AU938),IF(D938="C",7-SUM(AR938:AU938))))
      )
      *AE938/C938, 0
    ) *C938
  )
)</f>
        <v>0</v>
      </c>
      <c r="AZ938" s="26">
        <f>IF(OR(COUNTIF(AB938,"&gt;="&amp;1.5)+COUNTIF(AA938,"&gt;="&amp;1.5)+COUNTIF(Z938,"&gt;="&amp;1.5)+COUNTIF(Y938,"&gt;="&amp;1.5)+COUNTIF(X938,"&gt;="&amp;1.5)&gt;=2,COUNTIF(AB938,"&gt;="&amp;2)&gt;=1,AND(AA938&gt;=1.5,AB938&lt;=0.3,AI938=0)),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+IFERROR(BA938*C938,0),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+IFERROR(BA938*C938,0),
IFERROR(AVERAGEIF(Tabela1[[#This Row],[COMPRA PADRÃO]:[COMPRA &gt;30%]],"&gt;"&amp;0,Tabela1[[#This Row],[COMPRA PADRÃO]:[COMPRA &gt;30%]]),
0))/Tabela1[[#This Row],[U/CX]],0)*Tabela1[[#This Row],[U/CX]])</f>
        <v>0</v>
      </c>
      <c r="BA938" s="19"/>
      <c r="BB938" s="19"/>
      <c r="BC938" s="5"/>
      <c r="BD938" s="43">
        <f t="shared" si="389"/>
        <v>15.773584905660377</v>
      </c>
      <c r="BE938" s="44">
        <f>Tabela1[[#This Row],[MÉDIA DIÁRIA]]*180</f>
        <v>2839.2452830188677</v>
      </c>
      <c r="BF938" s="44">
        <f>Tabela1[[#This Row],[MÉDIA DIÁRIA]]*IF(Tabela1[[#This Row],[ABC FAT]]="A",(13*22),IF(Tabela1[[#This Row],[ABC FAT]]="B",(9*22),IF(Tabela1[[#This Row],[ABC FAT]]="C",(3*22),0)))</f>
        <v>4511.2452830188677</v>
      </c>
      <c r="BG938" s="44">
        <f>SUM(Tabela1[[#This Row],[ESTOQUE TOTAL]],Tabela1[[#This Row],[TRÂNSITO TOTAL]])</f>
        <v>6620</v>
      </c>
      <c r="BH9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750</v>
      </c>
      <c r="BI9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3.5220627325890485E-4</v>
      </c>
    </row>
    <row r="939" spans="1:61" s="3" customFormat="1" x14ac:dyDescent="0.2">
      <c r="A939" s="4" t="s">
        <v>34</v>
      </c>
      <c r="B939" s="4" t="s">
        <v>1269</v>
      </c>
      <c r="C939" s="4">
        <v>400</v>
      </c>
      <c r="D939" s="4" t="s">
        <v>85</v>
      </c>
      <c r="E939" s="5">
        <v>50</v>
      </c>
      <c r="F939" s="4">
        <v>62</v>
      </c>
      <c r="G939" s="4"/>
      <c r="H939" s="4"/>
      <c r="I939" s="4"/>
      <c r="J939" s="4"/>
      <c r="K939" s="4"/>
      <c r="L939" s="4"/>
      <c r="M939" s="4"/>
      <c r="N939" s="4">
        <v>20</v>
      </c>
      <c r="O939" s="4">
        <v>40</v>
      </c>
      <c r="P939" s="4">
        <v>20</v>
      </c>
      <c r="Q939" s="13">
        <f t="shared" si="364"/>
        <v>1.3020833333333335</v>
      </c>
      <c r="R939" s="16">
        <f t="shared" si="365"/>
        <v>1.6145833333333335</v>
      </c>
      <c r="S939" s="16">
        <f t="shared" si="366"/>
        <v>0</v>
      </c>
      <c r="T939" s="16">
        <f t="shared" si="367"/>
        <v>0</v>
      </c>
      <c r="U939" s="16">
        <f t="shared" si="368"/>
        <v>0</v>
      </c>
      <c r="V939" s="16">
        <f t="shared" si="369"/>
        <v>0</v>
      </c>
      <c r="W939" s="16">
        <f t="shared" si="370"/>
        <v>0</v>
      </c>
      <c r="X939" s="16">
        <f t="shared" si="371"/>
        <v>0</v>
      </c>
      <c r="Y939" s="16">
        <f t="shared" si="372"/>
        <v>0</v>
      </c>
      <c r="Z939" s="16">
        <f t="shared" si="373"/>
        <v>0.52083333333333337</v>
      </c>
      <c r="AA939" s="16">
        <f t="shared" si="374"/>
        <v>1.0416666666666667</v>
      </c>
      <c r="AB939" s="17">
        <f t="shared" si="375"/>
        <v>0.52083333333333337</v>
      </c>
      <c r="AC939" s="15">
        <v>2185</v>
      </c>
      <c r="AD939" s="14">
        <f>AVERAGE(Tabela1[[#This Row],[202407-JUL]:[202506-JUN]])</f>
        <v>38.4</v>
      </c>
      <c r="AE939" s="14">
        <f t="shared" si="376"/>
        <v>38.4</v>
      </c>
      <c r="AF939" s="5">
        <v>0</v>
      </c>
      <c r="AG939" s="6">
        <v>287</v>
      </c>
      <c r="AH939" s="4">
        <v>0</v>
      </c>
      <c r="AI939" s="23">
        <f>SUM(Tabela1[[#This Row],[ESTOQUE RJ]:[ESTOQUE SC]])</f>
        <v>287</v>
      </c>
      <c r="AJ939" s="4">
        <v>0</v>
      </c>
      <c r="AK939" s="4">
        <v>0</v>
      </c>
      <c r="AL939" s="24">
        <f>SUM(Tabela1[[#This Row],[QTD CONTAINER]:[QTD FÁBRICA]])</f>
        <v>0</v>
      </c>
      <c r="AM939" s="7">
        <f t="shared" si="377"/>
        <v>7.4739583333333339</v>
      </c>
      <c r="AN939" s="7">
        <f t="shared" si="378"/>
        <v>0</v>
      </c>
      <c r="AO939" s="8">
        <f t="shared" si="379"/>
        <v>0</v>
      </c>
      <c r="AP939" s="9">
        <f t="shared" si="380"/>
        <v>0</v>
      </c>
      <c r="AQ939" s="25">
        <f t="shared" si="381"/>
        <v>7.4739583333333339</v>
      </c>
      <c r="AR939" s="18">
        <f t="shared" si="382"/>
        <v>7.4739583333333339</v>
      </c>
      <c r="AS939" s="7">
        <f t="shared" si="383"/>
        <v>0</v>
      </c>
      <c r="AT939" s="8">
        <f t="shared" si="384"/>
        <v>0</v>
      </c>
      <c r="AU939" s="9">
        <f t="shared" si="385"/>
        <v>0</v>
      </c>
      <c r="AV939" s="10">
        <f t="shared" si="386"/>
        <v>7.4739583333333339</v>
      </c>
      <c r="AW939" s="22">
        <f t="shared" si="387"/>
        <v>0</v>
      </c>
      <c r="AX939" s="5">
        <f t="shared" si="388"/>
        <v>0</v>
      </c>
      <c r="AY939" s="4">
        <f>IF(
  AND(Tabela1[[#This Row],[GRUPO | ITEM]]="PALHETAS",NOT(OR(MID(Tabela1[[#This Row],[ITEM]],1,5)="YN-PF",MID(Tabela1[[#This Row],[ITEM]],1,5)="YN-PC"))),
  0,
  IF(
    ROUNDUP(
      IF(
        IF(D939="A",13-SUM(AR939:AU939),IF(D939="B",11-SUM(AR939:AU939),IF(D939="C",7-SUM(AR939:AU939))))
        &lt;0,
        0,
        IF(D939="A",13-SUM(AR939:AU939),IF(D939="B",11-SUM(AR939:AU939),IF(D939="C",7-SUM(AR939:AU939))))
      )
      *AE939/C939, 0
    )
    *C939 = 0,
    0,
    ROUNDUP(
      IF(
        IF(D939="A",13-SUM(AR939:AU939),IF(D939="B",11-SUM(AR939:AU939),IF(D939="C",7-SUM(AR939:AU939))))
        &lt;0,
        0,
        IF(D939="A",13-SUM(AR939:AU939),IF(D939="B",11-SUM(AR939:AU939),IF(D939="C",7-SUM(AR939:AU939))))
      )
      *AE939/C939, 0
    ) *C939
  )
)</f>
        <v>0</v>
      </c>
      <c r="AZ939" s="26">
        <f>IF(OR(COUNTIF(AB939,"&gt;="&amp;1.5)+COUNTIF(AA939,"&gt;="&amp;1.5)+COUNTIF(Z939,"&gt;="&amp;1.5)+COUNTIF(Y939,"&gt;="&amp;1.5)+COUNTIF(X939,"&gt;="&amp;1.5)&gt;=2,COUNTIF(AB939,"&gt;="&amp;2)&gt;=1,AND(AA939&gt;=1.5,AB939&lt;=0.3,AI939=0)),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+IFERROR(BA939*C939,0),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+IFERROR(BA939*C939,0),
IFERROR(AVERAGEIF(Tabela1[[#This Row],[COMPRA PADRÃO]:[COMPRA &gt;30%]],"&gt;"&amp;0,Tabela1[[#This Row],[COMPRA PADRÃO]:[COMPRA &gt;30%]]),
0))/Tabela1[[#This Row],[U/CX]],0)*Tabela1[[#This Row],[U/CX]])</f>
        <v>0</v>
      </c>
      <c r="BA939" s="19"/>
      <c r="BB939" s="19"/>
      <c r="BC939" s="5"/>
      <c r="BD939" s="43">
        <f t="shared" si="389"/>
        <v>0.7245283018867924</v>
      </c>
      <c r="BE939" s="44">
        <f>Tabela1[[#This Row],[MÉDIA DIÁRIA]]*180</f>
        <v>130.41509433962264</v>
      </c>
      <c r="BF939" s="44">
        <f>Tabela1[[#This Row],[MÉDIA DIÁRIA]]*IF(Tabela1[[#This Row],[ABC FAT]]="A",(13*22),IF(Tabela1[[#This Row],[ABC FAT]]="B",(9*22),IF(Tabela1[[#This Row],[ABC FAT]]="C",(3*22),0)))</f>
        <v>47.818867924528298</v>
      </c>
      <c r="BG939" s="44">
        <f>SUM(Tabela1[[#This Row],[ESTOQUE TOTAL]],Tabela1[[#This Row],[TRÂNSITO TOTAL]])</f>
        <v>287</v>
      </c>
      <c r="BH9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7.6678240740740743E-3</v>
      </c>
    </row>
    <row r="940" spans="1:61" s="3" customFormat="1" x14ac:dyDescent="0.2">
      <c r="A940" s="4" t="s">
        <v>39</v>
      </c>
      <c r="B940" s="4" t="s">
        <v>733</v>
      </c>
      <c r="C940" s="4">
        <v>100</v>
      </c>
      <c r="D940" s="4" t="s">
        <v>85</v>
      </c>
      <c r="E940" s="5">
        <v>200</v>
      </c>
      <c r="F940" s="4">
        <v>50</v>
      </c>
      <c r="G940" s="4">
        <v>110</v>
      </c>
      <c r="H940" s="4">
        <v>100</v>
      </c>
      <c r="I940" s="4">
        <v>100</v>
      </c>
      <c r="J940" s="4">
        <v>50</v>
      </c>
      <c r="K940" s="4">
        <v>150</v>
      </c>
      <c r="L940" s="4">
        <v>150</v>
      </c>
      <c r="M940" s="4">
        <v>50</v>
      </c>
      <c r="N940" s="4">
        <v>100</v>
      </c>
      <c r="O940" s="4">
        <v>300</v>
      </c>
      <c r="P940" s="4">
        <v>200</v>
      </c>
      <c r="Q940" s="13">
        <f t="shared" si="364"/>
        <v>1.5384615384615385</v>
      </c>
      <c r="R940" s="16">
        <f t="shared" si="365"/>
        <v>0.38461538461538464</v>
      </c>
      <c r="S940" s="16">
        <f t="shared" si="366"/>
        <v>0.84615384615384615</v>
      </c>
      <c r="T940" s="16">
        <f t="shared" si="367"/>
        <v>0.76923076923076927</v>
      </c>
      <c r="U940" s="16">
        <f t="shared" si="368"/>
        <v>0.76923076923076927</v>
      </c>
      <c r="V940" s="16">
        <f t="shared" si="369"/>
        <v>0.38461538461538464</v>
      </c>
      <c r="W940" s="16">
        <f t="shared" si="370"/>
        <v>1.1538461538461537</v>
      </c>
      <c r="X940" s="16">
        <f t="shared" si="371"/>
        <v>1.1538461538461537</v>
      </c>
      <c r="Y940" s="16">
        <f t="shared" si="372"/>
        <v>0.38461538461538464</v>
      </c>
      <c r="Z940" s="16">
        <f t="shared" si="373"/>
        <v>0.76923076923076927</v>
      </c>
      <c r="AA940" s="16">
        <f t="shared" si="374"/>
        <v>2.3076923076923075</v>
      </c>
      <c r="AB940" s="17">
        <f t="shared" si="375"/>
        <v>1.5384615384615385</v>
      </c>
      <c r="AC940" s="15">
        <v>18922.599999999999</v>
      </c>
      <c r="AD940" s="14">
        <f>AVERAGE(Tabela1[[#This Row],[202407-JUL]:[202506-JUN]])</f>
        <v>130</v>
      </c>
      <c r="AE940" s="14">
        <f t="shared" si="376"/>
        <v>130</v>
      </c>
      <c r="AF940" s="5">
        <v>1</v>
      </c>
      <c r="AG940" s="6">
        <v>2430</v>
      </c>
      <c r="AH940" s="4">
        <v>0</v>
      </c>
      <c r="AI940" s="23">
        <f>SUM(Tabela1[[#This Row],[ESTOQUE RJ]:[ESTOQUE SC]])</f>
        <v>2430</v>
      </c>
      <c r="AJ940" s="4">
        <v>0</v>
      </c>
      <c r="AK940" s="4">
        <v>0</v>
      </c>
      <c r="AL940" s="24">
        <f>SUM(Tabela1[[#This Row],[QTD CONTAINER]:[QTD FÁBRICA]])</f>
        <v>0</v>
      </c>
      <c r="AM940" s="7">
        <f t="shared" si="377"/>
        <v>18.692307692307693</v>
      </c>
      <c r="AN940" s="7">
        <f t="shared" si="378"/>
        <v>0</v>
      </c>
      <c r="AO940" s="8">
        <f t="shared" si="379"/>
        <v>0</v>
      </c>
      <c r="AP940" s="9">
        <f t="shared" si="380"/>
        <v>0</v>
      </c>
      <c r="AQ940" s="25">
        <f t="shared" si="381"/>
        <v>18.692307692307693</v>
      </c>
      <c r="AR940" s="18">
        <f t="shared" si="382"/>
        <v>18.692307692307693</v>
      </c>
      <c r="AS940" s="7">
        <f t="shared" si="383"/>
        <v>0</v>
      </c>
      <c r="AT940" s="8">
        <f t="shared" si="384"/>
        <v>0</v>
      </c>
      <c r="AU940" s="9">
        <f t="shared" si="385"/>
        <v>0</v>
      </c>
      <c r="AV940" s="10">
        <f t="shared" si="386"/>
        <v>18.692307692307693</v>
      </c>
      <c r="AW940" s="22">
        <f t="shared" si="387"/>
        <v>6.1538461538461542</v>
      </c>
      <c r="AX940" s="5">
        <f t="shared" si="388"/>
        <v>0</v>
      </c>
      <c r="AY940" s="4">
        <f>IF(
  AND(Tabela1[[#This Row],[GRUPO | ITEM]]="PALHETAS",NOT(OR(MID(Tabela1[[#This Row],[ITEM]],1,5)="YN-PF",MID(Tabela1[[#This Row],[ITEM]],1,5)="YN-PC"))),
  0,
  IF(
    ROUNDUP(
      IF(
        IF(D940="A",13-SUM(AR940:AU940),IF(D940="B",11-SUM(AR940:AU940),IF(D940="C",7-SUM(AR940:AU940))))
        &lt;0,
        0,
        IF(D940="A",13-SUM(AR940:AU940),IF(D940="B",11-SUM(AR940:AU940),IF(D940="C",7-SUM(AR940:AU940))))
      )
      *AE940/C940, 0
    )
    *C940 = 0,
    0,
    ROUNDUP(
      IF(
        IF(D940="A",13-SUM(AR940:AU940),IF(D940="B",11-SUM(AR940:AU940),IF(D940="C",7-SUM(AR940:AU940))))
        &lt;0,
        0,
        IF(D940="A",13-SUM(AR940:AU940),IF(D940="B",11-SUM(AR940:AU940),IF(D940="C",7-SUM(AR940:AU940))))
      )
      *AE940/C940, 0
    ) *C940
  )
)</f>
        <v>0</v>
      </c>
      <c r="AZ940" s="26">
        <f>IF(OR(COUNTIF(AB940,"&gt;="&amp;1.5)+COUNTIF(AA940,"&gt;="&amp;1.5)+COUNTIF(Z940,"&gt;="&amp;1.5)+COUNTIF(Y940,"&gt;="&amp;1.5)+COUNTIF(X940,"&gt;="&amp;1.5)&gt;=2,COUNTIF(AB940,"&gt;="&amp;2)&gt;=1,AND(AA940&gt;=1.5,AB940&lt;=0.3,AI940=0)),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+IFERROR(BA940*C940,0),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+IFERROR(BA940*C940,0),
IFERROR(AVERAGEIF(Tabela1[[#This Row],[COMPRA PADRÃO]:[COMPRA &gt;30%]],"&gt;"&amp;0,Tabela1[[#This Row],[COMPRA PADRÃO]:[COMPRA &gt;30%]]),
0))/Tabela1[[#This Row],[U/CX]],0)*Tabela1[[#This Row],[U/CX]])</f>
        <v>800</v>
      </c>
      <c r="BA940" s="19"/>
      <c r="BB940" s="19"/>
      <c r="BC940" s="5"/>
      <c r="BD940" s="43">
        <f t="shared" si="389"/>
        <v>5.8867924528301883</v>
      </c>
      <c r="BE940" s="44">
        <f>Tabela1[[#This Row],[MÉDIA DIÁRIA]]*180</f>
        <v>1059.6226415094338</v>
      </c>
      <c r="BF940" s="44">
        <f>Tabela1[[#This Row],[MÉDIA DIÁRIA]]*IF(Tabela1[[#This Row],[ABC FAT]]="A",(13*22),IF(Tabela1[[#This Row],[ABC FAT]]="B",(9*22),IF(Tabela1[[#This Row],[ABC FAT]]="C",(3*22),0)))</f>
        <v>388.52830188679241</v>
      </c>
      <c r="BG940" s="44">
        <f>SUM(Tabela1[[#This Row],[ESTOQUE TOTAL]],Tabela1[[#This Row],[TRÂNSITO TOTAL]])</f>
        <v>2430</v>
      </c>
      <c r="BH9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9.4373219373219388E-4</v>
      </c>
    </row>
    <row r="941" spans="1:61" s="3" customFormat="1" x14ac:dyDescent="0.2">
      <c r="A941" s="4" t="s">
        <v>34</v>
      </c>
      <c r="B941" s="4" t="s">
        <v>160</v>
      </c>
      <c r="C941" s="4">
        <v>500</v>
      </c>
      <c r="D941" s="4" t="s">
        <v>85</v>
      </c>
      <c r="E941" s="5">
        <v>270</v>
      </c>
      <c r="F941" s="4">
        <v>115</v>
      </c>
      <c r="G941" s="4">
        <v>190</v>
      </c>
      <c r="H941" s="4">
        <v>160</v>
      </c>
      <c r="I941" s="4">
        <v>220</v>
      </c>
      <c r="J941" s="4">
        <v>60</v>
      </c>
      <c r="K941" s="4">
        <v>290</v>
      </c>
      <c r="L941" s="4">
        <v>320</v>
      </c>
      <c r="M941" s="4">
        <v>100</v>
      </c>
      <c r="N941" s="4">
        <v>70</v>
      </c>
      <c r="O941" s="4">
        <v>210</v>
      </c>
      <c r="P941" s="4">
        <v>310</v>
      </c>
      <c r="Q941" s="13">
        <f t="shared" si="364"/>
        <v>1.3995680345572354</v>
      </c>
      <c r="R941" s="16">
        <f t="shared" si="365"/>
        <v>0.59611231101511886</v>
      </c>
      <c r="S941" s="16">
        <f t="shared" si="366"/>
        <v>0.98488120950323976</v>
      </c>
      <c r="T941" s="16">
        <f t="shared" si="367"/>
        <v>0.82937365010799136</v>
      </c>
      <c r="U941" s="16">
        <f t="shared" si="368"/>
        <v>1.1403887688984882</v>
      </c>
      <c r="V941" s="16">
        <f t="shared" si="369"/>
        <v>0.31101511879049676</v>
      </c>
      <c r="W941" s="16">
        <f t="shared" si="370"/>
        <v>1.5032397408207343</v>
      </c>
      <c r="X941" s="16">
        <f t="shared" si="371"/>
        <v>1.6587473002159827</v>
      </c>
      <c r="Y941" s="16">
        <f t="shared" si="372"/>
        <v>0.51835853131749465</v>
      </c>
      <c r="Z941" s="16">
        <f t="shared" si="373"/>
        <v>0.36285097192224625</v>
      </c>
      <c r="AA941" s="16">
        <f t="shared" si="374"/>
        <v>1.0885529157667386</v>
      </c>
      <c r="AB941" s="17">
        <f t="shared" si="375"/>
        <v>1.6069114470842334</v>
      </c>
      <c r="AC941" s="15">
        <v>22371.45</v>
      </c>
      <c r="AD941" s="14">
        <f>AVERAGE(Tabela1[[#This Row],[202407-JUL]:[202506-JUN]])</f>
        <v>192.91666666666666</v>
      </c>
      <c r="AE941" s="14">
        <f t="shared" si="376"/>
        <v>192.91666666666666</v>
      </c>
      <c r="AF941" s="5">
        <v>0</v>
      </c>
      <c r="AG941" s="6">
        <v>1169</v>
      </c>
      <c r="AH941" s="4">
        <v>0</v>
      </c>
      <c r="AI941" s="23">
        <f>SUM(Tabela1[[#This Row],[ESTOQUE RJ]:[ESTOQUE SC]])</f>
        <v>1169</v>
      </c>
      <c r="AJ941" s="4">
        <v>2500</v>
      </c>
      <c r="AK941" s="4">
        <v>0</v>
      </c>
      <c r="AL941" s="24">
        <f>SUM(Tabela1[[#This Row],[QTD CONTAINER]:[QTD FÁBRICA]])</f>
        <v>2500</v>
      </c>
      <c r="AM941" s="7">
        <f t="shared" si="377"/>
        <v>6.0596112311015125</v>
      </c>
      <c r="AN941" s="7">
        <f t="shared" si="378"/>
        <v>0</v>
      </c>
      <c r="AO941" s="8">
        <f t="shared" si="379"/>
        <v>12.958963282937365</v>
      </c>
      <c r="AP941" s="9">
        <f t="shared" si="380"/>
        <v>0</v>
      </c>
      <c r="AQ941" s="25">
        <f t="shared" si="381"/>
        <v>19.018574514038878</v>
      </c>
      <c r="AR941" s="18">
        <f t="shared" si="382"/>
        <v>6.0596112311015125</v>
      </c>
      <c r="AS941" s="7">
        <f t="shared" si="383"/>
        <v>0</v>
      </c>
      <c r="AT941" s="8">
        <f t="shared" si="384"/>
        <v>12.958963282937365</v>
      </c>
      <c r="AU941" s="9">
        <f t="shared" si="385"/>
        <v>0</v>
      </c>
      <c r="AV941" s="10">
        <f t="shared" si="386"/>
        <v>19.018574514038878</v>
      </c>
      <c r="AW941" s="22">
        <f t="shared" si="387"/>
        <v>7.7753779697624195</v>
      </c>
      <c r="AX941" s="5">
        <f t="shared" si="388"/>
        <v>0</v>
      </c>
      <c r="AY941" s="4">
        <f>IF(
  AND(Tabela1[[#This Row],[GRUPO | ITEM]]="PALHETAS",NOT(OR(MID(Tabela1[[#This Row],[ITEM]],1,5)="YN-PF",MID(Tabela1[[#This Row],[ITEM]],1,5)="YN-PC"))),
  0,
  IF(
    ROUNDUP(
      IF(
        IF(D941="A",13-SUM(AR941:AU941),IF(D941="B",11-SUM(AR941:AU941),IF(D941="C",7-SUM(AR941:AU941))))
        &lt;0,
        0,
        IF(D941="A",13-SUM(AR941:AU941),IF(D941="B",11-SUM(AR941:AU941),IF(D941="C",7-SUM(AR941:AU941))))
      )
      *AE941/C941, 0
    )
    *C941 = 0,
    0,
    ROUNDUP(
      IF(
        IF(D941="A",13-SUM(AR941:AU941),IF(D941="B",11-SUM(AR941:AU941),IF(D941="C",7-SUM(AR941:AU941))))
        &lt;0,
        0,
        IF(D941="A",13-SUM(AR941:AU941),IF(D941="B",11-SUM(AR941:AU941),IF(D941="C",7-SUM(AR941:AU941))))
      )
      *AE941/C941, 0
    ) *C941
  )
)</f>
        <v>0</v>
      </c>
      <c r="AZ941" s="26">
        <f>IF(OR(COUNTIF(AB941,"&gt;="&amp;1.5)+COUNTIF(AA941,"&gt;="&amp;1.5)+COUNTIF(Z941,"&gt;="&amp;1.5)+COUNTIF(Y941,"&gt;="&amp;1.5)+COUNTIF(X941,"&gt;="&amp;1.5)&gt;=2,COUNTIF(AB941,"&gt;="&amp;2)&gt;=1,AND(AA941&gt;=1.5,AB941&lt;=0.3,AI941=0)),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+IFERROR(BA941*C941,0),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+IFERROR(BA941*C941,0),
IFERROR(AVERAGEIF(Tabela1[[#This Row],[COMPRA PADRÃO]:[COMPRA &gt;30%]],"&gt;"&amp;0,Tabela1[[#This Row],[COMPRA PADRÃO]:[COMPRA &gt;30%]]),
0))/Tabela1[[#This Row],[U/CX]],0)*Tabela1[[#This Row],[U/CX]])</f>
        <v>1500</v>
      </c>
      <c r="BA941" s="19"/>
      <c r="BB941" s="19"/>
      <c r="BC941" s="5"/>
      <c r="BD941" s="43">
        <f t="shared" si="389"/>
        <v>8.7358490566037741</v>
      </c>
      <c r="BE941" s="44">
        <f>Tabela1[[#This Row],[MÉDIA DIÁRIA]]*180</f>
        <v>1572.4528301886794</v>
      </c>
      <c r="BF941" s="44">
        <f>Tabela1[[#This Row],[MÉDIA DIÁRIA]]*IF(Tabela1[[#This Row],[ABC FAT]]="A",(13*22),IF(Tabela1[[#This Row],[ABC FAT]]="B",(9*22),IF(Tabela1[[#This Row],[ABC FAT]]="C",(3*22),0)))</f>
        <v>576.56603773584914</v>
      </c>
      <c r="BG941" s="44">
        <f>SUM(Tabela1[[#This Row],[ESTOQUE TOTAL]],Tabela1[[#This Row],[TRÂNSITO TOTAL]])</f>
        <v>3669</v>
      </c>
      <c r="BH9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6.3594912407007433E-4</v>
      </c>
    </row>
    <row r="942" spans="1:61" s="3" customFormat="1" x14ac:dyDescent="0.2">
      <c r="A942" s="4" t="s">
        <v>32</v>
      </c>
      <c r="B942" s="4" t="s">
        <v>131</v>
      </c>
      <c r="C942" s="4">
        <v>200</v>
      </c>
      <c r="D942" s="4" t="s">
        <v>16</v>
      </c>
      <c r="E942" s="5">
        <v>1000</v>
      </c>
      <c r="F942" s="4">
        <v>1844</v>
      </c>
      <c r="G942" s="4">
        <v>1600</v>
      </c>
      <c r="H942" s="4">
        <v>1800</v>
      </c>
      <c r="I942" s="4">
        <v>800</v>
      </c>
      <c r="J942" s="4"/>
      <c r="K942" s="4">
        <v>1250</v>
      </c>
      <c r="L942" s="4">
        <v>400</v>
      </c>
      <c r="M942" s="4">
        <v>600</v>
      </c>
      <c r="N942" s="4">
        <v>1900</v>
      </c>
      <c r="O942" s="4">
        <v>1700</v>
      </c>
      <c r="P942" s="4">
        <v>1200</v>
      </c>
      <c r="Q942" s="13">
        <f t="shared" si="364"/>
        <v>0.78047396055058893</v>
      </c>
      <c r="R942" s="16">
        <f t="shared" si="365"/>
        <v>1.439193983255286</v>
      </c>
      <c r="S942" s="16">
        <f t="shared" si="366"/>
        <v>1.2487583368809423</v>
      </c>
      <c r="T942" s="16">
        <f t="shared" si="367"/>
        <v>1.40485312899106</v>
      </c>
      <c r="U942" s="16">
        <f t="shared" si="368"/>
        <v>0.62437916844047114</v>
      </c>
      <c r="V942" s="16">
        <f t="shared" si="369"/>
        <v>0</v>
      </c>
      <c r="W942" s="16">
        <f t="shared" si="370"/>
        <v>0.97559245068823619</v>
      </c>
      <c r="X942" s="16">
        <f t="shared" si="371"/>
        <v>0.31218958422023557</v>
      </c>
      <c r="Y942" s="16">
        <f t="shared" si="372"/>
        <v>0.46828437633035336</v>
      </c>
      <c r="Z942" s="16">
        <f t="shared" si="373"/>
        <v>1.4829005250461189</v>
      </c>
      <c r="AA942" s="16">
        <f t="shared" si="374"/>
        <v>1.3268057329360012</v>
      </c>
      <c r="AB942" s="17">
        <f t="shared" si="375"/>
        <v>0.93656875266070672</v>
      </c>
      <c r="AC942" s="15">
        <v>45565.46</v>
      </c>
      <c r="AD942" s="14">
        <f>AVERAGE(Tabela1[[#This Row],[202407-JUL]:[202506-JUN]])</f>
        <v>1281.2727272727273</v>
      </c>
      <c r="AE942" s="14">
        <f t="shared" si="376"/>
        <v>1281.2727272727273</v>
      </c>
      <c r="AF942" s="5">
        <v>0</v>
      </c>
      <c r="AG942" s="6">
        <v>12150</v>
      </c>
      <c r="AH942" s="4">
        <v>9600</v>
      </c>
      <c r="AI942" s="23">
        <f>SUM(Tabela1[[#This Row],[ESTOQUE RJ]:[ESTOQUE SC]])</f>
        <v>21750</v>
      </c>
      <c r="AJ942" s="4">
        <v>0</v>
      </c>
      <c r="AK942" s="4">
        <v>0</v>
      </c>
      <c r="AL942" s="24">
        <f>SUM(Tabela1[[#This Row],[QTD CONTAINER]:[QTD FÁBRICA]])</f>
        <v>0</v>
      </c>
      <c r="AM942" s="7">
        <f t="shared" si="377"/>
        <v>9.4827586206896548</v>
      </c>
      <c r="AN942" s="7">
        <f t="shared" si="378"/>
        <v>7.4925500212856537</v>
      </c>
      <c r="AO942" s="8">
        <f t="shared" si="379"/>
        <v>0</v>
      </c>
      <c r="AP942" s="9">
        <f t="shared" si="380"/>
        <v>0</v>
      </c>
      <c r="AQ942" s="25">
        <f t="shared" si="381"/>
        <v>16.97530864197531</v>
      </c>
      <c r="AR942" s="18">
        <f t="shared" si="382"/>
        <v>9.4827586206896548</v>
      </c>
      <c r="AS942" s="7">
        <f t="shared" si="383"/>
        <v>7.4925500212856537</v>
      </c>
      <c r="AT942" s="8">
        <f t="shared" si="384"/>
        <v>0</v>
      </c>
      <c r="AU942" s="9">
        <f t="shared" si="385"/>
        <v>0</v>
      </c>
      <c r="AV942" s="10">
        <f t="shared" si="386"/>
        <v>16.97530864197531</v>
      </c>
      <c r="AW942" s="22">
        <f t="shared" si="387"/>
        <v>0</v>
      </c>
      <c r="AX942" s="5">
        <f t="shared" si="388"/>
        <v>0</v>
      </c>
      <c r="AY942" s="4">
        <f>IF(
  AND(Tabela1[[#This Row],[GRUPO | ITEM]]="PALHETAS",NOT(OR(MID(Tabela1[[#This Row],[ITEM]],1,5)="YN-PF",MID(Tabela1[[#This Row],[ITEM]],1,5)="YN-PC"))),
  0,
  IF(
    ROUNDUP(
      IF(
        IF(D942="A",13-SUM(AR942:AU942),IF(D942="B",11-SUM(AR942:AU942),IF(D942="C",7-SUM(AR942:AU942))))
        &lt;0,
        0,
        IF(D942="A",13-SUM(AR942:AU942),IF(D942="B",11-SUM(AR942:AU942),IF(D942="C",7-SUM(AR942:AU942))))
      )
      *AE942/C942, 0
    )
    *C942 = 0,
    0,
    ROUNDUP(
      IF(
        IF(D942="A",13-SUM(AR942:AU942),IF(D942="B",11-SUM(AR942:AU942),IF(D942="C",7-SUM(AR942:AU942))))
        &lt;0,
        0,
        IF(D942="A",13-SUM(AR942:AU942),IF(D942="B",11-SUM(AR942:AU942),IF(D942="C",7-SUM(AR942:AU942))))
      )
      *AE942/C942, 0
    ) *C942
  )
)</f>
        <v>0</v>
      </c>
      <c r="AZ942" s="26">
        <f>IF(OR(COUNTIF(AB942,"&gt;="&amp;1.5)+COUNTIF(AA942,"&gt;="&amp;1.5)+COUNTIF(Z942,"&gt;="&amp;1.5)+COUNTIF(Y942,"&gt;="&amp;1.5)+COUNTIF(X942,"&gt;="&amp;1.5)&gt;=2,COUNTIF(AB942,"&gt;="&amp;2)&gt;=1,AND(AA942&gt;=1.5,AB942&lt;=0.3,AI942=0)),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+IFERROR(BA942*C942,0),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+IFERROR(BA942*C942,0),
IFERROR(AVERAGEIF(Tabela1[[#This Row],[COMPRA PADRÃO]:[COMPRA &gt;30%]],"&gt;"&amp;0,Tabela1[[#This Row],[COMPRA PADRÃO]:[COMPRA &gt;30%]]),
0))/Tabela1[[#This Row],[U/CX]],0)*Tabela1[[#This Row],[U/CX]])</f>
        <v>0</v>
      </c>
      <c r="BA942" s="19"/>
      <c r="BB942" s="19"/>
      <c r="BC942" s="5"/>
      <c r="BD942" s="43">
        <f t="shared" si="389"/>
        <v>53.18490566037736</v>
      </c>
      <c r="BE942" s="44">
        <f>Tabela1[[#This Row],[MÉDIA DIÁRIA]]*180</f>
        <v>9573.2830188679254</v>
      </c>
      <c r="BF942" s="44">
        <f>Tabela1[[#This Row],[MÉDIA DIÁRIA]]*IF(Tabela1[[#This Row],[ABC FAT]]="A",(13*22),IF(Tabela1[[#This Row],[ABC FAT]]="B",(9*22),IF(Tabela1[[#This Row],[ABC FAT]]="C",(3*22),0)))</f>
        <v>10530.611320754717</v>
      </c>
      <c r="BG942" s="44">
        <f>SUM(Tabela1[[#This Row],[ESTOQUE TOTAL]],Tabela1[[#This Row],[TRÂNSITO TOTAL]])</f>
        <v>21750</v>
      </c>
      <c r="BH9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1.0445737350803336E-4</v>
      </c>
    </row>
    <row r="943" spans="1:61" s="3" customFormat="1" x14ac:dyDescent="0.2">
      <c r="A943" s="4" t="s">
        <v>34</v>
      </c>
      <c r="B943" s="4" t="s">
        <v>553</v>
      </c>
      <c r="C943" s="4">
        <v>500</v>
      </c>
      <c r="D943" s="4" t="s">
        <v>85</v>
      </c>
      <c r="E943" s="5">
        <v>220</v>
      </c>
      <c r="F943" s="4">
        <v>35</v>
      </c>
      <c r="G943" s="4">
        <v>15</v>
      </c>
      <c r="H943" s="4"/>
      <c r="I943" s="4">
        <v>225</v>
      </c>
      <c r="J943" s="4">
        <v>50</v>
      </c>
      <c r="K943" s="4">
        <v>165</v>
      </c>
      <c r="L943" s="4">
        <v>120</v>
      </c>
      <c r="M943" s="4">
        <v>20</v>
      </c>
      <c r="N943" s="4">
        <v>30</v>
      </c>
      <c r="O943" s="4">
        <v>90</v>
      </c>
      <c r="P943" s="4">
        <v>80</v>
      </c>
      <c r="Q943" s="13">
        <f t="shared" si="364"/>
        <v>2.304761904761905</v>
      </c>
      <c r="R943" s="16">
        <f t="shared" si="365"/>
        <v>0.3666666666666667</v>
      </c>
      <c r="S943" s="16">
        <f t="shared" si="366"/>
        <v>0.15714285714285714</v>
      </c>
      <c r="T943" s="16">
        <f t="shared" si="367"/>
        <v>0</v>
      </c>
      <c r="U943" s="16">
        <f t="shared" si="368"/>
        <v>2.3571428571428572</v>
      </c>
      <c r="V943" s="16">
        <f t="shared" si="369"/>
        <v>0.52380952380952384</v>
      </c>
      <c r="W943" s="16">
        <f t="shared" si="370"/>
        <v>1.7285714285714286</v>
      </c>
      <c r="X943" s="16">
        <f t="shared" si="371"/>
        <v>1.2571428571428571</v>
      </c>
      <c r="Y943" s="16">
        <f t="shared" si="372"/>
        <v>0.20952380952380953</v>
      </c>
      <c r="Z943" s="16">
        <f t="shared" si="373"/>
        <v>0.31428571428571428</v>
      </c>
      <c r="AA943" s="16">
        <f t="shared" si="374"/>
        <v>0.94285714285714284</v>
      </c>
      <c r="AB943" s="17">
        <f t="shared" si="375"/>
        <v>0.83809523809523812</v>
      </c>
      <c r="AC943" s="15">
        <v>9181.2999999999993</v>
      </c>
      <c r="AD943" s="14">
        <f>AVERAGE(Tabela1[[#This Row],[202407-JUL]:[202506-JUN]])</f>
        <v>95.454545454545453</v>
      </c>
      <c r="AE943" s="14">
        <f t="shared" si="376"/>
        <v>112.77777777777777</v>
      </c>
      <c r="AF943" s="5">
        <v>0</v>
      </c>
      <c r="AG943" s="6">
        <v>1180</v>
      </c>
      <c r="AH943" s="4">
        <v>0</v>
      </c>
      <c r="AI943" s="23">
        <f>SUM(Tabela1[[#This Row],[ESTOQUE RJ]:[ESTOQUE SC]])</f>
        <v>1180</v>
      </c>
      <c r="AJ943" s="4">
        <v>500</v>
      </c>
      <c r="AK943" s="4">
        <v>0</v>
      </c>
      <c r="AL943" s="24">
        <f>SUM(Tabela1[[#This Row],[QTD CONTAINER]:[QTD FÁBRICA]])</f>
        <v>500</v>
      </c>
      <c r="AM943" s="7">
        <f t="shared" si="377"/>
        <v>12.361904761904762</v>
      </c>
      <c r="AN943" s="7">
        <f t="shared" si="378"/>
        <v>0</v>
      </c>
      <c r="AO943" s="8">
        <f t="shared" si="379"/>
        <v>5.2380952380952381</v>
      </c>
      <c r="AP943" s="9">
        <f t="shared" si="380"/>
        <v>0</v>
      </c>
      <c r="AQ943" s="25">
        <f t="shared" si="381"/>
        <v>17.600000000000001</v>
      </c>
      <c r="AR943" s="18">
        <f t="shared" si="382"/>
        <v>10.463054187192119</v>
      </c>
      <c r="AS943" s="7">
        <f t="shared" si="383"/>
        <v>0</v>
      </c>
      <c r="AT943" s="8">
        <f t="shared" si="384"/>
        <v>4.4334975369458132</v>
      </c>
      <c r="AU943" s="9">
        <f t="shared" si="385"/>
        <v>0</v>
      </c>
      <c r="AV943" s="10">
        <f t="shared" si="386"/>
        <v>14.896551724137932</v>
      </c>
      <c r="AW943" s="22">
        <f t="shared" si="387"/>
        <v>0</v>
      </c>
      <c r="AX943" s="5">
        <f t="shared" si="388"/>
        <v>0</v>
      </c>
      <c r="AY943" s="4">
        <f>IF(
  AND(Tabela1[[#This Row],[GRUPO | ITEM]]="PALHETAS",NOT(OR(MID(Tabela1[[#This Row],[ITEM]],1,5)="YN-PF",MID(Tabela1[[#This Row],[ITEM]],1,5)="YN-PC"))),
  0,
  IF(
    ROUNDUP(
      IF(
        IF(D943="A",13-SUM(AR943:AU943),IF(D943="B",11-SUM(AR943:AU943),IF(D943="C",7-SUM(AR943:AU943))))
        &lt;0,
        0,
        IF(D943="A",13-SUM(AR943:AU943),IF(D943="B",11-SUM(AR943:AU943),IF(D943="C",7-SUM(AR943:AU943))))
      )
      *AE943/C943, 0
    )
    *C943 = 0,
    0,
    ROUNDUP(
      IF(
        IF(D943="A",13-SUM(AR943:AU943),IF(D943="B",11-SUM(AR943:AU943),IF(D943="C",7-SUM(AR943:AU943))))
        &lt;0,
        0,
        IF(D943="A",13-SUM(AR943:AU943),IF(D943="B",11-SUM(AR943:AU943),IF(D943="C",7-SUM(AR943:AU943))))
      )
      *AE943/C943, 0
    ) *C943
  )
)</f>
        <v>0</v>
      </c>
      <c r="AZ943" s="26">
        <f>IF(OR(COUNTIF(AB943,"&gt;="&amp;1.5)+COUNTIF(AA943,"&gt;="&amp;1.5)+COUNTIF(Z943,"&gt;="&amp;1.5)+COUNTIF(Y943,"&gt;="&amp;1.5)+COUNTIF(X943,"&gt;="&amp;1.5)&gt;=2,COUNTIF(AB943,"&gt;="&amp;2)&gt;=1,AND(AA943&gt;=1.5,AB943&lt;=0.3,AI943=0)),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+IFERROR(BA943*C943,0),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+IFERROR(BA943*C943,0),
IFERROR(AVERAGEIF(Tabela1[[#This Row],[COMPRA PADRÃO]:[COMPRA &gt;30%]],"&gt;"&amp;0,Tabela1[[#This Row],[COMPRA PADRÃO]:[COMPRA &gt;30%]]),
0))/Tabela1[[#This Row],[U/CX]],0)*Tabela1[[#This Row],[U/CX]])</f>
        <v>0</v>
      </c>
      <c r="BA943" s="19"/>
      <c r="BB943" s="19"/>
      <c r="BC943" s="41"/>
      <c r="BD943" s="43">
        <f t="shared" si="389"/>
        <v>3.9622641509433962</v>
      </c>
      <c r="BE943" s="44">
        <f>Tabela1[[#This Row],[MÉDIA DIÁRIA]]*180</f>
        <v>713.20754716981128</v>
      </c>
      <c r="BF943" s="44">
        <f>Tabela1[[#This Row],[MÉDIA DIÁRIA]]*IF(Tabela1[[#This Row],[ABC FAT]]="A",(13*22),IF(Tabela1[[#This Row],[ABC FAT]]="B",(9*22),IF(Tabela1[[#This Row],[ABC FAT]]="C",(3*22),0)))</f>
        <v>261.50943396226415</v>
      </c>
      <c r="BG943" s="44">
        <f>SUM(Tabela1[[#This Row],[ESTOQUE TOTAL]],Tabela1[[#This Row],[TRÂNSITO TOTAL]])</f>
        <v>1680</v>
      </c>
      <c r="BH9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1.4021164021164022E-3</v>
      </c>
    </row>
    <row r="944" spans="1:61" s="3" customFormat="1" x14ac:dyDescent="0.2">
      <c r="A944" s="4" t="s">
        <v>296</v>
      </c>
      <c r="B944" s="4" t="s">
        <v>313</v>
      </c>
      <c r="C944" s="4">
        <v>25</v>
      </c>
      <c r="D944" s="4" t="s">
        <v>19</v>
      </c>
      <c r="E944" s="5">
        <v>1025</v>
      </c>
      <c r="F944" s="4">
        <v>950</v>
      </c>
      <c r="G944" s="4">
        <v>1150</v>
      </c>
      <c r="H944" s="4">
        <v>1075</v>
      </c>
      <c r="I944" s="4">
        <v>1400</v>
      </c>
      <c r="J944" s="4">
        <v>175</v>
      </c>
      <c r="K944" s="4">
        <v>775</v>
      </c>
      <c r="L944" s="4">
        <v>550</v>
      </c>
      <c r="M944" s="4">
        <v>625</v>
      </c>
      <c r="N944" s="4">
        <v>1000</v>
      </c>
      <c r="O944" s="4">
        <v>1350</v>
      </c>
      <c r="P944" s="4">
        <v>1025</v>
      </c>
      <c r="Q944" s="13">
        <f t="shared" si="364"/>
        <v>1.1081081081081081</v>
      </c>
      <c r="R944" s="16">
        <f t="shared" si="365"/>
        <v>1.027027027027027</v>
      </c>
      <c r="S944" s="16">
        <f t="shared" si="366"/>
        <v>1.2432432432432432</v>
      </c>
      <c r="T944" s="16">
        <f t="shared" si="367"/>
        <v>1.1621621621621621</v>
      </c>
      <c r="U944" s="16">
        <f t="shared" si="368"/>
        <v>1.5135135135135136</v>
      </c>
      <c r="V944" s="16">
        <f t="shared" si="369"/>
        <v>0.1891891891891892</v>
      </c>
      <c r="W944" s="16">
        <f t="shared" si="370"/>
        <v>0.83783783783783783</v>
      </c>
      <c r="X944" s="16">
        <f t="shared" si="371"/>
        <v>0.59459459459459463</v>
      </c>
      <c r="Y944" s="16">
        <f t="shared" si="372"/>
        <v>0.67567567567567566</v>
      </c>
      <c r="Z944" s="16">
        <f t="shared" si="373"/>
        <v>1.0810810810810811</v>
      </c>
      <c r="AA944" s="16">
        <f t="shared" si="374"/>
        <v>1.4594594594594594</v>
      </c>
      <c r="AB944" s="17">
        <f t="shared" si="375"/>
        <v>1.1081081081081081</v>
      </c>
      <c r="AC944" s="15">
        <v>251400.25</v>
      </c>
      <c r="AD944" s="14">
        <f>AVERAGE(Tabela1[[#This Row],[202407-JUL]:[202506-JUN]])</f>
        <v>925</v>
      </c>
      <c r="AE944" s="14">
        <f t="shared" si="376"/>
        <v>993.18181818181813</v>
      </c>
      <c r="AF944" s="5">
        <v>0</v>
      </c>
      <c r="AG944" s="6">
        <v>5448</v>
      </c>
      <c r="AH944" s="4">
        <v>6800</v>
      </c>
      <c r="AI944" s="23">
        <f>SUM(Tabela1[[#This Row],[ESTOQUE RJ]:[ESTOQUE SC]])</f>
        <v>12248</v>
      </c>
      <c r="AJ944" s="4">
        <v>5475</v>
      </c>
      <c r="AK944" s="4">
        <v>0</v>
      </c>
      <c r="AL944" s="24">
        <f>SUM(Tabela1[[#This Row],[QTD CONTAINER]:[QTD FÁBRICA]])</f>
        <v>5475</v>
      </c>
      <c r="AM944" s="7">
        <f t="shared" si="377"/>
        <v>5.88972972972973</v>
      </c>
      <c r="AN944" s="7">
        <f t="shared" si="378"/>
        <v>7.3513513513513518</v>
      </c>
      <c r="AO944" s="8">
        <f t="shared" si="379"/>
        <v>5.9189189189189193</v>
      </c>
      <c r="AP944" s="9">
        <f t="shared" si="380"/>
        <v>0</v>
      </c>
      <c r="AQ944" s="25">
        <f t="shared" si="381"/>
        <v>19.16</v>
      </c>
      <c r="AR944" s="18">
        <f t="shared" si="382"/>
        <v>5.4854004576659046</v>
      </c>
      <c r="AS944" s="7">
        <f t="shared" si="383"/>
        <v>6.8466819221967965</v>
      </c>
      <c r="AT944" s="8">
        <f t="shared" si="384"/>
        <v>5.5125858123569795</v>
      </c>
      <c r="AU944" s="9">
        <f t="shared" si="385"/>
        <v>0</v>
      </c>
      <c r="AV944" s="10">
        <f t="shared" si="386"/>
        <v>17.844668192219679</v>
      </c>
      <c r="AW944" s="22">
        <f t="shared" si="387"/>
        <v>0</v>
      </c>
      <c r="AX944" s="5">
        <f t="shared" si="388"/>
        <v>0</v>
      </c>
      <c r="AY944" s="4">
        <f>IF(
  AND(Tabela1[[#This Row],[GRUPO | ITEM]]="PALHETAS",NOT(OR(MID(Tabela1[[#This Row],[ITEM]],1,5)="YN-PF",MID(Tabela1[[#This Row],[ITEM]],1,5)="YN-PC"))),
  0,
  IF(
    ROUNDUP(
      IF(
        IF(D944="A",13-SUM(AR944:AU944),IF(D944="B",11-SUM(AR944:AU944),IF(D944="C",7-SUM(AR944:AU944))))
        &lt;0,
        0,
        IF(D944="A",13-SUM(AR944:AU944),IF(D944="B",11-SUM(AR944:AU944),IF(D944="C",7-SUM(AR944:AU944))))
      )
      *AE944/C944, 0
    )
    *C944 = 0,
    0,
    ROUNDUP(
      IF(
        IF(D944="A",13-SUM(AR944:AU944),IF(D944="B",11-SUM(AR944:AU944),IF(D944="C",7-SUM(AR944:AU944))))
        &lt;0,
        0,
        IF(D944="A",13-SUM(AR944:AU944),IF(D944="B",11-SUM(AR944:AU944),IF(D944="C",7-SUM(AR944:AU944))))
      )
      *AE944/C944, 0
    ) *C944
  )
)</f>
        <v>0</v>
      </c>
      <c r="AZ944" s="26">
        <f>IF(OR(COUNTIF(AB944,"&gt;="&amp;1.5)+COUNTIF(AA944,"&gt;="&amp;1.5)+COUNTIF(Z944,"&gt;="&amp;1.5)+COUNTIF(Y944,"&gt;="&amp;1.5)+COUNTIF(X944,"&gt;="&amp;1.5)&gt;=2,COUNTIF(AB944,"&gt;="&amp;2)&gt;=1,AND(AA944&gt;=1.5,AB944&lt;=0.3,AI944=0)),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+IFERROR(BA944*C944,0),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+IFERROR(BA944*C944,0),
IFERROR(AVERAGEIF(Tabela1[[#This Row],[COMPRA PADRÃO]:[COMPRA &gt;30%]],"&gt;"&amp;0,Tabela1[[#This Row],[COMPRA PADRÃO]:[COMPRA &gt;30%]]),
0))/Tabela1[[#This Row],[U/CX]],0)*Tabela1[[#This Row],[U/CX]])</f>
        <v>0</v>
      </c>
      <c r="BA944" s="33"/>
      <c r="BB944" s="33"/>
      <c r="BC944" s="41"/>
      <c r="BD944" s="43">
        <f t="shared" si="389"/>
        <v>41.886792452830186</v>
      </c>
      <c r="BE944" s="44">
        <f>Tabela1[[#This Row],[MÉDIA DIÁRIA]]*180</f>
        <v>7539.6226415094334</v>
      </c>
      <c r="BF944" s="44">
        <f>Tabela1[[#This Row],[MÉDIA DIÁRIA]]*IF(Tabela1[[#This Row],[ABC FAT]]="A",(13*22),IF(Tabela1[[#This Row],[ABC FAT]]="B",(9*22),IF(Tabela1[[#This Row],[ABC FAT]]="C",(3*22),0)))</f>
        <v>11979.622641509433</v>
      </c>
      <c r="BG944" s="44">
        <f>SUM(Tabela1[[#This Row],[ESTOQUE TOTAL]],Tabela1[[#This Row],[TRÂNSITO TOTAL]])</f>
        <v>17723</v>
      </c>
      <c r="BH9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1800</v>
      </c>
      <c r="BI9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1.3263263263263265E-4</v>
      </c>
    </row>
    <row r="945" spans="1:61" s="3" customFormat="1" x14ac:dyDescent="0.2">
      <c r="A945" s="4" t="s">
        <v>1015</v>
      </c>
      <c r="B945" s="4" t="s">
        <v>1018</v>
      </c>
      <c r="C945" s="4">
        <v>20</v>
      </c>
      <c r="D945" s="4" t="s">
        <v>16</v>
      </c>
      <c r="E945" s="5">
        <v>200</v>
      </c>
      <c r="F945" s="4">
        <v>160</v>
      </c>
      <c r="G945" s="4">
        <v>160</v>
      </c>
      <c r="H945" s="4">
        <v>200</v>
      </c>
      <c r="I945" s="4">
        <v>160</v>
      </c>
      <c r="J945" s="4">
        <v>100</v>
      </c>
      <c r="K945" s="4">
        <v>77</v>
      </c>
      <c r="L945" s="4">
        <v>40</v>
      </c>
      <c r="M945" s="4">
        <v>40</v>
      </c>
      <c r="N945" s="4">
        <v>20</v>
      </c>
      <c r="O945" s="4">
        <v>60</v>
      </c>
      <c r="P945" s="4"/>
      <c r="Q945" s="13">
        <f t="shared" si="364"/>
        <v>1.8077239112571897</v>
      </c>
      <c r="R945" s="16">
        <f t="shared" si="365"/>
        <v>1.4461791290057517</v>
      </c>
      <c r="S945" s="16">
        <f t="shared" si="366"/>
        <v>1.4461791290057517</v>
      </c>
      <c r="T945" s="16">
        <f t="shared" si="367"/>
        <v>1.8077239112571897</v>
      </c>
      <c r="U945" s="16">
        <f t="shared" si="368"/>
        <v>1.4461791290057517</v>
      </c>
      <c r="V945" s="16">
        <f t="shared" si="369"/>
        <v>0.90386195562859484</v>
      </c>
      <c r="W945" s="16">
        <f t="shared" si="370"/>
        <v>0.69597370583401807</v>
      </c>
      <c r="X945" s="16">
        <f t="shared" si="371"/>
        <v>0.36154478225143794</v>
      </c>
      <c r="Y945" s="16">
        <f t="shared" si="372"/>
        <v>0.36154478225143794</v>
      </c>
      <c r="Z945" s="16">
        <f t="shared" si="373"/>
        <v>0.18077239112571897</v>
      </c>
      <c r="AA945" s="16">
        <f t="shared" si="374"/>
        <v>0.5423171733771569</v>
      </c>
      <c r="AB945" s="17">
        <f t="shared" si="375"/>
        <v>0</v>
      </c>
      <c r="AC945" s="15">
        <v>48921.35</v>
      </c>
      <c r="AD945" s="14">
        <f>AVERAGE(Tabela1[[#This Row],[202407-JUL]:[202506-JUN]])</f>
        <v>110.63636363636364</v>
      </c>
      <c r="AE945" s="14">
        <f t="shared" si="376"/>
        <v>119.7</v>
      </c>
      <c r="AF945" s="5">
        <v>7</v>
      </c>
      <c r="AG945" s="6">
        <v>0</v>
      </c>
      <c r="AH945" s="4">
        <v>0</v>
      </c>
      <c r="AI945" s="23">
        <f>SUM(Tabela1[[#This Row],[ESTOQUE RJ]:[ESTOQUE SC]])</f>
        <v>0</v>
      </c>
      <c r="AJ945" s="4">
        <v>2000</v>
      </c>
      <c r="AK945" s="4">
        <v>0</v>
      </c>
      <c r="AL945" s="24">
        <f>SUM(Tabela1[[#This Row],[QTD CONTAINER]:[QTD FÁBRICA]])</f>
        <v>2000</v>
      </c>
      <c r="AM945" s="7">
        <f t="shared" si="377"/>
        <v>0</v>
      </c>
      <c r="AN945" s="7">
        <f t="shared" si="378"/>
        <v>0</v>
      </c>
      <c r="AO945" s="8">
        <f t="shared" si="379"/>
        <v>18.077239112571899</v>
      </c>
      <c r="AP945" s="9">
        <f t="shared" si="380"/>
        <v>0</v>
      </c>
      <c r="AQ945" s="25">
        <f t="shared" si="381"/>
        <v>18.077239112571899</v>
      </c>
      <c r="AR945" s="18">
        <f t="shared" si="382"/>
        <v>0</v>
      </c>
      <c r="AS945" s="7">
        <f t="shared" si="383"/>
        <v>0</v>
      </c>
      <c r="AT945" s="8">
        <f t="shared" si="384"/>
        <v>16.708437761069341</v>
      </c>
      <c r="AU945" s="9">
        <f t="shared" si="385"/>
        <v>0</v>
      </c>
      <c r="AV945" s="10">
        <f t="shared" si="386"/>
        <v>16.708437761069341</v>
      </c>
      <c r="AW945" s="22">
        <f t="shared" si="387"/>
        <v>0</v>
      </c>
      <c r="AX945" s="5">
        <f t="shared" si="388"/>
        <v>0</v>
      </c>
      <c r="AY945" s="4">
        <f>IF(
  AND(Tabela1[[#This Row],[GRUPO | ITEM]]="PALHETAS",NOT(OR(MID(Tabela1[[#This Row],[ITEM]],1,5)="YN-PF",MID(Tabela1[[#This Row],[ITEM]],1,5)="YN-PC"))),
  0,
  IF(
    ROUNDUP(
      IF(
        IF(D945="A",13-SUM(AR945:AU945),IF(D945="B",11-SUM(AR945:AU945),IF(D945="C",7-SUM(AR945:AU945))))
        &lt;0,
        0,
        IF(D945="A",13-SUM(AR945:AU945),IF(D945="B",11-SUM(AR945:AU945),IF(D945="C",7-SUM(AR945:AU945))))
      )
      *AE945/C945, 0
    )
    *C945 = 0,
    0,
    ROUNDUP(
      IF(
        IF(D945="A",13-SUM(AR945:AU945),IF(D945="B",11-SUM(AR945:AU945),IF(D945="C",7-SUM(AR945:AU945))))
        &lt;0,
        0,
        IF(D945="A",13-SUM(AR945:AU945),IF(D945="B",11-SUM(AR945:AU945),IF(D945="C",7-SUM(AR945:AU945))))
      )
      *AE945/C945, 0
    ) *C945
  )
)</f>
        <v>0</v>
      </c>
      <c r="AZ945" s="26">
        <f>IF(OR(COUNTIF(AB945,"&gt;="&amp;1.5)+COUNTIF(AA945,"&gt;="&amp;1.5)+COUNTIF(Z945,"&gt;="&amp;1.5)+COUNTIF(Y945,"&gt;="&amp;1.5)+COUNTIF(X945,"&gt;="&amp;1.5)&gt;=2,COUNTIF(AB945,"&gt;="&amp;2)&gt;=1,AND(AA945&gt;=1.5,AB945&lt;=0.3,AI945=0)),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+IFERROR(BA945*C945,0),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+IFERROR(BA945*C945,0),
IFERROR(AVERAGEIF(Tabela1[[#This Row],[COMPRA PADRÃO]:[COMPRA &gt;30%]],"&gt;"&amp;0,Tabela1[[#This Row],[COMPRA PADRÃO]:[COMPRA &gt;30%]]),
0))/Tabela1[[#This Row],[U/CX]],0)*Tabela1[[#This Row],[U/CX]])</f>
        <v>0</v>
      </c>
      <c r="BA945" s="19"/>
      <c r="BB945" s="19"/>
      <c r="BC945" s="5"/>
      <c r="BD945" s="43">
        <f t="shared" si="389"/>
        <v>4.5924528301886793</v>
      </c>
      <c r="BE945" s="44">
        <f>Tabela1[[#This Row],[MÉDIA DIÁRIA]]*180</f>
        <v>826.64150943396226</v>
      </c>
      <c r="BF945" s="44">
        <f>Tabela1[[#This Row],[MÉDIA DIÁRIA]]*IF(Tabela1[[#This Row],[ABC FAT]]="A",(13*22),IF(Tabela1[[#This Row],[ABC FAT]]="B",(9*22),IF(Tabela1[[#This Row],[ABC FAT]]="C",(3*22),0)))</f>
        <v>909.30566037735855</v>
      </c>
      <c r="BG945" s="44">
        <f>SUM(Tabela1[[#This Row],[ESTOQUE TOTAL]],Tabela1[[#This Row],[TRÂNSITO TOTAL]])</f>
        <v>2000</v>
      </c>
      <c r="BH9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1.2097142335433214E-3</v>
      </c>
    </row>
    <row r="946" spans="1:61" s="3" customFormat="1" x14ac:dyDescent="0.2">
      <c r="A946" s="4" t="s">
        <v>39</v>
      </c>
      <c r="B946" s="4" t="s">
        <v>721</v>
      </c>
      <c r="C946" s="4">
        <v>200</v>
      </c>
      <c r="D946" s="4" t="s">
        <v>85</v>
      </c>
      <c r="E946" s="5">
        <v>550</v>
      </c>
      <c r="F946" s="4">
        <v>49</v>
      </c>
      <c r="G946" s="4">
        <v>200</v>
      </c>
      <c r="H946" s="4">
        <v>100</v>
      </c>
      <c r="I946" s="4">
        <v>800</v>
      </c>
      <c r="J946" s="4"/>
      <c r="K946" s="4">
        <v>420</v>
      </c>
      <c r="L946" s="4">
        <v>250</v>
      </c>
      <c r="M946" s="4">
        <v>200</v>
      </c>
      <c r="N946" s="4">
        <v>200</v>
      </c>
      <c r="O946" s="4">
        <v>100</v>
      </c>
      <c r="P946" s="4">
        <v>300</v>
      </c>
      <c r="Q946" s="13">
        <f t="shared" si="364"/>
        <v>1.9091195960870939</v>
      </c>
      <c r="R946" s="16">
        <f t="shared" si="365"/>
        <v>0.17008520037866837</v>
      </c>
      <c r="S946" s="16">
        <f t="shared" si="366"/>
        <v>0.69422530766803414</v>
      </c>
      <c r="T946" s="16">
        <f t="shared" si="367"/>
        <v>0.34711265383401707</v>
      </c>
      <c r="U946" s="16">
        <f t="shared" si="368"/>
        <v>2.7769012306721366</v>
      </c>
      <c r="V946" s="16">
        <f t="shared" si="369"/>
        <v>0</v>
      </c>
      <c r="W946" s="16">
        <f t="shared" si="370"/>
        <v>1.4578731461028718</v>
      </c>
      <c r="X946" s="16">
        <f t="shared" si="371"/>
        <v>0.86778163458504265</v>
      </c>
      <c r="Y946" s="16">
        <f t="shared" si="372"/>
        <v>0.69422530766803414</v>
      </c>
      <c r="Z946" s="16">
        <f t="shared" si="373"/>
        <v>0.69422530766803414</v>
      </c>
      <c r="AA946" s="16">
        <f t="shared" si="374"/>
        <v>0.34711265383401707</v>
      </c>
      <c r="AB946" s="17">
        <f t="shared" si="375"/>
        <v>1.0413379615020513</v>
      </c>
      <c r="AC946" s="15">
        <v>15347.04</v>
      </c>
      <c r="AD946" s="14">
        <f>AVERAGE(Tabela1[[#This Row],[202407-JUL]:[202506-JUN]])</f>
        <v>288.09090909090907</v>
      </c>
      <c r="AE946" s="14">
        <f t="shared" si="376"/>
        <v>312</v>
      </c>
      <c r="AF946" s="5">
        <v>0</v>
      </c>
      <c r="AG946" s="6">
        <v>5133</v>
      </c>
      <c r="AH946" s="4">
        <v>0</v>
      </c>
      <c r="AI946" s="23">
        <f>SUM(Tabela1[[#This Row],[ESTOQUE RJ]:[ESTOQUE SC]])</f>
        <v>5133</v>
      </c>
      <c r="AJ946" s="4">
        <v>0</v>
      </c>
      <c r="AK946" s="4">
        <v>0</v>
      </c>
      <c r="AL946" s="24">
        <f>SUM(Tabela1[[#This Row],[QTD CONTAINER]:[QTD FÁBRICA]])</f>
        <v>0</v>
      </c>
      <c r="AM946" s="7">
        <f t="shared" si="377"/>
        <v>17.817292521300097</v>
      </c>
      <c r="AN946" s="7">
        <f t="shared" si="378"/>
        <v>0</v>
      </c>
      <c r="AO946" s="8">
        <f t="shared" si="379"/>
        <v>0</v>
      </c>
      <c r="AP946" s="9">
        <f t="shared" si="380"/>
        <v>0</v>
      </c>
      <c r="AQ946" s="25">
        <f t="shared" si="381"/>
        <v>17.817292521300097</v>
      </c>
      <c r="AR946" s="18">
        <f t="shared" si="382"/>
        <v>16.451923076923077</v>
      </c>
      <c r="AS946" s="7">
        <f t="shared" si="383"/>
        <v>0</v>
      </c>
      <c r="AT946" s="8">
        <f t="shared" si="384"/>
        <v>0</v>
      </c>
      <c r="AU946" s="9">
        <f t="shared" si="385"/>
        <v>0</v>
      </c>
      <c r="AV946" s="10">
        <f t="shared" si="386"/>
        <v>16.451923076923077</v>
      </c>
      <c r="AW946" s="22">
        <f t="shared" si="387"/>
        <v>0</v>
      </c>
      <c r="AX946" s="5">
        <f t="shared" si="388"/>
        <v>0</v>
      </c>
      <c r="AY946" s="4">
        <f>IF(
  AND(Tabela1[[#This Row],[GRUPO | ITEM]]="PALHETAS",NOT(OR(MID(Tabela1[[#This Row],[ITEM]],1,5)="YN-PF",MID(Tabela1[[#This Row],[ITEM]],1,5)="YN-PC"))),
  0,
  IF(
    ROUNDUP(
      IF(
        IF(D946="A",13-SUM(AR946:AU946),IF(D946="B",11-SUM(AR946:AU946),IF(D946="C",7-SUM(AR946:AU946))))
        &lt;0,
        0,
        IF(D946="A",13-SUM(AR946:AU946),IF(D946="B",11-SUM(AR946:AU946),IF(D946="C",7-SUM(AR946:AU946))))
      )
      *AE946/C946, 0
    )
    *C946 = 0,
    0,
    ROUNDUP(
      IF(
        IF(D946="A",13-SUM(AR946:AU946),IF(D946="B",11-SUM(AR946:AU946),IF(D946="C",7-SUM(AR946:AU946))))
        &lt;0,
        0,
        IF(D946="A",13-SUM(AR946:AU946),IF(D946="B",11-SUM(AR946:AU946),IF(D946="C",7-SUM(AR946:AU946))))
      )
      *AE946/C946, 0
    ) *C946
  )
)</f>
        <v>0</v>
      </c>
      <c r="AZ946" s="26">
        <f>IF(OR(COUNTIF(AB946,"&gt;="&amp;1.5)+COUNTIF(AA946,"&gt;="&amp;1.5)+COUNTIF(Z946,"&gt;="&amp;1.5)+COUNTIF(Y946,"&gt;="&amp;1.5)+COUNTIF(X946,"&gt;="&amp;1.5)&gt;=2,COUNTIF(AB946,"&gt;="&amp;2)&gt;=1,AND(AA946&gt;=1.5,AB946&lt;=0.3,AI946=0)),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+IFERROR(BA946*C946,0),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+IFERROR(BA946*C946,0),
IFERROR(AVERAGEIF(Tabela1[[#This Row],[COMPRA PADRÃO]:[COMPRA &gt;30%]],"&gt;"&amp;0,Tabela1[[#This Row],[COMPRA PADRÃO]:[COMPRA &gt;30%]]),
0))/Tabela1[[#This Row],[U/CX]],0)*Tabela1[[#This Row],[U/CX]])</f>
        <v>0</v>
      </c>
      <c r="BA946" s="19"/>
      <c r="BB946" s="19"/>
      <c r="BC946" s="5"/>
      <c r="BD946" s="43">
        <f t="shared" si="389"/>
        <v>11.958490566037735</v>
      </c>
      <c r="BE946" s="44">
        <f>Tabela1[[#This Row],[MÉDIA DIÁRIA]]*180</f>
        <v>2152.5283018867922</v>
      </c>
      <c r="BF946" s="44">
        <f>Tabela1[[#This Row],[MÉDIA DIÁRIA]]*IF(Tabela1[[#This Row],[ABC FAT]]="A",(13*22),IF(Tabela1[[#This Row],[ABC FAT]]="B",(9*22),IF(Tabela1[[#This Row],[ABC FAT]]="C",(3*22),0)))</f>
        <v>789.26037735849047</v>
      </c>
      <c r="BG946" s="44">
        <f>SUM(Tabela1[[#This Row],[ESTOQUE TOTAL]],Tabela1[[#This Row],[TRÂNSITO TOTAL]])</f>
        <v>5133</v>
      </c>
      <c r="BH9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4.6456996598997238E-4</v>
      </c>
    </row>
    <row r="947" spans="1:61" s="3" customFormat="1" x14ac:dyDescent="0.2">
      <c r="A947" s="4" t="s">
        <v>34</v>
      </c>
      <c r="B947" s="4" t="s">
        <v>527</v>
      </c>
      <c r="C947" s="4">
        <v>100</v>
      </c>
      <c r="D947" s="4" t="s">
        <v>85</v>
      </c>
      <c r="E947" s="5">
        <v>43</v>
      </c>
      <c r="F947" s="4">
        <v>5</v>
      </c>
      <c r="G947" s="4">
        <v>14</v>
      </c>
      <c r="H947" s="4">
        <v>20</v>
      </c>
      <c r="I947" s="4">
        <v>1</v>
      </c>
      <c r="J947" s="4"/>
      <c r="K947" s="4">
        <v>12</v>
      </c>
      <c r="L947" s="4">
        <v>20</v>
      </c>
      <c r="M947" s="4">
        <v>30</v>
      </c>
      <c r="N947" s="4">
        <v>20</v>
      </c>
      <c r="O947" s="4">
        <v>10</v>
      </c>
      <c r="P947" s="4">
        <v>12</v>
      </c>
      <c r="Q947" s="13">
        <f t="shared" si="364"/>
        <v>2.5294117647058822</v>
      </c>
      <c r="R947" s="16">
        <f t="shared" si="365"/>
        <v>0.29411764705882354</v>
      </c>
      <c r="S947" s="16">
        <f t="shared" si="366"/>
        <v>0.82352941176470584</v>
      </c>
      <c r="T947" s="16">
        <f t="shared" si="367"/>
        <v>1.1764705882352942</v>
      </c>
      <c r="U947" s="16">
        <f t="shared" si="368"/>
        <v>5.8823529411764705E-2</v>
      </c>
      <c r="V947" s="16">
        <f t="shared" si="369"/>
        <v>0</v>
      </c>
      <c r="W947" s="16">
        <f t="shared" si="370"/>
        <v>0.70588235294117652</v>
      </c>
      <c r="X947" s="16">
        <f t="shared" si="371"/>
        <v>1.1764705882352942</v>
      </c>
      <c r="Y947" s="16">
        <f t="shared" si="372"/>
        <v>1.7647058823529411</v>
      </c>
      <c r="Z947" s="16">
        <f t="shared" si="373"/>
        <v>1.1764705882352942</v>
      </c>
      <c r="AA947" s="16">
        <f t="shared" si="374"/>
        <v>0.58823529411764708</v>
      </c>
      <c r="AB947" s="17">
        <f t="shared" si="375"/>
        <v>0.70588235294117652</v>
      </c>
      <c r="AC947" s="15">
        <v>14785.35</v>
      </c>
      <c r="AD947" s="14">
        <f>AVERAGE(Tabela1[[#This Row],[202407-JUL]:[202506-JUN]])</f>
        <v>17</v>
      </c>
      <c r="AE947" s="14">
        <f t="shared" si="376"/>
        <v>20.111111111111111</v>
      </c>
      <c r="AF947" s="5">
        <v>1</v>
      </c>
      <c r="AG947" s="6">
        <v>274</v>
      </c>
      <c r="AH947" s="4">
        <v>0</v>
      </c>
      <c r="AI947" s="23">
        <f>SUM(Tabela1[[#This Row],[ESTOQUE RJ]:[ESTOQUE SC]])</f>
        <v>274</v>
      </c>
      <c r="AJ947" s="4">
        <v>0</v>
      </c>
      <c r="AK947" s="4">
        <v>0</v>
      </c>
      <c r="AL947" s="24">
        <f>SUM(Tabela1[[#This Row],[QTD CONTAINER]:[QTD FÁBRICA]])</f>
        <v>0</v>
      </c>
      <c r="AM947" s="7">
        <f t="shared" si="377"/>
        <v>16.117647058823529</v>
      </c>
      <c r="AN947" s="7">
        <f t="shared" si="378"/>
        <v>0</v>
      </c>
      <c r="AO947" s="8">
        <f t="shared" si="379"/>
        <v>0</v>
      </c>
      <c r="AP947" s="9">
        <f t="shared" si="380"/>
        <v>0</v>
      </c>
      <c r="AQ947" s="25">
        <f t="shared" si="381"/>
        <v>16.117647058823529</v>
      </c>
      <c r="AR947" s="18">
        <f t="shared" si="382"/>
        <v>13.624309392265193</v>
      </c>
      <c r="AS947" s="7">
        <f t="shared" si="383"/>
        <v>0</v>
      </c>
      <c r="AT947" s="8">
        <f t="shared" si="384"/>
        <v>0</v>
      </c>
      <c r="AU947" s="9">
        <f t="shared" si="385"/>
        <v>0</v>
      </c>
      <c r="AV947" s="10">
        <f t="shared" si="386"/>
        <v>13.624309392265193</v>
      </c>
      <c r="AW947" s="22">
        <f t="shared" si="387"/>
        <v>0</v>
      </c>
      <c r="AX947" s="5">
        <f t="shared" si="388"/>
        <v>0</v>
      </c>
      <c r="AY947" s="4">
        <f>IF(
  AND(Tabela1[[#This Row],[GRUPO | ITEM]]="PALHETAS",NOT(OR(MID(Tabela1[[#This Row],[ITEM]],1,5)="YN-PF",MID(Tabela1[[#This Row],[ITEM]],1,5)="YN-PC"))),
  0,
  IF(
    ROUNDUP(
      IF(
        IF(D947="A",13-SUM(AR947:AU947),IF(D947="B",11-SUM(AR947:AU947),IF(D947="C",7-SUM(AR947:AU947))))
        &lt;0,
        0,
        IF(D947="A",13-SUM(AR947:AU947),IF(D947="B",11-SUM(AR947:AU947),IF(D947="C",7-SUM(AR947:AU947))))
      )
      *AE947/C947, 0
    )
    *C947 = 0,
    0,
    ROUNDUP(
      IF(
        IF(D947="A",13-SUM(AR947:AU947),IF(D947="B",11-SUM(AR947:AU947),IF(D947="C",7-SUM(AR947:AU947))))
        &lt;0,
        0,
        IF(D947="A",13-SUM(AR947:AU947),IF(D947="B",11-SUM(AR947:AU947),IF(D947="C",7-SUM(AR947:AU947))))
      )
      *AE947/C947, 0
    ) *C947
  )
)</f>
        <v>0</v>
      </c>
      <c r="AZ947" s="26">
        <f>IF(OR(COUNTIF(AB947,"&gt;="&amp;1.5)+COUNTIF(AA947,"&gt;="&amp;1.5)+COUNTIF(Z947,"&gt;="&amp;1.5)+COUNTIF(Y947,"&gt;="&amp;1.5)+COUNTIF(X947,"&gt;="&amp;1.5)&gt;=2,COUNTIF(AB947,"&gt;="&amp;2)&gt;=1,AND(AA947&gt;=1.5,AB947&lt;=0.3,AI947=0)),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+IFERROR(BA947*C947,0),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+IFERROR(BA947*C947,0),
IFERROR(AVERAGEIF(Tabela1[[#This Row],[COMPRA PADRÃO]:[COMPRA &gt;30%]],"&gt;"&amp;0,Tabela1[[#This Row],[COMPRA PADRÃO]:[COMPRA &gt;30%]]),
0))/Tabela1[[#This Row],[U/CX]],0)*Tabela1[[#This Row],[U/CX]])</f>
        <v>0</v>
      </c>
      <c r="BA947" s="19"/>
      <c r="BB947" s="19"/>
      <c r="BC947" s="5"/>
      <c r="BD947" s="43">
        <f t="shared" si="389"/>
        <v>0.70566037735849052</v>
      </c>
      <c r="BE947" s="44">
        <f>Tabela1[[#This Row],[MÉDIA DIÁRIA]]*180</f>
        <v>127.01886792452829</v>
      </c>
      <c r="BF947" s="44">
        <f>Tabela1[[#This Row],[MÉDIA DIÁRIA]]*IF(Tabela1[[#This Row],[ABC FAT]]="A",(13*22),IF(Tabela1[[#This Row],[ABC FAT]]="B",(9*22),IF(Tabela1[[#This Row],[ABC FAT]]="C",(3*22),0)))</f>
        <v>46.573584905660375</v>
      </c>
      <c r="BG947" s="44">
        <f>SUM(Tabela1[[#This Row],[ESTOQUE TOTAL]],Tabela1[[#This Row],[TRÂNSITO TOTAL]])</f>
        <v>274</v>
      </c>
      <c r="BH9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7.872846108140227E-3</v>
      </c>
    </row>
    <row r="948" spans="1:61" s="3" customFormat="1" x14ac:dyDescent="0.2">
      <c r="A948" s="4" t="s">
        <v>994</v>
      </c>
      <c r="B948" s="4" t="s">
        <v>1137</v>
      </c>
      <c r="C948" s="4">
        <v>120</v>
      </c>
      <c r="D948" s="4" t="s">
        <v>85</v>
      </c>
      <c r="E948" s="5"/>
      <c r="F948" s="4"/>
      <c r="G948" s="4"/>
      <c r="H948" s="4"/>
      <c r="I948" s="4"/>
      <c r="J948" s="4"/>
      <c r="K948" s="4"/>
      <c r="L948" s="4">
        <v>40</v>
      </c>
      <c r="M948" s="4"/>
      <c r="N948" s="4">
        <v>40</v>
      </c>
      <c r="O948" s="4">
        <v>80</v>
      </c>
      <c r="P948" s="4">
        <v>20</v>
      </c>
      <c r="Q948" s="13">
        <f t="shared" si="364"/>
        <v>0</v>
      </c>
      <c r="R948" s="16">
        <f t="shared" si="365"/>
        <v>0</v>
      </c>
      <c r="S948" s="16">
        <f t="shared" si="366"/>
        <v>0</v>
      </c>
      <c r="T948" s="16">
        <f t="shared" si="367"/>
        <v>0</v>
      </c>
      <c r="U948" s="16">
        <f t="shared" si="368"/>
        <v>0</v>
      </c>
      <c r="V948" s="16">
        <f t="shared" si="369"/>
        <v>0</v>
      </c>
      <c r="W948" s="16">
        <f t="shared" si="370"/>
        <v>0</v>
      </c>
      <c r="X948" s="16">
        <f t="shared" si="371"/>
        <v>0.88888888888888884</v>
      </c>
      <c r="Y948" s="16">
        <f t="shared" si="372"/>
        <v>0</v>
      </c>
      <c r="Z948" s="16">
        <f t="shared" si="373"/>
        <v>0.88888888888888884</v>
      </c>
      <c r="AA948" s="16">
        <f t="shared" si="374"/>
        <v>1.7777777777777777</v>
      </c>
      <c r="AB948" s="17">
        <f t="shared" si="375"/>
        <v>0.44444444444444442</v>
      </c>
      <c r="AC948" s="15">
        <v>5154.3999999999996</v>
      </c>
      <c r="AD948" s="14">
        <f>AVERAGE(Tabela1[[#This Row],[202407-JUL]:[202506-JUN]])</f>
        <v>45</v>
      </c>
      <c r="AE948" s="14">
        <f t="shared" si="376"/>
        <v>45</v>
      </c>
      <c r="AF948" s="5">
        <v>0</v>
      </c>
      <c r="AG948" s="6">
        <v>299</v>
      </c>
      <c r="AH948" s="4">
        <v>0</v>
      </c>
      <c r="AI948" s="23">
        <f>SUM(Tabela1[[#This Row],[ESTOQUE RJ]:[ESTOQUE SC]])</f>
        <v>299</v>
      </c>
      <c r="AJ948" s="4">
        <v>0</v>
      </c>
      <c r="AK948" s="4">
        <v>0</v>
      </c>
      <c r="AL948" s="24">
        <f>SUM(Tabela1[[#This Row],[QTD CONTAINER]:[QTD FÁBRICA]])</f>
        <v>0</v>
      </c>
      <c r="AM948" s="7">
        <f t="shared" si="377"/>
        <v>6.6444444444444448</v>
      </c>
      <c r="AN948" s="7">
        <f t="shared" si="378"/>
        <v>0</v>
      </c>
      <c r="AO948" s="8">
        <f t="shared" si="379"/>
        <v>0</v>
      </c>
      <c r="AP948" s="9">
        <f t="shared" si="380"/>
        <v>0</v>
      </c>
      <c r="AQ948" s="25">
        <f t="shared" si="381"/>
        <v>6.6444444444444448</v>
      </c>
      <c r="AR948" s="18">
        <f t="shared" si="382"/>
        <v>6.6444444444444448</v>
      </c>
      <c r="AS948" s="7">
        <f t="shared" si="383"/>
        <v>0</v>
      </c>
      <c r="AT948" s="8">
        <f t="shared" si="384"/>
        <v>0</v>
      </c>
      <c r="AU948" s="9">
        <f t="shared" si="385"/>
        <v>0</v>
      </c>
      <c r="AV948" s="10">
        <f t="shared" si="386"/>
        <v>6.6444444444444448</v>
      </c>
      <c r="AW948" s="22">
        <f t="shared" si="387"/>
        <v>2.6666666666666665</v>
      </c>
      <c r="AX948" s="5">
        <f t="shared" si="388"/>
        <v>120</v>
      </c>
      <c r="AY948" s="4">
        <f>IF(
  AND(Tabela1[[#This Row],[GRUPO | ITEM]]="PALHETAS",NOT(OR(MID(Tabela1[[#This Row],[ITEM]],1,5)="YN-PF",MID(Tabela1[[#This Row],[ITEM]],1,5)="YN-PC"))),
  0,
  IF(
    ROUNDUP(
      IF(
        IF(D948="A",13-SUM(AR948:AU948),IF(D948="B",11-SUM(AR948:AU948),IF(D948="C",7-SUM(AR948:AU948))))
        &lt;0,
        0,
        IF(D948="A",13-SUM(AR948:AU948),IF(D948="B",11-SUM(AR948:AU948),IF(D948="C",7-SUM(AR948:AU948))))
      )
      *AE948/C948, 0
    )
    *C948 = 0,
    0,
    ROUNDUP(
      IF(
        IF(D948="A",13-SUM(AR948:AU948),IF(D948="B",11-SUM(AR948:AU948),IF(D948="C",7-SUM(AR948:AU948))))
        &lt;0,
        0,
        IF(D948="A",13-SUM(AR948:AU948),IF(D948="B",11-SUM(AR948:AU948),IF(D948="C",7-SUM(AR948:AU948))))
      )
      *AE948/C948, 0
    ) *C948
  )
)</f>
        <v>120</v>
      </c>
      <c r="AZ948" s="26">
        <f>IF(OR(COUNTIF(AB948,"&gt;="&amp;1.5)+COUNTIF(AA948,"&gt;="&amp;1.5)+COUNTIF(Z948,"&gt;="&amp;1.5)+COUNTIF(Y948,"&gt;="&amp;1.5)+COUNTIF(X948,"&gt;="&amp;1.5)&gt;=2,COUNTIF(AB948,"&gt;="&amp;2)&gt;=1,AND(AA948&gt;=1.5,AB948&lt;=0.3,AI948=0)),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+IFERROR(BA948*C948,0),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+IFERROR(BA948*C948,0),
IFERROR(AVERAGEIF(Tabela1[[#This Row],[COMPRA PADRÃO]:[COMPRA &gt;30%]],"&gt;"&amp;0,Tabela1[[#This Row],[COMPRA PADRÃO]:[COMPRA &gt;30%]]),
0))/Tabela1[[#This Row],[U/CX]],0)*Tabela1[[#This Row],[U/CX]])</f>
        <v>120</v>
      </c>
      <c r="BA948" s="19"/>
      <c r="BB948" s="19"/>
      <c r="BC948" s="5"/>
      <c r="BD948" s="43">
        <f t="shared" si="389"/>
        <v>0.67924528301886788</v>
      </c>
      <c r="BE948" s="44">
        <f>Tabela1[[#This Row],[MÉDIA DIÁRIA]]*180</f>
        <v>122.26415094339622</v>
      </c>
      <c r="BF948" s="44">
        <f>Tabela1[[#This Row],[MÉDIA DIÁRIA]]*IF(Tabela1[[#This Row],[ABC FAT]]="A",(13*22),IF(Tabela1[[#This Row],[ABC FAT]]="B",(9*22),IF(Tabela1[[#This Row],[ABC FAT]]="C",(3*22),0)))</f>
        <v>44.830188679245282</v>
      </c>
      <c r="BG948" s="44">
        <f>SUM(Tabela1[[#This Row],[ESTOQUE TOTAL]],Tabela1[[#This Row],[TRÂNSITO TOTAL]])</f>
        <v>299</v>
      </c>
      <c r="BH9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8.1790123456790126E-3</v>
      </c>
    </row>
    <row r="949" spans="1:61" s="3" customFormat="1" x14ac:dyDescent="0.2">
      <c r="A949" s="4" t="s">
        <v>39</v>
      </c>
      <c r="B949" s="4" t="s">
        <v>751</v>
      </c>
      <c r="C949" s="4">
        <v>20</v>
      </c>
      <c r="D949" s="4" t="s">
        <v>16</v>
      </c>
      <c r="E949" s="5">
        <v>191</v>
      </c>
      <c r="F949" s="4">
        <v>58</v>
      </c>
      <c r="G949" s="4">
        <v>24</v>
      </c>
      <c r="H949" s="4">
        <v>50</v>
      </c>
      <c r="I949" s="4">
        <v>70</v>
      </c>
      <c r="J949" s="4"/>
      <c r="K949" s="4">
        <v>45</v>
      </c>
      <c r="L949" s="4">
        <v>30</v>
      </c>
      <c r="M949" s="4">
        <v>52</v>
      </c>
      <c r="N949" s="4">
        <v>30</v>
      </c>
      <c r="O949" s="4">
        <v>37</v>
      </c>
      <c r="P949" s="4">
        <v>23</v>
      </c>
      <c r="Q949" s="13">
        <f t="shared" si="364"/>
        <v>3.4442622950819675</v>
      </c>
      <c r="R949" s="16">
        <f t="shared" si="365"/>
        <v>1.0459016393442624</v>
      </c>
      <c r="S949" s="16">
        <f t="shared" si="366"/>
        <v>0.43278688524590164</v>
      </c>
      <c r="T949" s="16">
        <f t="shared" si="367"/>
        <v>0.90163934426229508</v>
      </c>
      <c r="U949" s="16">
        <f t="shared" si="368"/>
        <v>1.2622950819672132</v>
      </c>
      <c r="V949" s="16">
        <f t="shared" si="369"/>
        <v>0</v>
      </c>
      <c r="W949" s="16">
        <f t="shared" si="370"/>
        <v>0.81147540983606559</v>
      </c>
      <c r="X949" s="16">
        <f t="shared" si="371"/>
        <v>0.54098360655737709</v>
      </c>
      <c r="Y949" s="16">
        <f t="shared" si="372"/>
        <v>0.93770491803278688</v>
      </c>
      <c r="Z949" s="16">
        <f t="shared" si="373"/>
        <v>0.54098360655737709</v>
      </c>
      <c r="AA949" s="16">
        <f t="shared" si="374"/>
        <v>0.66721311475409839</v>
      </c>
      <c r="AB949" s="17">
        <f t="shared" si="375"/>
        <v>0.41475409836065574</v>
      </c>
      <c r="AC949" s="15">
        <v>73274.61</v>
      </c>
      <c r="AD949" s="14">
        <f>AVERAGE(Tabela1[[#This Row],[202407-JUL]:[202506-JUN]])</f>
        <v>55.454545454545453</v>
      </c>
      <c r="AE949" s="14">
        <f t="shared" si="376"/>
        <v>55.454545454545453</v>
      </c>
      <c r="AF949" s="5">
        <v>2</v>
      </c>
      <c r="AG949" s="6">
        <v>683</v>
      </c>
      <c r="AH949" s="4">
        <v>0</v>
      </c>
      <c r="AI949" s="23">
        <f>SUM(Tabela1[[#This Row],[ESTOQUE RJ]:[ESTOQUE SC]])</f>
        <v>683</v>
      </c>
      <c r="AJ949" s="4">
        <v>300</v>
      </c>
      <c r="AK949" s="4">
        <v>0</v>
      </c>
      <c r="AL949" s="24">
        <f>SUM(Tabela1[[#This Row],[QTD CONTAINER]:[QTD FÁBRICA]])</f>
        <v>300</v>
      </c>
      <c r="AM949" s="7">
        <f t="shared" si="377"/>
        <v>12.316393442622951</v>
      </c>
      <c r="AN949" s="7">
        <f t="shared" si="378"/>
        <v>0</v>
      </c>
      <c r="AO949" s="8">
        <f t="shared" si="379"/>
        <v>5.4098360655737707</v>
      </c>
      <c r="AP949" s="9">
        <f t="shared" si="380"/>
        <v>0</v>
      </c>
      <c r="AQ949" s="25">
        <f t="shared" si="381"/>
        <v>17.726229508196724</v>
      </c>
      <c r="AR949" s="18">
        <f t="shared" si="382"/>
        <v>12.316393442622951</v>
      </c>
      <c r="AS949" s="7">
        <f t="shared" si="383"/>
        <v>0</v>
      </c>
      <c r="AT949" s="8">
        <f t="shared" si="384"/>
        <v>5.4098360655737707</v>
      </c>
      <c r="AU949" s="9">
        <f t="shared" si="385"/>
        <v>0</v>
      </c>
      <c r="AV949" s="10">
        <f t="shared" si="386"/>
        <v>17.726229508196724</v>
      </c>
      <c r="AW949" s="22">
        <f t="shared" si="387"/>
        <v>0</v>
      </c>
      <c r="AX949" s="5">
        <f t="shared" si="388"/>
        <v>0</v>
      </c>
      <c r="AY949" s="4">
        <f>IF(
  AND(Tabela1[[#This Row],[GRUPO | ITEM]]="PALHETAS",NOT(OR(MID(Tabela1[[#This Row],[ITEM]],1,5)="YN-PF",MID(Tabela1[[#This Row],[ITEM]],1,5)="YN-PC"))),
  0,
  IF(
    ROUNDUP(
      IF(
        IF(D949="A",13-SUM(AR949:AU949),IF(D949="B",11-SUM(AR949:AU949),IF(D949="C",7-SUM(AR949:AU949))))
        &lt;0,
        0,
        IF(D949="A",13-SUM(AR949:AU949),IF(D949="B",11-SUM(AR949:AU949),IF(D949="C",7-SUM(AR949:AU949))))
      )
      *AE949/C949, 0
    )
    *C949 = 0,
    0,
    ROUNDUP(
      IF(
        IF(D949="A",13-SUM(AR949:AU949),IF(D949="B",11-SUM(AR949:AU949),IF(D949="C",7-SUM(AR949:AU949))))
        &lt;0,
        0,
        IF(D949="A",13-SUM(AR949:AU949),IF(D949="B",11-SUM(AR949:AU949),IF(D949="C",7-SUM(AR949:AU949))))
      )
      *AE949/C949, 0
    ) *C949
  )
)</f>
        <v>0</v>
      </c>
      <c r="AZ949" s="26">
        <f>IF(OR(COUNTIF(AB949,"&gt;="&amp;1.5)+COUNTIF(AA949,"&gt;="&amp;1.5)+COUNTIF(Z949,"&gt;="&amp;1.5)+COUNTIF(Y949,"&gt;="&amp;1.5)+COUNTIF(X949,"&gt;="&amp;1.5)&gt;=2,COUNTIF(AB949,"&gt;="&amp;2)&gt;=1,AND(AA949&gt;=1.5,AB949&lt;=0.3,AI949=0)),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+IFERROR(BA949*C949,0),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+IFERROR(BA949*C949,0),
IFERROR(AVERAGEIF(Tabela1[[#This Row],[COMPRA PADRÃO]:[COMPRA &gt;30%]],"&gt;"&amp;0,Tabela1[[#This Row],[COMPRA PADRÃO]:[COMPRA &gt;30%]]),
0))/Tabela1[[#This Row],[U/CX]],0)*Tabela1[[#This Row],[U/CX]])</f>
        <v>0</v>
      </c>
      <c r="BA949" s="19"/>
      <c r="BB949" s="19"/>
      <c r="BC949" s="5"/>
      <c r="BD949" s="43">
        <f t="shared" si="389"/>
        <v>2.3018867924528301</v>
      </c>
      <c r="BE949" s="44">
        <f>Tabela1[[#This Row],[MÉDIA DIÁRIA]]*180</f>
        <v>414.33962264150944</v>
      </c>
      <c r="BF949" s="44">
        <f>Tabela1[[#This Row],[MÉDIA DIÁRIA]]*IF(Tabela1[[#This Row],[ABC FAT]]="A",(13*22),IF(Tabela1[[#This Row],[ABC FAT]]="B",(9*22),IF(Tabela1[[#This Row],[ABC FAT]]="C",(3*22),0)))</f>
        <v>455.77358490566036</v>
      </c>
      <c r="BG949" s="44">
        <f>SUM(Tabela1[[#This Row],[ESTOQUE TOTAL]],Tabela1[[#This Row],[TRÂNSITO TOTAL]])</f>
        <v>983</v>
      </c>
      <c r="BH9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2.4134790528233152E-3</v>
      </c>
    </row>
    <row r="950" spans="1:61" s="3" customFormat="1" x14ac:dyDescent="0.2">
      <c r="A950" s="4" t="s">
        <v>34</v>
      </c>
      <c r="B950" s="4" t="s">
        <v>135</v>
      </c>
      <c r="C950" s="4">
        <v>250</v>
      </c>
      <c r="D950" s="4" t="s">
        <v>19</v>
      </c>
      <c r="E950" s="5">
        <v>310</v>
      </c>
      <c r="F950" s="4">
        <v>255</v>
      </c>
      <c r="G950" s="4">
        <v>175</v>
      </c>
      <c r="H950" s="4">
        <v>483</v>
      </c>
      <c r="I950" s="4">
        <v>416</v>
      </c>
      <c r="J950" s="4">
        <v>100</v>
      </c>
      <c r="K950" s="4">
        <v>430</v>
      </c>
      <c r="L950" s="4">
        <v>390</v>
      </c>
      <c r="M950" s="4">
        <v>212</v>
      </c>
      <c r="N950" s="4">
        <v>160</v>
      </c>
      <c r="O950" s="4">
        <v>170</v>
      </c>
      <c r="P950" s="4">
        <v>280</v>
      </c>
      <c r="Q950" s="13">
        <f t="shared" si="364"/>
        <v>1.1002661934338953</v>
      </c>
      <c r="R950" s="16">
        <f t="shared" si="365"/>
        <v>0.9050576752440106</v>
      </c>
      <c r="S950" s="16">
        <f t="shared" si="366"/>
        <v>0.6211180124223602</v>
      </c>
      <c r="T950" s="16">
        <f t="shared" si="367"/>
        <v>1.7142857142857142</v>
      </c>
      <c r="U950" s="16">
        <f t="shared" si="368"/>
        <v>1.4764862466725821</v>
      </c>
      <c r="V950" s="16">
        <f t="shared" si="369"/>
        <v>0.35492457852706299</v>
      </c>
      <c r="W950" s="16">
        <f t="shared" si="370"/>
        <v>1.5261756876663708</v>
      </c>
      <c r="X950" s="16">
        <f t="shared" si="371"/>
        <v>1.3842058562555457</v>
      </c>
      <c r="Y950" s="16">
        <f t="shared" si="372"/>
        <v>0.75244010647737358</v>
      </c>
      <c r="Z950" s="16">
        <f t="shared" si="373"/>
        <v>0.56787932564330079</v>
      </c>
      <c r="AA950" s="16">
        <f t="shared" si="374"/>
        <v>0.60337178349600706</v>
      </c>
      <c r="AB950" s="17">
        <f t="shared" si="375"/>
        <v>0.99378881987577639</v>
      </c>
      <c r="AC950" s="15">
        <v>113872.92</v>
      </c>
      <c r="AD950" s="14">
        <f>AVERAGE(Tabela1[[#This Row],[202407-JUL]:[202506-JUN]])</f>
        <v>281.75</v>
      </c>
      <c r="AE950" s="14">
        <f t="shared" si="376"/>
        <v>281.75</v>
      </c>
      <c r="AF950" s="5">
        <v>4</v>
      </c>
      <c r="AG950" s="6">
        <v>1722</v>
      </c>
      <c r="AH950" s="4">
        <v>0</v>
      </c>
      <c r="AI950" s="23">
        <f>SUM(Tabela1[[#This Row],[ESTOQUE RJ]:[ESTOQUE SC]])</f>
        <v>1722</v>
      </c>
      <c r="AJ950" s="4">
        <v>3750</v>
      </c>
      <c r="AK950" s="4">
        <v>0</v>
      </c>
      <c r="AL950" s="24">
        <f>SUM(Tabela1[[#This Row],[QTD CONTAINER]:[QTD FÁBRICA]])</f>
        <v>3750</v>
      </c>
      <c r="AM950" s="7">
        <f t="shared" si="377"/>
        <v>6.1118012422360248</v>
      </c>
      <c r="AN950" s="7">
        <f t="shared" si="378"/>
        <v>0</v>
      </c>
      <c r="AO950" s="8">
        <f t="shared" si="379"/>
        <v>13.309671694764862</v>
      </c>
      <c r="AP950" s="9">
        <f t="shared" si="380"/>
        <v>0</v>
      </c>
      <c r="AQ950" s="25">
        <f t="shared" si="381"/>
        <v>19.421472937000885</v>
      </c>
      <c r="AR950" s="18">
        <f t="shared" si="382"/>
        <v>6.1118012422360248</v>
      </c>
      <c r="AS950" s="7">
        <f t="shared" si="383"/>
        <v>0</v>
      </c>
      <c r="AT950" s="8">
        <f t="shared" si="384"/>
        <v>13.309671694764862</v>
      </c>
      <c r="AU950" s="9">
        <f t="shared" si="385"/>
        <v>0</v>
      </c>
      <c r="AV950" s="10">
        <f t="shared" si="386"/>
        <v>19.421472937000885</v>
      </c>
      <c r="AW950" s="22">
        <f t="shared" si="387"/>
        <v>0</v>
      </c>
      <c r="AX950" s="5">
        <f t="shared" si="388"/>
        <v>0</v>
      </c>
      <c r="AY950" s="4">
        <f>IF(
  AND(Tabela1[[#This Row],[GRUPO | ITEM]]="PALHETAS",NOT(OR(MID(Tabela1[[#This Row],[ITEM]],1,5)="YN-PF",MID(Tabela1[[#This Row],[ITEM]],1,5)="YN-PC"))),
  0,
  IF(
    ROUNDUP(
      IF(
        IF(D950="A",13-SUM(AR950:AU950),IF(D950="B",11-SUM(AR950:AU950),IF(D950="C",7-SUM(AR950:AU950))))
        &lt;0,
        0,
        IF(D950="A",13-SUM(AR950:AU950),IF(D950="B",11-SUM(AR950:AU950),IF(D950="C",7-SUM(AR950:AU950))))
      )
      *AE950/C950, 0
    )
    *C950 = 0,
    0,
    ROUNDUP(
      IF(
        IF(D950="A",13-SUM(AR950:AU950),IF(D950="B",11-SUM(AR950:AU950),IF(D950="C",7-SUM(AR950:AU950))))
        &lt;0,
        0,
        IF(D950="A",13-SUM(AR950:AU950),IF(D950="B",11-SUM(AR950:AU950),IF(D950="C",7-SUM(AR950:AU950))))
      )
      *AE950/C950, 0
    ) *C950
  )
)</f>
        <v>0</v>
      </c>
      <c r="AZ950" s="26">
        <f>IF(OR(COUNTIF(AB950,"&gt;="&amp;1.5)+COUNTIF(AA950,"&gt;="&amp;1.5)+COUNTIF(Z950,"&gt;="&amp;1.5)+COUNTIF(Y950,"&gt;="&amp;1.5)+COUNTIF(X950,"&gt;="&amp;1.5)&gt;=2,COUNTIF(AB950,"&gt;="&amp;2)&gt;=1,AND(AA950&gt;=1.5,AB950&lt;=0.3,AI950=0)),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+IFERROR(BA950*C950,0),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+IFERROR(BA950*C950,0),
IFERROR(AVERAGEIF(Tabela1[[#This Row],[COMPRA PADRÃO]:[COMPRA &gt;30%]],"&gt;"&amp;0,Tabela1[[#This Row],[COMPRA PADRÃO]:[COMPRA &gt;30%]]),
0))/Tabela1[[#This Row],[U/CX]],0)*Tabela1[[#This Row],[U/CX]])</f>
        <v>0</v>
      </c>
      <c r="BA950" s="19"/>
      <c r="BB950" s="19"/>
      <c r="BC950" s="5"/>
      <c r="BD950" s="43">
        <f t="shared" si="389"/>
        <v>12.758490566037736</v>
      </c>
      <c r="BE950" s="44">
        <f>Tabela1[[#This Row],[MÉDIA DIÁRIA]]*180</f>
        <v>2296.5283018867926</v>
      </c>
      <c r="BF950" s="44">
        <f>Tabela1[[#This Row],[MÉDIA DIÁRIA]]*IF(Tabela1[[#This Row],[ABC FAT]]="A",(13*22),IF(Tabela1[[#This Row],[ABC FAT]]="B",(9*22),IF(Tabela1[[#This Row],[ABC FAT]]="C",(3*22),0)))</f>
        <v>3648.9283018867923</v>
      </c>
      <c r="BG950" s="44">
        <f>SUM(Tabela1[[#This Row],[ESTOQUE TOTAL]],Tabela1[[#This Row],[TRÂNSITO TOTAL]])</f>
        <v>5472</v>
      </c>
      <c r="BH9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500</v>
      </c>
      <c r="BI9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4.354398764336652E-4</v>
      </c>
    </row>
    <row r="951" spans="1:61" s="3" customFormat="1" x14ac:dyDescent="0.2">
      <c r="A951" s="4" t="s">
        <v>202</v>
      </c>
      <c r="B951" s="4" t="s">
        <v>381</v>
      </c>
      <c r="C951" s="4">
        <v>15</v>
      </c>
      <c r="D951" s="4" t="s">
        <v>85</v>
      </c>
      <c r="E951" s="5">
        <v>15</v>
      </c>
      <c r="F951" s="4">
        <v>15</v>
      </c>
      <c r="G951" s="4">
        <v>15</v>
      </c>
      <c r="H951" s="4">
        <v>45</v>
      </c>
      <c r="I951" s="4"/>
      <c r="J951" s="4"/>
      <c r="K951" s="4">
        <v>15</v>
      </c>
      <c r="L951" s="4">
        <v>45</v>
      </c>
      <c r="M951" s="4"/>
      <c r="N951" s="4"/>
      <c r="O951" s="4">
        <v>45</v>
      </c>
      <c r="P951" s="4">
        <v>45</v>
      </c>
      <c r="Q951" s="13">
        <f t="shared" si="364"/>
        <v>0.5</v>
      </c>
      <c r="R951" s="16">
        <f t="shared" si="365"/>
        <v>0.5</v>
      </c>
      <c r="S951" s="16">
        <f t="shared" si="366"/>
        <v>0.5</v>
      </c>
      <c r="T951" s="16">
        <f t="shared" si="367"/>
        <v>1.5</v>
      </c>
      <c r="U951" s="16">
        <f t="shared" si="368"/>
        <v>0</v>
      </c>
      <c r="V951" s="16">
        <f t="shared" si="369"/>
        <v>0</v>
      </c>
      <c r="W951" s="16">
        <f t="shared" si="370"/>
        <v>0.5</v>
      </c>
      <c r="X951" s="16">
        <f t="shared" si="371"/>
        <v>1.5</v>
      </c>
      <c r="Y951" s="16">
        <f t="shared" si="372"/>
        <v>0</v>
      </c>
      <c r="Z951" s="16">
        <f t="shared" si="373"/>
        <v>0</v>
      </c>
      <c r="AA951" s="16">
        <f t="shared" si="374"/>
        <v>1.5</v>
      </c>
      <c r="AB951" s="17">
        <f t="shared" si="375"/>
        <v>1.5</v>
      </c>
      <c r="AC951" s="15">
        <v>4221.8999999999996</v>
      </c>
      <c r="AD951" s="14">
        <f>AVERAGE(Tabela1[[#This Row],[202407-JUL]:[202506-JUN]])</f>
        <v>30</v>
      </c>
      <c r="AE951" s="14">
        <f t="shared" si="376"/>
        <v>30</v>
      </c>
      <c r="AF951" s="5">
        <v>0</v>
      </c>
      <c r="AG951" s="6">
        <v>329</v>
      </c>
      <c r="AH951" s="4">
        <v>75</v>
      </c>
      <c r="AI951" s="23">
        <f>SUM(Tabela1[[#This Row],[ESTOQUE RJ]:[ESTOQUE SC]])</f>
        <v>404</v>
      </c>
      <c r="AJ951" s="4">
        <v>0</v>
      </c>
      <c r="AK951" s="4">
        <v>0</v>
      </c>
      <c r="AL951" s="24">
        <f>SUM(Tabela1[[#This Row],[QTD CONTAINER]:[QTD FÁBRICA]])</f>
        <v>0</v>
      </c>
      <c r="AM951" s="7">
        <f t="shared" si="377"/>
        <v>10.966666666666667</v>
      </c>
      <c r="AN951" s="7">
        <f t="shared" si="378"/>
        <v>2.5</v>
      </c>
      <c r="AO951" s="8">
        <f t="shared" si="379"/>
        <v>0</v>
      </c>
      <c r="AP951" s="9">
        <f t="shared" si="380"/>
        <v>0</v>
      </c>
      <c r="AQ951" s="25">
        <f t="shared" si="381"/>
        <v>13.466666666666667</v>
      </c>
      <c r="AR951" s="18">
        <f t="shared" si="382"/>
        <v>10.966666666666667</v>
      </c>
      <c r="AS951" s="7">
        <f t="shared" si="383"/>
        <v>2.5</v>
      </c>
      <c r="AT951" s="8">
        <f t="shared" si="384"/>
        <v>0</v>
      </c>
      <c r="AU951" s="9">
        <f t="shared" si="385"/>
        <v>0</v>
      </c>
      <c r="AV951" s="10">
        <f t="shared" si="386"/>
        <v>13.466666666666667</v>
      </c>
      <c r="AW951" s="22">
        <f t="shared" si="387"/>
        <v>5.5</v>
      </c>
      <c r="AX951" s="5">
        <f t="shared" si="388"/>
        <v>0</v>
      </c>
      <c r="AY951" s="4">
        <f>IF(
  AND(Tabela1[[#This Row],[GRUPO | ITEM]]="PALHETAS",NOT(OR(MID(Tabela1[[#This Row],[ITEM]],1,5)="YN-PF",MID(Tabela1[[#This Row],[ITEM]],1,5)="YN-PC"))),
  0,
  IF(
    ROUNDUP(
      IF(
        IF(D951="A",13-SUM(AR951:AU951),IF(D951="B",11-SUM(AR951:AU951),IF(D951="C",7-SUM(AR951:AU951))))
        &lt;0,
        0,
        IF(D951="A",13-SUM(AR951:AU951),IF(D951="B",11-SUM(AR951:AU951),IF(D951="C",7-SUM(AR951:AU951))))
      )
      *AE951/C951, 0
    )
    *C951 = 0,
    0,
    ROUNDUP(
      IF(
        IF(D951="A",13-SUM(AR951:AU951),IF(D951="B",11-SUM(AR951:AU951),IF(D951="C",7-SUM(AR951:AU951))))
        &lt;0,
        0,
        IF(D951="A",13-SUM(AR951:AU951),IF(D951="B",11-SUM(AR951:AU951),IF(D951="C",7-SUM(AR951:AU951))))
      )
      *AE951/C951, 0
    ) *C951
  )
)</f>
        <v>0</v>
      </c>
      <c r="AZ951" s="26">
        <f>IF(OR(COUNTIF(AB951,"&gt;="&amp;1.5)+COUNTIF(AA951,"&gt;="&amp;1.5)+COUNTIF(Z951,"&gt;="&amp;1.5)+COUNTIF(Y951,"&gt;="&amp;1.5)+COUNTIF(X951,"&gt;="&amp;1.5)&gt;=2,COUNTIF(AB951,"&gt;="&amp;2)&gt;=1,AND(AA951&gt;=1.5,AB951&lt;=0.3,AI951=0)),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+IFERROR(BA951*C951,0),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+IFERROR(BA951*C951,0),
IFERROR(AVERAGEIF(Tabela1[[#This Row],[COMPRA PADRÃO]:[COMPRA &gt;30%]],"&gt;"&amp;0,Tabela1[[#This Row],[COMPRA PADRÃO]:[COMPRA &gt;30%]]),
0))/Tabela1[[#This Row],[U/CX]],0)*Tabela1[[#This Row],[U/CX]])</f>
        <v>165</v>
      </c>
      <c r="BA951" s="19"/>
      <c r="BB951" s="19"/>
      <c r="BC951" s="5"/>
      <c r="BD951" s="43">
        <f t="shared" si="389"/>
        <v>0.90566037735849059</v>
      </c>
      <c r="BE951" s="44">
        <f>Tabela1[[#This Row],[MÉDIA DIÁRIA]]*180</f>
        <v>163.01886792452831</v>
      </c>
      <c r="BF951" s="44">
        <f>Tabela1[[#This Row],[MÉDIA DIÁRIA]]*IF(Tabela1[[#This Row],[ABC FAT]]="A",(13*22),IF(Tabela1[[#This Row],[ABC FAT]]="B",(9*22),IF(Tabela1[[#This Row],[ABC FAT]]="C",(3*22),0)))</f>
        <v>59.773584905660378</v>
      </c>
      <c r="BG951" s="44">
        <f>SUM(Tabela1[[#This Row],[ESTOQUE TOTAL]],Tabela1[[#This Row],[TRÂNSITO TOTAL]])</f>
        <v>404</v>
      </c>
      <c r="BH9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952" spans="1:61" s="3" customFormat="1" x14ac:dyDescent="0.2">
      <c r="A952" s="4" t="s">
        <v>296</v>
      </c>
      <c r="B952" s="4" t="s">
        <v>304</v>
      </c>
      <c r="C952" s="4">
        <v>250</v>
      </c>
      <c r="D952" s="4" t="s">
        <v>85</v>
      </c>
      <c r="E952" s="5"/>
      <c r="F952" s="4"/>
      <c r="G952" s="4"/>
      <c r="H952" s="4">
        <v>450</v>
      </c>
      <c r="I952" s="4">
        <v>725</v>
      </c>
      <c r="J952" s="4">
        <v>275</v>
      </c>
      <c r="K952" s="4">
        <v>400</v>
      </c>
      <c r="L952" s="4">
        <v>200</v>
      </c>
      <c r="M952" s="4"/>
      <c r="N952" s="4">
        <v>150</v>
      </c>
      <c r="O952" s="4">
        <v>850</v>
      </c>
      <c r="P952" s="4"/>
      <c r="Q952" s="13">
        <f t="shared" si="364"/>
        <v>0</v>
      </c>
      <c r="R952" s="16">
        <f t="shared" si="365"/>
        <v>0</v>
      </c>
      <c r="S952" s="16">
        <f t="shared" si="366"/>
        <v>0</v>
      </c>
      <c r="T952" s="16">
        <f t="shared" si="367"/>
        <v>1.0327868852459017</v>
      </c>
      <c r="U952" s="16">
        <f t="shared" si="368"/>
        <v>1.6639344262295082</v>
      </c>
      <c r="V952" s="16">
        <f t="shared" si="369"/>
        <v>0.63114754098360659</v>
      </c>
      <c r="W952" s="16">
        <f t="shared" si="370"/>
        <v>0.91803278688524592</v>
      </c>
      <c r="X952" s="16">
        <f t="shared" si="371"/>
        <v>0.45901639344262296</v>
      </c>
      <c r="Y952" s="16">
        <f t="shared" si="372"/>
        <v>0</v>
      </c>
      <c r="Z952" s="16">
        <f t="shared" si="373"/>
        <v>0.34426229508196721</v>
      </c>
      <c r="AA952" s="16">
        <f t="shared" si="374"/>
        <v>1.9508196721311475</v>
      </c>
      <c r="AB952" s="17">
        <f t="shared" si="375"/>
        <v>0</v>
      </c>
      <c r="AC952" s="15">
        <v>5424.25</v>
      </c>
      <c r="AD952" s="14">
        <f>AVERAGE(Tabela1[[#This Row],[202407-JUL]:[202506-JUN]])</f>
        <v>435.71428571428572</v>
      </c>
      <c r="AE952" s="14">
        <f t="shared" si="376"/>
        <v>435.71428571428572</v>
      </c>
      <c r="AF952" s="5">
        <v>0</v>
      </c>
      <c r="AG952" s="6">
        <v>5125</v>
      </c>
      <c r="AH952" s="4">
        <v>0</v>
      </c>
      <c r="AI952" s="23">
        <f>SUM(Tabela1[[#This Row],[ESTOQUE RJ]:[ESTOQUE SC]])</f>
        <v>5125</v>
      </c>
      <c r="AJ952" s="4">
        <v>100</v>
      </c>
      <c r="AK952" s="4">
        <v>0</v>
      </c>
      <c r="AL952" s="24">
        <f>SUM(Tabela1[[#This Row],[QTD CONTAINER]:[QTD FÁBRICA]])</f>
        <v>100</v>
      </c>
      <c r="AM952" s="7">
        <f t="shared" si="377"/>
        <v>11.762295081967213</v>
      </c>
      <c r="AN952" s="7">
        <f t="shared" si="378"/>
        <v>0</v>
      </c>
      <c r="AO952" s="8">
        <f t="shared" si="379"/>
        <v>0.22950819672131148</v>
      </c>
      <c r="AP952" s="9">
        <f t="shared" si="380"/>
        <v>0</v>
      </c>
      <c r="AQ952" s="25">
        <f t="shared" si="381"/>
        <v>11.991803278688526</v>
      </c>
      <c r="AR952" s="18">
        <f t="shared" si="382"/>
        <v>11.762295081967213</v>
      </c>
      <c r="AS952" s="7">
        <f t="shared" si="383"/>
        <v>0</v>
      </c>
      <c r="AT952" s="8">
        <f t="shared" si="384"/>
        <v>0.22950819672131148</v>
      </c>
      <c r="AU952" s="9">
        <f t="shared" si="385"/>
        <v>0</v>
      </c>
      <c r="AV952" s="10">
        <f t="shared" si="386"/>
        <v>11.991803278688526</v>
      </c>
      <c r="AW952" s="22">
        <f t="shared" si="387"/>
        <v>0</v>
      </c>
      <c r="AX952" s="5">
        <f t="shared" si="388"/>
        <v>0</v>
      </c>
      <c r="AY952" s="4">
        <f>IF(
  AND(Tabela1[[#This Row],[GRUPO | ITEM]]="PALHETAS",NOT(OR(MID(Tabela1[[#This Row],[ITEM]],1,5)="YN-PF",MID(Tabela1[[#This Row],[ITEM]],1,5)="YN-PC"))),
  0,
  IF(
    ROUNDUP(
      IF(
        IF(D952="A",13-SUM(AR952:AU952),IF(D952="B",11-SUM(AR952:AU952),IF(D952="C",7-SUM(AR952:AU952))))
        &lt;0,
        0,
        IF(D952="A",13-SUM(AR952:AU952),IF(D952="B",11-SUM(AR952:AU952),IF(D952="C",7-SUM(AR952:AU952))))
      )
      *AE952/C952, 0
    )
    *C952 = 0,
    0,
    ROUNDUP(
      IF(
        IF(D952="A",13-SUM(AR952:AU952),IF(D952="B",11-SUM(AR952:AU952),IF(D952="C",7-SUM(AR952:AU952))))
        &lt;0,
        0,
        IF(D952="A",13-SUM(AR952:AU952),IF(D952="B",11-SUM(AR952:AU952),IF(D952="C",7-SUM(AR952:AU952))))
      )
      *AE952/C952, 0
    ) *C952
  )
)</f>
        <v>0</v>
      </c>
      <c r="AZ952" s="26">
        <f>IF(OR(COUNTIF(AB952,"&gt;="&amp;1.5)+COUNTIF(AA952,"&gt;="&amp;1.5)+COUNTIF(Z952,"&gt;="&amp;1.5)+COUNTIF(Y952,"&gt;="&amp;1.5)+COUNTIF(X952,"&gt;="&amp;1.5)&gt;=2,COUNTIF(AB952,"&gt;="&amp;2)&gt;=1,AND(AA952&gt;=1.5,AB952&lt;=0.3,AI952=0)),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+IFERROR(BA952*C952,0),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+IFERROR(BA952*C952,0),
IFERROR(AVERAGEIF(Tabela1[[#This Row],[COMPRA PADRÃO]:[COMPRA &gt;30%]],"&gt;"&amp;0,Tabela1[[#This Row],[COMPRA PADRÃO]:[COMPRA &gt;30%]]),
0))/Tabela1[[#This Row],[U/CX]],0)*Tabela1[[#This Row],[U/CX]])</f>
        <v>0</v>
      </c>
      <c r="BA952" s="19"/>
      <c r="BB952" s="19"/>
      <c r="BC952" s="5"/>
      <c r="BD952" s="43">
        <f t="shared" si="389"/>
        <v>11.509433962264151</v>
      </c>
      <c r="BE952" s="44">
        <f>Tabela1[[#This Row],[MÉDIA DIÁRIA]]*180</f>
        <v>2071.6981132075471</v>
      </c>
      <c r="BF952" s="44">
        <f>Tabela1[[#This Row],[MÉDIA DIÁRIA]]*IF(Tabela1[[#This Row],[ABC FAT]]="A",(13*22),IF(Tabela1[[#This Row],[ABC FAT]]="B",(9*22),IF(Tabela1[[#This Row],[ABC FAT]]="C",(3*22),0)))</f>
        <v>759.62264150943395</v>
      </c>
      <c r="BG952" s="44">
        <f>SUM(Tabela1[[#This Row],[ESTOQUE TOTAL]],Tabela1[[#This Row],[TRÂNSITO TOTAL]])</f>
        <v>5225</v>
      </c>
      <c r="BH9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4.8269581056466302E-4</v>
      </c>
    </row>
    <row r="953" spans="1:61" s="3" customFormat="1" x14ac:dyDescent="0.2">
      <c r="A953" s="4" t="s">
        <v>122</v>
      </c>
      <c r="B953" s="4" t="s">
        <v>505</v>
      </c>
      <c r="C953" s="4">
        <v>40</v>
      </c>
      <c r="D953" s="4" t="s">
        <v>16</v>
      </c>
      <c r="E953" s="5">
        <v>80</v>
      </c>
      <c r="F953" s="4">
        <v>127</v>
      </c>
      <c r="G953" s="4">
        <v>81</v>
      </c>
      <c r="H953" s="4">
        <v>200</v>
      </c>
      <c r="I953" s="4">
        <v>120</v>
      </c>
      <c r="J953" s="4"/>
      <c r="K953" s="4">
        <v>50</v>
      </c>
      <c r="L953" s="4"/>
      <c r="M953" s="4">
        <v>40</v>
      </c>
      <c r="N953" s="4">
        <v>80</v>
      </c>
      <c r="O953" s="4">
        <v>10</v>
      </c>
      <c r="P953" s="4"/>
      <c r="Q953" s="13">
        <f t="shared" si="364"/>
        <v>0.91370558375634514</v>
      </c>
      <c r="R953" s="16">
        <f t="shared" si="365"/>
        <v>1.4505076142131978</v>
      </c>
      <c r="S953" s="16">
        <f t="shared" si="366"/>
        <v>0.92512690355329952</v>
      </c>
      <c r="T953" s="16">
        <f t="shared" si="367"/>
        <v>2.2842639593908629</v>
      </c>
      <c r="U953" s="16">
        <f t="shared" si="368"/>
        <v>1.3705583756345177</v>
      </c>
      <c r="V953" s="16">
        <f t="shared" si="369"/>
        <v>0</v>
      </c>
      <c r="W953" s="16">
        <f t="shared" si="370"/>
        <v>0.57106598984771573</v>
      </c>
      <c r="X953" s="16">
        <f t="shared" si="371"/>
        <v>0</v>
      </c>
      <c r="Y953" s="16">
        <f t="shared" si="372"/>
        <v>0.45685279187817257</v>
      </c>
      <c r="Z953" s="16">
        <f t="shared" si="373"/>
        <v>0.91370558375634514</v>
      </c>
      <c r="AA953" s="16">
        <f t="shared" si="374"/>
        <v>0.11421319796954314</v>
      </c>
      <c r="AB953" s="17">
        <f t="shared" si="375"/>
        <v>0</v>
      </c>
      <c r="AC953" s="15">
        <v>34213.550000000003</v>
      </c>
      <c r="AD953" s="14">
        <f>AVERAGE(Tabela1[[#This Row],[202407-JUL]:[202506-JUN]])</f>
        <v>87.555555555555557</v>
      </c>
      <c r="AE953" s="14">
        <f t="shared" si="376"/>
        <v>97.25</v>
      </c>
      <c r="AF953" s="5">
        <v>0</v>
      </c>
      <c r="AG953" s="6">
        <v>546</v>
      </c>
      <c r="AH953" s="4">
        <v>760</v>
      </c>
      <c r="AI953" s="23">
        <f>SUM(Tabela1[[#This Row],[ESTOQUE RJ]:[ESTOQUE SC]])</f>
        <v>1306</v>
      </c>
      <c r="AJ953" s="4">
        <v>0</v>
      </c>
      <c r="AK953" s="4">
        <v>0</v>
      </c>
      <c r="AL953" s="24">
        <f>SUM(Tabela1[[#This Row],[QTD CONTAINER]:[QTD FÁBRICA]])</f>
        <v>0</v>
      </c>
      <c r="AM953" s="7">
        <f t="shared" si="377"/>
        <v>6.2360406091370555</v>
      </c>
      <c r="AN953" s="7">
        <f t="shared" si="378"/>
        <v>8.6802030456852783</v>
      </c>
      <c r="AO953" s="8">
        <f t="shared" si="379"/>
        <v>0</v>
      </c>
      <c r="AP953" s="9">
        <f t="shared" si="380"/>
        <v>0</v>
      </c>
      <c r="AQ953" s="25">
        <f t="shared" si="381"/>
        <v>14.916243654822335</v>
      </c>
      <c r="AR953" s="18">
        <f t="shared" si="382"/>
        <v>5.6143958868894606</v>
      </c>
      <c r="AS953" s="7">
        <f t="shared" si="383"/>
        <v>7.8149100257069408</v>
      </c>
      <c r="AT953" s="8">
        <f t="shared" si="384"/>
        <v>0</v>
      </c>
      <c r="AU953" s="9">
        <f t="shared" si="385"/>
        <v>0</v>
      </c>
      <c r="AV953" s="10">
        <f t="shared" si="386"/>
        <v>13.429305912596401</v>
      </c>
      <c r="AW953" s="22">
        <f t="shared" si="387"/>
        <v>0</v>
      </c>
      <c r="AX953" s="5">
        <f t="shared" si="388"/>
        <v>0</v>
      </c>
      <c r="AY953" s="4">
        <f>IF(
  AND(Tabela1[[#This Row],[GRUPO | ITEM]]="PALHETAS",NOT(OR(MID(Tabela1[[#This Row],[ITEM]],1,5)="YN-PF",MID(Tabela1[[#This Row],[ITEM]],1,5)="YN-PC"))),
  0,
  IF(
    ROUNDUP(
      IF(
        IF(D953="A",13-SUM(AR953:AU953),IF(D953="B",11-SUM(AR953:AU953),IF(D953="C",7-SUM(AR953:AU953))))
        &lt;0,
        0,
        IF(D953="A",13-SUM(AR953:AU953),IF(D953="B",11-SUM(AR953:AU953),IF(D953="C",7-SUM(AR953:AU953))))
      )
      *AE953/C953, 0
    )
    *C953 = 0,
    0,
    ROUNDUP(
      IF(
        IF(D953="A",13-SUM(AR953:AU953),IF(D953="B",11-SUM(AR953:AU953),IF(D953="C",7-SUM(AR953:AU953))))
        &lt;0,
        0,
        IF(D953="A",13-SUM(AR953:AU953),IF(D953="B",11-SUM(AR953:AU953),IF(D953="C",7-SUM(AR953:AU953))))
      )
      *AE953/C953, 0
    ) *C953
  )
)</f>
        <v>0</v>
      </c>
      <c r="AZ953" s="26">
        <f>IF(OR(COUNTIF(AB953,"&gt;="&amp;1.5)+COUNTIF(AA953,"&gt;="&amp;1.5)+COUNTIF(Z953,"&gt;="&amp;1.5)+COUNTIF(Y953,"&gt;="&amp;1.5)+COUNTIF(X953,"&gt;="&amp;1.5)&gt;=2,COUNTIF(AB953,"&gt;="&amp;2)&gt;=1,AND(AA953&gt;=1.5,AB953&lt;=0.3,AI953=0)),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+IFERROR(BA953*C953,0),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+IFERROR(BA953*C953,0),
IFERROR(AVERAGEIF(Tabela1[[#This Row],[COMPRA PADRÃO]:[COMPRA &gt;30%]],"&gt;"&amp;0,Tabela1[[#This Row],[COMPRA PADRÃO]:[COMPRA &gt;30%]]),
0))/Tabela1[[#This Row],[U/CX]],0)*Tabela1[[#This Row],[U/CX]])</f>
        <v>0</v>
      </c>
      <c r="BA953" s="19"/>
      <c r="BB953" s="19"/>
      <c r="BC953" s="41"/>
      <c r="BD953" s="43">
        <f t="shared" si="389"/>
        <v>2.9735849056603771</v>
      </c>
      <c r="BE953" s="44">
        <f>Tabela1[[#This Row],[MÉDIA DIÁRIA]]*180</f>
        <v>535.24528301886789</v>
      </c>
      <c r="BF953" s="44">
        <f>Tabela1[[#This Row],[MÉDIA DIÁRIA]]*IF(Tabela1[[#This Row],[ABC FAT]]="A",(13*22),IF(Tabela1[[#This Row],[ABC FAT]]="B",(9*22),IF(Tabela1[[#This Row],[ABC FAT]]="C",(3*22),0)))</f>
        <v>588.76981132075468</v>
      </c>
      <c r="BG953" s="44">
        <f>SUM(Tabela1[[#This Row],[ESTOQUE TOTAL]],Tabela1[[#This Row],[TRÂNSITO TOTAL]])</f>
        <v>1306</v>
      </c>
      <c r="BH9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1.868302312464749E-3</v>
      </c>
    </row>
    <row r="954" spans="1:61" s="3" customFormat="1" x14ac:dyDescent="0.2">
      <c r="A954" s="4" t="s">
        <v>122</v>
      </c>
      <c r="B954" s="4" t="s">
        <v>492</v>
      </c>
      <c r="C954" s="4">
        <v>30</v>
      </c>
      <c r="D954" s="4" t="s">
        <v>85</v>
      </c>
      <c r="E954" s="5"/>
      <c r="F954" s="4"/>
      <c r="G954" s="4"/>
      <c r="H954" s="4"/>
      <c r="I954" s="4">
        <v>30</v>
      </c>
      <c r="J954" s="4"/>
      <c r="K954" s="4"/>
      <c r="L954" s="4">
        <v>5</v>
      </c>
      <c r="M954" s="4"/>
      <c r="N954" s="4">
        <v>30</v>
      </c>
      <c r="O954" s="4">
        <v>60</v>
      </c>
      <c r="P954" s="4">
        <v>30</v>
      </c>
      <c r="Q954" s="13">
        <f t="shared" si="364"/>
        <v>0</v>
      </c>
      <c r="R954" s="16">
        <f t="shared" si="365"/>
        <v>0</v>
      </c>
      <c r="S954" s="16">
        <f t="shared" si="366"/>
        <v>0</v>
      </c>
      <c r="T954" s="16">
        <f t="shared" si="367"/>
        <v>0</v>
      </c>
      <c r="U954" s="16">
        <f t="shared" si="368"/>
        <v>0.967741935483871</v>
      </c>
      <c r="V954" s="16">
        <f t="shared" si="369"/>
        <v>0</v>
      </c>
      <c r="W954" s="16">
        <f t="shared" si="370"/>
        <v>0</v>
      </c>
      <c r="X954" s="16">
        <f t="shared" si="371"/>
        <v>0.16129032258064516</v>
      </c>
      <c r="Y954" s="16">
        <f t="shared" si="372"/>
        <v>0</v>
      </c>
      <c r="Z954" s="16">
        <f t="shared" si="373"/>
        <v>0.967741935483871</v>
      </c>
      <c r="AA954" s="16">
        <f t="shared" si="374"/>
        <v>1.935483870967742</v>
      </c>
      <c r="AB954" s="17">
        <f t="shared" si="375"/>
        <v>0.967741935483871</v>
      </c>
      <c r="AC954" s="15">
        <v>9356.9500000000007</v>
      </c>
      <c r="AD954" s="14">
        <f>AVERAGE(Tabela1[[#This Row],[202407-JUL]:[202506-JUN]])</f>
        <v>31</v>
      </c>
      <c r="AE954" s="14">
        <f t="shared" si="376"/>
        <v>37.5</v>
      </c>
      <c r="AF954" s="5">
        <v>2</v>
      </c>
      <c r="AG954" s="6">
        <v>235</v>
      </c>
      <c r="AH954" s="4">
        <v>0</v>
      </c>
      <c r="AI954" s="23">
        <f>SUM(Tabela1[[#This Row],[ESTOQUE RJ]:[ESTOQUE SC]])</f>
        <v>235</v>
      </c>
      <c r="AJ954" s="4">
        <v>0</v>
      </c>
      <c r="AK954" s="4">
        <v>0</v>
      </c>
      <c r="AL954" s="24">
        <f>SUM(Tabela1[[#This Row],[QTD CONTAINER]:[QTD FÁBRICA]])</f>
        <v>0</v>
      </c>
      <c r="AM954" s="7">
        <f t="shared" si="377"/>
        <v>7.580645161290323</v>
      </c>
      <c r="AN954" s="7">
        <f t="shared" si="378"/>
        <v>0</v>
      </c>
      <c r="AO954" s="8">
        <f t="shared" si="379"/>
        <v>0</v>
      </c>
      <c r="AP954" s="9">
        <f t="shared" si="380"/>
        <v>0</v>
      </c>
      <c r="AQ954" s="25">
        <f t="shared" si="381"/>
        <v>7.580645161290323</v>
      </c>
      <c r="AR954" s="18">
        <f t="shared" si="382"/>
        <v>6.2666666666666666</v>
      </c>
      <c r="AS954" s="7">
        <f t="shared" si="383"/>
        <v>0</v>
      </c>
      <c r="AT954" s="8">
        <f t="shared" si="384"/>
        <v>0</v>
      </c>
      <c r="AU954" s="9">
        <f t="shared" si="385"/>
        <v>0</v>
      </c>
      <c r="AV954" s="10">
        <f t="shared" si="386"/>
        <v>6.2666666666666666</v>
      </c>
      <c r="AW954" s="22">
        <f t="shared" si="387"/>
        <v>0.87591240875912413</v>
      </c>
      <c r="AX954" s="5">
        <f t="shared" si="388"/>
        <v>0</v>
      </c>
      <c r="AY954" s="4">
        <f>IF(
  AND(Tabela1[[#This Row],[GRUPO | ITEM]]="PALHETAS",NOT(OR(MID(Tabela1[[#This Row],[ITEM]],1,5)="YN-PF",MID(Tabela1[[#This Row],[ITEM]],1,5)="YN-PC"))),
  0,
  IF(
    ROUNDUP(
      IF(
        IF(D954="A",13-SUM(AR954:AU954),IF(D954="B",11-SUM(AR954:AU954),IF(D954="C",7-SUM(AR954:AU954))))
        &lt;0,
        0,
        IF(D954="A",13-SUM(AR954:AU954),IF(D954="B",11-SUM(AR954:AU954),IF(D954="C",7-SUM(AR954:AU954))))
      )
      *AE954/C954, 0
    )
    *C954 = 0,
    0,
    ROUNDUP(
      IF(
        IF(D954="A",13-SUM(AR954:AU954),IF(D954="B",11-SUM(AR954:AU954),IF(D954="C",7-SUM(AR954:AU954))))
        &lt;0,
        0,
        IF(D954="A",13-SUM(AR954:AU954),IF(D954="B",11-SUM(AR954:AU954),IF(D954="C",7-SUM(AR954:AU954))))
      )
      *AE954/C954, 0
    ) *C954
  )
)</f>
        <v>30</v>
      </c>
      <c r="AZ954" s="26">
        <f>IF(OR(COUNTIF(AB954,"&gt;="&amp;1.5)+COUNTIF(AA954,"&gt;="&amp;1.5)+COUNTIF(Z954,"&gt;="&amp;1.5)+COUNTIF(Y954,"&gt;="&amp;1.5)+COUNTIF(X954,"&gt;="&amp;1.5)&gt;=2,COUNTIF(AB954,"&gt;="&amp;2)&gt;=1,AND(AA954&gt;=1.5,AB954&lt;=0.3,AI954=0)),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+IFERROR(BA954*C954,0),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+IFERROR(BA954*C954,0),
IFERROR(AVERAGEIF(Tabela1[[#This Row],[COMPRA PADRÃO]:[COMPRA &gt;30%]],"&gt;"&amp;0,Tabela1[[#This Row],[COMPRA PADRÃO]:[COMPRA &gt;30%]]),
0))/Tabela1[[#This Row],[U/CX]],0)*Tabela1[[#This Row],[U/CX]])</f>
        <v>30</v>
      </c>
      <c r="BA954" s="19"/>
      <c r="BB954" s="19"/>
      <c r="BC954" s="5"/>
      <c r="BD954" s="43">
        <f t="shared" si="389"/>
        <v>0.58490566037735847</v>
      </c>
      <c r="BE954" s="44">
        <f>Tabela1[[#This Row],[MÉDIA DIÁRIA]]*180</f>
        <v>105.28301886792453</v>
      </c>
      <c r="BF954" s="44">
        <f>Tabela1[[#This Row],[MÉDIA DIÁRIA]]*IF(Tabela1[[#This Row],[ABC FAT]]="A",(13*22),IF(Tabela1[[#This Row],[ABC FAT]]="B",(9*22),IF(Tabela1[[#This Row],[ABC FAT]]="C",(3*22),0)))</f>
        <v>38.60377358490566</v>
      </c>
      <c r="BG954" s="44">
        <f>SUM(Tabela1[[#This Row],[ESTOQUE TOTAL]],Tabela1[[#This Row],[TRÂNSITO TOTAL]])</f>
        <v>235</v>
      </c>
      <c r="BH9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9.4982078853046593E-3</v>
      </c>
    </row>
    <row r="955" spans="1:61" s="3" customFormat="1" x14ac:dyDescent="0.2">
      <c r="A955" s="4" t="s">
        <v>39</v>
      </c>
      <c r="B955" s="4" t="s">
        <v>705</v>
      </c>
      <c r="C955" s="4">
        <v>100</v>
      </c>
      <c r="D955" s="4" t="s">
        <v>85</v>
      </c>
      <c r="E955" s="5">
        <v>220</v>
      </c>
      <c r="F955" s="4">
        <v>75</v>
      </c>
      <c r="G955" s="4"/>
      <c r="H955" s="4">
        <v>24</v>
      </c>
      <c r="I955" s="4">
        <v>110</v>
      </c>
      <c r="J955" s="4"/>
      <c r="K955" s="4">
        <v>60</v>
      </c>
      <c r="L955" s="4"/>
      <c r="M955" s="4"/>
      <c r="N955" s="4">
        <v>110</v>
      </c>
      <c r="O955" s="4">
        <v>60</v>
      </c>
      <c r="P955" s="4">
        <v>60</v>
      </c>
      <c r="Q955" s="13">
        <f t="shared" si="364"/>
        <v>2.4478442280945756</v>
      </c>
      <c r="R955" s="16">
        <f t="shared" si="365"/>
        <v>0.83449235048678716</v>
      </c>
      <c r="S955" s="16">
        <f t="shared" si="366"/>
        <v>0</v>
      </c>
      <c r="T955" s="16">
        <f t="shared" si="367"/>
        <v>0.26703755215577191</v>
      </c>
      <c r="U955" s="16">
        <f t="shared" si="368"/>
        <v>1.2239221140472878</v>
      </c>
      <c r="V955" s="16">
        <f t="shared" si="369"/>
        <v>0</v>
      </c>
      <c r="W955" s="16">
        <f t="shared" si="370"/>
        <v>0.66759388038942979</v>
      </c>
      <c r="X955" s="16">
        <f t="shared" si="371"/>
        <v>0</v>
      </c>
      <c r="Y955" s="16">
        <f t="shared" si="372"/>
        <v>0</v>
      </c>
      <c r="Z955" s="16">
        <f t="shared" si="373"/>
        <v>1.2239221140472878</v>
      </c>
      <c r="AA955" s="16">
        <f t="shared" si="374"/>
        <v>0.66759388038942979</v>
      </c>
      <c r="AB955" s="17">
        <f t="shared" si="375"/>
        <v>0.66759388038942979</v>
      </c>
      <c r="AC955" s="15">
        <v>20697.54</v>
      </c>
      <c r="AD955" s="14">
        <f>AVERAGE(Tabela1[[#This Row],[202407-JUL]:[202506-JUN]])</f>
        <v>89.875</v>
      </c>
      <c r="AE955" s="14">
        <f t="shared" si="376"/>
        <v>99.285714285714292</v>
      </c>
      <c r="AF955" s="5">
        <v>2</v>
      </c>
      <c r="AG955" s="6">
        <v>616</v>
      </c>
      <c r="AH955" s="4">
        <v>0</v>
      </c>
      <c r="AI955" s="23">
        <f>SUM(Tabela1[[#This Row],[ESTOQUE RJ]:[ESTOQUE SC]])</f>
        <v>616</v>
      </c>
      <c r="AJ955" s="4">
        <v>600</v>
      </c>
      <c r="AK955" s="4">
        <v>0</v>
      </c>
      <c r="AL955" s="24">
        <f>SUM(Tabela1[[#This Row],[QTD CONTAINER]:[QTD FÁBRICA]])</f>
        <v>600</v>
      </c>
      <c r="AM955" s="7">
        <f t="shared" si="377"/>
        <v>6.8539638386648125</v>
      </c>
      <c r="AN955" s="7">
        <f t="shared" si="378"/>
        <v>0</v>
      </c>
      <c r="AO955" s="8">
        <f t="shared" si="379"/>
        <v>6.6759388038942973</v>
      </c>
      <c r="AP955" s="9">
        <f t="shared" si="380"/>
        <v>0</v>
      </c>
      <c r="AQ955" s="25">
        <f t="shared" si="381"/>
        <v>13.52990264255911</v>
      </c>
      <c r="AR955" s="18">
        <f t="shared" si="382"/>
        <v>6.2043165467625894</v>
      </c>
      <c r="AS955" s="7">
        <f t="shared" si="383"/>
        <v>0</v>
      </c>
      <c r="AT955" s="8">
        <f t="shared" si="384"/>
        <v>6.043165467625899</v>
      </c>
      <c r="AU955" s="9">
        <f t="shared" si="385"/>
        <v>0</v>
      </c>
      <c r="AV955" s="10">
        <f t="shared" si="386"/>
        <v>12.247482014388488</v>
      </c>
      <c r="AW955" s="22">
        <f t="shared" si="387"/>
        <v>0</v>
      </c>
      <c r="AX955" s="5">
        <f t="shared" si="388"/>
        <v>0</v>
      </c>
      <c r="AY955" s="4">
        <f>IF(
  AND(Tabela1[[#This Row],[GRUPO | ITEM]]="PALHETAS",NOT(OR(MID(Tabela1[[#This Row],[ITEM]],1,5)="YN-PF",MID(Tabela1[[#This Row],[ITEM]],1,5)="YN-PC"))),
  0,
  IF(
    ROUNDUP(
      IF(
        IF(D955="A",13-SUM(AR955:AU955),IF(D955="B",11-SUM(AR955:AU955),IF(D955="C",7-SUM(AR955:AU955))))
        &lt;0,
        0,
        IF(D955="A",13-SUM(AR955:AU955),IF(D955="B",11-SUM(AR955:AU955),IF(D955="C",7-SUM(AR955:AU955))))
      )
      *AE955/C955, 0
    )
    *C955 = 0,
    0,
    ROUNDUP(
      IF(
        IF(D955="A",13-SUM(AR955:AU955),IF(D955="B",11-SUM(AR955:AU955),IF(D955="C",7-SUM(AR955:AU955))))
        &lt;0,
        0,
        IF(D955="A",13-SUM(AR955:AU955),IF(D955="B",11-SUM(AR955:AU955),IF(D955="C",7-SUM(AR955:AU955))))
      )
      *AE955/C955, 0
    ) *C955
  )
)</f>
        <v>0</v>
      </c>
      <c r="AZ955" s="26">
        <f>IF(OR(COUNTIF(AB955,"&gt;="&amp;1.5)+COUNTIF(AA955,"&gt;="&amp;1.5)+COUNTIF(Z955,"&gt;="&amp;1.5)+COUNTIF(Y955,"&gt;="&amp;1.5)+COUNTIF(X955,"&gt;="&amp;1.5)&gt;=2,COUNTIF(AB955,"&gt;="&amp;2)&gt;=1,AND(AA955&gt;=1.5,AB955&lt;=0.3,AI955=0)),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+IFERROR(BA955*C955,0),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+IFERROR(BA955*C955,0),
IFERROR(AVERAGEIF(Tabela1[[#This Row],[COMPRA PADRÃO]:[COMPRA &gt;30%]],"&gt;"&amp;0,Tabela1[[#This Row],[COMPRA PADRÃO]:[COMPRA &gt;30%]]),
0))/Tabela1[[#This Row],[U/CX]],0)*Tabela1[[#This Row],[U/CX]])</f>
        <v>0</v>
      </c>
      <c r="BA955" s="19"/>
      <c r="BB955" s="19"/>
      <c r="BC955" s="5"/>
      <c r="BD955" s="43">
        <f t="shared" si="389"/>
        <v>2.7132075471698114</v>
      </c>
      <c r="BE955" s="44">
        <f>Tabela1[[#This Row],[MÉDIA DIÁRIA]]*180</f>
        <v>488.37735849056605</v>
      </c>
      <c r="BF955" s="44">
        <f>Tabela1[[#This Row],[MÉDIA DIÁRIA]]*IF(Tabela1[[#This Row],[ABC FAT]]="A",(13*22),IF(Tabela1[[#This Row],[ABC FAT]]="B",(9*22),IF(Tabela1[[#This Row],[ABC FAT]]="C",(3*22),0)))</f>
        <v>179.07169811320756</v>
      </c>
      <c r="BG955" s="44">
        <f>SUM(Tabela1[[#This Row],[ESTOQUE TOTAL]],Tabela1[[#This Row],[TRÂNSITO TOTAL]])</f>
        <v>1216</v>
      </c>
      <c r="BH9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2.0475969711018388E-3</v>
      </c>
    </row>
    <row r="956" spans="1:61" s="3" customFormat="1" x14ac:dyDescent="0.2">
      <c r="A956" s="4" t="s">
        <v>34</v>
      </c>
      <c r="B956" s="4" t="s">
        <v>205</v>
      </c>
      <c r="C956" s="4">
        <v>100</v>
      </c>
      <c r="D956" s="4" t="s">
        <v>16</v>
      </c>
      <c r="E956" s="5"/>
      <c r="F956" s="4">
        <v>90</v>
      </c>
      <c r="G956" s="4">
        <v>105</v>
      </c>
      <c r="H956" s="4">
        <v>5</v>
      </c>
      <c r="I956" s="4">
        <v>191</v>
      </c>
      <c r="J956" s="4">
        <v>9</v>
      </c>
      <c r="K956" s="4">
        <v>121</v>
      </c>
      <c r="L956" s="4">
        <v>150</v>
      </c>
      <c r="M956" s="4">
        <v>80</v>
      </c>
      <c r="N956" s="4">
        <v>49</v>
      </c>
      <c r="O956" s="4"/>
      <c r="P956" s="4">
        <v>30</v>
      </c>
      <c r="Q956" s="13">
        <f t="shared" si="364"/>
        <v>0</v>
      </c>
      <c r="R956" s="16">
        <f t="shared" si="365"/>
        <v>1.0843373493975903</v>
      </c>
      <c r="S956" s="16">
        <f t="shared" si="366"/>
        <v>1.2650602409638554</v>
      </c>
      <c r="T956" s="16">
        <f t="shared" si="367"/>
        <v>6.0240963855421686E-2</v>
      </c>
      <c r="U956" s="16">
        <f t="shared" si="368"/>
        <v>2.3012048192771086</v>
      </c>
      <c r="V956" s="16">
        <f t="shared" si="369"/>
        <v>0.10843373493975904</v>
      </c>
      <c r="W956" s="16">
        <f t="shared" si="370"/>
        <v>1.4578313253012047</v>
      </c>
      <c r="X956" s="16">
        <f t="shared" si="371"/>
        <v>1.8072289156626506</v>
      </c>
      <c r="Y956" s="16">
        <f t="shared" si="372"/>
        <v>0.96385542168674698</v>
      </c>
      <c r="Z956" s="16">
        <f t="shared" si="373"/>
        <v>0.59036144578313254</v>
      </c>
      <c r="AA956" s="16">
        <f t="shared" si="374"/>
        <v>0</v>
      </c>
      <c r="AB956" s="17">
        <f t="shared" si="375"/>
        <v>0.36144578313253012</v>
      </c>
      <c r="AC956" s="15">
        <v>60131.45</v>
      </c>
      <c r="AD956" s="14">
        <f>AVERAGE(Tabela1[[#This Row],[202407-JUL]:[202506-JUN]])</f>
        <v>83</v>
      </c>
      <c r="AE956" s="14">
        <f t="shared" si="376"/>
        <v>102</v>
      </c>
      <c r="AF956" s="5">
        <v>0</v>
      </c>
      <c r="AG956" s="6">
        <v>330</v>
      </c>
      <c r="AH956" s="4">
        <v>0</v>
      </c>
      <c r="AI956" s="23">
        <f>SUM(Tabela1[[#This Row],[ESTOQUE RJ]:[ESTOQUE SC]])</f>
        <v>330</v>
      </c>
      <c r="AJ956" s="4">
        <v>1000</v>
      </c>
      <c r="AK956" s="4">
        <v>0</v>
      </c>
      <c r="AL956" s="24">
        <f>SUM(Tabela1[[#This Row],[QTD CONTAINER]:[QTD FÁBRICA]])</f>
        <v>1000</v>
      </c>
      <c r="AM956" s="7">
        <f t="shared" si="377"/>
        <v>3.9759036144578315</v>
      </c>
      <c r="AN956" s="7">
        <f t="shared" si="378"/>
        <v>0</v>
      </c>
      <c r="AO956" s="8">
        <f t="shared" si="379"/>
        <v>12.048192771084338</v>
      </c>
      <c r="AP956" s="9">
        <f t="shared" si="380"/>
        <v>0</v>
      </c>
      <c r="AQ956" s="25">
        <f t="shared" si="381"/>
        <v>16.024096385542169</v>
      </c>
      <c r="AR956" s="18">
        <f t="shared" si="382"/>
        <v>3.2352941176470589</v>
      </c>
      <c r="AS956" s="7">
        <f t="shared" si="383"/>
        <v>0</v>
      </c>
      <c r="AT956" s="8">
        <f t="shared" si="384"/>
        <v>9.8039215686274517</v>
      </c>
      <c r="AU956" s="9">
        <f t="shared" si="385"/>
        <v>0</v>
      </c>
      <c r="AV956" s="10">
        <f t="shared" si="386"/>
        <v>13.03921568627451</v>
      </c>
      <c r="AW956" s="22">
        <f t="shared" si="387"/>
        <v>0</v>
      </c>
      <c r="AX956" s="5">
        <f t="shared" si="388"/>
        <v>0</v>
      </c>
      <c r="AY956" s="4">
        <f>IF(
  AND(Tabela1[[#This Row],[GRUPO | ITEM]]="PALHETAS",NOT(OR(MID(Tabela1[[#This Row],[ITEM]],1,5)="YN-PF",MID(Tabela1[[#This Row],[ITEM]],1,5)="YN-PC"))),
  0,
  IF(
    ROUNDUP(
      IF(
        IF(D956="A",13-SUM(AR956:AU956),IF(D956="B",11-SUM(AR956:AU956),IF(D956="C",7-SUM(AR956:AU956))))
        &lt;0,
        0,
        IF(D956="A",13-SUM(AR956:AU956),IF(D956="B",11-SUM(AR956:AU956),IF(D956="C",7-SUM(AR956:AU956))))
      )
      *AE956/C956, 0
    )
    *C956 = 0,
    0,
    ROUNDUP(
      IF(
        IF(D956="A",13-SUM(AR956:AU956),IF(D956="B",11-SUM(AR956:AU956),IF(D956="C",7-SUM(AR956:AU956))))
        &lt;0,
        0,
        IF(D956="A",13-SUM(AR956:AU956),IF(D956="B",11-SUM(AR956:AU956),IF(D956="C",7-SUM(AR956:AU956))))
      )
      *AE956/C956, 0
    ) *C956
  )
)</f>
        <v>0</v>
      </c>
      <c r="AZ956" s="26">
        <f>IF(OR(COUNTIF(AB956,"&gt;="&amp;1.5)+COUNTIF(AA956,"&gt;="&amp;1.5)+COUNTIF(Z956,"&gt;="&amp;1.5)+COUNTIF(Y956,"&gt;="&amp;1.5)+COUNTIF(X956,"&gt;="&amp;1.5)&gt;=2,COUNTIF(AB956,"&gt;="&amp;2)&gt;=1,AND(AA956&gt;=1.5,AB956&lt;=0.3,AI956=0)),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+IFERROR(BA956*C956,0),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+IFERROR(BA956*C956,0),
IFERROR(AVERAGEIF(Tabela1[[#This Row],[COMPRA PADRÃO]:[COMPRA &gt;30%]],"&gt;"&amp;0,Tabela1[[#This Row],[COMPRA PADRÃO]:[COMPRA &gt;30%]]),
0))/Tabela1[[#This Row],[U/CX]],0)*Tabela1[[#This Row],[U/CX]])</f>
        <v>0</v>
      </c>
      <c r="BA956" s="19"/>
      <c r="BB956" s="19"/>
      <c r="BC956" s="5"/>
      <c r="BD956" s="43">
        <f t="shared" si="389"/>
        <v>3.1320754716981134</v>
      </c>
      <c r="BE956" s="44">
        <f>Tabela1[[#This Row],[MÉDIA DIÁRIA]]*180</f>
        <v>563.77358490566041</v>
      </c>
      <c r="BF956" s="44">
        <f>Tabela1[[#This Row],[MÉDIA DIÁRIA]]*IF(Tabela1[[#This Row],[ABC FAT]]="A",(13*22),IF(Tabela1[[#This Row],[ABC FAT]]="B",(9*22),IF(Tabela1[[#This Row],[ABC FAT]]="C",(3*22),0)))</f>
        <v>620.15094339622647</v>
      </c>
      <c r="BG956" s="44">
        <f>SUM(Tabela1[[#This Row],[ESTOQUE TOTAL]],Tabela1[[#This Row],[TRÂNSITO TOTAL]])</f>
        <v>1330</v>
      </c>
      <c r="BH9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1.7737617135207496E-3</v>
      </c>
    </row>
    <row r="957" spans="1:61" s="3" customFormat="1" x14ac:dyDescent="0.2">
      <c r="A957" s="4" t="s">
        <v>48</v>
      </c>
      <c r="B957" s="4" t="s">
        <v>58</v>
      </c>
      <c r="C957" s="4">
        <v>50</v>
      </c>
      <c r="D957" s="4" t="s">
        <v>19</v>
      </c>
      <c r="E957" s="5">
        <v>1031</v>
      </c>
      <c r="F957" s="4">
        <v>49</v>
      </c>
      <c r="G957" s="4"/>
      <c r="H957" s="4">
        <v>1370</v>
      </c>
      <c r="I957" s="4">
        <v>2350</v>
      </c>
      <c r="J957" s="4">
        <v>650</v>
      </c>
      <c r="K957" s="4">
        <v>670</v>
      </c>
      <c r="L957" s="4">
        <v>1125</v>
      </c>
      <c r="M957" s="4">
        <v>425</v>
      </c>
      <c r="N957" s="4">
        <v>600</v>
      </c>
      <c r="O957" s="4">
        <v>770</v>
      </c>
      <c r="P957" s="4">
        <v>970</v>
      </c>
      <c r="Q957" s="13">
        <f t="shared" si="364"/>
        <v>1.1329670329670329</v>
      </c>
      <c r="R957" s="16">
        <f t="shared" si="365"/>
        <v>5.3846153846153849E-2</v>
      </c>
      <c r="S957" s="16">
        <f t="shared" si="366"/>
        <v>0</v>
      </c>
      <c r="T957" s="16">
        <f t="shared" si="367"/>
        <v>1.5054945054945055</v>
      </c>
      <c r="U957" s="16">
        <f t="shared" si="368"/>
        <v>2.5824175824175826</v>
      </c>
      <c r="V957" s="16">
        <f t="shared" si="369"/>
        <v>0.7142857142857143</v>
      </c>
      <c r="W957" s="16">
        <f t="shared" si="370"/>
        <v>0.73626373626373631</v>
      </c>
      <c r="X957" s="16">
        <f t="shared" si="371"/>
        <v>1.2362637362637363</v>
      </c>
      <c r="Y957" s="16">
        <f t="shared" si="372"/>
        <v>0.46703296703296704</v>
      </c>
      <c r="Z957" s="16">
        <f t="shared" si="373"/>
        <v>0.65934065934065933</v>
      </c>
      <c r="AA957" s="16">
        <f t="shared" si="374"/>
        <v>0.84615384615384615</v>
      </c>
      <c r="AB957" s="17">
        <f t="shared" si="375"/>
        <v>1.0659340659340659</v>
      </c>
      <c r="AC957" s="15">
        <v>170618.29</v>
      </c>
      <c r="AD957" s="14">
        <f>AVERAGE(Tabela1[[#This Row],[202407-JUL]:[202506-JUN]])</f>
        <v>910</v>
      </c>
      <c r="AE957" s="14">
        <f t="shared" si="376"/>
        <v>996.1</v>
      </c>
      <c r="AF957" s="5">
        <v>0</v>
      </c>
      <c r="AG957" s="6">
        <v>310</v>
      </c>
      <c r="AH957" s="4">
        <v>0</v>
      </c>
      <c r="AI957" s="23">
        <f>SUM(Tabela1[[#This Row],[ESTOQUE RJ]:[ESTOQUE SC]])</f>
        <v>310</v>
      </c>
      <c r="AJ957" s="4">
        <v>16400</v>
      </c>
      <c r="AK957" s="4">
        <v>0</v>
      </c>
      <c r="AL957" s="24">
        <f>SUM(Tabela1[[#This Row],[QTD CONTAINER]:[QTD FÁBRICA]])</f>
        <v>16400</v>
      </c>
      <c r="AM957" s="7">
        <f t="shared" si="377"/>
        <v>0.34065934065934067</v>
      </c>
      <c r="AN957" s="7">
        <f t="shared" si="378"/>
        <v>0</v>
      </c>
      <c r="AO957" s="8">
        <f t="shared" si="379"/>
        <v>18.021978021978022</v>
      </c>
      <c r="AP957" s="9">
        <f t="shared" si="380"/>
        <v>0</v>
      </c>
      <c r="AQ957" s="25">
        <f t="shared" si="381"/>
        <v>18.362637362637361</v>
      </c>
      <c r="AR957" s="18">
        <f t="shared" si="382"/>
        <v>0.31121373356088744</v>
      </c>
      <c r="AS957" s="7">
        <f t="shared" si="383"/>
        <v>0</v>
      </c>
      <c r="AT957" s="8">
        <f t="shared" si="384"/>
        <v>16.464210420640498</v>
      </c>
      <c r="AU957" s="9">
        <f t="shared" si="385"/>
        <v>0</v>
      </c>
      <c r="AV957" s="10">
        <f t="shared" si="386"/>
        <v>16.775424154201385</v>
      </c>
      <c r="AW957" s="22">
        <f t="shared" si="387"/>
        <v>0</v>
      </c>
      <c r="AX957" s="5">
        <f t="shared" si="388"/>
        <v>0</v>
      </c>
      <c r="AY957" s="4">
        <f>IF(
  AND(Tabela1[[#This Row],[GRUPO | ITEM]]="PALHETAS",NOT(OR(MID(Tabela1[[#This Row],[ITEM]],1,5)="YN-PF",MID(Tabela1[[#This Row],[ITEM]],1,5)="YN-PC"))),
  0,
  IF(
    ROUNDUP(
      IF(
        IF(D957="A",13-SUM(AR957:AU957),IF(D957="B",11-SUM(AR957:AU957),IF(D957="C",7-SUM(AR957:AU957))))
        &lt;0,
        0,
        IF(D957="A",13-SUM(AR957:AU957),IF(D957="B",11-SUM(AR957:AU957),IF(D957="C",7-SUM(AR957:AU957))))
      )
      *AE957/C957, 0
    )
    *C957 = 0,
    0,
    ROUNDUP(
      IF(
        IF(D957="A",13-SUM(AR957:AU957),IF(D957="B",11-SUM(AR957:AU957),IF(D957="C",7-SUM(AR957:AU957))))
        &lt;0,
        0,
        IF(D957="A",13-SUM(AR957:AU957),IF(D957="B",11-SUM(AR957:AU957),IF(D957="C",7-SUM(AR957:AU957))))
      )
      *AE957/C957, 0
    ) *C957
  )
)</f>
        <v>0</v>
      </c>
      <c r="AZ957" s="26">
        <f>IF(OR(COUNTIF(AB957,"&gt;="&amp;1.5)+COUNTIF(AA957,"&gt;="&amp;1.5)+COUNTIF(Z957,"&gt;="&amp;1.5)+COUNTIF(Y957,"&gt;="&amp;1.5)+COUNTIF(X957,"&gt;="&amp;1.5)&gt;=2,COUNTIF(AB957,"&gt;="&amp;2)&gt;=1,AND(AA957&gt;=1.5,AB957&lt;=0.3,AI957=0)),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+IFERROR(BA957*C957,0),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+IFERROR(BA957*C957,0),
IFERROR(AVERAGEIF(Tabela1[[#This Row],[COMPRA PADRÃO]:[COMPRA &gt;30%]],"&gt;"&amp;0,Tabela1[[#This Row],[COMPRA PADRÃO]:[COMPRA &gt;30%]]),
0))/Tabela1[[#This Row],[U/CX]],0)*Tabela1[[#This Row],[U/CX]])</f>
        <v>0</v>
      </c>
      <c r="BA957" s="19"/>
      <c r="BB957" s="19"/>
      <c r="BC957" s="5"/>
      <c r="BD957" s="43">
        <f t="shared" si="389"/>
        <v>37.773584905660378</v>
      </c>
      <c r="BE957" s="44">
        <f>Tabela1[[#This Row],[MÉDIA DIÁRIA]]*180</f>
        <v>6799.2452830188677</v>
      </c>
      <c r="BF957" s="44">
        <f>Tabela1[[#This Row],[MÉDIA DIÁRIA]]*IF(Tabela1[[#This Row],[ABC FAT]]="A",(13*22),IF(Tabela1[[#This Row],[ABC FAT]]="B",(9*22),IF(Tabela1[[#This Row],[ABC FAT]]="C",(3*22),0)))</f>
        <v>10803.245283018869</v>
      </c>
      <c r="BG957" s="44">
        <f>SUM(Tabela1[[#This Row],[ESTOQUE TOTAL]],Tabela1[[#This Row],[TRÂNSITO TOTAL]])</f>
        <v>16710</v>
      </c>
      <c r="BH9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900</v>
      </c>
      <c r="BI9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1.4707514707514708E-4</v>
      </c>
    </row>
    <row r="958" spans="1:61" s="3" customFormat="1" x14ac:dyDescent="0.2">
      <c r="A958" s="4" t="s">
        <v>104</v>
      </c>
      <c r="B958" s="4" t="s">
        <v>468</v>
      </c>
      <c r="C958" s="4">
        <v>200</v>
      </c>
      <c r="D958" s="4" t="s">
        <v>85</v>
      </c>
      <c r="E958" s="5">
        <v>170</v>
      </c>
      <c r="F958" s="4">
        <v>50</v>
      </c>
      <c r="G958" s="4">
        <v>50</v>
      </c>
      <c r="H958" s="4"/>
      <c r="I958" s="4">
        <v>200</v>
      </c>
      <c r="J958" s="4"/>
      <c r="K958" s="4">
        <v>250</v>
      </c>
      <c r="L958" s="4">
        <v>100</v>
      </c>
      <c r="M958" s="4">
        <v>50</v>
      </c>
      <c r="N958" s="4"/>
      <c r="O958" s="4">
        <v>200</v>
      </c>
      <c r="P958" s="4"/>
      <c r="Q958" s="13">
        <f t="shared" si="364"/>
        <v>1.2710280373831775</v>
      </c>
      <c r="R958" s="16">
        <f t="shared" si="365"/>
        <v>0.37383177570093457</v>
      </c>
      <c r="S958" s="16">
        <f t="shared" si="366"/>
        <v>0.37383177570093457</v>
      </c>
      <c r="T958" s="16">
        <f t="shared" si="367"/>
        <v>0</v>
      </c>
      <c r="U958" s="16">
        <f t="shared" si="368"/>
        <v>1.4953271028037383</v>
      </c>
      <c r="V958" s="16">
        <f t="shared" si="369"/>
        <v>0</v>
      </c>
      <c r="W958" s="16">
        <f t="shared" si="370"/>
        <v>1.8691588785046729</v>
      </c>
      <c r="X958" s="16">
        <f t="shared" si="371"/>
        <v>0.74766355140186913</v>
      </c>
      <c r="Y958" s="16">
        <f t="shared" si="372"/>
        <v>0.37383177570093457</v>
      </c>
      <c r="Z958" s="16">
        <f t="shared" si="373"/>
        <v>0</v>
      </c>
      <c r="AA958" s="16">
        <f t="shared" si="374"/>
        <v>1.4953271028037383</v>
      </c>
      <c r="AB958" s="17">
        <f t="shared" si="375"/>
        <v>0</v>
      </c>
      <c r="AC958" s="15">
        <v>8641.7999999999993</v>
      </c>
      <c r="AD958" s="14">
        <f>AVERAGE(Tabela1[[#This Row],[202407-JUL]:[202506-JUN]])</f>
        <v>133.75</v>
      </c>
      <c r="AE958" s="14">
        <f t="shared" si="376"/>
        <v>133.75</v>
      </c>
      <c r="AF958" s="5">
        <v>6</v>
      </c>
      <c r="AG958" s="6">
        <v>1810</v>
      </c>
      <c r="AH958" s="4">
        <v>0</v>
      </c>
      <c r="AI958" s="23">
        <f>SUM(Tabela1[[#This Row],[ESTOQUE RJ]:[ESTOQUE SC]])</f>
        <v>1810</v>
      </c>
      <c r="AJ958" s="4">
        <v>0</v>
      </c>
      <c r="AK958" s="4">
        <v>0</v>
      </c>
      <c r="AL958" s="24">
        <f>SUM(Tabela1[[#This Row],[QTD CONTAINER]:[QTD FÁBRICA]])</f>
        <v>0</v>
      </c>
      <c r="AM958" s="7">
        <f t="shared" si="377"/>
        <v>13.532710280373832</v>
      </c>
      <c r="AN958" s="7">
        <f t="shared" si="378"/>
        <v>0</v>
      </c>
      <c r="AO958" s="8">
        <f t="shared" si="379"/>
        <v>0</v>
      </c>
      <c r="AP958" s="9">
        <f t="shared" si="380"/>
        <v>0</v>
      </c>
      <c r="AQ958" s="25">
        <f t="shared" si="381"/>
        <v>13.532710280373832</v>
      </c>
      <c r="AR958" s="18">
        <f t="shared" si="382"/>
        <v>13.532710280373832</v>
      </c>
      <c r="AS958" s="7">
        <f t="shared" si="383"/>
        <v>0</v>
      </c>
      <c r="AT958" s="8">
        <f t="shared" si="384"/>
        <v>0</v>
      </c>
      <c r="AU958" s="9">
        <f t="shared" si="385"/>
        <v>0</v>
      </c>
      <c r="AV958" s="10">
        <f t="shared" si="386"/>
        <v>13.532710280373832</v>
      </c>
      <c r="AW958" s="22">
        <f t="shared" si="387"/>
        <v>0</v>
      </c>
      <c r="AX958" s="5">
        <f t="shared" si="388"/>
        <v>0</v>
      </c>
      <c r="AY958" s="4">
        <f>IF(
  AND(Tabela1[[#This Row],[GRUPO | ITEM]]="PALHETAS",NOT(OR(MID(Tabela1[[#This Row],[ITEM]],1,5)="YN-PF",MID(Tabela1[[#This Row],[ITEM]],1,5)="YN-PC"))),
  0,
  IF(
    ROUNDUP(
      IF(
        IF(D958="A",13-SUM(AR958:AU958),IF(D958="B",11-SUM(AR958:AU958),IF(D958="C",7-SUM(AR958:AU958))))
        &lt;0,
        0,
        IF(D958="A",13-SUM(AR958:AU958),IF(D958="B",11-SUM(AR958:AU958),IF(D958="C",7-SUM(AR958:AU958))))
      )
      *AE958/C958, 0
    )
    *C958 = 0,
    0,
    ROUNDUP(
      IF(
        IF(D958="A",13-SUM(AR958:AU958),IF(D958="B",11-SUM(AR958:AU958),IF(D958="C",7-SUM(AR958:AU958))))
        &lt;0,
        0,
        IF(D958="A",13-SUM(AR958:AU958),IF(D958="B",11-SUM(AR958:AU958),IF(D958="C",7-SUM(AR958:AU958))))
      )
      *AE958/C958, 0
    ) *C958
  )
)</f>
        <v>0</v>
      </c>
      <c r="AZ958" s="26">
        <f>IF(OR(COUNTIF(AB958,"&gt;="&amp;1.5)+COUNTIF(AA958,"&gt;="&amp;1.5)+COUNTIF(Z958,"&gt;="&amp;1.5)+COUNTIF(Y958,"&gt;="&amp;1.5)+COUNTIF(X958,"&gt;="&amp;1.5)&gt;=2,COUNTIF(AB958,"&gt;="&amp;2)&gt;=1,AND(AA958&gt;=1.5,AB958&lt;=0.3,AI958=0)),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+IFERROR(BA958*C958,0),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+IFERROR(BA958*C958,0),
IFERROR(AVERAGEIF(Tabela1[[#This Row],[COMPRA PADRÃO]:[COMPRA &gt;30%]],"&gt;"&amp;0,Tabela1[[#This Row],[COMPRA PADRÃO]:[COMPRA &gt;30%]]),
0))/Tabela1[[#This Row],[U/CX]],0)*Tabela1[[#This Row],[U/CX]])</f>
        <v>0</v>
      </c>
      <c r="BA958" s="19"/>
      <c r="BB958" s="19"/>
      <c r="BC958" s="5"/>
      <c r="BD958" s="43">
        <f t="shared" si="389"/>
        <v>4.0377358490566042</v>
      </c>
      <c r="BE958" s="44">
        <f>Tabela1[[#This Row],[MÉDIA DIÁRIA]]*180</f>
        <v>726.79245283018872</v>
      </c>
      <c r="BF958" s="44">
        <f>Tabela1[[#This Row],[MÉDIA DIÁRIA]]*IF(Tabela1[[#This Row],[ABC FAT]]="A",(13*22),IF(Tabela1[[#This Row],[ABC FAT]]="B",(9*22),IF(Tabela1[[#This Row],[ABC FAT]]="C",(3*22),0)))</f>
        <v>266.4905660377359</v>
      </c>
      <c r="BG958" s="44">
        <f>SUM(Tabela1[[#This Row],[ESTOQUE TOTAL]],Tabela1[[#This Row],[TRÂNSITO TOTAL]])</f>
        <v>1810</v>
      </c>
      <c r="BH9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1.3759086188992731E-3</v>
      </c>
    </row>
    <row r="959" spans="1:61" s="3" customFormat="1" x14ac:dyDescent="0.2">
      <c r="A959" s="4" t="s">
        <v>14</v>
      </c>
      <c r="B959" s="4" t="s">
        <v>621</v>
      </c>
      <c r="C959" s="4">
        <v>250</v>
      </c>
      <c r="D959" s="4" t="s">
        <v>85</v>
      </c>
      <c r="E959" s="5">
        <v>50</v>
      </c>
      <c r="F959" s="4">
        <v>100</v>
      </c>
      <c r="G959" s="4">
        <v>130</v>
      </c>
      <c r="H959" s="4">
        <v>100</v>
      </c>
      <c r="I959" s="4">
        <v>350</v>
      </c>
      <c r="J959" s="4"/>
      <c r="K959" s="4">
        <v>40</v>
      </c>
      <c r="L959" s="4">
        <v>500</v>
      </c>
      <c r="M959" s="4"/>
      <c r="N959" s="4">
        <v>250</v>
      </c>
      <c r="O959" s="4">
        <v>250</v>
      </c>
      <c r="P959" s="4">
        <v>50</v>
      </c>
      <c r="Q959" s="13">
        <f t="shared" si="364"/>
        <v>0.27472527472527475</v>
      </c>
      <c r="R959" s="16">
        <f t="shared" si="365"/>
        <v>0.5494505494505495</v>
      </c>
      <c r="S959" s="16">
        <f t="shared" si="366"/>
        <v>0.7142857142857143</v>
      </c>
      <c r="T959" s="16">
        <f t="shared" si="367"/>
        <v>0.5494505494505495</v>
      </c>
      <c r="U959" s="16">
        <f t="shared" si="368"/>
        <v>1.9230769230769231</v>
      </c>
      <c r="V959" s="16">
        <f t="shared" si="369"/>
        <v>0</v>
      </c>
      <c r="W959" s="16">
        <f t="shared" si="370"/>
        <v>0.21978021978021978</v>
      </c>
      <c r="X959" s="16">
        <f t="shared" si="371"/>
        <v>2.7472527472527473</v>
      </c>
      <c r="Y959" s="16">
        <f t="shared" si="372"/>
        <v>0</v>
      </c>
      <c r="Z959" s="16">
        <f t="shared" si="373"/>
        <v>1.3736263736263736</v>
      </c>
      <c r="AA959" s="16">
        <f t="shared" si="374"/>
        <v>1.3736263736263736</v>
      </c>
      <c r="AB959" s="17">
        <f t="shared" si="375"/>
        <v>0.27472527472527475</v>
      </c>
      <c r="AC959" s="15">
        <v>10938.4</v>
      </c>
      <c r="AD959" s="14">
        <f>AVERAGE(Tabela1[[#This Row],[202407-JUL]:[202506-JUN]])</f>
        <v>182</v>
      </c>
      <c r="AE959" s="14">
        <f t="shared" si="376"/>
        <v>240</v>
      </c>
      <c r="AF959" s="5">
        <v>0</v>
      </c>
      <c r="AG959" s="6">
        <v>536</v>
      </c>
      <c r="AH959" s="4">
        <v>0</v>
      </c>
      <c r="AI959" s="23">
        <f>SUM(Tabela1[[#This Row],[ESTOQUE RJ]:[ESTOQUE SC]])</f>
        <v>536</v>
      </c>
      <c r="AJ959" s="4">
        <v>2500</v>
      </c>
      <c r="AK959" s="4">
        <v>0</v>
      </c>
      <c r="AL959" s="24">
        <f>SUM(Tabela1[[#This Row],[QTD CONTAINER]:[QTD FÁBRICA]])</f>
        <v>2500</v>
      </c>
      <c r="AM959" s="7">
        <f t="shared" si="377"/>
        <v>2.9450549450549453</v>
      </c>
      <c r="AN959" s="7">
        <f t="shared" si="378"/>
        <v>0</v>
      </c>
      <c r="AO959" s="8">
        <f t="shared" si="379"/>
        <v>13.736263736263735</v>
      </c>
      <c r="AP959" s="9">
        <f t="shared" si="380"/>
        <v>0</v>
      </c>
      <c r="AQ959" s="25">
        <f t="shared" si="381"/>
        <v>16.681318681318679</v>
      </c>
      <c r="AR959" s="18">
        <f t="shared" si="382"/>
        <v>2.2333333333333334</v>
      </c>
      <c r="AS959" s="7">
        <f t="shared" si="383"/>
        <v>0</v>
      </c>
      <c r="AT959" s="8">
        <f t="shared" si="384"/>
        <v>10.416666666666666</v>
      </c>
      <c r="AU959" s="9">
        <f t="shared" si="385"/>
        <v>0</v>
      </c>
      <c r="AV959" s="10">
        <f t="shared" si="386"/>
        <v>12.649999999999999</v>
      </c>
      <c r="AW959" s="22">
        <f t="shared" si="387"/>
        <v>0</v>
      </c>
      <c r="AX959" s="5">
        <f t="shared" si="388"/>
        <v>0</v>
      </c>
      <c r="AY959" s="4">
        <f>IF(
  AND(Tabela1[[#This Row],[GRUPO | ITEM]]="PALHETAS",NOT(OR(MID(Tabela1[[#This Row],[ITEM]],1,5)="YN-PF",MID(Tabela1[[#This Row],[ITEM]],1,5)="YN-PC"))),
  0,
  IF(
    ROUNDUP(
      IF(
        IF(D959="A",13-SUM(AR959:AU959),IF(D959="B",11-SUM(AR959:AU959),IF(D959="C",7-SUM(AR959:AU959))))
        &lt;0,
        0,
        IF(D959="A",13-SUM(AR959:AU959),IF(D959="B",11-SUM(AR959:AU959),IF(D959="C",7-SUM(AR959:AU959))))
      )
      *AE959/C959, 0
    )
    *C959 = 0,
    0,
    ROUNDUP(
      IF(
        IF(D959="A",13-SUM(AR959:AU959),IF(D959="B",11-SUM(AR959:AU959),IF(D959="C",7-SUM(AR959:AU959))))
        &lt;0,
        0,
        IF(D959="A",13-SUM(AR959:AU959),IF(D959="B",11-SUM(AR959:AU959),IF(D959="C",7-SUM(AR959:AU959))))
      )
      *AE959/C959, 0
    ) *C959
  )
)</f>
        <v>0</v>
      </c>
      <c r="AZ959" s="26">
        <f>IF(OR(COUNTIF(AB959,"&gt;="&amp;1.5)+COUNTIF(AA959,"&gt;="&amp;1.5)+COUNTIF(Z959,"&gt;="&amp;1.5)+COUNTIF(Y959,"&gt;="&amp;1.5)+COUNTIF(X959,"&gt;="&amp;1.5)&gt;=2,COUNTIF(AB959,"&gt;="&amp;2)&gt;=1,AND(AA959&gt;=1.5,AB959&lt;=0.3,AI959=0)),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+IFERROR(BA959*C959,0),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+IFERROR(BA959*C959,0),
IFERROR(AVERAGEIF(Tabela1[[#This Row],[COMPRA PADRÃO]:[COMPRA &gt;30%]],"&gt;"&amp;0,Tabela1[[#This Row],[COMPRA PADRÃO]:[COMPRA &gt;30%]]),
0))/Tabela1[[#This Row],[U/CX]],0)*Tabela1[[#This Row],[U/CX]])</f>
        <v>0</v>
      </c>
      <c r="BA959" s="33"/>
      <c r="BB959" s="33"/>
      <c r="BC959" s="42"/>
      <c r="BD959" s="43">
        <f t="shared" si="389"/>
        <v>6.867924528301887</v>
      </c>
      <c r="BE959" s="44">
        <f>Tabela1[[#This Row],[MÉDIA DIÁRIA]]*180</f>
        <v>1236.2264150943397</v>
      </c>
      <c r="BF959" s="44">
        <f>Tabela1[[#This Row],[MÉDIA DIÁRIA]]*IF(Tabela1[[#This Row],[ABC FAT]]="A",(13*22),IF(Tabela1[[#This Row],[ABC FAT]]="B",(9*22),IF(Tabela1[[#This Row],[ABC FAT]]="C",(3*22),0)))</f>
        <v>453.28301886792457</v>
      </c>
      <c r="BG959" s="44">
        <f>SUM(Tabela1[[#This Row],[ESTOQUE TOTAL]],Tabela1[[#This Row],[TRÂNSITO TOTAL]])</f>
        <v>3036</v>
      </c>
      <c r="BH9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8.0891330891330886E-4</v>
      </c>
    </row>
    <row r="960" spans="1:61" s="3" customFormat="1" x14ac:dyDescent="0.2">
      <c r="A960" s="4" t="s">
        <v>39</v>
      </c>
      <c r="B960" s="4" t="s">
        <v>244</v>
      </c>
      <c r="C960" s="4">
        <v>200</v>
      </c>
      <c r="D960" s="4" t="s">
        <v>85</v>
      </c>
      <c r="E960" s="5">
        <v>450</v>
      </c>
      <c r="F960" s="4">
        <v>200</v>
      </c>
      <c r="G960" s="4"/>
      <c r="H960" s="4">
        <v>200</v>
      </c>
      <c r="I960" s="4">
        <v>400</v>
      </c>
      <c r="J960" s="4">
        <v>200</v>
      </c>
      <c r="K960" s="4">
        <v>400</v>
      </c>
      <c r="L960" s="4"/>
      <c r="M960" s="4">
        <v>100</v>
      </c>
      <c r="N960" s="4"/>
      <c r="O960" s="4">
        <v>100</v>
      </c>
      <c r="P960" s="4">
        <v>200</v>
      </c>
      <c r="Q960" s="13">
        <f t="shared" si="364"/>
        <v>1.8</v>
      </c>
      <c r="R960" s="16">
        <f t="shared" si="365"/>
        <v>0.8</v>
      </c>
      <c r="S960" s="16">
        <f t="shared" si="366"/>
        <v>0</v>
      </c>
      <c r="T960" s="16">
        <f t="shared" si="367"/>
        <v>0.8</v>
      </c>
      <c r="U960" s="16">
        <f t="shared" si="368"/>
        <v>1.6</v>
      </c>
      <c r="V960" s="16">
        <f t="shared" si="369"/>
        <v>0.8</v>
      </c>
      <c r="W960" s="16">
        <f t="shared" si="370"/>
        <v>1.6</v>
      </c>
      <c r="X960" s="16">
        <f t="shared" si="371"/>
        <v>0</v>
      </c>
      <c r="Y960" s="16">
        <f t="shared" si="372"/>
        <v>0.4</v>
      </c>
      <c r="Z960" s="16">
        <f t="shared" si="373"/>
        <v>0</v>
      </c>
      <c r="AA960" s="16">
        <f t="shared" si="374"/>
        <v>0.4</v>
      </c>
      <c r="AB960" s="17">
        <f t="shared" si="375"/>
        <v>0.8</v>
      </c>
      <c r="AC960" s="15">
        <v>5599.5</v>
      </c>
      <c r="AD960" s="14">
        <f>AVERAGE(Tabela1[[#This Row],[202407-JUL]:[202506-JUN]])</f>
        <v>250</v>
      </c>
      <c r="AE960" s="14">
        <f t="shared" si="376"/>
        <v>250</v>
      </c>
      <c r="AF960" s="5">
        <v>0</v>
      </c>
      <c r="AG960" s="6">
        <v>3964</v>
      </c>
      <c r="AH960" s="4">
        <v>0</v>
      </c>
      <c r="AI960" s="23">
        <f>SUM(Tabela1[[#This Row],[ESTOQUE RJ]:[ESTOQUE SC]])</f>
        <v>3964</v>
      </c>
      <c r="AJ960" s="4">
        <v>0</v>
      </c>
      <c r="AK960" s="4">
        <v>0</v>
      </c>
      <c r="AL960" s="24">
        <f>SUM(Tabela1[[#This Row],[QTD CONTAINER]:[QTD FÁBRICA]])</f>
        <v>0</v>
      </c>
      <c r="AM960" s="7">
        <f t="shared" si="377"/>
        <v>15.856</v>
      </c>
      <c r="AN960" s="7">
        <f t="shared" si="378"/>
        <v>0</v>
      </c>
      <c r="AO960" s="8">
        <f t="shared" si="379"/>
        <v>0</v>
      </c>
      <c r="AP960" s="9">
        <f t="shared" si="380"/>
        <v>0</v>
      </c>
      <c r="AQ960" s="25">
        <f t="shared" si="381"/>
        <v>15.856</v>
      </c>
      <c r="AR960" s="18">
        <f t="shared" si="382"/>
        <v>15.856</v>
      </c>
      <c r="AS960" s="7">
        <f t="shared" si="383"/>
        <v>0</v>
      </c>
      <c r="AT960" s="8">
        <f t="shared" si="384"/>
        <v>0</v>
      </c>
      <c r="AU960" s="9">
        <f t="shared" si="385"/>
        <v>0</v>
      </c>
      <c r="AV960" s="10">
        <f t="shared" si="386"/>
        <v>15.856</v>
      </c>
      <c r="AW960" s="22">
        <f t="shared" si="387"/>
        <v>0</v>
      </c>
      <c r="AX960" s="5">
        <f t="shared" si="388"/>
        <v>0</v>
      </c>
      <c r="AY960" s="4">
        <f>IF(
  AND(Tabela1[[#This Row],[GRUPO | ITEM]]="PALHETAS",NOT(OR(MID(Tabela1[[#This Row],[ITEM]],1,5)="YN-PF",MID(Tabela1[[#This Row],[ITEM]],1,5)="YN-PC"))),
  0,
  IF(
    ROUNDUP(
      IF(
        IF(D960="A",13-SUM(AR960:AU960),IF(D960="B",11-SUM(AR960:AU960),IF(D960="C",7-SUM(AR960:AU960))))
        &lt;0,
        0,
        IF(D960="A",13-SUM(AR960:AU960),IF(D960="B",11-SUM(AR960:AU960),IF(D960="C",7-SUM(AR960:AU960))))
      )
      *AE960/C960, 0
    )
    *C960 = 0,
    0,
    ROUNDUP(
      IF(
        IF(D960="A",13-SUM(AR960:AU960),IF(D960="B",11-SUM(AR960:AU960),IF(D960="C",7-SUM(AR960:AU960))))
        &lt;0,
        0,
        IF(D960="A",13-SUM(AR960:AU960),IF(D960="B",11-SUM(AR960:AU960),IF(D960="C",7-SUM(AR960:AU960))))
      )
      *AE960/C960, 0
    ) *C960
  )
)</f>
        <v>0</v>
      </c>
      <c r="AZ960" s="26">
        <f>IF(OR(COUNTIF(AB960,"&gt;="&amp;1.5)+COUNTIF(AA960,"&gt;="&amp;1.5)+COUNTIF(Z960,"&gt;="&amp;1.5)+COUNTIF(Y960,"&gt;="&amp;1.5)+COUNTIF(X960,"&gt;="&amp;1.5)&gt;=2,COUNTIF(AB960,"&gt;="&amp;2)&gt;=1,AND(AA960&gt;=1.5,AB960&lt;=0.3,AI960=0)),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+IFERROR(BA960*C960,0),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+IFERROR(BA960*C960,0),
IFERROR(AVERAGEIF(Tabela1[[#This Row],[COMPRA PADRÃO]:[COMPRA &gt;30%]],"&gt;"&amp;0,Tabela1[[#This Row],[COMPRA PADRÃO]:[COMPRA &gt;30%]]),
0))/Tabela1[[#This Row],[U/CX]],0)*Tabela1[[#This Row],[U/CX]])</f>
        <v>0</v>
      </c>
      <c r="BA960" s="19"/>
      <c r="BB960" s="19"/>
      <c r="BC960" s="5"/>
      <c r="BD960" s="43">
        <f t="shared" si="389"/>
        <v>8.4905660377358494</v>
      </c>
      <c r="BE960" s="44">
        <f>Tabela1[[#This Row],[MÉDIA DIÁRIA]]*180</f>
        <v>1528.3018867924529</v>
      </c>
      <c r="BF960" s="44">
        <f>Tabela1[[#This Row],[MÉDIA DIÁRIA]]*IF(Tabela1[[#This Row],[ABC FAT]]="A",(13*22),IF(Tabela1[[#This Row],[ABC FAT]]="B",(9*22),IF(Tabela1[[#This Row],[ABC FAT]]="C",(3*22),0)))</f>
        <v>560.37735849056605</v>
      </c>
      <c r="BG960" s="44">
        <f>SUM(Tabela1[[#This Row],[ESTOQUE TOTAL]],Tabela1[[#This Row],[TRÂNSITO TOTAL]])</f>
        <v>3964</v>
      </c>
      <c r="BH9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6.5432098765432097E-4</v>
      </c>
    </row>
    <row r="961" spans="1:61" s="3" customFormat="1" x14ac:dyDescent="0.2">
      <c r="A961" s="4" t="s">
        <v>39</v>
      </c>
      <c r="B961" s="4" t="s">
        <v>712</v>
      </c>
      <c r="C961" s="4">
        <v>200</v>
      </c>
      <c r="D961" s="4" t="s">
        <v>85</v>
      </c>
      <c r="E961" s="5">
        <v>200</v>
      </c>
      <c r="F961" s="4">
        <v>550</v>
      </c>
      <c r="G961" s="4">
        <v>1400</v>
      </c>
      <c r="H961" s="4">
        <v>400</v>
      </c>
      <c r="I961" s="4">
        <v>500</v>
      </c>
      <c r="J961" s="4"/>
      <c r="K961" s="4">
        <v>200</v>
      </c>
      <c r="L961" s="4">
        <v>300</v>
      </c>
      <c r="M961" s="4">
        <v>1100</v>
      </c>
      <c r="N961" s="4">
        <v>400</v>
      </c>
      <c r="O961" s="4">
        <v>200</v>
      </c>
      <c r="P961" s="4">
        <v>600</v>
      </c>
      <c r="Q961" s="13">
        <f t="shared" si="364"/>
        <v>0.37606837606837601</v>
      </c>
      <c r="R961" s="16">
        <f t="shared" si="365"/>
        <v>1.0341880341880341</v>
      </c>
      <c r="S961" s="16">
        <f t="shared" si="366"/>
        <v>2.632478632478632</v>
      </c>
      <c r="T961" s="16">
        <f t="shared" si="367"/>
        <v>0.75213675213675202</v>
      </c>
      <c r="U961" s="16">
        <f t="shared" si="368"/>
        <v>0.94017094017094005</v>
      </c>
      <c r="V961" s="16">
        <f t="shared" si="369"/>
        <v>0</v>
      </c>
      <c r="W961" s="16">
        <f t="shared" si="370"/>
        <v>0.37606837606837601</v>
      </c>
      <c r="X961" s="16">
        <f t="shared" si="371"/>
        <v>0.5641025641025641</v>
      </c>
      <c r="Y961" s="16">
        <f t="shared" si="372"/>
        <v>2.0683760683760681</v>
      </c>
      <c r="Z961" s="16">
        <f t="shared" si="373"/>
        <v>0.75213675213675202</v>
      </c>
      <c r="AA961" s="16">
        <f t="shared" si="374"/>
        <v>0.37606837606837601</v>
      </c>
      <c r="AB961" s="17">
        <f t="shared" si="375"/>
        <v>1.1282051282051282</v>
      </c>
      <c r="AC961" s="15">
        <v>18846</v>
      </c>
      <c r="AD961" s="14">
        <f>AVERAGE(Tabela1[[#This Row],[202407-JUL]:[202506-JUN]])</f>
        <v>531.81818181818187</v>
      </c>
      <c r="AE961" s="14">
        <f t="shared" si="376"/>
        <v>531.81818181818187</v>
      </c>
      <c r="AF961" s="5">
        <v>0</v>
      </c>
      <c r="AG961" s="6">
        <v>10121</v>
      </c>
      <c r="AH961" s="4">
        <v>0</v>
      </c>
      <c r="AI961" s="23">
        <f>SUM(Tabela1[[#This Row],[ESTOQUE RJ]:[ESTOQUE SC]])</f>
        <v>10121</v>
      </c>
      <c r="AJ961" s="4">
        <v>0</v>
      </c>
      <c r="AK961" s="4">
        <v>0</v>
      </c>
      <c r="AL961" s="24">
        <f>SUM(Tabela1[[#This Row],[QTD CONTAINER]:[QTD FÁBRICA]])</f>
        <v>0</v>
      </c>
      <c r="AM961" s="7">
        <f t="shared" si="377"/>
        <v>19.03094017094017</v>
      </c>
      <c r="AN961" s="7">
        <f t="shared" si="378"/>
        <v>0</v>
      </c>
      <c r="AO961" s="8">
        <f t="shared" si="379"/>
        <v>0</v>
      </c>
      <c r="AP961" s="9">
        <f t="shared" si="380"/>
        <v>0</v>
      </c>
      <c r="AQ961" s="25">
        <f t="shared" si="381"/>
        <v>19.03094017094017</v>
      </c>
      <c r="AR961" s="18">
        <f t="shared" si="382"/>
        <v>19.03094017094017</v>
      </c>
      <c r="AS961" s="7">
        <f t="shared" si="383"/>
        <v>0</v>
      </c>
      <c r="AT961" s="8">
        <f t="shared" si="384"/>
        <v>0</v>
      </c>
      <c r="AU961" s="9">
        <f t="shared" si="385"/>
        <v>0</v>
      </c>
      <c r="AV961" s="10">
        <f t="shared" si="386"/>
        <v>19.03094017094017</v>
      </c>
      <c r="AW961" s="22">
        <f t="shared" si="387"/>
        <v>0</v>
      </c>
      <c r="AX961" s="5">
        <f t="shared" si="388"/>
        <v>0</v>
      </c>
      <c r="AY961" s="4">
        <f>IF(
  AND(Tabela1[[#This Row],[GRUPO | ITEM]]="PALHETAS",NOT(OR(MID(Tabela1[[#This Row],[ITEM]],1,5)="YN-PF",MID(Tabela1[[#This Row],[ITEM]],1,5)="YN-PC"))),
  0,
  IF(
    ROUNDUP(
      IF(
        IF(D961="A",13-SUM(AR961:AU961),IF(D961="B",11-SUM(AR961:AU961),IF(D961="C",7-SUM(AR961:AU961))))
        &lt;0,
        0,
        IF(D961="A",13-SUM(AR961:AU961),IF(D961="B",11-SUM(AR961:AU961),IF(D961="C",7-SUM(AR961:AU961))))
      )
      *AE961/C961, 0
    )
    *C961 = 0,
    0,
    ROUNDUP(
      IF(
        IF(D961="A",13-SUM(AR961:AU961),IF(D961="B",11-SUM(AR961:AU961),IF(D961="C",7-SUM(AR961:AU961))))
        &lt;0,
        0,
        IF(D961="A",13-SUM(AR961:AU961),IF(D961="B",11-SUM(AR961:AU961),IF(D961="C",7-SUM(AR961:AU961))))
      )
      *AE961/C961, 0
    ) *C961
  )
)</f>
        <v>0</v>
      </c>
      <c r="AZ961" s="26">
        <f>IF(OR(COUNTIF(AB961,"&gt;="&amp;1.5)+COUNTIF(AA961,"&gt;="&amp;1.5)+COUNTIF(Z961,"&gt;="&amp;1.5)+COUNTIF(Y961,"&gt;="&amp;1.5)+COUNTIF(X961,"&gt;="&amp;1.5)&gt;=2,COUNTIF(AB961,"&gt;="&amp;2)&gt;=1,AND(AA961&gt;=1.5,AB961&lt;=0.3,AI961=0)),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+IFERROR(BA961*C961,0),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+IFERROR(BA961*C961,0),
IFERROR(AVERAGEIF(Tabela1[[#This Row],[COMPRA PADRÃO]:[COMPRA &gt;30%]],"&gt;"&amp;0,Tabela1[[#This Row],[COMPRA PADRÃO]:[COMPRA &gt;30%]]),
0))/Tabela1[[#This Row],[U/CX]],0)*Tabela1[[#This Row],[U/CX]])</f>
        <v>0</v>
      </c>
      <c r="BA961" s="19"/>
      <c r="BB961" s="19"/>
      <c r="BC961" s="5"/>
      <c r="BD961" s="43">
        <f t="shared" si="389"/>
        <v>22.075471698113208</v>
      </c>
      <c r="BE961" s="44">
        <f>Tabela1[[#This Row],[MÉDIA DIÁRIA]]*180</f>
        <v>3973.5849056603774</v>
      </c>
      <c r="BF961" s="44">
        <f>Tabela1[[#This Row],[MÉDIA DIÁRIA]]*IF(Tabela1[[#This Row],[ABC FAT]]="A",(13*22),IF(Tabela1[[#This Row],[ABC FAT]]="B",(9*22),IF(Tabela1[[#This Row],[ABC FAT]]="C",(3*22),0)))</f>
        <v>1456.9811320754718</v>
      </c>
      <c r="BG961" s="44">
        <f>SUM(Tabela1[[#This Row],[ESTOQUE TOTAL]],Tabela1[[#This Row],[TRÂNSITO TOTAL]])</f>
        <v>10121</v>
      </c>
      <c r="BH9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2.5166191832858497E-4</v>
      </c>
    </row>
    <row r="962" spans="1:61" s="3" customFormat="1" x14ac:dyDescent="0.2">
      <c r="A962" s="4" t="s">
        <v>994</v>
      </c>
      <c r="B962" s="4" t="s">
        <v>1134</v>
      </c>
      <c r="C962" s="4">
        <v>120</v>
      </c>
      <c r="D962" s="4" t="s">
        <v>85</v>
      </c>
      <c r="E962" s="5"/>
      <c r="F962" s="4"/>
      <c r="G962" s="4"/>
      <c r="H962" s="4"/>
      <c r="I962" s="4"/>
      <c r="J962" s="4"/>
      <c r="K962" s="4"/>
      <c r="L962" s="4">
        <v>20</v>
      </c>
      <c r="M962" s="4">
        <v>20</v>
      </c>
      <c r="N962" s="4">
        <v>20</v>
      </c>
      <c r="O962" s="4">
        <v>140</v>
      </c>
      <c r="P962" s="4">
        <v>60</v>
      </c>
      <c r="Q962" s="13">
        <f t="shared" ref="Q962:Q1025" si="390">IFERROR(E962/AVERAGE($E962:$P962),"")</f>
        <v>0</v>
      </c>
      <c r="R962" s="16">
        <f t="shared" ref="R962:R1025" si="391">IFERROR(F962/AVERAGE($E962:$P962),"")</f>
        <v>0</v>
      </c>
      <c r="S962" s="16">
        <f t="shared" ref="S962:S1025" si="392">IFERROR(G962/AVERAGE($E962:$P962),"")</f>
        <v>0</v>
      </c>
      <c r="T962" s="16">
        <f t="shared" ref="T962:T1025" si="393">IFERROR(H962/AVERAGE($E962:$P962),"")</f>
        <v>0</v>
      </c>
      <c r="U962" s="16">
        <f t="shared" ref="U962:U1025" si="394">IFERROR(I962/AVERAGE($E962:$P962),"")</f>
        <v>0</v>
      </c>
      <c r="V962" s="16">
        <f t="shared" ref="V962:V1025" si="395">IFERROR(J962/AVERAGE($E962:$P962),"")</f>
        <v>0</v>
      </c>
      <c r="W962" s="16">
        <f t="shared" ref="W962:W1025" si="396">IFERROR(K962/AVERAGE($E962:$P962),"")</f>
        <v>0</v>
      </c>
      <c r="X962" s="16">
        <f t="shared" ref="X962:X1025" si="397">IFERROR(L962/AVERAGE($E962:$P962),"")</f>
        <v>0.38461538461538464</v>
      </c>
      <c r="Y962" s="16">
        <f t="shared" ref="Y962:Y1025" si="398">IFERROR(M962/AVERAGE($E962:$P962),"")</f>
        <v>0.38461538461538464</v>
      </c>
      <c r="Z962" s="16">
        <f t="shared" ref="Z962:Z1025" si="399">IFERROR(N962/AVERAGE($E962:$P962),"")</f>
        <v>0.38461538461538464</v>
      </c>
      <c r="AA962" s="16">
        <f t="shared" ref="AA962:AA1025" si="400">IFERROR(O962/AVERAGE($E962:$P962),"")</f>
        <v>2.6923076923076925</v>
      </c>
      <c r="AB962" s="17">
        <f t="shared" ref="AB962:AB1025" si="401">IFERROR(P962/AVERAGE($E962:$P962),"")</f>
        <v>1.1538461538461537</v>
      </c>
      <c r="AC962" s="15">
        <v>5940</v>
      </c>
      <c r="AD962" s="14">
        <f>AVERAGE(Tabela1[[#This Row],[202407-JUL]:[202506-JUN]])</f>
        <v>52</v>
      </c>
      <c r="AE962" s="14">
        <f t="shared" ref="AE962:AE1025" si="402">IFERROR(AVERAGEIF(Q962:AB962,"&gt;"&amp;0.3,E962:P962),0)</f>
        <v>52</v>
      </c>
      <c r="AF962" s="5">
        <v>0</v>
      </c>
      <c r="AG962" s="6">
        <v>460</v>
      </c>
      <c r="AH962" s="4">
        <v>0</v>
      </c>
      <c r="AI962" s="23">
        <f>SUM(Tabela1[[#This Row],[ESTOQUE RJ]:[ESTOQUE SC]])</f>
        <v>460</v>
      </c>
      <c r="AJ962" s="4">
        <v>0</v>
      </c>
      <c r="AK962" s="4">
        <v>0</v>
      </c>
      <c r="AL962" s="24">
        <f>SUM(Tabela1[[#This Row],[QTD CONTAINER]:[QTD FÁBRICA]])</f>
        <v>0</v>
      </c>
      <c r="AM962" s="7">
        <f t="shared" ref="AM962:AM1025" si="403">AG962/AD962</f>
        <v>8.8461538461538467</v>
      </c>
      <c r="AN962" s="7">
        <f t="shared" ref="AN962:AN1025" si="404">AH962/AD962</f>
        <v>0</v>
      </c>
      <c r="AO962" s="8">
        <f t="shared" ref="AO962:AO1025" si="405">AJ962/AD962</f>
        <v>0</v>
      </c>
      <c r="AP962" s="9">
        <f t="shared" ref="AP962:AP1025" si="406">AK962/AD962</f>
        <v>0</v>
      </c>
      <c r="AQ962" s="25">
        <f t="shared" ref="AQ962:AQ1025" si="407">SUM(AM962:AP962)</f>
        <v>8.8461538461538467</v>
      </c>
      <c r="AR962" s="18">
        <f t="shared" ref="AR962:AR1025" si="408">AG962/AE962</f>
        <v>8.8461538461538467</v>
      </c>
      <c r="AS962" s="7">
        <f t="shared" ref="AS962:AS1025" si="409">AH962/AE962</f>
        <v>0</v>
      </c>
      <c r="AT962" s="8">
        <f t="shared" ref="AT962:AT1025" si="410">AJ962/AE962</f>
        <v>0</v>
      </c>
      <c r="AU962" s="9">
        <f t="shared" ref="AU962:AU1025" si="411">AK962/AE962</f>
        <v>0</v>
      </c>
      <c r="AV962" s="10">
        <f t="shared" ref="AV962:AV1025" si="412">SUM(AR962:AU962)</f>
        <v>8.8461538461538467</v>
      </c>
      <c r="AW962" s="22">
        <f t="shared" ref="AW962:AW1025" si="413">IFERROR(AZ962/AVERAGE(AD962:AE962),0)</f>
        <v>0</v>
      </c>
      <c r="AX962" s="5">
        <f t="shared" ref="AX962:AX1025" si="414">IF(
  AND(A962="PALHETAS",NOT(OR(MID(B962,1,5)="YN-PF",MID(B962,1,5)="YN-PC"))),
  0,
  IF(
    ROUNDUP(
      IF(
        IF(D962="A",13-SUM(AM962:AP962),IF(D962="B",11-SUM(AM962:AP962),IF(D962="C",7-SUM(AM962:AP962))))
        &lt;0,
        0,
        IF(D962="A",13-SUM(AM962:AP962),IF(D962="B",11-SUM(AM962:AP962),IF(D962="C",7-SUM(AM962:AP962))))
      )
      *AD962/C962,
      0
    )*C962 = 0,
    0,
    ROUNDUP(
      IF(
        IF(D962="A",13-SUM(AM962:AP962),IF(D962="B",11-SUM(AM962:AP962),IF(D962="C",7-SUM(AM962:AP962))))
        &lt;0,
        0,
        IF(D962="A",13-SUM(AM962:AP962),IF(D962="B",11-SUM(AM962:AP962),IF(D962="C",7-SUM(AM962:AP962))))
      )
      *AD962/C962,
      0
    )*C962
  )
)</f>
        <v>0</v>
      </c>
      <c r="AY962" s="4">
        <f>IF(
  AND(Tabela1[[#This Row],[GRUPO | ITEM]]="PALHETAS",NOT(OR(MID(Tabela1[[#This Row],[ITEM]],1,5)="YN-PF",MID(Tabela1[[#This Row],[ITEM]],1,5)="YN-PC"))),
  0,
  IF(
    ROUNDUP(
      IF(
        IF(D962="A",13-SUM(AR962:AU962),IF(D962="B",11-SUM(AR962:AU962),IF(D962="C",7-SUM(AR962:AU962))))
        &lt;0,
        0,
        IF(D962="A",13-SUM(AR962:AU962),IF(D962="B",11-SUM(AR962:AU962),IF(D962="C",7-SUM(AR962:AU962))))
      )
      *AE962/C962, 0
    )
    *C962 = 0,
    0,
    ROUNDUP(
      IF(
        IF(D962="A",13-SUM(AR962:AU962),IF(D962="B",11-SUM(AR962:AU962),IF(D962="C",7-SUM(AR962:AU962))))
        &lt;0,
        0,
        IF(D962="A",13-SUM(AR962:AU962),IF(D962="B",11-SUM(AR962:AU962),IF(D962="C",7-SUM(AR962:AU962))))
      )
      *AE962/C962, 0
    ) *C962
  )
)</f>
        <v>0</v>
      </c>
      <c r="AZ962" s="26">
        <f>IF(OR(COUNTIF(AB962,"&gt;="&amp;1.5)+COUNTIF(AA962,"&gt;="&amp;1.5)+COUNTIF(Z962,"&gt;="&amp;1.5)+COUNTIF(Y962,"&gt;="&amp;1.5)+COUNTIF(X962,"&gt;="&amp;1.5)&gt;=2,COUNTIF(AB962,"&gt;="&amp;2)&gt;=1,AND(AA962&gt;=1.5,AB962&lt;=0.3,AI962=0)),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+IFERROR(BA962*C962,0),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+IFERROR(BA962*C962,0),
IFERROR(AVERAGEIF(Tabela1[[#This Row],[COMPRA PADRÃO]:[COMPRA &gt;30%]],"&gt;"&amp;0,Tabela1[[#This Row],[COMPRA PADRÃO]:[COMPRA &gt;30%]]),
0))/Tabela1[[#This Row],[U/CX]],0)*Tabela1[[#This Row],[U/CX]])</f>
        <v>0</v>
      </c>
      <c r="BA962" s="19"/>
      <c r="BB962" s="19"/>
      <c r="BC962" s="5"/>
      <c r="BD962" s="43">
        <f t="shared" ref="BD962:BD1025" si="415">SUM(E962,F962,G962,H962,I962,J962,K962,L962,M962,N962,O962,P962)/265</f>
        <v>0.98113207547169812</v>
      </c>
      <c r="BE962" s="44">
        <f>Tabela1[[#This Row],[MÉDIA DIÁRIA]]*180</f>
        <v>176.60377358490567</v>
      </c>
      <c r="BF962" s="44">
        <f>Tabela1[[#This Row],[MÉDIA DIÁRIA]]*IF(Tabela1[[#This Row],[ABC FAT]]="A",(13*22),IF(Tabela1[[#This Row],[ABC FAT]]="B",(9*22),IF(Tabela1[[#This Row],[ABC FAT]]="C",(3*22),0)))</f>
        <v>64.754716981132077</v>
      </c>
      <c r="BG962" s="44">
        <f>SUM(Tabela1[[#This Row],[ESTOQUE TOTAL]],Tabela1[[#This Row],[TRÂNSITO TOTAL]])</f>
        <v>460</v>
      </c>
      <c r="BH9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5.6623931623931622E-3</v>
      </c>
    </row>
    <row r="963" spans="1:61" s="3" customFormat="1" x14ac:dyDescent="0.2">
      <c r="A963" s="4" t="s">
        <v>202</v>
      </c>
      <c r="B963" s="4" t="s">
        <v>393</v>
      </c>
      <c r="C963" s="4">
        <v>15</v>
      </c>
      <c r="D963" s="4" t="s">
        <v>85</v>
      </c>
      <c r="E963" s="5">
        <v>30</v>
      </c>
      <c r="F963" s="4">
        <v>15</v>
      </c>
      <c r="G963" s="4"/>
      <c r="H963" s="4">
        <v>15</v>
      </c>
      <c r="I963" s="4">
        <v>15</v>
      </c>
      <c r="J963" s="4"/>
      <c r="K963" s="4">
        <v>45</v>
      </c>
      <c r="L963" s="4"/>
      <c r="M963" s="4"/>
      <c r="N963" s="4"/>
      <c r="O963" s="4">
        <v>15</v>
      </c>
      <c r="P963" s="4">
        <v>60</v>
      </c>
      <c r="Q963" s="13">
        <f t="shared" si="390"/>
        <v>1.0769230769230769</v>
      </c>
      <c r="R963" s="16">
        <f t="shared" si="391"/>
        <v>0.53846153846153844</v>
      </c>
      <c r="S963" s="16">
        <f t="shared" si="392"/>
        <v>0</v>
      </c>
      <c r="T963" s="16">
        <f t="shared" si="393"/>
        <v>0.53846153846153844</v>
      </c>
      <c r="U963" s="16">
        <f t="shared" si="394"/>
        <v>0.53846153846153844</v>
      </c>
      <c r="V963" s="16">
        <f t="shared" si="395"/>
        <v>0</v>
      </c>
      <c r="W963" s="16">
        <f t="shared" si="396"/>
        <v>1.6153846153846154</v>
      </c>
      <c r="X963" s="16">
        <f t="shared" si="397"/>
        <v>0</v>
      </c>
      <c r="Y963" s="16">
        <f t="shared" si="398"/>
        <v>0</v>
      </c>
      <c r="Z963" s="16">
        <f t="shared" si="399"/>
        <v>0</v>
      </c>
      <c r="AA963" s="16">
        <f t="shared" si="400"/>
        <v>0.53846153846153844</v>
      </c>
      <c r="AB963" s="17">
        <f t="shared" si="401"/>
        <v>2.1538461538461537</v>
      </c>
      <c r="AC963" s="15">
        <v>2783.7</v>
      </c>
      <c r="AD963" s="14">
        <f>AVERAGE(Tabela1[[#This Row],[202407-JUL]:[202506-JUN]])</f>
        <v>27.857142857142858</v>
      </c>
      <c r="AE963" s="14">
        <f t="shared" si="402"/>
        <v>27.857142857142858</v>
      </c>
      <c r="AF963" s="5">
        <v>0</v>
      </c>
      <c r="AG963" s="6">
        <v>210</v>
      </c>
      <c r="AH963" s="4">
        <v>135</v>
      </c>
      <c r="AI963" s="23">
        <f>SUM(Tabela1[[#This Row],[ESTOQUE RJ]:[ESTOQUE SC]])</f>
        <v>345</v>
      </c>
      <c r="AJ963" s="4">
        <v>0</v>
      </c>
      <c r="AK963" s="4">
        <v>0</v>
      </c>
      <c r="AL963" s="24">
        <f>SUM(Tabela1[[#This Row],[QTD CONTAINER]:[QTD FÁBRICA]])</f>
        <v>0</v>
      </c>
      <c r="AM963" s="7">
        <f t="shared" si="403"/>
        <v>7.5384615384615383</v>
      </c>
      <c r="AN963" s="7">
        <f t="shared" si="404"/>
        <v>4.8461538461538458</v>
      </c>
      <c r="AO963" s="8">
        <f t="shared" si="405"/>
        <v>0</v>
      </c>
      <c r="AP963" s="9">
        <f t="shared" si="406"/>
        <v>0</v>
      </c>
      <c r="AQ963" s="25">
        <f t="shared" si="407"/>
        <v>12.384615384615383</v>
      </c>
      <c r="AR963" s="18">
        <f t="shared" si="408"/>
        <v>7.5384615384615383</v>
      </c>
      <c r="AS963" s="7">
        <f t="shared" si="409"/>
        <v>4.8461538461538458</v>
      </c>
      <c r="AT963" s="8">
        <f t="shared" si="410"/>
        <v>0</v>
      </c>
      <c r="AU963" s="9">
        <f t="shared" si="411"/>
        <v>0</v>
      </c>
      <c r="AV963" s="10">
        <f t="shared" si="412"/>
        <v>12.384615384615383</v>
      </c>
      <c r="AW963" s="22">
        <f t="shared" si="413"/>
        <v>5.9230769230769234</v>
      </c>
      <c r="AX963" s="5">
        <f t="shared" si="414"/>
        <v>0</v>
      </c>
      <c r="AY963" s="4">
        <f>IF(
  AND(Tabela1[[#This Row],[GRUPO | ITEM]]="PALHETAS",NOT(OR(MID(Tabela1[[#This Row],[ITEM]],1,5)="YN-PF",MID(Tabela1[[#This Row],[ITEM]],1,5)="YN-PC"))),
  0,
  IF(
    ROUNDUP(
      IF(
        IF(D963="A",13-SUM(AR963:AU963),IF(D963="B",11-SUM(AR963:AU963),IF(D963="C",7-SUM(AR963:AU963))))
        &lt;0,
        0,
        IF(D963="A",13-SUM(AR963:AU963),IF(D963="B",11-SUM(AR963:AU963),IF(D963="C",7-SUM(AR963:AU963))))
      )
      *AE963/C963, 0
    )
    *C963 = 0,
    0,
    ROUNDUP(
      IF(
        IF(D963="A",13-SUM(AR963:AU963),IF(D963="B",11-SUM(AR963:AU963),IF(D963="C",7-SUM(AR963:AU963))))
        &lt;0,
        0,
        IF(D963="A",13-SUM(AR963:AU963),IF(D963="B",11-SUM(AR963:AU963),IF(D963="C",7-SUM(AR963:AU963))))
      )
      *AE963/C963, 0
    ) *C963
  )
)</f>
        <v>0</v>
      </c>
      <c r="AZ963" s="26">
        <f>IF(OR(COUNTIF(AB963,"&gt;="&amp;1.5)+COUNTIF(AA963,"&gt;="&amp;1.5)+COUNTIF(Z963,"&gt;="&amp;1.5)+COUNTIF(Y963,"&gt;="&amp;1.5)+COUNTIF(X963,"&gt;="&amp;1.5)&gt;=2,COUNTIF(AB963,"&gt;="&amp;2)&gt;=1,AND(AA963&gt;=1.5,AB963&lt;=0.3,AI963=0)),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+IFERROR(BA963*C963,0),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+IFERROR(BA963*C963,0),
IFERROR(AVERAGEIF(Tabela1[[#This Row],[COMPRA PADRÃO]:[COMPRA &gt;30%]],"&gt;"&amp;0,Tabela1[[#This Row],[COMPRA PADRÃO]:[COMPRA &gt;30%]]),
0))/Tabela1[[#This Row],[U/CX]],0)*Tabela1[[#This Row],[U/CX]])</f>
        <v>165</v>
      </c>
      <c r="BA963" s="19"/>
      <c r="BB963" s="19"/>
      <c r="BC963" s="5"/>
      <c r="BD963" s="43">
        <f t="shared" si="415"/>
        <v>0.73584905660377353</v>
      </c>
      <c r="BE963" s="44">
        <f>Tabela1[[#This Row],[MÉDIA DIÁRIA]]*180</f>
        <v>132.45283018867923</v>
      </c>
      <c r="BF963" s="44">
        <f>Tabela1[[#This Row],[MÉDIA DIÁRIA]]*IF(Tabela1[[#This Row],[ABC FAT]]="A",(13*22),IF(Tabela1[[#This Row],[ABC FAT]]="B",(9*22),IF(Tabela1[[#This Row],[ABC FAT]]="C",(3*22),0)))</f>
        <v>48.566037735849051</v>
      </c>
      <c r="BG963" s="44">
        <f>SUM(Tabela1[[#This Row],[ESTOQUE TOTAL]],Tabela1[[#This Row],[TRÂNSITO TOTAL]])</f>
        <v>345</v>
      </c>
      <c r="BH9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7.5498575498575511E-3</v>
      </c>
    </row>
    <row r="964" spans="1:61" s="3" customFormat="1" x14ac:dyDescent="0.2">
      <c r="A964" s="4" t="s">
        <v>34</v>
      </c>
      <c r="B964" s="4" t="s">
        <v>1107</v>
      </c>
      <c r="C964" s="4">
        <v>500</v>
      </c>
      <c r="D964" s="4" t="s">
        <v>85</v>
      </c>
      <c r="E964" s="5"/>
      <c r="F964" s="4"/>
      <c r="G964" s="4"/>
      <c r="H964" s="4"/>
      <c r="I964" s="4"/>
      <c r="J964" s="4"/>
      <c r="K964" s="4"/>
      <c r="L964" s="4">
        <v>40</v>
      </c>
      <c r="M964" s="4">
        <v>60</v>
      </c>
      <c r="N964" s="4">
        <v>90</v>
      </c>
      <c r="O964" s="4">
        <v>50</v>
      </c>
      <c r="P964" s="4">
        <v>120</v>
      </c>
      <c r="Q964" s="13">
        <f t="shared" si="390"/>
        <v>0</v>
      </c>
      <c r="R964" s="16">
        <f t="shared" si="391"/>
        <v>0</v>
      </c>
      <c r="S964" s="16">
        <f t="shared" si="392"/>
        <v>0</v>
      </c>
      <c r="T964" s="16">
        <f t="shared" si="393"/>
        <v>0</v>
      </c>
      <c r="U964" s="16">
        <f t="shared" si="394"/>
        <v>0</v>
      </c>
      <c r="V964" s="16">
        <f t="shared" si="395"/>
        <v>0</v>
      </c>
      <c r="W964" s="16">
        <f t="shared" si="396"/>
        <v>0</v>
      </c>
      <c r="X964" s="16">
        <f t="shared" si="397"/>
        <v>0.55555555555555558</v>
      </c>
      <c r="Y964" s="16">
        <f t="shared" si="398"/>
        <v>0.83333333333333337</v>
      </c>
      <c r="Z964" s="16">
        <f t="shared" si="399"/>
        <v>1.25</v>
      </c>
      <c r="AA964" s="16">
        <f t="shared" si="400"/>
        <v>0.69444444444444442</v>
      </c>
      <c r="AB964" s="17">
        <f t="shared" si="401"/>
        <v>1.6666666666666667</v>
      </c>
      <c r="AC964" s="15">
        <v>6330.9</v>
      </c>
      <c r="AD964" s="14">
        <f>AVERAGE(Tabela1[[#This Row],[202407-JUL]:[202506-JUN]])</f>
        <v>72</v>
      </c>
      <c r="AE964" s="14">
        <f t="shared" si="402"/>
        <v>72</v>
      </c>
      <c r="AF964" s="5">
        <v>0</v>
      </c>
      <c r="AG964" s="6">
        <v>100</v>
      </c>
      <c r="AH964" s="4">
        <v>0</v>
      </c>
      <c r="AI964" s="23">
        <f>SUM(Tabela1[[#This Row],[ESTOQUE RJ]:[ESTOQUE SC]])</f>
        <v>100</v>
      </c>
      <c r="AJ964" s="4">
        <v>500</v>
      </c>
      <c r="AK964" s="4">
        <v>0</v>
      </c>
      <c r="AL964" s="24">
        <f>SUM(Tabela1[[#This Row],[QTD CONTAINER]:[QTD FÁBRICA]])</f>
        <v>500</v>
      </c>
      <c r="AM964" s="7">
        <f t="shared" si="403"/>
        <v>1.3888888888888888</v>
      </c>
      <c r="AN964" s="7">
        <f t="shared" si="404"/>
        <v>0</v>
      </c>
      <c r="AO964" s="8">
        <f t="shared" si="405"/>
        <v>6.9444444444444446</v>
      </c>
      <c r="AP964" s="9">
        <f t="shared" si="406"/>
        <v>0</v>
      </c>
      <c r="AQ964" s="25">
        <f t="shared" si="407"/>
        <v>8.3333333333333339</v>
      </c>
      <c r="AR964" s="18">
        <f t="shared" si="408"/>
        <v>1.3888888888888888</v>
      </c>
      <c r="AS964" s="7">
        <f t="shared" si="409"/>
        <v>0</v>
      </c>
      <c r="AT964" s="8">
        <f t="shared" si="410"/>
        <v>6.9444444444444446</v>
      </c>
      <c r="AU964" s="9">
        <f t="shared" si="411"/>
        <v>0</v>
      </c>
      <c r="AV964" s="10">
        <f t="shared" si="412"/>
        <v>8.3333333333333339</v>
      </c>
      <c r="AW964" s="22">
        <f t="shared" si="413"/>
        <v>0</v>
      </c>
      <c r="AX964" s="5">
        <f t="shared" si="414"/>
        <v>0</v>
      </c>
      <c r="AY964" s="4">
        <f>IF(
  AND(Tabela1[[#This Row],[GRUPO | ITEM]]="PALHETAS",NOT(OR(MID(Tabela1[[#This Row],[ITEM]],1,5)="YN-PF",MID(Tabela1[[#This Row],[ITEM]],1,5)="YN-PC"))),
  0,
  IF(
    ROUNDUP(
      IF(
        IF(D964="A",13-SUM(AR964:AU964),IF(D964="B",11-SUM(AR964:AU964),IF(D964="C",7-SUM(AR964:AU964))))
        &lt;0,
        0,
        IF(D964="A",13-SUM(AR964:AU964),IF(D964="B",11-SUM(AR964:AU964),IF(D964="C",7-SUM(AR964:AU964))))
      )
      *AE964/C964, 0
    )
    *C964 = 0,
    0,
    ROUNDUP(
      IF(
        IF(D964="A",13-SUM(AR964:AU964),IF(D964="B",11-SUM(AR964:AU964),IF(D964="C",7-SUM(AR964:AU964))))
        &lt;0,
        0,
        IF(D964="A",13-SUM(AR964:AU964),IF(D964="B",11-SUM(AR964:AU964),IF(D964="C",7-SUM(AR964:AU964))))
      )
      *AE964/C964, 0
    ) *C964
  )
)</f>
        <v>0</v>
      </c>
      <c r="AZ964" s="26">
        <f>IF(OR(COUNTIF(AB964,"&gt;="&amp;1.5)+COUNTIF(AA964,"&gt;="&amp;1.5)+COUNTIF(Z964,"&gt;="&amp;1.5)+COUNTIF(Y964,"&gt;="&amp;1.5)+COUNTIF(X964,"&gt;="&amp;1.5)&gt;=2,COUNTIF(AB964,"&gt;="&amp;2)&gt;=1,AND(AA964&gt;=1.5,AB964&lt;=0.3,AI964=0)),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+IFERROR(BA964*C964,0),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+IFERROR(BA964*C964,0),
IFERROR(AVERAGEIF(Tabela1[[#This Row],[COMPRA PADRÃO]:[COMPRA &gt;30%]],"&gt;"&amp;0,Tabela1[[#This Row],[COMPRA PADRÃO]:[COMPRA &gt;30%]]),
0))/Tabela1[[#This Row],[U/CX]],0)*Tabela1[[#This Row],[U/CX]])</f>
        <v>0</v>
      </c>
      <c r="BA964" s="19"/>
      <c r="BB964" s="19"/>
      <c r="BC964" s="5"/>
      <c r="BD964" s="43">
        <f t="shared" si="415"/>
        <v>1.3584905660377358</v>
      </c>
      <c r="BE964" s="44">
        <f>Tabela1[[#This Row],[MÉDIA DIÁRIA]]*180</f>
        <v>244.52830188679243</v>
      </c>
      <c r="BF964" s="44">
        <f>Tabela1[[#This Row],[MÉDIA DIÁRIA]]*IF(Tabela1[[#This Row],[ABC FAT]]="A",(13*22),IF(Tabela1[[#This Row],[ABC FAT]]="B",(9*22),IF(Tabela1[[#This Row],[ABC FAT]]="C",(3*22),0)))</f>
        <v>89.660377358490564</v>
      </c>
      <c r="BG964" s="44">
        <f>SUM(Tabela1[[#This Row],[ESTOQUE TOTAL]],Tabela1[[#This Row],[TRÂNSITO TOTAL]])</f>
        <v>600</v>
      </c>
      <c r="BH9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4.0895061728395063E-3</v>
      </c>
    </row>
    <row r="965" spans="1:61" s="3" customFormat="1" x14ac:dyDescent="0.2">
      <c r="A965" s="4" t="s">
        <v>39</v>
      </c>
      <c r="B965" s="4" t="s">
        <v>716</v>
      </c>
      <c r="C965" s="4">
        <v>200</v>
      </c>
      <c r="D965" s="4" t="s">
        <v>85</v>
      </c>
      <c r="E965" s="5">
        <v>150</v>
      </c>
      <c r="F965" s="4">
        <v>198</v>
      </c>
      <c r="G965" s="4"/>
      <c r="H965" s="4"/>
      <c r="I965" s="4">
        <v>200</v>
      </c>
      <c r="J965" s="4">
        <v>200</v>
      </c>
      <c r="K965" s="4">
        <v>400</v>
      </c>
      <c r="L965" s="4"/>
      <c r="M965" s="4"/>
      <c r="N965" s="4">
        <v>100</v>
      </c>
      <c r="O965" s="4">
        <v>100</v>
      </c>
      <c r="P965" s="4"/>
      <c r="Q965" s="13">
        <f t="shared" si="390"/>
        <v>0.77893175074183973</v>
      </c>
      <c r="R965" s="16">
        <f t="shared" si="391"/>
        <v>1.0281899109792285</v>
      </c>
      <c r="S965" s="16">
        <f t="shared" si="392"/>
        <v>0</v>
      </c>
      <c r="T965" s="16">
        <f t="shared" si="393"/>
        <v>0</v>
      </c>
      <c r="U965" s="16">
        <f t="shared" si="394"/>
        <v>1.0385756676557862</v>
      </c>
      <c r="V965" s="16">
        <f t="shared" si="395"/>
        <v>1.0385756676557862</v>
      </c>
      <c r="W965" s="16">
        <f t="shared" si="396"/>
        <v>2.0771513353115725</v>
      </c>
      <c r="X965" s="16">
        <f t="shared" si="397"/>
        <v>0</v>
      </c>
      <c r="Y965" s="16">
        <f t="shared" si="398"/>
        <v>0</v>
      </c>
      <c r="Z965" s="16">
        <f t="shared" si="399"/>
        <v>0.51928783382789312</v>
      </c>
      <c r="AA965" s="16">
        <f t="shared" si="400"/>
        <v>0.51928783382789312</v>
      </c>
      <c r="AB965" s="17">
        <f t="shared" si="401"/>
        <v>0</v>
      </c>
      <c r="AC965" s="15">
        <v>6546.68</v>
      </c>
      <c r="AD965" s="14">
        <f>AVERAGE(Tabela1[[#This Row],[202407-JUL]:[202506-JUN]])</f>
        <v>192.57142857142858</v>
      </c>
      <c r="AE965" s="14">
        <f t="shared" si="402"/>
        <v>192.57142857142858</v>
      </c>
      <c r="AF965" s="5">
        <v>0</v>
      </c>
      <c r="AG965" s="6">
        <v>2400</v>
      </c>
      <c r="AH965" s="4">
        <v>0</v>
      </c>
      <c r="AI965" s="23">
        <f>SUM(Tabela1[[#This Row],[ESTOQUE RJ]:[ESTOQUE SC]])</f>
        <v>2400</v>
      </c>
      <c r="AJ965" s="4">
        <v>0</v>
      </c>
      <c r="AK965" s="4">
        <v>0</v>
      </c>
      <c r="AL965" s="24">
        <f>SUM(Tabela1[[#This Row],[QTD CONTAINER]:[QTD FÁBRICA]])</f>
        <v>0</v>
      </c>
      <c r="AM965" s="7">
        <f t="shared" si="403"/>
        <v>12.462908011869436</v>
      </c>
      <c r="AN965" s="7">
        <f t="shared" si="404"/>
        <v>0</v>
      </c>
      <c r="AO965" s="8">
        <f t="shared" si="405"/>
        <v>0</v>
      </c>
      <c r="AP965" s="9">
        <f t="shared" si="406"/>
        <v>0</v>
      </c>
      <c r="AQ965" s="25">
        <f t="shared" si="407"/>
        <v>12.462908011869436</v>
      </c>
      <c r="AR965" s="18">
        <f t="shared" si="408"/>
        <v>12.462908011869436</v>
      </c>
      <c r="AS965" s="7">
        <f t="shared" si="409"/>
        <v>0</v>
      </c>
      <c r="AT965" s="8">
        <f t="shared" si="410"/>
        <v>0</v>
      </c>
      <c r="AU965" s="9">
        <f t="shared" si="411"/>
        <v>0</v>
      </c>
      <c r="AV965" s="10">
        <f t="shared" si="412"/>
        <v>12.462908011869436</v>
      </c>
      <c r="AW965" s="22">
        <f t="shared" si="413"/>
        <v>0</v>
      </c>
      <c r="AX965" s="5">
        <f t="shared" si="414"/>
        <v>0</v>
      </c>
      <c r="AY965" s="4">
        <f>IF(
  AND(Tabela1[[#This Row],[GRUPO | ITEM]]="PALHETAS",NOT(OR(MID(Tabela1[[#This Row],[ITEM]],1,5)="YN-PF",MID(Tabela1[[#This Row],[ITEM]],1,5)="YN-PC"))),
  0,
  IF(
    ROUNDUP(
      IF(
        IF(D965="A",13-SUM(AR965:AU965),IF(D965="B",11-SUM(AR965:AU965),IF(D965="C",7-SUM(AR965:AU965))))
        &lt;0,
        0,
        IF(D965="A",13-SUM(AR965:AU965),IF(D965="B",11-SUM(AR965:AU965),IF(D965="C",7-SUM(AR965:AU965))))
      )
      *AE965/C965, 0
    )
    *C965 = 0,
    0,
    ROUNDUP(
      IF(
        IF(D965="A",13-SUM(AR965:AU965),IF(D965="B",11-SUM(AR965:AU965),IF(D965="C",7-SUM(AR965:AU965))))
        &lt;0,
        0,
        IF(D965="A",13-SUM(AR965:AU965),IF(D965="B",11-SUM(AR965:AU965),IF(D965="C",7-SUM(AR965:AU965))))
      )
      *AE965/C965, 0
    ) *C965
  )
)</f>
        <v>0</v>
      </c>
      <c r="AZ965" s="26">
        <f>IF(OR(COUNTIF(AB965,"&gt;="&amp;1.5)+COUNTIF(AA965,"&gt;="&amp;1.5)+COUNTIF(Z965,"&gt;="&amp;1.5)+COUNTIF(Y965,"&gt;="&amp;1.5)+COUNTIF(X965,"&gt;="&amp;1.5)&gt;=2,COUNTIF(AB965,"&gt;="&amp;2)&gt;=1,AND(AA965&gt;=1.5,AB965&lt;=0.3,AI965=0)),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+IFERROR(BA965*C965,0),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+IFERROR(BA965*C965,0),
IFERROR(AVERAGEIF(Tabela1[[#This Row],[COMPRA PADRÃO]:[COMPRA &gt;30%]],"&gt;"&amp;0,Tabela1[[#This Row],[COMPRA PADRÃO]:[COMPRA &gt;30%]]),
0))/Tabela1[[#This Row],[U/CX]],0)*Tabela1[[#This Row],[U/CX]])</f>
        <v>0</v>
      </c>
      <c r="BA965" s="19"/>
      <c r="BB965" s="19"/>
      <c r="BC965" s="41"/>
      <c r="BD965" s="43">
        <f t="shared" si="415"/>
        <v>5.0867924528301884</v>
      </c>
      <c r="BE965" s="44">
        <f>Tabela1[[#This Row],[MÉDIA DIÁRIA]]*180</f>
        <v>915.62264150943395</v>
      </c>
      <c r="BF965" s="44">
        <f>Tabela1[[#This Row],[MÉDIA DIÁRIA]]*IF(Tabela1[[#This Row],[ABC FAT]]="A",(13*22),IF(Tabela1[[#This Row],[ABC FAT]]="B",(9*22),IF(Tabela1[[#This Row],[ABC FAT]]="C",(3*22),0)))</f>
        <v>335.72830188679245</v>
      </c>
      <c r="BG965" s="44">
        <f>SUM(Tabela1[[#This Row],[ESTOQUE TOTAL]],Tabela1[[#This Row],[TRÂNSITO TOTAL]])</f>
        <v>2400</v>
      </c>
      <c r="BH9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1.0921529838443785E-3</v>
      </c>
    </row>
    <row r="966" spans="1:61" s="3" customFormat="1" x14ac:dyDescent="0.2">
      <c r="A966" s="4" t="s">
        <v>34</v>
      </c>
      <c r="B966" s="4" t="s">
        <v>225</v>
      </c>
      <c r="C966" s="4">
        <v>100</v>
      </c>
      <c r="D966" s="4" t="s">
        <v>16</v>
      </c>
      <c r="E966" s="5">
        <v>71</v>
      </c>
      <c r="F966" s="4">
        <v>17</v>
      </c>
      <c r="G966" s="4">
        <v>31</v>
      </c>
      <c r="H966" s="4">
        <v>98</v>
      </c>
      <c r="I966" s="4">
        <v>66</v>
      </c>
      <c r="J966" s="4">
        <v>2</v>
      </c>
      <c r="K966" s="4">
        <v>55</v>
      </c>
      <c r="L966" s="4">
        <v>90</v>
      </c>
      <c r="M966" s="4">
        <v>53</v>
      </c>
      <c r="N966" s="4">
        <v>6</v>
      </c>
      <c r="O966" s="4"/>
      <c r="P966" s="4">
        <v>8</v>
      </c>
      <c r="Q966" s="13">
        <f t="shared" si="390"/>
        <v>1.5714285714285714</v>
      </c>
      <c r="R966" s="16">
        <f t="shared" si="391"/>
        <v>0.3762575452716298</v>
      </c>
      <c r="S966" s="16">
        <f t="shared" si="392"/>
        <v>0.6861167002012073</v>
      </c>
      <c r="T966" s="16">
        <f t="shared" si="393"/>
        <v>2.1690140845070425</v>
      </c>
      <c r="U966" s="16">
        <f t="shared" si="394"/>
        <v>1.4607645875251509</v>
      </c>
      <c r="V966" s="16">
        <f t="shared" si="395"/>
        <v>4.4265593561368208E-2</v>
      </c>
      <c r="W966" s="16">
        <f t="shared" si="396"/>
        <v>1.2173038229376258</v>
      </c>
      <c r="X966" s="16">
        <f t="shared" si="397"/>
        <v>1.9919517102615696</v>
      </c>
      <c r="Y966" s="16">
        <f t="shared" si="398"/>
        <v>1.1730382293762576</v>
      </c>
      <c r="Z966" s="16">
        <f t="shared" si="399"/>
        <v>0.13279678068410464</v>
      </c>
      <c r="AA966" s="16">
        <f t="shared" si="400"/>
        <v>0</v>
      </c>
      <c r="AB966" s="17">
        <f t="shared" si="401"/>
        <v>0.17706237424547283</v>
      </c>
      <c r="AC966" s="15">
        <v>44404.31</v>
      </c>
      <c r="AD966" s="14">
        <f>AVERAGE(Tabela1[[#This Row],[202407-JUL]:[202506-JUN]])</f>
        <v>45.18181818181818</v>
      </c>
      <c r="AE966" s="14">
        <f t="shared" si="402"/>
        <v>60.125</v>
      </c>
      <c r="AF966" s="5">
        <v>1</v>
      </c>
      <c r="AG966" s="6">
        <v>824</v>
      </c>
      <c r="AH966" s="4">
        <v>0</v>
      </c>
      <c r="AI966" s="23">
        <f>SUM(Tabela1[[#This Row],[ESTOQUE RJ]:[ESTOQUE SC]])</f>
        <v>824</v>
      </c>
      <c r="AJ966" s="4">
        <v>0</v>
      </c>
      <c r="AK966" s="4">
        <v>0</v>
      </c>
      <c r="AL966" s="24">
        <f>SUM(Tabela1[[#This Row],[QTD CONTAINER]:[QTD FÁBRICA]])</f>
        <v>0</v>
      </c>
      <c r="AM966" s="7">
        <f t="shared" si="403"/>
        <v>18.237424547283702</v>
      </c>
      <c r="AN966" s="7">
        <f t="shared" si="404"/>
        <v>0</v>
      </c>
      <c r="AO966" s="8">
        <f t="shared" si="405"/>
        <v>0</v>
      </c>
      <c r="AP966" s="9">
        <f t="shared" si="406"/>
        <v>0</v>
      </c>
      <c r="AQ966" s="25">
        <f t="shared" si="407"/>
        <v>18.237424547283702</v>
      </c>
      <c r="AR966" s="18">
        <f t="shared" si="408"/>
        <v>13.704781704781706</v>
      </c>
      <c r="AS966" s="7">
        <f t="shared" si="409"/>
        <v>0</v>
      </c>
      <c r="AT966" s="8">
        <f t="shared" si="410"/>
        <v>0</v>
      </c>
      <c r="AU966" s="9">
        <f t="shared" si="411"/>
        <v>0</v>
      </c>
      <c r="AV966" s="10">
        <f t="shared" si="412"/>
        <v>13.704781704781706</v>
      </c>
      <c r="AW966" s="22">
        <f t="shared" si="413"/>
        <v>0</v>
      </c>
      <c r="AX966" s="5">
        <f t="shared" si="414"/>
        <v>0</v>
      </c>
      <c r="AY966" s="4">
        <f>IF(
  AND(Tabela1[[#This Row],[GRUPO | ITEM]]="PALHETAS",NOT(OR(MID(Tabela1[[#This Row],[ITEM]],1,5)="YN-PF",MID(Tabela1[[#This Row],[ITEM]],1,5)="YN-PC"))),
  0,
  IF(
    ROUNDUP(
      IF(
        IF(D966="A",13-SUM(AR966:AU966),IF(D966="B",11-SUM(AR966:AU966),IF(D966="C",7-SUM(AR966:AU966))))
        &lt;0,
        0,
        IF(D966="A",13-SUM(AR966:AU966),IF(D966="B",11-SUM(AR966:AU966),IF(D966="C",7-SUM(AR966:AU966))))
      )
      *AE966/C966, 0
    )
    *C966 = 0,
    0,
    ROUNDUP(
      IF(
        IF(D966="A",13-SUM(AR966:AU966),IF(D966="B",11-SUM(AR966:AU966),IF(D966="C",7-SUM(AR966:AU966))))
        &lt;0,
        0,
        IF(D966="A",13-SUM(AR966:AU966),IF(D966="B",11-SUM(AR966:AU966),IF(D966="C",7-SUM(AR966:AU966))))
      )
      *AE966/C966, 0
    ) *C966
  )
)</f>
        <v>0</v>
      </c>
      <c r="AZ966" s="26">
        <f>IF(OR(COUNTIF(AB966,"&gt;="&amp;1.5)+COUNTIF(AA966,"&gt;="&amp;1.5)+COUNTIF(Z966,"&gt;="&amp;1.5)+COUNTIF(Y966,"&gt;="&amp;1.5)+COUNTIF(X966,"&gt;="&amp;1.5)&gt;=2,COUNTIF(AB966,"&gt;="&amp;2)&gt;=1,AND(AA966&gt;=1.5,AB966&lt;=0.3,AI966=0)),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+IFERROR(BA966*C966,0),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+IFERROR(BA966*C966,0),
IFERROR(AVERAGEIF(Tabela1[[#This Row],[COMPRA PADRÃO]:[COMPRA &gt;30%]],"&gt;"&amp;0,Tabela1[[#This Row],[COMPRA PADRÃO]:[COMPRA &gt;30%]]),
0))/Tabela1[[#This Row],[U/CX]],0)*Tabela1[[#This Row],[U/CX]])</f>
        <v>0</v>
      </c>
      <c r="BA966" s="19"/>
      <c r="BB966" s="19"/>
      <c r="BC966" s="5"/>
      <c r="BD966" s="43">
        <f t="shared" si="415"/>
        <v>1.8754716981132076</v>
      </c>
      <c r="BE966" s="44">
        <f>Tabela1[[#This Row],[MÉDIA DIÁRIA]]*180</f>
        <v>337.58490566037739</v>
      </c>
      <c r="BF966" s="44">
        <f>Tabela1[[#This Row],[MÉDIA DIÁRIA]]*IF(Tabela1[[#This Row],[ABC FAT]]="A",(13*22),IF(Tabela1[[#This Row],[ABC FAT]]="B",(9*22),IF(Tabela1[[#This Row],[ABC FAT]]="C",(3*22),0)))</f>
        <v>371.34339622641511</v>
      </c>
      <c r="BG966" s="44">
        <f>SUM(Tabela1[[#This Row],[ESTOQUE TOTAL]],Tabela1[[#This Row],[TRÂNSITO TOTAL]])</f>
        <v>824</v>
      </c>
      <c r="BH9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2.962217750950145E-3</v>
      </c>
    </row>
    <row r="967" spans="1:61" s="3" customFormat="1" x14ac:dyDescent="0.2">
      <c r="A967" s="4" t="s">
        <v>34</v>
      </c>
      <c r="B967" s="4" t="s">
        <v>538</v>
      </c>
      <c r="C967" s="4">
        <v>100</v>
      </c>
      <c r="D967" s="4" t="s">
        <v>85</v>
      </c>
      <c r="E967" s="5">
        <v>10</v>
      </c>
      <c r="F967" s="4">
        <v>10</v>
      </c>
      <c r="G967" s="4">
        <v>40</v>
      </c>
      <c r="H967" s="4">
        <v>8</v>
      </c>
      <c r="I967" s="4">
        <v>20</v>
      </c>
      <c r="J967" s="4"/>
      <c r="K967" s="4">
        <v>30</v>
      </c>
      <c r="L967" s="4"/>
      <c r="M967" s="4">
        <v>30</v>
      </c>
      <c r="N967" s="4">
        <v>10</v>
      </c>
      <c r="O967" s="4">
        <v>30</v>
      </c>
      <c r="P967" s="4">
        <v>50</v>
      </c>
      <c r="Q967" s="13">
        <f t="shared" si="390"/>
        <v>0.42016806722689076</v>
      </c>
      <c r="R967" s="16">
        <f t="shared" si="391"/>
        <v>0.42016806722689076</v>
      </c>
      <c r="S967" s="16">
        <f t="shared" si="392"/>
        <v>1.680672268907563</v>
      </c>
      <c r="T967" s="16">
        <f t="shared" si="393"/>
        <v>0.33613445378151258</v>
      </c>
      <c r="U967" s="16">
        <f t="shared" si="394"/>
        <v>0.84033613445378152</v>
      </c>
      <c r="V967" s="16">
        <f t="shared" si="395"/>
        <v>0</v>
      </c>
      <c r="W967" s="16">
        <f t="shared" si="396"/>
        <v>1.2605042016806722</v>
      </c>
      <c r="X967" s="16">
        <f t="shared" si="397"/>
        <v>0</v>
      </c>
      <c r="Y967" s="16">
        <f t="shared" si="398"/>
        <v>1.2605042016806722</v>
      </c>
      <c r="Z967" s="16">
        <f t="shared" si="399"/>
        <v>0.42016806722689076</v>
      </c>
      <c r="AA967" s="16">
        <f t="shared" si="400"/>
        <v>1.2605042016806722</v>
      </c>
      <c r="AB967" s="17">
        <f t="shared" si="401"/>
        <v>2.1008403361344539</v>
      </c>
      <c r="AC967" s="15">
        <v>4950.18</v>
      </c>
      <c r="AD967" s="14">
        <f>AVERAGE(Tabela1[[#This Row],[202407-JUL]:[202506-JUN]])</f>
        <v>23.8</v>
      </c>
      <c r="AE967" s="14">
        <f t="shared" si="402"/>
        <v>23.8</v>
      </c>
      <c r="AF967" s="5">
        <v>0</v>
      </c>
      <c r="AG967" s="6">
        <v>420</v>
      </c>
      <c r="AH967" s="4">
        <v>0</v>
      </c>
      <c r="AI967" s="23">
        <f>SUM(Tabela1[[#This Row],[ESTOQUE RJ]:[ESTOQUE SC]])</f>
        <v>420</v>
      </c>
      <c r="AJ967" s="4">
        <v>0</v>
      </c>
      <c r="AK967" s="4">
        <v>0</v>
      </c>
      <c r="AL967" s="24">
        <f>SUM(Tabela1[[#This Row],[QTD CONTAINER]:[QTD FÁBRICA]])</f>
        <v>0</v>
      </c>
      <c r="AM967" s="7">
        <f t="shared" si="403"/>
        <v>17.647058823529409</v>
      </c>
      <c r="AN967" s="7">
        <f t="shared" si="404"/>
        <v>0</v>
      </c>
      <c r="AO967" s="8">
        <f t="shared" si="405"/>
        <v>0</v>
      </c>
      <c r="AP967" s="9">
        <f t="shared" si="406"/>
        <v>0</v>
      </c>
      <c r="AQ967" s="25">
        <f t="shared" si="407"/>
        <v>17.647058823529409</v>
      </c>
      <c r="AR967" s="18">
        <f t="shared" si="408"/>
        <v>17.647058823529409</v>
      </c>
      <c r="AS967" s="7">
        <f t="shared" si="409"/>
        <v>0</v>
      </c>
      <c r="AT967" s="8">
        <f t="shared" si="410"/>
        <v>0</v>
      </c>
      <c r="AU967" s="9">
        <f t="shared" si="411"/>
        <v>0</v>
      </c>
      <c r="AV967" s="10">
        <f t="shared" si="412"/>
        <v>17.647058823529409</v>
      </c>
      <c r="AW967" s="22">
        <f t="shared" si="413"/>
        <v>8.4033613445378155</v>
      </c>
      <c r="AX967" s="5">
        <f t="shared" si="414"/>
        <v>0</v>
      </c>
      <c r="AY967" s="4">
        <f>IF(
  AND(Tabela1[[#This Row],[GRUPO | ITEM]]="PALHETAS",NOT(OR(MID(Tabela1[[#This Row],[ITEM]],1,5)="YN-PF",MID(Tabela1[[#This Row],[ITEM]],1,5)="YN-PC"))),
  0,
  IF(
    ROUNDUP(
      IF(
        IF(D967="A",13-SUM(AR967:AU967),IF(D967="B",11-SUM(AR967:AU967),IF(D967="C",7-SUM(AR967:AU967))))
        &lt;0,
        0,
        IF(D967="A",13-SUM(AR967:AU967),IF(D967="B",11-SUM(AR967:AU967),IF(D967="C",7-SUM(AR967:AU967))))
      )
      *AE967/C967, 0
    )
    *C967 = 0,
    0,
    ROUNDUP(
      IF(
        IF(D967="A",13-SUM(AR967:AU967),IF(D967="B",11-SUM(AR967:AU967),IF(D967="C",7-SUM(AR967:AU967))))
        &lt;0,
        0,
        IF(D967="A",13-SUM(AR967:AU967),IF(D967="B",11-SUM(AR967:AU967),IF(D967="C",7-SUM(AR967:AU967))))
      )
      *AE967/C967, 0
    ) *C967
  )
)</f>
        <v>0</v>
      </c>
      <c r="AZ967" s="26">
        <f>IF(OR(COUNTIF(AB967,"&gt;="&amp;1.5)+COUNTIF(AA967,"&gt;="&amp;1.5)+COUNTIF(Z967,"&gt;="&amp;1.5)+COUNTIF(Y967,"&gt;="&amp;1.5)+COUNTIF(X967,"&gt;="&amp;1.5)&gt;=2,COUNTIF(AB967,"&gt;="&amp;2)&gt;=1,AND(AA967&gt;=1.5,AB967&lt;=0.3,AI967=0)),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+IFERROR(BA967*C967,0),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+IFERROR(BA967*C967,0),
IFERROR(AVERAGEIF(Tabela1[[#This Row],[COMPRA PADRÃO]:[COMPRA &gt;30%]],"&gt;"&amp;0,Tabela1[[#This Row],[COMPRA PADRÃO]:[COMPRA &gt;30%]]),
0))/Tabela1[[#This Row],[U/CX]],0)*Tabela1[[#This Row],[U/CX]])</f>
        <v>200</v>
      </c>
      <c r="BA967" s="19"/>
      <c r="BB967" s="19"/>
      <c r="BC967" s="41"/>
      <c r="BD967" s="43">
        <f t="shared" si="415"/>
        <v>0.89811320754716983</v>
      </c>
      <c r="BE967" s="44">
        <f>Tabela1[[#This Row],[MÉDIA DIÁRIA]]*180</f>
        <v>161.66037735849056</v>
      </c>
      <c r="BF967" s="44">
        <f>Tabela1[[#This Row],[MÉDIA DIÁRIA]]*IF(Tabela1[[#This Row],[ABC FAT]]="A",(13*22),IF(Tabela1[[#This Row],[ABC FAT]]="B",(9*22),IF(Tabela1[[#This Row],[ABC FAT]]="C",(3*22),0)))</f>
        <v>59.275471698113208</v>
      </c>
      <c r="BG967" s="44">
        <f>SUM(Tabela1[[#This Row],[ESTOQUE TOTAL]],Tabela1[[#This Row],[TRÂNSITO TOTAL]])</f>
        <v>420</v>
      </c>
      <c r="BH9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6.1858076563958914E-3</v>
      </c>
    </row>
    <row r="968" spans="1:61" s="3" customFormat="1" x14ac:dyDescent="0.2">
      <c r="A968" s="4" t="s">
        <v>414</v>
      </c>
      <c r="B968" s="4" t="s">
        <v>430</v>
      </c>
      <c r="C968" s="4">
        <v>50</v>
      </c>
      <c r="D968" s="4" t="s">
        <v>16</v>
      </c>
      <c r="E968" s="5"/>
      <c r="F968" s="4">
        <v>80</v>
      </c>
      <c r="G968" s="4"/>
      <c r="H968" s="4">
        <v>30</v>
      </c>
      <c r="I968" s="4">
        <v>90</v>
      </c>
      <c r="J968" s="4">
        <v>18</v>
      </c>
      <c r="K968" s="4">
        <v>51</v>
      </c>
      <c r="L968" s="4">
        <v>50</v>
      </c>
      <c r="M968" s="4">
        <v>100</v>
      </c>
      <c r="N968" s="4"/>
      <c r="O968" s="4"/>
      <c r="P968" s="4">
        <v>140</v>
      </c>
      <c r="Q968" s="13">
        <f t="shared" si="390"/>
        <v>0</v>
      </c>
      <c r="R968" s="16">
        <f t="shared" si="391"/>
        <v>1.144901610017889</v>
      </c>
      <c r="S968" s="16">
        <f t="shared" si="392"/>
        <v>0</v>
      </c>
      <c r="T968" s="16">
        <f t="shared" si="393"/>
        <v>0.42933810375670839</v>
      </c>
      <c r="U968" s="16">
        <f t="shared" si="394"/>
        <v>1.2880143112701252</v>
      </c>
      <c r="V968" s="16">
        <f t="shared" si="395"/>
        <v>0.25760286225402507</v>
      </c>
      <c r="W968" s="16">
        <f t="shared" si="396"/>
        <v>0.7298747763864043</v>
      </c>
      <c r="X968" s="16">
        <f t="shared" si="397"/>
        <v>0.7155635062611807</v>
      </c>
      <c r="Y968" s="16">
        <f t="shared" si="398"/>
        <v>1.4311270125223614</v>
      </c>
      <c r="Z968" s="16">
        <f t="shared" si="399"/>
        <v>0</v>
      </c>
      <c r="AA968" s="16">
        <f t="shared" si="400"/>
        <v>0</v>
      </c>
      <c r="AB968" s="17">
        <f t="shared" si="401"/>
        <v>2.0035778175313057</v>
      </c>
      <c r="AC968" s="15">
        <v>26631.71</v>
      </c>
      <c r="AD968" s="14">
        <f>AVERAGE(Tabela1[[#This Row],[202407-JUL]:[202506-JUN]])</f>
        <v>69.875</v>
      </c>
      <c r="AE968" s="14">
        <f t="shared" si="402"/>
        <v>77.285714285714292</v>
      </c>
      <c r="AF968" s="5">
        <v>7</v>
      </c>
      <c r="AG968" s="6">
        <v>360</v>
      </c>
      <c r="AH968" s="4">
        <v>650</v>
      </c>
      <c r="AI968" s="23">
        <f>SUM(Tabela1[[#This Row],[ESTOQUE RJ]:[ESTOQUE SC]])</f>
        <v>1010</v>
      </c>
      <c r="AJ968" s="4">
        <v>0</v>
      </c>
      <c r="AK968" s="4">
        <v>0</v>
      </c>
      <c r="AL968" s="24">
        <f>SUM(Tabela1[[#This Row],[QTD CONTAINER]:[QTD FÁBRICA]])</f>
        <v>0</v>
      </c>
      <c r="AM968" s="7">
        <f t="shared" si="403"/>
        <v>5.1520572450805009</v>
      </c>
      <c r="AN968" s="7">
        <f t="shared" si="404"/>
        <v>9.3023255813953494</v>
      </c>
      <c r="AO968" s="8">
        <f t="shared" si="405"/>
        <v>0</v>
      </c>
      <c r="AP968" s="9">
        <f t="shared" si="406"/>
        <v>0</v>
      </c>
      <c r="AQ968" s="25">
        <f t="shared" si="407"/>
        <v>14.45438282647585</v>
      </c>
      <c r="AR968" s="18">
        <f t="shared" si="408"/>
        <v>4.6580406654343802</v>
      </c>
      <c r="AS968" s="7">
        <f t="shared" si="409"/>
        <v>8.4103512014787416</v>
      </c>
      <c r="AT968" s="8">
        <f t="shared" si="410"/>
        <v>0</v>
      </c>
      <c r="AU968" s="9">
        <f t="shared" si="411"/>
        <v>0</v>
      </c>
      <c r="AV968" s="10">
        <f t="shared" si="412"/>
        <v>13.068391866913121</v>
      </c>
      <c r="AW968" s="22">
        <f t="shared" si="413"/>
        <v>6.1157626501638154</v>
      </c>
      <c r="AX968" s="5">
        <f t="shared" si="414"/>
        <v>0</v>
      </c>
      <c r="AY968" s="4">
        <f>IF(
  AND(Tabela1[[#This Row],[GRUPO | ITEM]]="PALHETAS",NOT(OR(MID(Tabela1[[#This Row],[ITEM]],1,5)="YN-PF",MID(Tabela1[[#This Row],[ITEM]],1,5)="YN-PC"))),
  0,
  IF(
    ROUNDUP(
      IF(
        IF(D968="A",13-SUM(AR968:AU968),IF(D968="B",11-SUM(AR968:AU968),IF(D968="C",7-SUM(AR968:AU968))))
        &lt;0,
        0,
        IF(D968="A",13-SUM(AR968:AU968),IF(D968="B",11-SUM(AR968:AU968),IF(D968="C",7-SUM(AR968:AU968))))
      )
      *AE968/C968, 0
    )
    *C968 = 0,
    0,
    ROUNDUP(
      IF(
        IF(D968="A",13-SUM(AR968:AU968),IF(D968="B",11-SUM(AR968:AU968),IF(D968="C",7-SUM(AR968:AU968))))
        &lt;0,
        0,
        IF(D968="A",13-SUM(AR968:AU968),IF(D968="B",11-SUM(AR968:AU968),IF(D968="C",7-SUM(AR968:AU968))))
      )
      *AE968/C968, 0
    ) *C968
  )
)</f>
        <v>0</v>
      </c>
      <c r="AZ968" s="26">
        <f>IF(OR(COUNTIF(AB968,"&gt;="&amp;1.5)+COUNTIF(AA968,"&gt;="&amp;1.5)+COUNTIF(Z968,"&gt;="&amp;1.5)+COUNTIF(Y968,"&gt;="&amp;1.5)+COUNTIF(X968,"&gt;="&amp;1.5)&gt;=2,COUNTIF(AB968,"&gt;="&amp;2)&gt;=1,AND(AA968&gt;=1.5,AB968&lt;=0.3,AI968=0)),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+IFERROR(BA968*C968,0),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+IFERROR(BA968*C968,0),
IFERROR(AVERAGEIF(Tabela1[[#This Row],[COMPRA PADRÃO]:[COMPRA &gt;30%]],"&gt;"&amp;0,Tabela1[[#This Row],[COMPRA PADRÃO]:[COMPRA &gt;30%]]),
0))/Tabela1[[#This Row],[U/CX]],0)*Tabela1[[#This Row],[U/CX]])</f>
        <v>450</v>
      </c>
      <c r="BA968" s="19"/>
      <c r="BB968" s="19"/>
      <c r="BC968" s="5"/>
      <c r="BD968" s="43">
        <f t="shared" si="415"/>
        <v>2.1094339622641511</v>
      </c>
      <c r="BE968" s="44">
        <f>Tabela1[[#This Row],[MÉDIA DIÁRIA]]*180</f>
        <v>379.69811320754718</v>
      </c>
      <c r="BF968" s="44">
        <f>Tabela1[[#This Row],[MÉDIA DIÁRIA]]*IF(Tabela1[[#This Row],[ABC FAT]]="A",(13*22),IF(Tabela1[[#This Row],[ABC FAT]]="B",(9*22),IF(Tabela1[[#This Row],[ABC FAT]]="C",(3*22),0)))</f>
        <v>417.66792452830191</v>
      </c>
      <c r="BG968" s="44">
        <f>SUM(Tabela1[[#This Row],[ESTOQUE TOTAL]],Tabela1[[#This Row],[TRÂNSITO TOTAL]])</f>
        <v>1010</v>
      </c>
      <c r="BH9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2.6336712383224011E-3</v>
      </c>
    </row>
    <row r="969" spans="1:61" s="3" customFormat="1" x14ac:dyDescent="0.2">
      <c r="A969" s="4" t="s">
        <v>34</v>
      </c>
      <c r="B969" s="4" t="s">
        <v>240</v>
      </c>
      <c r="C969" s="4">
        <v>200</v>
      </c>
      <c r="D969" s="4" t="s">
        <v>85</v>
      </c>
      <c r="E969" s="5"/>
      <c r="F969" s="4">
        <v>17</v>
      </c>
      <c r="G969" s="4">
        <v>10</v>
      </c>
      <c r="H969" s="4">
        <v>116</v>
      </c>
      <c r="I969" s="4">
        <v>50</v>
      </c>
      <c r="J969" s="4">
        <v>10</v>
      </c>
      <c r="K969" s="4">
        <v>40</v>
      </c>
      <c r="L969" s="4">
        <v>25</v>
      </c>
      <c r="M969" s="4"/>
      <c r="N969" s="4"/>
      <c r="O969" s="4">
        <v>37</v>
      </c>
      <c r="P969" s="4">
        <v>10</v>
      </c>
      <c r="Q969" s="13">
        <f t="shared" si="390"/>
        <v>0</v>
      </c>
      <c r="R969" s="16">
        <f t="shared" si="391"/>
        <v>0.48571428571428571</v>
      </c>
      <c r="S969" s="16">
        <f t="shared" si="392"/>
        <v>0.2857142857142857</v>
      </c>
      <c r="T969" s="16">
        <f t="shared" si="393"/>
        <v>3.3142857142857145</v>
      </c>
      <c r="U969" s="16">
        <f t="shared" si="394"/>
        <v>1.4285714285714286</v>
      </c>
      <c r="V969" s="16">
        <f t="shared" si="395"/>
        <v>0.2857142857142857</v>
      </c>
      <c r="W969" s="16">
        <f t="shared" si="396"/>
        <v>1.1428571428571428</v>
      </c>
      <c r="X969" s="16">
        <f t="shared" si="397"/>
        <v>0.7142857142857143</v>
      </c>
      <c r="Y969" s="16">
        <f t="shared" si="398"/>
        <v>0</v>
      </c>
      <c r="Z969" s="16">
        <f t="shared" si="399"/>
        <v>0</v>
      </c>
      <c r="AA969" s="16">
        <f t="shared" si="400"/>
        <v>1.0571428571428572</v>
      </c>
      <c r="AB969" s="17">
        <f t="shared" si="401"/>
        <v>0.2857142857142857</v>
      </c>
      <c r="AC969" s="15">
        <v>9894.1299999999992</v>
      </c>
      <c r="AD969" s="14">
        <f>AVERAGE(Tabela1[[#This Row],[202407-JUL]:[202506-JUN]])</f>
        <v>35</v>
      </c>
      <c r="AE969" s="14">
        <f t="shared" si="402"/>
        <v>47.5</v>
      </c>
      <c r="AF969" s="5">
        <v>6</v>
      </c>
      <c r="AG969" s="6">
        <v>160</v>
      </c>
      <c r="AH969" s="4">
        <v>0</v>
      </c>
      <c r="AI969" s="23">
        <f>SUM(Tabela1[[#This Row],[ESTOQUE RJ]:[ESTOQUE SC]])</f>
        <v>160</v>
      </c>
      <c r="AJ969" s="4">
        <v>400</v>
      </c>
      <c r="AK969" s="4">
        <v>0</v>
      </c>
      <c r="AL969" s="24">
        <f>SUM(Tabela1[[#This Row],[QTD CONTAINER]:[QTD FÁBRICA]])</f>
        <v>400</v>
      </c>
      <c r="AM969" s="7">
        <f t="shared" si="403"/>
        <v>4.5714285714285712</v>
      </c>
      <c r="AN969" s="7">
        <f t="shared" si="404"/>
        <v>0</v>
      </c>
      <c r="AO969" s="8">
        <f t="shared" si="405"/>
        <v>11.428571428571429</v>
      </c>
      <c r="AP969" s="9">
        <f t="shared" si="406"/>
        <v>0</v>
      </c>
      <c r="AQ969" s="25">
        <f t="shared" si="407"/>
        <v>16</v>
      </c>
      <c r="AR969" s="18">
        <f t="shared" si="408"/>
        <v>3.3684210526315788</v>
      </c>
      <c r="AS969" s="7">
        <f t="shared" si="409"/>
        <v>0</v>
      </c>
      <c r="AT969" s="8">
        <f t="shared" si="410"/>
        <v>8.4210526315789469</v>
      </c>
      <c r="AU969" s="9">
        <f t="shared" si="411"/>
        <v>0</v>
      </c>
      <c r="AV969" s="10">
        <f t="shared" si="412"/>
        <v>11.789473684210526</v>
      </c>
      <c r="AW969" s="22">
        <f t="shared" si="413"/>
        <v>0</v>
      </c>
      <c r="AX969" s="5">
        <f t="shared" si="414"/>
        <v>0</v>
      </c>
      <c r="AY969" s="4">
        <f>IF(
  AND(Tabela1[[#This Row],[GRUPO | ITEM]]="PALHETAS",NOT(OR(MID(Tabela1[[#This Row],[ITEM]],1,5)="YN-PF",MID(Tabela1[[#This Row],[ITEM]],1,5)="YN-PC"))),
  0,
  IF(
    ROUNDUP(
      IF(
        IF(D969="A",13-SUM(AR969:AU969),IF(D969="B",11-SUM(AR969:AU969),IF(D969="C",7-SUM(AR969:AU969))))
        &lt;0,
        0,
        IF(D969="A",13-SUM(AR969:AU969),IF(D969="B",11-SUM(AR969:AU969),IF(D969="C",7-SUM(AR969:AU969))))
      )
      *AE969/C969, 0
    )
    *C969 = 0,
    0,
    ROUNDUP(
      IF(
        IF(D969="A",13-SUM(AR969:AU969),IF(D969="B",11-SUM(AR969:AU969),IF(D969="C",7-SUM(AR969:AU969))))
        &lt;0,
        0,
        IF(D969="A",13-SUM(AR969:AU969),IF(D969="B",11-SUM(AR969:AU969),IF(D969="C",7-SUM(AR969:AU969))))
      )
      *AE969/C969, 0
    ) *C969
  )
)</f>
        <v>0</v>
      </c>
      <c r="AZ969" s="26">
        <f>IF(OR(COUNTIF(AB969,"&gt;="&amp;1.5)+COUNTIF(AA969,"&gt;="&amp;1.5)+COUNTIF(Z969,"&gt;="&amp;1.5)+COUNTIF(Y969,"&gt;="&amp;1.5)+COUNTIF(X969,"&gt;="&amp;1.5)&gt;=2,COUNTIF(AB969,"&gt;="&amp;2)&gt;=1,AND(AA969&gt;=1.5,AB969&lt;=0.3,AI969=0)),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+IFERROR(BA969*C969,0),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+IFERROR(BA969*C969,0),
IFERROR(AVERAGEIF(Tabela1[[#This Row],[COMPRA PADRÃO]:[COMPRA &gt;30%]],"&gt;"&amp;0,Tabela1[[#This Row],[COMPRA PADRÃO]:[COMPRA &gt;30%]]),
0))/Tabela1[[#This Row],[U/CX]],0)*Tabela1[[#This Row],[U/CX]])</f>
        <v>0</v>
      </c>
      <c r="BA969" s="19"/>
      <c r="BB969" s="19"/>
      <c r="BC969" s="5"/>
      <c r="BD969" s="43">
        <f t="shared" si="415"/>
        <v>1.1886792452830188</v>
      </c>
      <c r="BE969" s="44">
        <f>Tabela1[[#This Row],[MÉDIA DIÁRIA]]*180</f>
        <v>213.96226415094338</v>
      </c>
      <c r="BF969" s="44">
        <f>Tabela1[[#This Row],[MÉDIA DIÁRIA]]*IF(Tabela1[[#This Row],[ABC FAT]]="A",(13*22),IF(Tabela1[[#This Row],[ABC FAT]]="B",(9*22),IF(Tabela1[[#This Row],[ABC FAT]]="C",(3*22),0)))</f>
        <v>78.452830188679243</v>
      </c>
      <c r="BG969" s="44">
        <f>SUM(Tabela1[[#This Row],[ESTOQUE TOTAL]],Tabela1[[#This Row],[TRÂNSITO TOTAL]])</f>
        <v>560</v>
      </c>
      <c r="BH9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4.6737213403880073E-3</v>
      </c>
    </row>
    <row r="970" spans="1:61" s="3" customFormat="1" x14ac:dyDescent="0.2">
      <c r="A970" s="4" t="s">
        <v>39</v>
      </c>
      <c r="B970" s="4" t="s">
        <v>689</v>
      </c>
      <c r="C970" s="4">
        <v>20</v>
      </c>
      <c r="D970" s="4" t="s">
        <v>19</v>
      </c>
      <c r="E970" s="5">
        <v>120</v>
      </c>
      <c r="F970" s="4">
        <v>209</v>
      </c>
      <c r="G970" s="4">
        <v>300</v>
      </c>
      <c r="H970" s="4">
        <v>238</v>
      </c>
      <c r="I970" s="4">
        <v>306</v>
      </c>
      <c r="J970" s="4">
        <v>105</v>
      </c>
      <c r="K970" s="4">
        <v>390</v>
      </c>
      <c r="L970" s="4">
        <v>298</v>
      </c>
      <c r="M970" s="4">
        <v>203</v>
      </c>
      <c r="N970" s="4">
        <v>332</v>
      </c>
      <c r="O970" s="4">
        <v>326</v>
      </c>
      <c r="P970" s="4">
        <v>781</v>
      </c>
      <c r="Q970" s="13">
        <f t="shared" si="390"/>
        <v>0.3991130820399113</v>
      </c>
      <c r="R970" s="16">
        <f t="shared" si="391"/>
        <v>0.69512195121951215</v>
      </c>
      <c r="S970" s="16">
        <f t="shared" si="392"/>
        <v>0.99778270509977818</v>
      </c>
      <c r="T970" s="16">
        <f t="shared" si="393"/>
        <v>0.79157427937915736</v>
      </c>
      <c r="U970" s="16">
        <f t="shared" si="394"/>
        <v>1.0177383592017737</v>
      </c>
      <c r="V970" s="16">
        <f t="shared" si="395"/>
        <v>0.34922394678492236</v>
      </c>
      <c r="W970" s="16">
        <f t="shared" si="396"/>
        <v>1.2971175166297118</v>
      </c>
      <c r="X970" s="16">
        <f t="shared" si="397"/>
        <v>0.99113082039911304</v>
      </c>
      <c r="Y970" s="16">
        <f t="shared" si="398"/>
        <v>0.67516629711751663</v>
      </c>
      <c r="Z970" s="16">
        <f t="shared" si="399"/>
        <v>1.1042128603104213</v>
      </c>
      <c r="AA970" s="16">
        <f t="shared" si="400"/>
        <v>1.0842572062084257</v>
      </c>
      <c r="AB970" s="17">
        <f t="shared" si="401"/>
        <v>2.5975609756097557</v>
      </c>
      <c r="AC970" s="15">
        <v>238900.24</v>
      </c>
      <c r="AD970" s="14">
        <f>AVERAGE(Tabela1[[#This Row],[202407-JUL]:[202506-JUN]])</f>
        <v>300.66666666666669</v>
      </c>
      <c r="AE970" s="14">
        <f t="shared" si="402"/>
        <v>300.66666666666669</v>
      </c>
      <c r="AF970" s="5">
        <v>0</v>
      </c>
      <c r="AG970" s="6">
        <v>1352</v>
      </c>
      <c r="AH970" s="4">
        <v>4740</v>
      </c>
      <c r="AI970" s="23">
        <f>SUM(Tabela1[[#This Row],[ESTOQUE RJ]:[ESTOQUE SC]])</f>
        <v>6092</v>
      </c>
      <c r="AJ970" s="4">
        <v>0</v>
      </c>
      <c r="AK970" s="4">
        <v>0</v>
      </c>
      <c r="AL970" s="24">
        <f>SUM(Tabela1[[#This Row],[QTD CONTAINER]:[QTD FÁBRICA]])</f>
        <v>0</v>
      </c>
      <c r="AM970" s="7">
        <f t="shared" si="403"/>
        <v>4.4966740576496669</v>
      </c>
      <c r="AN970" s="7">
        <f t="shared" si="404"/>
        <v>15.764966740576495</v>
      </c>
      <c r="AO970" s="8">
        <f t="shared" si="405"/>
        <v>0</v>
      </c>
      <c r="AP970" s="9">
        <f t="shared" si="406"/>
        <v>0</v>
      </c>
      <c r="AQ970" s="25">
        <f t="shared" si="407"/>
        <v>20.261640798226161</v>
      </c>
      <c r="AR970" s="18">
        <f t="shared" si="408"/>
        <v>4.4966740576496669</v>
      </c>
      <c r="AS970" s="7">
        <f t="shared" si="409"/>
        <v>15.764966740576495</v>
      </c>
      <c r="AT970" s="8">
        <f t="shared" si="410"/>
        <v>0</v>
      </c>
      <c r="AU970" s="9">
        <f t="shared" si="411"/>
        <v>0</v>
      </c>
      <c r="AV970" s="10">
        <f t="shared" si="412"/>
        <v>20.261640798226161</v>
      </c>
      <c r="AW970" s="22">
        <f t="shared" si="413"/>
        <v>5.5210643015521059</v>
      </c>
      <c r="AX970" s="5">
        <f t="shared" si="414"/>
        <v>0</v>
      </c>
      <c r="AY970" s="4">
        <f>IF(
  AND(Tabela1[[#This Row],[GRUPO | ITEM]]="PALHETAS",NOT(OR(MID(Tabela1[[#This Row],[ITEM]],1,5)="YN-PF",MID(Tabela1[[#This Row],[ITEM]],1,5)="YN-PC"))),
  0,
  IF(
    ROUNDUP(
      IF(
        IF(D970="A",13-SUM(AR970:AU970),IF(D970="B",11-SUM(AR970:AU970),IF(D970="C",7-SUM(AR970:AU970))))
        &lt;0,
        0,
        IF(D970="A",13-SUM(AR970:AU970),IF(D970="B",11-SUM(AR970:AU970),IF(D970="C",7-SUM(AR970:AU970))))
      )
      *AE970/C970, 0
    )
    *C970 = 0,
    0,
    ROUNDUP(
      IF(
        IF(D970="A",13-SUM(AR970:AU970),IF(D970="B",11-SUM(AR970:AU970),IF(D970="C",7-SUM(AR970:AU970))))
        &lt;0,
        0,
        IF(D970="A",13-SUM(AR970:AU970),IF(D970="B",11-SUM(AR970:AU970),IF(D970="C",7-SUM(AR970:AU970))))
      )
      *AE970/C970, 0
    ) *C970
  )
)</f>
        <v>0</v>
      </c>
      <c r="AZ970" s="26">
        <f>IF(OR(COUNTIF(AB970,"&gt;="&amp;1.5)+COUNTIF(AA970,"&gt;="&amp;1.5)+COUNTIF(Z970,"&gt;="&amp;1.5)+COUNTIF(Y970,"&gt;="&amp;1.5)+COUNTIF(X970,"&gt;="&amp;1.5)&gt;=2,COUNTIF(AB970,"&gt;="&amp;2)&gt;=1,AND(AA970&gt;=1.5,AB970&lt;=0.3,AI970=0)),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+IFERROR(BA970*C970,0),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+IFERROR(BA970*C970,0),
IFERROR(AVERAGEIF(Tabela1[[#This Row],[COMPRA PADRÃO]:[COMPRA &gt;30%]],"&gt;"&amp;0,Tabela1[[#This Row],[COMPRA PADRÃO]:[COMPRA &gt;30%]]),
0))/Tabela1[[#This Row],[U/CX]],0)*Tabela1[[#This Row],[U/CX]])</f>
        <v>1660</v>
      </c>
      <c r="BA970" s="19"/>
      <c r="BB970" s="19"/>
      <c r="BC970" s="41"/>
      <c r="BD970" s="43">
        <f t="shared" si="415"/>
        <v>13.615094339622642</v>
      </c>
      <c r="BE970" s="44">
        <f>Tabela1[[#This Row],[MÉDIA DIÁRIA]]*180</f>
        <v>2450.7169811320755</v>
      </c>
      <c r="BF970" s="44">
        <f>Tabela1[[#This Row],[MÉDIA DIÁRIA]]*IF(Tabela1[[#This Row],[ABC FAT]]="A",(13*22),IF(Tabela1[[#This Row],[ABC FAT]]="B",(9*22),IF(Tabela1[[#This Row],[ABC FAT]]="C",(3*22),0)))</f>
        <v>3893.9169811320758</v>
      </c>
      <c r="BG970" s="44">
        <f>SUM(Tabela1[[#This Row],[ESTOQUE TOTAL]],Tabela1[[#This Row],[TRÂNSITO TOTAL]])</f>
        <v>6092</v>
      </c>
      <c r="BH9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260</v>
      </c>
      <c r="BI9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4.0804385316580436E-4</v>
      </c>
    </row>
    <row r="971" spans="1:61" s="3" customFormat="1" x14ac:dyDescent="0.2">
      <c r="A971" s="4" t="s">
        <v>291</v>
      </c>
      <c r="B971" s="4" t="s">
        <v>454</v>
      </c>
      <c r="C971" s="4">
        <v>20</v>
      </c>
      <c r="D971" s="4" t="s">
        <v>19</v>
      </c>
      <c r="E971" s="5"/>
      <c r="F971" s="4"/>
      <c r="G971" s="4">
        <v>60</v>
      </c>
      <c r="H971" s="4"/>
      <c r="I971" s="4">
        <v>210</v>
      </c>
      <c r="J971" s="4">
        <v>280</v>
      </c>
      <c r="K971" s="4">
        <v>92</v>
      </c>
      <c r="L971" s="4">
        <v>78</v>
      </c>
      <c r="M971" s="4">
        <v>80</v>
      </c>
      <c r="N971" s="4">
        <v>160</v>
      </c>
      <c r="O971" s="4">
        <v>160</v>
      </c>
      <c r="P971" s="4">
        <v>70</v>
      </c>
      <c r="Q971" s="13">
        <f t="shared" si="390"/>
        <v>0</v>
      </c>
      <c r="R971" s="16">
        <f t="shared" si="391"/>
        <v>0</v>
      </c>
      <c r="S971" s="16">
        <f t="shared" si="392"/>
        <v>0.45378151260504201</v>
      </c>
      <c r="T971" s="16">
        <f t="shared" si="393"/>
        <v>0</v>
      </c>
      <c r="U971" s="16">
        <f t="shared" si="394"/>
        <v>1.588235294117647</v>
      </c>
      <c r="V971" s="16">
        <f t="shared" si="395"/>
        <v>2.1176470588235294</v>
      </c>
      <c r="W971" s="16">
        <f t="shared" si="396"/>
        <v>0.69579831932773106</v>
      </c>
      <c r="X971" s="16">
        <f t="shared" si="397"/>
        <v>0.58991596638655464</v>
      </c>
      <c r="Y971" s="16">
        <f t="shared" si="398"/>
        <v>0.60504201680672265</v>
      </c>
      <c r="Z971" s="16">
        <f t="shared" si="399"/>
        <v>1.2100840336134453</v>
      </c>
      <c r="AA971" s="16">
        <f t="shared" si="400"/>
        <v>1.2100840336134453</v>
      </c>
      <c r="AB971" s="17">
        <f t="shared" si="401"/>
        <v>0.52941176470588236</v>
      </c>
      <c r="AC971" s="15">
        <v>128688.32000000001</v>
      </c>
      <c r="AD971" s="14">
        <f>AVERAGE(Tabela1[[#This Row],[202407-JUL]:[202506-JUN]])</f>
        <v>132.22222222222223</v>
      </c>
      <c r="AE971" s="14">
        <f t="shared" si="402"/>
        <v>132.22222222222223</v>
      </c>
      <c r="AF971" s="5">
        <v>5</v>
      </c>
      <c r="AG971" s="6">
        <v>1069</v>
      </c>
      <c r="AH971" s="4">
        <v>1020</v>
      </c>
      <c r="AI971" s="23">
        <f>SUM(Tabela1[[#This Row],[ESTOQUE RJ]:[ESTOQUE SC]])</f>
        <v>2089</v>
      </c>
      <c r="AJ971" s="4">
        <v>0</v>
      </c>
      <c r="AK971" s="4">
        <v>0</v>
      </c>
      <c r="AL971" s="24">
        <f>SUM(Tabela1[[#This Row],[QTD CONTAINER]:[QTD FÁBRICA]])</f>
        <v>0</v>
      </c>
      <c r="AM971" s="7">
        <f t="shared" si="403"/>
        <v>8.0848739495798316</v>
      </c>
      <c r="AN971" s="7">
        <f t="shared" si="404"/>
        <v>7.7142857142857135</v>
      </c>
      <c r="AO971" s="8">
        <f t="shared" si="405"/>
        <v>0</v>
      </c>
      <c r="AP971" s="9">
        <f t="shared" si="406"/>
        <v>0</v>
      </c>
      <c r="AQ971" s="25">
        <f t="shared" si="407"/>
        <v>15.799159663865545</v>
      </c>
      <c r="AR971" s="18">
        <f t="shared" si="408"/>
        <v>8.0848739495798316</v>
      </c>
      <c r="AS971" s="7">
        <f t="shared" si="409"/>
        <v>7.7142857142857135</v>
      </c>
      <c r="AT971" s="8">
        <f t="shared" si="410"/>
        <v>0</v>
      </c>
      <c r="AU971" s="9">
        <f t="shared" si="411"/>
        <v>0</v>
      </c>
      <c r="AV971" s="10">
        <f t="shared" si="412"/>
        <v>15.799159663865545</v>
      </c>
      <c r="AW971" s="22">
        <f t="shared" si="413"/>
        <v>0</v>
      </c>
      <c r="AX971" s="5">
        <f t="shared" si="414"/>
        <v>0</v>
      </c>
      <c r="AY971" s="4">
        <f>IF(
  AND(Tabela1[[#This Row],[GRUPO | ITEM]]="PALHETAS",NOT(OR(MID(Tabela1[[#This Row],[ITEM]],1,5)="YN-PF",MID(Tabela1[[#This Row],[ITEM]],1,5)="YN-PC"))),
  0,
  IF(
    ROUNDUP(
      IF(
        IF(D971="A",13-SUM(AR971:AU971),IF(D971="B",11-SUM(AR971:AU971),IF(D971="C",7-SUM(AR971:AU971))))
        &lt;0,
        0,
        IF(D971="A",13-SUM(AR971:AU971),IF(D971="B",11-SUM(AR971:AU971),IF(D971="C",7-SUM(AR971:AU971))))
      )
      *AE971/C971, 0
    )
    *C971 = 0,
    0,
    ROUNDUP(
      IF(
        IF(D971="A",13-SUM(AR971:AU971),IF(D971="B",11-SUM(AR971:AU971),IF(D971="C",7-SUM(AR971:AU971))))
        &lt;0,
        0,
        IF(D971="A",13-SUM(AR971:AU971),IF(D971="B",11-SUM(AR971:AU971),IF(D971="C",7-SUM(AR971:AU971))))
      )
      *AE971/C971, 0
    ) *C971
  )
)</f>
        <v>0</v>
      </c>
      <c r="AZ971" s="26">
        <f>IF(OR(COUNTIF(AB971,"&gt;="&amp;1.5)+COUNTIF(AA971,"&gt;="&amp;1.5)+COUNTIF(Z971,"&gt;="&amp;1.5)+COUNTIF(Y971,"&gt;="&amp;1.5)+COUNTIF(X971,"&gt;="&amp;1.5)&gt;=2,COUNTIF(AB971,"&gt;="&amp;2)&gt;=1,AND(AA971&gt;=1.5,AB971&lt;=0.3,AI971=0)),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+IFERROR(BA971*C971,0),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+IFERROR(BA971*C971,0),
IFERROR(AVERAGEIF(Tabela1[[#This Row],[COMPRA PADRÃO]:[COMPRA &gt;30%]],"&gt;"&amp;0,Tabela1[[#This Row],[COMPRA PADRÃO]:[COMPRA &gt;30%]]),
0))/Tabela1[[#This Row],[U/CX]],0)*Tabela1[[#This Row],[U/CX]])</f>
        <v>0</v>
      </c>
      <c r="BA971" s="19"/>
      <c r="BB971" s="19"/>
      <c r="BC971" s="5"/>
      <c r="BD971" s="43">
        <f t="shared" si="415"/>
        <v>4.4905660377358494</v>
      </c>
      <c r="BE971" s="44">
        <f>Tabela1[[#This Row],[MÉDIA DIÁRIA]]*180</f>
        <v>808.30188679245293</v>
      </c>
      <c r="BF971" s="44">
        <f>Tabela1[[#This Row],[MÉDIA DIÁRIA]]*IF(Tabela1[[#This Row],[ABC FAT]]="A",(13*22),IF(Tabela1[[#This Row],[ABC FAT]]="B",(9*22),IF(Tabela1[[#This Row],[ABC FAT]]="C",(3*22),0)))</f>
        <v>1284.3018867924529</v>
      </c>
      <c r="BG971" s="44">
        <f>SUM(Tabela1[[#This Row],[ESTOQUE TOTAL]],Tabela1[[#This Row],[TRÂNSITO TOTAL]])</f>
        <v>2089</v>
      </c>
      <c r="BH9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1.2371615312791783E-3</v>
      </c>
    </row>
    <row r="972" spans="1:61" s="3" customFormat="1" x14ac:dyDescent="0.2">
      <c r="A972" s="4" t="s">
        <v>39</v>
      </c>
      <c r="B972" s="4" t="s">
        <v>734</v>
      </c>
      <c r="C972" s="4">
        <v>200</v>
      </c>
      <c r="D972" s="4" t="s">
        <v>85</v>
      </c>
      <c r="E972" s="5">
        <v>130</v>
      </c>
      <c r="F972" s="4">
        <v>150</v>
      </c>
      <c r="G972" s="4">
        <v>50</v>
      </c>
      <c r="H972" s="4">
        <v>109</v>
      </c>
      <c r="I972" s="4">
        <v>230</v>
      </c>
      <c r="J972" s="4"/>
      <c r="K972" s="4">
        <v>540</v>
      </c>
      <c r="L972" s="4">
        <v>200</v>
      </c>
      <c r="M972" s="4">
        <v>50</v>
      </c>
      <c r="N972" s="4">
        <v>50</v>
      </c>
      <c r="O972" s="4">
        <v>200</v>
      </c>
      <c r="P972" s="4">
        <v>340</v>
      </c>
      <c r="Q972" s="13">
        <f t="shared" si="390"/>
        <v>0.69790141532454852</v>
      </c>
      <c r="R972" s="16">
        <f t="shared" si="391"/>
        <v>0.80527086383601754</v>
      </c>
      <c r="S972" s="16">
        <f t="shared" si="392"/>
        <v>0.26842362127867253</v>
      </c>
      <c r="T972" s="16">
        <f t="shared" si="393"/>
        <v>0.58516349438750603</v>
      </c>
      <c r="U972" s="16">
        <f t="shared" si="394"/>
        <v>1.2347486578818936</v>
      </c>
      <c r="V972" s="16">
        <f t="shared" si="395"/>
        <v>0</v>
      </c>
      <c r="W972" s="16">
        <f t="shared" si="396"/>
        <v>2.8989751098096632</v>
      </c>
      <c r="X972" s="16">
        <f t="shared" si="397"/>
        <v>1.0736944851146901</v>
      </c>
      <c r="Y972" s="16">
        <f t="shared" si="398"/>
        <v>0.26842362127867253</v>
      </c>
      <c r="Z972" s="16">
        <f t="shared" si="399"/>
        <v>0.26842362127867253</v>
      </c>
      <c r="AA972" s="16">
        <f t="shared" si="400"/>
        <v>1.0736944851146901</v>
      </c>
      <c r="AB972" s="17">
        <f t="shared" si="401"/>
        <v>1.8252806246949731</v>
      </c>
      <c r="AC972" s="15">
        <v>16074.19</v>
      </c>
      <c r="AD972" s="14">
        <f>AVERAGE(Tabela1[[#This Row],[202407-JUL]:[202506-JUN]])</f>
        <v>186.27272727272728</v>
      </c>
      <c r="AE972" s="14">
        <f t="shared" si="402"/>
        <v>237.375</v>
      </c>
      <c r="AF972" s="5">
        <v>0</v>
      </c>
      <c r="AG972" s="6">
        <v>3489</v>
      </c>
      <c r="AH972" s="4">
        <v>0</v>
      </c>
      <c r="AI972" s="23">
        <f>SUM(Tabela1[[#This Row],[ESTOQUE RJ]:[ESTOQUE SC]])</f>
        <v>3489</v>
      </c>
      <c r="AJ972" s="4">
        <v>0</v>
      </c>
      <c r="AK972" s="4">
        <v>0</v>
      </c>
      <c r="AL972" s="24">
        <f>SUM(Tabela1[[#This Row],[QTD CONTAINER]:[QTD FÁBRICA]])</f>
        <v>0</v>
      </c>
      <c r="AM972" s="7">
        <f t="shared" si="403"/>
        <v>18.730600292825766</v>
      </c>
      <c r="AN972" s="7">
        <f t="shared" si="404"/>
        <v>0</v>
      </c>
      <c r="AO972" s="8">
        <f t="shared" si="405"/>
        <v>0</v>
      </c>
      <c r="AP972" s="9">
        <f t="shared" si="406"/>
        <v>0</v>
      </c>
      <c r="AQ972" s="25">
        <f t="shared" si="407"/>
        <v>18.730600292825766</v>
      </c>
      <c r="AR972" s="18">
        <f t="shared" si="408"/>
        <v>14.69826224328594</v>
      </c>
      <c r="AS972" s="7">
        <f t="shared" si="409"/>
        <v>0</v>
      </c>
      <c r="AT972" s="8">
        <f t="shared" si="410"/>
        <v>0</v>
      </c>
      <c r="AU972" s="9">
        <f t="shared" si="411"/>
        <v>0</v>
      </c>
      <c r="AV972" s="10">
        <f t="shared" si="412"/>
        <v>14.69826224328594</v>
      </c>
      <c r="AW972" s="22">
        <f t="shared" si="413"/>
        <v>0</v>
      </c>
      <c r="AX972" s="5">
        <f t="shared" si="414"/>
        <v>0</v>
      </c>
      <c r="AY972" s="4">
        <f>IF(
  AND(Tabela1[[#This Row],[GRUPO | ITEM]]="PALHETAS",NOT(OR(MID(Tabela1[[#This Row],[ITEM]],1,5)="YN-PF",MID(Tabela1[[#This Row],[ITEM]],1,5)="YN-PC"))),
  0,
  IF(
    ROUNDUP(
      IF(
        IF(D972="A",13-SUM(AR972:AU972),IF(D972="B",11-SUM(AR972:AU972),IF(D972="C",7-SUM(AR972:AU972))))
        &lt;0,
        0,
        IF(D972="A",13-SUM(AR972:AU972),IF(D972="B",11-SUM(AR972:AU972),IF(D972="C",7-SUM(AR972:AU972))))
      )
      *AE972/C972, 0
    )
    *C972 = 0,
    0,
    ROUNDUP(
      IF(
        IF(D972="A",13-SUM(AR972:AU972),IF(D972="B",11-SUM(AR972:AU972),IF(D972="C",7-SUM(AR972:AU972))))
        &lt;0,
        0,
        IF(D972="A",13-SUM(AR972:AU972),IF(D972="B",11-SUM(AR972:AU972),IF(D972="C",7-SUM(AR972:AU972))))
      )
      *AE972/C972, 0
    ) *C972
  )
)</f>
        <v>0</v>
      </c>
      <c r="AZ972" s="26">
        <f>IF(OR(COUNTIF(AB972,"&gt;="&amp;1.5)+COUNTIF(AA972,"&gt;="&amp;1.5)+COUNTIF(Z972,"&gt;="&amp;1.5)+COUNTIF(Y972,"&gt;="&amp;1.5)+COUNTIF(X972,"&gt;="&amp;1.5)&gt;=2,COUNTIF(AB972,"&gt;="&amp;2)&gt;=1,AND(AA972&gt;=1.5,AB972&lt;=0.3,AI972=0)),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+IFERROR(BA972*C972,0),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+IFERROR(BA972*C972,0),
IFERROR(AVERAGEIF(Tabela1[[#This Row],[COMPRA PADRÃO]:[COMPRA &gt;30%]],"&gt;"&amp;0,Tabela1[[#This Row],[COMPRA PADRÃO]:[COMPRA &gt;30%]]),
0))/Tabela1[[#This Row],[U/CX]],0)*Tabela1[[#This Row],[U/CX]])</f>
        <v>0</v>
      </c>
      <c r="BA972" s="19"/>
      <c r="BB972" s="19"/>
      <c r="BC972" s="5"/>
      <c r="BD972" s="43">
        <f t="shared" si="415"/>
        <v>7.7320754716981135</v>
      </c>
      <c r="BE972" s="44">
        <f>Tabela1[[#This Row],[MÉDIA DIÁRIA]]*180</f>
        <v>1391.7735849056605</v>
      </c>
      <c r="BF972" s="44">
        <f>Tabela1[[#This Row],[MÉDIA DIÁRIA]]*IF(Tabela1[[#This Row],[ABC FAT]]="A",(13*22),IF(Tabela1[[#This Row],[ABC FAT]]="B",(9*22),IF(Tabela1[[#This Row],[ABC FAT]]="C",(3*22),0)))</f>
        <v>510.31698113207551</v>
      </c>
      <c r="BG972" s="44">
        <f>SUM(Tabela1[[#This Row],[ESTOQUE TOTAL]],Tabela1[[#This Row],[TRÂNSITO TOTAL]])</f>
        <v>3489</v>
      </c>
      <c r="BH9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7.1850767311967888E-4</v>
      </c>
    </row>
    <row r="973" spans="1:61" s="3" customFormat="1" x14ac:dyDescent="0.2">
      <c r="A973" s="4" t="s">
        <v>14</v>
      </c>
      <c r="B973" s="4" t="s">
        <v>30</v>
      </c>
      <c r="C973" s="4">
        <v>500</v>
      </c>
      <c r="D973" s="4" t="s">
        <v>16</v>
      </c>
      <c r="E973" s="5">
        <v>850</v>
      </c>
      <c r="F973" s="4">
        <v>1060</v>
      </c>
      <c r="G973" s="4">
        <v>3030</v>
      </c>
      <c r="H973" s="4">
        <v>2800</v>
      </c>
      <c r="I973" s="4">
        <v>2988</v>
      </c>
      <c r="J973" s="4"/>
      <c r="K973" s="4">
        <v>1000</v>
      </c>
      <c r="L973" s="4">
        <v>1880</v>
      </c>
      <c r="M973" s="4">
        <v>2000</v>
      </c>
      <c r="N973" s="4">
        <v>2050</v>
      </c>
      <c r="O973" s="4">
        <v>1600</v>
      </c>
      <c r="P973" s="4">
        <v>450</v>
      </c>
      <c r="Q973" s="13">
        <f t="shared" si="390"/>
        <v>0.47442662878019076</v>
      </c>
      <c r="R973" s="16">
        <f t="shared" si="391"/>
        <v>0.59163791353764961</v>
      </c>
      <c r="S973" s="16">
        <f t="shared" si="392"/>
        <v>1.6911913943576211</v>
      </c>
      <c r="T973" s="16">
        <f t="shared" si="393"/>
        <v>1.562817130099452</v>
      </c>
      <c r="U973" s="16">
        <f t="shared" si="394"/>
        <v>1.6677491374061293</v>
      </c>
      <c r="V973" s="16">
        <f t="shared" si="395"/>
        <v>0</v>
      </c>
      <c r="W973" s="16">
        <f t="shared" si="396"/>
        <v>0.55814897503551852</v>
      </c>
      <c r="X973" s="16">
        <f t="shared" si="397"/>
        <v>1.0493200730667749</v>
      </c>
      <c r="Y973" s="16">
        <f t="shared" si="398"/>
        <v>1.116297950071037</v>
      </c>
      <c r="Z973" s="16">
        <f t="shared" si="399"/>
        <v>1.1442053988228129</v>
      </c>
      <c r="AA973" s="16">
        <f t="shared" si="400"/>
        <v>0.89303836005682968</v>
      </c>
      <c r="AB973" s="17">
        <f t="shared" si="401"/>
        <v>0.25116703876598334</v>
      </c>
      <c r="AC973" s="15">
        <v>90769.78</v>
      </c>
      <c r="AD973" s="14">
        <f>AVERAGE(Tabela1[[#This Row],[202407-JUL]:[202506-JUN]])</f>
        <v>1791.6363636363637</v>
      </c>
      <c r="AE973" s="14">
        <f t="shared" si="402"/>
        <v>1925.8</v>
      </c>
      <c r="AF973" s="5">
        <v>0</v>
      </c>
      <c r="AG973" s="6">
        <v>36370</v>
      </c>
      <c r="AH973" s="4">
        <v>0</v>
      </c>
      <c r="AI973" s="23">
        <f>SUM(Tabela1[[#This Row],[ESTOQUE RJ]:[ESTOQUE SC]])</f>
        <v>36370</v>
      </c>
      <c r="AJ973" s="4">
        <v>0</v>
      </c>
      <c r="AK973" s="4">
        <v>0</v>
      </c>
      <c r="AL973" s="24">
        <f>SUM(Tabela1[[#This Row],[QTD CONTAINER]:[QTD FÁBRICA]])</f>
        <v>0</v>
      </c>
      <c r="AM973" s="7">
        <f t="shared" si="403"/>
        <v>20.299878222041809</v>
      </c>
      <c r="AN973" s="7">
        <f t="shared" si="404"/>
        <v>0</v>
      </c>
      <c r="AO973" s="8">
        <f t="shared" si="405"/>
        <v>0</v>
      </c>
      <c r="AP973" s="9">
        <f t="shared" si="406"/>
        <v>0</v>
      </c>
      <c r="AQ973" s="25">
        <f t="shared" si="407"/>
        <v>20.299878222041809</v>
      </c>
      <c r="AR973" s="18">
        <f t="shared" si="408"/>
        <v>18.885657908401704</v>
      </c>
      <c r="AS973" s="7">
        <f t="shared" si="409"/>
        <v>0</v>
      </c>
      <c r="AT973" s="8">
        <f t="shared" si="410"/>
        <v>0</v>
      </c>
      <c r="AU973" s="9">
        <f t="shared" si="411"/>
        <v>0</v>
      </c>
      <c r="AV973" s="10">
        <f t="shared" si="412"/>
        <v>18.885657908401704</v>
      </c>
      <c r="AW973" s="22">
        <f t="shared" si="413"/>
        <v>0</v>
      </c>
      <c r="AX973" s="5">
        <f t="shared" si="414"/>
        <v>0</v>
      </c>
      <c r="AY973" s="4">
        <f>IF(
  AND(Tabela1[[#This Row],[GRUPO | ITEM]]="PALHETAS",NOT(OR(MID(Tabela1[[#This Row],[ITEM]],1,5)="YN-PF",MID(Tabela1[[#This Row],[ITEM]],1,5)="YN-PC"))),
  0,
  IF(
    ROUNDUP(
      IF(
        IF(D973="A",13-SUM(AR973:AU973),IF(D973="B",11-SUM(AR973:AU973),IF(D973="C",7-SUM(AR973:AU973))))
        &lt;0,
        0,
        IF(D973="A",13-SUM(AR973:AU973),IF(D973="B",11-SUM(AR973:AU973),IF(D973="C",7-SUM(AR973:AU973))))
      )
      *AE973/C973, 0
    )
    *C973 = 0,
    0,
    ROUNDUP(
      IF(
        IF(D973="A",13-SUM(AR973:AU973),IF(D973="B",11-SUM(AR973:AU973),IF(D973="C",7-SUM(AR973:AU973))))
        &lt;0,
        0,
        IF(D973="A",13-SUM(AR973:AU973),IF(D973="B",11-SUM(AR973:AU973),IF(D973="C",7-SUM(AR973:AU973))))
      )
      *AE973/C973, 0
    ) *C973
  )
)</f>
        <v>0</v>
      </c>
      <c r="AZ973" s="26">
        <f>IF(OR(COUNTIF(AB973,"&gt;="&amp;1.5)+COUNTIF(AA973,"&gt;="&amp;1.5)+COUNTIF(Z973,"&gt;="&amp;1.5)+COUNTIF(Y973,"&gt;="&amp;1.5)+COUNTIF(X973,"&gt;="&amp;1.5)&gt;=2,COUNTIF(AB973,"&gt;="&amp;2)&gt;=1,AND(AA973&gt;=1.5,AB973&lt;=0.3,AI973=0)),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+IFERROR(BA973*C973,0),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+IFERROR(BA973*C973,0),
IFERROR(AVERAGEIF(Tabela1[[#This Row],[COMPRA PADRÃO]:[COMPRA &gt;30%]],"&gt;"&amp;0,Tabela1[[#This Row],[COMPRA PADRÃO]:[COMPRA &gt;30%]]),
0))/Tabela1[[#This Row],[U/CX]],0)*Tabela1[[#This Row],[U/CX]])</f>
        <v>0</v>
      </c>
      <c r="BA973" s="19"/>
      <c r="BB973" s="19"/>
      <c r="BC973" s="5"/>
      <c r="BD973" s="43">
        <f t="shared" si="415"/>
        <v>74.369811320754721</v>
      </c>
      <c r="BE973" s="44">
        <f>Tabela1[[#This Row],[MÉDIA DIÁRIA]]*180</f>
        <v>13386.566037735849</v>
      </c>
      <c r="BF973" s="44">
        <f>Tabela1[[#This Row],[MÉDIA DIÁRIA]]*IF(Tabela1[[#This Row],[ABC FAT]]="A",(13*22),IF(Tabela1[[#This Row],[ABC FAT]]="B",(9*22),IF(Tabela1[[#This Row],[ABC FAT]]="C",(3*22),0)))</f>
        <v>14725.222641509436</v>
      </c>
      <c r="BG973" s="44">
        <f>SUM(Tabela1[[#This Row],[ESTOQUE TOTAL]],Tabela1[[#This Row],[TRÂNSITO TOTAL]])</f>
        <v>36370</v>
      </c>
      <c r="BH9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7.4701756759804251E-5</v>
      </c>
    </row>
    <row r="974" spans="1:61" s="3" customFormat="1" x14ac:dyDescent="0.2">
      <c r="A974" s="4" t="s">
        <v>104</v>
      </c>
      <c r="B974" s="4" t="s">
        <v>467</v>
      </c>
      <c r="C974" s="4">
        <v>200</v>
      </c>
      <c r="D974" s="4" t="s">
        <v>85</v>
      </c>
      <c r="E974" s="5">
        <v>30</v>
      </c>
      <c r="F974" s="4"/>
      <c r="G974" s="4"/>
      <c r="H974" s="4"/>
      <c r="I974" s="4">
        <v>100</v>
      </c>
      <c r="J974" s="4"/>
      <c r="K974" s="4">
        <v>50</v>
      </c>
      <c r="L974" s="4">
        <v>50</v>
      </c>
      <c r="M974" s="4">
        <v>50</v>
      </c>
      <c r="N974" s="4"/>
      <c r="O974" s="4">
        <v>100</v>
      </c>
      <c r="P974" s="4"/>
      <c r="Q974" s="13">
        <f t="shared" si="390"/>
        <v>0.47368421052631576</v>
      </c>
      <c r="R974" s="16">
        <f t="shared" si="391"/>
        <v>0</v>
      </c>
      <c r="S974" s="16">
        <f t="shared" si="392"/>
        <v>0</v>
      </c>
      <c r="T974" s="16">
        <f t="shared" si="393"/>
        <v>0</v>
      </c>
      <c r="U974" s="16">
        <f t="shared" si="394"/>
        <v>1.5789473684210527</v>
      </c>
      <c r="V974" s="16">
        <f t="shared" si="395"/>
        <v>0</v>
      </c>
      <c r="W974" s="16">
        <f t="shared" si="396"/>
        <v>0.78947368421052633</v>
      </c>
      <c r="X974" s="16">
        <f t="shared" si="397"/>
        <v>0.78947368421052633</v>
      </c>
      <c r="Y974" s="16">
        <f t="shared" si="398"/>
        <v>0.78947368421052633</v>
      </c>
      <c r="Z974" s="16">
        <f t="shared" si="399"/>
        <v>0</v>
      </c>
      <c r="AA974" s="16">
        <f t="shared" si="400"/>
        <v>1.5789473684210527</v>
      </c>
      <c r="AB974" s="17">
        <f t="shared" si="401"/>
        <v>0</v>
      </c>
      <c r="AC974" s="15">
        <v>2901.8</v>
      </c>
      <c r="AD974" s="14">
        <f>AVERAGE(Tabela1[[#This Row],[202407-JUL]:[202506-JUN]])</f>
        <v>63.333333333333336</v>
      </c>
      <c r="AE974" s="14">
        <f t="shared" si="402"/>
        <v>63.333333333333336</v>
      </c>
      <c r="AF974" s="5">
        <v>0</v>
      </c>
      <c r="AG974" s="6">
        <v>678</v>
      </c>
      <c r="AH974" s="4">
        <v>0</v>
      </c>
      <c r="AI974" s="23">
        <f>SUM(Tabela1[[#This Row],[ESTOQUE RJ]:[ESTOQUE SC]])</f>
        <v>678</v>
      </c>
      <c r="AJ974" s="4">
        <v>0</v>
      </c>
      <c r="AK974" s="4">
        <v>0</v>
      </c>
      <c r="AL974" s="24">
        <f>SUM(Tabela1[[#This Row],[QTD CONTAINER]:[QTD FÁBRICA]])</f>
        <v>0</v>
      </c>
      <c r="AM974" s="7">
        <f t="shared" si="403"/>
        <v>10.705263157894736</v>
      </c>
      <c r="AN974" s="7">
        <f t="shared" si="404"/>
        <v>0</v>
      </c>
      <c r="AO974" s="8">
        <f t="shared" si="405"/>
        <v>0</v>
      </c>
      <c r="AP974" s="9">
        <f t="shared" si="406"/>
        <v>0</v>
      </c>
      <c r="AQ974" s="25">
        <f t="shared" si="407"/>
        <v>10.705263157894736</v>
      </c>
      <c r="AR974" s="18">
        <f t="shared" si="408"/>
        <v>10.705263157894736</v>
      </c>
      <c r="AS974" s="7">
        <f t="shared" si="409"/>
        <v>0</v>
      </c>
      <c r="AT974" s="8">
        <f t="shared" si="410"/>
        <v>0</v>
      </c>
      <c r="AU974" s="9">
        <f t="shared" si="411"/>
        <v>0</v>
      </c>
      <c r="AV974" s="10">
        <f t="shared" si="412"/>
        <v>10.705263157894736</v>
      </c>
      <c r="AW974" s="22">
        <f t="shared" si="413"/>
        <v>0</v>
      </c>
      <c r="AX974" s="5">
        <f t="shared" si="414"/>
        <v>0</v>
      </c>
      <c r="AY974" s="4">
        <f>IF(
  AND(Tabela1[[#This Row],[GRUPO | ITEM]]="PALHETAS",NOT(OR(MID(Tabela1[[#This Row],[ITEM]],1,5)="YN-PF",MID(Tabela1[[#This Row],[ITEM]],1,5)="YN-PC"))),
  0,
  IF(
    ROUNDUP(
      IF(
        IF(D974="A",13-SUM(AR974:AU974),IF(D974="B",11-SUM(AR974:AU974),IF(D974="C",7-SUM(AR974:AU974))))
        &lt;0,
        0,
        IF(D974="A",13-SUM(AR974:AU974),IF(D974="B",11-SUM(AR974:AU974),IF(D974="C",7-SUM(AR974:AU974))))
      )
      *AE974/C974, 0
    )
    *C974 = 0,
    0,
    ROUNDUP(
      IF(
        IF(D974="A",13-SUM(AR974:AU974),IF(D974="B",11-SUM(AR974:AU974),IF(D974="C",7-SUM(AR974:AU974))))
        &lt;0,
        0,
        IF(D974="A",13-SUM(AR974:AU974),IF(D974="B",11-SUM(AR974:AU974),IF(D974="C",7-SUM(AR974:AU974))))
      )
      *AE974/C974, 0
    ) *C974
  )
)</f>
        <v>0</v>
      </c>
      <c r="AZ974" s="26">
        <f>IF(OR(COUNTIF(AB974,"&gt;="&amp;1.5)+COUNTIF(AA974,"&gt;="&amp;1.5)+COUNTIF(Z974,"&gt;="&amp;1.5)+COUNTIF(Y974,"&gt;="&amp;1.5)+COUNTIF(X974,"&gt;="&amp;1.5)&gt;=2,COUNTIF(AB974,"&gt;="&amp;2)&gt;=1,AND(AA974&gt;=1.5,AB974&lt;=0.3,AI974=0)),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+IFERROR(BA974*C974,0),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+IFERROR(BA974*C974,0),
IFERROR(AVERAGEIF(Tabela1[[#This Row],[COMPRA PADRÃO]:[COMPRA &gt;30%]],"&gt;"&amp;0,Tabela1[[#This Row],[COMPRA PADRÃO]:[COMPRA &gt;30%]]),
0))/Tabela1[[#This Row],[U/CX]],0)*Tabela1[[#This Row],[U/CX]])</f>
        <v>0</v>
      </c>
      <c r="BA974" s="19"/>
      <c r="BB974" s="19"/>
      <c r="BC974" s="5"/>
      <c r="BD974" s="43">
        <f t="shared" si="415"/>
        <v>1.4339622641509433</v>
      </c>
      <c r="BE974" s="44">
        <f>Tabela1[[#This Row],[MÉDIA DIÁRIA]]*180</f>
        <v>258.11320754716979</v>
      </c>
      <c r="BF974" s="44">
        <f>Tabela1[[#This Row],[MÉDIA DIÁRIA]]*IF(Tabela1[[#This Row],[ABC FAT]]="A",(13*22),IF(Tabela1[[#This Row],[ABC FAT]]="B",(9*22),IF(Tabela1[[#This Row],[ABC FAT]]="C",(3*22),0)))</f>
        <v>94.641509433962256</v>
      </c>
      <c r="BG974" s="44">
        <f>SUM(Tabela1[[#This Row],[ESTOQUE TOTAL]],Tabela1[[#This Row],[TRÂNSITO TOTAL]])</f>
        <v>678</v>
      </c>
      <c r="BH9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3.8742690058479537E-3</v>
      </c>
    </row>
    <row r="975" spans="1:61" s="3" customFormat="1" x14ac:dyDescent="0.2">
      <c r="A975" s="4" t="s">
        <v>34</v>
      </c>
      <c r="B975" s="4" t="s">
        <v>207</v>
      </c>
      <c r="C975" s="4">
        <v>500</v>
      </c>
      <c r="D975" s="4" t="s">
        <v>85</v>
      </c>
      <c r="E975" s="5">
        <v>325</v>
      </c>
      <c r="F975" s="4">
        <v>95</v>
      </c>
      <c r="G975" s="4">
        <v>30</v>
      </c>
      <c r="H975" s="4"/>
      <c r="I975" s="4"/>
      <c r="J975" s="4"/>
      <c r="K975" s="4">
        <v>310</v>
      </c>
      <c r="L975" s="4">
        <v>370</v>
      </c>
      <c r="M975" s="4">
        <v>70</v>
      </c>
      <c r="N975" s="4">
        <v>90</v>
      </c>
      <c r="O975" s="4">
        <v>50</v>
      </c>
      <c r="P975" s="4">
        <v>200</v>
      </c>
      <c r="Q975" s="13">
        <f t="shared" si="390"/>
        <v>1.8993506493506493</v>
      </c>
      <c r="R975" s="16">
        <f t="shared" si="391"/>
        <v>0.55519480519480513</v>
      </c>
      <c r="S975" s="16">
        <f t="shared" si="392"/>
        <v>0.17532467532467533</v>
      </c>
      <c r="T975" s="16">
        <f t="shared" si="393"/>
        <v>0</v>
      </c>
      <c r="U975" s="16">
        <f t="shared" si="394"/>
        <v>0</v>
      </c>
      <c r="V975" s="16">
        <f t="shared" si="395"/>
        <v>0</v>
      </c>
      <c r="W975" s="16">
        <f t="shared" si="396"/>
        <v>1.8116883116883116</v>
      </c>
      <c r="X975" s="16">
        <f t="shared" si="397"/>
        <v>2.1623376623376624</v>
      </c>
      <c r="Y975" s="16">
        <f t="shared" si="398"/>
        <v>0.40909090909090906</v>
      </c>
      <c r="Z975" s="16">
        <f t="shared" si="399"/>
        <v>0.52597402597402598</v>
      </c>
      <c r="AA975" s="16">
        <f t="shared" si="400"/>
        <v>0.29220779220779219</v>
      </c>
      <c r="AB975" s="17">
        <f t="shared" si="401"/>
        <v>1.1688311688311688</v>
      </c>
      <c r="AC975" s="15">
        <v>16530.45</v>
      </c>
      <c r="AD975" s="14">
        <f>AVERAGE(Tabela1[[#This Row],[202407-JUL]:[202506-JUN]])</f>
        <v>171.11111111111111</v>
      </c>
      <c r="AE975" s="14">
        <f t="shared" si="402"/>
        <v>208.57142857142858</v>
      </c>
      <c r="AF975" s="5">
        <v>1</v>
      </c>
      <c r="AG975" s="6">
        <v>211</v>
      </c>
      <c r="AH975" s="4">
        <v>0</v>
      </c>
      <c r="AI975" s="23">
        <f>SUM(Tabela1[[#This Row],[ESTOQUE RJ]:[ESTOQUE SC]])</f>
        <v>211</v>
      </c>
      <c r="AJ975" s="4">
        <v>2500</v>
      </c>
      <c r="AK975" s="4">
        <v>0</v>
      </c>
      <c r="AL975" s="24">
        <f>SUM(Tabela1[[#This Row],[QTD CONTAINER]:[QTD FÁBRICA]])</f>
        <v>2500</v>
      </c>
      <c r="AM975" s="7">
        <f t="shared" si="403"/>
        <v>1.2331168831168831</v>
      </c>
      <c r="AN975" s="7">
        <f t="shared" si="404"/>
        <v>0</v>
      </c>
      <c r="AO975" s="8">
        <f t="shared" si="405"/>
        <v>14.61038961038961</v>
      </c>
      <c r="AP975" s="9">
        <f t="shared" si="406"/>
        <v>0</v>
      </c>
      <c r="AQ975" s="25">
        <f t="shared" si="407"/>
        <v>15.843506493506494</v>
      </c>
      <c r="AR975" s="18">
        <f t="shared" si="408"/>
        <v>1.0116438356164383</v>
      </c>
      <c r="AS975" s="7">
        <f t="shared" si="409"/>
        <v>0</v>
      </c>
      <c r="AT975" s="8">
        <f t="shared" si="410"/>
        <v>11.986301369863012</v>
      </c>
      <c r="AU975" s="9">
        <f t="shared" si="411"/>
        <v>0</v>
      </c>
      <c r="AV975" s="10">
        <f t="shared" si="412"/>
        <v>12.99794520547945</v>
      </c>
      <c r="AW975" s="22">
        <f t="shared" si="413"/>
        <v>0</v>
      </c>
      <c r="AX975" s="5">
        <f t="shared" si="414"/>
        <v>0</v>
      </c>
      <c r="AY975" s="4">
        <f>IF(
  AND(Tabela1[[#This Row],[GRUPO | ITEM]]="PALHETAS",NOT(OR(MID(Tabela1[[#This Row],[ITEM]],1,5)="YN-PF",MID(Tabela1[[#This Row],[ITEM]],1,5)="YN-PC"))),
  0,
  IF(
    ROUNDUP(
      IF(
        IF(D975="A",13-SUM(AR975:AU975),IF(D975="B",11-SUM(AR975:AU975),IF(D975="C",7-SUM(AR975:AU975))))
        &lt;0,
        0,
        IF(D975="A",13-SUM(AR975:AU975),IF(D975="B",11-SUM(AR975:AU975),IF(D975="C",7-SUM(AR975:AU975))))
      )
      *AE975/C975, 0
    )
    *C975 = 0,
    0,
    ROUNDUP(
      IF(
        IF(D975="A",13-SUM(AR975:AU975),IF(D975="B",11-SUM(AR975:AU975),IF(D975="C",7-SUM(AR975:AU975))))
        &lt;0,
        0,
        IF(D975="A",13-SUM(AR975:AU975),IF(D975="B",11-SUM(AR975:AU975),IF(D975="C",7-SUM(AR975:AU975))))
      )
      *AE975/C975, 0
    ) *C975
  )
)</f>
        <v>0</v>
      </c>
      <c r="AZ975" s="26">
        <f>IF(OR(COUNTIF(AB975,"&gt;="&amp;1.5)+COUNTIF(AA975,"&gt;="&amp;1.5)+COUNTIF(Z975,"&gt;="&amp;1.5)+COUNTIF(Y975,"&gt;="&amp;1.5)+COUNTIF(X975,"&gt;="&amp;1.5)&gt;=2,COUNTIF(AB975,"&gt;="&amp;2)&gt;=1,AND(AA975&gt;=1.5,AB975&lt;=0.3,AI975=0)),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+IFERROR(BA975*C975,0),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+IFERROR(BA975*C975,0),
IFERROR(AVERAGEIF(Tabela1[[#This Row],[COMPRA PADRÃO]:[COMPRA &gt;30%]],"&gt;"&amp;0,Tabela1[[#This Row],[COMPRA PADRÃO]:[COMPRA &gt;30%]]),
0))/Tabela1[[#This Row],[U/CX]],0)*Tabela1[[#This Row],[U/CX]])</f>
        <v>0</v>
      </c>
      <c r="BA975" s="19"/>
      <c r="BB975" s="19"/>
      <c r="BC975" s="5"/>
      <c r="BD975" s="43">
        <f t="shared" si="415"/>
        <v>5.8113207547169807</v>
      </c>
      <c r="BE975" s="44">
        <f>Tabela1[[#This Row],[MÉDIA DIÁRIA]]*180</f>
        <v>1046.0377358490566</v>
      </c>
      <c r="BF975" s="44">
        <f>Tabela1[[#This Row],[MÉDIA DIÁRIA]]*IF(Tabela1[[#This Row],[ABC FAT]]="A",(13*22),IF(Tabela1[[#This Row],[ABC FAT]]="B",(9*22),IF(Tabela1[[#This Row],[ABC FAT]]="C",(3*22),0)))</f>
        <v>383.54716981132071</v>
      </c>
      <c r="BG975" s="44">
        <f>SUM(Tabela1[[#This Row],[ESTOQUE TOTAL]],Tabela1[[#This Row],[TRÂNSITO TOTAL]])</f>
        <v>2711</v>
      </c>
      <c r="BH9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9.5598845598845593E-4</v>
      </c>
    </row>
    <row r="976" spans="1:61" s="3" customFormat="1" x14ac:dyDescent="0.2">
      <c r="A976" s="4" t="s">
        <v>34</v>
      </c>
      <c r="B976" s="4" t="s">
        <v>585</v>
      </c>
      <c r="C976" s="4">
        <v>300</v>
      </c>
      <c r="D976" s="4" t="s">
        <v>85</v>
      </c>
      <c r="E976" s="5">
        <v>14</v>
      </c>
      <c r="F976" s="4">
        <v>30</v>
      </c>
      <c r="G976" s="4">
        <v>25</v>
      </c>
      <c r="H976" s="4">
        <v>30</v>
      </c>
      <c r="I976" s="4">
        <v>40</v>
      </c>
      <c r="J976" s="4">
        <v>10</v>
      </c>
      <c r="K976" s="4">
        <v>50</v>
      </c>
      <c r="L976" s="4">
        <v>10</v>
      </c>
      <c r="M976" s="4"/>
      <c r="N976" s="4">
        <v>40</v>
      </c>
      <c r="O976" s="4">
        <v>50</v>
      </c>
      <c r="P976" s="4"/>
      <c r="Q976" s="13">
        <f t="shared" si="390"/>
        <v>0.4682274247491639</v>
      </c>
      <c r="R976" s="16">
        <f t="shared" si="391"/>
        <v>1.0033444816053512</v>
      </c>
      <c r="S976" s="16">
        <f t="shared" si="392"/>
        <v>0.83612040133779264</v>
      </c>
      <c r="T976" s="16">
        <f t="shared" si="393"/>
        <v>1.0033444816053512</v>
      </c>
      <c r="U976" s="16">
        <f t="shared" si="394"/>
        <v>1.3377926421404682</v>
      </c>
      <c r="V976" s="16">
        <f t="shared" si="395"/>
        <v>0.33444816053511706</v>
      </c>
      <c r="W976" s="16">
        <f t="shared" si="396"/>
        <v>1.6722408026755853</v>
      </c>
      <c r="X976" s="16">
        <f t="shared" si="397"/>
        <v>0.33444816053511706</v>
      </c>
      <c r="Y976" s="16">
        <f t="shared" si="398"/>
        <v>0</v>
      </c>
      <c r="Z976" s="16">
        <f t="shared" si="399"/>
        <v>1.3377926421404682</v>
      </c>
      <c r="AA976" s="16">
        <f t="shared" si="400"/>
        <v>1.6722408026755853</v>
      </c>
      <c r="AB976" s="17">
        <f t="shared" si="401"/>
        <v>0</v>
      </c>
      <c r="AC976" s="15">
        <v>6452.02</v>
      </c>
      <c r="AD976" s="14">
        <f>AVERAGE(Tabela1[[#This Row],[202407-JUL]:[202506-JUN]])</f>
        <v>29.9</v>
      </c>
      <c r="AE976" s="14">
        <f t="shared" si="402"/>
        <v>29.9</v>
      </c>
      <c r="AF976" s="5">
        <v>0</v>
      </c>
      <c r="AG976" s="6">
        <v>256</v>
      </c>
      <c r="AH976" s="4">
        <v>0</v>
      </c>
      <c r="AI976" s="23">
        <f>SUM(Tabela1[[#This Row],[ESTOQUE RJ]:[ESTOQUE SC]])</f>
        <v>256</v>
      </c>
      <c r="AJ976" s="4">
        <v>300</v>
      </c>
      <c r="AK976" s="4">
        <v>0</v>
      </c>
      <c r="AL976" s="24">
        <f>SUM(Tabela1[[#This Row],[QTD CONTAINER]:[QTD FÁBRICA]])</f>
        <v>300</v>
      </c>
      <c r="AM976" s="7">
        <f t="shared" si="403"/>
        <v>8.5618729096989963</v>
      </c>
      <c r="AN976" s="7">
        <f t="shared" si="404"/>
        <v>0</v>
      </c>
      <c r="AO976" s="8">
        <f t="shared" si="405"/>
        <v>10.033444816053512</v>
      </c>
      <c r="AP976" s="9">
        <f t="shared" si="406"/>
        <v>0</v>
      </c>
      <c r="AQ976" s="25">
        <f t="shared" si="407"/>
        <v>18.595317725752508</v>
      </c>
      <c r="AR976" s="18">
        <f t="shared" si="408"/>
        <v>8.5618729096989963</v>
      </c>
      <c r="AS976" s="7">
        <f t="shared" si="409"/>
        <v>0</v>
      </c>
      <c r="AT976" s="8">
        <f t="shared" si="410"/>
        <v>10.033444816053512</v>
      </c>
      <c r="AU976" s="9">
        <f t="shared" si="411"/>
        <v>0</v>
      </c>
      <c r="AV976" s="10">
        <f t="shared" si="412"/>
        <v>18.595317725752508</v>
      </c>
      <c r="AW976" s="22">
        <f t="shared" si="413"/>
        <v>0</v>
      </c>
      <c r="AX976" s="5">
        <f t="shared" si="414"/>
        <v>0</v>
      </c>
      <c r="AY976" s="4">
        <f>IF(
  AND(Tabela1[[#This Row],[GRUPO | ITEM]]="PALHETAS",NOT(OR(MID(Tabela1[[#This Row],[ITEM]],1,5)="YN-PF",MID(Tabela1[[#This Row],[ITEM]],1,5)="YN-PC"))),
  0,
  IF(
    ROUNDUP(
      IF(
        IF(D976="A",13-SUM(AR976:AU976),IF(D976="B",11-SUM(AR976:AU976),IF(D976="C",7-SUM(AR976:AU976))))
        &lt;0,
        0,
        IF(D976="A",13-SUM(AR976:AU976),IF(D976="B",11-SUM(AR976:AU976),IF(D976="C",7-SUM(AR976:AU976))))
      )
      *AE976/C976, 0
    )
    *C976 = 0,
    0,
    ROUNDUP(
      IF(
        IF(D976="A",13-SUM(AR976:AU976),IF(D976="B",11-SUM(AR976:AU976),IF(D976="C",7-SUM(AR976:AU976))))
        &lt;0,
        0,
        IF(D976="A",13-SUM(AR976:AU976),IF(D976="B",11-SUM(AR976:AU976),IF(D976="C",7-SUM(AR976:AU976))))
      )
      *AE976/C976, 0
    ) *C976
  )
)</f>
        <v>0</v>
      </c>
      <c r="AZ976" s="26">
        <f>IF(OR(COUNTIF(AB976,"&gt;="&amp;1.5)+COUNTIF(AA976,"&gt;="&amp;1.5)+COUNTIF(Z976,"&gt;="&amp;1.5)+COUNTIF(Y976,"&gt;="&amp;1.5)+COUNTIF(X976,"&gt;="&amp;1.5)&gt;=2,COUNTIF(AB976,"&gt;="&amp;2)&gt;=1,AND(AA976&gt;=1.5,AB976&lt;=0.3,AI976=0)),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+IFERROR(BA976*C976,0),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+IFERROR(BA976*C976,0),
IFERROR(AVERAGEIF(Tabela1[[#This Row],[COMPRA PADRÃO]:[COMPRA &gt;30%]],"&gt;"&amp;0,Tabela1[[#This Row],[COMPRA PADRÃO]:[COMPRA &gt;30%]]),
0))/Tabela1[[#This Row],[U/CX]],0)*Tabela1[[#This Row],[U/CX]])</f>
        <v>0</v>
      </c>
      <c r="BA976" s="19"/>
      <c r="BB976" s="19"/>
      <c r="BC976" s="5"/>
      <c r="BD976" s="43">
        <f t="shared" si="415"/>
        <v>1.1283018867924528</v>
      </c>
      <c r="BE976" s="44">
        <f>Tabela1[[#This Row],[MÉDIA DIÁRIA]]*180</f>
        <v>203.09433962264151</v>
      </c>
      <c r="BF976" s="44">
        <f>Tabela1[[#This Row],[MÉDIA DIÁRIA]]*IF(Tabela1[[#This Row],[ABC FAT]]="A",(13*22),IF(Tabela1[[#This Row],[ABC FAT]]="B",(9*22),IF(Tabela1[[#This Row],[ABC FAT]]="C",(3*22),0)))</f>
        <v>74.467924528301879</v>
      </c>
      <c r="BG976" s="44">
        <f>SUM(Tabela1[[#This Row],[ESTOQUE TOTAL]],Tabela1[[#This Row],[TRÂNSITO TOTAL]])</f>
        <v>556</v>
      </c>
      <c r="BH9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4.9238201412114451E-3</v>
      </c>
    </row>
    <row r="977" spans="1:61" s="3" customFormat="1" x14ac:dyDescent="0.2">
      <c r="A977" s="4" t="s">
        <v>760</v>
      </c>
      <c r="B977" s="4" t="s">
        <v>763</v>
      </c>
      <c r="C977" s="4">
        <v>5</v>
      </c>
      <c r="D977" s="4" t="s">
        <v>16</v>
      </c>
      <c r="E977" s="5">
        <v>40</v>
      </c>
      <c r="F977" s="4">
        <v>51</v>
      </c>
      <c r="G977" s="4">
        <v>45</v>
      </c>
      <c r="H977" s="4">
        <v>30</v>
      </c>
      <c r="I977" s="4">
        <v>35</v>
      </c>
      <c r="J977" s="4">
        <v>15</v>
      </c>
      <c r="K977" s="4">
        <v>65</v>
      </c>
      <c r="L977" s="4">
        <v>13</v>
      </c>
      <c r="M977" s="4">
        <v>10</v>
      </c>
      <c r="N977" s="4">
        <v>45</v>
      </c>
      <c r="O977" s="4">
        <v>40</v>
      </c>
      <c r="P977" s="4">
        <v>40</v>
      </c>
      <c r="Q977" s="13">
        <f t="shared" si="390"/>
        <v>1.118881118881119</v>
      </c>
      <c r="R977" s="16">
        <f t="shared" si="391"/>
        <v>1.4265734265734267</v>
      </c>
      <c r="S977" s="16">
        <f t="shared" si="392"/>
        <v>1.2587412587412588</v>
      </c>
      <c r="T977" s="16">
        <f t="shared" si="393"/>
        <v>0.83916083916083917</v>
      </c>
      <c r="U977" s="16">
        <f t="shared" si="394"/>
        <v>0.97902097902097907</v>
      </c>
      <c r="V977" s="16">
        <f t="shared" si="395"/>
        <v>0.41958041958041958</v>
      </c>
      <c r="W977" s="16">
        <f t="shared" si="396"/>
        <v>1.8181818181818181</v>
      </c>
      <c r="X977" s="16">
        <f t="shared" si="397"/>
        <v>0.36363636363636365</v>
      </c>
      <c r="Y977" s="16">
        <f t="shared" si="398"/>
        <v>0.27972027972027974</v>
      </c>
      <c r="Z977" s="16">
        <f t="shared" si="399"/>
        <v>1.2587412587412588</v>
      </c>
      <c r="AA977" s="16">
        <f t="shared" si="400"/>
        <v>1.118881118881119</v>
      </c>
      <c r="AB977" s="17">
        <f t="shared" si="401"/>
        <v>1.118881118881119</v>
      </c>
      <c r="AC977" s="15">
        <v>38934.120000000003</v>
      </c>
      <c r="AD977" s="14">
        <f>AVERAGE(Tabela1[[#This Row],[202407-JUL]:[202506-JUN]])</f>
        <v>35.75</v>
      </c>
      <c r="AE977" s="14">
        <f t="shared" si="402"/>
        <v>38.090909090909093</v>
      </c>
      <c r="AF977" s="5">
        <v>0</v>
      </c>
      <c r="AG977" s="6">
        <v>70</v>
      </c>
      <c r="AH977" s="4">
        <v>205</v>
      </c>
      <c r="AI977" s="23">
        <f>SUM(Tabela1[[#This Row],[ESTOQUE RJ]:[ESTOQUE SC]])</f>
        <v>275</v>
      </c>
      <c r="AJ977" s="4">
        <v>500</v>
      </c>
      <c r="AK977" s="4">
        <v>0</v>
      </c>
      <c r="AL977" s="24">
        <f>SUM(Tabela1[[#This Row],[QTD CONTAINER]:[QTD FÁBRICA]])</f>
        <v>500</v>
      </c>
      <c r="AM977" s="7">
        <f t="shared" si="403"/>
        <v>1.9580419580419581</v>
      </c>
      <c r="AN977" s="7">
        <f t="shared" si="404"/>
        <v>5.7342657342657342</v>
      </c>
      <c r="AO977" s="8">
        <f t="shared" si="405"/>
        <v>13.986013986013987</v>
      </c>
      <c r="AP977" s="9">
        <f t="shared" si="406"/>
        <v>0</v>
      </c>
      <c r="AQ977" s="25">
        <f t="shared" si="407"/>
        <v>21.67832167832168</v>
      </c>
      <c r="AR977" s="18">
        <f t="shared" si="408"/>
        <v>1.837708830548926</v>
      </c>
      <c r="AS977" s="7">
        <f t="shared" si="409"/>
        <v>5.3818615751789975</v>
      </c>
      <c r="AT977" s="8">
        <f t="shared" si="410"/>
        <v>13.126491646778042</v>
      </c>
      <c r="AU977" s="9">
        <f t="shared" si="411"/>
        <v>0</v>
      </c>
      <c r="AV977" s="10">
        <f t="shared" si="412"/>
        <v>20.346062052505964</v>
      </c>
      <c r="AW977" s="22">
        <f t="shared" si="413"/>
        <v>0</v>
      </c>
      <c r="AX977" s="5">
        <f t="shared" si="414"/>
        <v>0</v>
      </c>
      <c r="AY977" s="4">
        <f>IF(
  AND(Tabela1[[#This Row],[GRUPO | ITEM]]="PALHETAS",NOT(OR(MID(Tabela1[[#This Row],[ITEM]],1,5)="YN-PF",MID(Tabela1[[#This Row],[ITEM]],1,5)="YN-PC"))),
  0,
  IF(
    ROUNDUP(
      IF(
        IF(D977="A",13-SUM(AR977:AU977),IF(D977="B",11-SUM(AR977:AU977),IF(D977="C",7-SUM(AR977:AU977))))
        &lt;0,
        0,
        IF(D977="A",13-SUM(AR977:AU977),IF(D977="B",11-SUM(AR977:AU977),IF(D977="C",7-SUM(AR977:AU977))))
      )
      *AE977/C977, 0
    )
    *C977 = 0,
    0,
    ROUNDUP(
      IF(
        IF(D977="A",13-SUM(AR977:AU977),IF(D977="B",11-SUM(AR977:AU977),IF(D977="C",7-SUM(AR977:AU977))))
        &lt;0,
        0,
        IF(D977="A",13-SUM(AR977:AU977),IF(D977="B",11-SUM(AR977:AU977),IF(D977="C",7-SUM(AR977:AU977))))
      )
      *AE977/C977, 0
    ) *C977
  )
)</f>
        <v>0</v>
      </c>
      <c r="AZ977" s="26">
        <f>IF(OR(COUNTIF(AB977,"&gt;="&amp;1.5)+COUNTIF(AA977,"&gt;="&amp;1.5)+COUNTIF(Z977,"&gt;="&amp;1.5)+COUNTIF(Y977,"&gt;="&amp;1.5)+COUNTIF(X977,"&gt;="&amp;1.5)&gt;=2,COUNTIF(AB977,"&gt;="&amp;2)&gt;=1,AND(AA977&gt;=1.5,AB977&lt;=0.3,AI977=0)),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+IFERROR(BA977*C977,0),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+IFERROR(BA977*C977,0),
IFERROR(AVERAGEIF(Tabela1[[#This Row],[COMPRA PADRÃO]:[COMPRA &gt;30%]],"&gt;"&amp;0,Tabela1[[#This Row],[COMPRA PADRÃO]:[COMPRA &gt;30%]]),
0))/Tabela1[[#This Row],[U/CX]],0)*Tabela1[[#This Row],[U/CX]])</f>
        <v>0</v>
      </c>
      <c r="BA977" s="19"/>
      <c r="BB977" s="19"/>
      <c r="BC977" s="5"/>
      <c r="BD977" s="43">
        <f t="shared" si="415"/>
        <v>1.618867924528302</v>
      </c>
      <c r="BE977" s="44">
        <f>Tabela1[[#This Row],[MÉDIA DIÁRIA]]*180</f>
        <v>291.39622641509436</v>
      </c>
      <c r="BF977" s="44">
        <f>Tabela1[[#This Row],[MÉDIA DIÁRIA]]*IF(Tabela1[[#This Row],[ABC FAT]]="A",(13*22),IF(Tabela1[[#This Row],[ABC FAT]]="B",(9*22),IF(Tabela1[[#This Row],[ABC FAT]]="C",(3*22),0)))</f>
        <v>320.53584905660381</v>
      </c>
      <c r="BG977" s="44">
        <f>SUM(Tabela1[[#This Row],[ESTOQUE TOTAL]],Tabela1[[#This Row],[TRÂNSITO TOTAL]])</f>
        <v>775</v>
      </c>
      <c r="BH9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3.4317534317534317E-3</v>
      </c>
    </row>
    <row r="978" spans="1:61" s="3" customFormat="1" x14ac:dyDescent="0.2">
      <c r="A978" s="4" t="s">
        <v>34</v>
      </c>
      <c r="B978" s="4" t="s">
        <v>537</v>
      </c>
      <c r="C978" s="4">
        <v>100</v>
      </c>
      <c r="D978" s="4" t="s">
        <v>85</v>
      </c>
      <c r="E978" s="5"/>
      <c r="F978" s="4"/>
      <c r="G978" s="4">
        <v>1</v>
      </c>
      <c r="H978" s="4"/>
      <c r="I978" s="4">
        <v>50</v>
      </c>
      <c r="J978" s="4">
        <v>15</v>
      </c>
      <c r="K978" s="4">
        <v>30</v>
      </c>
      <c r="L978" s="4">
        <v>20</v>
      </c>
      <c r="M978" s="4">
        <v>20</v>
      </c>
      <c r="N978" s="4">
        <v>20</v>
      </c>
      <c r="O978" s="4">
        <v>50</v>
      </c>
      <c r="P978" s="4">
        <v>70</v>
      </c>
      <c r="Q978" s="13">
        <f t="shared" si="390"/>
        <v>0</v>
      </c>
      <c r="R978" s="16">
        <f t="shared" si="391"/>
        <v>0</v>
      </c>
      <c r="S978" s="16">
        <f t="shared" si="392"/>
        <v>3.2608695652173912E-2</v>
      </c>
      <c r="T978" s="16">
        <f t="shared" si="393"/>
        <v>0</v>
      </c>
      <c r="U978" s="16">
        <f t="shared" si="394"/>
        <v>1.6304347826086956</v>
      </c>
      <c r="V978" s="16">
        <f t="shared" si="395"/>
        <v>0.4891304347826087</v>
      </c>
      <c r="W978" s="16">
        <f t="shared" si="396"/>
        <v>0.97826086956521741</v>
      </c>
      <c r="X978" s="16">
        <f t="shared" si="397"/>
        <v>0.65217391304347827</v>
      </c>
      <c r="Y978" s="16">
        <f t="shared" si="398"/>
        <v>0.65217391304347827</v>
      </c>
      <c r="Z978" s="16">
        <f t="shared" si="399"/>
        <v>0.65217391304347827</v>
      </c>
      <c r="AA978" s="16">
        <f t="shared" si="400"/>
        <v>1.6304347826086956</v>
      </c>
      <c r="AB978" s="17">
        <f t="shared" si="401"/>
        <v>2.2826086956521738</v>
      </c>
      <c r="AC978" s="15">
        <v>9233.98</v>
      </c>
      <c r="AD978" s="14">
        <f>AVERAGE(Tabela1[[#This Row],[202407-JUL]:[202506-JUN]])</f>
        <v>30.666666666666668</v>
      </c>
      <c r="AE978" s="14">
        <f t="shared" si="402"/>
        <v>34.375</v>
      </c>
      <c r="AF978" s="5">
        <v>0</v>
      </c>
      <c r="AG978" s="6">
        <v>515</v>
      </c>
      <c r="AH978" s="4">
        <v>0</v>
      </c>
      <c r="AI978" s="23">
        <f>SUM(Tabela1[[#This Row],[ESTOQUE RJ]:[ESTOQUE SC]])</f>
        <v>515</v>
      </c>
      <c r="AJ978" s="4">
        <v>0</v>
      </c>
      <c r="AK978" s="4">
        <v>0</v>
      </c>
      <c r="AL978" s="24">
        <f>SUM(Tabela1[[#This Row],[QTD CONTAINER]:[QTD FÁBRICA]])</f>
        <v>0</v>
      </c>
      <c r="AM978" s="7">
        <f t="shared" si="403"/>
        <v>16.793478260869566</v>
      </c>
      <c r="AN978" s="7">
        <f t="shared" si="404"/>
        <v>0</v>
      </c>
      <c r="AO978" s="8">
        <f t="shared" si="405"/>
        <v>0</v>
      </c>
      <c r="AP978" s="9">
        <f t="shared" si="406"/>
        <v>0</v>
      </c>
      <c r="AQ978" s="25">
        <f t="shared" si="407"/>
        <v>16.793478260869566</v>
      </c>
      <c r="AR978" s="18">
        <f t="shared" si="408"/>
        <v>14.981818181818182</v>
      </c>
      <c r="AS978" s="7">
        <f t="shared" si="409"/>
        <v>0</v>
      </c>
      <c r="AT978" s="8">
        <f t="shared" si="410"/>
        <v>0</v>
      </c>
      <c r="AU978" s="9">
        <f t="shared" si="411"/>
        <v>0</v>
      </c>
      <c r="AV978" s="10">
        <f t="shared" si="412"/>
        <v>14.981818181818182</v>
      </c>
      <c r="AW978" s="22">
        <f t="shared" si="413"/>
        <v>6.1499039077514412</v>
      </c>
      <c r="AX978" s="5">
        <f t="shared" si="414"/>
        <v>0</v>
      </c>
      <c r="AY978" s="4">
        <f>IF(
  AND(Tabela1[[#This Row],[GRUPO | ITEM]]="PALHETAS",NOT(OR(MID(Tabela1[[#This Row],[ITEM]],1,5)="YN-PF",MID(Tabela1[[#This Row],[ITEM]],1,5)="YN-PC"))),
  0,
  IF(
    ROUNDUP(
      IF(
        IF(D978="A",13-SUM(AR978:AU978),IF(D978="B",11-SUM(AR978:AU978),IF(D978="C",7-SUM(AR978:AU978))))
        &lt;0,
        0,
        IF(D978="A",13-SUM(AR978:AU978),IF(D978="B",11-SUM(AR978:AU978),IF(D978="C",7-SUM(AR978:AU978))))
      )
      *AE978/C978, 0
    )
    *C978 = 0,
    0,
    ROUNDUP(
      IF(
        IF(D978="A",13-SUM(AR978:AU978),IF(D978="B",11-SUM(AR978:AU978),IF(D978="C",7-SUM(AR978:AU978))))
        &lt;0,
        0,
        IF(D978="A",13-SUM(AR978:AU978),IF(D978="B",11-SUM(AR978:AU978),IF(D978="C",7-SUM(AR978:AU978))))
      )
      *AE978/C978, 0
    ) *C978
  )
)</f>
        <v>0</v>
      </c>
      <c r="AZ978" s="26">
        <f>IF(OR(COUNTIF(AB978,"&gt;="&amp;1.5)+COUNTIF(AA978,"&gt;="&amp;1.5)+COUNTIF(Z978,"&gt;="&amp;1.5)+COUNTIF(Y978,"&gt;="&amp;1.5)+COUNTIF(X978,"&gt;="&amp;1.5)&gt;=2,COUNTIF(AB978,"&gt;="&amp;2)&gt;=1,AND(AA978&gt;=1.5,AB978&lt;=0.3,AI978=0)),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+IFERROR(BA978*C978,0),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+IFERROR(BA978*C978,0),
IFERROR(AVERAGEIF(Tabela1[[#This Row],[COMPRA PADRÃO]:[COMPRA &gt;30%]],"&gt;"&amp;0,Tabela1[[#This Row],[COMPRA PADRÃO]:[COMPRA &gt;30%]]),
0))/Tabela1[[#This Row],[U/CX]],0)*Tabela1[[#This Row],[U/CX]])</f>
        <v>200</v>
      </c>
      <c r="BA978" s="19"/>
      <c r="BB978" s="19"/>
      <c r="BC978" s="5"/>
      <c r="BD978" s="43">
        <f t="shared" si="415"/>
        <v>1.0415094339622641</v>
      </c>
      <c r="BE978" s="44">
        <f>Tabela1[[#This Row],[MÉDIA DIÁRIA]]*180</f>
        <v>187.47169811320754</v>
      </c>
      <c r="BF978" s="44">
        <f>Tabela1[[#This Row],[MÉDIA DIÁRIA]]*IF(Tabela1[[#This Row],[ABC FAT]]="A",(13*22),IF(Tabela1[[#This Row],[ABC FAT]]="B",(9*22),IF(Tabela1[[#This Row],[ABC FAT]]="C",(3*22),0)))</f>
        <v>68.739622641509428</v>
      </c>
      <c r="BG978" s="44">
        <f>SUM(Tabela1[[#This Row],[ESTOQUE TOTAL]],Tabela1[[#This Row],[TRÂNSITO TOTAL]])</f>
        <v>515</v>
      </c>
      <c r="BH9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5.3341384863123996E-3</v>
      </c>
    </row>
    <row r="979" spans="1:61" s="3" customFormat="1" x14ac:dyDescent="0.2">
      <c r="A979" s="4" t="s">
        <v>34</v>
      </c>
      <c r="B979" s="4" t="s">
        <v>241</v>
      </c>
      <c r="C979" s="4">
        <v>100</v>
      </c>
      <c r="D979" s="4" t="s">
        <v>85</v>
      </c>
      <c r="E979" s="5">
        <v>15</v>
      </c>
      <c r="F979" s="4"/>
      <c r="G979" s="4">
        <v>55</v>
      </c>
      <c r="H979" s="4">
        <v>130</v>
      </c>
      <c r="I979" s="4">
        <v>100</v>
      </c>
      <c r="J979" s="4">
        <v>20</v>
      </c>
      <c r="K979" s="4">
        <v>50</v>
      </c>
      <c r="L979" s="4">
        <v>50</v>
      </c>
      <c r="M979" s="4">
        <v>30</v>
      </c>
      <c r="N979" s="4">
        <v>10</v>
      </c>
      <c r="O979" s="4">
        <v>30</v>
      </c>
      <c r="P979" s="4">
        <v>20</v>
      </c>
      <c r="Q979" s="13">
        <f t="shared" si="390"/>
        <v>0.32352941176470584</v>
      </c>
      <c r="R979" s="16">
        <f t="shared" si="391"/>
        <v>0</v>
      </c>
      <c r="S979" s="16">
        <f t="shared" si="392"/>
        <v>1.1862745098039216</v>
      </c>
      <c r="T979" s="16">
        <f t="shared" si="393"/>
        <v>2.8039215686274508</v>
      </c>
      <c r="U979" s="16">
        <f t="shared" si="394"/>
        <v>2.1568627450980391</v>
      </c>
      <c r="V979" s="16">
        <f t="shared" si="395"/>
        <v>0.43137254901960781</v>
      </c>
      <c r="W979" s="16">
        <f t="shared" si="396"/>
        <v>1.0784313725490196</v>
      </c>
      <c r="X979" s="16">
        <f t="shared" si="397"/>
        <v>1.0784313725490196</v>
      </c>
      <c r="Y979" s="16">
        <f t="shared" si="398"/>
        <v>0.64705882352941169</v>
      </c>
      <c r="Z979" s="16">
        <f t="shared" si="399"/>
        <v>0.2156862745098039</v>
      </c>
      <c r="AA979" s="16">
        <f t="shared" si="400"/>
        <v>0.64705882352941169</v>
      </c>
      <c r="AB979" s="17">
        <f t="shared" si="401"/>
        <v>0.43137254901960781</v>
      </c>
      <c r="AC979" s="15">
        <v>5335.4</v>
      </c>
      <c r="AD979" s="14">
        <f>AVERAGE(Tabela1[[#This Row],[202407-JUL]:[202506-JUN]])</f>
        <v>46.363636363636367</v>
      </c>
      <c r="AE979" s="14">
        <f t="shared" si="402"/>
        <v>50</v>
      </c>
      <c r="AF979" s="5">
        <v>0</v>
      </c>
      <c r="AG979" s="6">
        <v>985</v>
      </c>
      <c r="AH979" s="4">
        <v>0</v>
      </c>
      <c r="AI979" s="23">
        <f>SUM(Tabela1[[#This Row],[ESTOQUE RJ]:[ESTOQUE SC]])</f>
        <v>985</v>
      </c>
      <c r="AJ979" s="4">
        <v>0</v>
      </c>
      <c r="AK979" s="4">
        <v>0</v>
      </c>
      <c r="AL979" s="24">
        <f>SUM(Tabela1[[#This Row],[QTD CONTAINER]:[QTD FÁBRICA]])</f>
        <v>0</v>
      </c>
      <c r="AM979" s="7">
        <f t="shared" si="403"/>
        <v>21.245098039215684</v>
      </c>
      <c r="AN979" s="7">
        <f t="shared" si="404"/>
        <v>0</v>
      </c>
      <c r="AO979" s="8">
        <f t="shared" si="405"/>
        <v>0</v>
      </c>
      <c r="AP979" s="9">
        <f t="shared" si="406"/>
        <v>0</v>
      </c>
      <c r="AQ979" s="25">
        <f t="shared" si="407"/>
        <v>21.245098039215684</v>
      </c>
      <c r="AR979" s="18">
        <f t="shared" si="408"/>
        <v>19.7</v>
      </c>
      <c r="AS979" s="7">
        <f t="shared" si="409"/>
        <v>0</v>
      </c>
      <c r="AT979" s="8">
        <f t="shared" si="410"/>
        <v>0</v>
      </c>
      <c r="AU979" s="9">
        <f t="shared" si="411"/>
        <v>0</v>
      </c>
      <c r="AV979" s="10">
        <f t="shared" si="412"/>
        <v>19.7</v>
      </c>
      <c r="AW979" s="22">
        <f t="shared" si="413"/>
        <v>0</v>
      </c>
      <c r="AX979" s="5">
        <f t="shared" si="414"/>
        <v>0</v>
      </c>
      <c r="AY979" s="4">
        <f>IF(
  AND(Tabela1[[#This Row],[GRUPO | ITEM]]="PALHETAS",NOT(OR(MID(Tabela1[[#This Row],[ITEM]],1,5)="YN-PF",MID(Tabela1[[#This Row],[ITEM]],1,5)="YN-PC"))),
  0,
  IF(
    ROUNDUP(
      IF(
        IF(D979="A",13-SUM(AR979:AU979),IF(D979="B",11-SUM(AR979:AU979),IF(D979="C",7-SUM(AR979:AU979))))
        &lt;0,
        0,
        IF(D979="A",13-SUM(AR979:AU979),IF(D979="B",11-SUM(AR979:AU979),IF(D979="C",7-SUM(AR979:AU979))))
      )
      *AE979/C979, 0
    )
    *C979 = 0,
    0,
    ROUNDUP(
      IF(
        IF(D979="A",13-SUM(AR979:AU979),IF(D979="B",11-SUM(AR979:AU979),IF(D979="C",7-SUM(AR979:AU979))))
        &lt;0,
        0,
        IF(D979="A",13-SUM(AR979:AU979),IF(D979="B",11-SUM(AR979:AU979),IF(D979="C",7-SUM(AR979:AU979))))
      )
      *AE979/C979, 0
    ) *C979
  )
)</f>
        <v>0</v>
      </c>
      <c r="AZ979" s="26">
        <f>IF(OR(COUNTIF(AB979,"&gt;="&amp;1.5)+COUNTIF(AA979,"&gt;="&amp;1.5)+COUNTIF(Z979,"&gt;="&amp;1.5)+COUNTIF(Y979,"&gt;="&amp;1.5)+COUNTIF(X979,"&gt;="&amp;1.5)&gt;=2,COUNTIF(AB979,"&gt;="&amp;2)&gt;=1,AND(AA979&gt;=1.5,AB979&lt;=0.3,AI979=0)),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+IFERROR(BA979*C979,0),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+IFERROR(BA979*C979,0),
IFERROR(AVERAGEIF(Tabela1[[#This Row],[COMPRA PADRÃO]:[COMPRA &gt;30%]],"&gt;"&amp;0,Tabela1[[#This Row],[COMPRA PADRÃO]:[COMPRA &gt;30%]]),
0))/Tabela1[[#This Row],[U/CX]],0)*Tabela1[[#This Row],[U/CX]])</f>
        <v>0</v>
      </c>
      <c r="BA979" s="19"/>
      <c r="BB979" s="19"/>
      <c r="BC979" s="5"/>
      <c r="BD979" s="43">
        <f t="shared" si="415"/>
        <v>1.9245283018867925</v>
      </c>
      <c r="BE979" s="44">
        <f>Tabela1[[#This Row],[MÉDIA DIÁRIA]]*180</f>
        <v>346.41509433962267</v>
      </c>
      <c r="BF979" s="44">
        <f>Tabela1[[#This Row],[MÉDIA DIÁRIA]]*IF(Tabela1[[#This Row],[ABC FAT]]="A",(13*22),IF(Tabela1[[#This Row],[ABC FAT]]="B",(9*22),IF(Tabela1[[#This Row],[ABC FAT]]="C",(3*22),0)))</f>
        <v>127.01886792452831</v>
      </c>
      <c r="BG979" s="44">
        <f>SUM(Tabela1[[#This Row],[ESTOQUE TOTAL]],Tabela1[[#This Row],[TRÂNSITO TOTAL]])</f>
        <v>985</v>
      </c>
      <c r="BH9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2.8867102396514157E-3</v>
      </c>
    </row>
    <row r="980" spans="1:61" s="3" customFormat="1" x14ac:dyDescent="0.2">
      <c r="A980" s="4" t="s">
        <v>34</v>
      </c>
      <c r="B980" s="4" t="s">
        <v>169</v>
      </c>
      <c r="C980" s="4">
        <v>300</v>
      </c>
      <c r="D980" s="4" t="s">
        <v>85</v>
      </c>
      <c r="E980" s="5">
        <v>215</v>
      </c>
      <c r="F980" s="4">
        <v>115</v>
      </c>
      <c r="G980" s="4">
        <v>176</v>
      </c>
      <c r="H980" s="4"/>
      <c r="I980" s="4">
        <v>350</v>
      </c>
      <c r="J980" s="4">
        <v>55</v>
      </c>
      <c r="K980" s="4">
        <v>320</v>
      </c>
      <c r="L980" s="4">
        <v>225</v>
      </c>
      <c r="M980" s="4">
        <v>160</v>
      </c>
      <c r="N980" s="4">
        <v>160</v>
      </c>
      <c r="O980" s="4">
        <v>80</v>
      </c>
      <c r="P980" s="4">
        <v>160</v>
      </c>
      <c r="Q980" s="13">
        <f t="shared" si="390"/>
        <v>1.1731150793650793</v>
      </c>
      <c r="R980" s="16">
        <f t="shared" si="391"/>
        <v>0.62748015873015872</v>
      </c>
      <c r="S980" s="16">
        <f t="shared" si="392"/>
        <v>0.96031746031746024</v>
      </c>
      <c r="T980" s="16">
        <f t="shared" si="393"/>
        <v>0</v>
      </c>
      <c r="U980" s="16">
        <f t="shared" si="394"/>
        <v>1.9097222222222221</v>
      </c>
      <c r="V980" s="16">
        <f t="shared" si="395"/>
        <v>0.30009920634920634</v>
      </c>
      <c r="W980" s="16">
        <f t="shared" si="396"/>
        <v>1.746031746031746</v>
      </c>
      <c r="X980" s="16">
        <f t="shared" si="397"/>
        <v>1.2276785714285714</v>
      </c>
      <c r="Y980" s="16">
        <f t="shared" si="398"/>
        <v>0.87301587301587302</v>
      </c>
      <c r="Z980" s="16">
        <f t="shared" si="399"/>
        <v>0.87301587301587302</v>
      </c>
      <c r="AA980" s="16">
        <f t="shared" si="400"/>
        <v>0.43650793650793651</v>
      </c>
      <c r="AB980" s="17">
        <f t="shared" si="401"/>
        <v>0.87301587301587302</v>
      </c>
      <c r="AC980" s="15">
        <v>22281.32</v>
      </c>
      <c r="AD980" s="14">
        <f>AVERAGE(Tabela1[[#This Row],[202407-JUL]:[202506-JUN]])</f>
        <v>183.27272727272728</v>
      </c>
      <c r="AE980" s="14">
        <f t="shared" si="402"/>
        <v>183.27272727272728</v>
      </c>
      <c r="AF980" s="5">
        <v>1</v>
      </c>
      <c r="AG980" s="6">
        <v>738</v>
      </c>
      <c r="AH980" s="4">
        <v>0</v>
      </c>
      <c r="AI980" s="23">
        <f>SUM(Tabela1[[#This Row],[ESTOQUE RJ]:[ESTOQUE SC]])</f>
        <v>738</v>
      </c>
      <c r="AJ980" s="4">
        <v>3000</v>
      </c>
      <c r="AK980" s="4">
        <v>0</v>
      </c>
      <c r="AL980" s="24">
        <f>SUM(Tabela1[[#This Row],[QTD CONTAINER]:[QTD FÁBRICA]])</f>
        <v>3000</v>
      </c>
      <c r="AM980" s="7">
        <f t="shared" si="403"/>
        <v>4.0267857142857144</v>
      </c>
      <c r="AN980" s="7">
        <f t="shared" si="404"/>
        <v>0</v>
      </c>
      <c r="AO980" s="8">
        <f t="shared" si="405"/>
        <v>16.369047619047617</v>
      </c>
      <c r="AP980" s="9">
        <f t="shared" si="406"/>
        <v>0</v>
      </c>
      <c r="AQ980" s="25">
        <f t="shared" si="407"/>
        <v>20.395833333333332</v>
      </c>
      <c r="AR980" s="18">
        <f t="shared" si="408"/>
        <v>4.0267857142857144</v>
      </c>
      <c r="AS980" s="7">
        <f t="shared" si="409"/>
        <v>0</v>
      </c>
      <c r="AT980" s="8">
        <f t="shared" si="410"/>
        <v>16.369047619047617</v>
      </c>
      <c r="AU980" s="9">
        <f t="shared" si="411"/>
        <v>0</v>
      </c>
      <c r="AV980" s="10">
        <f t="shared" si="412"/>
        <v>20.395833333333332</v>
      </c>
      <c r="AW980" s="22">
        <f t="shared" si="413"/>
        <v>0</v>
      </c>
      <c r="AX980" s="5">
        <f t="shared" si="414"/>
        <v>0</v>
      </c>
      <c r="AY980" s="4">
        <f>IF(
  AND(Tabela1[[#This Row],[GRUPO | ITEM]]="PALHETAS",NOT(OR(MID(Tabela1[[#This Row],[ITEM]],1,5)="YN-PF",MID(Tabela1[[#This Row],[ITEM]],1,5)="YN-PC"))),
  0,
  IF(
    ROUNDUP(
      IF(
        IF(D980="A",13-SUM(AR980:AU980),IF(D980="B",11-SUM(AR980:AU980),IF(D980="C",7-SUM(AR980:AU980))))
        &lt;0,
        0,
        IF(D980="A",13-SUM(AR980:AU980),IF(D980="B",11-SUM(AR980:AU980),IF(D980="C",7-SUM(AR980:AU980))))
      )
      *AE980/C980, 0
    )
    *C980 = 0,
    0,
    ROUNDUP(
      IF(
        IF(D980="A",13-SUM(AR980:AU980),IF(D980="B",11-SUM(AR980:AU980),IF(D980="C",7-SUM(AR980:AU980))))
        &lt;0,
        0,
        IF(D980="A",13-SUM(AR980:AU980),IF(D980="B",11-SUM(AR980:AU980),IF(D980="C",7-SUM(AR980:AU980))))
      )
      *AE980/C980, 0
    ) *C980
  )
)</f>
        <v>0</v>
      </c>
      <c r="AZ980" s="26">
        <f>IF(OR(COUNTIF(AB980,"&gt;="&amp;1.5)+COUNTIF(AA980,"&gt;="&amp;1.5)+COUNTIF(Z980,"&gt;="&amp;1.5)+COUNTIF(Y980,"&gt;="&amp;1.5)+COUNTIF(X980,"&gt;="&amp;1.5)&gt;=2,COUNTIF(AB980,"&gt;="&amp;2)&gt;=1,AND(AA980&gt;=1.5,AB980&lt;=0.3,AI980=0)),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+IFERROR(BA980*C980,0),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+IFERROR(BA980*C980,0),
IFERROR(AVERAGEIF(Tabela1[[#This Row],[COMPRA PADRÃO]:[COMPRA &gt;30%]],"&gt;"&amp;0,Tabela1[[#This Row],[COMPRA PADRÃO]:[COMPRA &gt;30%]]),
0))/Tabela1[[#This Row],[U/CX]],0)*Tabela1[[#This Row],[U/CX]])</f>
        <v>0</v>
      </c>
      <c r="BA980" s="19"/>
      <c r="BB980" s="19"/>
      <c r="BC980" s="5"/>
      <c r="BD980" s="43">
        <f t="shared" si="415"/>
        <v>7.6075471698113208</v>
      </c>
      <c r="BE980" s="44">
        <f>Tabela1[[#This Row],[MÉDIA DIÁRIA]]*180</f>
        <v>1369.3584905660377</v>
      </c>
      <c r="BF980" s="44">
        <f>Tabela1[[#This Row],[MÉDIA DIÁRIA]]*IF(Tabela1[[#This Row],[ABC FAT]]="A",(13*22),IF(Tabela1[[#This Row],[ABC FAT]]="B",(9*22),IF(Tabela1[[#This Row],[ABC FAT]]="C",(3*22),0)))</f>
        <v>502.09811320754716</v>
      </c>
      <c r="BG980" s="44">
        <f>SUM(Tabela1[[#This Row],[ESTOQUE TOTAL]],Tabela1[[#This Row],[TRÂNSITO TOTAL]])</f>
        <v>3738</v>
      </c>
      <c r="BH9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7.3026895943562606E-4</v>
      </c>
    </row>
    <row r="981" spans="1:61" s="3" customFormat="1" x14ac:dyDescent="0.2">
      <c r="A981" s="4" t="s">
        <v>14</v>
      </c>
      <c r="B981" s="4" t="s">
        <v>614</v>
      </c>
      <c r="C981" s="4">
        <v>1000</v>
      </c>
      <c r="D981" s="4" t="s">
        <v>16</v>
      </c>
      <c r="E981" s="5">
        <v>1100</v>
      </c>
      <c r="F981" s="4">
        <v>1900</v>
      </c>
      <c r="G981" s="4">
        <v>650</v>
      </c>
      <c r="H981" s="4">
        <v>800</v>
      </c>
      <c r="I981" s="4">
        <v>600</v>
      </c>
      <c r="J981" s="4"/>
      <c r="K981" s="4">
        <v>750</v>
      </c>
      <c r="L981" s="4">
        <v>50</v>
      </c>
      <c r="M981" s="4">
        <v>1100</v>
      </c>
      <c r="N981" s="4">
        <v>290</v>
      </c>
      <c r="O981" s="4">
        <v>900</v>
      </c>
      <c r="P981" s="4">
        <v>250</v>
      </c>
      <c r="Q981" s="13">
        <f t="shared" si="390"/>
        <v>1.4421930870083433</v>
      </c>
      <c r="R981" s="16">
        <f t="shared" si="391"/>
        <v>2.4910607866507748</v>
      </c>
      <c r="S981" s="16">
        <f t="shared" si="392"/>
        <v>0.85220500595947557</v>
      </c>
      <c r="T981" s="16">
        <f t="shared" si="393"/>
        <v>1.0488676996424315</v>
      </c>
      <c r="U981" s="16">
        <f t="shared" si="394"/>
        <v>0.78665077473182354</v>
      </c>
      <c r="V981" s="16">
        <f t="shared" si="395"/>
        <v>0</v>
      </c>
      <c r="W981" s="16">
        <f t="shared" si="396"/>
        <v>0.98331346841477951</v>
      </c>
      <c r="X981" s="16">
        <f t="shared" si="397"/>
        <v>6.5554231227651971E-2</v>
      </c>
      <c r="Y981" s="16">
        <f t="shared" si="398"/>
        <v>1.4421930870083433</v>
      </c>
      <c r="Z981" s="16">
        <f t="shared" si="399"/>
        <v>0.38021454112038139</v>
      </c>
      <c r="AA981" s="16">
        <f t="shared" si="400"/>
        <v>1.1799761620977354</v>
      </c>
      <c r="AB981" s="17">
        <f t="shared" si="401"/>
        <v>0.3277711561382598</v>
      </c>
      <c r="AC981" s="15">
        <v>44633.599999999999</v>
      </c>
      <c r="AD981" s="14">
        <f>AVERAGE(Tabela1[[#This Row],[202407-JUL]:[202506-JUN]])</f>
        <v>762.72727272727275</v>
      </c>
      <c r="AE981" s="14">
        <f t="shared" si="402"/>
        <v>834</v>
      </c>
      <c r="AF981" s="5">
        <v>0</v>
      </c>
      <c r="AG981" s="6">
        <v>16380</v>
      </c>
      <c r="AH981" s="4">
        <v>0</v>
      </c>
      <c r="AI981" s="23">
        <f>SUM(Tabela1[[#This Row],[ESTOQUE RJ]:[ESTOQUE SC]])</f>
        <v>16380</v>
      </c>
      <c r="AJ981" s="4">
        <v>0</v>
      </c>
      <c r="AK981" s="4">
        <v>0</v>
      </c>
      <c r="AL981" s="24">
        <f>SUM(Tabela1[[#This Row],[QTD CONTAINER]:[QTD FÁBRICA]])</f>
        <v>0</v>
      </c>
      <c r="AM981" s="7">
        <f t="shared" si="403"/>
        <v>21.475566150178782</v>
      </c>
      <c r="AN981" s="7">
        <f t="shared" si="404"/>
        <v>0</v>
      </c>
      <c r="AO981" s="8">
        <f t="shared" si="405"/>
        <v>0</v>
      </c>
      <c r="AP981" s="9">
        <f t="shared" si="406"/>
        <v>0</v>
      </c>
      <c r="AQ981" s="25">
        <f t="shared" si="407"/>
        <v>21.475566150178782</v>
      </c>
      <c r="AR981" s="18">
        <f t="shared" si="408"/>
        <v>19.640287769784173</v>
      </c>
      <c r="AS981" s="7">
        <f t="shared" si="409"/>
        <v>0</v>
      </c>
      <c r="AT981" s="8">
        <f t="shared" si="410"/>
        <v>0</v>
      </c>
      <c r="AU981" s="9">
        <f t="shared" si="411"/>
        <v>0</v>
      </c>
      <c r="AV981" s="10">
        <f t="shared" si="412"/>
        <v>19.640287769784173</v>
      </c>
      <c r="AW981" s="22">
        <f t="shared" si="413"/>
        <v>0</v>
      </c>
      <c r="AX981" s="5">
        <f t="shared" si="414"/>
        <v>0</v>
      </c>
      <c r="AY981" s="4">
        <f>IF(
  AND(Tabela1[[#This Row],[GRUPO | ITEM]]="PALHETAS",NOT(OR(MID(Tabela1[[#This Row],[ITEM]],1,5)="YN-PF",MID(Tabela1[[#This Row],[ITEM]],1,5)="YN-PC"))),
  0,
  IF(
    ROUNDUP(
      IF(
        IF(D981="A",13-SUM(AR981:AU981),IF(D981="B",11-SUM(AR981:AU981),IF(D981="C",7-SUM(AR981:AU981))))
        &lt;0,
        0,
        IF(D981="A",13-SUM(AR981:AU981),IF(D981="B",11-SUM(AR981:AU981),IF(D981="C",7-SUM(AR981:AU981))))
      )
      *AE981/C981, 0
    )
    *C981 = 0,
    0,
    ROUNDUP(
      IF(
        IF(D981="A",13-SUM(AR981:AU981),IF(D981="B",11-SUM(AR981:AU981),IF(D981="C",7-SUM(AR981:AU981))))
        &lt;0,
        0,
        IF(D981="A",13-SUM(AR981:AU981),IF(D981="B",11-SUM(AR981:AU981),IF(D981="C",7-SUM(AR981:AU981))))
      )
      *AE981/C981, 0
    ) *C981
  )
)</f>
        <v>0</v>
      </c>
      <c r="AZ981" s="26">
        <f>IF(OR(COUNTIF(AB981,"&gt;="&amp;1.5)+COUNTIF(AA981,"&gt;="&amp;1.5)+COUNTIF(Z981,"&gt;="&amp;1.5)+COUNTIF(Y981,"&gt;="&amp;1.5)+COUNTIF(X981,"&gt;="&amp;1.5)&gt;=2,COUNTIF(AB981,"&gt;="&amp;2)&gt;=1,AND(AA981&gt;=1.5,AB981&lt;=0.3,AI981=0)),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+IFERROR(BA981*C981,0),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+IFERROR(BA981*C981,0),
IFERROR(AVERAGEIF(Tabela1[[#This Row],[COMPRA PADRÃO]:[COMPRA &gt;30%]],"&gt;"&amp;0,Tabela1[[#This Row],[COMPRA PADRÃO]:[COMPRA &gt;30%]]),
0))/Tabela1[[#This Row],[U/CX]],0)*Tabela1[[#This Row],[U/CX]])</f>
        <v>0</v>
      </c>
      <c r="BA981" s="19"/>
      <c r="BB981" s="19"/>
      <c r="BC981" s="5"/>
      <c r="BD981" s="43">
        <f t="shared" si="415"/>
        <v>31.660377358490567</v>
      </c>
      <c r="BE981" s="44">
        <f>Tabela1[[#This Row],[MÉDIA DIÁRIA]]*180</f>
        <v>5698.867924528302</v>
      </c>
      <c r="BF981" s="44">
        <f>Tabela1[[#This Row],[MÉDIA DIÁRIA]]*IF(Tabela1[[#This Row],[ABC FAT]]="A",(13*22),IF(Tabela1[[#This Row],[ABC FAT]]="B",(9*22),IF(Tabela1[[#This Row],[ABC FAT]]="C",(3*22),0)))</f>
        <v>6268.7547169811323</v>
      </c>
      <c r="BG981" s="44">
        <f>SUM(Tabela1[[#This Row],[ESTOQUE TOTAL]],Tabela1[[#This Row],[TRÂNSITO TOTAL]])</f>
        <v>16380</v>
      </c>
      <c r="BH9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1.7547344722553305E-4</v>
      </c>
    </row>
    <row r="982" spans="1:61" s="3" customFormat="1" x14ac:dyDescent="0.2">
      <c r="A982" s="4" t="s">
        <v>34</v>
      </c>
      <c r="B982" s="4" t="s">
        <v>177</v>
      </c>
      <c r="C982" s="4">
        <v>400</v>
      </c>
      <c r="D982" s="4" t="s">
        <v>85</v>
      </c>
      <c r="E982" s="5">
        <v>110</v>
      </c>
      <c r="F982" s="4">
        <v>80</v>
      </c>
      <c r="G982" s="4">
        <v>50</v>
      </c>
      <c r="H982" s="4">
        <v>165</v>
      </c>
      <c r="I982" s="4">
        <v>175</v>
      </c>
      <c r="J982" s="4">
        <v>50</v>
      </c>
      <c r="K982" s="4">
        <v>49</v>
      </c>
      <c r="L982" s="4"/>
      <c r="M982" s="4"/>
      <c r="N982" s="4"/>
      <c r="O982" s="4">
        <v>40</v>
      </c>
      <c r="P982" s="4">
        <v>180</v>
      </c>
      <c r="Q982" s="13">
        <f t="shared" si="390"/>
        <v>1.1012235817575085</v>
      </c>
      <c r="R982" s="16">
        <f t="shared" si="391"/>
        <v>0.80088987764182429</v>
      </c>
      <c r="S982" s="16">
        <f t="shared" si="392"/>
        <v>0.50055617352614012</v>
      </c>
      <c r="T982" s="16">
        <f t="shared" si="393"/>
        <v>1.6518353726362625</v>
      </c>
      <c r="U982" s="16">
        <f t="shared" si="394"/>
        <v>1.7519466073414907</v>
      </c>
      <c r="V982" s="16">
        <f t="shared" si="395"/>
        <v>0.50055617352614012</v>
      </c>
      <c r="W982" s="16">
        <f t="shared" si="396"/>
        <v>0.49054505005561738</v>
      </c>
      <c r="X982" s="16">
        <f t="shared" si="397"/>
        <v>0</v>
      </c>
      <c r="Y982" s="16">
        <f t="shared" si="398"/>
        <v>0</v>
      </c>
      <c r="Z982" s="16">
        <f t="shared" si="399"/>
        <v>0</v>
      </c>
      <c r="AA982" s="16">
        <f t="shared" si="400"/>
        <v>0.40044493882091214</v>
      </c>
      <c r="AB982" s="17">
        <f t="shared" si="401"/>
        <v>1.8020022246941045</v>
      </c>
      <c r="AC982" s="15">
        <v>14359.63</v>
      </c>
      <c r="AD982" s="14">
        <f>AVERAGE(Tabela1[[#This Row],[202407-JUL]:[202506-JUN]])</f>
        <v>99.888888888888886</v>
      </c>
      <c r="AE982" s="14">
        <f t="shared" si="402"/>
        <v>99.888888888888886</v>
      </c>
      <c r="AF982" s="5">
        <v>1</v>
      </c>
      <c r="AG982" s="6">
        <v>1770</v>
      </c>
      <c r="AH982" s="4">
        <v>0</v>
      </c>
      <c r="AI982" s="23">
        <f>SUM(Tabela1[[#This Row],[ESTOQUE RJ]:[ESTOQUE SC]])</f>
        <v>1770</v>
      </c>
      <c r="AJ982" s="4">
        <v>0</v>
      </c>
      <c r="AK982" s="4">
        <v>0</v>
      </c>
      <c r="AL982" s="24">
        <f>SUM(Tabela1[[#This Row],[QTD CONTAINER]:[QTD FÁBRICA]])</f>
        <v>0</v>
      </c>
      <c r="AM982" s="7">
        <f t="shared" si="403"/>
        <v>17.719688542825363</v>
      </c>
      <c r="AN982" s="7">
        <f t="shared" si="404"/>
        <v>0</v>
      </c>
      <c r="AO982" s="8">
        <f t="shared" si="405"/>
        <v>0</v>
      </c>
      <c r="AP982" s="9">
        <f t="shared" si="406"/>
        <v>0</v>
      </c>
      <c r="AQ982" s="25">
        <f t="shared" si="407"/>
        <v>17.719688542825363</v>
      </c>
      <c r="AR982" s="18">
        <f t="shared" si="408"/>
        <v>17.719688542825363</v>
      </c>
      <c r="AS982" s="7">
        <f t="shared" si="409"/>
        <v>0</v>
      </c>
      <c r="AT982" s="8">
        <f t="shared" si="410"/>
        <v>0</v>
      </c>
      <c r="AU982" s="9">
        <f t="shared" si="411"/>
        <v>0</v>
      </c>
      <c r="AV982" s="10">
        <f t="shared" si="412"/>
        <v>17.719688542825363</v>
      </c>
      <c r="AW982" s="22">
        <f t="shared" si="413"/>
        <v>0</v>
      </c>
      <c r="AX982" s="5">
        <f t="shared" si="414"/>
        <v>0</v>
      </c>
      <c r="AY982" s="4">
        <f>IF(
  AND(Tabela1[[#This Row],[GRUPO | ITEM]]="PALHETAS",NOT(OR(MID(Tabela1[[#This Row],[ITEM]],1,5)="YN-PF",MID(Tabela1[[#This Row],[ITEM]],1,5)="YN-PC"))),
  0,
  IF(
    ROUNDUP(
      IF(
        IF(D982="A",13-SUM(AR982:AU982),IF(D982="B",11-SUM(AR982:AU982),IF(D982="C",7-SUM(AR982:AU982))))
        &lt;0,
        0,
        IF(D982="A",13-SUM(AR982:AU982),IF(D982="B",11-SUM(AR982:AU982),IF(D982="C",7-SUM(AR982:AU982))))
      )
      *AE982/C982, 0
    )
    *C982 = 0,
    0,
    ROUNDUP(
      IF(
        IF(D982="A",13-SUM(AR982:AU982),IF(D982="B",11-SUM(AR982:AU982),IF(D982="C",7-SUM(AR982:AU982))))
        &lt;0,
        0,
        IF(D982="A",13-SUM(AR982:AU982),IF(D982="B",11-SUM(AR982:AU982),IF(D982="C",7-SUM(AR982:AU982))))
      )
      *AE982/C982, 0
    ) *C982
  )
)</f>
        <v>0</v>
      </c>
      <c r="AZ982" s="26">
        <f>IF(OR(COUNTIF(AB982,"&gt;="&amp;1.5)+COUNTIF(AA982,"&gt;="&amp;1.5)+COUNTIF(Z982,"&gt;="&amp;1.5)+COUNTIF(Y982,"&gt;="&amp;1.5)+COUNTIF(X982,"&gt;="&amp;1.5)&gt;=2,COUNTIF(AB982,"&gt;="&amp;2)&gt;=1,AND(AA982&gt;=1.5,AB982&lt;=0.3,AI982=0)),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+IFERROR(BA982*C982,0),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+IFERROR(BA982*C982,0),
IFERROR(AVERAGEIF(Tabela1[[#This Row],[COMPRA PADRÃO]:[COMPRA &gt;30%]],"&gt;"&amp;0,Tabela1[[#This Row],[COMPRA PADRÃO]:[COMPRA &gt;30%]]),
0))/Tabela1[[#This Row],[U/CX]],0)*Tabela1[[#This Row],[U/CX]])</f>
        <v>0</v>
      </c>
      <c r="BA982" s="19"/>
      <c r="BB982" s="19"/>
      <c r="BC982" s="5"/>
      <c r="BD982" s="43">
        <f t="shared" si="415"/>
        <v>3.3924528301886792</v>
      </c>
      <c r="BE982" s="44">
        <f>Tabela1[[#This Row],[MÉDIA DIÁRIA]]*180</f>
        <v>610.64150943396226</v>
      </c>
      <c r="BF982" s="44">
        <f>Tabela1[[#This Row],[MÉDIA DIÁRIA]]*IF(Tabela1[[#This Row],[ABC FAT]]="A",(13*22),IF(Tabela1[[#This Row],[ABC FAT]]="B",(9*22),IF(Tabela1[[#This Row],[ABC FAT]]="C",(3*22),0)))</f>
        <v>223.90188679245281</v>
      </c>
      <c r="BG982" s="44">
        <f>SUM(Tabela1[[#This Row],[ESTOQUE TOTAL]],Tabela1[[#This Row],[TRÂNSITO TOTAL]])</f>
        <v>1770</v>
      </c>
      <c r="BH9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1.6376220491904586E-3</v>
      </c>
    </row>
    <row r="983" spans="1:61" s="3" customFormat="1" x14ac:dyDescent="0.2">
      <c r="A983" s="4" t="s">
        <v>262</v>
      </c>
      <c r="B983" s="4" t="s">
        <v>1021</v>
      </c>
      <c r="C983" s="4">
        <v>8</v>
      </c>
      <c r="D983" s="4" t="s">
        <v>85</v>
      </c>
      <c r="E983" s="5">
        <v>40</v>
      </c>
      <c r="F983" s="4">
        <v>89</v>
      </c>
      <c r="G983" s="4">
        <v>16</v>
      </c>
      <c r="H983" s="4">
        <v>32</v>
      </c>
      <c r="I983" s="4">
        <v>8</v>
      </c>
      <c r="J983" s="4">
        <v>8</v>
      </c>
      <c r="K983" s="4">
        <v>16</v>
      </c>
      <c r="L983" s="4"/>
      <c r="M983" s="4">
        <v>40</v>
      </c>
      <c r="N983" s="4">
        <v>16</v>
      </c>
      <c r="O983" s="4">
        <v>16</v>
      </c>
      <c r="P983" s="4">
        <v>32</v>
      </c>
      <c r="Q983" s="13">
        <f t="shared" si="390"/>
        <v>1.4057507987220448</v>
      </c>
      <c r="R983" s="16">
        <f t="shared" si="391"/>
        <v>3.1277955271565498</v>
      </c>
      <c r="S983" s="16">
        <f t="shared" si="392"/>
        <v>0.56230031948881787</v>
      </c>
      <c r="T983" s="16">
        <f t="shared" si="393"/>
        <v>1.1246006389776357</v>
      </c>
      <c r="U983" s="16">
        <f t="shared" si="394"/>
        <v>0.28115015974440893</v>
      </c>
      <c r="V983" s="16">
        <f t="shared" si="395"/>
        <v>0.28115015974440893</v>
      </c>
      <c r="W983" s="16">
        <f t="shared" si="396"/>
        <v>0.56230031948881787</v>
      </c>
      <c r="X983" s="16">
        <f t="shared" si="397"/>
        <v>0</v>
      </c>
      <c r="Y983" s="16">
        <f t="shared" si="398"/>
        <v>1.4057507987220448</v>
      </c>
      <c r="Z983" s="16">
        <f t="shared" si="399"/>
        <v>0.56230031948881787</v>
      </c>
      <c r="AA983" s="16">
        <f t="shared" si="400"/>
        <v>0.56230031948881787</v>
      </c>
      <c r="AB983" s="17">
        <f t="shared" si="401"/>
        <v>1.1246006389776357</v>
      </c>
      <c r="AC983" s="15">
        <v>15905.57</v>
      </c>
      <c r="AD983" s="14">
        <f>AVERAGE(Tabela1[[#This Row],[202407-JUL]:[202506-JUN]])</f>
        <v>28.454545454545453</v>
      </c>
      <c r="AE983" s="14">
        <f t="shared" si="402"/>
        <v>33</v>
      </c>
      <c r="AF983" s="5">
        <v>0</v>
      </c>
      <c r="AG983" s="6">
        <v>624</v>
      </c>
      <c r="AH983" s="4">
        <v>0</v>
      </c>
      <c r="AI983" s="23">
        <f>SUM(Tabela1[[#This Row],[ESTOQUE RJ]:[ESTOQUE SC]])</f>
        <v>624</v>
      </c>
      <c r="AJ983" s="4">
        <v>0</v>
      </c>
      <c r="AK983" s="4">
        <v>0</v>
      </c>
      <c r="AL983" s="24">
        <f>SUM(Tabela1[[#This Row],[QTD CONTAINER]:[QTD FÁBRICA]])</f>
        <v>0</v>
      </c>
      <c r="AM983" s="7">
        <f t="shared" si="403"/>
        <v>21.9297124600639</v>
      </c>
      <c r="AN983" s="7">
        <f t="shared" si="404"/>
        <v>0</v>
      </c>
      <c r="AO983" s="8">
        <f t="shared" si="405"/>
        <v>0</v>
      </c>
      <c r="AP983" s="9">
        <f t="shared" si="406"/>
        <v>0</v>
      </c>
      <c r="AQ983" s="25">
        <f t="shared" si="407"/>
        <v>21.9297124600639</v>
      </c>
      <c r="AR983" s="18">
        <f t="shared" si="408"/>
        <v>18.90909090909091</v>
      </c>
      <c r="AS983" s="7">
        <f t="shared" si="409"/>
        <v>0</v>
      </c>
      <c r="AT983" s="8">
        <f t="shared" si="410"/>
        <v>0</v>
      </c>
      <c r="AU983" s="9">
        <f t="shared" si="411"/>
        <v>0</v>
      </c>
      <c r="AV983" s="10">
        <f t="shared" si="412"/>
        <v>18.90909090909091</v>
      </c>
      <c r="AW983" s="22">
        <f t="shared" si="413"/>
        <v>0</v>
      </c>
      <c r="AX983" s="5">
        <f t="shared" si="414"/>
        <v>0</v>
      </c>
      <c r="AY983" s="4">
        <f>IF(
  AND(Tabela1[[#This Row],[GRUPO | ITEM]]="PALHETAS",NOT(OR(MID(Tabela1[[#This Row],[ITEM]],1,5)="YN-PF",MID(Tabela1[[#This Row],[ITEM]],1,5)="YN-PC"))),
  0,
  IF(
    ROUNDUP(
      IF(
        IF(D983="A",13-SUM(AR983:AU983),IF(D983="B",11-SUM(AR983:AU983),IF(D983="C",7-SUM(AR983:AU983))))
        &lt;0,
        0,
        IF(D983="A",13-SUM(AR983:AU983),IF(D983="B",11-SUM(AR983:AU983),IF(D983="C",7-SUM(AR983:AU983))))
      )
      *AE983/C983, 0
    )
    *C983 = 0,
    0,
    ROUNDUP(
      IF(
        IF(D983="A",13-SUM(AR983:AU983),IF(D983="B",11-SUM(AR983:AU983),IF(D983="C",7-SUM(AR983:AU983))))
        &lt;0,
        0,
        IF(D983="A",13-SUM(AR983:AU983),IF(D983="B",11-SUM(AR983:AU983),IF(D983="C",7-SUM(AR983:AU983))))
      )
      *AE983/C983, 0
    ) *C983
  )
)</f>
        <v>0</v>
      </c>
      <c r="AZ983" s="26">
        <f>IF(OR(COUNTIF(AB983,"&gt;="&amp;1.5)+COUNTIF(AA983,"&gt;="&amp;1.5)+COUNTIF(Z983,"&gt;="&amp;1.5)+COUNTIF(Y983,"&gt;="&amp;1.5)+COUNTIF(X983,"&gt;="&amp;1.5)&gt;=2,COUNTIF(AB983,"&gt;="&amp;2)&gt;=1,AND(AA983&gt;=1.5,AB983&lt;=0.3,AI983=0)),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+IFERROR(BA983*C983,0),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+IFERROR(BA983*C983,0),
IFERROR(AVERAGEIF(Tabela1[[#This Row],[COMPRA PADRÃO]:[COMPRA &gt;30%]],"&gt;"&amp;0,Tabela1[[#This Row],[COMPRA PADRÃO]:[COMPRA &gt;30%]]),
0))/Tabela1[[#This Row],[U/CX]],0)*Tabela1[[#This Row],[U/CX]])</f>
        <v>0</v>
      </c>
      <c r="BA983" s="19"/>
      <c r="BB983" s="19"/>
      <c r="BC983" s="5"/>
      <c r="BD983" s="43">
        <f t="shared" si="415"/>
        <v>1.1811320754716981</v>
      </c>
      <c r="BE983" s="44">
        <f>Tabela1[[#This Row],[MÉDIA DIÁRIA]]*180</f>
        <v>212.60377358490564</v>
      </c>
      <c r="BF983" s="44">
        <f>Tabela1[[#This Row],[MÉDIA DIÁRIA]]*IF(Tabela1[[#This Row],[ABC FAT]]="A",(13*22),IF(Tabela1[[#This Row],[ABC FAT]]="B",(9*22),IF(Tabela1[[#This Row],[ABC FAT]]="C",(3*22),0)))</f>
        <v>77.954716981132066</v>
      </c>
      <c r="BG983" s="44">
        <f>SUM(Tabela1[[#This Row],[ESTOQUE TOTAL]],Tabela1[[#This Row],[TRÂNSITO TOTAL]])</f>
        <v>624</v>
      </c>
      <c r="BH9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4.7035853745118926E-3</v>
      </c>
    </row>
    <row r="984" spans="1:61" s="3" customFormat="1" x14ac:dyDescent="0.2">
      <c r="A984" s="4" t="s">
        <v>34</v>
      </c>
      <c r="B984" s="4" t="s">
        <v>1102</v>
      </c>
      <c r="C984" s="4">
        <v>300</v>
      </c>
      <c r="D984" s="4" t="s">
        <v>85</v>
      </c>
      <c r="E984" s="5"/>
      <c r="F984" s="4"/>
      <c r="G984" s="4"/>
      <c r="H984" s="4"/>
      <c r="I984" s="4"/>
      <c r="J984" s="4"/>
      <c r="K984" s="4"/>
      <c r="L984" s="4">
        <v>30</v>
      </c>
      <c r="M984" s="4">
        <v>60</v>
      </c>
      <c r="N984" s="4">
        <v>80</v>
      </c>
      <c r="O984" s="4">
        <v>130</v>
      </c>
      <c r="P984" s="4"/>
      <c r="Q984" s="13">
        <f t="shared" si="390"/>
        <v>0</v>
      </c>
      <c r="R984" s="16">
        <f t="shared" si="391"/>
        <v>0</v>
      </c>
      <c r="S984" s="16">
        <f t="shared" si="392"/>
        <v>0</v>
      </c>
      <c r="T984" s="16">
        <f t="shared" si="393"/>
        <v>0</v>
      </c>
      <c r="U984" s="16">
        <f t="shared" si="394"/>
        <v>0</v>
      </c>
      <c r="V984" s="16">
        <f t="shared" si="395"/>
        <v>0</v>
      </c>
      <c r="W984" s="16">
        <f t="shared" si="396"/>
        <v>0</v>
      </c>
      <c r="X984" s="16">
        <f t="shared" si="397"/>
        <v>0.4</v>
      </c>
      <c r="Y984" s="16">
        <f t="shared" si="398"/>
        <v>0.8</v>
      </c>
      <c r="Z984" s="16">
        <f t="shared" si="399"/>
        <v>1.0666666666666667</v>
      </c>
      <c r="AA984" s="16">
        <f t="shared" si="400"/>
        <v>1.7333333333333334</v>
      </c>
      <c r="AB984" s="17">
        <f t="shared" si="401"/>
        <v>0</v>
      </c>
      <c r="AC984" s="15">
        <v>4480.3</v>
      </c>
      <c r="AD984" s="14">
        <f>AVERAGE(Tabela1[[#This Row],[202407-JUL]:[202506-JUN]])</f>
        <v>75</v>
      </c>
      <c r="AE984" s="14">
        <f t="shared" si="402"/>
        <v>75</v>
      </c>
      <c r="AF984" s="5">
        <v>0</v>
      </c>
      <c r="AG984" s="6">
        <v>0</v>
      </c>
      <c r="AH984" s="4">
        <v>0</v>
      </c>
      <c r="AI984" s="23">
        <f>SUM(Tabela1[[#This Row],[ESTOQUE RJ]:[ESTOQUE SC]])</f>
        <v>0</v>
      </c>
      <c r="AJ984" s="4">
        <v>600</v>
      </c>
      <c r="AK984" s="4">
        <v>0</v>
      </c>
      <c r="AL984" s="24">
        <f>SUM(Tabela1[[#This Row],[QTD CONTAINER]:[QTD FÁBRICA]])</f>
        <v>600</v>
      </c>
      <c r="AM984" s="7">
        <f t="shared" si="403"/>
        <v>0</v>
      </c>
      <c r="AN984" s="7">
        <f t="shared" si="404"/>
        <v>0</v>
      </c>
      <c r="AO984" s="8">
        <f t="shared" si="405"/>
        <v>8</v>
      </c>
      <c r="AP984" s="9">
        <f t="shared" si="406"/>
        <v>0</v>
      </c>
      <c r="AQ984" s="25">
        <f t="shared" si="407"/>
        <v>8</v>
      </c>
      <c r="AR984" s="18">
        <f t="shared" si="408"/>
        <v>0</v>
      </c>
      <c r="AS984" s="7">
        <f t="shared" si="409"/>
        <v>0</v>
      </c>
      <c r="AT984" s="8">
        <f t="shared" si="410"/>
        <v>8</v>
      </c>
      <c r="AU984" s="9">
        <f t="shared" si="411"/>
        <v>0</v>
      </c>
      <c r="AV984" s="10">
        <f t="shared" si="412"/>
        <v>8</v>
      </c>
      <c r="AW984" s="22">
        <f t="shared" si="413"/>
        <v>8</v>
      </c>
      <c r="AX984" s="5">
        <f t="shared" si="414"/>
        <v>0</v>
      </c>
      <c r="AY984" s="4">
        <f>IF(
  AND(Tabela1[[#This Row],[GRUPO | ITEM]]="PALHETAS",NOT(OR(MID(Tabela1[[#This Row],[ITEM]],1,5)="YN-PF",MID(Tabela1[[#This Row],[ITEM]],1,5)="YN-PC"))),
  0,
  IF(
    ROUNDUP(
      IF(
        IF(D984="A",13-SUM(AR984:AU984),IF(D984="B",11-SUM(AR984:AU984),IF(D984="C",7-SUM(AR984:AU984))))
        &lt;0,
        0,
        IF(D984="A",13-SUM(AR984:AU984),IF(D984="B",11-SUM(AR984:AU984),IF(D984="C",7-SUM(AR984:AU984))))
      )
      *AE984/C984, 0
    )
    *C984 = 0,
    0,
    ROUNDUP(
      IF(
        IF(D984="A",13-SUM(AR984:AU984),IF(D984="B",11-SUM(AR984:AU984),IF(D984="C",7-SUM(AR984:AU984))))
        &lt;0,
        0,
        IF(D984="A",13-SUM(AR984:AU984),IF(D984="B",11-SUM(AR984:AU984),IF(D984="C",7-SUM(AR984:AU984))))
      )
      *AE984/C984, 0
    ) *C984
  )
)</f>
        <v>0</v>
      </c>
      <c r="AZ984" s="26">
        <f>IF(OR(COUNTIF(AB984,"&gt;="&amp;1.5)+COUNTIF(AA984,"&gt;="&amp;1.5)+COUNTIF(Z984,"&gt;="&amp;1.5)+COUNTIF(Y984,"&gt;="&amp;1.5)+COUNTIF(X984,"&gt;="&amp;1.5)&gt;=2,COUNTIF(AB984,"&gt;="&amp;2)&gt;=1,AND(AA984&gt;=1.5,AB984&lt;=0.3,AI984=0)),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+IFERROR(BA984*C984,0),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+IFERROR(BA984*C984,0),
IFERROR(AVERAGEIF(Tabela1[[#This Row],[COMPRA PADRÃO]:[COMPRA &gt;30%]],"&gt;"&amp;0,Tabela1[[#This Row],[COMPRA PADRÃO]:[COMPRA &gt;30%]]),
0))/Tabela1[[#This Row],[U/CX]],0)*Tabela1[[#This Row],[U/CX]])</f>
        <v>600</v>
      </c>
      <c r="BA984" s="19"/>
      <c r="BB984" s="19"/>
      <c r="BC984" s="5"/>
      <c r="BD984" s="43">
        <f t="shared" si="415"/>
        <v>1.1320754716981132</v>
      </c>
      <c r="BE984" s="44">
        <f>Tabela1[[#This Row],[MÉDIA DIÁRIA]]*180</f>
        <v>203.77358490566039</v>
      </c>
      <c r="BF984" s="44">
        <f>Tabela1[[#This Row],[MÉDIA DIÁRIA]]*IF(Tabela1[[#This Row],[ABC FAT]]="A",(13*22),IF(Tabela1[[#This Row],[ABC FAT]]="B",(9*22),IF(Tabela1[[#This Row],[ABC FAT]]="C",(3*22),0)))</f>
        <v>74.716981132075475</v>
      </c>
      <c r="BG984" s="44">
        <f>SUM(Tabela1[[#This Row],[ESTOQUE TOTAL]],Tabela1[[#This Row],[TRÂNSITO TOTAL]])</f>
        <v>600</v>
      </c>
      <c r="BH9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4.9074074074074072E-3</v>
      </c>
    </row>
    <row r="985" spans="1:61" s="3" customFormat="1" x14ac:dyDescent="0.2">
      <c r="A985" s="4" t="s">
        <v>34</v>
      </c>
      <c r="B985" s="4" t="s">
        <v>1103</v>
      </c>
      <c r="C985" s="4">
        <v>300</v>
      </c>
      <c r="D985" s="4" t="s">
        <v>85</v>
      </c>
      <c r="E985" s="5"/>
      <c r="F985" s="4"/>
      <c r="G985" s="4"/>
      <c r="H985" s="4"/>
      <c r="I985" s="4"/>
      <c r="J985" s="4"/>
      <c r="K985" s="4"/>
      <c r="L985" s="4">
        <v>30</v>
      </c>
      <c r="M985" s="4">
        <v>70</v>
      </c>
      <c r="N985" s="4">
        <v>70</v>
      </c>
      <c r="O985" s="4">
        <v>70</v>
      </c>
      <c r="P985" s="4">
        <v>60</v>
      </c>
      <c r="Q985" s="13">
        <f t="shared" si="390"/>
        <v>0</v>
      </c>
      <c r="R985" s="16">
        <f t="shared" si="391"/>
        <v>0</v>
      </c>
      <c r="S985" s="16">
        <f t="shared" si="392"/>
        <v>0</v>
      </c>
      <c r="T985" s="16">
        <f t="shared" si="393"/>
        <v>0</v>
      </c>
      <c r="U985" s="16">
        <f t="shared" si="394"/>
        <v>0</v>
      </c>
      <c r="V985" s="16">
        <f t="shared" si="395"/>
        <v>0</v>
      </c>
      <c r="W985" s="16">
        <f t="shared" si="396"/>
        <v>0</v>
      </c>
      <c r="X985" s="16">
        <f t="shared" si="397"/>
        <v>0.5</v>
      </c>
      <c r="Y985" s="16">
        <f t="shared" si="398"/>
        <v>1.1666666666666667</v>
      </c>
      <c r="Z985" s="16">
        <f t="shared" si="399"/>
        <v>1.1666666666666667</v>
      </c>
      <c r="AA985" s="16">
        <f t="shared" si="400"/>
        <v>1.1666666666666667</v>
      </c>
      <c r="AB985" s="17">
        <f t="shared" si="401"/>
        <v>1</v>
      </c>
      <c r="AC985" s="15">
        <v>4547.6000000000004</v>
      </c>
      <c r="AD985" s="14">
        <f>AVERAGE(Tabela1[[#This Row],[202407-JUL]:[202506-JUN]])</f>
        <v>60</v>
      </c>
      <c r="AE985" s="14">
        <f t="shared" si="402"/>
        <v>60</v>
      </c>
      <c r="AF985" s="5">
        <v>0</v>
      </c>
      <c r="AG985" s="6">
        <v>0</v>
      </c>
      <c r="AH985" s="4">
        <v>0</v>
      </c>
      <c r="AI985" s="23">
        <f>SUM(Tabela1[[#This Row],[ESTOQUE RJ]:[ESTOQUE SC]])</f>
        <v>0</v>
      </c>
      <c r="AJ985" s="4">
        <v>600</v>
      </c>
      <c r="AK985" s="4">
        <v>0</v>
      </c>
      <c r="AL985" s="24">
        <f>SUM(Tabela1[[#This Row],[QTD CONTAINER]:[QTD FÁBRICA]])</f>
        <v>600</v>
      </c>
      <c r="AM985" s="7">
        <f t="shared" si="403"/>
        <v>0</v>
      </c>
      <c r="AN985" s="7">
        <f t="shared" si="404"/>
        <v>0</v>
      </c>
      <c r="AO985" s="8">
        <f t="shared" si="405"/>
        <v>10</v>
      </c>
      <c r="AP985" s="9">
        <f t="shared" si="406"/>
        <v>0</v>
      </c>
      <c r="AQ985" s="25">
        <f t="shared" si="407"/>
        <v>10</v>
      </c>
      <c r="AR985" s="18">
        <f t="shared" si="408"/>
        <v>0</v>
      </c>
      <c r="AS985" s="7">
        <f t="shared" si="409"/>
        <v>0</v>
      </c>
      <c r="AT985" s="8">
        <f t="shared" si="410"/>
        <v>10</v>
      </c>
      <c r="AU985" s="9">
        <f t="shared" si="411"/>
        <v>0</v>
      </c>
      <c r="AV985" s="10">
        <f t="shared" si="412"/>
        <v>10</v>
      </c>
      <c r="AW985" s="22">
        <f t="shared" si="413"/>
        <v>0</v>
      </c>
      <c r="AX985" s="5">
        <f t="shared" si="414"/>
        <v>0</v>
      </c>
      <c r="AY985" s="4">
        <f>IF(
  AND(Tabela1[[#This Row],[GRUPO | ITEM]]="PALHETAS",NOT(OR(MID(Tabela1[[#This Row],[ITEM]],1,5)="YN-PF",MID(Tabela1[[#This Row],[ITEM]],1,5)="YN-PC"))),
  0,
  IF(
    ROUNDUP(
      IF(
        IF(D985="A",13-SUM(AR985:AU985),IF(D985="B",11-SUM(AR985:AU985),IF(D985="C",7-SUM(AR985:AU985))))
        &lt;0,
        0,
        IF(D985="A",13-SUM(AR985:AU985),IF(D985="B",11-SUM(AR985:AU985),IF(D985="C",7-SUM(AR985:AU985))))
      )
      *AE985/C985, 0
    )
    *C985 = 0,
    0,
    ROUNDUP(
      IF(
        IF(D985="A",13-SUM(AR985:AU985),IF(D985="B",11-SUM(AR985:AU985),IF(D985="C",7-SUM(AR985:AU985))))
        &lt;0,
        0,
        IF(D985="A",13-SUM(AR985:AU985),IF(D985="B",11-SUM(AR985:AU985),IF(D985="C",7-SUM(AR985:AU985))))
      )
      *AE985/C985, 0
    ) *C985
  )
)</f>
        <v>0</v>
      </c>
      <c r="AZ985" s="26">
        <f>IF(OR(COUNTIF(AB985,"&gt;="&amp;1.5)+COUNTIF(AA985,"&gt;="&amp;1.5)+COUNTIF(Z985,"&gt;="&amp;1.5)+COUNTIF(Y985,"&gt;="&amp;1.5)+COUNTIF(X985,"&gt;="&amp;1.5)&gt;=2,COUNTIF(AB985,"&gt;="&amp;2)&gt;=1,AND(AA985&gt;=1.5,AB985&lt;=0.3,AI985=0)),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+IFERROR(BA985*C985,0),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+IFERROR(BA985*C985,0),
IFERROR(AVERAGEIF(Tabela1[[#This Row],[COMPRA PADRÃO]:[COMPRA &gt;30%]],"&gt;"&amp;0,Tabela1[[#This Row],[COMPRA PADRÃO]:[COMPRA &gt;30%]]),
0))/Tabela1[[#This Row],[U/CX]],0)*Tabela1[[#This Row],[U/CX]])</f>
        <v>0</v>
      </c>
      <c r="BA985" s="19"/>
      <c r="BB985" s="19"/>
      <c r="BC985" s="5"/>
      <c r="BD985" s="43">
        <f t="shared" si="415"/>
        <v>1.1320754716981132</v>
      </c>
      <c r="BE985" s="44">
        <f>Tabela1[[#This Row],[MÉDIA DIÁRIA]]*180</f>
        <v>203.77358490566039</v>
      </c>
      <c r="BF985" s="44">
        <f>Tabela1[[#This Row],[MÉDIA DIÁRIA]]*IF(Tabela1[[#This Row],[ABC FAT]]="A",(13*22),IF(Tabela1[[#This Row],[ABC FAT]]="B",(9*22),IF(Tabela1[[#This Row],[ABC FAT]]="C",(3*22),0)))</f>
        <v>74.716981132075475</v>
      </c>
      <c r="BG985" s="44">
        <f>SUM(Tabela1[[#This Row],[ESTOQUE TOTAL]],Tabela1[[#This Row],[TRÂNSITO TOTAL]])</f>
        <v>600</v>
      </c>
      <c r="BH9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4.9074074074074072E-3</v>
      </c>
    </row>
    <row r="986" spans="1:61" s="3" customFormat="1" x14ac:dyDescent="0.2">
      <c r="A986" s="4" t="s">
        <v>34</v>
      </c>
      <c r="B986" s="4" t="s">
        <v>1092</v>
      </c>
      <c r="C986" s="4">
        <v>500</v>
      </c>
      <c r="D986" s="4" t="s">
        <v>85</v>
      </c>
      <c r="E986" s="5"/>
      <c r="F986" s="4"/>
      <c r="G986" s="4"/>
      <c r="H986" s="4"/>
      <c r="I986" s="4"/>
      <c r="J986" s="4"/>
      <c r="K986" s="4"/>
      <c r="L986" s="4">
        <v>10</v>
      </c>
      <c r="M986" s="4">
        <v>130</v>
      </c>
      <c r="N986" s="4">
        <v>140</v>
      </c>
      <c r="O986" s="4">
        <v>110</v>
      </c>
      <c r="P986" s="4">
        <v>100</v>
      </c>
      <c r="Q986" s="13">
        <f t="shared" si="390"/>
        <v>0</v>
      </c>
      <c r="R986" s="16">
        <f t="shared" si="391"/>
        <v>0</v>
      </c>
      <c r="S986" s="16">
        <f t="shared" si="392"/>
        <v>0</v>
      </c>
      <c r="T986" s="16">
        <f t="shared" si="393"/>
        <v>0</v>
      </c>
      <c r="U986" s="16">
        <f t="shared" si="394"/>
        <v>0</v>
      </c>
      <c r="V986" s="16">
        <f t="shared" si="395"/>
        <v>0</v>
      </c>
      <c r="W986" s="16">
        <f t="shared" si="396"/>
        <v>0</v>
      </c>
      <c r="X986" s="16">
        <f t="shared" si="397"/>
        <v>0.10204081632653061</v>
      </c>
      <c r="Y986" s="16">
        <f t="shared" si="398"/>
        <v>1.3265306122448979</v>
      </c>
      <c r="Z986" s="16">
        <f t="shared" si="399"/>
        <v>1.4285714285714286</v>
      </c>
      <c r="AA986" s="16">
        <f t="shared" si="400"/>
        <v>1.1224489795918366</v>
      </c>
      <c r="AB986" s="17">
        <f t="shared" si="401"/>
        <v>1.0204081632653061</v>
      </c>
      <c r="AC986" s="15">
        <v>6026.5</v>
      </c>
      <c r="AD986" s="14">
        <f>AVERAGE(Tabela1[[#This Row],[202407-JUL]:[202506-JUN]])</f>
        <v>98</v>
      </c>
      <c r="AE986" s="14">
        <f t="shared" si="402"/>
        <v>120</v>
      </c>
      <c r="AF986" s="5">
        <v>0</v>
      </c>
      <c r="AG986" s="6">
        <v>0</v>
      </c>
      <c r="AH986" s="4">
        <v>0</v>
      </c>
      <c r="AI986" s="23">
        <f>SUM(Tabela1[[#This Row],[ESTOQUE RJ]:[ESTOQUE SC]])</f>
        <v>0</v>
      </c>
      <c r="AJ986" s="4">
        <v>1000</v>
      </c>
      <c r="AK986" s="4">
        <v>0</v>
      </c>
      <c r="AL986" s="24">
        <f>SUM(Tabela1[[#This Row],[QTD CONTAINER]:[QTD FÁBRICA]])</f>
        <v>1000</v>
      </c>
      <c r="AM986" s="7">
        <f t="shared" si="403"/>
        <v>0</v>
      </c>
      <c r="AN986" s="7">
        <f t="shared" si="404"/>
        <v>0</v>
      </c>
      <c r="AO986" s="8">
        <f t="shared" si="405"/>
        <v>10.204081632653061</v>
      </c>
      <c r="AP986" s="9">
        <f t="shared" si="406"/>
        <v>0</v>
      </c>
      <c r="AQ986" s="25">
        <f t="shared" si="407"/>
        <v>10.204081632653061</v>
      </c>
      <c r="AR986" s="18">
        <f t="shared" si="408"/>
        <v>0</v>
      </c>
      <c r="AS986" s="7">
        <f t="shared" si="409"/>
        <v>0</v>
      </c>
      <c r="AT986" s="8">
        <f t="shared" si="410"/>
        <v>8.3333333333333339</v>
      </c>
      <c r="AU986" s="9">
        <f t="shared" si="411"/>
        <v>0</v>
      </c>
      <c r="AV986" s="10">
        <f t="shared" si="412"/>
        <v>8.3333333333333339</v>
      </c>
      <c r="AW986" s="22">
        <f t="shared" si="413"/>
        <v>0</v>
      </c>
      <c r="AX986" s="5">
        <f t="shared" si="414"/>
        <v>0</v>
      </c>
      <c r="AY986" s="4">
        <f>IF(
  AND(Tabela1[[#This Row],[GRUPO | ITEM]]="PALHETAS",NOT(OR(MID(Tabela1[[#This Row],[ITEM]],1,5)="YN-PF",MID(Tabela1[[#This Row],[ITEM]],1,5)="YN-PC"))),
  0,
  IF(
    ROUNDUP(
      IF(
        IF(D986="A",13-SUM(AR986:AU986),IF(D986="B",11-SUM(AR986:AU986),IF(D986="C",7-SUM(AR986:AU986))))
        &lt;0,
        0,
        IF(D986="A",13-SUM(AR986:AU986),IF(D986="B",11-SUM(AR986:AU986),IF(D986="C",7-SUM(AR986:AU986))))
      )
      *AE986/C986, 0
    )
    *C986 = 0,
    0,
    ROUNDUP(
      IF(
        IF(D986="A",13-SUM(AR986:AU986),IF(D986="B",11-SUM(AR986:AU986),IF(D986="C",7-SUM(AR986:AU986))))
        &lt;0,
        0,
        IF(D986="A",13-SUM(AR986:AU986),IF(D986="B",11-SUM(AR986:AU986),IF(D986="C",7-SUM(AR986:AU986))))
      )
      *AE986/C986, 0
    ) *C986
  )
)</f>
        <v>0</v>
      </c>
      <c r="AZ986" s="26">
        <f>IF(OR(COUNTIF(AB986,"&gt;="&amp;1.5)+COUNTIF(AA986,"&gt;="&amp;1.5)+COUNTIF(Z986,"&gt;="&amp;1.5)+COUNTIF(Y986,"&gt;="&amp;1.5)+COUNTIF(X986,"&gt;="&amp;1.5)&gt;=2,COUNTIF(AB986,"&gt;="&amp;2)&gt;=1,AND(AA986&gt;=1.5,AB986&lt;=0.3,AI986=0)),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+IFERROR(BA986*C986,0),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+IFERROR(BA986*C986,0),
IFERROR(AVERAGEIF(Tabela1[[#This Row],[COMPRA PADRÃO]:[COMPRA &gt;30%]],"&gt;"&amp;0,Tabela1[[#This Row],[COMPRA PADRÃO]:[COMPRA &gt;30%]]),
0))/Tabela1[[#This Row],[U/CX]],0)*Tabela1[[#This Row],[U/CX]])</f>
        <v>0</v>
      </c>
      <c r="BA986" s="19"/>
      <c r="BB986" s="19"/>
      <c r="BC986" s="5"/>
      <c r="BD986" s="43">
        <f t="shared" si="415"/>
        <v>1.8490566037735849</v>
      </c>
      <c r="BE986" s="44">
        <f>Tabela1[[#This Row],[MÉDIA DIÁRIA]]*180</f>
        <v>332.83018867924528</v>
      </c>
      <c r="BF986" s="44">
        <f>Tabela1[[#This Row],[MÉDIA DIÁRIA]]*IF(Tabela1[[#This Row],[ABC FAT]]="A",(13*22),IF(Tabela1[[#This Row],[ABC FAT]]="B",(9*22),IF(Tabela1[[#This Row],[ABC FAT]]="C",(3*22),0)))</f>
        <v>122.0377358490566</v>
      </c>
      <c r="BG986" s="44">
        <f>SUM(Tabela1[[#This Row],[ESTOQUE TOTAL]],Tabela1[[#This Row],[TRÂNSITO TOTAL]])</f>
        <v>1000</v>
      </c>
      <c r="BH9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3.0045351473922902E-3</v>
      </c>
    </row>
    <row r="987" spans="1:61" s="3" customFormat="1" x14ac:dyDescent="0.2">
      <c r="A987" s="4" t="s">
        <v>117</v>
      </c>
      <c r="B987" s="4" t="s">
        <v>478</v>
      </c>
      <c r="C987" s="4">
        <v>20</v>
      </c>
      <c r="D987" s="4" t="s">
        <v>19</v>
      </c>
      <c r="E987" s="5">
        <v>761</v>
      </c>
      <c r="F987" s="4">
        <v>180</v>
      </c>
      <c r="G987" s="4">
        <v>220</v>
      </c>
      <c r="H987" s="4">
        <v>280</v>
      </c>
      <c r="I987" s="4">
        <v>420</v>
      </c>
      <c r="J987" s="4">
        <v>120</v>
      </c>
      <c r="K987" s="4">
        <v>300</v>
      </c>
      <c r="L987" s="4">
        <v>340</v>
      </c>
      <c r="M987" s="4">
        <v>160</v>
      </c>
      <c r="N987" s="4">
        <v>340</v>
      </c>
      <c r="O987" s="4">
        <v>340</v>
      </c>
      <c r="P987" s="4">
        <v>220</v>
      </c>
      <c r="Q987" s="13">
        <f t="shared" si="390"/>
        <v>2.4808475957620213</v>
      </c>
      <c r="R987" s="16">
        <f t="shared" si="391"/>
        <v>0.58679706601466997</v>
      </c>
      <c r="S987" s="16">
        <f t="shared" si="392"/>
        <v>0.71719641401792988</v>
      </c>
      <c r="T987" s="16">
        <f t="shared" si="393"/>
        <v>0.91279543602281987</v>
      </c>
      <c r="U987" s="16">
        <f t="shared" si="394"/>
        <v>1.3691931540342299</v>
      </c>
      <c r="V987" s="16">
        <f t="shared" si="395"/>
        <v>0.39119804400977998</v>
      </c>
      <c r="W987" s="16">
        <f t="shared" si="396"/>
        <v>0.97799511002444983</v>
      </c>
      <c r="X987" s="16">
        <f t="shared" si="397"/>
        <v>1.1083944580277099</v>
      </c>
      <c r="Y987" s="16">
        <f t="shared" si="398"/>
        <v>0.5215973920130399</v>
      </c>
      <c r="Z987" s="16">
        <f t="shared" si="399"/>
        <v>1.1083944580277099</v>
      </c>
      <c r="AA987" s="16">
        <f t="shared" si="400"/>
        <v>1.1083944580277099</v>
      </c>
      <c r="AB987" s="17">
        <f t="shared" si="401"/>
        <v>0.71719641401792988</v>
      </c>
      <c r="AC987" s="15">
        <v>118314.6</v>
      </c>
      <c r="AD987" s="14">
        <f>AVERAGE(Tabela1[[#This Row],[202407-JUL]:[202506-JUN]])</f>
        <v>306.75</v>
      </c>
      <c r="AE987" s="14">
        <f t="shared" si="402"/>
        <v>306.75</v>
      </c>
      <c r="AF987" s="5">
        <v>3</v>
      </c>
      <c r="AG987" s="6">
        <v>3960</v>
      </c>
      <c r="AH987" s="4">
        <v>3420</v>
      </c>
      <c r="AI987" s="23">
        <f>SUM(Tabela1[[#This Row],[ESTOQUE RJ]:[ESTOQUE SC]])</f>
        <v>7380</v>
      </c>
      <c r="AJ987" s="4">
        <v>0</v>
      </c>
      <c r="AK987" s="4">
        <v>0</v>
      </c>
      <c r="AL987" s="24">
        <f>SUM(Tabela1[[#This Row],[QTD CONTAINER]:[QTD FÁBRICA]])</f>
        <v>0</v>
      </c>
      <c r="AM987" s="7">
        <f t="shared" si="403"/>
        <v>12.909535452322739</v>
      </c>
      <c r="AN987" s="7">
        <f t="shared" si="404"/>
        <v>11.149144254278729</v>
      </c>
      <c r="AO987" s="8">
        <f t="shared" si="405"/>
        <v>0</v>
      </c>
      <c r="AP987" s="9">
        <f t="shared" si="406"/>
        <v>0</v>
      </c>
      <c r="AQ987" s="25">
        <f t="shared" si="407"/>
        <v>24.058679706601467</v>
      </c>
      <c r="AR987" s="18">
        <f t="shared" si="408"/>
        <v>12.909535452322739</v>
      </c>
      <c r="AS987" s="7">
        <f t="shared" si="409"/>
        <v>11.149144254278729</v>
      </c>
      <c r="AT987" s="8">
        <f t="shared" si="410"/>
        <v>0</v>
      </c>
      <c r="AU987" s="9">
        <f t="shared" si="411"/>
        <v>0</v>
      </c>
      <c r="AV987" s="10">
        <f t="shared" si="412"/>
        <v>24.058679706601467</v>
      </c>
      <c r="AW987" s="22">
        <f t="shared" si="413"/>
        <v>0</v>
      </c>
      <c r="AX987" s="5">
        <f t="shared" si="414"/>
        <v>0</v>
      </c>
      <c r="AY987" s="4">
        <f>IF(
  AND(Tabela1[[#This Row],[GRUPO | ITEM]]="PALHETAS",NOT(OR(MID(Tabela1[[#This Row],[ITEM]],1,5)="YN-PF",MID(Tabela1[[#This Row],[ITEM]],1,5)="YN-PC"))),
  0,
  IF(
    ROUNDUP(
      IF(
        IF(D987="A",13-SUM(AR987:AU987),IF(D987="B",11-SUM(AR987:AU987),IF(D987="C",7-SUM(AR987:AU987))))
        &lt;0,
        0,
        IF(D987="A",13-SUM(AR987:AU987),IF(D987="B",11-SUM(AR987:AU987),IF(D987="C",7-SUM(AR987:AU987))))
      )
      *AE987/C987, 0
    )
    *C987 = 0,
    0,
    ROUNDUP(
      IF(
        IF(D987="A",13-SUM(AR987:AU987),IF(D987="B",11-SUM(AR987:AU987),IF(D987="C",7-SUM(AR987:AU987))))
        &lt;0,
        0,
        IF(D987="A",13-SUM(AR987:AU987),IF(D987="B",11-SUM(AR987:AU987),IF(D987="C",7-SUM(AR987:AU987))))
      )
      *AE987/C987, 0
    ) *C987
  )
)</f>
        <v>0</v>
      </c>
      <c r="AZ987" s="26">
        <f>IF(OR(COUNTIF(AB987,"&gt;="&amp;1.5)+COUNTIF(AA987,"&gt;="&amp;1.5)+COUNTIF(Z987,"&gt;="&amp;1.5)+COUNTIF(Y987,"&gt;="&amp;1.5)+COUNTIF(X987,"&gt;="&amp;1.5)&gt;=2,COUNTIF(AB987,"&gt;="&amp;2)&gt;=1,AND(AA987&gt;=1.5,AB987&lt;=0.3,AI987=0)),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+IFERROR(BA987*C987,0),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+IFERROR(BA987*C987,0),
IFERROR(AVERAGEIF(Tabela1[[#This Row],[COMPRA PADRÃO]:[COMPRA &gt;30%]],"&gt;"&amp;0,Tabela1[[#This Row],[COMPRA PADRÃO]:[COMPRA &gt;30%]]),
0))/Tabela1[[#This Row],[U/CX]],0)*Tabela1[[#This Row],[U/CX]])</f>
        <v>0</v>
      </c>
      <c r="BA987" s="19"/>
      <c r="BB987" s="19"/>
      <c r="BC987" s="5"/>
      <c r="BD987" s="43">
        <f t="shared" si="415"/>
        <v>13.89056603773585</v>
      </c>
      <c r="BE987" s="44">
        <f>Tabela1[[#This Row],[MÉDIA DIÁRIA]]*180</f>
        <v>2500.3018867924529</v>
      </c>
      <c r="BF987" s="44">
        <f>Tabela1[[#This Row],[MÉDIA DIÁRIA]]*IF(Tabela1[[#This Row],[ABC FAT]]="A",(13*22),IF(Tabela1[[#This Row],[ABC FAT]]="B",(9*22),IF(Tabela1[[#This Row],[ABC FAT]]="C",(3*22),0)))</f>
        <v>3972.701886792453</v>
      </c>
      <c r="BG987" s="44">
        <f>SUM(Tabela1[[#This Row],[ESTOQUE TOTAL]],Tabela1[[#This Row],[TRÂNSITO TOTAL]])</f>
        <v>7380</v>
      </c>
      <c r="BH9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3.9995170394518394E-4</v>
      </c>
    </row>
    <row r="988" spans="1:61" s="3" customFormat="1" x14ac:dyDescent="0.2">
      <c r="A988" s="4" t="s">
        <v>994</v>
      </c>
      <c r="B988" s="4" t="s">
        <v>999</v>
      </c>
      <c r="C988" s="4">
        <v>20</v>
      </c>
      <c r="D988" s="4" t="s">
        <v>16</v>
      </c>
      <c r="E988" s="5">
        <v>480</v>
      </c>
      <c r="F988" s="4">
        <v>560</v>
      </c>
      <c r="G988" s="4">
        <v>120</v>
      </c>
      <c r="H988" s="4">
        <v>590</v>
      </c>
      <c r="I988" s="4">
        <v>448</v>
      </c>
      <c r="J988" s="4"/>
      <c r="K988" s="4">
        <v>240</v>
      </c>
      <c r="L988" s="4">
        <v>80</v>
      </c>
      <c r="M988" s="4">
        <v>40</v>
      </c>
      <c r="N988" s="4">
        <v>240</v>
      </c>
      <c r="O988" s="4">
        <v>230</v>
      </c>
      <c r="P988" s="4">
        <v>120</v>
      </c>
      <c r="Q988" s="13">
        <f t="shared" si="390"/>
        <v>1.6772554002541296</v>
      </c>
      <c r="R988" s="16">
        <f t="shared" si="391"/>
        <v>1.9567979669631512</v>
      </c>
      <c r="S988" s="16">
        <f t="shared" si="392"/>
        <v>0.41931385006353239</v>
      </c>
      <c r="T988" s="16">
        <f t="shared" si="393"/>
        <v>2.0616264294790341</v>
      </c>
      <c r="U988" s="16">
        <f t="shared" si="394"/>
        <v>1.5654383735705208</v>
      </c>
      <c r="V988" s="16">
        <f t="shared" si="395"/>
        <v>0</v>
      </c>
      <c r="W988" s="16">
        <f t="shared" si="396"/>
        <v>0.83862770012706478</v>
      </c>
      <c r="X988" s="16">
        <f t="shared" si="397"/>
        <v>0.27954256670902161</v>
      </c>
      <c r="Y988" s="16">
        <f t="shared" si="398"/>
        <v>0.13977128335451081</v>
      </c>
      <c r="Z988" s="16">
        <f t="shared" si="399"/>
        <v>0.83862770012706478</v>
      </c>
      <c r="AA988" s="16">
        <f t="shared" si="400"/>
        <v>0.80368487928843713</v>
      </c>
      <c r="AB988" s="17">
        <f t="shared" si="401"/>
        <v>0.41931385006353239</v>
      </c>
      <c r="AC988" s="15">
        <v>73171.42</v>
      </c>
      <c r="AD988" s="14">
        <f>AVERAGE(Tabela1[[#This Row],[202407-JUL]:[202506-JUN]])</f>
        <v>286.18181818181819</v>
      </c>
      <c r="AE988" s="14">
        <f t="shared" si="402"/>
        <v>336.44444444444446</v>
      </c>
      <c r="AF988" s="5">
        <v>1</v>
      </c>
      <c r="AG988" s="6">
        <v>2830</v>
      </c>
      <c r="AH988" s="4">
        <v>1320</v>
      </c>
      <c r="AI988" s="23">
        <f>SUM(Tabela1[[#This Row],[ESTOQUE RJ]:[ESTOQUE SC]])</f>
        <v>4150</v>
      </c>
      <c r="AJ988" s="4">
        <v>2240</v>
      </c>
      <c r="AK988" s="4">
        <v>0</v>
      </c>
      <c r="AL988" s="24">
        <f>SUM(Tabela1[[#This Row],[QTD CONTAINER]:[QTD FÁBRICA]])</f>
        <v>2240</v>
      </c>
      <c r="AM988" s="7">
        <f t="shared" si="403"/>
        <v>9.888818297331639</v>
      </c>
      <c r="AN988" s="7">
        <f t="shared" si="404"/>
        <v>4.612452350698856</v>
      </c>
      <c r="AO988" s="8">
        <f t="shared" si="405"/>
        <v>7.8271918678526049</v>
      </c>
      <c r="AP988" s="9">
        <f t="shared" si="406"/>
        <v>0</v>
      </c>
      <c r="AQ988" s="25">
        <f t="shared" si="407"/>
        <v>22.3284625158831</v>
      </c>
      <c r="AR988" s="18">
        <f t="shared" si="408"/>
        <v>8.4114927344782036</v>
      </c>
      <c r="AS988" s="7">
        <f t="shared" si="409"/>
        <v>3.9233817701453102</v>
      </c>
      <c r="AT988" s="8">
        <f t="shared" si="410"/>
        <v>6.6578599735799209</v>
      </c>
      <c r="AU988" s="9">
        <f t="shared" si="411"/>
        <v>0</v>
      </c>
      <c r="AV988" s="10">
        <f t="shared" si="412"/>
        <v>18.992734478203435</v>
      </c>
      <c r="AW988" s="22">
        <f t="shared" si="413"/>
        <v>0</v>
      </c>
      <c r="AX988" s="5">
        <f t="shared" si="414"/>
        <v>0</v>
      </c>
      <c r="AY988" s="4">
        <f>IF(
  AND(Tabela1[[#This Row],[GRUPO | ITEM]]="PALHETAS",NOT(OR(MID(Tabela1[[#This Row],[ITEM]],1,5)="YN-PF",MID(Tabela1[[#This Row],[ITEM]],1,5)="YN-PC"))),
  0,
  IF(
    ROUNDUP(
      IF(
        IF(D988="A",13-SUM(AR988:AU988),IF(D988="B",11-SUM(AR988:AU988),IF(D988="C",7-SUM(AR988:AU988))))
        &lt;0,
        0,
        IF(D988="A",13-SUM(AR988:AU988),IF(D988="B",11-SUM(AR988:AU988),IF(D988="C",7-SUM(AR988:AU988))))
      )
      *AE988/C988, 0
    )
    *C988 = 0,
    0,
    ROUNDUP(
      IF(
        IF(D988="A",13-SUM(AR988:AU988),IF(D988="B",11-SUM(AR988:AU988),IF(D988="C",7-SUM(AR988:AU988))))
        &lt;0,
        0,
        IF(D988="A",13-SUM(AR988:AU988),IF(D988="B",11-SUM(AR988:AU988),IF(D988="C",7-SUM(AR988:AU988))))
      )
      *AE988/C988, 0
    ) *C988
  )
)</f>
        <v>0</v>
      </c>
      <c r="AZ988" s="26">
        <f>IF(OR(COUNTIF(AB988,"&gt;="&amp;1.5)+COUNTIF(AA988,"&gt;="&amp;1.5)+COUNTIF(Z988,"&gt;="&amp;1.5)+COUNTIF(Y988,"&gt;="&amp;1.5)+COUNTIF(X988,"&gt;="&amp;1.5)&gt;=2,COUNTIF(AB988,"&gt;="&amp;2)&gt;=1,AND(AA988&gt;=1.5,AB988&lt;=0.3,AI988=0)),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+IFERROR(BA988*C988,0),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+IFERROR(BA988*C988,0),
IFERROR(AVERAGEIF(Tabela1[[#This Row],[COMPRA PADRÃO]:[COMPRA &gt;30%]],"&gt;"&amp;0,Tabela1[[#This Row],[COMPRA PADRÃO]:[COMPRA &gt;30%]]),
0))/Tabela1[[#This Row],[U/CX]],0)*Tabela1[[#This Row],[U/CX]])</f>
        <v>0</v>
      </c>
      <c r="BA988" s="19"/>
      <c r="BB988" s="19"/>
      <c r="BC988" s="5"/>
      <c r="BD988" s="43">
        <f t="shared" si="415"/>
        <v>11.879245283018868</v>
      </c>
      <c r="BE988" s="44">
        <f>Tabela1[[#This Row],[MÉDIA DIÁRIA]]*180</f>
        <v>2138.2641509433961</v>
      </c>
      <c r="BF988" s="44">
        <f>Tabela1[[#This Row],[MÉDIA DIÁRIA]]*IF(Tabela1[[#This Row],[ABC FAT]]="A",(13*22),IF(Tabela1[[#This Row],[ABC FAT]]="B",(9*22),IF(Tabela1[[#This Row],[ABC FAT]]="C",(3*22),0)))</f>
        <v>2352.0905660377357</v>
      </c>
      <c r="BG988" s="44">
        <f>SUM(Tabela1[[#This Row],[ESTOQUE TOTAL]],Tabela1[[#This Row],[TRÂNSITO TOTAL]])</f>
        <v>6390</v>
      </c>
      <c r="BH9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4.6766906677961318E-4</v>
      </c>
    </row>
    <row r="989" spans="1:61" s="3" customFormat="1" x14ac:dyDescent="0.2">
      <c r="A989" s="4" t="s">
        <v>104</v>
      </c>
      <c r="B989" s="4" t="s">
        <v>462</v>
      </c>
      <c r="C989" s="4">
        <v>200</v>
      </c>
      <c r="D989" s="4" t="s">
        <v>85</v>
      </c>
      <c r="E989" s="5">
        <v>350</v>
      </c>
      <c r="F989" s="4"/>
      <c r="G989" s="4"/>
      <c r="H989" s="4">
        <v>50</v>
      </c>
      <c r="I989" s="4">
        <v>100</v>
      </c>
      <c r="J989" s="4">
        <v>50</v>
      </c>
      <c r="K989" s="4"/>
      <c r="L989" s="4"/>
      <c r="M989" s="4">
        <v>150</v>
      </c>
      <c r="N989" s="4">
        <v>50</v>
      </c>
      <c r="O989" s="4">
        <v>100</v>
      </c>
      <c r="P989" s="4"/>
      <c r="Q989" s="13">
        <f t="shared" si="390"/>
        <v>2.8823529411764706</v>
      </c>
      <c r="R989" s="16">
        <f t="shared" si="391"/>
        <v>0</v>
      </c>
      <c r="S989" s="16">
        <f t="shared" si="392"/>
        <v>0</v>
      </c>
      <c r="T989" s="16">
        <f t="shared" si="393"/>
        <v>0.41176470588235292</v>
      </c>
      <c r="U989" s="16">
        <f t="shared" si="394"/>
        <v>0.82352941176470584</v>
      </c>
      <c r="V989" s="16">
        <f t="shared" si="395"/>
        <v>0.41176470588235292</v>
      </c>
      <c r="W989" s="16">
        <f t="shared" si="396"/>
        <v>0</v>
      </c>
      <c r="X989" s="16">
        <f t="shared" si="397"/>
        <v>0</v>
      </c>
      <c r="Y989" s="16">
        <f t="shared" si="398"/>
        <v>1.2352941176470589</v>
      </c>
      <c r="Z989" s="16">
        <f t="shared" si="399"/>
        <v>0.41176470588235292</v>
      </c>
      <c r="AA989" s="16">
        <f t="shared" si="400"/>
        <v>0.82352941176470584</v>
      </c>
      <c r="AB989" s="17">
        <f t="shared" si="401"/>
        <v>0</v>
      </c>
      <c r="AC989" s="15">
        <v>7971</v>
      </c>
      <c r="AD989" s="14">
        <f>AVERAGE(Tabela1[[#This Row],[202407-JUL]:[202506-JUN]])</f>
        <v>121.42857142857143</v>
      </c>
      <c r="AE989" s="14">
        <f t="shared" si="402"/>
        <v>121.42857142857143</v>
      </c>
      <c r="AF989" s="5">
        <v>5</v>
      </c>
      <c r="AG989" s="6">
        <v>1721</v>
      </c>
      <c r="AH989" s="4">
        <v>0</v>
      </c>
      <c r="AI989" s="23">
        <f>SUM(Tabela1[[#This Row],[ESTOQUE RJ]:[ESTOQUE SC]])</f>
        <v>1721</v>
      </c>
      <c r="AJ989" s="4">
        <v>0</v>
      </c>
      <c r="AK989" s="4">
        <v>0</v>
      </c>
      <c r="AL989" s="24">
        <f>SUM(Tabela1[[#This Row],[QTD CONTAINER]:[QTD FÁBRICA]])</f>
        <v>0</v>
      </c>
      <c r="AM989" s="7">
        <f t="shared" si="403"/>
        <v>14.172941176470587</v>
      </c>
      <c r="AN989" s="7">
        <f t="shared" si="404"/>
        <v>0</v>
      </c>
      <c r="AO989" s="8">
        <f t="shared" si="405"/>
        <v>0</v>
      </c>
      <c r="AP989" s="9">
        <f t="shared" si="406"/>
        <v>0</v>
      </c>
      <c r="AQ989" s="25">
        <f t="shared" si="407"/>
        <v>14.172941176470587</v>
      </c>
      <c r="AR989" s="18">
        <f t="shared" si="408"/>
        <v>14.172941176470587</v>
      </c>
      <c r="AS989" s="7">
        <f t="shared" si="409"/>
        <v>0</v>
      </c>
      <c r="AT989" s="8">
        <f t="shared" si="410"/>
        <v>0</v>
      </c>
      <c r="AU989" s="9">
        <f t="shared" si="411"/>
        <v>0</v>
      </c>
      <c r="AV989" s="10">
        <f t="shared" si="412"/>
        <v>14.172941176470587</v>
      </c>
      <c r="AW989" s="22">
        <f t="shared" si="413"/>
        <v>0</v>
      </c>
      <c r="AX989" s="5">
        <f t="shared" si="414"/>
        <v>0</v>
      </c>
      <c r="AY989" s="4">
        <f>IF(
  AND(Tabela1[[#This Row],[GRUPO | ITEM]]="PALHETAS",NOT(OR(MID(Tabela1[[#This Row],[ITEM]],1,5)="YN-PF",MID(Tabela1[[#This Row],[ITEM]],1,5)="YN-PC"))),
  0,
  IF(
    ROUNDUP(
      IF(
        IF(D989="A",13-SUM(AR989:AU989),IF(D989="B",11-SUM(AR989:AU989),IF(D989="C",7-SUM(AR989:AU989))))
        &lt;0,
        0,
        IF(D989="A",13-SUM(AR989:AU989),IF(D989="B",11-SUM(AR989:AU989),IF(D989="C",7-SUM(AR989:AU989))))
      )
      *AE989/C989, 0
    )
    *C989 = 0,
    0,
    ROUNDUP(
      IF(
        IF(D989="A",13-SUM(AR989:AU989),IF(D989="B",11-SUM(AR989:AU989),IF(D989="C",7-SUM(AR989:AU989))))
        &lt;0,
        0,
        IF(D989="A",13-SUM(AR989:AU989),IF(D989="B",11-SUM(AR989:AU989),IF(D989="C",7-SUM(AR989:AU989))))
      )
      *AE989/C989, 0
    ) *C989
  )
)</f>
        <v>0</v>
      </c>
      <c r="AZ989" s="26">
        <f>IF(OR(COUNTIF(AB989,"&gt;="&amp;1.5)+COUNTIF(AA989,"&gt;="&amp;1.5)+COUNTIF(Z989,"&gt;="&amp;1.5)+COUNTIF(Y989,"&gt;="&amp;1.5)+COUNTIF(X989,"&gt;="&amp;1.5)&gt;=2,COUNTIF(AB989,"&gt;="&amp;2)&gt;=1,AND(AA989&gt;=1.5,AB989&lt;=0.3,AI989=0)),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+IFERROR(BA989*C989,0),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+IFERROR(BA989*C989,0),
IFERROR(AVERAGEIF(Tabela1[[#This Row],[COMPRA PADRÃO]:[COMPRA &gt;30%]],"&gt;"&amp;0,Tabela1[[#This Row],[COMPRA PADRÃO]:[COMPRA &gt;30%]]),
0))/Tabela1[[#This Row],[U/CX]],0)*Tabela1[[#This Row],[U/CX]])</f>
        <v>0</v>
      </c>
      <c r="BA989" s="19"/>
      <c r="BB989" s="19"/>
      <c r="BC989" s="5"/>
      <c r="BD989" s="43">
        <f t="shared" si="415"/>
        <v>3.2075471698113209</v>
      </c>
      <c r="BE989" s="44">
        <f>Tabela1[[#This Row],[MÉDIA DIÁRIA]]*180</f>
        <v>577.35849056603774</v>
      </c>
      <c r="BF989" s="44">
        <f>Tabela1[[#This Row],[MÉDIA DIÁRIA]]*IF(Tabela1[[#This Row],[ABC FAT]]="A",(13*22),IF(Tabela1[[#This Row],[ABC FAT]]="B",(9*22),IF(Tabela1[[#This Row],[ABC FAT]]="C",(3*22),0)))</f>
        <v>211.69811320754718</v>
      </c>
      <c r="BG989" s="44">
        <f>SUM(Tabela1[[#This Row],[ESTOQUE TOTAL]],Tabela1[[#This Row],[TRÂNSITO TOTAL]])</f>
        <v>1721</v>
      </c>
      <c r="BH9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1.7320261437908497E-3</v>
      </c>
    </row>
    <row r="990" spans="1:61" s="3" customFormat="1" x14ac:dyDescent="0.2">
      <c r="A990" s="4" t="s">
        <v>34</v>
      </c>
      <c r="B990" s="4" t="s">
        <v>1166</v>
      </c>
      <c r="C990" s="4">
        <v>500</v>
      </c>
      <c r="D990" s="4" t="s">
        <v>85</v>
      </c>
      <c r="E990" s="5">
        <v>70</v>
      </c>
      <c r="F990" s="4">
        <v>30</v>
      </c>
      <c r="G990" s="4">
        <v>245</v>
      </c>
      <c r="H990" s="4"/>
      <c r="I990" s="4"/>
      <c r="J990" s="4"/>
      <c r="K990" s="4"/>
      <c r="L990" s="4"/>
      <c r="M990" s="4">
        <v>40</v>
      </c>
      <c r="N990" s="4"/>
      <c r="O990" s="4">
        <v>30</v>
      </c>
      <c r="P990" s="4">
        <v>20</v>
      </c>
      <c r="Q990" s="13">
        <f t="shared" si="390"/>
        <v>0.96551724137931039</v>
      </c>
      <c r="R990" s="16">
        <f t="shared" si="391"/>
        <v>0.41379310344827586</v>
      </c>
      <c r="S990" s="16">
        <f t="shared" si="392"/>
        <v>3.3793103448275863</v>
      </c>
      <c r="T990" s="16">
        <f t="shared" si="393"/>
        <v>0</v>
      </c>
      <c r="U990" s="16">
        <f t="shared" si="394"/>
        <v>0</v>
      </c>
      <c r="V990" s="16">
        <f t="shared" si="395"/>
        <v>0</v>
      </c>
      <c r="W990" s="16">
        <f t="shared" si="396"/>
        <v>0</v>
      </c>
      <c r="X990" s="16">
        <f t="shared" si="397"/>
        <v>0</v>
      </c>
      <c r="Y990" s="16">
        <f t="shared" si="398"/>
        <v>0.55172413793103448</v>
      </c>
      <c r="Z990" s="16">
        <f t="shared" si="399"/>
        <v>0</v>
      </c>
      <c r="AA990" s="16">
        <f t="shared" si="400"/>
        <v>0.41379310344827586</v>
      </c>
      <c r="AB990" s="17">
        <f t="shared" si="401"/>
        <v>0.27586206896551724</v>
      </c>
      <c r="AC990" s="15">
        <v>5853.45</v>
      </c>
      <c r="AD990" s="14">
        <f>AVERAGE(Tabela1[[#This Row],[202407-JUL]:[202506-JUN]])</f>
        <v>72.5</v>
      </c>
      <c r="AE990" s="14">
        <f t="shared" si="402"/>
        <v>83</v>
      </c>
      <c r="AF990" s="5">
        <v>0</v>
      </c>
      <c r="AG990" s="6">
        <v>890</v>
      </c>
      <c r="AH990" s="4">
        <v>0</v>
      </c>
      <c r="AI990" s="23">
        <f>SUM(Tabela1[[#This Row],[ESTOQUE RJ]:[ESTOQUE SC]])</f>
        <v>890</v>
      </c>
      <c r="AJ990" s="4">
        <v>0</v>
      </c>
      <c r="AK990" s="4">
        <v>0</v>
      </c>
      <c r="AL990" s="24">
        <f>SUM(Tabela1[[#This Row],[QTD CONTAINER]:[QTD FÁBRICA]])</f>
        <v>0</v>
      </c>
      <c r="AM990" s="7">
        <f t="shared" si="403"/>
        <v>12.275862068965518</v>
      </c>
      <c r="AN990" s="7">
        <f t="shared" si="404"/>
        <v>0</v>
      </c>
      <c r="AO990" s="8">
        <f t="shared" si="405"/>
        <v>0</v>
      </c>
      <c r="AP990" s="9">
        <f t="shared" si="406"/>
        <v>0</v>
      </c>
      <c r="AQ990" s="25">
        <f t="shared" si="407"/>
        <v>12.275862068965518</v>
      </c>
      <c r="AR990" s="18">
        <f t="shared" si="408"/>
        <v>10.72289156626506</v>
      </c>
      <c r="AS990" s="7">
        <f t="shared" si="409"/>
        <v>0</v>
      </c>
      <c r="AT990" s="8">
        <f t="shared" si="410"/>
        <v>0</v>
      </c>
      <c r="AU990" s="9">
        <f t="shared" si="411"/>
        <v>0</v>
      </c>
      <c r="AV990" s="10">
        <f t="shared" si="412"/>
        <v>10.72289156626506</v>
      </c>
      <c r="AW990" s="22">
        <f t="shared" si="413"/>
        <v>0</v>
      </c>
      <c r="AX990" s="5">
        <f t="shared" si="414"/>
        <v>0</v>
      </c>
      <c r="AY990" s="4">
        <f>IF(
  AND(Tabela1[[#This Row],[GRUPO | ITEM]]="PALHETAS",NOT(OR(MID(Tabela1[[#This Row],[ITEM]],1,5)="YN-PF",MID(Tabela1[[#This Row],[ITEM]],1,5)="YN-PC"))),
  0,
  IF(
    ROUNDUP(
      IF(
        IF(D990="A",13-SUM(AR990:AU990),IF(D990="B",11-SUM(AR990:AU990),IF(D990="C",7-SUM(AR990:AU990))))
        &lt;0,
        0,
        IF(D990="A",13-SUM(AR990:AU990),IF(D990="B",11-SUM(AR990:AU990),IF(D990="C",7-SUM(AR990:AU990))))
      )
      *AE990/C990, 0
    )
    *C990 = 0,
    0,
    ROUNDUP(
      IF(
        IF(D990="A",13-SUM(AR990:AU990),IF(D990="B",11-SUM(AR990:AU990),IF(D990="C",7-SUM(AR990:AU990))))
        &lt;0,
        0,
        IF(D990="A",13-SUM(AR990:AU990),IF(D990="B",11-SUM(AR990:AU990),IF(D990="C",7-SUM(AR990:AU990))))
      )
      *AE990/C990, 0
    ) *C990
  )
)</f>
        <v>0</v>
      </c>
      <c r="AZ990" s="26">
        <f>IF(OR(COUNTIF(AB990,"&gt;="&amp;1.5)+COUNTIF(AA990,"&gt;="&amp;1.5)+COUNTIF(Z990,"&gt;="&amp;1.5)+COUNTIF(Y990,"&gt;="&amp;1.5)+COUNTIF(X990,"&gt;="&amp;1.5)&gt;=2,COUNTIF(AB990,"&gt;="&amp;2)&gt;=1,AND(AA990&gt;=1.5,AB990&lt;=0.3,AI990=0)),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+IFERROR(BA990*C990,0),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+IFERROR(BA990*C990,0),
IFERROR(AVERAGEIF(Tabela1[[#This Row],[COMPRA PADRÃO]:[COMPRA &gt;30%]],"&gt;"&amp;0,Tabela1[[#This Row],[COMPRA PADRÃO]:[COMPRA &gt;30%]]),
0))/Tabela1[[#This Row],[U/CX]],0)*Tabela1[[#This Row],[U/CX]])</f>
        <v>0</v>
      </c>
      <c r="BA990" s="19"/>
      <c r="BB990" s="19"/>
      <c r="BC990" s="5"/>
      <c r="BD990" s="43">
        <f t="shared" si="415"/>
        <v>1.6415094339622642</v>
      </c>
      <c r="BE990" s="44">
        <f>Tabela1[[#This Row],[MÉDIA DIÁRIA]]*180</f>
        <v>295.47169811320754</v>
      </c>
      <c r="BF990" s="44">
        <f>Tabela1[[#This Row],[MÉDIA DIÁRIA]]*IF(Tabela1[[#This Row],[ABC FAT]]="A",(13*22),IF(Tabela1[[#This Row],[ABC FAT]]="B",(9*22),IF(Tabela1[[#This Row],[ABC FAT]]="C",(3*22),0)))</f>
        <v>108.33962264150944</v>
      </c>
      <c r="BG990" s="44">
        <f>SUM(Tabela1[[#This Row],[ESTOQUE TOTAL]],Tabela1[[#This Row],[TRÂNSITO TOTAL]])</f>
        <v>890</v>
      </c>
      <c r="BH9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3.3844189016602809E-3</v>
      </c>
    </row>
    <row r="991" spans="1:61" s="3" customFormat="1" x14ac:dyDescent="0.2">
      <c r="A991" s="4" t="s">
        <v>34</v>
      </c>
      <c r="B991" s="4" t="s">
        <v>564</v>
      </c>
      <c r="C991" s="4">
        <v>250</v>
      </c>
      <c r="D991" s="4" t="s">
        <v>85</v>
      </c>
      <c r="E991" s="5">
        <v>30</v>
      </c>
      <c r="F991" s="4">
        <v>20</v>
      </c>
      <c r="G991" s="4">
        <v>10</v>
      </c>
      <c r="H991" s="4"/>
      <c r="I991" s="4">
        <v>20</v>
      </c>
      <c r="J991" s="4"/>
      <c r="K991" s="4">
        <v>10</v>
      </c>
      <c r="L991" s="4"/>
      <c r="M991" s="4">
        <v>10</v>
      </c>
      <c r="N991" s="4">
        <v>20</v>
      </c>
      <c r="O991" s="4">
        <v>40</v>
      </c>
      <c r="P991" s="4">
        <v>30</v>
      </c>
      <c r="Q991" s="13">
        <f t="shared" si="390"/>
        <v>1.4210526315789473</v>
      </c>
      <c r="R991" s="16">
        <f t="shared" si="391"/>
        <v>0.94736842105263164</v>
      </c>
      <c r="S991" s="16">
        <f t="shared" si="392"/>
        <v>0.47368421052631582</v>
      </c>
      <c r="T991" s="16">
        <f t="shared" si="393"/>
        <v>0</v>
      </c>
      <c r="U991" s="16">
        <f t="shared" si="394"/>
        <v>0.94736842105263164</v>
      </c>
      <c r="V991" s="16">
        <f t="shared" si="395"/>
        <v>0</v>
      </c>
      <c r="W991" s="16">
        <f t="shared" si="396"/>
        <v>0.47368421052631582</v>
      </c>
      <c r="X991" s="16">
        <f t="shared" si="397"/>
        <v>0</v>
      </c>
      <c r="Y991" s="16">
        <f t="shared" si="398"/>
        <v>0.47368421052631582</v>
      </c>
      <c r="Z991" s="16">
        <f t="shared" si="399"/>
        <v>0.94736842105263164</v>
      </c>
      <c r="AA991" s="16">
        <f t="shared" si="400"/>
        <v>1.8947368421052633</v>
      </c>
      <c r="AB991" s="17">
        <f t="shared" si="401"/>
        <v>1.4210526315789473</v>
      </c>
      <c r="AC991" s="15">
        <v>2162.9</v>
      </c>
      <c r="AD991" s="14">
        <f>AVERAGE(Tabela1[[#This Row],[202407-JUL]:[202506-JUN]])</f>
        <v>21.111111111111111</v>
      </c>
      <c r="AE991" s="14">
        <f t="shared" si="402"/>
        <v>21.111111111111111</v>
      </c>
      <c r="AF991" s="5">
        <v>0</v>
      </c>
      <c r="AG991" s="6">
        <v>374</v>
      </c>
      <c r="AH991" s="4">
        <v>0</v>
      </c>
      <c r="AI991" s="23">
        <f>SUM(Tabela1[[#This Row],[ESTOQUE RJ]:[ESTOQUE SC]])</f>
        <v>374</v>
      </c>
      <c r="AJ991" s="4">
        <v>0</v>
      </c>
      <c r="AK991" s="4">
        <v>0</v>
      </c>
      <c r="AL991" s="24">
        <f>SUM(Tabela1[[#This Row],[QTD CONTAINER]:[QTD FÁBRICA]])</f>
        <v>0</v>
      </c>
      <c r="AM991" s="7">
        <f t="shared" si="403"/>
        <v>17.715789473684211</v>
      </c>
      <c r="AN991" s="7">
        <f t="shared" si="404"/>
        <v>0</v>
      </c>
      <c r="AO991" s="8">
        <f t="shared" si="405"/>
        <v>0</v>
      </c>
      <c r="AP991" s="9">
        <f t="shared" si="406"/>
        <v>0</v>
      </c>
      <c r="AQ991" s="25">
        <f t="shared" si="407"/>
        <v>17.715789473684211</v>
      </c>
      <c r="AR991" s="18">
        <f t="shared" si="408"/>
        <v>17.715789473684211</v>
      </c>
      <c r="AS991" s="7">
        <f t="shared" si="409"/>
        <v>0</v>
      </c>
      <c r="AT991" s="8">
        <f t="shared" si="410"/>
        <v>0</v>
      </c>
      <c r="AU991" s="9">
        <f t="shared" si="411"/>
        <v>0</v>
      </c>
      <c r="AV991" s="10">
        <f t="shared" si="412"/>
        <v>17.715789473684211</v>
      </c>
      <c r="AW991" s="22">
        <f t="shared" si="413"/>
        <v>0</v>
      </c>
      <c r="AX991" s="5">
        <f t="shared" si="414"/>
        <v>0</v>
      </c>
      <c r="AY991" s="4">
        <f>IF(
  AND(Tabela1[[#This Row],[GRUPO | ITEM]]="PALHETAS",NOT(OR(MID(Tabela1[[#This Row],[ITEM]],1,5)="YN-PF",MID(Tabela1[[#This Row],[ITEM]],1,5)="YN-PC"))),
  0,
  IF(
    ROUNDUP(
      IF(
        IF(D991="A",13-SUM(AR991:AU991),IF(D991="B",11-SUM(AR991:AU991),IF(D991="C",7-SUM(AR991:AU991))))
        &lt;0,
        0,
        IF(D991="A",13-SUM(AR991:AU991),IF(D991="B",11-SUM(AR991:AU991),IF(D991="C",7-SUM(AR991:AU991))))
      )
      *AE991/C991, 0
    )
    *C991 = 0,
    0,
    ROUNDUP(
      IF(
        IF(D991="A",13-SUM(AR991:AU991),IF(D991="B",11-SUM(AR991:AU991),IF(D991="C",7-SUM(AR991:AU991))))
        &lt;0,
        0,
        IF(D991="A",13-SUM(AR991:AU991),IF(D991="B",11-SUM(AR991:AU991),IF(D991="C",7-SUM(AR991:AU991))))
      )
      *AE991/C991, 0
    ) *C991
  )
)</f>
        <v>0</v>
      </c>
      <c r="AZ991" s="26">
        <f>IF(OR(COUNTIF(AB991,"&gt;="&amp;1.5)+COUNTIF(AA991,"&gt;="&amp;1.5)+COUNTIF(Z991,"&gt;="&amp;1.5)+COUNTIF(Y991,"&gt;="&amp;1.5)+COUNTIF(X991,"&gt;="&amp;1.5)&gt;=2,COUNTIF(AB991,"&gt;="&amp;2)&gt;=1,AND(AA991&gt;=1.5,AB991&lt;=0.3,AI991=0)),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+IFERROR(BA991*C991,0),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+IFERROR(BA991*C991,0),
IFERROR(AVERAGEIF(Tabela1[[#This Row],[COMPRA PADRÃO]:[COMPRA &gt;30%]],"&gt;"&amp;0,Tabela1[[#This Row],[COMPRA PADRÃO]:[COMPRA &gt;30%]]),
0))/Tabela1[[#This Row],[U/CX]],0)*Tabela1[[#This Row],[U/CX]])</f>
        <v>0</v>
      </c>
      <c r="BA991" s="19"/>
      <c r="BB991" s="19"/>
      <c r="BC991" s="5"/>
      <c r="BD991" s="43">
        <f t="shared" si="415"/>
        <v>0.71698113207547165</v>
      </c>
      <c r="BE991" s="44">
        <f>Tabela1[[#This Row],[MÉDIA DIÁRIA]]*180</f>
        <v>129.0566037735849</v>
      </c>
      <c r="BF991" s="44">
        <f>Tabela1[[#This Row],[MÉDIA DIÁRIA]]*IF(Tabela1[[#This Row],[ABC FAT]]="A",(13*22),IF(Tabela1[[#This Row],[ABC FAT]]="B",(9*22),IF(Tabela1[[#This Row],[ABC FAT]]="C",(3*22),0)))</f>
        <v>47.320754716981128</v>
      </c>
      <c r="BG991" s="44">
        <f>SUM(Tabela1[[#This Row],[ESTOQUE TOTAL]],Tabela1[[#This Row],[TRÂNSITO TOTAL]])</f>
        <v>374</v>
      </c>
      <c r="BH9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7.7485380116959074E-3</v>
      </c>
    </row>
    <row r="992" spans="1:61" s="3" customFormat="1" x14ac:dyDescent="0.2">
      <c r="A992" s="4" t="s">
        <v>760</v>
      </c>
      <c r="B992" s="4" t="s">
        <v>767</v>
      </c>
      <c r="C992" s="4">
        <v>10</v>
      </c>
      <c r="D992" s="4" t="s">
        <v>19</v>
      </c>
      <c r="E992" s="5"/>
      <c r="F992" s="4"/>
      <c r="G992" s="4"/>
      <c r="H992" s="4"/>
      <c r="I992" s="4">
        <v>530</v>
      </c>
      <c r="J992" s="4">
        <v>380</v>
      </c>
      <c r="K992" s="4">
        <v>420</v>
      </c>
      <c r="L992" s="4">
        <v>250</v>
      </c>
      <c r="M992" s="4">
        <v>170</v>
      </c>
      <c r="N992" s="4">
        <v>270</v>
      </c>
      <c r="O992" s="4">
        <v>260</v>
      </c>
      <c r="P992" s="4">
        <v>580</v>
      </c>
      <c r="Q992" s="13">
        <f t="shared" si="390"/>
        <v>0</v>
      </c>
      <c r="R992" s="16">
        <f t="shared" si="391"/>
        <v>0</v>
      </c>
      <c r="S992" s="16">
        <f t="shared" si="392"/>
        <v>0</v>
      </c>
      <c r="T992" s="16">
        <f t="shared" si="393"/>
        <v>0</v>
      </c>
      <c r="U992" s="16">
        <f t="shared" si="394"/>
        <v>1.4825174825174825</v>
      </c>
      <c r="V992" s="16">
        <f t="shared" si="395"/>
        <v>1.0629370629370629</v>
      </c>
      <c r="W992" s="16">
        <f t="shared" si="396"/>
        <v>1.1748251748251748</v>
      </c>
      <c r="X992" s="16">
        <f t="shared" si="397"/>
        <v>0.69930069930069927</v>
      </c>
      <c r="Y992" s="16">
        <f t="shared" si="398"/>
        <v>0.47552447552447552</v>
      </c>
      <c r="Z992" s="16">
        <f t="shared" si="399"/>
        <v>0.75524475524475521</v>
      </c>
      <c r="AA992" s="16">
        <f t="shared" si="400"/>
        <v>0.72727272727272729</v>
      </c>
      <c r="AB992" s="17">
        <f t="shared" si="401"/>
        <v>1.6223776223776223</v>
      </c>
      <c r="AC992" s="15">
        <v>157458.29999999999</v>
      </c>
      <c r="AD992" s="14">
        <f>AVERAGE(Tabela1[[#This Row],[202407-JUL]:[202506-JUN]])</f>
        <v>357.5</v>
      </c>
      <c r="AE992" s="14">
        <f t="shared" si="402"/>
        <v>357.5</v>
      </c>
      <c r="AF992" s="5">
        <v>0</v>
      </c>
      <c r="AG992" s="6">
        <v>1130</v>
      </c>
      <c r="AH992" s="4">
        <v>4590</v>
      </c>
      <c r="AI992" s="23">
        <f>SUM(Tabela1[[#This Row],[ESTOQUE RJ]:[ESTOQUE SC]])</f>
        <v>5720</v>
      </c>
      <c r="AJ992" s="4">
        <v>0</v>
      </c>
      <c r="AK992" s="4">
        <v>0</v>
      </c>
      <c r="AL992" s="24">
        <f>SUM(Tabela1[[#This Row],[QTD CONTAINER]:[QTD FÁBRICA]])</f>
        <v>0</v>
      </c>
      <c r="AM992" s="7">
        <f t="shared" si="403"/>
        <v>3.1608391608391608</v>
      </c>
      <c r="AN992" s="7">
        <f t="shared" si="404"/>
        <v>12.839160839160838</v>
      </c>
      <c r="AO992" s="8">
        <f t="shared" si="405"/>
        <v>0</v>
      </c>
      <c r="AP992" s="9">
        <f t="shared" si="406"/>
        <v>0</v>
      </c>
      <c r="AQ992" s="25">
        <f t="shared" si="407"/>
        <v>16</v>
      </c>
      <c r="AR992" s="18">
        <f t="shared" si="408"/>
        <v>3.1608391608391608</v>
      </c>
      <c r="AS992" s="7">
        <f t="shared" si="409"/>
        <v>12.839160839160838</v>
      </c>
      <c r="AT992" s="8">
        <f t="shared" si="410"/>
        <v>0</v>
      </c>
      <c r="AU992" s="9">
        <f t="shared" si="411"/>
        <v>0</v>
      </c>
      <c r="AV992" s="10">
        <f t="shared" si="412"/>
        <v>16</v>
      </c>
      <c r="AW992" s="22">
        <f t="shared" si="413"/>
        <v>0</v>
      </c>
      <c r="AX992" s="5">
        <f t="shared" si="414"/>
        <v>0</v>
      </c>
      <c r="AY992" s="4">
        <f>IF(
  AND(Tabela1[[#This Row],[GRUPO | ITEM]]="PALHETAS",NOT(OR(MID(Tabela1[[#This Row],[ITEM]],1,5)="YN-PF",MID(Tabela1[[#This Row],[ITEM]],1,5)="YN-PC"))),
  0,
  IF(
    ROUNDUP(
      IF(
        IF(D992="A",13-SUM(AR992:AU992),IF(D992="B",11-SUM(AR992:AU992),IF(D992="C",7-SUM(AR992:AU992))))
        &lt;0,
        0,
        IF(D992="A",13-SUM(AR992:AU992),IF(D992="B",11-SUM(AR992:AU992),IF(D992="C",7-SUM(AR992:AU992))))
      )
      *AE992/C992, 0
    )
    *C992 = 0,
    0,
    ROUNDUP(
      IF(
        IF(D992="A",13-SUM(AR992:AU992),IF(D992="B",11-SUM(AR992:AU992),IF(D992="C",7-SUM(AR992:AU992))))
        &lt;0,
        0,
        IF(D992="A",13-SUM(AR992:AU992),IF(D992="B",11-SUM(AR992:AU992),IF(D992="C",7-SUM(AR992:AU992))))
      )
      *AE992/C992, 0
    ) *C992
  )
)</f>
        <v>0</v>
      </c>
      <c r="AZ992" s="26">
        <f>IF(OR(COUNTIF(AB992,"&gt;="&amp;1.5)+COUNTIF(AA992,"&gt;="&amp;1.5)+COUNTIF(Z992,"&gt;="&amp;1.5)+COUNTIF(Y992,"&gt;="&amp;1.5)+COUNTIF(X992,"&gt;="&amp;1.5)&gt;=2,COUNTIF(AB992,"&gt;="&amp;2)&gt;=1,AND(AA992&gt;=1.5,AB992&lt;=0.3,AI992=0)),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+IFERROR(BA992*C992,0),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+IFERROR(BA992*C992,0),
IFERROR(AVERAGEIF(Tabela1[[#This Row],[COMPRA PADRÃO]:[COMPRA &gt;30%]],"&gt;"&amp;0,Tabela1[[#This Row],[COMPRA PADRÃO]:[COMPRA &gt;30%]]),
0))/Tabela1[[#This Row],[U/CX]],0)*Tabela1[[#This Row],[U/CX]])</f>
        <v>0</v>
      </c>
      <c r="BA992" s="19"/>
      <c r="BB992" s="19"/>
      <c r="BC992" s="5"/>
      <c r="BD992" s="43">
        <f t="shared" si="415"/>
        <v>10.79245283018868</v>
      </c>
      <c r="BE992" s="44">
        <f>Tabela1[[#This Row],[MÉDIA DIÁRIA]]*180</f>
        <v>1942.6415094339623</v>
      </c>
      <c r="BF992" s="44">
        <f>Tabela1[[#This Row],[MÉDIA DIÁRIA]]*IF(Tabela1[[#This Row],[ABC FAT]]="A",(13*22),IF(Tabela1[[#This Row],[ABC FAT]]="B",(9*22),IF(Tabela1[[#This Row],[ABC FAT]]="C",(3*22),0)))</f>
        <v>3086.6415094339623</v>
      </c>
      <c r="BG992" s="44">
        <f>SUM(Tabela1[[#This Row],[ESTOQUE TOTAL]],Tabela1[[#This Row],[TRÂNSITO TOTAL]])</f>
        <v>5720</v>
      </c>
      <c r="BH9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5.1476301476301482E-4</v>
      </c>
    </row>
    <row r="993" spans="1:61" s="3" customFormat="1" x14ac:dyDescent="0.2">
      <c r="A993" s="4" t="s">
        <v>994</v>
      </c>
      <c r="B993" s="4" t="s">
        <v>995</v>
      </c>
      <c r="C993" s="4">
        <v>20</v>
      </c>
      <c r="D993" s="4" t="s">
        <v>16</v>
      </c>
      <c r="E993" s="5">
        <v>130</v>
      </c>
      <c r="F993" s="4">
        <v>340</v>
      </c>
      <c r="G993" s="4">
        <v>80</v>
      </c>
      <c r="H993" s="4">
        <v>450</v>
      </c>
      <c r="I993" s="4">
        <v>410</v>
      </c>
      <c r="J993" s="4"/>
      <c r="K993" s="4">
        <v>180</v>
      </c>
      <c r="L993" s="4">
        <v>180</v>
      </c>
      <c r="M993" s="4">
        <v>60</v>
      </c>
      <c r="N993" s="4"/>
      <c r="O993" s="4">
        <v>20</v>
      </c>
      <c r="P993" s="4">
        <v>120</v>
      </c>
      <c r="Q993" s="13">
        <f t="shared" si="390"/>
        <v>0.65989847715736039</v>
      </c>
      <c r="R993" s="16">
        <f t="shared" si="391"/>
        <v>1.7258883248730965</v>
      </c>
      <c r="S993" s="16">
        <f t="shared" si="392"/>
        <v>0.40609137055837563</v>
      </c>
      <c r="T993" s="16">
        <f t="shared" si="393"/>
        <v>2.2842639593908629</v>
      </c>
      <c r="U993" s="16">
        <f t="shared" si="394"/>
        <v>2.0812182741116749</v>
      </c>
      <c r="V993" s="16">
        <f t="shared" si="395"/>
        <v>0</v>
      </c>
      <c r="W993" s="16">
        <f t="shared" si="396"/>
        <v>0.91370558375634514</v>
      </c>
      <c r="X993" s="16">
        <f t="shared" si="397"/>
        <v>0.91370558375634514</v>
      </c>
      <c r="Y993" s="16">
        <f t="shared" si="398"/>
        <v>0.30456852791878175</v>
      </c>
      <c r="Z993" s="16">
        <f t="shared" si="399"/>
        <v>0</v>
      </c>
      <c r="AA993" s="16">
        <f t="shared" si="400"/>
        <v>0.10152284263959391</v>
      </c>
      <c r="AB993" s="17">
        <f t="shared" si="401"/>
        <v>0.6091370558375635</v>
      </c>
      <c r="AC993" s="15">
        <v>45663.1</v>
      </c>
      <c r="AD993" s="14">
        <f>AVERAGE(Tabela1[[#This Row],[202407-JUL]:[202506-JUN]])</f>
        <v>197</v>
      </c>
      <c r="AE993" s="14">
        <f t="shared" si="402"/>
        <v>216.66666666666666</v>
      </c>
      <c r="AF993" s="5">
        <v>0</v>
      </c>
      <c r="AG993" s="6">
        <v>2210</v>
      </c>
      <c r="AH993" s="4">
        <v>660</v>
      </c>
      <c r="AI993" s="23">
        <f>SUM(Tabela1[[#This Row],[ESTOQUE RJ]:[ESTOQUE SC]])</f>
        <v>2870</v>
      </c>
      <c r="AJ993" s="4">
        <v>1260</v>
      </c>
      <c r="AK993" s="4">
        <v>0</v>
      </c>
      <c r="AL993" s="24">
        <f>SUM(Tabela1[[#This Row],[QTD CONTAINER]:[QTD FÁBRICA]])</f>
        <v>1260</v>
      </c>
      <c r="AM993" s="7">
        <f t="shared" si="403"/>
        <v>11.218274111675127</v>
      </c>
      <c r="AN993" s="7">
        <f t="shared" si="404"/>
        <v>3.3502538071065988</v>
      </c>
      <c r="AO993" s="8">
        <f t="shared" si="405"/>
        <v>6.3959390862944163</v>
      </c>
      <c r="AP993" s="9">
        <f t="shared" si="406"/>
        <v>0</v>
      </c>
      <c r="AQ993" s="25">
        <f t="shared" si="407"/>
        <v>20.964467005076141</v>
      </c>
      <c r="AR993" s="18">
        <f t="shared" si="408"/>
        <v>10.200000000000001</v>
      </c>
      <c r="AS993" s="7">
        <f t="shared" si="409"/>
        <v>3.0461538461538464</v>
      </c>
      <c r="AT993" s="8">
        <f t="shared" si="410"/>
        <v>5.815384615384616</v>
      </c>
      <c r="AU993" s="9">
        <f t="shared" si="411"/>
        <v>0</v>
      </c>
      <c r="AV993" s="10">
        <f t="shared" si="412"/>
        <v>19.061538461538461</v>
      </c>
      <c r="AW993" s="22">
        <f t="shared" si="413"/>
        <v>0</v>
      </c>
      <c r="AX993" s="5">
        <f t="shared" si="414"/>
        <v>0</v>
      </c>
      <c r="AY993" s="4">
        <f>IF(
  AND(Tabela1[[#This Row],[GRUPO | ITEM]]="PALHETAS",NOT(OR(MID(Tabela1[[#This Row],[ITEM]],1,5)="YN-PF",MID(Tabela1[[#This Row],[ITEM]],1,5)="YN-PC"))),
  0,
  IF(
    ROUNDUP(
      IF(
        IF(D993="A",13-SUM(AR993:AU993),IF(D993="B",11-SUM(AR993:AU993),IF(D993="C",7-SUM(AR993:AU993))))
        &lt;0,
        0,
        IF(D993="A",13-SUM(AR993:AU993),IF(D993="B",11-SUM(AR993:AU993),IF(D993="C",7-SUM(AR993:AU993))))
      )
      *AE993/C993, 0
    )
    *C993 = 0,
    0,
    ROUNDUP(
      IF(
        IF(D993="A",13-SUM(AR993:AU993),IF(D993="B",11-SUM(AR993:AU993),IF(D993="C",7-SUM(AR993:AU993))))
        &lt;0,
        0,
        IF(D993="A",13-SUM(AR993:AU993),IF(D993="B",11-SUM(AR993:AU993),IF(D993="C",7-SUM(AR993:AU993))))
      )
      *AE993/C993, 0
    ) *C993
  )
)</f>
        <v>0</v>
      </c>
      <c r="AZ993" s="26">
        <f>IF(OR(COUNTIF(AB993,"&gt;="&amp;1.5)+COUNTIF(AA993,"&gt;="&amp;1.5)+COUNTIF(Z993,"&gt;="&amp;1.5)+COUNTIF(Y993,"&gt;="&amp;1.5)+COUNTIF(X993,"&gt;="&amp;1.5)&gt;=2,COUNTIF(AB993,"&gt;="&amp;2)&gt;=1,AND(AA993&gt;=1.5,AB993&lt;=0.3,AI993=0)),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+IFERROR(BA993*C993,0),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+IFERROR(BA993*C993,0),
IFERROR(AVERAGEIF(Tabela1[[#This Row],[COMPRA PADRÃO]:[COMPRA &gt;30%]],"&gt;"&amp;0,Tabela1[[#This Row],[COMPRA PADRÃO]:[COMPRA &gt;30%]]),
0))/Tabela1[[#This Row],[U/CX]],0)*Tabela1[[#This Row],[U/CX]])</f>
        <v>0</v>
      </c>
      <c r="BA993" s="19"/>
      <c r="BB993" s="19"/>
      <c r="BC993" s="41"/>
      <c r="BD993" s="43">
        <f t="shared" si="415"/>
        <v>7.4339622641509431</v>
      </c>
      <c r="BE993" s="44">
        <f>Tabela1[[#This Row],[MÉDIA DIÁRIA]]*180</f>
        <v>1338.1132075471698</v>
      </c>
      <c r="BF993" s="44">
        <f>Tabela1[[#This Row],[MÉDIA DIÁRIA]]*IF(Tabela1[[#This Row],[ABC FAT]]="A",(13*22),IF(Tabela1[[#This Row],[ABC FAT]]="B",(9*22),IF(Tabela1[[#This Row],[ABC FAT]]="C",(3*22),0)))</f>
        <v>1471.9245283018868</v>
      </c>
      <c r="BG993" s="44">
        <f>SUM(Tabela1[[#This Row],[ESTOQUE TOTAL]],Tabela1[[#This Row],[TRÂNSITO TOTAL]])</f>
        <v>4130</v>
      </c>
      <c r="BH9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7.4732092498589961E-4</v>
      </c>
    </row>
    <row r="994" spans="1:61" s="3" customFormat="1" x14ac:dyDescent="0.2">
      <c r="A994" s="4" t="s">
        <v>1149</v>
      </c>
      <c r="B994" s="4" t="s">
        <v>1361</v>
      </c>
      <c r="C994" s="4">
        <v>15</v>
      </c>
      <c r="D994" s="4" t="s">
        <v>85</v>
      </c>
      <c r="E994" s="5"/>
      <c r="F994" s="4"/>
      <c r="G994" s="4"/>
      <c r="H994" s="4"/>
      <c r="I994" s="4"/>
      <c r="J994" s="4"/>
      <c r="K994" s="4"/>
      <c r="L994" s="4"/>
      <c r="M994" s="4"/>
      <c r="N994" s="4">
        <v>4</v>
      </c>
      <c r="O994" s="4">
        <v>10</v>
      </c>
      <c r="P994" s="4">
        <v>5</v>
      </c>
      <c r="Q994" s="13">
        <f t="shared" si="390"/>
        <v>0</v>
      </c>
      <c r="R994" s="16">
        <f t="shared" si="391"/>
        <v>0</v>
      </c>
      <c r="S994" s="16">
        <f t="shared" si="392"/>
        <v>0</v>
      </c>
      <c r="T994" s="16">
        <f t="shared" si="393"/>
        <v>0</v>
      </c>
      <c r="U994" s="16">
        <f t="shared" si="394"/>
        <v>0</v>
      </c>
      <c r="V994" s="16">
        <f t="shared" si="395"/>
        <v>0</v>
      </c>
      <c r="W994" s="16">
        <f t="shared" si="396"/>
        <v>0</v>
      </c>
      <c r="X994" s="16">
        <f t="shared" si="397"/>
        <v>0</v>
      </c>
      <c r="Y994" s="16">
        <f t="shared" si="398"/>
        <v>0</v>
      </c>
      <c r="Z994" s="16">
        <f t="shared" si="399"/>
        <v>0.63157894736842113</v>
      </c>
      <c r="AA994" s="16">
        <f t="shared" si="400"/>
        <v>1.5789473684210527</v>
      </c>
      <c r="AB994" s="17">
        <f t="shared" si="401"/>
        <v>0.78947368421052633</v>
      </c>
      <c r="AC994" s="15">
        <v>1989.96</v>
      </c>
      <c r="AD994" s="14">
        <f>AVERAGE(Tabela1[[#This Row],[202407-JUL]:[202506-JUN]])</f>
        <v>6.333333333333333</v>
      </c>
      <c r="AE994" s="14">
        <f t="shared" si="402"/>
        <v>6.333333333333333</v>
      </c>
      <c r="AF994" s="5">
        <v>0</v>
      </c>
      <c r="AG994" s="6">
        <v>41</v>
      </c>
      <c r="AH994" s="4">
        <v>0</v>
      </c>
      <c r="AI994" s="23">
        <f>SUM(Tabela1[[#This Row],[ESTOQUE RJ]:[ESTOQUE SC]])</f>
        <v>41</v>
      </c>
      <c r="AJ994" s="4">
        <v>0</v>
      </c>
      <c r="AK994" s="4">
        <v>0</v>
      </c>
      <c r="AL994" s="24">
        <f>SUM(Tabela1[[#This Row],[QTD CONTAINER]:[QTD FÁBRICA]])</f>
        <v>0</v>
      </c>
      <c r="AM994" s="7">
        <f t="shared" si="403"/>
        <v>6.4736842105263159</v>
      </c>
      <c r="AN994" s="7">
        <f t="shared" si="404"/>
        <v>0</v>
      </c>
      <c r="AO994" s="8">
        <f t="shared" si="405"/>
        <v>0</v>
      </c>
      <c r="AP994" s="9">
        <f t="shared" si="406"/>
        <v>0</v>
      </c>
      <c r="AQ994" s="25">
        <f t="shared" si="407"/>
        <v>6.4736842105263159</v>
      </c>
      <c r="AR994" s="18">
        <f t="shared" si="408"/>
        <v>6.4736842105263159</v>
      </c>
      <c r="AS994" s="7">
        <f t="shared" si="409"/>
        <v>0</v>
      </c>
      <c r="AT994" s="8">
        <f t="shared" si="410"/>
        <v>0</v>
      </c>
      <c r="AU994" s="9">
        <f t="shared" si="411"/>
        <v>0</v>
      </c>
      <c r="AV994" s="10">
        <f t="shared" si="412"/>
        <v>6.4736842105263159</v>
      </c>
      <c r="AW994" s="22">
        <f t="shared" si="413"/>
        <v>2.3684210526315792</v>
      </c>
      <c r="AX994" s="5">
        <f t="shared" si="414"/>
        <v>15</v>
      </c>
      <c r="AY994" s="4">
        <f>IF(
  AND(Tabela1[[#This Row],[GRUPO | ITEM]]="PALHETAS",NOT(OR(MID(Tabela1[[#This Row],[ITEM]],1,5)="YN-PF",MID(Tabela1[[#This Row],[ITEM]],1,5)="YN-PC"))),
  0,
  IF(
    ROUNDUP(
      IF(
        IF(D994="A",13-SUM(AR994:AU994),IF(D994="B",11-SUM(AR994:AU994),IF(D994="C",7-SUM(AR994:AU994))))
        &lt;0,
        0,
        IF(D994="A",13-SUM(AR994:AU994),IF(D994="B",11-SUM(AR994:AU994),IF(D994="C",7-SUM(AR994:AU994))))
      )
      *AE994/C994, 0
    )
    *C994 = 0,
    0,
    ROUNDUP(
      IF(
        IF(D994="A",13-SUM(AR994:AU994),IF(D994="B",11-SUM(AR994:AU994),IF(D994="C",7-SUM(AR994:AU994))))
        &lt;0,
        0,
        IF(D994="A",13-SUM(AR994:AU994),IF(D994="B",11-SUM(AR994:AU994),IF(D994="C",7-SUM(AR994:AU994))))
      )
      *AE994/C994, 0
    ) *C994
  )
)</f>
        <v>15</v>
      </c>
      <c r="AZ994" s="26">
        <f>IF(OR(COUNTIF(AB994,"&gt;="&amp;1.5)+COUNTIF(AA994,"&gt;="&amp;1.5)+COUNTIF(Z994,"&gt;="&amp;1.5)+COUNTIF(Y994,"&gt;="&amp;1.5)+COUNTIF(X994,"&gt;="&amp;1.5)&gt;=2,COUNTIF(AB994,"&gt;="&amp;2)&gt;=1,AND(AA994&gt;=1.5,AB994&lt;=0.3,AI994=0)),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+IFERROR(BA994*C994,0),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+IFERROR(BA994*C994,0),
IFERROR(AVERAGEIF(Tabela1[[#This Row],[COMPRA PADRÃO]:[COMPRA &gt;30%]],"&gt;"&amp;0,Tabela1[[#This Row],[COMPRA PADRÃO]:[COMPRA &gt;30%]]),
0))/Tabela1[[#This Row],[U/CX]],0)*Tabela1[[#This Row],[U/CX]])</f>
        <v>15</v>
      </c>
      <c r="BA994" s="19"/>
      <c r="BB994" s="19"/>
      <c r="BC994" s="5"/>
      <c r="BD994" s="43">
        <f t="shared" si="415"/>
        <v>7.1698113207547168E-2</v>
      </c>
      <c r="BE994" s="44">
        <f>Tabela1[[#This Row],[MÉDIA DIÁRIA]]*180</f>
        <v>12.90566037735849</v>
      </c>
      <c r="BF994" s="44">
        <f>Tabela1[[#This Row],[MÉDIA DIÁRIA]]*IF(Tabela1[[#This Row],[ABC FAT]]="A",(13*22),IF(Tabela1[[#This Row],[ABC FAT]]="B",(9*22),IF(Tabela1[[#This Row],[ABC FAT]]="C",(3*22),0)))</f>
        <v>4.7320754716981135</v>
      </c>
      <c r="BG994" s="44">
        <f>SUM(Tabela1[[#This Row],[ESTOQUE TOTAL]],Tabela1[[#This Row],[TRÂNSITO TOTAL]])</f>
        <v>41</v>
      </c>
      <c r="BH9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7.748538011695906E-2</v>
      </c>
    </row>
    <row r="995" spans="1:61" s="3" customFormat="1" x14ac:dyDescent="0.2">
      <c r="A995" s="4" t="s">
        <v>39</v>
      </c>
      <c r="B995" s="4" t="s">
        <v>676</v>
      </c>
      <c r="C995" s="4">
        <v>20</v>
      </c>
      <c r="D995" s="4" t="s">
        <v>16</v>
      </c>
      <c r="E995" s="5"/>
      <c r="F995" s="4"/>
      <c r="G995" s="4"/>
      <c r="H995" s="4"/>
      <c r="I995" s="4"/>
      <c r="J995" s="4"/>
      <c r="K995" s="4">
        <v>195</v>
      </c>
      <c r="L995" s="4">
        <v>270</v>
      </c>
      <c r="M995" s="4">
        <v>205</v>
      </c>
      <c r="N995" s="4">
        <v>86</v>
      </c>
      <c r="O995" s="4">
        <v>210</v>
      </c>
      <c r="P995" s="4">
        <v>25</v>
      </c>
      <c r="Q995" s="13">
        <f t="shared" si="390"/>
        <v>0</v>
      </c>
      <c r="R995" s="16">
        <f t="shared" si="391"/>
        <v>0</v>
      </c>
      <c r="S995" s="16">
        <f t="shared" si="392"/>
        <v>0</v>
      </c>
      <c r="T995" s="16">
        <f t="shared" si="393"/>
        <v>0</v>
      </c>
      <c r="U995" s="16">
        <f t="shared" si="394"/>
        <v>0</v>
      </c>
      <c r="V995" s="16">
        <f t="shared" si="395"/>
        <v>0</v>
      </c>
      <c r="W995" s="16">
        <f t="shared" si="396"/>
        <v>1.1806256306760847</v>
      </c>
      <c r="X995" s="16">
        <f t="shared" si="397"/>
        <v>1.6347124117053482</v>
      </c>
      <c r="Y995" s="16">
        <f t="shared" si="398"/>
        <v>1.24117053481332</v>
      </c>
      <c r="Z995" s="16">
        <f t="shared" si="399"/>
        <v>0.52068617558022201</v>
      </c>
      <c r="AA995" s="16">
        <f t="shared" si="400"/>
        <v>1.2714429868819375</v>
      </c>
      <c r="AB995" s="17">
        <f t="shared" si="401"/>
        <v>0.15136226034308781</v>
      </c>
      <c r="AC995" s="15">
        <v>35050.620000000003</v>
      </c>
      <c r="AD995" s="14">
        <f>AVERAGE(Tabela1[[#This Row],[202407-JUL]:[202506-JUN]])</f>
        <v>165.16666666666666</v>
      </c>
      <c r="AE995" s="14">
        <f t="shared" si="402"/>
        <v>193.2</v>
      </c>
      <c r="AF995" s="5">
        <v>0</v>
      </c>
      <c r="AG995" s="6">
        <v>1936</v>
      </c>
      <c r="AH995" s="4">
        <v>2060</v>
      </c>
      <c r="AI995" s="23">
        <f>SUM(Tabela1[[#This Row],[ESTOQUE RJ]:[ESTOQUE SC]])</f>
        <v>3996</v>
      </c>
      <c r="AJ995" s="4">
        <v>2140</v>
      </c>
      <c r="AK995" s="4">
        <v>0</v>
      </c>
      <c r="AL995" s="24">
        <f>SUM(Tabela1[[#This Row],[QTD CONTAINER]:[QTD FÁBRICA]])</f>
        <v>2140</v>
      </c>
      <c r="AM995" s="7">
        <f t="shared" si="403"/>
        <v>11.72149344096872</v>
      </c>
      <c r="AN995" s="7">
        <f t="shared" si="404"/>
        <v>12.472250252270435</v>
      </c>
      <c r="AO995" s="8">
        <f t="shared" si="405"/>
        <v>12.956609485368315</v>
      </c>
      <c r="AP995" s="9">
        <f t="shared" si="406"/>
        <v>0</v>
      </c>
      <c r="AQ995" s="25">
        <f t="shared" si="407"/>
        <v>37.150353178607475</v>
      </c>
      <c r="AR995" s="18">
        <f t="shared" si="408"/>
        <v>10.020703933747413</v>
      </c>
      <c r="AS995" s="7">
        <f t="shared" si="409"/>
        <v>10.662525879917185</v>
      </c>
      <c r="AT995" s="8">
        <f t="shared" si="410"/>
        <v>11.076604554865424</v>
      </c>
      <c r="AU995" s="9">
        <f t="shared" si="411"/>
        <v>0</v>
      </c>
      <c r="AV995" s="10">
        <f t="shared" si="412"/>
        <v>31.759834368530022</v>
      </c>
      <c r="AW995" s="22">
        <f t="shared" si="413"/>
        <v>0</v>
      </c>
      <c r="AX995" s="5">
        <f t="shared" si="414"/>
        <v>0</v>
      </c>
      <c r="AY995" s="4">
        <f>IF(
  AND(Tabela1[[#This Row],[GRUPO | ITEM]]="PALHETAS",NOT(OR(MID(Tabela1[[#This Row],[ITEM]],1,5)="YN-PF",MID(Tabela1[[#This Row],[ITEM]],1,5)="YN-PC"))),
  0,
  IF(
    ROUNDUP(
      IF(
        IF(D995="A",13-SUM(AR995:AU995),IF(D995="B",11-SUM(AR995:AU995),IF(D995="C",7-SUM(AR995:AU995))))
        &lt;0,
        0,
        IF(D995="A",13-SUM(AR995:AU995),IF(D995="B",11-SUM(AR995:AU995),IF(D995="C",7-SUM(AR995:AU995))))
      )
      *AE995/C995, 0
    )
    *C995 = 0,
    0,
    ROUNDUP(
      IF(
        IF(D995="A",13-SUM(AR995:AU995),IF(D995="B",11-SUM(AR995:AU995),IF(D995="C",7-SUM(AR995:AU995))))
        &lt;0,
        0,
        IF(D995="A",13-SUM(AR995:AU995),IF(D995="B",11-SUM(AR995:AU995),IF(D995="C",7-SUM(AR995:AU995))))
      )
      *AE995/C995, 0
    ) *C995
  )
)</f>
        <v>0</v>
      </c>
      <c r="AZ995" s="26">
        <f>IF(OR(COUNTIF(AB995,"&gt;="&amp;1.5)+COUNTIF(AA995,"&gt;="&amp;1.5)+COUNTIF(Z995,"&gt;="&amp;1.5)+COUNTIF(Y995,"&gt;="&amp;1.5)+COUNTIF(X995,"&gt;="&amp;1.5)&gt;=2,COUNTIF(AB995,"&gt;="&amp;2)&gt;=1,AND(AA995&gt;=1.5,AB995&lt;=0.3,AI995=0)),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+IFERROR(BA995*C995,0),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+IFERROR(BA995*C995,0),
IFERROR(AVERAGEIF(Tabela1[[#This Row],[COMPRA PADRÃO]:[COMPRA &gt;30%]],"&gt;"&amp;0,Tabela1[[#This Row],[COMPRA PADRÃO]:[COMPRA &gt;30%]]),
0))/Tabela1[[#This Row],[U/CX]],0)*Tabela1[[#This Row],[U/CX]])</f>
        <v>0</v>
      </c>
      <c r="BA995" s="19"/>
      <c r="BB995" s="19"/>
      <c r="BC995" s="5"/>
      <c r="BD995" s="43">
        <f t="shared" si="415"/>
        <v>3.7396226415094338</v>
      </c>
      <c r="BE995" s="44">
        <f>Tabela1[[#This Row],[MÉDIA DIÁRIA]]*180</f>
        <v>673.13207547169804</v>
      </c>
      <c r="BF995" s="44">
        <f>Tabela1[[#This Row],[MÉDIA DIÁRIA]]*IF(Tabela1[[#This Row],[ABC FAT]]="A",(13*22),IF(Tabela1[[#This Row],[ABC FAT]]="B",(9*22),IF(Tabela1[[#This Row],[ABC FAT]]="C",(3*22),0)))</f>
        <v>740.44528301886794</v>
      </c>
      <c r="BG995" s="44">
        <f>SUM(Tabela1[[#This Row],[ESTOQUE TOTAL]],Tabela1[[#This Row],[TRÂNSITO TOTAL]])</f>
        <v>6136</v>
      </c>
      <c r="BH9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1.485592555219195E-3</v>
      </c>
    </row>
    <row r="996" spans="1:61" s="3" customFormat="1" x14ac:dyDescent="0.2">
      <c r="A996" s="4" t="s">
        <v>291</v>
      </c>
      <c r="B996" s="4" t="s">
        <v>292</v>
      </c>
      <c r="C996" s="4">
        <v>20</v>
      </c>
      <c r="D996" s="4" t="s">
        <v>16</v>
      </c>
      <c r="E996" s="5">
        <v>35</v>
      </c>
      <c r="F996" s="4">
        <v>60</v>
      </c>
      <c r="G996" s="4">
        <v>63</v>
      </c>
      <c r="H996" s="4"/>
      <c r="I996" s="4"/>
      <c r="J996" s="4"/>
      <c r="K996" s="4">
        <v>80</v>
      </c>
      <c r="L996" s="4">
        <v>50</v>
      </c>
      <c r="M996" s="4">
        <v>80</v>
      </c>
      <c r="N996" s="4">
        <v>130</v>
      </c>
      <c r="O996" s="4">
        <v>70</v>
      </c>
      <c r="P996" s="4">
        <v>20</v>
      </c>
      <c r="Q996" s="13">
        <f t="shared" si="390"/>
        <v>0.5357142857142857</v>
      </c>
      <c r="R996" s="16">
        <f t="shared" si="391"/>
        <v>0.91836734693877553</v>
      </c>
      <c r="S996" s="16">
        <f t="shared" si="392"/>
        <v>0.9642857142857143</v>
      </c>
      <c r="T996" s="16">
        <f t="shared" si="393"/>
        <v>0</v>
      </c>
      <c r="U996" s="16">
        <f t="shared" si="394"/>
        <v>0</v>
      </c>
      <c r="V996" s="16">
        <f t="shared" si="395"/>
        <v>0</v>
      </c>
      <c r="W996" s="16">
        <f t="shared" si="396"/>
        <v>1.2244897959183674</v>
      </c>
      <c r="X996" s="16">
        <f t="shared" si="397"/>
        <v>0.76530612244897966</v>
      </c>
      <c r="Y996" s="16">
        <f t="shared" si="398"/>
        <v>1.2244897959183674</v>
      </c>
      <c r="Z996" s="16">
        <f t="shared" si="399"/>
        <v>1.989795918367347</v>
      </c>
      <c r="AA996" s="16">
        <f t="shared" si="400"/>
        <v>1.0714285714285714</v>
      </c>
      <c r="AB996" s="17">
        <f t="shared" si="401"/>
        <v>0.30612244897959184</v>
      </c>
      <c r="AC996" s="15">
        <v>73300.600000000006</v>
      </c>
      <c r="AD996" s="14">
        <f>AVERAGE(Tabela1[[#This Row],[202407-JUL]:[202506-JUN]])</f>
        <v>65.333333333333329</v>
      </c>
      <c r="AE996" s="14">
        <f t="shared" si="402"/>
        <v>65.333333333333329</v>
      </c>
      <c r="AF996" s="5">
        <v>4</v>
      </c>
      <c r="AG996" s="6">
        <v>211</v>
      </c>
      <c r="AH996" s="4">
        <v>220</v>
      </c>
      <c r="AI996" s="23">
        <f>SUM(Tabela1[[#This Row],[ESTOQUE RJ]:[ESTOQUE SC]])</f>
        <v>431</v>
      </c>
      <c r="AJ996" s="4">
        <v>1100</v>
      </c>
      <c r="AK996" s="4">
        <v>0</v>
      </c>
      <c r="AL996" s="24">
        <f>SUM(Tabela1[[#This Row],[QTD CONTAINER]:[QTD FÁBRICA]])</f>
        <v>1100</v>
      </c>
      <c r="AM996" s="7">
        <f t="shared" si="403"/>
        <v>3.2295918367346941</v>
      </c>
      <c r="AN996" s="7">
        <f t="shared" si="404"/>
        <v>3.3673469387755106</v>
      </c>
      <c r="AO996" s="8">
        <f t="shared" si="405"/>
        <v>16.836734693877553</v>
      </c>
      <c r="AP996" s="9">
        <f t="shared" si="406"/>
        <v>0</v>
      </c>
      <c r="AQ996" s="25">
        <f t="shared" si="407"/>
        <v>23.433673469387756</v>
      </c>
      <c r="AR996" s="18">
        <f t="shared" si="408"/>
        <v>3.2295918367346941</v>
      </c>
      <c r="AS996" s="7">
        <f t="shared" si="409"/>
        <v>3.3673469387755106</v>
      </c>
      <c r="AT996" s="8">
        <f t="shared" si="410"/>
        <v>16.836734693877553</v>
      </c>
      <c r="AU996" s="9">
        <f t="shared" si="411"/>
        <v>0</v>
      </c>
      <c r="AV996" s="10">
        <f t="shared" si="412"/>
        <v>23.433673469387756</v>
      </c>
      <c r="AW996" s="22">
        <f t="shared" si="413"/>
        <v>0</v>
      </c>
      <c r="AX996" s="5">
        <f t="shared" si="414"/>
        <v>0</v>
      </c>
      <c r="AY996" s="4">
        <f>IF(
  AND(Tabela1[[#This Row],[GRUPO | ITEM]]="PALHETAS",NOT(OR(MID(Tabela1[[#This Row],[ITEM]],1,5)="YN-PF",MID(Tabela1[[#This Row],[ITEM]],1,5)="YN-PC"))),
  0,
  IF(
    ROUNDUP(
      IF(
        IF(D996="A",13-SUM(AR996:AU996),IF(D996="B",11-SUM(AR996:AU996),IF(D996="C",7-SUM(AR996:AU996))))
        &lt;0,
        0,
        IF(D996="A",13-SUM(AR996:AU996),IF(D996="B",11-SUM(AR996:AU996),IF(D996="C",7-SUM(AR996:AU996))))
      )
      *AE996/C996, 0
    )
    *C996 = 0,
    0,
    ROUNDUP(
      IF(
        IF(D996="A",13-SUM(AR996:AU996),IF(D996="B",11-SUM(AR996:AU996),IF(D996="C",7-SUM(AR996:AU996))))
        &lt;0,
        0,
        IF(D996="A",13-SUM(AR996:AU996),IF(D996="B",11-SUM(AR996:AU996),IF(D996="C",7-SUM(AR996:AU996))))
      )
      *AE996/C996, 0
    ) *C996
  )
)</f>
        <v>0</v>
      </c>
      <c r="AZ996" s="26">
        <f>IF(OR(COUNTIF(AB996,"&gt;="&amp;1.5)+COUNTIF(AA996,"&gt;="&amp;1.5)+COUNTIF(Z996,"&gt;="&amp;1.5)+COUNTIF(Y996,"&gt;="&amp;1.5)+COUNTIF(X996,"&gt;="&amp;1.5)&gt;=2,COUNTIF(AB996,"&gt;="&amp;2)&gt;=1,AND(AA996&gt;=1.5,AB996&lt;=0.3,AI996=0)),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+IFERROR(BA996*C996,0),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+IFERROR(BA996*C996,0),
IFERROR(AVERAGEIF(Tabela1[[#This Row],[COMPRA PADRÃO]:[COMPRA &gt;30%]],"&gt;"&amp;0,Tabela1[[#This Row],[COMPRA PADRÃO]:[COMPRA &gt;30%]]),
0))/Tabela1[[#This Row],[U/CX]],0)*Tabela1[[#This Row],[U/CX]])</f>
        <v>0</v>
      </c>
      <c r="BA996" s="19"/>
      <c r="BB996" s="19"/>
      <c r="BC996" s="5"/>
      <c r="BD996" s="43">
        <f t="shared" si="415"/>
        <v>2.2188679245283018</v>
      </c>
      <c r="BE996" s="44">
        <f>Tabela1[[#This Row],[MÉDIA DIÁRIA]]*180</f>
        <v>399.3962264150943</v>
      </c>
      <c r="BF996" s="44">
        <f>Tabela1[[#This Row],[MÉDIA DIÁRIA]]*IF(Tabela1[[#This Row],[ABC FAT]]="A",(13*22),IF(Tabela1[[#This Row],[ABC FAT]]="B",(9*22),IF(Tabela1[[#This Row],[ABC FAT]]="C",(3*22),0)))</f>
        <v>439.33584905660376</v>
      </c>
      <c r="BG996" s="44">
        <f>SUM(Tabela1[[#This Row],[ESTOQUE TOTAL]],Tabela1[[#This Row],[TRÂNSITO TOTAL]])</f>
        <v>1531</v>
      </c>
      <c r="BH9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2.5037792894935756E-3</v>
      </c>
    </row>
    <row r="997" spans="1:61" s="3" customFormat="1" x14ac:dyDescent="0.2">
      <c r="A997" s="4" t="s">
        <v>34</v>
      </c>
      <c r="B997" s="4" t="s">
        <v>563</v>
      </c>
      <c r="C997" s="4">
        <v>200</v>
      </c>
      <c r="D997" s="4" t="s">
        <v>85</v>
      </c>
      <c r="E997" s="5">
        <v>30</v>
      </c>
      <c r="F997" s="4">
        <v>20</v>
      </c>
      <c r="G997" s="4">
        <v>6</v>
      </c>
      <c r="H997" s="4">
        <v>120</v>
      </c>
      <c r="I997" s="4">
        <v>10</v>
      </c>
      <c r="J997" s="4"/>
      <c r="K997" s="4">
        <v>50</v>
      </c>
      <c r="L997" s="4">
        <v>10</v>
      </c>
      <c r="M997" s="4">
        <v>10</v>
      </c>
      <c r="N997" s="4">
        <v>10</v>
      </c>
      <c r="O997" s="4">
        <v>20</v>
      </c>
      <c r="P997" s="4">
        <v>10</v>
      </c>
      <c r="Q997" s="13">
        <f t="shared" si="390"/>
        <v>1.1148648648648649</v>
      </c>
      <c r="R997" s="16">
        <f t="shared" si="391"/>
        <v>0.7432432432432432</v>
      </c>
      <c r="S997" s="16">
        <f t="shared" si="392"/>
        <v>0.22297297297297297</v>
      </c>
      <c r="T997" s="16">
        <f t="shared" si="393"/>
        <v>4.4594594594594597</v>
      </c>
      <c r="U997" s="16">
        <f t="shared" si="394"/>
        <v>0.3716216216216216</v>
      </c>
      <c r="V997" s="16">
        <f t="shared" si="395"/>
        <v>0</v>
      </c>
      <c r="W997" s="16">
        <f t="shared" si="396"/>
        <v>1.8581081081081081</v>
      </c>
      <c r="X997" s="16">
        <f t="shared" si="397"/>
        <v>0.3716216216216216</v>
      </c>
      <c r="Y997" s="16">
        <f t="shared" si="398"/>
        <v>0.3716216216216216</v>
      </c>
      <c r="Z997" s="16">
        <f t="shared" si="399"/>
        <v>0.3716216216216216</v>
      </c>
      <c r="AA997" s="16">
        <f t="shared" si="400"/>
        <v>0.7432432432432432</v>
      </c>
      <c r="AB997" s="17">
        <f t="shared" si="401"/>
        <v>0.3716216216216216</v>
      </c>
      <c r="AC997" s="15">
        <v>9285.98</v>
      </c>
      <c r="AD997" s="14">
        <f>AVERAGE(Tabela1[[#This Row],[202407-JUL]:[202506-JUN]])</f>
        <v>26.90909090909091</v>
      </c>
      <c r="AE997" s="14">
        <f t="shared" si="402"/>
        <v>29</v>
      </c>
      <c r="AF997" s="5">
        <v>0</v>
      </c>
      <c r="AG997" s="6">
        <v>634</v>
      </c>
      <c r="AH997" s="4">
        <v>0</v>
      </c>
      <c r="AI997" s="23">
        <f>SUM(Tabela1[[#This Row],[ESTOQUE RJ]:[ESTOQUE SC]])</f>
        <v>634</v>
      </c>
      <c r="AJ997" s="4">
        <v>0</v>
      </c>
      <c r="AK997" s="4">
        <v>0</v>
      </c>
      <c r="AL997" s="24">
        <f>SUM(Tabela1[[#This Row],[QTD CONTAINER]:[QTD FÁBRICA]])</f>
        <v>0</v>
      </c>
      <c r="AM997" s="7">
        <f t="shared" si="403"/>
        <v>23.560810810810811</v>
      </c>
      <c r="AN997" s="7">
        <f t="shared" si="404"/>
        <v>0</v>
      </c>
      <c r="AO997" s="8">
        <f t="shared" si="405"/>
        <v>0</v>
      </c>
      <c r="AP997" s="9">
        <f t="shared" si="406"/>
        <v>0</v>
      </c>
      <c r="AQ997" s="25">
        <f t="shared" si="407"/>
        <v>23.560810810810811</v>
      </c>
      <c r="AR997" s="18">
        <f t="shared" si="408"/>
        <v>21.862068965517242</v>
      </c>
      <c r="AS997" s="7">
        <f t="shared" si="409"/>
        <v>0</v>
      </c>
      <c r="AT997" s="8">
        <f t="shared" si="410"/>
        <v>0</v>
      </c>
      <c r="AU997" s="9">
        <f t="shared" si="411"/>
        <v>0</v>
      </c>
      <c r="AV997" s="10">
        <f t="shared" si="412"/>
        <v>21.862068965517242</v>
      </c>
      <c r="AW997" s="22">
        <f t="shared" si="413"/>
        <v>0</v>
      </c>
      <c r="AX997" s="5">
        <f t="shared" si="414"/>
        <v>0</v>
      </c>
      <c r="AY997" s="4">
        <f>IF(
  AND(Tabela1[[#This Row],[GRUPO | ITEM]]="PALHETAS",NOT(OR(MID(Tabela1[[#This Row],[ITEM]],1,5)="YN-PF",MID(Tabela1[[#This Row],[ITEM]],1,5)="YN-PC"))),
  0,
  IF(
    ROUNDUP(
      IF(
        IF(D997="A",13-SUM(AR997:AU997),IF(D997="B",11-SUM(AR997:AU997),IF(D997="C",7-SUM(AR997:AU997))))
        &lt;0,
        0,
        IF(D997="A",13-SUM(AR997:AU997),IF(D997="B",11-SUM(AR997:AU997),IF(D997="C",7-SUM(AR997:AU997))))
      )
      *AE997/C997, 0
    )
    *C997 = 0,
    0,
    ROUNDUP(
      IF(
        IF(D997="A",13-SUM(AR997:AU997),IF(D997="B",11-SUM(AR997:AU997),IF(D997="C",7-SUM(AR997:AU997))))
        &lt;0,
        0,
        IF(D997="A",13-SUM(AR997:AU997),IF(D997="B",11-SUM(AR997:AU997),IF(D997="C",7-SUM(AR997:AU997))))
      )
      *AE997/C997, 0
    ) *C997
  )
)</f>
        <v>0</v>
      </c>
      <c r="AZ997" s="26">
        <f>IF(OR(COUNTIF(AB997,"&gt;="&amp;1.5)+COUNTIF(AA997,"&gt;="&amp;1.5)+COUNTIF(Z997,"&gt;="&amp;1.5)+COUNTIF(Y997,"&gt;="&amp;1.5)+COUNTIF(X997,"&gt;="&amp;1.5)&gt;=2,COUNTIF(AB997,"&gt;="&amp;2)&gt;=1,AND(AA997&gt;=1.5,AB997&lt;=0.3,AI997=0)),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+IFERROR(BA997*C997,0),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+IFERROR(BA997*C997,0),
IFERROR(AVERAGEIF(Tabela1[[#This Row],[COMPRA PADRÃO]:[COMPRA &gt;30%]],"&gt;"&amp;0,Tabela1[[#This Row],[COMPRA PADRÃO]:[COMPRA &gt;30%]]),
0))/Tabela1[[#This Row],[U/CX]],0)*Tabela1[[#This Row],[U/CX]])</f>
        <v>0</v>
      </c>
      <c r="BA997" s="19"/>
      <c r="BB997" s="19"/>
      <c r="BC997" s="5"/>
      <c r="BD997" s="43">
        <f t="shared" si="415"/>
        <v>1.1169811320754717</v>
      </c>
      <c r="BE997" s="44">
        <f>Tabela1[[#This Row],[MÉDIA DIÁRIA]]*180</f>
        <v>201.0566037735849</v>
      </c>
      <c r="BF997" s="44">
        <f>Tabela1[[#This Row],[MÉDIA DIÁRIA]]*IF(Tabela1[[#This Row],[ABC FAT]]="A",(13*22),IF(Tabela1[[#This Row],[ABC FAT]]="B",(9*22),IF(Tabela1[[#This Row],[ABC FAT]]="C",(3*22),0)))</f>
        <v>73.720754716981133</v>
      </c>
      <c r="BG997" s="44">
        <f>SUM(Tabela1[[#This Row],[ESTOQUE TOTAL]],Tabela1[[#This Row],[TRÂNSITO TOTAL]])</f>
        <v>634</v>
      </c>
      <c r="BH9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4.9737237237237235E-3</v>
      </c>
    </row>
    <row r="998" spans="1:61" s="3" customFormat="1" x14ac:dyDescent="0.2">
      <c r="A998" s="4" t="s">
        <v>122</v>
      </c>
      <c r="B998" s="4" t="s">
        <v>504</v>
      </c>
      <c r="C998" s="4">
        <v>20</v>
      </c>
      <c r="D998" s="4" t="s">
        <v>16</v>
      </c>
      <c r="E998" s="5">
        <v>80</v>
      </c>
      <c r="F998" s="4">
        <v>80</v>
      </c>
      <c r="G998" s="4">
        <v>100</v>
      </c>
      <c r="H998" s="4">
        <v>100</v>
      </c>
      <c r="I998" s="4">
        <v>80</v>
      </c>
      <c r="J998" s="4"/>
      <c r="K998" s="4"/>
      <c r="L998" s="4">
        <v>40</v>
      </c>
      <c r="M998" s="4"/>
      <c r="N998" s="4">
        <v>60</v>
      </c>
      <c r="O998" s="4">
        <v>20</v>
      </c>
      <c r="P998" s="4">
        <v>100</v>
      </c>
      <c r="Q998" s="13">
        <f t="shared" si="390"/>
        <v>1.0909090909090911</v>
      </c>
      <c r="R998" s="16">
        <f t="shared" si="391"/>
        <v>1.0909090909090911</v>
      </c>
      <c r="S998" s="16">
        <f t="shared" si="392"/>
        <v>1.3636363636363638</v>
      </c>
      <c r="T998" s="16">
        <f t="shared" si="393"/>
        <v>1.3636363636363638</v>
      </c>
      <c r="U998" s="16">
        <f t="shared" si="394"/>
        <v>1.0909090909090911</v>
      </c>
      <c r="V998" s="16">
        <f t="shared" si="395"/>
        <v>0</v>
      </c>
      <c r="W998" s="16">
        <f t="shared" si="396"/>
        <v>0</v>
      </c>
      <c r="X998" s="16">
        <f t="shared" si="397"/>
        <v>0.54545454545454553</v>
      </c>
      <c r="Y998" s="16">
        <f t="shared" si="398"/>
        <v>0</v>
      </c>
      <c r="Z998" s="16">
        <f t="shared" si="399"/>
        <v>0.81818181818181823</v>
      </c>
      <c r="AA998" s="16">
        <f t="shared" si="400"/>
        <v>0.27272727272727276</v>
      </c>
      <c r="AB998" s="17">
        <f t="shared" si="401"/>
        <v>1.3636363636363638</v>
      </c>
      <c r="AC998" s="15">
        <v>36848.199999999997</v>
      </c>
      <c r="AD998" s="14">
        <f>AVERAGE(Tabela1[[#This Row],[202407-JUL]:[202506-JUN]])</f>
        <v>73.333333333333329</v>
      </c>
      <c r="AE998" s="14">
        <f t="shared" si="402"/>
        <v>80</v>
      </c>
      <c r="AF998" s="5">
        <v>1</v>
      </c>
      <c r="AG998" s="6">
        <v>700</v>
      </c>
      <c r="AH998" s="4">
        <v>640</v>
      </c>
      <c r="AI998" s="23">
        <f>SUM(Tabela1[[#This Row],[ESTOQUE RJ]:[ESTOQUE SC]])</f>
        <v>1340</v>
      </c>
      <c r="AJ998" s="4">
        <v>0</v>
      </c>
      <c r="AK998" s="4">
        <v>0</v>
      </c>
      <c r="AL998" s="24">
        <f>SUM(Tabela1[[#This Row],[QTD CONTAINER]:[QTD FÁBRICA]])</f>
        <v>0</v>
      </c>
      <c r="AM998" s="7">
        <f t="shared" si="403"/>
        <v>9.5454545454545467</v>
      </c>
      <c r="AN998" s="7">
        <f t="shared" si="404"/>
        <v>8.7272727272727284</v>
      </c>
      <c r="AO998" s="8">
        <f t="shared" si="405"/>
        <v>0</v>
      </c>
      <c r="AP998" s="9">
        <f t="shared" si="406"/>
        <v>0</v>
      </c>
      <c r="AQ998" s="25">
        <f t="shared" si="407"/>
        <v>18.272727272727273</v>
      </c>
      <c r="AR998" s="18">
        <f t="shared" si="408"/>
        <v>8.75</v>
      </c>
      <c r="AS998" s="7">
        <f t="shared" si="409"/>
        <v>8</v>
      </c>
      <c r="AT998" s="8">
        <f t="shared" si="410"/>
        <v>0</v>
      </c>
      <c r="AU998" s="9">
        <f t="shared" si="411"/>
        <v>0</v>
      </c>
      <c r="AV998" s="10">
        <f t="shared" si="412"/>
        <v>16.75</v>
      </c>
      <c r="AW998" s="22">
        <f t="shared" si="413"/>
        <v>0</v>
      </c>
      <c r="AX998" s="5">
        <f t="shared" si="414"/>
        <v>0</v>
      </c>
      <c r="AY998" s="4">
        <f>IF(
  AND(Tabela1[[#This Row],[GRUPO | ITEM]]="PALHETAS",NOT(OR(MID(Tabela1[[#This Row],[ITEM]],1,5)="YN-PF",MID(Tabela1[[#This Row],[ITEM]],1,5)="YN-PC"))),
  0,
  IF(
    ROUNDUP(
      IF(
        IF(D998="A",13-SUM(AR998:AU998),IF(D998="B",11-SUM(AR998:AU998),IF(D998="C",7-SUM(AR998:AU998))))
        &lt;0,
        0,
        IF(D998="A",13-SUM(AR998:AU998),IF(D998="B",11-SUM(AR998:AU998),IF(D998="C",7-SUM(AR998:AU998))))
      )
      *AE998/C998, 0
    )
    *C998 = 0,
    0,
    ROUNDUP(
      IF(
        IF(D998="A",13-SUM(AR998:AU998),IF(D998="B",11-SUM(AR998:AU998),IF(D998="C",7-SUM(AR998:AU998))))
        &lt;0,
        0,
        IF(D998="A",13-SUM(AR998:AU998),IF(D998="B",11-SUM(AR998:AU998),IF(D998="C",7-SUM(AR998:AU998))))
      )
      *AE998/C998, 0
    ) *C998
  )
)</f>
        <v>0</v>
      </c>
      <c r="AZ998" s="26">
        <f>IF(OR(COUNTIF(AB998,"&gt;="&amp;1.5)+COUNTIF(AA998,"&gt;="&amp;1.5)+COUNTIF(Z998,"&gt;="&amp;1.5)+COUNTIF(Y998,"&gt;="&amp;1.5)+COUNTIF(X998,"&gt;="&amp;1.5)&gt;=2,COUNTIF(AB998,"&gt;="&amp;2)&gt;=1,AND(AA998&gt;=1.5,AB998&lt;=0.3,AI998=0)),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+IFERROR(BA998*C998,0),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+IFERROR(BA998*C998,0),
IFERROR(AVERAGEIF(Tabela1[[#This Row],[COMPRA PADRÃO]:[COMPRA &gt;30%]],"&gt;"&amp;0,Tabela1[[#This Row],[COMPRA PADRÃO]:[COMPRA &gt;30%]]),
0))/Tabela1[[#This Row],[U/CX]],0)*Tabela1[[#This Row],[U/CX]])</f>
        <v>0</v>
      </c>
      <c r="BA998" s="33"/>
      <c r="BB998" s="33"/>
      <c r="BC998" s="42"/>
      <c r="BD998" s="43">
        <f t="shared" si="415"/>
        <v>2.4905660377358489</v>
      </c>
      <c r="BE998" s="44">
        <f>Tabela1[[#This Row],[MÉDIA DIÁRIA]]*180</f>
        <v>448.30188679245282</v>
      </c>
      <c r="BF998" s="44">
        <f>Tabela1[[#This Row],[MÉDIA DIÁRIA]]*IF(Tabela1[[#This Row],[ABC FAT]]="A",(13*22),IF(Tabela1[[#This Row],[ABC FAT]]="B",(9*22),IF(Tabela1[[#This Row],[ABC FAT]]="C",(3*22),0)))</f>
        <v>493.1320754716981</v>
      </c>
      <c r="BG998" s="44">
        <f>SUM(Tabela1[[#This Row],[ESTOQUE TOTAL]],Tabela1[[#This Row],[TRÂNSITO TOTAL]])</f>
        <v>1340</v>
      </c>
      <c r="BH9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2.2306397306397305E-3</v>
      </c>
    </row>
    <row r="999" spans="1:61" s="3" customFormat="1" x14ac:dyDescent="0.2">
      <c r="A999" s="4" t="s">
        <v>291</v>
      </c>
      <c r="B999" s="4" t="s">
        <v>458</v>
      </c>
      <c r="C999" s="4">
        <v>20</v>
      </c>
      <c r="D999" s="4" t="s">
        <v>16</v>
      </c>
      <c r="E999" s="5">
        <v>20</v>
      </c>
      <c r="F999" s="4">
        <v>45</v>
      </c>
      <c r="G999" s="4">
        <v>80</v>
      </c>
      <c r="H999" s="4">
        <v>20</v>
      </c>
      <c r="I999" s="4">
        <v>55</v>
      </c>
      <c r="J999" s="4"/>
      <c r="K999" s="4">
        <v>60</v>
      </c>
      <c r="L999" s="4">
        <v>20</v>
      </c>
      <c r="M999" s="4"/>
      <c r="N999" s="4">
        <v>65</v>
      </c>
      <c r="O999" s="4">
        <v>50</v>
      </c>
      <c r="P999" s="4">
        <v>30</v>
      </c>
      <c r="Q999" s="13">
        <f t="shared" si="390"/>
        <v>0.449438202247191</v>
      </c>
      <c r="R999" s="16">
        <f t="shared" si="391"/>
        <v>1.0112359550561798</v>
      </c>
      <c r="S999" s="16">
        <f t="shared" si="392"/>
        <v>1.797752808988764</v>
      </c>
      <c r="T999" s="16">
        <f t="shared" si="393"/>
        <v>0.449438202247191</v>
      </c>
      <c r="U999" s="16">
        <f t="shared" si="394"/>
        <v>1.2359550561797752</v>
      </c>
      <c r="V999" s="16">
        <f t="shared" si="395"/>
        <v>0</v>
      </c>
      <c r="W999" s="16">
        <f t="shared" si="396"/>
        <v>1.348314606741573</v>
      </c>
      <c r="X999" s="16">
        <f t="shared" si="397"/>
        <v>0.449438202247191</v>
      </c>
      <c r="Y999" s="16">
        <f t="shared" si="398"/>
        <v>0</v>
      </c>
      <c r="Z999" s="16">
        <f t="shared" si="399"/>
        <v>1.4606741573033708</v>
      </c>
      <c r="AA999" s="16">
        <f t="shared" si="400"/>
        <v>1.1235955056179776</v>
      </c>
      <c r="AB999" s="17">
        <f t="shared" si="401"/>
        <v>0.6741573033707865</v>
      </c>
      <c r="AC999" s="15">
        <v>36299.9</v>
      </c>
      <c r="AD999" s="14">
        <f>AVERAGE(Tabela1[[#This Row],[202407-JUL]:[202506-JUN]])</f>
        <v>44.5</v>
      </c>
      <c r="AE999" s="14">
        <f t="shared" si="402"/>
        <v>44.5</v>
      </c>
      <c r="AF999" s="5">
        <v>10</v>
      </c>
      <c r="AG999" s="6">
        <v>250</v>
      </c>
      <c r="AH999" s="4">
        <v>40</v>
      </c>
      <c r="AI999" s="23">
        <f>SUM(Tabela1[[#This Row],[ESTOQUE RJ]:[ESTOQUE SC]])</f>
        <v>290</v>
      </c>
      <c r="AJ999" s="4">
        <v>1060</v>
      </c>
      <c r="AK999" s="4">
        <v>0</v>
      </c>
      <c r="AL999" s="24">
        <f>SUM(Tabela1[[#This Row],[QTD CONTAINER]:[QTD FÁBRICA]])</f>
        <v>1060</v>
      </c>
      <c r="AM999" s="7">
        <f t="shared" si="403"/>
        <v>5.617977528089888</v>
      </c>
      <c r="AN999" s="7">
        <f t="shared" si="404"/>
        <v>0.898876404494382</v>
      </c>
      <c r="AO999" s="8">
        <f t="shared" si="405"/>
        <v>23.820224719101123</v>
      </c>
      <c r="AP999" s="9">
        <f t="shared" si="406"/>
        <v>0</v>
      </c>
      <c r="AQ999" s="25">
        <f t="shared" si="407"/>
        <v>30.337078651685395</v>
      </c>
      <c r="AR999" s="18">
        <f t="shared" si="408"/>
        <v>5.617977528089888</v>
      </c>
      <c r="AS999" s="7">
        <f t="shared" si="409"/>
        <v>0.898876404494382</v>
      </c>
      <c r="AT999" s="8">
        <f t="shared" si="410"/>
        <v>23.820224719101123</v>
      </c>
      <c r="AU999" s="9">
        <f t="shared" si="411"/>
        <v>0</v>
      </c>
      <c r="AV999" s="10">
        <f t="shared" si="412"/>
        <v>30.337078651685395</v>
      </c>
      <c r="AW999" s="22">
        <f t="shared" si="413"/>
        <v>0</v>
      </c>
      <c r="AX999" s="5">
        <f t="shared" si="414"/>
        <v>0</v>
      </c>
      <c r="AY999" s="4">
        <f>IF(
  AND(Tabela1[[#This Row],[GRUPO | ITEM]]="PALHETAS",NOT(OR(MID(Tabela1[[#This Row],[ITEM]],1,5)="YN-PF",MID(Tabela1[[#This Row],[ITEM]],1,5)="YN-PC"))),
  0,
  IF(
    ROUNDUP(
      IF(
        IF(D999="A",13-SUM(AR999:AU999),IF(D999="B",11-SUM(AR999:AU999),IF(D999="C",7-SUM(AR999:AU999))))
        &lt;0,
        0,
        IF(D999="A",13-SUM(AR999:AU999),IF(D999="B",11-SUM(AR999:AU999),IF(D999="C",7-SUM(AR999:AU999))))
      )
      *AE999/C999, 0
    )
    *C999 = 0,
    0,
    ROUNDUP(
      IF(
        IF(D999="A",13-SUM(AR999:AU999),IF(D999="B",11-SUM(AR999:AU999),IF(D999="C",7-SUM(AR999:AU999))))
        &lt;0,
        0,
        IF(D999="A",13-SUM(AR999:AU999),IF(D999="B",11-SUM(AR999:AU999),IF(D999="C",7-SUM(AR999:AU999))))
      )
      *AE999/C999, 0
    ) *C999
  )
)</f>
        <v>0</v>
      </c>
      <c r="AZ999" s="26">
        <f>IF(OR(COUNTIF(AB999,"&gt;="&amp;1.5)+COUNTIF(AA999,"&gt;="&amp;1.5)+COUNTIF(Z999,"&gt;="&amp;1.5)+COUNTIF(Y999,"&gt;="&amp;1.5)+COUNTIF(X999,"&gt;="&amp;1.5)&gt;=2,COUNTIF(AB999,"&gt;="&amp;2)&gt;=1,AND(AA999&gt;=1.5,AB999&lt;=0.3,AI999=0)),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+IFERROR(BA999*C999,0),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+IFERROR(BA999*C999,0),
IFERROR(AVERAGEIF(Tabela1[[#This Row],[COMPRA PADRÃO]:[COMPRA &gt;30%]],"&gt;"&amp;0,Tabela1[[#This Row],[COMPRA PADRÃO]:[COMPRA &gt;30%]]),
0))/Tabela1[[#This Row],[U/CX]],0)*Tabela1[[#This Row],[U/CX]])</f>
        <v>0</v>
      </c>
      <c r="BA999" s="19"/>
      <c r="BB999" s="19"/>
      <c r="BC999" s="5"/>
      <c r="BD999" s="43">
        <f t="shared" si="415"/>
        <v>1.679245283018868</v>
      </c>
      <c r="BE999" s="44">
        <f>Tabela1[[#This Row],[MÉDIA DIÁRIA]]*180</f>
        <v>302.26415094339626</v>
      </c>
      <c r="BF999" s="44">
        <f>Tabela1[[#This Row],[MÉDIA DIÁRIA]]*IF(Tabela1[[#This Row],[ABC FAT]]="A",(13*22),IF(Tabela1[[#This Row],[ABC FAT]]="B",(9*22),IF(Tabela1[[#This Row],[ABC FAT]]="C",(3*22),0)))</f>
        <v>332.49056603773585</v>
      </c>
      <c r="BG999" s="44">
        <f>SUM(Tabela1[[#This Row],[ESTOQUE TOTAL]],Tabela1[[#This Row],[TRÂNSITO TOTAL]])</f>
        <v>1350</v>
      </c>
      <c r="BH9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9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3.3083645443196001E-3</v>
      </c>
    </row>
    <row r="1000" spans="1:61" s="3" customFormat="1" x14ac:dyDescent="0.2">
      <c r="A1000" s="4" t="s">
        <v>296</v>
      </c>
      <c r="B1000" s="4" t="s">
        <v>302</v>
      </c>
      <c r="C1000" s="4">
        <v>500</v>
      </c>
      <c r="D1000" s="4" t="s">
        <v>85</v>
      </c>
      <c r="E1000" s="5"/>
      <c r="F1000" s="4"/>
      <c r="G1000" s="4"/>
      <c r="H1000" s="4">
        <v>550</v>
      </c>
      <c r="I1000" s="4">
        <v>925</v>
      </c>
      <c r="J1000" s="4">
        <v>500</v>
      </c>
      <c r="K1000" s="4">
        <v>475</v>
      </c>
      <c r="L1000" s="4"/>
      <c r="M1000" s="4"/>
      <c r="N1000" s="4">
        <v>125</v>
      </c>
      <c r="O1000" s="4">
        <v>675</v>
      </c>
      <c r="P1000" s="4">
        <v>25</v>
      </c>
      <c r="Q1000" s="13">
        <f t="shared" si="390"/>
        <v>0</v>
      </c>
      <c r="R1000" s="16">
        <f t="shared" si="391"/>
        <v>0</v>
      </c>
      <c r="S1000" s="16">
        <f t="shared" si="392"/>
        <v>0</v>
      </c>
      <c r="T1000" s="16">
        <f t="shared" si="393"/>
        <v>1.1755725190839694</v>
      </c>
      <c r="U1000" s="16">
        <f t="shared" si="394"/>
        <v>1.9770992366412214</v>
      </c>
      <c r="V1000" s="16">
        <f t="shared" si="395"/>
        <v>1.0687022900763359</v>
      </c>
      <c r="W1000" s="16">
        <f t="shared" si="396"/>
        <v>1.0152671755725191</v>
      </c>
      <c r="X1000" s="16">
        <f t="shared" si="397"/>
        <v>0</v>
      </c>
      <c r="Y1000" s="16">
        <f t="shared" si="398"/>
        <v>0</v>
      </c>
      <c r="Z1000" s="16">
        <f t="shared" si="399"/>
        <v>0.26717557251908397</v>
      </c>
      <c r="AA1000" s="16">
        <f t="shared" si="400"/>
        <v>1.4427480916030535</v>
      </c>
      <c r="AB1000" s="17">
        <f t="shared" si="401"/>
        <v>5.34351145038168E-2</v>
      </c>
      <c r="AC1000" s="15">
        <v>5562.25</v>
      </c>
      <c r="AD1000" s="14">
        <f>AVERAGE(Tabela1[[#This Row],[202407-JUL]:[202506-JUN]])</f>
        <v>467.85714285714283</v>
      </c>
      <c r="AE1000" s="14">
        <f t="shared" si="402"/>
        <v>625</v>
      </c>
      <c r="AF1000" s="5">
        <v>0</v>
      </c>
      <c r="AG1000" s="6">
        <v>7150</v>
      </c>
      <c r="AH1000" s="4">
        <v>0</v>
      </c>
      <c r="AI1000" s="23">
        <f>SUM(Tabela1[[#This Row],[ESTOQUE RJ]:[ESTOQUE SC]])</f>
        <v>7150</v>
      </c>
      <c r="AJ1000" s="4">
        <v>200</v>
      </c>
      <c r="AK1000" s="4">
        <v>0</v>
      </c>
      <c r="AL1000" s="24">
        <f>SUM(Tabela1[[#This Row],[QTD CONTAINER]:[QTD FÁBRICA]])</f>
        <v>200</v>
      </c>
      <c r="AM1000" s="7">
        <f t="shared" si="403"/>
        <v>15.282442748091604</v>
      </c>
      <c r="AN1000" s="7">
        <f t="shared" si="404"/>
        <v>0</v>
      </c>
      <c r="AO1000" s="8">
        <f t="shared" si="405"/>
        <v>0.4274809160305344</v>
      </c>
      <c r="AP1000" s="9">
        <f t="shared" si="406"/>
        <v>0</v>
      </c>
      <c r="AQ1000" s="25">
        <f t="shared" si="407"/>
        <v>15.709923664122138</v>
      </c>
      <c r="AR1000" s="18">
        <f t="shared" si="408"/>
        <v>11.44</v>
      </c>
      <c r="AS1000" s="7">
        <f t="shared" si="409"/>
        <v>0</v>
      </c>
      <c r="AT1000" s="8">
        <f t="shared" si="410"/>
        <v>0.32</v>
      </c>
      <c r="AU1000" s="9">
        <f t="shared" si="411"/>
        <v>0</v>
      </c>
      <c r="AV1000" s="10">
        <f t="shared" si="412"/>
        <v>11.76</v>
      </c>
      <c r="AW1000" s="22">
        <f t="shared" si="413"/>
        <v>0</v>
      </c>
      <c r="AX1000" s="5">
        <f t="shared" si="414"/>
        <v>0</v>
      </c>
      <c r="AY1000" s="4">
        <f>IF(
  AND(Tabela1[[#This Row],[GRUPO | ITEM]]="PALHETAS",NOT(OR(MID(Tabela1[[#This Row],[ITEM]],1,5)="YN-PF",MID(Tabela1[[#This Row],[ITEM]],1,5)="YN-PC"))),
  0,
  IF(
    ROUNDUP(
      IF(
        IF(D1000="A",13-SUM(AR1000:AU1000),IF(D1000="B",11-SUM(AR1000:AU1000),IF(D1000="C",7-SUM(AR1000:AU1000))))
        &lt;0,
        0,
        IF(D1000="A",13-SUM(AR1000:AU1000),IF(D1000="B",11-SUM(AR1000:AU1000),IF(D1000="C",7-SUM(AR1000:AU1000))))
      )
      *AE1000/C1000, 0
    )
    *C1000 = 0,
    0,
    ROUNDUP(
      IF(
        IF(D1000="A",13-SUM(AR1000:AU1000),IF(D1000="B",11-SUM(AR1000:AU1000),IF(D1000="C",7-SUM(AR1000:AU1000))))
        &lt;0,
        0,
        IF(D1000="A",13-SUM(AR1000:AU1000),IF(D1000="B",11-SUM(AR1000:AU1000),IF(D1000="C",7-SUM(AR1000:AU1000))))
      )
      *AE1000/C1000, 0
    ) *C1000
  )
)</f>
        <v>0</v>
      </c>
      <c r="AZ1000" s="26">
        <f>IF(OR(COUNTIF(AB1000,"&gt;="&amp;1.5)+COUNTIF(AA1000,"&gt;="&amp;1.5)+COUNTIF(Z1000,"&gt;="&amp;1.5)+COUNTIF(Y1000,"&gt;="&amp;1.5)+COUNTIF(X1000,"&gt;="&amp;1.5)&gt;=2,COUNTIF(AB1000,"&gt;="&amp;2)&gt;=1,AND(AA1000&gt;=1.5,AB1000&lt;=0.3,AI1000=0)),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+IFERROR(BA1000*C1000,0),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+IFERROR(BA1000*C1000,0),
IFERROR(AVERAGEIF(Tabela1[[#This Row],[COMPRA PADRÃO]:[COMPRA &gt;30%]],"&gt;"&amp;0,Tabela1[[#This Row],[COMPRA PADRÃO]:[COMPRA &gt;30%]]),
0))/Tabela1[[#This Row],[U/CX]],0)*Tabela1[[#This Row],[U/CX]])</f>
        <v>0</v>
      </c>
      <c r="BA1000" s="19"/>
      <c r="BB1000" s="19"/>
      <c r="BC1000" s="5"/>
      <c r="BD1000" s="43">
        <f t="shared" si="415"/>
        <v>12.358490566037736</v>
      </c>
      <c r="BE1000" s="44">
        <f>Tabela1[[#This Row],[MÉDIA DIÁRIA]]*180</f>
        <v>2224.5283018867922</v>
      </c>
      <c r="BF1000" s="44">
        <f>Tabela1[[#This Row],[MÉDIA DIÁRIA]]*IF(Tabela1[[#This Row],[ABC FAT]]="A",(13*22),IF(Tabela1[[#This Row],[ABC FAT]]="B",(9*22),IF(Tabela1[[#This Row],[ABC FAT]]="C",(3*22),0)))</f>
        <v>815.66037735849056</v>
      </c>
      <c r="BG1000" s="44">
        <f>SUM(Tabela1[[#This Row],[ESTOQUE TOTAL]],Tabela1[[#This Row],[TRÂNSITO TOTAL]])</f>
        <v>7350</v>
      </c>
      <c r="BH10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4.4953350296861755E-4</v>
      </c>
    </row>
    <row r="1001" spans="1:61" s="3" customFormat="1" x14ac:dyDescent="0.2">
      <c r="A1001" s="4" t="s">
        <v>34</v>
      </c>
      <c r="B1001" s="4" t="s">
        <v>523</v>
      </c>
      <c r="C1001" s="4">
        <v>400</v>
      </c>
      <c r="D1001" s="4" t="s">
        <v>16</v>
      </c>
      <c r="E1001" s="5">
        <v>180</v>
      </c>
      <c r="F1001" s="4"/>
      <c r="G1001" s="4"/>
      <c r="H1001" s="4"/>
      <c r="I1001" s="4">
        <v>412</v>
      </c>
      <c r="J1001" s="4">
        <v>140</v>
      </c>
      <c r="K1001" s="4">
        <v>265</v>
      </c>
      <c r="L1001" s="4">
        <v>900</v>
      </c>
      <c r="M1001" s="4">
        <v>170</v>
      </c>
      <c r="N1001" s="4">
        <v>110</v>
      </c>
      <c r="O1001" s="4">
        <v>220</v>
      </c>
      <c r="P1001" s="4">
        <v>250</v>
      </c>
      <c r="Q1001" s="13">
        <f t="shared" si="390"/>
        <v>0.61201360030222896</v>
      </c>
      <c r="R1001" s="16">
        <f t="shared" si="391"/>
        <v>0</v>
      </c>
      <c r="S1001" s="16">
        <f t="shared" si="392"/>
        <v>0</v>
      </c>
      <c r="T1001" s="16">
        <f t="shared" si="393"/>
        <v>0</v>
      </c>
      <c r="U1001" s="16">
        <f t="shared" si="394"/>
        <v>1.4008311295806575</v>
      </c>
      <c r="V1001" s="16">
        <f t="shared" si="395"/>
        <v>0.4760105780128448</v>
      </c>
      <c r="W1001" s="16">
        <f t="shared" si="396"/>
        <v>0.90102002266717041</v>
      </c>
      <c r="X1001" s="16">
        <f t="shared" si="397"/>
        <v>3.0600680015111448</v>
      </c>
      <c r="Y1001" s="16">
        <f t="shared" si="398"/>
        <v>0.5780128447298829</v>
      </c>
      <c r="Z1001" s="16">
        <f t="shared" si="399"/>
        <v>0.37400831129580658</v>
      </c>
      <c r="AA1001" s="16">
        <f t="shared" si="400"/>
        <v>0.74801662259161317</v>
      </c>
      <c r="AB1001" s="17">
        <f t="shared" si="401"/>
        <v>0.85001888930865133</v>
      </c>
      <c r="AC1001" s="15">
        <v>45468.18</v>
      </c>
      <c r="AD1001" s="14">
        <f>AVERAGE(Tabela1[[#This Row],[202407-JUL]:[202506-JUN]])</f>
        <v>294.11111111111109</v>
      </c>
      <c r="AE1001" s="14">
        <f t="shared" si="402"/>
        <v>294.11111111111109</v>
      </c>
      <c r="AF1001" s="5">
        <v>2</v>
      </c>
      <c r="AG1001" s="6">
        <v>603</v>
      </c>
      <c r="AH1001" s="4">
        <v>0</v>
      </c>
      <c r="AI1001" s="23">
        <f>SUM(Tabela1[[#This Row],[ESTOQUE RJ]:[ESTOQUE SC]])</f>
        <v>603</v>
      </c>
      <c r="AJ1001" s="4">
        <v>5200</v>
      </c>
      <c r="AK1001" s="4">
        <v>0</v>
      </c>
      <c r="AL1001" s="24">
        <f>SUM(Tabela1[[#This Row],[QTD CONTAINER]:[QTD FÁBRICA]])</f>
        <v>5200</v>
      </c>
      <c r="AM1001" s="7">
        <f t="shared" si="403"/>
        <v>2.050245561012467</v>
      </c>
      <c r="AN1001" s="7">
        <f t="shared" si="404"/>
        <v>0</v>
      </c>
      <c r="AO1001" s="8">
        <f t="shared" si="405"/>
        <v>17.680392897619949</v>
      </c>
      <c r="AP1001" s="9">
        <f t="shared" si="406"/>
        <v>0</v>
      </c>
      <c r="AQ1001" s="25">
        <f t="shared" si="407"/>
        <v>19.730638458632416</v>
      </c>
      <c r="AR1001" s="18">
        <f t="shared" si="408"/>
        <v>2.050245561012467</v>
      </c>
      <c r="AS1001" s="7">
        <f t="shared" si="409"/>
        <v>0</v>
      </c>
      <c r="AT1001" s="8">
        <f t="shared" si="410"/>
        <v>17.680392897619949</v>
      </c>
      <c r="AU1001" s="9">
        <f t="shared" si="411"/>
        <v>0</v>
      </c>
      <c r="AV1001" s="10">
        <f t="shared" si="412"/>
        <v>19.730638458632416</v>
      </c>
      <c r="AW1001" s="22">
        <f t="shared" si="413"/>
        <v>0</v>
      </c>
      <c r="AX1001" s="5">
        <f t="shared" si="414"/>
        <v>0</v>
      </c>
      <c r="AY1001" s="4">
        <f>IF(
  AND(Tabela1[[#This Row],[GRUPO | ITEM]]="PALHETAS",NOT(OR(MID(Tabela1[[#This Row],[ITEM]],1,5)="YN-PF",MID(Tabela1[[#This Row],[ITEM]],1,5)="YN-PC"))),
  0,
  IF(
    ROUNDUP(
      IF(
        IF(D1001="A",13-SUM(AR1001:AU1001),IF(D1001="B",11-SUM(AR1001:AU1001),IF(D1001="C",7-SUM(AR1001:AU1001))))
        &lt;0,
        0,
        IF(D1001="A",13-SUM(AR1001:AU1001),IF(D1001="B",11-SUM(AR1001:AU1001),IF(D1001="C",7-SUM(AR1001:AU1001))))
      )
      *AE1001/C1001, 0
    )
    *C1001 = 0,
    0,
    ROUNDUP(
      IF(
        IF(D1001="A",13-SUM(AR1001:AU1001),IF(D1001="B",11-SUM(AR1001:AU1001),IF(D1001="C",7-SUM(AR1001:AU1001))))
        &lt;0,
        0,
        IF(D1001="A",13-SUM(AR1001:AU1001),IF(D1001="B",11-SUM(AR1001:AU1001),IF(D1001="C",7-SUM(AR1001:AU1001))))
      )
      *AE1001/C1001, 0
    ) *C1001
  )
)</f>
        <v>0</v>
      </c>
      <c r="AZ1001" s="26">
        <f>IF(OR(COUNTIF(AB1001,"&gt;="&amp;1.5)+COUNTIF(AA1001,"&gt;="&amp;1.5)+COUNTIF(Z1001,"&gt;="&amp;1.5)+COUNTIF(Y1001,"&gt;="&amp;1.5)+COUNTIF(X1001,"&gt;="&amp;1.5)&gt;=2,COUNTIF(AB1001,"&gt;="&amp;2)&gt;=1,AND(AA1001&gt;=1.5,AB1001&lt;=0.3,AI1001=0)),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+IFERROR(BA1001*C1001,0),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+IFERROR(BA1001*C1001,0),
IFERROR(AVERAGEIF(Tabela1[[#This Row],[COMPRA PADRÃO]:[COMPRA &gt;30%]],"&gt;"&amp;0,Tabela1[[#This Row],[COMPRA PADRÃO]:[COMPRA &gt;30%]]),
0))/Tabela1[[#This Row],[U/CX]],0)*Tabela1[[#This Row],[U/CX]])</f>
        <v>0</v>
      </c>
      <c r="BA1001" s="19"/>
      <c r="BB1001" s="19"/>
      <c r="BC1001" s="5"/>
      <c r="BD1001" s="43">
        <f t="shared" si="415"/>
        <v>9.9886792452830182</v>
      </c>
      <c r="BE1001" s="44">
        <f>Tabela1[[#This Row],[MÉDIA DIÁRIA]]*180</f>
        <v>1797.9622641509434</v>
      </c>
      <c r="BF1001" s="44">
        <f>Tabela1[[#This Row],[MÉDIA DIÁRIA]]*IF(Tabela1[[#This Row],[ABC FAT]]="A",(13*22),IF(Tabela1[[#This Row],[ABC FAT]]="B",(9*22),IF(Tabela1[[#This Row],[ABC FAT]]="C",(3*22),0)))</f>
        <v>1977.7584905660376</v>
      </c>
      <c r="BG1001" s="44">
        <f>SUM(Tabela1[[#This Row],[ESTOQUE TOTAL]],Tabela1[[#This Row],[TRÂNSITO TOTAL]])</f>
        <v>5803</v>
      </c>
      <c r="BH10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5.5618519917726567E-4</v>
      </c>
    </row>
    <row r="1002" spans="1:61" s="3" customFormat="1" x14ac:dyDescent="0.2">
      <c r="A1002" s="4" t="s">
        <v>296</v>
      </c>
      <c r="B1002" s="4" t="s">
        <v>1231</v>
      </c>
      <c r="C1002" s="4">
        <v>1000</v>
      </c>
      <c r="D1002" s="4" t="s">
        <v>85</v>
      </c>
      <c r="E1002" s="5"/>
      <c r="F1002" s="4"/>
      <c r="G1002" s="4"/>
      <c r="H1002" s="4">
        <v>2100</v>
      </c>
      <c r="I1002" s="4">
        <v>4900</v>
      </c>
      <c r="J1002" s="4">
        <v>1000</v>
      </c>
      <c r="K1002" s="4"/>
      <c r="L1002" s="4"/>
      <c r="M1002" s="4"/>
      <c r="N1002" s="4"/>
      <c r="O1002" s="4">
        <v>6700</v>
      </c>
      <c r="P1002" s="4">
        <v>700</v>
      </c>
      <c r="Q1002" s="13">
        <f t="shared" si="390"/>
        <v>0</v>
      </c>
      <c r="R1002" s="16">
        <f t="shared" si="391"/>
        <v>0</v>
      </c>
      <c r="S1002" s="16">
        <f t="shared" si="392"/>
        <v>0</v>
      </c>
      <c r="T1002" s="16">
        <f t="shared" si="393"/>
        <v>0.68181818181818177</v>
      </c>
      <c r="U1002" s="16">
        <f t="shared" si="394"/>
        <v>1.5909090909090908</v>
      </c>
      <c r="V1002" s="16">
        <f t="shared" si="395"/>
        <v>0.32467532467532467</v>
      </c>
      <c r="W1002" s="16">
        <f t="shared" si="396"/>
        <v>0</v>
      </c>
      <c r="X1002" s="16">
        <f t="shared" si="397"/>
        <v>0</v>
      </c>
      <c r="Y1002" s="16">
        <f t="shared" si="398"/>
        <v>0</v>
      </c>
      <c r="Z1002" s="16">
        <f t="shared" si="399"/>
        <v>0</v>
      </c>
      <c r="AA1002" s="16">
        <f t="shared" si="400"/>
        <v>2.1753246753246751</v>
      </c>
      <c r="AB1002" s="17">
        <f t="shared" si="401"/>
        <v>0.22727272727272727</v>
      </c>
      <c r="AC1002" s="15">
        <v>12211</v>
      </c>
      <c r="AD1002" s="14">
        <f>AVERAGE(Tabela1[[#This Row],[202407-JUL]:[202506-JUN]])</f>
        <v>3080</v>
      </c>
      <c r="AE1002" s="14">
        <f t="shared" si="402"/>
        <v>3675</v>
      </c>
      <c r="AF1002" s="5">
        <v>0</v>
      </c>
      <c r="AG1002" s="6">
        <v>33100</v>
      </c>
      <c r="AH1002" s="4">
        <v>0</v>
      </c>
      <c r="AI1002" s="23">
        <f>SUM(Tabela1[[#This Row],[ESTOQUE RJ]:[ESTOQUE SC]])</f>
        <v>33100</v>
      </c>
      <c r="AJ1002" s="4">
        <v>100</v>
      </c>
      <c r="AK1002" s="4">
        <v>0</v>
      </c>
      <c r="AL1002" s="24">
        <f>SUM(Tabela1[[#This Row],[QTD CONTAINER]:[QTD FÁBRICA]])</f>
        <v>100</v>
      </c>
      <c r="AM1002" s="7">
        <f t="shared" si="403"/>
        <v>10.746753246753247</v>
      </c>
      <c r="AN1002" s="7">
        <f t="shared" si="404"/>
        <v>0</v>
      </c>
      <c r="AO1002" s="8">
        <f t="shared" si="405"/>
        <v>3.2467532467532464E-2</v>
      </c>
      <c r="AP1002" s="9">
        <f t="shared" si="406"/>
        <v>0</v>
      </c>
      <c r="AQ1002" s="25">
        <f t="shared" si="407"/>
        <v>10.779220779220779</v>
      </c>
      <c r="AR1002" s="18">
        <f t="shared" si="408"/>
        <v>9.0068027210884356</v>
      </c>
      <c r="AS1002" s="7">
        <f t="shared" si="409"/>
        <v>0</v>
      </c>
      <c r="AT1002" s="8">
        <f t="shared" si="410"/>
        <v>2.7210884353741496E-2</v>
      </c>
      <c r="AU1002" s="9">
        <f t="shared" si="411"/>
        <v>0</v>
      </c>
      <c r="AV1002" s="10">
        <f t="shared" si="412"/>
        <v>9.0340136054421762</v>
      </c>
      <c r="AW1002" s="22">
        <f t="shared" si="413"/>
        <v>0</v>
      </c>
      <c r="AX1002" s="5">
        <f t="shared" si="414"/>
        <v>0</v>
      </c>
      <c r="AY1002" s="4">
        <f>IF(
  AND(Tabela1[[#This Row],[GRUPO | ITEM]]="PALHETAS",NOT(OR(MID(Tabela1[[#This Row],[ITEM]],1,5)="YN-PF",MID(Tabela1[[#This Row],[ITEM]],1,5)="YN-PC"))),
  0,
  IF(
    ROUNDUP(
      IF(
        IF(D1002="A",13-SUM(AR1002:AU1002),IF(D1002="B",11-SUM(AR1002:AU1002),IF(D1002="C",7-SUM(AR1002:AU1002))))
        &lt;0,
        0,
        IF(D1002="A",13-SUM(AR1002:AU1002),IF(D1002="B",11-SUM(AR1002:AU1002),IF(D1002="C",7-SUM(AR1002:AU1002))))
      )
      *AE1002/C1002, 0
    )
    *C1002 = 0,
    0,
    ROUNDUP(
      IF(
        IF(D1002="A",13-SUM(AR1002:AU1002),IF(D1002="B",11-SUM(AR1002:AU1002),IF(D1002="C",7-SUM(AR1002:AU1002))))
        &lt;0,
        0,
        IF(D1002="A",13-SUM(AR1002:AU1002),IF(D1002="B",11-SUM(AR1002:AU1002),IF(D1002="C",7-SUM(AR1002:AU1002))))
      )
      *AE1002/C1002, 0
    ) *C1002
  )
)</f>
        <v>0</v>
      </c>
      <c r="AZ1002" s="26">
        <f>IF(OR(COUNTIF(AB1002,"&gt;="&amp;1.5)+COUNTIF(AA1002,"&gt;="&amp;1.5)+COUNTIF(Z1002,"&gt;="&amp;1.5)+COUNTIF(Y1002,"&gt;="&amp;1.5)+COUNTIF(X1002,"&gt;="&amp;1.5)&gt;=2,COUNTIF(AB1002,"&gt;="&amp;2)&gt;=1,AND(AA1002&gt;=1.5,AB1002&lt;=0.3,AI1002=0)),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+IFERROR(BA1002*C1002,0),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+IFERROR(BA1002*C1002,0),
IFERROR(AVERAGEIF(Tabela1[[#This Row],[COMPRA PADRÃO]:[COMPRA &gt;30%]],"&gt;"&amp;0,Tabela1[[#This Row],[COMPRA PADRÃO]:[COMPRA &gt;30%]]),
0))/Tabela1[[#This Row],[U/CX]],0)*Tabela1[[#This Row],[U/CX]])</f>
        <v>0</v>
      </c>
      <c r="BA1002" s="19"/>
      <c r="BB1002" s="19"/>
      <c r="BC1002" s="5"/>
      <c r="BD1002" s="43">
        <f t="shared" si="415"/>
        <v>58.113207547169814</v>
      </c>
      <c r="BE1002" s="44">
        <f>Tabela1[[#This Row],[MÉDIA DIÁRIA]]*180</f>
        <v>10460.377358490567</v>
      </c>
      <c r="BF1002" s="44">
        <f>Tabela1[[#This Row],[MÉDIA DIÁRIA]]*IF(Tabela1[[#This Row],[ABC FAT]]="A",(13*22),IF(Tabela1[[#This Row],[ABC FAT]]="B",(9*22),IF(Tabela1[[#This Row],[ABC FAT]]="C",(3*22),0)))</f>
        <v>3835.4716981132078</v>
      </c>
      <c r="BG1002" s="44">
        <f>SUM(Tabela1[[#This Row],[ESTOQUE TOTAL]],Tabela1[[#This Row],[TRÂNSITO TOTAL]])</f>
        <v>33200</v>
      </c>
      <c r="BH10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9.5598845598845599E-5</v>
      </c>
    </row>
    <row r="1003" spans="1:61" s="3" customFormat="1" x14ac:dyDescent="0.2">
      <c r="A1003" s="4" t="s">
        <v>14</v>
      </c>
      <c r="B1003" s="4" t="s">
        <v>612</v>
      </c>
      <c r="C1003" s="4">
        <v>5000</v>
      </c>
      <c r="D1003" s="4" t="s">
        <v>85</v>
      </c>
      <c r="E1003" s="5">
        <v>3650</v>
      </c>
      <c r="F1003" s="4">
        <v>1650</v>
      </c>
      <c r="G1003" s="4">
        <v>800</v>
      </c>
      <c r="H1003" s="4">
        <v>2900</v>
      </c>
      <c r="I1003" s="4">
        <v>3250</v>
      </c>
      <c r="J1003" s="4">
        <v>500</v>
      </c>
      <c r="K1003" s="4">
        <v>1700</v>
      </c>
      <c r="L1003" s="4">
        <v>800</v>
      </c>
      <c r="M1003" s="4">
        <v>3300</v>
      </c>
      <c r="N1003" s="4">
        <v>1500</v>
      </c>
      <c r="O1003" s="4">
        <v>2500</v>
      </c>
      <c r="P1003" s="4">
        <v>3000</v>
      </c>
      <c r="Q1003" s="13">
        <f t="shared" si="390"/>
        <v>1.7142857142857144</v>
      </c>
      <c r="R1003" s="16">
        <f t="shared" si="391"/>
        <v>0.7749510763209394</v>
      </c>
      <c r="S1003" s="16">
        <f t="shared" si="392"/>
        <v>0.37573385518591002</v>
      </c>
      <c r="T1003" s="16">
        <f t="shared" si="393"/>
        <v>1.3620352250489238</v>
      </c>
      <c r="U1003" s="16">
        <f t="shared" si="394"/>
        <v>1.5264187866927594</v>
      </c>
      <c r="V1003" s="16">
        <f t="shared" si="395"/>
        <v>0.23483365949119375</v>
      </c>
      <c r="W1003" s="16">
        <f t="shared" si="396"/>
        <v>0.79843444227005878</v>
      </c>
      <c r="X1003" s="16">
        <f t="shared" si="397"/>
        <v>0.37573385518591002</v>
      </c>
      <c r="Y1003" s="16">
        <f t="shared" si="398"/>
        <v>1.5499021526418788</v>
      </c>
      <c r="Z1003" s="16">
        <f t="shared" si="399"/>
        <v>0.70450097847358129</v>
      </c>
      <c r="AA1003" s="16">
        <f t="shared" si="400"/>
        <v>1.1741682974559688</v>
      </c>
      <c r="AB1003" s="17">
        <f t="shared" si="401"/>
        <v>1.4090019569471626</v>
      </c>
      <c r="AC1003" s="15">
        <v>14831</v>
      </c>
      <c r="AD1003" s="14">
        <f>AVERAGE(Tabela1[[#This Row],[202407-JUL]:[202506-JUN]])</f>
        <v>2129.1666666666665</v>
      </c>
      <c r="AE1003" s="14">
        <f t="shared" si="402"/>
        <v>2277.2727272727275</v>
      </c>
      <c r="AF1003" s="5">
        <v>0</v>
      </c>
      <c r="AG1003" s="6">
        <v>56630</v>
      </c>
      <c r="AH1003" s="4">
        <v>0</v>
      </c>
      <c r="AI1003" s="23">
        <f>SUM(Tabela1[[#This Row],[ESTOQUE RJ]:[ESTOQUE SC]])</f>
        <v>56630</v>
      </c>
      <c r="AJ1003" s="4">
        <v>0</v>
      </c>
      <c r="AK1003" s="4">
        <v>0</v>
      </c>
      <c r="AL1003" s="24">
        <f>SUM(Tabela1[[#This Row],[QTD CONTAINER]:[QTD FÁBRICA]])</f>
        <v>0</v>
      </c>
      <c r="AM1003" s="7">
        <f t="shared" si="403"/>
        <v>26.597260273972605</v>
      </c>
      <c r="AN1003" s="7">
        <f t="shared" si="404"/>
        <v>0</v>
      </c>
      <c r="AO1003" s="8">
        <f t="shared" si="405"/>
        <v>0</v>
      </c>
      <c r="AP1003" s="9">
        <f t="shared" si="406"/>
        <v>0</v>
      </c>
      <c r="AQ1003" s="25">
        <f t="shared" si="407"/>
        <v>26.597260273972605</v>
      </c>
      <c r="AR1003" s="18">
        <f t="shared" si="408"/>
        <v>24.867465069860277</v>
      </c>
      <c r="AS1003" s="7">
        <f t="shared" si="409"/>
        <v>0</v>
      </c>
      <c r="AT1003" s="8">
        <f t="shared" si="410"/>
        <v>0</v>
      </c>
      <c r="AU1003" s="9">
        <f t="shared" si="411"/>
        <v>0</v>
      </c>
      <c r="AV1003" s="10">
        <f t="shared" si="412"/>
        <v>24.867465069860277</v>
      </c>
      <c r="AW1003" s="22">
        <f t="shared" si="413"/>
        <v>0</v>
      </c>
      <c r="AX1003" s="5">
        <f t="shared" si="414"/>
        <v>0</v>
      </c>
      <c r="AY1003" s="4">
        <f>IF(
  AND(Tabela1[[#This Row],[GRUPO | ITEM]]="PALHETAS",NOT(OR(MID(Tabela1[[#This Row],[ITEM]],1,5)="YN-PF",MID(Tabela1[[#This Row],[ITEM]],1,5)="YN-PC"))),
  0,
  IF(
    ROUNDUP(
      IF(
        IF(D1003="A",13-SUM(AR1003:AU1003),IF(D1003="B",11-SUM(AR1003:AU1003),IF(D1003="C",7-SUM(AR1003:AU1003))))
        &lt;0,
        0,
        IF(D1003="A",13-SUM(AR1003:AU1003),IF(D1003="B",11-SUM(AR1003:AU1003),IF(D1003="C",7-SUM(AR1003:AU1003))))
      )
      *AE1003/C1003, 0
    )
    *C1003 = 0,
    0,
    ROUNDUP(
      IF(
        IF(D1003="A",13-SUM(AR1003:AU1003),IF(D1003="B",11-SUM(AR1003:AU1003),IF(D1003="C",7-SUM(AR1003:AU1003))))
        &lt;0,
        0,
        IF(D1003="A",13-SUM(AR1003:AU1003),IF(D1003="B",11-SUM(AR1003:AU1003),IF(D1003="C",7-SUM(AR1003:AU1003))))
      )
      *AE1003/C1003, 0
    ) *C1003
  )
)</f>
        <v>0</v>
      </c>
      <c r="AZ1003" s="26">
        <f>IF(OR(COUNTIF(AB1003,"&gt;="&amp;1.5)+COUNTIF(AA1003,"&gt;="&amp;1.5)+COUNTIF(Z1003,"&gt;="&amp;1.5)+COUNTIF(Y1003,"&gt;="&amp;1.5)+COUNTIF(X1003,"&gt;="&amp;1.5)&gt;=2,COUNTIF(AB1003,"&gt;="&amp;2)&gt;=1,AND(AA1003&gt;=1.5,AB1003&lt;=0.3,AI1003=0)),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+IFERROR(BA1003*C1003,0),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+IFERROR(BA1003*C1003,0),
IFERROR(AVERAGEIF(Tabela1[[#This Row],[COMPRA PADRÃO]:[COMPRA &gt;30%]],"&gt;"&amp;0,Tabela1[[#This Row],[COMPRA PADRÃO]:[COMPRA &gt;30%]]),
0))/Tabela1[[#This Row],[U/CX]],0)*Tabela1[[#This Row],[U/CX]])</f>
        <v>0</v>
      </c>
      <c r="BA1003" s="19"/>
      <c r="BB1003" s="19"/>
      <c r="BC1003" s="5"/>
      <c r="BD1003" s="43">
        <f t="shared" si="415"/>
        <v>96.415094339622641</v>
      </c>
      <c r="BE1003" s="44">
        <f>Tabela1[[#This Row],[MÉDIA DIÁRIA]]*180</f>
        <v>17354.716981132075</v>
      </c>
      <c r="BF1003" s="44">
        <f>Tabela1[[#This Row],[MÉDIA DIÁRIA]]*IF(Tabela1[[#This Row],[ABC FAT]]="A",(13*22),IF(Tabela1[[#This Row],[ABC FAT]]="B",(9*22),IF(Tabela1[[#This Row],[ABC FAT]]="C",(3*22),0)))</f>
        <v>6363.3962264150941</v>
      </c>
      <c r="BG1003" s="44">
        <f>SUM(Tabela1[[#This Row],[ESTOQUE TOTAL]],Tabela1[[#This Row],[TRÂNSITO TOTAL]])</f>
        <v>56630</v>
      </c>
      <c r="BH10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5.7621222004783652E-5</v>
      </c>
    </row>
    <row r="1004" spans="1:61" s="3" customFormat="1" x14ac:dyDescent="0.2">
      <c r="A1004" s="4" t="s">
        <v>39</v>
      </c>
      <c r="B1004" s="4" t="s">
        <v>718</v>
      </c>
      <c r="C1004" s="4">
        <v>200</v>
      </c>
      <c r="D1004" s="4" t="s">
        <v>85</v>
      </c>
      <c r="E1004" s="5">
        <v>150</v>
      </c>
      <c r="F1004" s="4">
        <v>452</v>
      </c>
      <c r="G1004" s="4">
        <v>600</v>
      </c>
      <c r="H1004" s="4">
        <v>100</v>
      </c>
      <c r="I1004" s="4">
        <v>600</v>
      </c>
      <c r="J1004" s="4">
        <v>200</v>
      </c>
      <c r="K1004" s="4">
        <v>300</v>
      </c>
      <c r="L1004" s="4">
        <v>100</v>
      </c>
      <c r="M1004" s="4">
        <v>100</v>
      </c>
      <c r="N1004" s="4">
        <v>100</v>
      </c>
      <c r="O1004" s="4"/>
      <c r="P1004" s="4">
        <v>200</v>
      </c>
      <c r="Q1004" s="13">
        <f t="shared" si="390"/>
        <v>0.56857339765678838</v>
      </c>
      <c r="R1004" s="16">
        <f t="shared" si="391"/>
        <v>1.7133011716057891</v>
      </c>
      <c r="S1004" s="16">
        <f t="shared" si="392"/>
        <v>2.2742935906271535</v>
      </c>
      <c r="T1004" s="16">
        <f t="shared" si="393"/>
        <v>0.37904893177119231</v>
      </c>
      <c r="U1004" s="16">
        <f t="shared" si="394"/>
        <v>2.2742935906271535</v>
      </c>
      <c r="V1004" s="16">
        <f t="shared" si="395"/>
        <v>0.75809786354238462</v>
      </c>
      <c r="W1004" s="16">
        <f t="shared" si="396"/>
        <v>1.1371467953135768</v>
      </c>
      <c r="X1004" s="16">
        <f t="shared" si="397"/>
        <v>0.37904893177119231</v>
      </c>
      <c r="Y1004" s="16">
        <f t="shared" si="398"/>
        <v>0.37904893177119231</v>
      </c>
      <c r="Z1004" s="16">
        <f t="shared" si="399"/>
        <v>0.37904893177119231</v>
      </c>
      <c r="AA1004" s="16">
        <f t="shared" si="400"/>
        <v>0</v>
      </c>
      <c r="AB1004" s="17">
        <f t="shared" si="401"/>
        <v>0.75809786354238462</v>
      </c>
      <c r="AC1004" s="15">
        <v>12630.88</v>
      </c>
      <c r="AD1004" s="14">
        <f>AVERAGE(Tabela1[[#This Row],[202407-JUL]:[202506-JUN]])</f>
        <v>263.81818181818181</v>
      </c>
      <c r="AE1004" s="14">
        <f t="shared" si="402"/>
        <v>263.81818181818181</v>
      </c>
      <c r="AF1004" s="5">
        <v>0</v>
      </c>
      <c r="AG1004" s="6">
        <v>6393</v>
      </c>
      <c r="AH1004" s="4">
        <v>0</v>
      </c>
      <c r="AI1004" s="23">
        <f>SUM(Tabela1[[#This Row],[ESTOQUE RJ]:[ESTOQUE SC]])</f>
        <v>6393</v>
      </c>
      <c r="AJ1004" s="4">
        <v>0</v>
      </c>
      <c r="AK1004" s="4">
        <v>0</v>
      </c>
      <c r="AL1004" s="24">
        <f>SUM(Tabela1[[#This Row],[QTD CONTAINER]:[QTD FÁBRICA]])</f>
        <v>0</v>
      </c>
      <c r="AM1004" s="7">
        <f t="shared" si="403"/>
        <v>24.232598208132323</v>
      </c>
      <c r="AN1004" s="7">
        <f t="shared" si="404"/>
        <v>0</v>
      </c>
      <c r="AO1004" s="8">
        <f t="shared" si="405"/>
        <v>0</v>
      </c>
      <c r="AP1004" s="9">
        <f t="shared" si="406"/>
        <v>0</v>
      </c>
      <c r="AQ1004" s="25">
        <f t="shared" si="407"/>
        <v>24.232598208132323</v>
      </c>
      <c r="AR1004" s="18">
        <f t="shared" si="408"/>
        <v>24.232598208132323</v>
      </c>
      <c r="AS1004" s="7">
        <f t="shared" si="409"/>
        <v>0</v>
      </c>
      <c r="AT1004" s="8">
        <f t="shared" si="410"/>
        <v>0</v>
      </c>
      <c r="AU1004" s="9">
        <f t="shared" si="411"/>
        <v>0</v>
      </c>
      <c r="AV1004" s="10">
        <f t="shared" si="412"/>
        <v>24.232598208132323</v>
      </c>
      <c r="AW1004" s="22">
        <f t="shared" si="413"/>
        <v>0</v>
      </c>
      <c r="AX1004" s="5">
        <f t="shared" si="414"/>
        <v>0</v>
      </c>
      <c r="AY1004" s="4">
        <f>IF(
  AND(Tabela1[[#This Row],[GRUPO | ITEM]]="PALHETAS",NOT(OR(MID(Tabela1[[#This Row],[ITEM]],1,5)="YN-PF",MID(Tabela1[[#This Row],[ITEM]],1,5)="YN-PC"))),
  0,
  IF(
    ROUNDUP(
      IF(
        IF(D1004="A",13-SUM(AR1004:AU1004),IF(D1004="B",11-SUM(AR1004:AU1004),IF(D1004="C",7-SUM(AR1004:AU1004))))
        &lt;0,
        0,
        IF(D1004="A",13-SUM(AR1004:AU1004),IF(D1004="B",11-SUM(AR1004:AU1004),IF(D1004="C",7-SUM(AR1004:AU1004))))
      )
      *AE1004/C1004, 0
    )
    *C1004 = 0,
    0,
    ROUNDUP(
      IF(
        IF(D1004="A",13-SUM(AR1004:AU1004),IF(D1004="B",11-SUM(AR1004:AU1004),IF(D1004="C",7-SUM(AR1004:AU1004))))
        &lt;0,
        0,
        IF(D1004="A",13-SUM(AR1004:AU1004),IF(D1004="B",11-SUM(AR1004:AU1004),IF(D1004="C",7-SUM(AR1004:AU1004))))
      )
      *AE1004/C1004, 0
    ) *C1004
  )
)</f>
        <v>0</v>
      </c>
      <c r="AZ1004" s="26">
        <f>IF(OR(COUNTIF(AB1004,"&gt;="&amp;1.5)+COUNTIF(AA1004,"&gt;="&amp;1.5)+COUNTIF(Z1004,"&gt;="&amp;1.5)+COUNTIF(Y1004,"&gt;="&amp;1.5)+COUNTIF(X1004,"&gt;="&amp;1.5)&gt;=2,COUNTIF(AB1004,"&gt;="&amp;2)&gt;=1,AND(AA1004&gt;=1.5,AB1004&lt;=0.3,AI1004=0)),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+IFERROR(BA1004*C1004,0),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+IFERROR(BA1004*C1004,0),
IFERROR(AVERAGEIF(Tabela1[[#This Row],[COMPRA PADRÃO]:[COMPRA &gt;30%]],"&gt;"&amp;0,Tabela1[[#This Row],[COMPRA PADRÃO]:[COMPRA &gt;30%]]),
0))/Tabela1[[#This Row],[U/CX]],0)*Tabela1[[#This Row],[U/CX]])</f>
        <v>0</v>
      </c>
      <c r="BA1004" s="19"/>
      <c r="BB1004" s="19"/>
      <c r="BC1004" s="5"/>
      <c r="BD1004" s="43">
        <f t="shared" si="415"/>
        <v>10.950943396226416</v>
      </c>
      <c r="BE1004" s="44">
        <f>Tabela1[[#This Row],[MÉDIA DIÁRIA]]*180</f>
        <v>1971.1698113207549</v>
      </c>
      <c r="BF1004" s="44">
        <f>Tabela1[[#This Row],[MÉDIA DIÁRIA]]*IF(Tabela1[[#This Row],[ABC FAT]]="A",(13*22),IF(Tabela1[[#This Row],[ABC FAT]]="B",(9*22),IF(Tabela1[[#This Row],[ABC FAT]]="C",(3*22),0)))</f>
        <v>722.76226415094345</v>
      </c>
      <c r="BG1004" s="44">
        <f>SUM(Tabela1[[#This Row],[ESTOQUE TOTAL]],Tabela1[[#This Row],[TRÂNSITO TOTAL]])</f>
        <v>6393</v>
      </c>
      <c r="BH10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5.0731296423922199E-4</v>
      </c>
    </row>
    <row r="1005" spans="1:61" s="3" customFormat="1" x14ac:dyDescent="0.2">
      <c r="A1005" s="4" t="s">
        <v>34</v>
      </c>
      <c r="B1005" s="4" t="s">
        <v>552</v>
      </c>
      <c r="C1005" s="4">
        <v>500</v>
      </c>
      <c r="D1005" s="4" t="s">
        <v>85</v>
      </c>
      <c r="E1005" s="5">
        <v>69</v>
      </c>
      <c r="F1005" s="4">
        <v>20</v>
      </c>
      <c r="G1005" s="4">
        <v>70</v>
      </c>
      <c r="H1005" s="4">
        <v>25</v>
      </c>
      <c r="I1005" s="4">
        <v>65</v>
      </c>
      <c r="J1005" s="4">
        <v>20</v>
      </c>
      <c r="K1005" s="4">
        <v>70</v>
      </c>
      <c r="L1005" s="4"/>
      <c r="M1005" s="4"/>
      <c r="N1005" s="4"/>
      <c r="O1005" s="4">
        <v>10</v>
      </c>
      <c r="P1005" s="4">
        <v>60</v>
      </c>
      <c r="Q1005" s="13">
        <f t="shared" si="390"/>
        <v>1.5183374083129584</v>
      </c>
      <c r="R1005" s="16">
        <f t="shared" si="391"/>
        <v>0.44009779951100247</v>
      </c>
      <c r="S1005" s="16">
        <f t="shared" si="392"/>
        <v>1.5403422982885087</v>
      </c>
      <c r="T1005" s="16">
        <f t="shared" si="393"/>
        <v>0.55012224938875309</v>
      </c>
      <c r="U1005" s="16">
        <f t="shared" si="394"/>
        <v>1.4303178484107579</v>
      </c>
      <c r="V1005" s="16">
        <f t="shared" si="395"/>
        <v>0.44009779951100247</v>
      </c>
      <c r="W1005" s="16">
        <f t="shared" si="396"/>
        <v>1.5403422982885087</v>
      </c>
      <c r="X1005" s="16">
        <f t="shared" si="397"/>
        <v>0</v>
      </c>
      <c r="Y1005" s="16">
        <f t="shared" si="398"/>
        <v>0</v>
      </c>
      <c r="Z1005" s="16">
        <f t="shared" si="399"/>
        <v>0</v>
      </c>
      <c r="AA1005" s="16">
        <f t="shared" si="400"/>
        <v>0.22004889975550124</v>
      </c>
      <c r="AB1005" s="17">
        <f t="shared" si="401"/>
        <v>1.3202933985330074</v>
      </c>
      <c r="AC1005" s="15">
        <v>3549.53</v>
      </c>
      <c r="AD1005" s="14">
        <f>AVERAGE(Tabela1[[#This Row],[202407-JUL]:[202506-JUN]])</f>
        <v>45.444444444444443</v>
      </c>
      <c r="AE1005" s="14">
        <f t="shared" si="402"/>
        <v>49.875</v>
      </c>
      <c r="AF1005" s="5">
        <v>0</v>
      </c>
      <c r="AG1005" s="6">
        <v>860</v>
      </c>
      <c r="AH1005" s="4">
        <v>0</v>
      </c>
      <c r="AI1005" s="23">
        <f>SUM(Tabela1[[#This Row],[ESTOQUE RJ]:[ESTOQUE SC]])</f>
        <v>860</v>
      </c>
      <c r="AJ1005" s="4">
        <v>0</v>
      </c>
      <c r="AK1005" s="4">
        <v>0</v>
      </c>
      <c r="AL1005" s="24">
        <f>SUM(Tabela1[[#This Row],[QTD CONTAINER]:[QTD FÁBRICA]])</f>
        <v>0</v>
      </c>
      <c r="AM1005" s="7">
        <f t="shared" si="403"/>
        <v>18.924205378973106</v>
      </c>
      <c r="AN1005" s="7">
        <f t="shared" si="404"/>
        <v>0</v>
      </c>
      <c r="AO1005" s="8">
        <f t="shared" si="405"/>
        <v>0</v>
      </c>
      <c r="AP1005" s="9">
        <f t="shared" si="406"/>
        <v>0</v>
      </c>
      <c r="AQ1005" s="25">
        <f t="shared" si="407"/>
        <v>18.924205378973106</v>
      </c>
      <c r="AR1005" s="18">
        <f t="shared" si="408"/>
        <v>17.24310776942356</v>
      </c>
      <c r="AS1005" s="7">
        <f t="shared" si="409"/>
        <v>0</v>
      </c>
      <c r="AT1005" s="8">
        <f t="shared" si="410"/>
        <v>0</v>
      </c>
      <c r="AU1005" s="9">
        <f t="shared" si="411"/>
        <v>0</v>
      </c>
      <c r="AV1005" s="10">
        <f t="shared" si="412"/>
        <v>17.24310776942356</v>
      </c>
      <c r="AW1005" s="22">
        <f t="shared" si="413"/>
        <v>0</v>
      </c>
      <c r="AX1005" s="5">
        <f t="shared" si="414"/>
        <v>0</v>
      </c>
      <c r="AY1005" s="4">
        <f>IF(
  AND(Tabela1[[#This Row],[GRUPO | ITEM]]="PALHETAS",NOT(OR(MID(Tabela1[[#This Row],[ITEM]],1,5)="YN-PF",MID(Tabela1[[#This Row],[ITEM]],1,5)="YN-PC"))),
  0,
  IF(
    ROUNDUP(
      IF(
        IF(D1005="A",13-SUM(AR1005:AU1005),IF(D1005="B",11-SUM(AR1005:AU1005),IF(D1005="C",7-SUM(AR1005:AU1005))))
        &lt;0,
        0,
        IF(D1005="A",13-SUM(AR1005:AU1005),IF(D1005="B",11-SUM(AR1005:AU1005),IF(D1005="C",7-SUM(AR1005:AU1005))))
      )
      *AE1005/C1005, 0
    )
    *C1005 = 0,
    0,
    ROUNDUP(
      IF(
        IF(D1005="A",13-SUM(AR1005:AU1005),IF(D1005="B",11-SUM(AR1005:AU1005),IF(D1005="C",7-SUM(AR1005:AU1005))))
        &lt;0,
        0,
        IF(D1005="A",13-SUM(AR1005:AU1005),IF(D1005="B",11-SUM(AR1005:AU1005),IF(D1005="C",7-SUM(AR1005:AU1005))))
      )
      *AE1005/C1005, 0
    ) *C1005
  )
)</f>
        <v>0</v>
      </c>
      <c r="AZ1005" s="26">
        <f>IF(OR(COUNTIF(AB1005,"&gt;="&amp;1.5)+COUNTIF(AA1005,"&gt;="&amp;1.5)+COUNTIF(Z1005,"&gt;="&amp;1.5)+COUNTIF(Y1005,"&gt;="&amp;1.5)+COUNTIF(X1005,"&gt;="&amp;1.5)&gt;=2,COUNTIF(AB1005,"&gt;="&amp;2)&gt;=1,AND(AA1005&gt;=1.5,AB1005&lt;=0.3,AI1005=0)),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+IFERROR(BA1005*C1005,0),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+IFERROR(BA1005*C1005,0),
IFERROR(AVERAGEIF(Tabela1[[#This Row],[COMPRA PADRÃO]:[COMPRA &gt;30%]],"&gt;"&amp;0,Tabela1[[#This Row],[COMPRA PADRÃO]:[COMPRA &gt;30%]]),
0))/Tabela1[[#This Row],[U/CX]],0)*Tabela1[[#This Row],[U/CX]])</f>
        <v>0</v>
      </c>
      <c r="BA1005" s="19"/>
      <c r="BB1005" s="19"/>
      <c r="BC1005" s="5"/>
      <c r="BD1005" s="43">
        <f t="shared" si="415"/>
        <v>1.5433962264150944</v>
      </c>
      <c r="BE1005" s="44">
        <f>Tabela1[[#This Row],[MÉDIA DIÁRIA]]*180</f>
        <v>277.81132075471697</v>
      </c>
      <c r="BF1005" s="44">
        <f>Tabela1[[#This Row],[MÉDIA DIÁRIA]]*IF(Tabela1[[#This Row],[ABC FAT]]="A",(13*22),IF(Tabela1[[#This Row],[ABC FAT]]="B",(9*22),IF(Tabela1[[#This Row],[ABC FAT]]="C",(3*22),0)))</f>
        <v>101.86415094339624</v>
      </c>
      <c r="BG1005" s="44">
        <f>SUM(Tabela1[[#This Row],[ESTOQUE TOTAL]],Tabela1[[#This Row],[TRÂNSITO TOTAL]])</f>
        <v>860</v>
      </c>
      <c r="BH10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3.5995653355066558E-3</v>
      </c>
    </row>
    <row r="1006" spans="1:61" s="3" customFormat="1" x14ac:dyDescent="0.2">
      <c r="A1006" s="4" t="s">
        <v>34</v>
      </c>
      <c r="B1006" s="4" t="s">
        <v>528</v>
      </c>
      <c r="C1006" s="4">
        <v>500</v>
      </c>
      <c r="D1006" s="4" t="s">
        <v>85</v>
      </c>
      <c r="E1006" s="5">
        <v>55</v>
      </c>
      <c r="F1006" s="4">
        <v>10</v>
      </c>
      <c r="G1006" s="4">
        <v>60</v>
      </c>
      <c r="H1006" s="4">
        <v>80</v>
      </c>
      <c r="I1006" s="4">
        <v>60</v>
      </c>
      <c r="J1006" s="4">
        <v>56</v>
      </c>
      <c r="K1006" s="4">
        <v>90</v>
      </c>
      <c r="L1006" s="4">
        <v>55</v>
      </c>
      <c r="M1006" s="4">
        <v>180</v>
      </c>
      <c r="N1006" s="4">
        <v>180</v>
      </c>
      <c r="O1006" s="4">
        <v>90</v>
      </c>
      <c r="P1006" s="4">
        <v>310</v>
      </c>
      <c r="Q1006" s="13">
        <f t="shared" si="390"/>
        <v>0.53833605220228387</v>
      </c>
      <c r="R1006" s="16">
        <f t="shared" si="391"/>
        <v>9.7879282218597055E-2</v>
      </c>
      <c r="S1006" s="16">
        <f t="shared" si="392"/>
        <v>0.58727569331158236</v>
      </c>
      <c r="T1006" s="16">
        <f t="shared" si="393"/>
        <v>0.78303425774877644</v>
      </c>
      <c r="U1006" s="16">
        <f t="shared" si="394"/>
        <v>0.58727569331158236</v>
      </c>
      <c r="V1006" s="16">
        <f t="shared" si="395"/>
        <v>0.54812398042414356</v>
      </c>
      <c r="W1006" s="16">
        <f t="shared" si="396"/>
        <v>0.88091353996737354</v>
      </c>
      <c r="X1006" s="16">
        <f t="shared" si="397"/>
        <v>0.53833605220228387</v>
      </c>
      <c r="Y1006" s="16">
        <f t="shared" si="398"/>
        <v>1.7618270799347471</v>
      </c>
      <c r="Z1006" s="16">
        <f t="shared" si="399"/>
        <v>1.7618270799347471</v>
      </c>
      <c r="AA1006" s="16">
        <f t="shared" si="400"/>
        <v>0.88091353996737354</v>
      </c>
      <c r="AB1006" s="17">
        <f t="shared" si="401"/>
        <v>3.034257748776509</v>
      </c>
      <c r="AC1006" s="15">
        <v>17246.34</v>
      </c>
      <c r="AD1006" s="14">
        <f>AVERAGE(Tabela1[[#This Row],[202407-JUL]:[202506-JUN]])</f>
        <v>102.16666666666667</v>
      </c>
      <c r="AE1006" s="14">
        <f t="shared" si="402"/>
        <v>110.54545454545455</v>
      </c>
      <c r="AF1006" s="5">
        <v>2</v>
      </c>
      <c r="AG1006" s="6">
        <v>2700</v>
      </c>
      <c r="AH1006" s="4">
        <v>0</v>
      </c>
      <c r="AI1006" s="23">
        <f>SUM(Tabela1[[#This Row],[ESTOQUE RJ]:[ESTOQUE SC]])</f>
        <v>2700</v>
      </c>
      <c r="AJ1006" s="4">
        <v>0</v>
      </c>
      <c r="AK1006" s="4">
        <v>0</v>
      </c>
      <c r="AL1006" s="24">
        <f>SUM(Tabela1[[#This Row],[QTD CONTAINER]:[QTD FÁBRICA]])</f>
        <v>0</v>
      </c>
      <c r="AM1006" s="7">
        <f t="shared" si="403"/>
        <v>26.427406199021206</v>
      </c>
      <c r="AN1006" s="7">
        <f t="shared" si="404"/>
        <v>0</v>
      </c>
      <c r="AO1006" s="8">
        <f t="shared" si="405"/>
        <v>0</v>
      </c>
      <c r="AP1006" s="9">
        <f t="shared" si="406"/>
        <v>0</v>
      </c>
      <c r="AQ1006" s="25">
        <f t="shared" si="407"/>
        <v>26.427406199021206</v>
      </c>
      <c r="AR1006" s="18">
        <f t="shared" si="408"/>
        <v>24.424342105263158</v>
      </c>
      <c r="AS1006" s="7">
        <f t="shared" si="409"/>
        <v>0</v>
      </c>
      <c r="AT1006" s="8">
        <f t="shared" si="410"/>
        <v>0</v>
      </c>
      <c r="AU1006" s="9">
        <f t="shared" si="411"/>
        <v>0</v>
      </c>
      <c r="AV1006" s="10">
        <f t="shared" si="412"/>
        <v>24.424342105263158</v>
      </c>
      <c r="AW1006" s="22">
        <f t="shared" si="413"/>
        <v>9.402379086829546</v>
      </c>
      <c r="AX1006" s="5">
        <f t="shared" si="414"/>
        <v>0</v>
      </c>
      <c r="AY1006" s="4">
        <f>IF(
  AND(Tabela1[[#This Row],[GRUPO | ITEM]]="PALHETAS",NOT(OR(MID(Tabela1[[#This Row],[ITEM]],1,5)="YN-PF",MID(Tabela1[[#This Row],[ITEM]],1,5)="YN-PC"))),
  0,
  IF(
    ROUNDUP(
      IF(
        IF(D1006="A",13-SUM(AR1006:AU1006),IF(D1006="B",11-SUM(AR1006:AU1006),IF(D1006="C",7-SUM(AR1006:AU1006))))
        &lt;0,
        0,
        IF(D1006="A",13-SUM(AR1006:AU1006),IF(D1006="B",11-SUM(AR1006:AU1006),IF(D1006="C",7-SUM(AR1006:AU1006))))
      )
      *AE1006/C1006, 0
    )
    *C1006 = 0,
    0,
    ROUNDUP(
      IF(
        IF(D1006="A",13-SUM(AR1006:AU1006),IF(D1006="B",11-SUM(AR1006:AU1006),IF(D1006="C",7-SUM(AR1006:AU1006))))
        &lt;0,
        0,
        IF(D1006="A",13-SUM(AR1006:AU1006),IF(D1006="B",11-SUM(AR1006:AU1006),IF(D1006="C",7-SUM(AR1006:AU1006))))
      )
      *AE1006/C1006, 0
    ) *C1006
  )
)</f>
        <v>0</v>
      </c>
      <c r="AZ1006" s="26">
        <f>IF(OR(COUNTIF(AB1006,"&gt;="&amp;1.5)+COUNTIF(AA1006,"&gt;="&amp;1.5)+COUNTIF(Z1006,"&gt;="&amp;1.5)+COUNTIF(Y1006,"&gt;="&amp;1.5)+COUNTIF(X1006,"&gt;="&amp;1.5)&gt;=2,COUNTIF(AB1006,"&gt;="&amp;2)&gt;=1,AND(AA1006&gt;=1.5,AB1006&lt;=0.3,AI1006=0)),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+IFERROR(BA1006*C1006,0),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+IFERROR(BA1006*C1006,0),
IFERROR(AVERAGEIF(Tabela1[[#This Row],[COMPRA PADRÃO]:[COMPRA &gt;30%]],"&gt;"&amp;0,Tabela1[[#This Row],[COMPRA PADRÃO]:[COMPRA &gt;30%]]),
0))/Tabela1[[#This Row],[U/CX]],0)*Tabela1[[#This Row],[U/CX]])</f>
        <v>1000</v>
      </c>
      <c r="BA1006" s="19"/>
      <c r="BB1006" s="19"/>
      <c r="BC1006" s="5"/>
      <c r="BD1006" s="43">
        <f t="shared" si="415"/>
        <v>4.6264150943396229</v>
      </c>
      <c r="BE1006" s="44">
        <f>Tabela1[[#This Row],[MÉDIA DIÁRIA]]*180</f>
        <v>832.75471698113211</v>
      </c>
      <c r="BF1006" s="44">
        <f>Tabela1[[#This Row],[MÉDIA DIÁRIA]]*IF(Tabela1[[#This Row],[ABC FAT]]="A",(13*22),IF(Tabela1[[#This Row],[ABC FAT]]="B",(9*22),IF(Tabela1[[#This Row],[ABC FAT]]="C",(3*22),0)))</f>
        <v>305.34339622641511</v>
      </c>
      <c r="BG1006" s="44">
        <f>SUM(Tabela1[[#This Row],[ESTOQUE TOTAL]],Tabela1[[#This Row],[TRÂNSITO TOTAL]])</f>
        <v>2700</v>
      </c>
      <c r="BH10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1.2008337864781583E-3</v>
      </c>
    </row>
    <row r="1007" spans="1:61" s="3" customFormat="1" x14ac:dyDescent="0.2">
      <c r="A1007" s="4" t="s">
        <v>34</v>
      </c>
      <c r="B1007" s="4" t="s">
        <v>223</v>
      </c>
      <c r="C1007" s="4">
        <v>300</v>
      </c>
      <c r="D1007" s="4" t="s">
        <v>85</v>
      </c>
      <c r="E1007" s="5">
        <v>185</v>
      </c>
      <c r="F1007" s="4"/>
      <c r="G1007" s="4"/>
      <c r="H1007" s="4"/>
      <c r="I1007" s="4">
        <v>270</v>
      </c>
      <c r="J1007" s="4">
        <v>30</v>
      </c>
      <c r="K1007" s="4">
        <v>150</v>
      </c>
      <c r="L1007" s="4">
        <v>100</v>
      </c>
      <c r="M1007" s="4">
        <v>110</v>
      </c>
      <c r="N1007" s="4">
        <v>150</v>
      </c>
      <c r="O1007" s="4">
        <v>100</v>
      </c>
      <c r="P1007" s="4">
        <v>130</v>
      </c>
      <c r="Q1007" s="13">
        <f t="shared" si="390"/>
        <v>1.3591836734693876</v>
      </c>
      <c r="R1007" s="16">
        <f t="shared" si="391"/>
        <v>0</v>
      </c>
      <c r="S1007" s="16">
        <f t="shared" si="392"/>
        <v>0</v>
      </c>
      <c r="T1007" s="16">
        <f t="shared" si="393"/>
        <v>0</v>
      </c>
      <c r="U1007" s="16">
        <f t="shared" si="394"/>
        <v>1.9836734693877551</v>
      </c>
      <c r="V1007" s="16">
        <f t="shared" si="395"/>
        <v>0.22040816326530613</v>
      </c>
      <c r="W1007" s="16">
        <f t="shared" si="396"/>
        <v>1.1020408163265305</v>
      </c>
      <c r="X1007" s="16">
        <f t="shared" si="397"/>
        <v>0.73469387755102034</v>
      </c>
      <c r="Y1007" s="16">
        <f t="shared" si="398"/>
        <v>0.80816326530612248</v>
      </c>
      <c r="Z1007" s="16">
        <f t="shared" si="399"/>
        <v>1.1020408163265305</v>
      </c>
      <c r="AA1007" s="16">
        <f t="shared" si="400"/>
        <v>0.73469387755102034</v>
      </c>
      <c r="AB1007" s="17">
        <f t="shared" si="401"/>
        <v>0.95510204081632655</v>
      </c>
      <c r="AC1007" s="15">
        <v>18067.95</v>
      </c>
      <c r="AD1007" s="14">
        <f>AVERAGE(Tabela1[[#This Row],[202407-JUL]:[202506-JUN]])</f>
        <v>136.11111111111111</v>
      </c>
      <c r="AE1007" s="14">
        <f t="shared" si="402"/>
        <v>149.375</v>
      </c>
      <c r="AF1007" s="5">
        <v>1</v>
      </c>
      <c r="AG1007" s="6">
        <v>2200</v>
      </c>
      <c r="AH1007" s="4">
        <v>0</v>
      </c>
      <c r="AI1007" s="23">
        <f>SUM(Tabela1[[#This Row],[ESTOQUE RJ]:[ESTOQUE SC]])</f>
        <v>2200</v>
      </c>
      <c r="AJ1007" s="4">
        <v>600</v>
      </c>
      <c r="AK1007" s="4">
        <v>0</v>
      </c>
      <c r="AL1007" s="24">
        <f>SUM(Tabela1[[#This Row],[QTD CONTAINER]:[QTD FÁBRICA]])</f>
        <v>600</v>
      </c>
      <c r="AM1007" s="7">
        <f t="shared" si="403"/>
        <v>16.163265306122447</v>
      </c>
      <c r="AN1007" s="7">
        <f t="shared" si="404"/>
        <v>0</v>
      </c>
      <c r="AO1007" s="8">
        <f t="shared" si="405"/>
        <v>4.408163265306122</v>
      </c>
      <c r="AP1007" s="9">
        <f t="shared" si="406"/>
        <v>0</v>
      </c>
      <c r="AQ1007" s="25">
        <f t="shared" si="407"/>
        <v>20.571428571428569</v>
      </c>
      <c r="AR1007" s="18">
        <f t="shared" si="408"/>
        <v>14.728033472803347</v>
      </c>
      <c r="AS1007" s="7">
        <f t="shared" si="409"/>
        <v>0</v>
      </c>
      <c r="AT1007" s="8">
        <f t="shared" si="410"/>
        <v>4.01673640167364</v>
      </c>
      <c r="AU1007" s="9">
        <f t="shared" si="411"/>
        <v>0</v>
      </c>
      <c r="AV1007" s="10">
        <f t="shared" si="412"/>
        <v>18.744769874476987</v>
      </c>
      <c r="AW1007" s="22">
        <f t="shared" si="413"/>
        <v>0</v>
      </c>
      <c r="AX1007" s="5">
        <f t="shared" si="414"/>
        <v>0</v>
      </c>
      <c r="AY1007" s="4">
        <f>IF(
  AND(Tabela1[[#This Row],[GRUPO | ITEM]]="PALHETAS",NOT(OR(MID(Tabela1[[#This Row],[ITEM]],1,5)="YN-PF",MID(Tabela1[[#This Row],[ITEM]],1,5)="YN-PC"))),
  0,
  IF(
    ROUNDUP(
      IF(
        IF(D1007="A",13-SUM(AR1007:AU1007),IF(D1007="B",11-SUM(AR1007:AU1007),IF(D1007="C",7-SUM(AR1007:AU1007))))
        &lt;0,
        0,
        IF(D1007="A",13-SUM(AR1007:AU1007),IF(D1007="B",11-SUM(AR1007:AU1007),IF(D1007="C",7-SUM(AR1007:AU1007))))
      )
      *AE1007/C1007, 0
    )
    *C1007 = 0,
    0,
    ROUNDUP(
      IF(
        IF(D1007="A",13-SUM(AR1007:AU1007),IF(D1007="B",11-SUM(AR1007:AU1007),IF(D1007="C",7-SUM(AR1007:AU1007))))
        &lt;0,
        0,
        IF(D1007="A",13-SUM(AR1007:AU1007),IF(D1007="B",11-SUM(AR1007:AU1007),IF(D1007="C",7-SUM(AR1007:AU1007))))
      )
      *AE1007/C1007, 0
    ) *C1007
  )
)</f>
        <v>0</v>
      </c>
      <c r="AZ1007" s="26">
        <f>IF(OR(COUNTIF(AB1007,"&gt;="&amp;1.5)+COUNTIF(AA1007,"&gt;="&amp;1.5)+COUNTIF(Z1007,"&gt;="&amp;1.5)+COUNTIF(Y1007,"&gt;="&amp;1.5)+COUNTIF(X1007,"&gt;="&amp;1.5)&gt;=2,COUNTIF(AB1007,"&gt;="&amp;2)&gt;=1,AND(AA1007&gt;=1.5,AB1007&lt;=0.3,AI1007=0)),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+IFERROR(BA1007*C1007,0),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+IFERROR(BA1007*C1007,0),
IFERROR(AVERAGEIF(Tabela1[[#This Row],[COMPRA PADRÃO]:[COMPRA &gt;30%]],"&gt;"&amp;0,Tabela1[[#This Row],[COMPRA PADRÃO]:[COMPRA &gt;30%]]),
0))/Tabela1[[#This Row],[U/CX]],0)*Tabela1[[#This Row],[U/CX]])</f>
        <v>0</v>
      </c>
      <c r="BA1007" s="33"/>
      <c r="BB1007" s="33"/>
      <c r="BC1007" s="42"/>
      <c r="BD1007" s="43">
        <f t="shared" si="415"/>
        <v>4.6226415094339623</v>
      </c>
      <c r="BE1007" s="44">
        <f>Tabela1[[#This Row],[MÉDIA DIÁRIA]]*180</f>
        <v>832.07547169811323</v>
      </c>
      <c r="BF1007" s="44">
        <f>Tabela1[[#This Row],[MÉDIA DIÁRIA]]*IF(Tabela1[[#This Row],[ABC FAT]]="A",(13*22),IF(Tabela1[[#This Row],[ABC FAT]]="B",(9*22),IF(Tabela1[[#This Row],[ABC FAT]]="C",(3*22),0)))</f>
        <v>305.09433962264154</v>
      </c>
      <c r="BG1007" s="44">
        <f>SUM(Tabela1[[#This Row],[ESTOQUE TOTAL]],Tabela1[[#This Row],[TRÂNSITO TOTAL]])</f>
        <v>2800</v>
      </c>
      <c r="BH10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1.201814058956916E-3</v>
      </c>
    </row>
    <row r="1008" spans="1:61" s="3" customFormat="1" x14ac:dyDescent="0.2">
      <c r="A1008" s="4" t="s">
        <v>34</v>
      </c>
      <c r="B1008" s="4" t="s">
        <v>569</v>
      </c>
      <c r="C1008" s="4">
        <v>100</v>
      </c>
      <c r="D1008" s="4" t="s">
        <v>85</v>
      </c>
      <c r="E1008" s="5">
        <v>30</v>
      </c>
      <c r="F1008" s="4">
        <v>20</v>
      </c>
      <c r="G1008" s="4">
        <v>20</v>
      </c>
      <c r="H1008" s="4">
        <v>20</v>
      </c>
      <c r="I1008" s="4">
        <v>10</v>
      </c>
      <c r="J1008" s="4"/>
      <c r="K1008" s="4">
        <v>10</v>
      </c>
      <c r="L1008" s="4">
        <v>40</v>
      </c>
      <c r="M1008" s="4"/>
      <c r="N1008" s="4"/>
      <c r="O1008" s="4">
        <v>40</v>
      </c>
      <c r="P1008" s="4">
        <v>50</v>
      </c>
      <c r="Q1008" s="13">
        <f t="shared" si="390"/>
        <v>1.125</v>
      </c>
      <c r="R1008" s="16">
        <f t="shared" si="391"/>
        <v>0.75</v>
      </c>
      <c r="S1008" s="16">
        <f t="shared" si="392"/>
        <v>0.75</v>
      </c>
      <c r="T1008" s="16">
        <f t="shared" si="393"/>
        <v>0.75</v>
      </c>
      <c r="U1008" s="16">
        <f t="shared" si="394"/>
        <v>0.375</v>
      </c>
      <c r="V1008" s="16">
        <f t="shared" si="395"/>
        <v>0</v>
      </c>
      <c r="W1008" s="16">
        <f t="shared" si="396"/>
        <v>0.375</v>
      </c>
      <c r="X1008" s="16">
        <f t="shared" si="397"/>
        <v>1.5</v>
      </c>
      <c r="Y1008" s="16">
        <f t="shared" si="398"/>
        <v>0</v>
      </c>
      <c r="Z1008" s="16">
        <f t="shared" si="399"/>
        <v>0</v>
      </c>
      <c r="AA1008" s="16">
        <f t="shared" si="400"/>
        <v>1.5</v>
      </c>
      <c r="AB1008" s="17">
        <f t="shared" si="401"/>
        <v>1.875</v>
      </c>
      <c r="AC1008" s="15">
        <v>6867.3</v>
      </c>
      <c r="AD1008" s="14">
        <f>AVERAGE(Tabela1[[#This Row],[202407-JUL]:[202506-JUN]])</f>
        <v>26.666666666666668</v>
      </c>
      <c r="AE1008" s="14">
        <f t="shared" si="402"/>
        <v>26.666666666666668</v>
      </c>
      <c r="AF1008" s="5">
        <v>0</v>
      </c>
      <c r="AG1008" s="6">
        <v>260</v>
      </c>
      <c r="AH1008" s="4">
        <v>0</v>
      </c>
      <c r="AI1008" s="23">
        <f>SUM(Tabela1[[#This Row],[ESTOQUE RJ]:[ESTOQUE SC]])</f>
        <v>260</v>
      </c>
      <c r="AJ1008" s="4">
        <v>300</v>
      </c>
      <c r="AK1008" s="4">
        <v>0</v>
      </c>
      <c r="AL1008" s="24">
        <f>SUM(Tabela1[[#This Row],[QTD CONTAINER]:[QTD FÁBRICA]])</f>
        <v>300</v>
      </c>
      <c r="AM1008" s="7">
        <f t="shared" si="403"/>
        <v>9.75</v>
      </c>
      <c r="AN1008" s="7">
        <f t="shared" si="404"/>
        <v>0</v>
      </c>
      <c r="AO1008" s="8">
        <f t="shared" si="405"/>
        <v>11.25</v>
      </c>
      <c r="AP1008" s="9">
        <f t="shared" si="406"/>
        <v>0</v>
      </c>
      <c r="AQ1008" s="25">
        <f t="shared" si="407"/>
        <v>21</v>
      </c>
      <c r="AR1008" s="18">
        <f t="shared" si="408"/>
        <v>9.75</v>
      </c>
      <c r="AS1008" s="7">
        <f t="shared" si="409"/>
        <v>0</v>
      </c>
      <c r="AT1008" s="8">
        <f t="shared" si="410"/>
        <v>11.25</v>
      </c>
      <c r="AU1008" s="9">
        <f t="shared" si="411"/>
        <v>0</v>
      </c>
      <c r="AV1008" s="10">
        <f t="shared" si="412"/>
        <v>21</v>
      </c>
      <c r="AW1008" s="22">
        <f t="shared" si="413"/>
        <v>7.5</v>
      </c>
      <c r="AX1008" s="5">
        <f t="shared" si="414"/>
        <v>0</v>
      </c>
      <c r="AY1008" s="4">
        <f>IF(
  AND(Tabela1[[#This Row],[GRUPO | ITEM]]="PALHETAS",NOT(OR(MID(Tabela1[[#This Row],[ITEM]],1,5)="YN-PF",MID(Tabela1[[#This Row],[ITEM]],1,5)="YN-PC"))),
  0,
  IF(
    ROUNDUP(
      IF(
        IF(D1008="A",13-SUM(AR1008:AU1008),IF(D1008="B",11-SUM(AR1008:AU1008),IF(D1008="C",7-SUM(AR1008:AU1008))))
        &lt;0,
        0,
        IF(D1008="A",13-SUM(AR1008:AU1008),IF(D1008="B",11-SUM(AR1008:AU1008),IF(D1008="C",7-SUM(AR1008:AU1008))))
      )
      *AE1008/C1008, 0
    )
    *C1008 = 0,
    0,
    ROUNDUP(
      IF(
        IF(D1008="A",13-SUM(AR1008:AU1008),IF(D1008="B",11-SUM(AR1008:AU1008),IF(D1008="C",7-SUM(AR1008:AU1008))))
        &lt;0,
        0,
        IF(D1008="A",13-SUM(AR1008:AU1008),IF(D1008="B",11-SUM(AR1008:AU1008),IF(D1008="C",7-SUM(AR1008:AU1008))))
      )
      *AE1008/C1008, 0
    ) *C1008
  )
)</f>
        <v>0</v>
      </c>
      <c r="AZ1008" s="26">
        <f>IF(OR(COUNTIF(AB1008,"&gt;="&amp;1.5)+COUNTIF(AA1008,"&gt;="&amp;1.5)+COUNTIF(Z1008,"&gt;="&amp;1.5)+COUNTIF(Y1008,"&gt;="&amp;1.5)+COUNTIF(X1008,"&gt;="&amp;1.5)&gt;=2,COUNTIF(AB1008,"&gt;="&amp;2)&gt;=1,AND(AA1008&gt;=1.5,AB1008&lt;=0.3,AI1008=0)),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+IFERROR(BA1008*C1008,0),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+IFERROR(BA1008*C1008,0),
IFERROR(AVERAGEIF(Tabela1[[#This Row],[COMPRA PADRÃO]:[COMPRA &gt;30%]],"&gt;"&amp;0,Tabela1[[#This Row],[COMPRA PADRÃO]:[COMPRA &gt;30%]]),
0))/Tabela1[[#This Row],[U/CX]],0)*Tabela1[[#This Row],[U/CX]])</f>
        <v>200</v>
      </c>
      <c r="BA1008" s="19"/>
      <c r="BB1008" s="19"/>
      <c r="BC1008" s="41"/>
      <c r="BD1008" s="43">
        <f t="shared" si="415"/>
        <v>0.90566037735849059</v>
      </c>
      <c r="BE1008" s="44">
        <f>Tabela1[[#This Row],[MÉDIA DIÁRIA]]*180</f>
        <v>163.01886792452831</v>
      </c>
      <c r="BF1008" s="44">
        <f>Tabela1[[#This Row],[MÉDIA DIÁRIA]]*IF(Tabela1[[#This Row],[ABC FAT]]="A",(13*22),IF(Tabela1[[#This Row],[ABC FAT]]="B",(9*22),IF(Tabela1[[#This Row],[ABC FAT]]="C",(3*22),0)))</f>
        <v>59.773584905660378</v>
      </c>
      <c r="BG1008" s="44">
        <f>SUM(Tabela1[[#This Row],[ESTOQUE TOTAL]],Tabela1[[#This Row],[TRÂNSITO TOTAL]])</f>
        <v>560</v>
      </c>
      <c r="BH10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1009" spans="1:61" s="3" customFormat="1" x14ac:dyDescent="0.2">
      <c r="A1009" s="4" t="s">
        <v>210</v>
      </c>
      <c r="B1009" s="4" t="s">
        <v>1154</v>
      </c>
      <c r="C1009" s="4">
        <v>50</v>
      </c>
      <c r="D1009" s="4" t="s">
        <v>85</v>
      </c>
      <c r="E1009" s="5"/>
      <c r="F1009" s="4"/>
      <c r="G1009" s="4"/>
      <c r="H1009" s="4"/>
      <c r="I1009" s="4"/>
      <c r="J1009" s="4"/>
      <c r="K1009" s="4"/>
      <c r="L1009" s="4">
        <v>5</v>
      </c>
      <c r="M1009" s="4">
        <v>11</v>
      </c>
      <c r="N1009" s="4">
        <v>4</v>
      </c>
      <c r="O1009" s="4"/>
      <c r="P1009" s="4">
        <v>40</v>
      </c>
      <c r="Q1009" s="13">
        <f t="shared" si="390"/>
        <v>0</v>
      </c>
      <c r="R1009" s="16">
        <f t="shared" si="391"/>
        <v>0</v>
      </c>
      <c r="S1009" s="16">
        <f t="shared" si="392"/>
        <v>0</v>
      </c>
      <c r="T1009" s="16">
        <f t="shared" si="393"/>
        <v>0</v>
      </c>
      <c r="U1009" s="16">
        <f t="shared" si="394"/>
        <v>0</v>
      </c>
      <c r="V1009" s="16">
        <f t="shared" si="395"/>
        <v>0</v>
      </c>
      <c r="W1009" s="16">
        <f t="shared" si="396"/>
        <v>0</v>
      </c>
      <c r="X1009" s="16">
        <f t="shared" si="397"/>
        <v>0.33333333333333331</v>
      </c>
      <c r="Y1009" s="16">
        <f t="shared" si="398"/>
        <v>0.73333333333333328</v>
      </c>
      <c r="Z1009" s="16">
        <f t="shared" si="399"/>
        <v>0.26666666666666666</v>
      </c>
      <c r="AA1009" s="16">
        <f t="shared" si="400"/>
        <v>0</v>
      </c>
      <c r="AB1009" s="17">
        <f t="shared" si="401"/>
        <v>2.6666666666666665</v>
      </c>
      <c r="AC1009" s="15">
        <v>1469.83</v>
      </c>
      <c r="AD1009" s="14">
        <f>AVERAGE(Tabela1[[#This Row],[202407-JUL]:[202506-JUN]])</f>
        <v>15</v>
      </c>
      <c r="AE1009" s="14">
        <f t="shared" si="402"/>
        <v>18.666666666666668</v>
      </c>
      <c r="AF1009" s="5">
        <v>0</v>
      </c>
      <c r="AG1009" s="6">
        <v>138</v>
      </c>
      <c r="AH1009" s="4">
        <v>0</v>
      </c>
      <c r="AI1009" s="23">
        <f>SUM(Tabela1[[#This Row],[ESTOQUE RJ]:[ESTOQUE SC]])</f>
        <v>138</v>
      </c>
      <c r="AJ1009" s="4">
        <v>0</v>
      </c>
      <c r="AK1009" s="4">
        <v>0</v>
      </c>
      <c r="AL1009" s="24">
        <f>SUM(Tabela1[[#This Row],[QTD CONTAINER]:[QTD FÁBRICA]])</f>
        <v>0</v>
      </c>
      <c r="AM1009" s="7">
        <f t="shared" si="403"/>
        <v>9.1999999999999993</v>
      </c>
      <c r="AN1009" s="7">
        <f t="shared" si="404"/>
        <v>0</v>
      </c>
      <c r="AO1009" s="8">
        <f t="shared" si="405"/>
        <v>0</v>
      </c>
      <c r="AP1009" s="9">
        <f t="shared" si="406"/>
        <v>0</v>
      </c>
      <c r="AQ1009" s="25">
        <f t="shared" si="407"/>
        <v>9.1999999999999993</v>
      </c>
      <c r="AR1009" s="18">
        <f t="shared" si="408"/>
        <v>7.3928571428571423</v>
      </c>
      <c r="AS1009" s="7">
        <f t="shared" si="409"/>
        <v>0</v>
      </c>
      <c r="AT1009" s="8">
        <f t="shared" si="410"/>
        <v>0</v>
      </c>
      <c r="AU1009" s="9">
        <f t="shared" si="411"/>
        <v>0</v>
      </c>
      <c r="AV1009" s="10">
        <f t="shared" si="412"/>
        <v>7.3928571428571423</v>
      </c>
      <c r="AW1009" s="22">
        <f t="shared" si="413"/>
        <v>8.9108910891089099</v>
      </c>
      <c r="AX1009" s="5">
        <f t="shared" si="414"/>
        <v>0</v>
      </c>
      <c r="AY1009" s="4">
        <f>IF(
  AND(Tabela1[[#This Row],[GRUPO | ITEM]]="PALHETAS",NOT(OR(MID(Tabela1[[#This Row],[ITEM]],1,5)="YN-PF",MID(Tabela1[[#This Row],[ITEM]],1,5)="YN-PC"))),
  0,
  IF(
    ROUNDUP(
      IF(
        IF(D1009="A",13-SUM(AR1009:AU1009),IF(D1009="B",11-SUM(AR1009:AU1009),IF(D1009="C",7-SUM(AR1009:AU1009))))
        &lt;0,
        0,
        IF(D1009="A",13-SUM(AR1009:AU1009),IF(D1009="B",11-SUM(AR1009:AU1009),IF(D1009="C",7-SUM(AR1009:AU1009))))
      )
      *AE1009/C1009, 0
    )
    *C1009 = 0,
    0,
    ROUNDUP(
      IF(
        IF(D1009="A",13-SUM(AR1009:AU1009),IF(D1009="B",11-SUM(AR1009:AU1009),IF(D1009="C",7-SUM(AR1009:AU1009))))
        &lt;0,
        0,
        IF(D1009="A",13-SUM(AR1009:AU1009),IF(D1009="B",11-SUM(AR1009:AU1009),IF(D1009="C",7-SUM(AR1009:AU1009))))
      )
      *AE1009/C1009, 0
    ) *C1009
  )
)</f>
        <v>0</v>
      </c>
      <c r="AZ1009" s="26">
        <f>IF(OR(COUNTIF(AB1009,"&gt;="&amp;1.5)+COUNTIF(AA1009,"&gt;="&amp;1.5)+COUNTIF(Z1009,"&gt;="&amp;1.5)+COUNTIF(Y1009,"&gt;="&amp;1.5)+COUNTIF(X1009,"&gt;="&amp;1.5)&gt;=2,COUNTIF(AB1009,"&gt;="&amp;2)&gt;=1,AND(AA1009&gt;=1.5,AB1009&lt;=0.3,AI1009=0)),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+IFERROR(BA1009*C1009,0),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+IFERROR(BA1009*C1009,0),
IFERROR(AVERAGEIF(Tabela1[[#This Row],[COMPRA PADRÃO]:[COMPRA &gt;30%]],"&gt;"&amp;0,Tabela1[[#This Row],[COMPRA PADRÃO]:[COMPRA &gt;30%]]),
0))/Tabela1[[#This Row],[U/CX]],0)*Tabela1[[#This Row],[U/CX]])</f>
        <v>150</v>
      </c>
      <c r="BA1009" s="19"/>
      <c r="BB1009" s="19"/>
      <c r="BC1009" s="5"/>
      <c r="BD1009" s="43">
        <f t="shared" si="415"/>
        <v>0.22641509433962265</v>
      </c>
      <c r="BE1009" s="44">
        <f>Tabela1[[#This Row],[MÉDIA DIÁRIA]]*180</f>
        <v>40.754716981132077</v>
      </c>
      <c r="BF1009" s="44">
        <f>Tabela1[[#This Row],[MÉDIA DIÁRIA]]*IF(Tabela1[[#This Row],[ABC FAT]]="A",(13*22),IF(Tabela1[[#This Row],[ABC FAT]]="B",(9*22),IF(Tabela1[[#This Row],[ABC FAT]]="C",(3*22),0)))</f>
        <v>14.943396226415095</v>
      </c>
      <c r="BG1009" s="44">
        <f>SUM(Tabela1[[#This Row],[ESTOQUE TOTAL]],Tabela1[[#This Row],[TRÂNSITO TOTAL]])</f>
        <v>138</v>
      </c>
      <c r="BH10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2.4537037037037038E-2</v>
      </c>
    </row>
    <row r="1010" spans="1:61" s="3" customFormat="1" x14ac:dyDescent="0.2">
      <c r="A1010" s="4" t="s">
        <v>296</v>
      </c>
      <c r="B1010" s="4" t="s">
        <v>305</v>
      </c>
      <c r="C1010" s="4">
        <v>250</v>
      </c>
      <c r="D1010" s="4" t="s">
        <v>85</v>
      </c>
      <c r="E1010" s="5"/>
      <c r="F1010" s="4"/>
      <c r="G1010" s="4"/>
      <c r="H1010" s="4">
        <v>550</v>
      </c>
      <c r="I1010" s="4">
        <v>475</v>
      </c>
      <c r="J1010" s="4">
        <v>275</v>
      </c>
      <c r="K1010" s="4">
        <v>400</v>
      </c>
      <c r="L1010" s="4"/>
      <c r="M1010" s="4">
        <v>500</v>
      </c>
      <c r="N1010" s="4">
        <v>75</v>
      </c>
      <c r="O1010" s="4">
        <v>125</v>
      </c>
      <c r="P1010" s="4"/>
      <c r="Q1010" s="13">
        <f t="shared" si="390"/>
        <v>0</v>
      </c>
      <c r="R1010" s="16">
        <f t="shared" si="391"/>
        <v>0</v>
      </c>
      <c r="S1010" s="16">
        <f t="shared" si="392"/>
        <v>0</v>
      </c>
      <c r="T1010" s="16">
        <f t="shared" si="393"/>
        <v>1.6041666666666667</v>
      </c>
      <c r="U1010" s="16">
        <f t="shared" si="394"/>
        <v>1.3854166666666667</v>
      </c>
      <c r="V1010" s="16">
        <f t="shared" si="395"/>
        <v>0.80208333333333337</v>
      </c>
      <c r="W1010" s="16">
        <f t="shared" si="396"/>
        <v>1.1666666666666667</v>
      </c>
      <c r="X1010" s="16">
        <f t="shared" si="397"/>
        <v>0</v>
      </c>
      <c r="Y1010" s="16">
        <f t="shared" si="398"/>
        <v>1.4583333333333335</v>
      </c>
      <c r="Z1010" s="16">
        <f t="shared" si="399"/>
        <v>0.21875000000000003</v>
      </c>
      <c r="AA1010" s="16">
        <f t="shared" si="400"/>
        <v>0.36458333333333337</v>
      </c>
      <c r="AB1010" s="17">
        <f t="shared" si="401"/>
        <v>0</v>
      </c>
      <c r="AC1010" s="15">
        <v>4575.25</v>
      </c>
      <c r="AD1010" s="14">
        <f>AVERAGE(Tabela1[[#This Row],[202407-JUL]:[202506-JUN]])</f>
        <v>342.85714285714283</v>
      </c>
      <c r="AE1010" s="14">
        <f t="shared" si="402"/>
        <v>387.5</v>
      </c>
      <c r="AF1010" s="5">
        <v>0</v>
      </c>
      <c r="AG1010" s="6">
        <v>5475</v>
      </c>
      <c r="AH1010" s="4">
        <v>0</v>
      </c>
      <c r="AI1010" s="23">
        <f>SUM(Tabela1[[#This Row],[ESTOQUE RJ]:[ESTOQUE SC]])</f>
        <v>5475</v>
      </c>
      <c r="AJ1010" s="4">
        <v>100</v>
      </c>
      <c r="AK1010" s="4">
        <v>0</v>
      </c>
      <c r="AL1010" s="24">
        <f>SUM(Tabela1[[#This Row],[QTD CONTAINER]:[QTD FÁBRICA]])</f>
        <v>100</v>
      </c>
      <c r="AM1010" s="7">
        <f t="shared" si="403"/>
        <v>15.968750000000002</v>
      </c>
      <c r="AN1010" s="7">
        <f t="shared" si="404"/>
        <v>0</v>
      </c>
      <c r="AO1010" s="8">
        <f t="shared" si="405"/>
        <v>0.29166666666666669</v>
      </c>
      <c r="AP1010" s="9">
        <f t="shared" si="406"/>
        <v>0</v>
      </c>
      <c r="AQ1010" s="25">
        <f t="shared" si="407"/>
        <v>16.260416666666668</v>
      </c>
      <c r="AR1010" s="18">
        <f t="shared" si="408"/>
        <v>14.129032258064516</v>
      </c>
      <c r="AS1010" s="7">
        <f t="shared" si="409"/>
        <v>0</v>
      </c>
      <c r="AT1010" s="8">
        <f t="shared" si="410"/>
        <v>0.25806451612903225</v>
      </c>
      <c r="AU1010" s="9">
        <f t="shared" si="411"/>
        <v>0</v>
      </c>
      <c r="AV1010" s="10">
        <f t="shared" si="412"/>
        <v>14.387096774193548</v>
      </c>
      <c r="AW1010" s="22">
        <f t="shared" si="413"/>
        <v>0</v>
      </c>
      <c r="AX1010" s="5">
        <f t="shared" si="414"/>
        <v>0</v>
      </c>
      <c r="AY1010" s="4">
        <f>IF(
  AND(Tabela1[[#This Row],[GRUPO | ITEM]]="PALHETAS",NOT(OR(MID(Tabela1[[#This Row],[ITEM]],1,5)="YN-PF",MID(Tabela1[[#This Row],[ITEM]],1,5)="YN-PC"))),
  0,
  IF(
    ROUNDUP(
      IF(
        IF(D1010="A",13-SUM(AR1010:AU1010),IF(D1010="B",11-SUM(AR1010:AU1010),IF(D1010="C",7-SUM(AR1010:AU1010))))
        &lt;0,
        0,
        IF(D1010="A",13-SUM(AR1010:AU1010),IF(D1010="B",11-SUM(AR1010:AU1010),IF(D1010="C",7-SUM(AR1010:AU1010))))
      )
      *AE1010/C1010, 0
    )
    *C1010 = 0,
    0,
    ROUNDUP(
      IF(
        IF(D1010="A",13-SUM(AR1010:AU1010),IF(D1010="B",11-SUM(AR1010:AU1010),IF(D1010="C",7-SUM(AR1010:AU1010))))
        &lt;0,
        0,
        IF(D1010="A",13-SUM(AR1010:AU1010),IF(D1010="B",11-SUM(AR1010:AU1010),IF(D1010="C",7-SUM(AR1010:AU1010))))
      )
      *AE1010/C1010, 0
    ) *C1010
  )
)</f>
        <v>0</v>
      </c>
      <c r="AZ1010" s="26">
        <f>IF(OR(COUNTIF(AB1010,"&gt;="&amp;1.5)+COUNTIF(AA1010,"&gt;="&amp;1.5)+COUNTIF(Z1010,"&gt;="&amp;1.5)+COUNTIF(Y1010,"&gt;="&amp;1.5)+COUNTIF(X1010,"&gt;="&amp;1.5)&gt;=2,COUNTIF(AB1010,"&gt;="&amp;2)&gt;=1,AND(AA1010&gt;=1.5,AB1010&lt;=0.3,AI1010=0)),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+IFERROR(BA1010*C1010,0),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+IFERROR(BA1010*C1010,0),
IFERROR(AVERAGEIF(Tabela1[[#This Row],[COMPRA PADRÃO]:[COMPRA &gt;30%]],"&gt;"&amp;0,Tabela1[[#This Row],[COMPRA PADRÃO]:[COMPRA &gt;30%]]),
0))/Tabela1[[#This Row],[U/CX]],0)*Tabela1[[#This Row],[U/CX]])</f>
        <v>0</v>
      </c>
      <c r="BA1010" s="33"/>
      <c r="BB1010" s="33"/>
      <c r="BC1010" s="41"/>
      <c r="BD1010" s="43">
        <f t="shared" si="415"/>
        <v>9.0566037735849054</v>
      </c>
      <c r="BE1010" s="44">
        <f>Tabela1[[#This Row],[MÉDIA DIÁRIA]]*180</f>
        <v>1630.1886792452831</v>
      </c>
      <c r="BF1010" s="44">
        <f>Tabela1[[#This Row],[MÉDIA DIÁRIA]]*IF(Tabela1[[#This Row],[ABC FAT]]="A",(13*22),IF(Tabela1[[#This Row],[ABC FAT]]="B",(9*22),IF(Tabela1[[#This Row],[ABC FAT]]="C",(3*22),0)))</f>
        <v>597.7358490566038</v>
      </c>
      <c r="BG1010" s="44">
        <f>SUM(Tabela1[[#This Row],[ESTOQUE TOTAL]],Tabela1[[#This Row],[TRÂNSITO TOTAL]])</f>
        <v>5575</v>
      </c>
      <c r="BH10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6.134259259259259E-4</v>
      </c>
    </row>
    <row r="1011" spans="1:61" s="3" customFormat="1" x14ac:dyDescent="0.2">
      <c r="A1011" s="4" t="s">
        <v>14</v>
      </c>
      <c r="B1011" s="4" t="s">
        <v>605</v>
      </c>
      <c r="C1011" s="4">
        <v>1000</v>
      </c>
      <c r="D1011" s="4" t="s">
        <v>85</v>
      </c>
      <c r="E1011" s="5">
        <v>3650</v>
      </c>
      <c r="F1011" s="4">
        <v>2900</v>
      </c>
      <c r="G1011" s="4">
        <v>200</v>
      </c>
      <c r="H1011" s="4">
        <v>100</v>
      </c>
      <c r="I1011" s="4">
        <v>2700</v>
      </c>
      <c r="J1011" s="4">
        <v>500</v>
      </c>
      <c r="K1011" s="4">
        <v>1300</v>
      </c>
      <c r="L1011" s="4"/>
      <c r="M1011" s="4">
        <v>500</v>
      </c>
      <c r="N1011" s="4">
        <v>1000</v>
      </c>
      <c r="O1011" s="4">
        <v>2500</v>
      </c>
      <c r="P1011" s="4">
        <v>1600</v>
      </c>
      <c r="Q1011" s="13">
        <f t="shared" si="390"/>
        <v>2.3687315634218287</v>
      </c>
      <c r="R1011" s="16">
        <f t="shared" si="391"/>
        <v>1.8820058997050146</v>
      </c>
      <c r="S1011" s="16">
        <f t="shared" si="392"/>
        <v>0.12979351032448377</v>
      </c>
      <c r="T1011" s="16">
        <f t="shared" si="393"/>
        <v>6.4896755162241887E-2</v>
      </c>
      <c r="U1011" s="16">
        <f t="shared" si="394"/>
        <v>1.7522123893805308</v>
      </c>
      <c r="V1011" s="16">
        <f t="shared" si="395"/>
        <v>0.32448377581120941</v>
      </c>
      <c r="W1011" s="16">
        <f t="shared" si="396"/>
        <v>0.84365781710914445</v>
      </c>
      <c r="X1011" s="16">
        <f t="shared" si="397"/>
        <v>0</v>
      </c>
      <c r="Y1011" s="16">
        <f t="shared" si="398"/>
        <v>0.32448377581120941</v>
      </c>
      <c r="Z1011" s="16">
        <f t="shared" si="399"/>
        <v>0.64896755162241881</v>
      </c>
      <c r="AA1011" s="16">
        <f t="shared" si="400"/>
        <v>1.6224188790560472</v>
      </c>
      <c r="AB1011" s="17">
        <f t="shared" si="401"/>
        <v>1.0383480825958702</v>
      </c>
      <c r="AC1011" s="15">
        <v>16386.5</v>
      </c>
      <c r="AD1011" s="14">
        <f>AVERAGE(Tabela1[[#This Row],[202407-JUL]:[202506-JUN]])</f>
        <v>1540.909090909091</v>
      </c>
      <c r="AE1011" s="14">
        <f t="shared" si="402"/>
        <v>1850</v>
      </c>
      <c r="AF1011" s="5">
        <v>0</v>
      </c>
      <c r="AG1011" s="6">
        <v>36580</v>
      </c>
      <c r="AH1011" s="4">
        <v>0</v>
      </c>
      <c r="AI1011" s="23">
        <f>SUM(Tabela1[[#This Row],[ESTOQUE RJ]:[ESTOQUE SC]])</f>
        <v>36580</v>
      </c>
      <c r="AJ1011" s="4">
        <v>0</v>
      </c>
      <c r="AK1011" s="4">
        <v>0</v>
      </c>
      <c r="AL1011" s="24">
        <f>SUM(Tabela1[[#This Row],[QTD CONTAINER]:[QTD FÁBRICA]])</f>
        <v>0</v>
      </c>
      <c r="AM1011" s="7">
        <f t="shared" si="403"/>
        <v>23.739233038348083</v>
      </c>
      <c r="AN1011" s="7">
        <f t="shared" si="404"/>
        <v>0</v>
      </c>
      <c r="AO1011" s="8">
        <f t="shared" si="405"/>
        <v>0</v>
      </c>
      <c r="AP1011" s="9">
        <f t="shared" si="406"/>
        <v>0</v>
      </c>
      <c r="AQ1011" s="25">
        <f t="shared" si="407"/>
        <v>23.739233038348083</v>
      </c>
      <c r="AR1011" s="18">
        <f t="shared" si="408"/>
        <v>19.772972972972973</v>
      </c>
      <c r="AS1011" s="7">
        <f t="shared" si="409"/>
        <v>0</v>
      </c>
      <c r="AT1011" s="8">
        <f t="shared" si="410"/>
        <v>0</v>
      </c>
      <c r="AU1011" s="9">
        <f t="shared" si="411"/>
        <v>0</v>
      </c>
      <c r="AV1011" s="10">
        <f t="shared" si="412"/>
        <v>19.772972972972973</v>
      </c>
      <c r="AW1011" s="22">
        <f t="shared" si="413"/>
        <v>0</v>
      </c>
      <c r="AX1011" s="5">
        <f t="shared" si="414"/>
        <v>0</v>
      </c>
      <c r="AY1011" s="4">
        <f>IF(
  AND(Tabela1[[#This Row],[GRUPO | ITEM]]="PALHETAS",NOT(OR(MID(Tabela1[[#This Row],[ITEM]],1,5)="YN-PF",MID(Tabela1[[#This Row],[ITEM]],1,5)="YN-PC"))),
  0,
  IF(
    ROUNDUP(
      IF(
        IF(D1011="A",13-SUM(AR1011:AU1011),IF(D1011="B",11-SUM(AR1011:AU1011),IF(D1011="C",7-SUM(AR1011:AU1011))))
        &lt;0,
        0,
        IF(D1011="A",13-SUM(AR1011:AU1011),IF(D1011="B",11-SUM(AR1011:AU1011),IF(D1011="C",7-SUM(AR1011:AU1011))))
      )
      *AE1011/C1011, 0
    )
    *C1011 = 0,
    0,
    ROUNDUP(
      IF(
        IF(D1011="A",13-SUM(AR1011:AU1011),IF(D1011="B",11-SUM(AR1011:AU1011),IF(D1011="C",7-SUM(AR1011:AU1011))))
        &lt;0,
        0,
        IF(D1011="A",13-SUM(AR1011:AU1011),IF(D1011="B",11-SUM(AR1011:AU1011),IF(D1011="C",7-SUM(AR1011:AU1011))))
      )
      *AE1011/C1011, 0
    ) *C1011
  )
)</f>
        <v>0</v>
      </c>
      <c r="AZ1011" s="26">
        <f>IF(OR(COUNTIF(AB1011,"&gt;="&amp;1.5)+COUNTIF(AA1011,"&gt;="&amp;1.5)+COUNTIF(Z1011,"&gt;="&amp;1.5)+COUNTIF(Y1011,"&gt;="&amp;1.5)+COUNTIF(X1011,"&gt;="&amp;1.5)&gt;=2,COUNTIF(AB1011,"&gt;="&amp;2)&gt;=1,AND(AA1011&gt;=1.5,AB1011&lt;=0.3,AI1011=0)),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+IFERROR(BA1011*C1011,0),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+IFERROR(BA1011*C1011,0),
IFERROR(AVERAGEIF(Tabela1[[#This Row],[COMPRA PADRÃO]:[COMPRA &gt;30%]],"&gt;"&amp;0,Tabela1[[#This Row],[COMPRA PADRÃO]:[COMPRA &gt;30%]]),
0))/Tabela1[[#This Row],[U/CX]],0)*Tabela1[[#This Row],[U/CX]])</f>
        <v>0</v>
      </c>
      <c r="BA1011" s="19"/>
      <c r="BB1011" s="19"/>
      <c r="BC1011" s="5"/>
      <c r="BD1011" s="43">
        <f t="shared" si="415"/>
        <v>63.962264150943398</v>
      </c>
      <c r="BE1011" s="44">
        <f>Tabela1[[#This Row],[MÉDIA DIÁRIA]]*180</f>
        <v>11513.207547169812</v>
      </c>
      <c r="BF1011" s="44">
        <f>Tabela1[[#This Row],[MÉDIA DIÁRIA]]*IF(Tabela1[[#This Row],[ABC FAT]]="A",(13*22),IF(Tabela1[[#This Row],[ABC FAT]]="B",(9*22),IF(Tabela1[[#This Row],[ABC FAT]]="C",(3*22),0)))</f>
        <v>4221.5094339622647</v>
      </c>
      <c r="BG1011" s="44">
        <f>SUM(Tabela1[[#This Row],[ESTOQUE TOTAL]],Tabela1[[#This Row],[TRÂNSITO TOTAL]])</f>
        <v>36580</v>
      </c>
      <c r="BH10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8.6856768272697477E-5</v>
      </c>
    </row>
    <row r="1012" spans="1:61" s="3" customFormat="1" x14ac:dyDescent="0.2">
      <c r="A1012" s="4" t="s">
        <v>202</v>
      </c>
      <c r="B1012" s="4" t="s">
        <v>319</v>
      </c>
      <c r="C1012" s="4">
        <v>15</v>
      </c>
      <c r="D1012" s="4" t="s">
        <v>85</v>
      </c>
      <c r="E1012" s="5">
        <v>15</v>
      </c>
      <c r="F1012" s="4">
        <v>45</v>
      </c>
      <c r="G1012" s="4">
        <v>30</v>
      </c>
      <c r="H1012" s="4">
        <v>15</v>
      </c>
      <c r="I1012" s="4"/>
      <c r="J1012" s="4">
        <v>30</v>
      </c>
      <c r="K1012" s="4">
        <v>15</v>
      </c>
      <c r="L1012" s="4"/>
      <c r="M1012" s="4">
        <v>30</v>
      </c>
      <c r="N1012" s="4">
        <v>30</v>
      </c>
      <c r="O1012" s="4">
        <v>30</v>
      </c>
      <c r="P1012" s="4"/>
      <c r="Q1012" s="13">
        <f t="shared" si="390"/>
        <v>0.5625</v>
      </c>
      <c r="R1012" s="16">
        <f t="shared" si="391"/>
        <v>1.6875</v>
      </c>
      <c r="S1012" s="16">
        <f t="shared" si="392"/>
        <v>1.125</v>
      </c>
      <c r="T1012" s="16">
        <f t="shared" si="393"/>
        <v>0.5625</v>
      </c>
      <c r="U1012" s="16">
        <f t="shared" si="394"/>
        <v>0</v>
      </c>
      <c r="V1012" s="16">
        <f t="shared" si="395"/>
        <v>1.125</v>
      </c>
      <c r="W1012" s="16">
        <f t="shared" si="396"/>
        <v>0.5625</v>
      </c>
      <c r="X1012" s="16">
        <f t="shared" si="397"/>
        <v>0</v>
      </c>
      <c r="Y1012" s="16">
        <f t="shared" si="398"/>
        <v>1.125</v>
      </c>
      <c r="Z1012" s="16">
        <f t="shared" si="399"/>
        <v>1.125</v>
      </c>
      <c r="AA1012" s="16">
        <f t="shared" si="400"/>
        <v>1.125</v>
      </c>
      <c r="AB1012" s="17">
        <f t="shared" si="401"/>
        <v>0</v>
      </c>
      <c r="AC1012" s="15">
        <v>3435.3</v>
      </c>
      <c r="AD1012" s="14">
        <f>AVERAGE(Tabela1[[#This Row],[202407-JUL]:[202506-JUN]])</f>
        <v>26.666666666666668</v>
      </c>
      <c r="AE1012" s="14">
        <f t="shared" si="402"/>
        <v>26.666666666666668</v>
      </c>
      <c r="AF1012" s="5">
        <v>2</v>
      </c>
      <c r="AG1012" s="6">
        <v>540</v>
      </c>
      <c r="AH1012" s="4">
        <v>0</v>
      </c>
      <c r="AI1012" s="23">
        <f>SUM(Tabela1[[#This Row],[ESTOQUE RJ]:[ESTOQUE SC]])</f>
        <v>540</v>
      </c>
      <c r="AJ1012" s="4">
        <v>0</v>
      </c>
      <c r="AK1012" s="4">
        <v>0</v>
      </c>
      <c r="AL1012" s="24">
        <f>SUM(Tabela1[[#This Row],[QTD CONTAINER]:[QTD FÁBRICA]])</f>
        <v>0</v>
      </c>
      <c r="AM1012" s="7">
        <f t="shared" si="403"/>
        <v>20.25</v>
      </c>
      <c r="AN1012" s="7">
        <f t="shared" si="404"/>
        <v>0</v>
      </c>
      <c r="AO1012" s="8">
        <f t="shared" si="405"/>
        <v>0</v>
      </c>
      <c r="AP1012" s="9">
        <f t="shared" si="406"/>
        <v>0</v>
      </c>
      <c r="AQ1012" s="25">
        <f t="shared" si="407"/>
        <v>20.25</v>
      </c>
      <c r="AR1012" s="18">
        <f t="shared" si="408"/>
        <v>20.25</v>
      </c>
      <c r="AS1012" s="7">
        <f t="shared" si="409"/>
        <v>0</v>
      </c>
      <c r="AT1012" s="8">
        <f t="shared" si="410"/>
        <v>0</v>
      </c>
      <c r="AU1012" s="9">
        <f t="shared" si="411"/>
        <v>0</v>
      </c>
      <c r="AV1012" s="10">
        <f t="shared" si="412"/>
        <v>20.25</v>
      </c>
      <c r="AW1012" s="22">
        <f t="shared" si="413"/>
        <v>0</v>
      </c>
      <c r="AX1012" s="5">
        <f t="shared" si="414"/>
        <v>0</v>
      </c>
      <c r="AY1012" s="4">
        <f>IF(
  AND(Tabela1[[#This Row],[GRUPO | ITEM]]="PALHETAS",NOT(OR(MID(Tabela1[[#This Row],[ITEM]],1,5)="YN-PF",MID(Tabela1[[#This Row],[ITEM]],1,5)="YN-PC"))),
  0,
  IF(
    ROUNDUP(
      IF(
        IF(D1012="A",13-SUM(AR1012:AU1012),IF(D1012="B",11-SUM(AR1012:AU1012),IF(D1012="C",7-SUM(AR1012:AU1012))))
        &lt;0,
        0,
        IF(D1012="A",13-SUM(AR1012:AU1012),IF(D1012="B",11-SUM(AR1012:AU1012),IF(D1012="C",7-SUM(AR1012:AU1012))))
      )
      *AE1012/C1012, 0
    )
    *C1012 = 0,
    0,
    ROUNDUP(
      IF(
        IF(D1012="A",13-SUM(AR1012:AU1012),IF(D1012="B",11-SUM(AR1012:AU1012),IF(D1012="C",7-SUM(AR1012:AU1012))))
        &lt;0,
        0,
        IF(D1012="A",13-SUM(AR1012:AU1012),IF(D1012="B",11-SUM(AR1012:AU1012),IF(D1012="C",7-SUM(AR1012:AU1012))))
      )
      *AE1012/C1012, 0
    ) *C1012
  )
)</f>
        <v>0</v>
      </c>
      <c r="AZ1012" s="26">
        <f>IF(OR(COUNTIF(AB1012,"&gt;="&amp;1.5)+COUNTIF(AA1012,"&gt;="&amp;1.5)+COUNTIF(Z1012,"&gt;="&amp;1.5)+COUNTIF(Y1012,"&gt;="&amp;1.5)+COUNTIF(X1012,"&gt;="&amp;1.5)&gt;=2,COUNTIF(AB1012,"&gt;="&amp;2)&gt;=1,AND(AA1012&gt;=1.5,AB1012&lt;=0.3,AI1012=0)),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+IFERROR(BA1012*C1012,0),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+IFERROR(BA1012*C1012,0),
IFERROR(AVERAGEIF(Tabela1[[#This Row],[COMPRA PADRÃO]:[COMPRA &gt;30%]],"&gt;"&amp;0,Tabela1[[#This Row],[COMPRA PADRÃO]:[COMPRA &gt;30%]]),
0))/Tabela1[[#This Row],[U/CX]],0)*Tabela1[[#This Row],[U/CX]])</f>
        <v>0</v>
      </c>
      <c r="BA1012" s="33"/>
      <c r="BB1012" s="33"/>
      <c r="BC1012" s="42"/>
      <c r="BD1012" s="43">
        <f t="shared" si="415"/>
        <v>0.90566037735849059</v>
      </c>
      <c r="BE1012" s="44">
        <f>Tabela1[[#This Row],[MÉDIA DIÁRIA]]*180</f>
        <v>163.01886792452831</v>
      </c>
      <c r="BF1012" s="44">
        <f>Tabela1[[#This Row],[MÉDIA DIÁRIA]]*IF(Tabela1[[#This Row],[ABC FAT]]="A",(13*22),IF(Tabela1[[#This Row],[ABC FAT]]="B",(9*22),IF(Tabela1[[#This Row],[ABC FAT]]="C",(3*22),0)))</f>
        <v>59.773584905660378</v>
      </c>
      <c r="BG1012" s="44">
        <f>SUM(Tabela1[[#This Row],[ESTOQUE TOTAL]],Tabela1[[#This Row],[TRÂNSITO TOTAL]])</f>
        <v>540</v>
      </c>
      <c r="BH10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1013" spans="1:61" s="3" customFormat="1" x14ac:dyDescent="0.2">
      <c r="A1013" s="4" t="s">
        <v>34</v>
      </c>
      <c r="B1013" s="4" t="s">
        <v>577</v>
      </c>
      <c r="C1013" s="4">
        <v>100</v>
      </c>
      <c r="D1013" s="4" t="s">
        <v>85</v>
      </c>
      <c r="E1013" s="5">
        <v>20</v>
      </c>
      <c r="F1013" s="4"/>
      <c r="G1013" s="4">
        <v>40</v>
      </c>
      <c r="H1013" s="4">
        <v>5</v>
      </c>
      <c r="I1013" s="4">
        <v>40</v>
      </c>
      <c r="J1013" s="4">
        <v>10</v>
      </c>
      <c r="K1013" s="4">
        <v>20</v>
      </c>
      <c r="L1013" s="4">
        <v>50</v>
      </c>
      <c r="M1013" s="4">
        <v>10</v>
      </c>
      <c r="N1013" s="4"/>
      <c r="O1013" s="4">
        <v>30</v>
      </c>
      <c r="P1013" s="4"/>
      <c r="Q1013" s="13">
        <f t="shared" si="390"/>
        <v>0.8</v>
      </c>
      <c r="R1013" s="16">
        <f t="shared" si="391"/>
        <v>0</v>
      </c>
      <c r="S1013" s="16">
        <f t="shared" si="392"/>
        <v>1.6</v>
      </c>
      <c r="T1013" s="16">
        <f t="shared" si="393"/>
        <v>0.2</v>
      </c>
      <c r="U1013" s="16">
        <f t="shared" si="394"/>
        <v>1.6</v>
      </c>
      <c r="V1013" s="16">
        <f t="shared" si="395"/>
        <v>0.4</v>
      </c>
      <c r="W1013" s="16">
        <f t="shared" si="396"/>
        <v>0.8</v>
      </c>
      <c r="X1013" s="16">
        <f t="shared" si="397"/>
        <v>2</v>
      </c>
      <c r="Y1013" s="16">
        <f t="shared" si="398"/>
        <v>0.4</v>
      </c>
      <c r="Z1013" s="16">
        <f t="shared" si="399"/>
        <v>0</v>
      </c>
      <c r="AA1013" s="16">
        <f t="shared" si="400"/>
        <v>1.2</v>
      </c>
      <c r="AB1013" s="17">
        <f t="shared" si="401"/>
        <v>0</v>
      </c>
      <c r="AC1013" s="15">
        <v>2474.9</v>
      </c>
      <c r="AD1013" s="14">
        <f>AVERAGE(Tabela1[[#This Row],[202407-JUL]:[202506-JUN]])</f>
        <v>25</v>
      </c>
      <c r="AE1013" s="14">
        <f t="shared" si="402"/>
        <v>27.5</v>
      </c>
      <c r="AF1013" s="5">
        <v>0</v>
      </c>
      <c r="AG1013" s="6">
        <v>486</v>
      </c>
      <c r="AH1013" s="4">
        <v>0</v>
      </c>
      <c r="AI1013" s="23">
        <f>SUM(Tabela1[[#This Row],[ESTOQUE RJ]:[ESTOQUE SC]])</f>
        <v>486</v>
      </c>
      <c r="AJ1013" s="4">
        <v>0</v>
      </c>
      <c r="AK1013" s="4">
        <v>0</v>
      </c>
      <c r="AL1013" s="24">
        <f>SUM(Tabela1[[#This Row],[QTD CONTAINER]:[QTD FÁBRICA]])</f>
        <v>0</v>
      </c>
      <c r="AM1013" s="7">
        <f t="shared" si="403"/>
        <v>19.440000000000001</v>
      </c>
      <c r="AN1013" s="7">
        <f t="shared" si="404"/>
        <v>0</v>
      </c>
      <c r="AO1013" s="8">
        <f t="shared" si="405"/>
        <v>0</v>
      </c>
      <c r="AP1013" s="9">
        <f t="shared" si="406"/>
        <v>0</v>
      </c>
      <c r="AQ1013" s="25">
        <f t="shared" si="407"/>
        <v>19.440000000000001</v>
      </c>
      <c r="AR1013" s="18">
        <f t="shared" si="408"/>
        <v>17.672727272727272</v>
      </c>
      <c r="AS1013" s="7">
        <f t="shared" si="409"/>
        <v>0</v>
      </c>
      <c r="AT1013" s="8">
        <f t="shared" si="410"/>
        <v>0</v>
      </c>
      <c r="AU1013" s="9">
        <f t="shared" si="411"/>
        <v>0</v>
      </c>
      <c r="AV1013" s="10">
        <f t="shared" si="412"/>
        <v>17.672727272727272</v>
      </c>
      <c r="AW1013" s="22">
        <f t="shared" si="413"/>
        <v>0</v>
      </c>
      <c r="AX1013" s="5">
        <f t="shared" si="414"/>
        <v>0</v>
      </c>
      <c r="AY1013" s="4">
        <f>IF(
  AND(Tabela1[[#This Row],[GRUPO | ITEM]]="PALHETAS",NOT(OR(MID(Tabela1[[#This Row],[ITEM]],1,5)="YN-PF",MID(Tabela1[[#This Row],[ITEM]],1,5)="YN-PC"))),
  0,
  IF(
    ROUNDUP(
      IF(
        IF(D1013="A",13-SUM(AR1013:AU1013),IF(D1013="B",11-SUM(AR1013:AU1013),IF(D1013="C",7-SUM(AR1013:AU1013))))
        &lt;0,
        0,
        IF(D1013="A",13-SUM(AR1013:AU1013),IF(D1013="B",11-SUM(AR1013:AU1013),IF(D1013="C",7-SUM(AR1013:AU1013))))
      )
      *AE1013/C1013, 0
    )
    *C1013 = 0,
    0,
    ROUNDUP(
      IF(
        IF(D1013="A",13-SUM(AR1013:AU1013),IF(D1013="B",11-SUM(AR1013:AU1013),IF(D1013="C",7-SUM(AR1013:AU1013))))
        &lt;0,
        0,
        IF(D1013="A",13-SUM(AR1013:AU1013),IF(D1013="B",11-SUM(AR1013:AU1013),IF(D1013="C",7-SUM(AR1013:AU1013))))
      )
      *AE1013/C1013, 0
    ) *C1013
  )
)</f>
        <v>0</v>
      </c>
      <c r="AZ1013" s="26">
        <f>IF(OR(COUNTIF(AB1013,"&gt;="&amp;1.5)+COUNTIF(AA1013,"&gt;="&amp;1.5)+COUNTIF(Z1013,"&gt;="&amp;1.5)+COUNTIF(Y1013,"&gt;="&amp;1.5)+COUNTIF(X1013,"&gt;="&amp;1.5)&gt;=2,COUNTIF(AB1013,"&gt;="&amp;2)&gt;=1,AND(AA1013&gt;=1.5,AB1013&lt;=0.3,AI1013=0)),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+IFERROR(BA1013*C1013,0),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+IFERROR(BA1013*C1013,0),
IFERROR(AVERAGEIF(Tabela1[[#This Row],[COMPRA PADRÃO]:[COMPRA &gt;30%]],"&gt;"&amp;0,Tabela1[[#This Row],[COMPRA PADRÃO]:[COMPRA &gt;30%]]),
0))/Tabela1[[#This Row],[U/CX]],0)*Tabela1[[#This Row],[U/CX]])</f>
        <v>0</v>
      </c>
      <c r="BA1013" s="19"/>
      <c r="BB1013" s="19"/>
      <c r="BC1013" s="41"/>
      <c r="BD1013" s="43">
        <f t="shared" si="415"/>
        <v>0.84905660377358494</v>
      </c>
      <c r="BE1013" s="44">
        <f>Tabela1[[#This Row],[MÉDIA DIÁRIA]]*180</f>
        <v>152.83018867924528</v>
      </c>
      <c r="BF1013" s="44">
        <f>Tabela1[[#This Row],[MÉDIA DIÁRIA]]*IF(Tabela1[[#This Row],[ABC FAT]]="A",(13*22),IF(Tabela1[[#This Row],[ABC FAT]]="B",(9*22),IF(Tabela1[[#This Row],[ABC FAT]]="C",(3*22),0)))</f>
        <v>56.037735849056602</v>
      </c>
      <c r="BG1013" s="44">
        <f>SUM(Tabela1[[#This Row],[ESTOQUE TOTAL]],Tabela1[[#This Row],[TRÂNSITO TOTAL]])</f>
        <v>486</v>
      </c>
      <c r="BH10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6.5432098765432099E-3</v>
      </c>
    </row>
    <row r="1014" spans="1:61" s="3" customFormat="1" x14ac:dyDescent="0.2">
      <c r="A1014" s="4" t="s">
        <v>34</v>
      </c>
      <c r="B1014" s="4" t="s">
        <v>543</v>
      </c>
      <c r="C1014" s="4">
        <v>100</v>
      </c>
      <c r="D1014" s="4" t="s">
        <v>85</v>
      </c>
      <c r="E1014" s="5">
        <v>60</v>
      </c>
      <c r="F1014" s="4">
        <v>530</v>
      </c>
      <c r="G1014" s="4"/>
      <c r="H1014" s="4">
        <v>40</v>
      </c>
      <c r="I1014" s="4"/>
      <c r="J1014" s="4">
        <v>10</v>
      </c>
      <c r="K1014" s="4"/>
      <c r="L1014" s="4"/>
      <c r="M1014" s="4">
        <v>70</v>
      </c>
      <c r="N1014" s="4">
        <v>10</v>
      </c>
      <c r="O1014" s="4">
        <v>60</v>
      </c>
      <c r="P1014" s="4"/>
      <c r="Q1014" s="13">
        <f t="shared" si="390"/>
        <v>0.53846153846153844</v>
      </c>
      <c r="R1014" s="16">
        <f t="shared" si="391"/>
        <v>4.7564102564102564</v>
      </c>
      <c r="S1014" s="16">
        <f t="shared" si="392"/>
        <v>0</v>
      </c>
      <c r="T1014" s="16">
        <f t="shared" si="393"/>
        <v>0.35897435897435898</v>
      </c>
      <c r="U1014" s="16">
        <f t="shared" si="394"/>
        <v>0</v>
      </c>
      <c r="V1014" s="16">
        <f t="shared" si="395"/>
        <v>8.9743589743589744E-2</v>
      </c>
      <c r="W1014" s="16">
        <f t="shared" si="396"/>
        <v>0</v>
      </c>
      <c r="X1014" s="16">
        <f t="shared" si="397"/>
        <v>0</v>
      </c>
      <c r="Y1014" s="16">
        <f t="shared" si="398"/>
        <v>0.62820512820512819</v>
      </c>
      <c r="Z1014" s="16">
        <f t="shared" si="399"/>
        <v>8.9743589743589744E-2</v>
      </c>
      <c r="AA1014" s="16">
        <f t="shared" si="400"/>
        <v>0.53846153846153844</v>
      </c>
      <c r="AB1014" s="17">
        <f t="shared" si="401"/>
        <v>0</v>
      </c>
      <c r="AC1014" s="15">
        <v>8046.2</v>
      </c>
      <c r="AD1014" s="14">
        <f>AVERAGE(Tabela1[[#This Row],[202407-JUL]:[202506-JUN]])</f>
        <v>111.42857142857143</v>
      </c>
      <c r="AE1014" s="14">
        <f t="shared" si="402"/>
        <v>152</v>
      </c>
      <c r="AF1014" s="5">
        <v>0</v>
      </c>
      <c r="AG1014" s="6">
        <v>1364</v>
      </c>
      <c r="AH1014" s="4">
        <v>0</v>
      </c>
      <c r="AI1014" s="23">
        <f>SUM(Tabela1[[#This Row],[ESTOQUE RJ]:[ESTOQUE SC]])</f>
        <v>1364</v>
      </c>
      <c r="AJ1014" s="4">
        <v>500</v>
      </c>
      <c r="AK1014" s="4">
        <v>0</v>
      </c>
      <c r="AL1014" s="24">
        <f>SUM(Tabela1[[#This Row],[QTD CONTAINER]:[QTD FÁBRICA]])</f>
        <v>500</v>
      </c>
      <c r="AM1014" s="7">
        <f t="shared" si="403"/>
        <v>12.24102564102564</v>
      </c>
      <c r="AN1014" s="7">
        <f t="shared" si="404"/>
        <v>0</v>
      </c>
      <c r="AO1014" s="8">
        <f t="shared" si="405"/>
        <v>4.4871794871794872</v>
      </c>
      <c r="AP1014" s="9">
        <f t="shared" si="406"/>
        <v>0</v>
      </c>
      <c r="AQ1014" s="25">
        <f t="shared" si="407"/>
        <v>16.728205128205126</v>
      </c>
      <c r="AR1014" s="18">
        <f t="shared" si="408"/>
        <v>8.973684210526315</v>
      </c>
      <c r="AS1014" s="7">
        <f t="shared" si="409"/>
        <v>0</v>
      </c>
      <c r="AT1014" s="8">
        <f t="shared" si="410"/>
        <v>3.2894736842105261</v>
      </c>
      <c r="AU1014" s="9">
        <f t="shared" si="411"/>
        <v>0</v>
      </c>
      <c r="AV1014" s="10">
        <f t="shared" si="412"/>
        <v>12.263157894736841</v>
      </c>
      <c r="AW1014" s="22">
        <f t="shared" si="413"/>
        <v>0</v>
      </c>
      <c r="AX1014" s="5">
        <f t="shared" si="414"/>
        <v>0</v>
      </c>
      <c r="AY1014" s="4">
        <f>IF(
  AND(Tabela1[[#This Row],[GRUPO | ITEM]]="PALHETAS",NOT(OR(MID(Tabela1[[#This Row],[ITEM]],1,5)="YN-PF",MID(Tabela1[[#This Row],[ITEM]],1,5)="YN-PC"))),
  0,
  IF(
    ROUNDUP(
      IF(
        IF(D1014="A",13-SUM(AR1014:AU1014),IF(D1014="B",11-SUM(AR1014:AU1014),IF(D1014="C",7-SUM(AR1014:AU1014))))
        &lt;0,
        0,
        IF(D1014="A",13-SUM(AR1014:AU1014),IF(D1014="B",11-SUM(AR1014:AU1014),IF(D1014="C",7-SUM(AR1014:AU1014))))
      )
      *AE1014/C1014, 0
    )
    *C1014 = 0,
    0,
    ROUNDUP(
      IF(
        IF(D1014="A",13-SUM(AR1014:AU1014),IF(D1014="B",11-SUM(AR1014:AU1014),IF(D1014="C",7-SUM(AR1014:AU1014))))
        &lt;0,
        0,
        IF(D1014="A",13-SUM(AR1014:AU1014),IF(D1014="B",11-SUM(AR1014:AU1014),IF(D1014="C",7-SUM(AR1014:AU1014))))
      )
      *AE1014/C1014, 0
    ) *C1014
  )
)</f>
        <v>0</v>
      </c>
      <c r="AZ1014" s="26">
        <f>IF(OR(COUNTIF(AB1014,"&gt;="&amp;1.5)+COUNTIF(AA1014,"&gt;="&amp;1.5)+COUNTIF(Z1014,"&gt;="&amp;1.5)+COUNTIF(Y1014,"&gt;="&amp;1.5)+COUNTIF(X1014,"&gt;="&amp;1.5)&gt;=2,COUNTIF(AB1014,"&gt;="&amp;2)&gt;=1,AND(AA1014&gt;=1.5,AB1014&lt;=0.3,AI1014=0)),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+IFERROR(BA1014*C1014,0),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+IFERROR(BA1014*C1014,0),
IFERROR(AVERAGEIF(Tabela1[[#This Row],[COMPRA PADRÃO]:[COMPRA &gt;30%]],"&gt;"&amp;0,Tabela1[[#This Row],[COMPRA PADRÃO]:[COMPRA &gt;30%]]),
0))/Tabela1[[#This Row],[U/CX]],0)*Tabela1[[#This Row],[U/CX]])</f>
        <v>0</v>
      </c>
      <c r="BA1014" s="19"/>
      <c r="BB1014" s="19"/>
      <c r="BC1014" s="5"/>
      <c r="BD1014" s="43">
        <f t="shared" si="415"/>
        <v>2.9433962264150941</v>
      </c>
      <c r="BE1014" s="44">
        <f>Tabela1[[#This Row],[MÉDIA DIÁRIA]]*180</f>
        <v>529.81132075471692</v>
      </c>
      <c r="BF1014" s="44">
        <f>Tabela1[[#This Row],[MÉDIA DIÁRIA]]*IF(Tabela1[[#This Row],[ABC FAT]]="A",(13*22),IF(Tabela1[[#This Row],[ABC FAT]]="B",(9*22),IF(Tabela1[[#This Row],[ABC FAT]]="C",(3*22),0)))</f>
        <v>194.2641509433962</v>
      </c>
      <c r="BG1014" s="44">
        <f>SUM(Tabela1[[#This Row],[ESTOQUE TOTAL]],Tabela1[[#This Row],[TRÂNSITO TOTAL]])</f>
        <v>1864</v>
      </c>
      <c r="BH10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1.8874643874643878E-3</v>
      </c>
    </row>
    <row r="1015" spans="1:61" s="3" customFormat="1" x14ac:dyDescent="0.2">
      <c r="A1015" s="4" t="s">
        <v>39</v>
      </c>
      <c r="B1015" s="4" t="s">
        <v>681</v>
      </c>
      <c r="C1015" s="4">
        <v>20</v>
      </c>
      <c r="D1015" s="4" t="s">
        <v>85</v>
      </c>
      <c r="E1015" s="5"/>
      <c r="F1015" s="4"/>
      <c r="G1015" s="4"/>
      <c r="H1015" s="4">
        <v>2</v>
      </c>
      <c r="I1015" s="4"/>
      <c r="J1015" s="4"/>
      <c r="K1015" s="4">
        <v>2</v>
      </c>
      <c r="L1015" s="4">
        <v>100</v>
      </c>
      <c r="M1015" s="4">
        <v>50</v>
      </c>
      <c r="N1015" s="4">
        <v>5</v>
      </c>
      <c r="O1015" s="4">
        <v>10</v>
      </c>
      <c r="P1015" s="4">
        <v>95</v>
      </c>
      <c r="Q1015" s="13">
        <f t="shared" si="390"/>
        <v>0</v>
      </c>
      <c r="R1015" s="16">
        <f t="shared" si="391"/>
        <v>0</v>
      </c>
      <c r="S1015" s="16">
        <f t="shared" si="392"/>
        <v>0</v>
      </c>
      <c r="T1015" s="16">
        <f t="shared" si="393"/>
        <v>5.3030303030303032E-2</v>
      </c>
      <c r="U1015" s="16">
        <f t="shared" si="394"/>
        <v>0</v>
      </c>
      <c r="V1015" s="16">
        <f t="shared" si="395"/>
        <v>0</v>
      </c>
      <c r="W1015" s="16">
        <f t="shared" si="396"/>
        <v>5.3030303030303032E-2</v>
      </c>
      <c r="X1015" s="16">
        <f t="shared" si="397"/>
        <v>2.6515151515151514</v>
      </c>
      <c r="Y1015" s="16">
        <f t="shared" si="398"/>
        <v>1.3257575757575757</v>
      </c>
      <c r="Z1015" s="16">
        <f t="shared" si="399"/>
        <v>0.13257575757575757</v>
      </c>
      <c r="AA1015" s="16">
        <f t="shared" si="400"/>
        <v>0.26515151515151514</v>
      </c>
      <c r="AB1015" s="17">
        <f t="shared" si="401"/>
        <v>2.518939393939394</v>
      </c>
      <c r="AC1015" s="15">
        <v>19439.91</v>
      </c>
      <c r="AD1015" s="14">
        <f>AVERAGE(Tabela1[[#This Row],[202407-JUL]:[202506-JUN]])</f>
        <v>37.714285714285715</v>
      </c>
      <c r="AE1015" s="14">
        <f t="shared" si="402"/>
        <v>81.666666666666671</v>
      </c>
      <c r="AF1015" s="5">
        <v>0</v>
      </c>
      <c r="AG1015" s="6">
        <v>635</v>
      </c>
      <c r="AH1015" s="4">
        <v>0</v>
      </c>
      <c r="AI1015" s="23">
        <f>SUM(Tabela1[[#This Row],[ESTOQUE RJ]:[ESTOQUE SC]])</f>
        <v>635</v>
      </c>
      <c r="AJ1015" s="4">
        <v>0</v>
      </c>
      <c r="AK1015" s="4">
        <v>0</v>
      </c>
      <c r="AL1015" s="24">
        <f>SUM(Tabela1[[#This Row],[QTD CONTAINER]:[QTD FÁBRICA]])</f>
        <v>0</v>
      </c>
      <c r="AM1015" s="7">
        <f t="shared" si="403"/>
        <v>16.837121212121211</v>
      </c>
      <c r="AN1015" s="7">
        <f t="shared" si="404"/>
        <v>0</v>
      </c>
      <c r="AO1015" s="8">
        <f t="shared" si="405"/>
        <v>0</v>
      </c>
      <c r="AP1015" s="9">
        <f t="shared" si="406"/>
        <v>0</v>
      </c>
      <c r="AQ1015" s="25">
        <f t="shared" si="407"/>
        <v>16.837121212121211</v>
      </c>
      <c r="AR1015" s="18">
        <f t="shared" si="408"/>
        <v>7.7755102040816322</v>
      </c>
      <c r="AS1015" s="7">
        <f t="shared" si="409"/>
        <v>0</v>
      </c>
      <c r="AT1015" s="8">
        <f t="shared" si="410"/>
        <v>0</v>
      </c>
      <c r="AU1015" s="9">
        <f t="shared" si="411"/>
        <v>0</v>
      </c>
      <c r="AV1015" s="10">
        <f t="shared" si="412"/>
        <v>7.7755102040816322</v>
      </c>
      <c r="AW1015" s="22">
        <f t="shared" si="413"/>
        <v>7.7064220183486238</v>
      </c>
      <c r="AX1015" s="5">
        <f t="shared" si="414"/>
        <v>0</v>
      </c>
      <c r="AY1015" s="4">
        <f>IF(
  AND(Tabela1[[#This Row],[GRUPO | ITEM]]="PALHETAS",NOT(OR(MID(Tabela1[[#This Row],[ITEM]],1,5)="YN-PF",MID(Tabela1[[#This Row],[ITEM]],1,5)="YN-PC"))),
  0,
  IF(
    ROUNDUP(
      IF(
        IF(D1015="A",13-SUM(AR1015:AU1015),IF(D1015="B",11-SUM(AR1015:AU1015),IF(D1015="C",7-SUM(AR1015:AU1015))))
        &lt;0,
        0,
        IF(D1015="A",13-SUM(AR1015:AU1015),IF(D1015="B",11-SUM(AR1015:AU1015),IF(D1015="C",7-SUM(AR1015:AU1015))))
      )
      *AE1015/C1015, 0
    )
    *C1015 = 0,
    0,
    ROUNDUP(
      IF(
        IF(D1015="A",13-SUM(AR1015:AU1015),IF(D1015="B",11-SUM(AR1015:AU1015),IF(D1015="C",7-SUM(AR1015:AU1015))))
        &lt;0,
        0,
        IF(D1015="A",13-SUM(AR1015:AU1015),IF(D1015="B",11-SUM(AR1015:AU1015),IF(D1015="C",7-SUM(AR1015:AU1015))))
      )
      *AE1015/C1015, 0
    ) *C1015
  )
)</f>
        <v>0</v>
      </c>
      <c r="AZ1015" s="26">
        <f>IF(OR(COUNTIF(AB1015,"&gt;="&amp;1.5)+COUNTIF(AA1015,"&gt;="&amp;1.5)+COUNTIF(Z1015,"&gt;="&amp;1.5)+COUNTIF(Y1015,"&gt;="&amp;1.5)+COUNTIF(X1015,"&gt;="&amp;1.5)&gt;=2,COUNTIF(AB1015,"&gt;="&amp;2)&gt;=1,AND(AA1015&gt;=1.5,AB1015&lt;=0.3,AI1015=0)),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+IFERROR(BA1015*C1015,0),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+IFERROR(BA1015*C1015,0),
IFERROR(AVERAGEIF(Tabela1[[#This Row],[COMPRA PADRÃO]:[COMPRA &gt;30%]],"&gt;"&amp;0,Tabela1[[#This Row],[COMPRA PADRÃO]:[COMPRA &gt;30%]]),
0))/Tabela1[[#This Row],[U/CX]],0)*Tabela1[[#This Row],[U/CX]])</f>
        <v>460</v>
      </c>
      <c r="BA1015" s="19"/>
      <c r="BB1015" s="19"/>
      <c r="BC1015" s="41"/>
      <c r="BD1015" s="43">
        <f t="shared" si="415"/>
        <v>0.99622641509433962</v>
      </c>
      <c r="BE1015" s="44">
        <f>Tabela1[[#This Row],[MÉDIA DIÁRIA]]*180</f>
        <v>179.32075471698113</v>
      </c>
      <c r="BF1015" s="44">
        <f>Tabela1[[#This Row],[MÉDIA DIÁRIA]]*IF(Tabela1[[#This Row],[ABC FAT]]="A",(13*22),IF(Tabela1[[#This Row],[ABC FAT]]="B",(9*22),IF(Tabela1[[#This Row],[ABC FAT]]="C",(3*22),0)))</f>
        <v>65.750943396226418</v>
      </c>
      <c r="BG1015" s="44">
        <f>SUM(Tabela1[[#This Row],[ESTOQUE TOTAL]],Tabela1[[#This Row],[TRÂNSITO TOTAL]])</f>
        <v>635</v>
      </c>
      <c r="BH10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5.5765993265993264E-3</v>
      </c>
    </row>
    <row r="1016" spans="1:61" s="3" customFormat="1" x14ac:dyDescent="0.2">
      <c r="A1016" s="4" t="s">
        <v>32</v>
      </c>
      <c r="B1016" s="4" t="s">
        <v>130</v>
      </c>
      <c r="C1016" s="4">
        <v>40</v>
      </c>
      <c r="D1016" s="4" t="s">
        <v>16</v>
      </c>
      <c r="E1016" s="5"/>
      <c r="F1016" s="4"/>
      <c r="G1016" s="4">
        <v>240</v>
      </c>
      <c r="H1016" s="4">
        <v>600</v>
      </c>
      <c r="I1016" s="4">
        <v>160</v>
      </c>
      <c r="J1016" s="4"/>
      <c r="K1016" s="4">
        <v>320</v>
      </c>
      <c r="L1016" s="4">
        <v>80</v>
      </c>
      <c r="M1016" s="4">
        <v>240</v>
      </c>
      <c r="N1016" s="4">
        <v>240</v>
      </c>
      <c r="O1016" s="4">
        <v>80</v>
      </c>
      <c r="P1016" s="4">
        <v>200</v>
      </c>
      <c r="Q1016" s="13">
        <f t="shared" si="390"/>
        <v>0</v>
      </c>
      <c r="R1016" s="16">
        <f t="shared" si="391"/>
        <v>0</v>
      </c>
      <c r="S1016" s="16">
        <f t="shared" si="392"/>
        <v>1</v>
      </c>
      <c r="T1016" s="16">
        <f t="shared" si="393"/>
        <v>2.5</v>
      </c>
      <c r="U1016" s="16">
        <f t="shared" si="394"/>
        <v>0.66666666666666663</v>
      </c>
      <c r="V1016" s="16">
        <f t="shared" si="395"/>
        <v>0</v>
      </c>
      <c r="W1016" s="16">
        <f t="shared" si="396"/>
        <v>1.3333333333333333</v>
      </c>
      <c r="X1016" s="16">
        <f t="shared" si="397"/>
        <v>0.33333333333333331</v>
      </c>
      <c r="Y1016" s="16">
        <f t="shared" si="398"/>
        <v>1</v>
      </c>
      <c r="Z1016" s="16">
        <f t="shared" si="399"/>
        <v>1</v>
      </c>
      <c r="AA1016" s="16">
        <f t="shared" si="400"/>
        <v>0.33333333333333331</v>
      </c>
      <c r="AB1016" s="17">
        <f t="shared" si="401"/>
        <v>0.83333333333333337</v>
      </c>
      <c r="AC1016" s="15">
        <v>31389.200000000001</v>
      </c>
      <c r="AD1016" s="14">
        <f>AVERAGE(Tabela1[[#This Row],[202407-JUL]:[202506-JUN]])</f>
        <v>240</v>
      </c>
      <c r="AE1016" s="14">
        <f t="shared" si="402"/>
        <v>240</v>
      </c>
      <c r="AF1016" s="5">
        <v>2</v>
      </c>
      <c r="AG1016" s="6">
        <v>1560</v>
      </c>
      <c r="AH1016" s="4">
        <v>2880</v>
      </c>
      <c r="AI1016" s="23">
        <f>SUM(Tabela1[[#This Row],[ESTOQUE RJ]:[ESTOQUE SC]])</f>
        <v>4440</v>
      </c>
      <c r="AJ1016" s="4">
        <v>0</v>
      </c>
      <c r="AK1016" s="4">
        <v>0</v>
      </c>
      <c r="AL1016" s="24">
        <f>SUM(Tabela1[[#This Row],[QTD CONTAINER]:[QTD FÁBRICA]])</f>
        <v>0</v>
      </c>
      <c r="AM1016" s="7">
        <f t="shared" si="403"/>
        <v>6.5</v>
      </c>
      <c r="AN1016" s="7">
        <f t="shared" si="404"/>
        <v>12</v>
      </c>
      <c r="AO1016" s="8">
        <f t="shared" si="405"/>
        <v>0</v>
      </c>
      <c r="AP1016" s="9">
        <f t="shared" si="406"/>
        <v>0</v>
      </c>
      <c r="AQ1016" s="25">
        <f t="shared" si="407"/>
        <v>18.5</v>
      </c>
      <c r="AR1016" s="18">
        <f t="shared" si="408"/>
        <v>6.5</v>
      </c>
      <c r="AS1016" s="7">
        <f t="shared" si="409"/>
        <v>12</v>
      </c>
      <c r="AT1016" s="8">
        <f t="shared" si="410"/>
        <v>0</v>
      </c>
      <c r="AU1016" s="9">
        <f t="shared" si="411"/>
        <v>0</v>
      </c>
      <c r="AV1016" s="10">
        <f t="shared" si="412"/>
        <v>18.5</v>
      </c>
      <c r="AW1016" s="22">
        <f t="shared" si="413"/>
        <v>0</v>
      </c>
      <c r="AX1016" s="5">
        <f t="shared" si="414"/>
        <v>0</v>
      </c>
      <c r="AY1016" s="4">
        <f>IF(
  AND(Tabela1[[#This Row],[GRUPO | ITEM]]="PALHETAS",NOT(OR(MID(Tabela1[[#This Row],[ITEM]],1,5)="YN-PF",MID(Tabela1[[#This Row],[ITEM]],1,5)="YN-PC"))),
  0,
  IF(
    ROUNDUP(
      IF(
        IF(D1016="A",13-SUM(AR1016:AU1016),IF(D1016="B",11-SUM(AR1016:AU1016),IF(D1016="C",7-SUM(AR1016:AU1016))))
        &lt;0,
        0,
        IF(D1016="A",13-SUM(AR1016:AU1016),IF(D1016="B",11-SUM(AR1016:AU1016),IF(D1016="C",7-SUM(AR1016:AU1016))))
      )
      *AE1016/C1016, 0
    )
    *C1016 = 0,
    0,
    ROUNDUP(
      IF(
        IF(D1016="A",13-SUM(AR1016:AU1016),IF(D1016="B",11-SUM(AR1016:AU1016),IF(D1016="C",7-SUM(AR1016:AU1016))))
        &lt;0,
        0,
        IF(D1016="A",13-SUM(AR1016:AU1016),IF(D1016="B",11-SUM(AR1016:AU1016),IF(D1016="C",7-SUM(AR1016:AU1016))))
      )
      *AE1016/C1016, 0
    ) *C1016
  )
)</f>
        <v>0</v>
      </c>
      <c r="AZ1016" s="26">
        <f>IF(OR(COUNTIF(AB1016,"&gt;="&amp;1.5)+COUNTIF(AA1016,"&gt;="&amp;1.5)+COUNTIF(Z1016,"&gt;="&amp;1.5)+COUNTIF(Y1016,"&gt;="&amp;1.5)+COUNTIF(X1016,"&gt;="&amp;1.5)&gt;=2,COUNTIF(AB1016,"&gt;="&amp;2)&gt;=1,AND(AA1016&gt;=1.5,AB1016&lt;=0.3,AI1016=0)),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+IFERROR(BA1016*C1016,0),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+IFERROR(BA1016*C1016,0),
IFERROR(AVERAGEIF(Tabela1[[#This Row],[COMPRA PADRÃO]:[COMPRA &gt;30%]],"&gt;"&amp;0,Tabela1[[#This Row],[COMPRA PADRÃO]:[COMPRA &gt;30%]]),
0))/Tabela1[[#This Row],[U/CX]],0)*Tabela1[[#This Row],[U/CX]])</f>
        <v>0</v>
      </c>
      <c r="BA1016" s="19"/>
      <c r="BB1016" s="19"/>
      <c r="BC1016" s="41"/>
      <c r="BD1016" s="43">
        <f t="shared" si="415"/>
        <v>8.1509433962264151</v>
      </c>
      <c r="BE1016" s="44">
        <f>Tabela1[[#This Row],[MÉDIA DIÁRIA]]*180</f>
        <v>1467.1698113207547</v>
      </c>
      <c r="BF1016" s="44">
        <f>Tabela1[[#This Row],[MÉDIA DIÁRIA]]*IF(Tabela1[[#This Row],[ABC FAT]]="A",(13*22),IF(Tabela1[[#This Row],[ABC FAT]]="B",(9*22),IF(Tabela1[[#This Row],[ABC FAT]]="C",(3*22),0)))</f>
        <v>1613.8867924528302</v>
      </c>
      <c r="BG1016" s="44">
        <f>SUM(Tabela1[[#This Row],[ESTOQUE TOTAL]],Tabela1[[#This Row],[TRÂNSITO TOTAL]])</f>
        <v>4440</v>
      </c>
      <c r="BH10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6.8158436213991772E-4</v>
      </c>
    </row>
    <row r="1017" spans="1:61" s="3" customFormat="1" x14ac:dyDescent="0.2">
      <c r="A1017" s="4" t="s">
        <v>14</v>
      </c>
      <c r="B1017" s="4" t="s">
        <v>639</v>
      </c>
      <c r="C1017" s="4">
        <v>500</v>
      </c>
      <c r="D1017" s="4" t="s">
        <v>85</v>
      </c>
      <c r="E1017" s="5"/>
      <c r="F1017" s="4"/>
      <c r="G1017" s="4">
        <v>320</v>
      </c>
      <c r="H1017" s="4">
        <v>100</v>
      </c>
      <c r="I1017" s="4">
        <v>50</v>
      </c>
      <c r="J1017" s="4">
        <v>80</v>
      </c>
      <c r="K1017" s="4"/>
      <c r="L1017" s="4"/>
      <c r="M1017" s="4">
        <v>170</v>
      </c>
      <c r="N1017" s="4">
        <v>100</v>
      </c>
      <c r="O1017" s="4">
        <v>50</v>
      </c>
      <c r="P1017" s="4">
        <v>150</v>
      </c>
      <c r="Q1017" s="13">
        <f t="shared" si="390"/>
        <v>0</v>
      </c>
      <c r="R1017" s="16">
        <f t="shared" si="391"/>
        <v>0</v>
      </c>
      <c r="S1017" s="16">
        <f t="shared" si="392"/>
        <v>2.5098039215686274</v>
      </c>
      <c r="T1017" s="16">
        <f t="shared" si="393"/>
        <v>0.78431372549019607</v>
      </c>
      <c r="U1017" s="16">
        <f t="shared" si="394"/>
        <v>0.39215686274509803</v>
      </c>
      <c r="V1017" s="16">
        <f t="shared" si="395"/>
        <v>0.62745098039215685</v>
      </c>
      <c r="W1017" s="16">
        <f t="shared" si="396"/>
        <v>0</v>
      </c>
      <c r="X1017" s="16">
        <f t="shared" si="397"/>
        <v>0</v>
      </c>
      <c r="Y1017" s="16">
        <f t="shared" si="398"/>
        <v>1.3333333333333333</v>
      </c>
      <c r="Z1017" s="16">
        <f t="shared" si="399"/>
        <v>0.78431372549019607</v>
      </c>
      <c r="AA1017" s="16">
        <f t="shared" si="400"/>
        <v>0.39215686274509803</v>
      </c>
      <c r="AB1017" s="17">
        <f t="shared" si="401"/>
        <v>1.1764705882352942</v>
      </c>
      <c r="AC1017" s="15">
        <v>4151.3999999999996</v>
      </c>
      <c r="AD1017" s="14">
        <f>AVERAGE(Tabela1[[#This Row],[202407-JUL]:[202506-JUN]])</f>
        <v>127.5</v>
      </c>
      <c r="AE1017" s="14">
        <f t="shared" si="402"/>
        <v>127.5</v>
      </c>
      <c r="AF1017" s="5">
        <v>0</v>
      </c>
      <c r="AG1017" s="6">
        <v>2379</v>
      </c>
      <c r="AH1017" s="4">
        <v>0</v>
      </c>
      <c r="AI1017" s="23">
        <f>SUM(Tabela1[[#This Row],[ESTOQUE RJ]:[ESTOQUE SC]])</f>
        <v>2379</v>
      </c>
      <c r="AJ1017" s="4">
        <v>0</v>
      </c>
      <c r="AK1017" s="4">
        <v>0</v>
      </c>
      <c r="AL1017" s="24">
        <f>SUM(Tabela1[[#This Row],[QTD CONTAINER]:[QTD FÁBRICA]])</f>
        <v>0</v>
      </c>
      <c r="AM1017" s="7">
        <f t="shared" si="403"/>
        <v>18.658823529411766</v>
      </c>
      <c r="AN1017" s="7">
        <f t="shared" si="404"/>
        <v>0</v>
      </c>
      <c r="AO1017" s="8">
        <f t="shared" si="405"/>
        <v>0</v>
      </c>
      <c r="AP1017" s="9">
        <f t="shared" si="406"/>
        <v>0</v>
      </c>
      <c r="AQ1017" s="25">
        <f t="shared" si="407"/>
        <v>18.658823529411766</v>
      </c>
      <c r="AR1017" s="18">
        <f t="shared" si="408"/>
        <v>18.658823529411766</v>
      </c>
      <c r="AS1017" s="7">
        <f t="shared" si="409"/>
        <v>0</v>
      </c>
      <c r="AT1017" s="8">
        <f t="shared" si="410"/>
        <v>0</v>
      </c>
      <c r="AU1017" s="9">
        <f t="shared" si="411"/>
        <v>0</v>
      </c>
      <c r="AV1017" s="10">
        <f t="shared" si="412"/>
        <v>18.658823529411766</v>
      </c>
      <c r="AW1017" s="22">
        <f t="shared" si="413"/>
        <v>0</v>
      </c>
      <c r="AX1017" s="5">
        <f t="shared" si="414"/>
        <v>0</v>
      </c>
      <c r="AY1017" s="4">
        <f>IF(
  AND(Tabela1[[#This Row],[GRUPO | ITEM]]="PALHETAS",NOT(OR(MID(Tabela1[[#This Row],[ITEM]],1,5)="YN-PF",MID(Tabela1[[#This Row],[ITEM]],1,5)="YN-PC"))),
  0,
  IF(
    ROUNDUP(
      IF(
        IF(D1017="A",13-SUM(AR1017:AU1017),IF(D1017="B",11-SUM(AR1017:AU1017),IF(D1017="C",7-SUM(AR1017:AU1017))))
        &lt;0,
        0,
        IF(D1017="A",13-SUM(AR1017:AU1017),IF(D1017="B",11-SUM(AR1017:AU1017),IF(D1017="C",7-SUM(AR1017:AU1017))))
      )
      *AE1017/C1017, 0
    )
    *C1017 = 0,
    0,
    ROUNDUP(
      IF(
        IF(D1017="A",13-SUM(AR1017:AU1017),IF(D1017="B",11-SUM(AR1017:AU1017),IF(D1017="C",7-SUM(AR1017:AU1017))))
        &lt;0,
        0,
        IF(D1017="A",13-SUM(AR1017:AU1017),IF(D1017="B",11-SUM(AR1017:AU1017),IF(D1017="C",7-SUM(AR1017:AU1017))))
      )
      *AE1017/C1017, 0
    ) *C1017
  )
)</f>
        <v>0</v>
      </c>
      <c r="AZ1017" s="26">
        <f>IF(OR(COUNTIF(AB1017,"&gt;="&amp;1.5)+COUNTIF(AA1017,"&gt;="&amp;1.5)+COUNTIF(Z1017,"&gt;="&amp;1.5)+COUNTIF(Y1017,"&gt;="&amp;1.5)+COUNTIF(X1017,"&gt;="&amp;1.5)&gt;=2,COUNTIF(AB1017,"&gt;="&amp;2)&gt;=1,AND(AA1017&gt;=1.5,AB1017&lt;=0.3,AI1017=0)),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+IFERROR(BA1017*C1017,0),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+IFERROR(BA1017*C1017,0),
IFERROR(AVERAGEIF(Tabela1[[#This Row],[COMPRA PADRÃO]:[COMPRA &gt;30%]],"&gt;"&amp;0,Tabela1[[#This Row],[COMPRA PADRÃO]:[COMPRA &gt;30%]]),
0))/Tabela1[[#This Row],[U/CX]],0)*Tabela1[[#This Row],[U/CX]])</f>
        <v>0</v>
      </c>
      <c r="BA1017" s="19"/>
      <c r="BB1017" s="19"/>
      <c r="BC1017" s="5"/>
      <c r="BD1017" s="43">
        <f t="shared" si="415"/>
        <v>3.8490566037735849</v>
      </c>
      <c r="BE1017" s="44">
        <f>Tabela1[[#This Row],[MÉDIA DIÁRIA]]*180</f>
        <v>692.83018867924534</v>
      </c>
      <c r="BF1017" s="44">
        <f>Tabela1[[#This Row],[MÉDIA DIÁRIA]]*IF(Tabela1[[#This Row],[ABC FAT]]="A",(13*22),IF(Tabela1[[#This Row],[ABC FAT]]="B",(9*22),IF(Tabela1[[#This Row],[ABC FAT]]="C",(3*22),0)))</f>
        <v>254.03773584905662</v>
      </c>
      <c r="BG1017" s="44">
        <f>SUM(Tabela1[[#This Row],[ESTOQUE TOTAL]],Tabela1[[#This Row],[TRÂNSITO TOTAL]])</f>
        <v>2379</v>
      </c>
      <c r="BH10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1.4433551198257078E-3</v>
      </c>
    </row>
    <row r="1018" spans="1:61" s="3" customFormat="1" x14ac:dyDescent="0.2">
      <c r="A1018" s="4" t="s">
        <v>34</v>
      </c>
      <c r="B1018" s="4" t="s">
        <v>144</v>
      </c>
      <c r="C1018" s="4">
        <v>500</v>
      </c>
      <c r="D1018" s="4" t="s">
        <v>85</v>
      </c>
      <c r="E1018" s="5">
        <v>140</v>
      </c>
      <c r="F1018" s="4"/>
      <c r="G1018" s="4"/>
      <c r="H1018" s="4"/>
      <c r="I1018" s="4">
        <v>395</v>
      </c>
      <c r="J1018" s="4">
        <v>105</v>
      </c>
      <c r="K1018" s="4">
        <v>180</v>
      </c>
      <c r="L1018" s="4">
        <v>275</v>
      </c>
      <c r="M1018" s="4">
        <v>45</v>
      </c>
      <c r="N1018" s="4"/>
      <c r="O1018" s="4">
        <v>90</v>
      </c>
      <c r="P1018" s="4">
        <v>260</v>
      </c>
      <c r="Q1018" s="13">
        <f t="shared" si="390"/>
        <v>0.75167785234899331</v>
      </c>
      <c r="R1018" s="16">
        <f t="shared" si="391"/>
        <v>0</v>
      </c>
      <c r="S1018" s="16">
        <f t="shared" si="392"/>
        <v>0</v>
      </c>
      <c r="T1018" s="16">
        <f t="shared" si="393"/>
        <v>0</v>
      </c>
      <c r="U1018" s="16">
        <f t="shared" si="394"/>
        <v>2.1208053691275168</v>
      </c>
      <c r="V1018" s="16">
        <f t="shared" si="395"/>
        <v>0.56375838926174493</v>
      </c>
      <c r="W1018" s="16">
        <f t="shared" si="396"/>
        <v>0.96644295302013428</v>
      </c>
      <c r="X1018" s="16">
        <f t="shared" si="397"/>
        <v>1.476510067114094</v>
      </c>
      <c r="Y1018" s="16">
        <f t="shared" si="398"/>
        <v>0.24161073825503357</v>
      </c>
      <c r="Z1018" s="16">
        <f t="shared" si="399"/>
        <v>0</v>
      </c>
      <c r="AA1018" s="16">
        <f t="shared" si="400"/>
        <v>0.48322147651006714</v>
      </c>
      <c r="AB1018" s="17">
        <f t="shared" si="401"/>
        <v>1.3959731543624161</v>
      </c>
      <c r="AC1018" s="15">
        <v>13303.55</v>
      </c>
      <c r="AD1018" s="14">
        <f>AVERAGE(Tabela1[[#This Row],[202407-JUL]:[202506-JUN]])</f>
        <v>186.25</v>
      </c>
      <c r="AE1018" s="14">
        <f t="shared" si="402"/>
        <v>206.42857142857142</v>
      </c>
      <c r="AF1018" s="5">
        <v>0</v>
      </c>
      <c r="AG1018" s="6">
        <v>1970</v>
      </c>
      <c r="AH1018" s="4">
        <v>0</v>
      </c>
      <c r="AI1018" s="23">
        <f>SUM(Tabela1[[#This Row],[ESTOQUE RJ]:[ESTOQUE SC]])</f>
        <v>1970</v>
      </c>
      <c r="AJ1018" s="4">
        <v>1500</v>
      </c>
      <c r="AK1018" s="4">
        <v>0</v>
      </c>
      <c r="AL1018" s="24">
        <f>SUM(Tabela1[[#This Row],[QTD CONTAINER]:[QTD FÁBRICA]])</f>
        <v>1500</v>
      </c>
      <c r="AM1018" s="7">
        <f t="shared" si="403"/>
        <v>10.577181208053691</v>
      </c>
      <c r="AN1018" s="7">
        <f t="shared" si="404"/>
        <v>0</v>
      </c>
      <c r="AO1018" s="8">
        <f t="shared" si="405"/>
        <v>8.053691275167786</v>
      </c>
      <c r="AP1018" s="9">
        <f t="shared" si="406"/>
        <v>0</v>
      </c>
      <c r="AQ1018" s="25">
        <f t="shared" si="407"/>
        <v>18.630872483221477</v>
      </c>
      <c r="AR1018" s="18">
        <f t="shared" si="408"/>
        <v>9.5432525951557103</v>
      </c>
      <c r="AS1018" s="7">
        <f t="shared" si="409"/>
        <v>0</v>
      </c>
      <c r="AT1018" s="8">
        <f t="shared" si="410"/>
        <v>7.2664359861591699</v>
      </c>
      <c r="AU1018" s="9">
        <f t="shared" si="411"/>
        <v>0</v>
      </c>
      <c r="AV1018" s="10">
        <f t="shared" si="412"/>
        <v>16.80968858131488</v>
      </c>
      <c r="AW1018" s="22">
        <f t="shared" si="413"/>
        <v>0</v>
      </c>
      <c r="AX1018" s="5">
        <f t="shared" si="414"/>
        <v>0</v>
      </c>
      <c r="AY1018" s="4">
        <f>IF(
  AND(Tabela1[[#This Row],[GRUPO | ITEM]]="PALHETAS",NOT(OR(MID(Tabela1[[#This Row],[ITEM]],1,5)="YN-PF",MID(Tabela1[[#This Row],[ITEM]],1,5)="YN-PC"))),
  0,
  IF(
    ROUNDUP(
      IF(
        IF(D1018="A",13-SUM(AR1018:AU1018),IF(D1018="B",11-SUM(AR1018:AU1018),IF(D1018="C",7-SUM(AR1018:AU1018))))
        &lt;0,
        0,
        IF(D1018="A",13-SUM(AR1018:AU1018),IF(D1018="B",11-SUM(AR1018:AU1018),IF(D1018="C",7-SUM(AR1018:AU1018))))
      )
      *AE1018/C1018, 0
    )
    *C1018 = 0,
    0,
    ROUNDUP(
      IF(
        IF(D1018="A",13-SUM(AR1018:AU1018),IF(D1018="B",11-SUM(AR1018:AU1018),IF(D1018="C",7-SUM(AR1018:AU1018))))
        &lt;0,
        0,
        IF(D1018="A",13-SUM(AR1018:AU1018),IF(D1018="B",11-SUM(AR1018:AU1018),IF(D1018="C",7-SUM(AR1018:AU1018))))
      )
      *AE1018/C1018, 0
    ) *C1018
  )
)</f>
        <v>0</v>
      </c>
      <c r="AZ1018" s="26">
        <f>IF(OR(COUNTIF(AB1018,"&gt;="&amp;1.5)+COUNTIF(AA1018,"&gt;="&amp;1.5)+COUNTIF(Z1018,"&gt;="&amp;1.5)+COUNTIF(Y1018,"&gt;="&amp;1.5)+COUNTIF(X1018,"&gt;="&amp;1.5)&gt;=2,COUNTIF(AB1018,"&gt;="&amp;2)&gt;=1,AND(AA1018&gt;=1.5,AB1018&lt;=0.3,AI1018=0)),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+IFERROR(BA1018*C1018,0),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+IFERROR(BA1018*C1018,0),
IFERROR(AVERAGEIF(Tabela1[[#This Row],[COMPRA PADRÃO]:[COMPRA &gt;30%]],"&gt;"&amp;0,Tabela1[[#This Row],[COMPRA PADRÃO]:[COMPRA &gt;30%]]),
0))/Tabela1[[#This Row],[U/CX]],0)*Tabela1[[#This Row],[U/CX]])</f>
        <v>0</v>
      </c>
      <c r="BA1018" s="19"/>
      <c r="BB1018" s="19"/>
      <c r="BC1018" s="5"/>
      <c r="BD1018" s="43">
        <f t="shared" si="415"/>
        <v>5.6226415094339623</v>
      </c>
      <c r="BE1018" s="44">
        <f>Tabela1[[#This Row],[MÉDIA DIÁRIA]]*180</f>
        <v>1012.0754716981132</v>
      </c>
      <c r="BF1018" s="44">
        <f>Tabela1[[#This Row],[MÉDIA DIÁRIA]]*IF(Tabela1[[#This Row],[ABC FAT]]="A",(13*22),IF(Tabela1[[#This Row],[ABC FAT]]="B",(9*22),IF(Tabela1[[#This Row],[ABC FAT]]="C",(3*22),0)))</f>
        <v>371.09433962264154</v>
      </c>
      <c r="BG1018" s="44">
        <f>SUM(Tabela1[[#This Row],[ESTOQUE TOTAL]],Tabela1[[#This Row],[TRÂNSITO TOTAL]])</f>
        <v>3470</v>
      </c>
      <c r="BH10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9.8806860551827001E-4</v>
      </c>
    </row>
    <row r="1019" spans="1:61" s="3" customFormat="1" x14ac:dyDescent="0.2">
      <c r="A1019" s="4" t="s">
        <v>994</v>
      </c>
      <c r="B1019" s="4" t="s">
        <v>998</v>
      </c>
      <c r="C1019" s="4">
        <v>20</v>
      </c>
      <c r="D1019" s="4" t="s">
        <v>19</v>
      </c>
      <c r="E1019" s="5">
        <v>590</v>
      </c>
      <c r="F1019" s="4">
        <v>730</v>
      </c>
      <c r="G1019" s="4">
        <v>270</v>
      </c>
      <c r="H1019" s="4">
        <v>810</v>
      </c>
      <c r="I1019" s="4">
        <v>1330</v>
      </c>
      <c r="J1019" s="4"/>
      <c r="K1019" s="4">
        <v>800</v>
      </c>
      <c r="L1019" s="4">
        <v>470</v>
      </c>
      <c r="M1019" s="4">
        <v>160</v>
      </c>
      <c r="N1019" s="4">
        <v>700</v>
      </c>
      <c r="O1019" s="4">
        <v>240</v>
      </c>
      <c r="P1019" s="4">
        <v>340</v>
      </c>
      <c r="Q1019" s="13">
        <f t="shared" si="390"/>
        <v>1.0077639751552794</v>
      </c>
      <c r="R1019" s="16">
        <f t="shared" si="391"/>
        <v>1.246894409937888</v>
      </c>
      <c r="S1019" s="16">
        <f t="shared" si="392"/>
        <v>0.46118012422360244</v>
      </c>
      <c r="T1019" s="16">
        <f t="shared" si="393"/>
        <v>1.3835403726708073</v>
      </c>
      <c r="U1019" s="16">
        <f t="shared" si="394"/>
        <v>2.2717391304347823</v>
      </c>
      <c r="V1019" s="16">
        <f t="shared" si="395"/>
        <v>0</v>
      </c>
      <c r="W1019" s="16">
        <f t="shared" si="396"/>
        <v>1.3664596273291925</v>
      </c>
      <c r="X1019" s="16">
        <f t="shared" si="397"/>
        <v>0.80279503105590055</v>
      </c>
      <c r="Y1019" s="16">
        <f t="shared" si="398"/>
        <v>0.27329192546583847</v>
      </c>
      <c r="Z1019" s="16">
        <f t="shared" si="399"/>
        <v>1.1956521739130435</v>
      </c>
      <c r="AA1019" s="16">
        <f t="shared" si="400"/>
        <v>0.40993788819875776</v>
      </c>
      <c r="AB1019" s="17">
        <f t="shared" si="401"/>
        <v>0.58074534161490676</v>
      </c>
      <c r="AC1019" s="15">
        <v>152447.9</v>
      </c>
      <c r="AD1019" s="14">
        <f>AVERAGE(Tabela1[[#This Row],[202407-JUL]:[202506-JUN]])</f>
        <v>585.4545454545455</v>
      </c>
      <c r="AE1019" s="14">
        <f t="shared" si="402"/>
        <v>628</v>
      </c>
      <c r="AF1019" s="5">
        <v>1</v>
      </c>
      <c r="AG1019" s="6">
        <v>9723</v>
      </c>
      <c r="AH1019" s="4">
        <v>5780</v>
      </c>
      <c r="AI1019" s="23">
        <f>SUM(Tabela1[[#This Row],[ESTOQUE RJ]:[ESTOQUE SC]])</f>
        <v>15503</v>
      </c>
      <c r="AJ1019" s="4">
        <v>0</v>
      </c>
      <c r="AK1019" s="4">
        <v>0</v>
      </c>
      <c r="AL1019" s="24">
        <f>SUM(Tabela1[[#This Row],[QTD CONTAINER]:[QTD FÁBRICA]])</f>
        <v>0</v>
      </c>
      <c r="AM1019" s="7">
        <f t="shared" si="403"/>
        <v>16.607608695652171</v>
      </c>
      <c r="AN1019" s="7">
        <f t="shared" si="404"/>
        <v>9.8726708074534155</v>
      </c>
      <c r="AO1019" s="8">
        <f t="shared" si="405"/>
        <v>0</v>
      </c>
      <c r="AP1019" s="9">
        <f t="shared" si="406"/>
        <v>0</v>
      </c>
      <c r="AQ1019" s="25">
        <f t="shared" si="407"/>
        <v>26.480279503105585</v>
      </c>
      <c r="AR1019" s="18">
        <f t="shared" si="408"/>
        <v>15.482484076433121</v>
      </c>
      <c r="AS1019" s="7">
        <f t="shared" si="409"/>
        <v>9.2038216560509554</v>
      </c>
      <c r="AT1019" s="8">
        <f t="shared" si="410"/>
        <v>0</v>
      </c>
      <c r="AU1019" s="9">
        <f t="shared" si="411"/>
        <v>0</v>
      </c>
      <c r="AV1019" s="10">
        <f t="shared" si="412"/>
        <v>24.686305732484076</v>
      </c>
      <c r="AW1019" s="22">
        <f t="shared" si="413"/>
        <v>0</v>
      </c>
      <c r="AX1019" s="5">
        <f t="shared" si="414"/>
        <v>0</v>
      </c>
      <c r="AY1019" s="4">
        <f>IF(
  AND(Tabela1[[#This Row],[GRUPO | ITEM]]="PALHETAS",NOT(OR(MID(Tabela1[[#This Row],[ITEM]],1,5)="YN-PF",MID(Tabela1[[#This Row],[ITEM]],1,5)="YN-PC"))),
  0,
  IF(
    ROUNDUP(
      IF(
        IF(D1019="A",13-SUM(AR1019:AU1019),IF(D1019="B",11-SUM(AR1019:AU1019),IF(D1019="C",7-SUM(AR1019:AU1019))))
        &lt;0,
        0,
        IF(D1019="A",13-SUM(AR1019:AU1019),IF(D1019="B",11-SUM(AR1019:AU1019),IF(D1019="C",7-SUM(AR1019:AU1019))))
      )
      *AE1019/C1019, 0
    )
    *C1019 = 0,
    0,
    ROUNDUP(
      IF(
        IF(D1019="A",13-SUM(AR1019:AU1019),IF(D1019="B",11-SUM(AR1019:AU1019),IF(D1019="C",7-SUM(AR1019:AU1019))))
        &lt;0,
        0,
        IF(D1019="A",13-SUM(AR1019:AU1019),IF(D1019="B",11-SUM(AR1019:AU1019),IF(D1019="C",7-SUM(AR1019:AU1019))))
      )
      *AE1019/C1019, 0
    ) *C1019
  )
)</f>
        <v>0</v>
      </c>
      <c r="AZ1019" s="26">
        <f>IF(OR(COUNTIF(AB1019,"&gt;="&amp;1.5)+COUNTIF(AA1019,"&gt;="&amp;1.5)+COUNTIF(Z1019,"&gt;="&amp;1.5)+COUNTIF(Y1019,"&gt;="&amp;1.5)+COUNTIF(X1019,"&gt;="&amp;1.5)&gt;=2,COUNTIF(AB1019,"&gt;="&amp;2)&gt;=1,AND(AA1019&gt;=1.5,AB1019&lt;=0.3,AI1019=0)),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+IFERROR(BA1019*C1019,0),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+IFERROR(BA1019*C1019,0),
IFERROR(AVERAGEIF(Tabela1[[#This Row],[COMPRA PADRÃO]:[COMPRA &gt;30%]],"&gt;"&amp;0,Tabela1[[#This Row],[COMPRA PADRÃO]:[COMPRA &gt;30%]]),
0))/Tabela1[[#This Row],[U/CX]],0)*Tabela1[[#This Row],[U/CX]])</f>
        <v>0</v>
      </c>
      <c r="BA1019" s="19"/>
      <c r="BB1019" s="19"/>
      <c r="BC1019" s="5"/>
      <c r="BD1019" s="43">
        <f t="shared" si="415"/>
        <v>24.30188679245283</v>
      </c>
      <c r="BE1019" s="44">
        <f>Tabela1[[#This Row],[MÉDIA DIÁRIA]]*180</f>
        <v>4374.3396226415098</v>
      </c>
      <c r="BF1019" s="44">
        <f>Tabela1[[#This Row],[MÉDIA DIÁRIA]]*IF(Tabela1[[#This Row],[ABC FAT]]="A",(13*22),IF(Tabela1[[#This Row],[ABC FAT]]="B",(9*22),IF(Tabela1[[#This Row],[ABC FAT]]="C",(3*22),0)))</f>
        <v>6950.3396226415098</v>
      </c>
      <c r="BG1019" s="44">
        <f>SUM(Tabela1[[#This Row],[ESTOQUE TOTAL]],Tabela1[[#This Row],[TRÂNSITO TOTAL]])</f>
        <v>15503</v>
      </c>
      <c r="BH10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2.2860593512767424E-4</v>
      </c>
    </row>
    <row r="1020" spans="1:61" s="3" customFormat="1" x14ac:dyDescent="0.2">
      <c r="A1020" s="4" t="s">
        <v>39</v>
      </c>
      <c r="B1020" s="4" t="s">
        <v>1279</v>
      </c>
      <c r="C1020" s="4">
        <v>100</v>
      </c>
      <c r="D1020" s="4" t="s">
        <v>85</v>
      </c>
      <c r="E1020" s="5">
        <v>10</v>
      </c>
      <c r="F1020" s="4">
        <v>15</v>
      </c>
      <c r="G1020" s="4">
        <v>100</v>
      </c>
      <c r="H1020" s="4"/>
      <c r="I1020" s="4"/>
      <c r="J1020" s="4"/>
      <c r="K1020" s="4"/>
      <c r="L1020" s="4"/>
      <c r="M1020" s="4"/>
      <c r="N1020" s="4"/>
      <c r="O1020" s="4"/>
      <c r="P1020" s="4">
        <v>10</v>
      </c>
      <c r="Q1020" s="13">
        <f t="shared" si="390"/>
        <v>0.29629629629629628</v>
      </c>
      <c r="R1020" s="16">
        <f t="shared" si="391"/>
        <v>0.44444444444444442</v>
      </c>
      <c r="S1020" s="16">
        <f t="shared" si="392"/>
        <v>2.9629629629629628</v>
      </c>
      <c r="T1020" s="16">
        <f t="shared" si="393"/>
        <v>0</v>
      </c>
      <c r="U1020" s="16">
        <f t="shared" si="394"/>
        <v>0</v>
      </c>
      <c r="V1020" s="16">
        <f t="shared" si="395"/>
        <v>0</v>
      </c>
      <c r="W1020" s="16">
        <f t="shared" si="396"/>
        <v>0</v>
      </c>
      <c r="X1020" s="16">
        <f t="shared" si="397"/>
        <v>0</v>
      </c>
      <c r="Y1020" s="16">
        <f t="shared" si="398"/>
        <v>0</v>
      </c>
      <c r="Z1020" s="16">
        <f t="shared" si="399"/>
        <v>0</v>
      </c>
      <c r="AA1020" s="16">
        <f t="shared" si="400"/>
        <v>0</v>
      </c>
      <c r="AB1020" s="17">
        <f t="shared" si="401"/>
        <v>0.29629629629629628</v>
      </c>
      <c r="AC1020" s="15">
        <v>7020.65</v>
      </c>
      <c r="AD1020" s="14">
        <f>AVERAGE(Tabela1[[#This Row],[202407-JUL]:[202506-JUN]])</f>
        <v>33.75</v>
      </c>
      <c r="AE1020" s="14">
        <f t="shared" si="402"/>
        <v>57.5</v>
      </c>
      <c r="AF1020" s="5">
        <v>1</v>
      </c>
      <c r="AG1020" s="6">
        <v>331</v>
      </c>
      <c r="AH1020" s="4">
        <v>0</v>
      </c>
      <c r="AI1020" s="23">
        <f>SUM(Tabela1[[#This Row],[ESTOQUE RJ]:[ESTOQUE SC]])</f>
        <v>331</v>
      </c>
      <c r="AJ1020" s="4">
        <v>0</v>
      </c>
      <c r="AK1020" s="4">
        <v>0</v>
      </c>
      <c r="AL1020" s="24">
        <f>SUM(Tabela1[[#This Row],[QTD CONTAINER]:[QTD FÁBRICA]])</f>
        <v>0</v>
      </c>
      <c r="AM1020" s="7">
        <f t="shared" si="403"/>
        <v>9.8074074074074069</v>
      </c>
      <c r="AN1020" s="7">
        <f t="shared" si="404"/>
        <v>0</v>
      </c>
      <c r="AO1020" s="8">
        <f t="shared" si="405"/>
        <v>0</v>
      </c>
      <c r="AP1020" s="9">
        <f t="shared" si="406"/>
        <v>0</v>
      </c>
      <c r="AQ1020" s="25">
        <f t="shared" si="407"/>
        <v>9.8074074074074069</v>
      </c>
      <c r="AR1020" s="18">
        <f t="shared" si="408"/>
        <v>5.7565217391304344</v>
      </c>
      <c r="AS1020" s="7">
        <f t="shared" si="409"/>
        <v>0</v>
      </c>
      <c r="AT1020" s="8">
        <f t="shared" si="410"/>
        <v>0</v>
      </c>
      <c r="AU1020" s="9">
        <f t="shared" si="411"/>
        <v>0</v>
      </c>
      <c r="AV1020" s="10">
        <f t="shared" si="412"/>
        <v>5.7565217391304344</v>
      </c>
      <c r="AW1020" s="22">
        <f t="shared" si="413"/>
        <v>2.1917808219178081</v>
      </c>
      <c r="AX1020" s="5">
        <f t="shared" si="414"/>
        <v>0</v>
      </c>
      <c r="AY1020" s="4">
        <f>IF(
  AND(Tabela1[[#This Row],[GRUPO | ITEM]]="PALHETAS",NOT(OR(MID(Tabela1[[#This Row],[ITEM]],1,5)="YN-PF",MID(Tabela1[[#This Row],[ITEM]],1,5)="YN-PC"))),
  0,
  IF(
    ROUNDUP(
      IF(
        IF(D1020="A",13-SUM(AR1020:AU1020),IF(D1020="B",11-SUM(AR1020:AU1020),IF(D1020="C",7-SUM(AR1020:AU1020))))
        &lt;0,
        0,
        IF(D1020="A",13-SUM(AR1020:AU1020),IF(D1020="B",11-SUM(AR1020:AU1020),IF(D1020="C",7-SUM(AR1020:AU1020))))
      )
      *AE1020/C1020, 0
    )
    *C1020 = 0,
    0,
    ROUNDUP(
      IF(
        IF(D1020="A",13-SUM(AR1020:AU1020),IF(D1020="B",11-SUM(AR1020:AU1020),IF(D1020="C",7-SUM(AR1020:AU1020))))
        &lt;0,
        0,
        IF(D1020="A",13-SUM(AR1020:AU1020),IF(D1020="B",11-SUM(AR1020:AU1020),IF(D1020="C",7-SUM(AR1020:AU1020))))
      )
      *AE1020/C1020, 0
    ) *C1020
  )
)</f>
        <v>100</v>
      </c>
      <c r="AZ1020" s="26">
        <f>IF(OR(COUNTIF(AB1020,"&gt;="&amp;1.5)+COUNTIF(AA1020,"&gt;="&amp;1.5)+COUNTIF(Z1020,"&gt;="&amp;1.5)+COUNTIF(Y1020,"&gt;="&amp;1.5)+COUNTIF(X1020,"&gt;="&amp;1.5)&gt;=2,COUNTIF(AB1020,"&gt;="&amp;2)&gt;=1,AND(AA1020&gt;=1.5,AB1020&lt;=0.3,AI1020=0)),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+IFERROR(BA1020*C1020,0),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+IFERROR(BA1020*C1020,0),
IFERROR(AVERAGEIF(Tabela1[[#This Row],[COMPRA PADRÃO]:[COMPRA &gt;30%]],"&gt;"&amp;0,Tabela1[[#This Row],[COMPRA PADRÃO]:[COMPRA &gt;30%]]),
0))/Tabela1[[#This Row],[U/CX]],0)*Tabela1[[#This Row],[U/CX]])</f>
        <v>100</v>
      </c>
      <c r="BA1020" s="19"/>
      <c r="BB1020" s="19"/>
      <c r="BC1020" s="5"/>
      <c r="BD1020" s="43">
        <f t="shared" si="415"/>
        <v>0.50943396226415094</v>
      </c>
      <c r="BE1020" s="44">
        <f>Tabela1[[#This Row],[MÉDIA DIÁRIA]]*180</f>
        <v>91.698113207547166</v>
      </c>
      <c r="BF1020" s="44">
        <f>Tabela1[[#This Row],[MÉDIA DIÁRIA]]*IF(Tabela1[[#This Row],[ABC FAT]]="A",(13*22),IF(Tabela1[[#This Row],[ABC FAT]]="B",(9*22),IF(Tabela1[[#This Row],[ABC FAT]]="C",(3*22),0)))</f>
        <v>33.622641509433961</v>
      </c>
      <c r="BG1020" s="44">
        <f>SUM(Tabela1[[#This Row],[ESTOQUE TOTAL]],Tabela1[[#This Row],[TRÂNSITO TOTAL]])</f>
        <v>331</v>
      </c>
      <c r="BH10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1.0905349794238683E-2</v>
      </c>
    </row>
    <row r="1021" spans="1:61" s="3" customFormat="1" x14ac:dyDescent="0.2">
      <c r="A1021" s="4" t="s">
        <v>39</v>
      </c>
      <c r="B1021" s="4" t="s">
        <v>1115</v>
      </c>
      <c r="C1021" s="4">
        <v>20</v>
      </c>
      <c r="D1021" s="4" t="s">
        <v>85</v>
      </c>
      <c r="E1021" s="5"/>
      <c r="F1021" s="4"/>
      <c r="G1021" s="4"/>
      <c r="H1021" s="4"/>
      <c r="I1021" s="4"/>
      <c r="J1021" s="4"/>
      <c r="K1021" s="4"/>
      <c r="L1021" s="4">
        <v>10</v>
      </c>
      <c r="M1021" s="4">
        <v>40</v>
      </c>
      <c r="N1021" s="4">
        <v>20</v>
      </c>
      <c r="O1021" s="4">
        <v>10</v>
      </c>
      <c r="P1021" s="4">
        <v>6</v>
      </c>
      <c r="Q1021" s="13">
        <f t="shared" si="390"/>
        <v>0</v>
      </c>
      <c r="R1021" s="16">
        <f t="shared" si="391"/>
        <v>0</v>
      </c>
      <c r="S1021" s="16">
        <f t="shared" si="392"/>
        <v>0</v>
      </c>
      <c r="T1021" s="16">
        <f t="shared" si="393"/>
        <v>0</v>
      </c>
      <c r="U1021" s="16">
        <f t="shared" si="394"/>
        <v>0</v>
      </c>
      <c r="V1021" s="16">
        <f t="shared" si="395"/>
        <v>0</v>
      </c>
      <c r="W1021" s="16">
        <f t="shared" si="396"/>
        <v>0</v>
      </c>
      <c r="X1021" s="16">
        <f t="shared" si="397"/>
        <v>0.58139534883720934</v>
      </c>
      <c r="Y1021" s="16">
        <f t="shared" si="398"/>
        <v>2.3255813953488373</v>
      </c>
      <c r="Z1021" s="16">
        <f t="shared" si="399"/>
        <v>1.1627906976744187</v>
      </c>
      <c r="AA1021" s="16">
        <f t="shared" si="400"/>
        <v>0.58139534883720934</v>
      </c>
      <c r="AB1021" s="17">
        <f t="shared" si="401"/>
        <v>0.34883720930232559</v>
      </c>
      <c r="AC1021" s="15">
        <v>11988.9</v>
      </c>
      <c r="AD1021" s="14">
        <f>AVERAGE(Tabela1[[#This Row],[202407-JUL]:[202506-JUN]])</f>
        <v>17.2</v>
      </c>
      <c r="AE1021" s="14">
        <f t="shared" si="402"/>
        <v>17.2</v>
      </c>
      <c r="AF1021" s="5">
        <v>0</v>
      </c>
      <c r="AG1021" s="6">
        <v>211</v>
      </c>
      <c r="AH1021" s="4">
        <v>0</v>
      </c>
      <c r="AI1021" s="23">
        <f>SUM(Tabela1[[#This Row],[ESTOQUE RJ]:[ESTOQUE SC]])</f>
        <v>211</v>
      </c>
      <c r="AJ1021" s="4">
        <v>0</v>
      </c>
      <c r="AK1021" s="4">
        <v>0</v>
      </c>
      <c r="AL1021" s="24">
        <f>SUM(Tabela1[[#This Row],[QTD CONTAINER]:[QTD FÁBRICA]])</f>
        <v>0</v>
      </c>
      <c r="AM1021" s="7">
        <f t="shared" si="403"/>
        <v>12.267441860465118</v>
      </c>
      <c r="AN1021" s="7">
        <f t="shared" si="404"/>
        <v>0</v>
      </c>
      <c r="AO1021" s="8">
        <f t="shared" si="405"/>
        <v>0</v>
      </c>
      <c r="AP1021" s="9">
        <f t="shared" si="406"/>
        <v>0</v>
      </c>
      <c r="AQ1021" s="25">
        <f t="shared" si="407"/>
        <v>12.267441860465118</v>
      </c>
      <c r="AR1021" s="18">
        <f t="shared" si="408"/>
        <v>12.267441860465118</v>
      </c>
      <c r="AS1021" s="7">
        <f t="shared" si="409"/>
        <v>0</v>
      </c>
      <c r="AT1021" s="8">
        <f t="shared" si="410"/>
        <v>0</v>
      </c>
      <c r="AU1021" s="9">
        <f t="shared" si="411"/>
        <v>0</v>
      </c>
      <c r="AV1021" s="10">
        <f t="shared" si="412"/>
        <v>12.267441860465118</v>
      </c>
      <c r="AW1021" s="22">
        <f t="shared" si="413"/>
        <v>0</v>
      </c>
      <c r="AX1021" s="5">
        <f t="shared" si="414"/>
        <v>0</v>
      </c>
      <c r="AY1021" s="4">
        <f>IF(
  AND(Tabela1[[#This Row],[GRUPO | ITEM]]="PALHETAS",NOT(OR(MID(Tabela1[[#This Row],[ITEM]],1,5)="YN-PF",MID(Tabela1[[#This Row],[ITEM]],1,5)="YN-PC"))),
  0,
  IF(
    ROUNDUP(
      IF(
        IF(D1021="A",13-SUM(AR1021:AU1021),IF(D1021="B",11-SUM(AR1021:AU1021),IF(D1021="C",7-SUM(AR1021:AU1021))))
        &lt;0,
        0,
        IF(D1021="A",13-SUM(AR1021:AU1021),IF(D1021="B",11-SUM(AR1021:AU1021),IF(D1021="C",7-SUM(AR1021:AU1021))))
      )
      *AE1021/C1021, 0
    )
    *C1021 = 0,
    0,
    ROUNDUP(
      IF(
        IF(D1021="A",13-SUM(AR1021:AU1021),IF(D1021="B",11-SUM(AR1021:AU1021),IF(D1021="C",7-SUM(AR1021:AU1021))))
        &lt;0,
        0,
        IF(D1021="A",13-SUM(AR1021:AU1021),IF(D1021="B",11-SUM(AR1021:AU1021),IF(D1021="C",7-SUM(AR1021:AU1021))))
      )
      *AE1021/C1021, 0
    ) *C1021
  )
)</f>
        <v>0</v>
      </c>
      <c r="AZ1021" s="26">
        <f>IF(OR(COUNTIF(AB1021,"&gt;="&amp;1.5)+COUNTIF(AA1021,"&gt;="&amp;1.5)+COUNTIF(Z1021,"&gt;="&amp;1.5)+COUNTIF(Y1021,"&gt;="&amp;1.5)+COUNTIF(X1021,"&gt;="&amp;1.5)&gt;=2,COUNTIF(AB1021,"&gt;="&amp;2)&gt;=1,AND(AA1021&gt;=1.5,AB1021&lt;=0.3,AI1021=0)),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+IFERROR(BA1021*C1021,0),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+IFERROR(BA1021*C1021,0),
IFERROR(AVERAGEIF(Tabela1[[#This Row],[COMPRA PADRÃO]:[COMPRA &gt;30%]],"&gt;"&amp;0,Tabela1[[#This Row],[COMPRA PADRÃO]:[COMPRA &gt;30%]]),
0))/Tabela1[[#This Row],[U/CX]],0)*Tabela1[[#This Row],[U/CX]])</f>
        <v>0</v>
      </c>
      <c r="BA1021" s="19"/>
      <c r="BB1021" s="19"/>
      <c r="BC1021" s="5"/>
      <c r="BD1021" s="43">
        <f t="shared" si="415"/>
        <v>0.32452830188679244</v>
      </c>
      <c r="BE1021" s="44">
        <f>Tabela1[[#This Row],[MÉDIA DIÁRIA]]*180</f>
        <v>58.415094339622641</v>
      </c>
      <c r="BF1021" s="44">
        <f>Tabela1[[#This Row],[MÉDIA DIÁRIA]]*IF(Tabela1[[#This Row],[ABC FAT]]="A",(13*22),IF(Tabela1[[#This Row],[ABC FAT]]="B",(9*22),IF(Tabela1[[#This Row],[ABC FAT]]="C",(3*22),0)))</f>
        <v>21.4188679245283</v>
      </c>
      <c r="BG1021" s="44">
        <f>SUM(Tabela1[[#This Row],[ESTOQUE TOTAL]],Tabela1[[#This Row],[TRÂNSITO TOTAL]])</f>
        <v>211</v>
      </c>
      <c r="BH10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1.7118863049095608E-2</v>
      </c>
    </row>
    <row r="1022" spans="1:61" s="3" customFormat="1" x14ac:dyDescent="0.2">
      <c r="A1022" s="4" t="s">
        <v>291</v>
      </c>
      <c r="B1022" s="4" t="s">
        <v>453</v>
      </c>
      <c r="C1022" s="4">
        <v>50</v>
      </c>
      <c r="D1022" s="4" t="s">
        <v>16</v>
      </c>
      <c r="E1022" s="5">
        <v>95</v>
      </c>
      <c r="F1022" s="4">
        <v>80</v>
      </c>
      <c r="G1022" s="4">
        <v>216</v>
      </c>
      <c r="H1022" s="4">
        <v>80</v>
      </c>
      <c r="I1022" s="4">
        <v>270</v>
      </c>
      <c r="J1022" s="4">
        <v>130</v>
      </c>
      <c r="K1022" s="4">
        <v>130</v>
      </c>
      <c r="L1022" s="4">
        <v>60</v>
      </c>
      <c r="M1022" s="4">
        <v>200</v>
      </c>
      <c r="N1022" s="4">
        <v>70</v>
      </c>
      <c r="O1022" s="4">
        <v>100</v>
      </c>
      <c r="P1022" s="4">
        <v>120</v>
      </c>
      <c r="Q1022" s="13">
        <f t="shared" si="390"/>
        <v>0.73500967117988392</v>
      </c>
      <c r="R1022" s="16">
        <f t="shared" si="391"/>
        <v>0.61895551257253389</v>
      </c>
      <c r="S1022" s="16">
        <f t="shared" si="392"/>
        <v>1.6711798839458414</v>
      </c>
      <c r="T1022" s="16">
        <f t="shared" si="393"/>
        <v>0.61895551257253389</v>
      </c>
      <c r="U1022" s="16">
        <f t="shared" si="394"/>
        <v>2.0889748549323017</v>
      </c>
      <c r="V1022" s="16">
        <f t="shared" si="395"/>
        <v>1.0058027079303675</v>
      </c>
      <c r="W1022" s="16">
        <f t="shared" si="396"/>
        <v>1.0058027079303675</v>
      </c>
      <c r="X1022" s="16">
        <f t="shared" si="397"/>
        <v>0.46421663442940037</v>
      </c>
      <c r="Y1022" s="16">
        <f t="shared" si="398"/>
        <v>1.5473887814313345</v>
      </c>
      <c r="Z1022" s="16">
        <f t="shared" si="399"/>
        <v>0.5415860735009671</v>
      </c>
      <c r="AA1022" s="16">
        <f t="shared" si="400"/>
        <v>0.77369439071566726</v>
      </c>
      <c r="AB1022" s="17">
        <f t="shared" si="401"/>
        <v>0.92843326885880073</v>
      </c>
      <c r="AC1022" s="15">
        <v>72442.64</v>
      </c>
      <c r="AD1022" s="14">
        <f>AVERAGE(Tabela1[[#This Row],[202407-JUL]:[202506-JUN]])</f>
        <v>129.25</v>
      </c>
      <c r="AE1022" s="14">
        <f t="shared" si="402"/>
        <v>129.25</v>
      </c>
      <c r="AF1022" s="5">
        <v>5</v>
      </c>
      <c r="AG1022" s="6">
        <v>1075</v>
      </c>
      <c r="AH1022" s="4">
        <v>0</v>
      </c>
      <c r="AI1022" s="23">
        <f>SUM(Tabela1[[#This Row],[ESTOQUE RJ]:[ESTOQUE SC]])</f>
        <v>1075</v>
      </c>
      <c r="AJ1022" s="4">
        <v>2750</v>
      </c>
      <c r="AK1022" s="4">
        <v>0</v>
      </c>
      <c r="AL1022" s="24">
        <f>SUM(Tabela1[[#This Row],[QTD CONTAINER]:[QTD FÁBRICA]])</f>
        <v>2750</v>
      </c>
      <c r="AM1022" s="7">
        <f t="shared" si="403"/>
        <v>8.3172147001934231</v>
      </c>
      <c r="AN1022" s="7">
        <f t="shared" si="404"/>
        <v>0</v>
      </c>
      <c r="AO1022" s="8">
        <f t="shared" si="405"/>
        <v>21.276595744680851</v>
      </c>
      <c r="AP1022" s="9">
        <f t="shared" si="406"/>
        <v>0</v>
      </c>
      <c r="AQ1022" s="25">
        <f t="shared" si="407"/>
        <v>29.593810444874272</v>
      </c>
      <c r="AR1022" s="18">
        <f t="shared" si="408"/>
        <v>8.3172147001934231</v>
      </c>
      <c r="AS1022" s="7">
        <f t="shared" si="409"/>
        <v>0</v>
      </c>
      <c r="AT1022" s="8">
        <f t="shared" si="410"/>
        <v>21.276595744680851</v>
      </c>
      <c r="AU1022" s="9">
        <f t="shared" si="411"/>
        <v>0</v>
      </c>
      <c r="AV1022" s="10">
        <f t="shared" si="412"/>
        <v>29.593810444874272</v>
      </c>
      <c r="AW1022" s="22">
        <f t="shared" si="413"/>
        <v>0</v>
      </c>
      <c r="AX1022" s="5">
        <f t="shared" si="414"/>
        <v>0</v>
      </c>
      <c r="AY1022" s="4">
        <f>IF(
  AND(Tabela1[[#This Row],[GRUPO | ITEM]]="PALHETAS",NOT(OR(MID(Tabela1[[#This Row],[ITEM]],1,5)="YN-PF",MID(Tabela1[[#This Row],[ITEM]],1,5)="YN-PC"))),
  0,
  IF(
    ROUNDUP(
      IF(
        IF(D1022="A",13-SUM(AR1022:AU1022),IF(D1022="B",11-SUM(AR1022:AU1022),IF(D1022="C",7-SUM(AR1022:AU1022))))
        &lt;0,
        0,
        IF(D1022="A",13-SUM(AR1022:AU1022),IF(D1022="B",11-SUM(AR1022:AU1022),IF(D1022="C",7-SUM(AR1022:AU1022))))
      )
      *AE1022/C1022, 0
    )
    *C1022 = 0,
    0,
    ROUNDUP(
      IF(
        IF(D1022="A",13-SUM(AR1022:AU1022),IF(D1022="B",11-SUM(AR1022:AU1022),IF(D1022="C",7-SUM(AR1022:AU1022))))
        &lt;0,
        0,
        IF(D1022="A",13-SUM(AR1022:AU1022),IF(D1022="B",11-SUM(AR1022:AU1022),IF(D1022="C",7-SUM(AR1022:AU1022))))
      )
      *AE1022/C1022, 0
    ) *C1022
  )
)</f>
        <v>0</v>
      </c>
      <c r="AZ1022" s="26">
        <f>IF(OR(COUNTIF(AB1022,"&gt;="&amp;1.5)+COUNTIF(AA1022,"&gt;="&amp;1.5)+COUNTIF(Z1022,"&gt;="&amp;1.5)+COUNTIF(Y1022,"&gt;="&amp;1.5)+COUNTIF(X1022,"&gt;="&amp;1.5)&gt;=2,COUNTIF(AB1022,"&gt;="&amp;2)&gt;=1,AND(AA1022&gt;=1.5,AB1022&lt;=0.3,AI1022=0)),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+IFERROR(BA1022*C1022,0),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+IFERROR(BA1022*C1022,0),
IFERROR(AVERAGEIF(Tabela1[[#This Row],[COMPRA PADRÃO]:[COMPRA &gt;30%]],"&gt;"&amp;0,Tabela1[[#This Row],[COMPRA PADRÃO]:[COMPRA &gt;30%]]),
0))/Tabela1[[#This Row],[U/CX]],0)*Tabela1[[#This Row],[U/CX]])</f>
        <v>0</v>
      </c>
      <c r="BA1022" s="19"/>
      <c r="BB1022" s="19"/>
      <c r="BC1022" s="5"/>
      <c r="BD1022" s="43">
        <f t="shared" si="415"/>
        <v>5.8528301886792455</v>
      </c>
      <c r="BE1022" s="44">
        <f>Tabela1[[#This Row],[MÉDIA DIÁRIA]]*180</f>
        <v>1053.5094339622642</v>
      </c>
      <c r="BF1022" s="44">
        <f>Tabela1[[#This Row],[MÉDIA DIÁRIA]]*IF(Tabela1[[#This Row],[ABC FAT]]="A",(13*22),IF(Tabela1[[#This Row],[ABC FAT]]="B",(9*22),IF(Tabela1[[#This Row],[ABC FAT]]="C",(3*22),0)))</f>
        <v>1158.8603773584907</v>
      </c>
      <c r="BG1022" s="44">
        <f>SUM(Tabela1[[#This Row],[ESTOQUE TOTAL]],Tabela1[[#This Row],[TRÂNSITO TOTAL]])</f>
        <v>3825</v>
      </c>
      <c r="BH10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9.4920839601690666E-4</v>
      </c>
    </row>
    <row r="1023" spans="1:61" s="3" customFormat="1" x14ac:dyDescent="0.2">
      <c r="A1023" s="4" t="s">
        <v>122</v>
      </c>
      <c r="B1023" s="4" t="s">
        <v>500</v>
      </c>
      <c r="C1023" s="4">
        <v>20</v>
      </c>
      <c r="D1023" s="4" t="s">
        <v>85</v>
      </c>
      <c r="E1023" s="5"/>
      <c r="F1023" s="4">
        <v>40</v>
      </c>
      <c r="G1023" s="4"/>
      <c r="H1023" s="4">
        <v>40</v>
      </c>
      <c r="I1023" s="4">
        <v>60</v>
      </c>
      <c r="J1023" s="4"/>
      <c r="K1023" s="4">
        <v>20</v>
      </c>
      <c r="L1023" s="4"/>
      <c r="M1023" s="4">
        <v>20</v>
      </c>
      <c r="N1023" s="4"/>
      <c r="O1023" s="4">
        <v>20</v>
      </c>
      <c r="P1023" s="4"/>
      <c r="Q1023" s="13">
        <f t="shared" si="390"/>
        <v>0</v>
      </c>
      <c r="R1023" s="16">
        <f t="shared" si="391"/>
        <v>1.2</v>
      </c>
      <c r="S1023" s="16">
        <f t="shared" si="392"/>
        <v>0</v>
      </c>
      <c r="T1023" s="16">
        <f t="shared" si="393"/>
        <v>1.2</v>
      </c>
      <c r="U1023" s="16">
        <f t="shared" si="394"/>
        <v>1.7999999999999998</v>
      </c>
      <c r="V1023" s="16">
        <f t="shared" si="395"/>
        <v>0</v>
      </c>
      <c r="W1023" s="16">
        <f t="shared" si="396"/>
        <v>0.6</v>
      </c>
      <c r="X1023" s="16">
        <f t="shared" si="397"/>
        <v>0</v>
      </c>
      <c r="Y1023" s="16">
        <f t="shared" si="398"/>
        <v>0.6</v>
      </c>
      <c r="Z1023" s="16">
        <f t="shared" si="399"/>
        <v>0</v>
      </c>
      <c r="AA1023" s="16">
        <f t="shared" si="400"/>
        <v>0.6</v>
      </c>
      <c r="AB1023" s="17">
        <f t="shared" si="401"/>
        <v>0</v>
      </c>
      <c r="AC1023" s="15">
        <v>7442.2</v>
      </c>
      <c r="AD1023" s="14">
        <f>AVERAGE(Tabela1[[#This Row],[202407-JUL]:[202506-JUN]])</f>
        <v>33.333333333333336</v>
      </c>
      <c r="AE1023" s="14">
        <f t="shared" si="402"/>
        <v>33.333333333333336</v>
      </c>
      <c r="AF1023" s="5">
        <v>0</v>
      </c>
      <c r="AG1023" s="6">
        <v>79</v>
      </c>
      <c r="AH1023" s="4">
        <v>340</v>
      </c>
      <c r="AI1023" s="23">
        <f>SUM(Tabela1[[#This Row],[ESTOQUE RJ]:[ESTOQUE SC]])</f>
        <v>419</v>
      </c>
      <c r="AJ1023" s="4">
        <v>0</v>
      </c>
      <c r="AK1023" s="4">
        <v>0</v>
      </c>
      <c r="AL1023" s="24">
        <f>SUM(Tabela1[[#This Row],[QTD CONTAINER]:[QTD FÁBRICA]])</f>
        <v>0</v>
      </c>
      <c r="AM1023" s="7">
        <f t="shared" si="403"/>
        <v>2.3699999999999997</v>
      </c>
      <c r="AN1023" s="7">
        <f t="shared" si="404"/>
        <v>10.199999999999999</v>
      </c>
      <c r="AO1023" s="8">
        <f t="shared" si="405"/>
        <v>0</v>
      </c>
      <c r="AP1023" s="9">
        <f t="shared" si="406"/>
        <v>0</v>
      </c>
      <c r="AQ1023" s="25">
        <f t="shared" si="407"/>
        <v>12.569999999999999</v>
      </c>
      <c r="AR1023" s="18">
        <f t="shared" si="408"/>
        <v>2.3699999999999997</v>
      </c>
      <c r="AS1023" s="7">
        <f t="shared" si="409"/>
        <v>10.199999999999999</v>
      </c>
      <c r="AT1023" s="8">
        <f t="shared" si="410"/>
        <v>0</v>
      </c>
      <c r="AU1023" s="9">
        <f t="shared" si="411"/>
        <v>0</v>
      </c>
      <c r="AV1023" s="10">
        <f t="shared" si="412"/>
        <v>12.569999999999999</v>
      </c>
      <c r="AW1023" s="22">
        <f t="shared" si="413"/>
        <v>0</v>
      </c>
      <c r="AX1023" s="5">
        <f t="shared" si="414"/>
        <v>0</v>
      </c>
      <c r="AY1023" s="4">
        <f>IF(
  AND(Tabela1[[#This Row],[GRUPO | ITEM]]="PALHETAS",NOT(OR(MID(Tabela1[[#This Row],[ITEM]],1,5)="YN-PF",MID(Tabela1[[#This Row],[ITEM]],1,5)="YN-PC"))),
  0,
  IF(
    ROUNDUP(
      IF(
        IF(D1023="A",13-SUM(AR1023:AU1023),IF(D1023="B",11-SUM(AR1023:AU1023),IF(D1023="C",7-SUM(AR1023:AU1023))))
        &lt;0,
        0,
        IF(D1023="A",13-SUM(AR1023:AU1023),IF(D1023="B",11-SUM(AR1023:AU1023),IF(D1023="C",7-SUM(AR1023:AU1023))))
      )
      *AE1023/C1023, 0
    )
    *C1023 = 0,
    0,
    ROUNDUP(
      IF(
        IF(D1023="A",13-SUM(AR1023:AU1023),IF(D1023="B",11-SUM(AR1023:AU1023),IF(D1023="C",7-SUM(AR1023:AU1023))))
        &lt;0,
        0,
        IF(D1023="A",13-SUM(AR1023:AU1023),IF(D1023="B",11-SUM(AR1023:AU1023),IF(D1023="C",7-SUM(AR1023:AU1023))))
      )
      *AE1023/C1023, 0
    ) *C1023
  )
)</f>
        <v>0</v>
      </c>
      <c r="AZ1023" s="26">
        <f>IF(OR(COUNTIF(AB1023,"&gt;="&amp;1.5)+COUNTIF(AA1023,"&gt;="&amp;1.5)+COUNTIF(Z1023,"&gt;="&amp;1.5)+COUNTIF(Y1023,"&gt;="&amp;1.5)+COUNTIF(X1023,"&gt;="&amp;1.5)&gt;=2,COUNTIF(AB1023,"&gt;="&amp;2)&gt;=1,AND(AA1023&gt;=1.5,AB1023&lt;=0.3,AI1023=0)),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+IFERROR(BA1023*C1023,0),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+IFERROR(BA1023*C1023,0),
IFERROR(AVERAGEIF(Tabela1[[#This Row],[COMPRA PADRÃO]:[COMPRA &gt;30%]],"&gt;"&amp;0,Tabela1[[#This Row],[COMPRA PADRÃO]:[COMPRA &gt;30%]]),
0))/Tabela1[[#This Row],[U/CX]],0)*Tabela1[[#This Row],[U/CX]])</f>
        <v>0</v>
      </c>
      <c r="BA1023" s="19"/>
      <c r="BB1023" s="19"/>
      <c r="BC1023" s="41"/>
      <c r="BD1023" s="43">
        <f t="shared" si="415"/>
        <v>0.75471698113207553</v>
      </c>
      <c r="BE1023" s="44">
        <f>Tabela1[[#This Row],[MÉDIA DIÁRIA]]*180</f>
        <v>135.84905660377359</v>
      </c>
      <c r="BF1023" s="44">
        <f>Tabela1[[#This Row],[MÉDIA DIÁRIA]]*IF(Tabela1[[#This Row],[ABC FAT]]="A",(13*22),IF(Tabela1[[#This Row],[ABC FAT]]="B",(9*22),IF(Tabela1[[#This Row],[ABC FAT]]="C",(3*22),0)))</f>
        <v>49.811320754716988</v>
      </c>
      <c r="BG1023" s="44">
        <f>SUM(Tabela1[[#This Row],[ESTOQUE TOTAL]],Tabela1[[#This Row],[TRÂNSITO TOTAL]])</f>
        <v>419</v>
      </c>
      <c r="BH10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7.3611111111111108E-3</v>
      </c>
    </row>
    <row r="1024" spans="1:61" s="3" customFormat="1" x14ac:dyDescent="0.2">
      <c r="A1024" s="4" t="s">
        <v>39</v>
      </c>
      <c r="B1024" s="4" t="s">
        <v>670</v>
      </c>
      <c r="C1024" s="4">
        <v>20</v>
      </c>
      <c r="D1024" s="4" t="s">
        <v>85</v>
      </c>
      <c r="E1024" s="5"/>
      <c r="F1024" s="4"/>
      <c r="G1024" s="4"/>
      <c r="H1024" s="4"/>
      <c r="I1024" s="4"/>
      <c r="J1024" s="4"/>
      <c r="K1024" s="4">
        <v>120</v>
      </c>
      <c r="L1024" s="4">
        <v>170</v>
      </c>
      <c r="M1024" s="4">
        <v>150</v>
      </c>
      <c r="N1024" s="4">
        <v>116</v>
      </c>
      <c r="O1024" s="4">
        <v>189</v>
      </c>
      <c r="P1024" s="4">
        <v>54</v>
      </c>
      <c r="Q1024" s="13">
        <f t="shared" si="390"/>
        <v>0</v>
      </c>
      <c r="R1024" s="16">
        <f t="shared" si="391"/>
        <v>0</v>
      </c>
      <c r="S1024" s="16">
        <f t="shared" si="392"/>
        <v>0</v>
      </c>
      <c r="T1024" s="16">
        <f t="shared" si="393"/>
        <v>0</v>
      </c>
      <c r="U1024" s="16">
        <f t="shared" si="394"/>
        <v>0</v>
      </c>
      <c r="V1024" s="16">
        <f t="shared" si="395"/>
        <v>0</v>
      </c>
      <c r="W1024" s="16">
        <f t="shared" si="396"/>
        <v>0.90112640801001254</v>
      </c>
      <c r="X1024" s="16">
        <f t="shared" si="397"/>
        <v>1.2765957446808511</v>
      </c>
      <c r="Y1024" s="16">
        <f t="shared" si="398"/>
        <v>1.1264080100125158</v>
      </c>
      <c r="Z1024" s="16">
        <f t="shared" si="399"/>
        <v>0.87108886107634553</v>
      </c>
      <c r="AA1024" s="16">
        <f t="shared" si="400"/>
        <v>1.4192740926157699</v>
      </c>
      <c r="AB1024" s="17">
        <f t="shared" si="401"/>
        <v>0.40550688360450565</v>
      </c>
      <c r="AC1024" s="15">
        <v>27791</v>
      </c>
      <c r="AD1024" s="14">
        <f>AVERAGE(Tabela1[[#This Row],[202407-JUL]:[202506-JUN]])</f>
        <v>133.16666666666666</v>
      </c>
      <c r="AE1024" s="14">
        <f t="shared" si="402"/>
        <v>133.16666666666666</v>
      </c>
      <c r="AF1024" s="5">
        <v>0</v>
      </c>
      <c r="AG1024" s="6">
        <v>1870</v>
      </c>
      <c r="AH1024" s="4">
        <v>0</v>
      </c>
      <c r="AI1024" s="23">
        <f>SUM(Tabela1[[#This Row],[ESTOQUE RJ]:[ESTOQUE SC]])</f>
        <v>1870</v>
      </c>
      <c r="AJ1024" s="4">
        <v>2000</v>
      </c>
      <c r="AK1024" s="4">
        <v>0</v>
      </c>
      <c r="AL1024" s="24">
        <f>SUM(Tabela1[[#This Row],[QTD CONTAINER]:[QTD FÁBRICA]])</f>
        <v>2000</v>
      </c>
      <c r="AM1024" s="7">
        <f t="shared" si="403"/>
        <v>14.042553191489363</v>
      </c>
      <c r="AN1024" s="7">
        <f t="shared" si="404"/>
        <v>0</v>
      </c>
      <c r="AO1024" s="8">
        <f t="shared" si="405"/>
        <v>15.018773466833544</v>
      </c>
      <c r="AP1024" s="9">
        <f t="shared" si="406"/>
        <v>0</v>
      </c>
      <c r="AQ1024" s="25">
        <f t="shared" si="407"/>
        <v>29.061326658322905</v>
      </c>
      <c r="AR1024" s="18">
        <f t="shared" si="408"/>
        <v>14.042553191489363</v>
      </c>
      <c r="AS1024" s="7">
        <f t="shared" si="409"/>
        <v>0</v>
      </c>
      <c r="AT1024" s="8">
        <f t="shared" si="410"/>
        <v>15.018773466833544</v>
      </c>
      <c r="AU1024" s="9">
        <f t="shared" si="411"/>
        <v>0</v>
      </c>
      <c r="AV1024" s="10">
        <f t="shared" si="412"/>
        <v>29.061326658322905</v>
      </c>
      <c r="AW1024" s="22">
        <f t="shared" si="413"/>
        <v>0</v>
      </c>
      <c r="AX1024" s="5">
        <f t="shared" si="414"/>
        <v>0</v>
      </c>
      <c r="AY1024" s="4">
        <f>IF(
  AND(Tabela1[[#This Row],[GRUPO | ITEM]]="PALHETAS",NOT(OR(MID(Tabela1[[#This Row],[ITEM]],1,5)="YN-PF",MID(Tabela1[[#This Row],[ITEM]],1,5)="YN-PC"))),
  0,
  IF(
    ROUNDUP(
      IF(
        IF(D1024="A",13-SUM(AR1024:AU1024),IF(D1024="B",11-SUM(AR1024:AU1024),IF(D1024="C",7-SUM(AR1024:AU1024))))
        &lt;0,
        0,
        IF(D1024="A",13-SUM(AR1024:AU1024),IF(D1024="B",11-SUM(AR1024:AU1024),IF(D1024="C",7-SUM(AR1024:AU1024))))
      )
      *AE1024/C1024, 0
    )
    *C1024 = 0,
    0,
    ROUNDUP(
      IF(
        IF(D1024="A",13-SUM(AR1024:AU1024),IF(D1024="B",11-SUM(AR1024:AU1024),IF(D1024="C",7-SUM(AR1024:AU1024))))
        &lt;0,
        0,
        IF(D1024="A",13-SUM(AR1024:AU1024),IF(D1024="B",11-SUM(AR1024:AU1024),IF(D1024="C",7-SUM(AR1024:AU1024))))
      )
      *AE1024/C1024, 0
    ) *C1024
  )
)</f>
        <v>0</v>
      </c>
      <c r="AZ1024" s="26">
        <f>IF(OR(COUNTIF(AB1024,"&gt;="&amp;1.5)+COUNTIF(AA1024,"&gt;="&amp;1.5)+COUNTIF(Z1024,"&gt;="&amp;1.5)+COUNTIF(Y1024,"&gt;="&amp;1.5)+COUNTIF(X1024,"&gt;="&amp;1.5)&gt;=2,COUNTIF(AB1024,"&gt;="&amp;2)&gt;=1,AND(AA1024&gt;=1.5,AB1024&lt;=0.3,AI1024=0)),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+IFERROR(BA1024*C1024,0),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+IFERROR(BA1024*C1024,0),
IFERROR(AVERAGEIF(Tabela1[[#This Row],[COMPRA PADRÃO]:[COMPRA &gt;30%]],"&gt;"&amp;0,Tabela1[[#This Row],[COMPRA PADRÃO]:[COMPRA &gt;30%]]),
0))/Tabela1[[#This Row],[U/CX]],0)*Tabela1[[#This Row],[U/CX]])</f>
        <v>0</v>
      </c>
      <c r="BA1024" s="33"/>
      <c r="BB1024" s="33"/>
      <c r="BC1024" s="42"/>
      <c r="BD1024" s="43">
        <f t="shared" si="415"/>
        <v>3.0150943396226415</v>
      </c>
      <c r="BE1024" s="44">
        <f>Tabela1[[#This Row],[MÉDIA DIÁRIA]]*180</f>
        <v>542.71698113207549</v>
      </c>
      <c r="BF1024" s="44">
        <f>Tabela1[[#This Row],[MÉDIA DIÁRIA]]*IF(Tabela1[[#This Row],[ABC FAT]]="A",(13*22),IF(Tabela1[[#This Row],[ABC FAT]]="B",(9*22),IF(Tabela1[[#This Row],[ABC FAT]]="C",(3*22),0)))</f>
        <v>198.99622641509433</v>
      </c>
      <c r="BG1024" s="44">
        <f>SUM(Tabela1[[#This Row],[ESTOQUE TOTAL]],Tabela1[[#This Row],[TRÂNSITO TOTAL]])</f>
        <v>3870</v>
      </c>
      <c r="BH10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1.8425810040328188E-3</v>
      </c>
    </row>
    <row r="1025" spans="1:61" s="3" customFormat="1" x14ac:dyDescent="0.2">
      <c r="A1025" s="4" t="s">
        <v>291</v>
      </c>
      <c r="B1025" s="4" t="s">
        <v>452</v>
      </c>
      <c r="C1025" s="4">
        <v>50</v>
      </c>
      <c r="D1025" s="4" t="s">
        <v>16</v>
      </c>
      <c r="E1025" s="5"/>
      <c r="F1025" s="4"/>
      <c r="G1025" s="4">
        <v>360</v>
      </c>
      <c r="H1025" s="4">
        <v>80</v>
      </c>
      <c r="I1025" s="4">
        <v>370</v>
      </c>
      <c r="J1025" s="4">
        <v>20</v>
      </c>
      <c r="K1025" s="4">
        <v>20</v>
      </c>
      <c r="L1025" s="4">
        <v>220</v>
      </c>
      <c r="M1025" s="4">
        <v>190</v>
      </c>
      <c r="N1025" s="4">
        <v>50</v>
      </c>
      <c r="O1025" s="4">
        <v>60</v>
      </c>
      <c r="P1025" s="4">
        <v>70</v>
      </c>
      <c r="Q1025" s="13">
        <f t="shared" si="390"/>
        <v>0</v>
      </c>
      <c r="R1025" s="16">
        <f t="shared" si="391"/>
        <v>0</v>
      </c>
      <c r="S1025" s="16">
        <f t="shared" si="392"/>
        <v>2.5</v>
      </c>
      <c r="T1025" s="16">
        <f t="shared" si="393"/>
        <v>0.55555555555555558</v>
      </c>
      <c r="U1025" s="16">
        <f t="shared" si="394"/>
        <v>2.5694444444444446</v>
      </c>
      <c r="V1025" s="16">
        <f t="shared" si="395"/>
        <v>0.1388888888888889</v>
      </c>
      <c r="W1025" s="16">
        <f t="shared" si="396"/>
        <v>0.1388888888888889</v>
      </c>
      <c r="X1025" s="16">
        <f t="shared" si="397"/>
        <v>1.5277777777777777</v>
      </c>
      <c r="Y1025" s="16">
        <f t="shared" si="398"/>
        <v>1.3194444444444444</v>
      </c>
      <c r="Z1025" s="16">
        <f t="shared" si="399"/>
        <v>0.34722222222222221</v>
      </c>
      <c r="AA1025" s="16">
        <f t="shared" si="400"/>
        <v>0.41666666666666669</v>
      </c>
      <c r="AB1025" s="17">
        <f t="shared" si="401"/>
        <v>0.4861111111111111</v>
      </c>
      <c r="AC1025" s="15">
        <v>43313.2</v>
      </c>
      <c r="AD1025" s="14">
        <f>AVERAGE(Tabela1[[#This Row],[202407-JUL]:[202506-JUN]])</f>
        <v>144</v>
      </c>
      <c r="AE1025" s="14">
        <f t="shared" si="402"/>
        <v>175</v>
      </c>
      <c r="AF1025" s="5">
        <v>2</v>
      </c>
      <c r="AG1025" s="6">
        <v>1840</v>
      </c>
      <c r="AH1025" s="4">
        <v>1600</v>
      </c>
      <c r="AI1025" s="23">
        <f>SUM(Tabela1[[#This Row],[ESTOQUE RJ]:[ESTOQUE SC]])</f>
        <v>3440</v>
      </c>
      <c r="AJ1025" s="4">
        <v>0</v>
      </c>
      <c r="AK1025" s="4">
        <v>0</v>
      </c>
      <c r="AL1025" s="24">
        <f>SUM(Tabela1[[#This Row],[QTD CONTAINER]:[QTD FÁBRICA]])</f>
        <v>0</v>
      </c>
      <c r="AM1025" s="7">
        <f t="shared" si="403"/>
        <v>12.777777777777779</v>
      </c>
      <c r="AN1025" s="7">
        <f t="shared" si="404"/>
        <v>11.111111111111111</v>
      </c>
      <c r="AO1025" s="8">
        <f t="shared" si="405"/>
        <v>0</v>
      </c>
      <c r="AP1025" s="9">
        <f t="shared" si="406"/>
        <v>0</v>
      </c>
      <c r="AQ1025" s="25">
        <f t="shared" si="407"/>
        <v>23.888888888888889</v>
      </c>
      <c r="AR1025" s="18">
        <f t="shared" si="408"/>
        <v>10.514285714285714</v>
      </c>
      <c r="AS1025" s="7">
        <f t="shared" si="409"/>
        <v>9.1428571428571423</v>
      </c>
      <c r="AT1025" s="8">
        <f t="shared" si="410"/>
        <v>0</v>
      </c>
      <c r="AU1025" s="9">
        <f t="shared" si="411"/>
        <v>0</v>
      </c>
      <c r="AV1025" s="10">
        <f t="shared" si="412"/>
        <v>19.657142857142858</v>
      </c>
      <c r="AW1025" s="22">
        <f t="shared" si="413"/>
        <v>0</v>
      </c>
      <c r="AX1025" s="5">
        <f t="shared" si="414"/>
        <v>0</v>
      </c>
      <c r="AY1025" s="4">
        <f>IF(
  AND(Tabela1[[#This Row],[GRUPO | ITEM]]="PALHETAS",NOT(OR(MID(Tabela1[[#This Row],[ITEM]],1,5)="YN-PF",MID(Tabela1[[#This Row],[ITEM]],1,5)="YN-PC"))),
  0,
  IF(
    ROUNDUP(
      IF(
        IF(D1025="A",13-SUM(AR1025:AU1025),IF(D1025="B",11-SUM(AR1025:AU1025),IF(D1025="C",7-SUM(AR1025:AU1025))))
        &lt;0,
        0,
        IF(D1025="A",13-SUM(AR1025:AU1025),IF(D1025="B",11-SUM(AR1025:AU1025),IF(D1025="C",7-SUM(AR1025:AU1025))))
      )
      *AE1025/C1025, 0
    )
    *C1025 = 0,
    0,
    ROUNDUP(
      IF(
        IF(D1025="A",13-SUM(AR1025:AU1025),IF(D1025="B",11-SUM(AR1025:AU1025),IF(D1025="C",7-SUM(AR1025:AU1025))))
        &lt;0,
        0,
        IF(D1025="A",13-SUM(AR1025:AU1025),IF(D1025="B",11-SUM(AR1025:AU1025),IF(D1025="C",7-SUM(AR1025:AU1025))))
      )
      *AE1025/C1025, 0
    ) *C1025
  )
)</f>
        <v>0</v>
      </c>
      <c r="AZ1025" s="26">
        <f>IF(OR(COUNTIF(AB1025,"&gt;="&amp;1.5)+COUNTIF(AA1025,"&gt;="&amp;1.5)+COUNTIF(Z1025,"&gt;="&amp;1.5)+COUNTIF(Y1025,"&gt;="&amp;1.5)+COUNTIF(X1025,"&gt;="&amp;1.5)&gt;=2,COUNTIF(AB1025,"&gt;="&amp;2)&gt;=1,AND(AA1025&gt;=1.5,AB1025&lt;=0.3,AI1025=0)),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+IFERROR(BA1025*C1025,0),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+IFERROR(BA1025*C1025,0),
IFERROR(AVERAGEIF(Tabela1[[#This Row],[COMPRA PADRÃO]:[COMPRA &gt;30%]],"&gt;"&amp;0,Tabela1[[#This Row],[COMPRA PADRÃO]:[COMPRA &gt;30%]]),
0))/Tabela1[[#This Row],[U/CX]],0)*Tabela1[[#This Row],[U/CX]])</f>
        <v>0</v>
      </c>
      <c r="BA1025" s="19"/>
      <c r="BB1025" s="19"/>
      <c r="BC1025" s="5"/>
      <c r="BD1025" s="43">
        <f t="shared" si="415"/>
        <v>5.4339622641509431</v>
      </c>
      <c r="BE1025" s="44">
        <f>Tabela1[[#This Row],[MÉDIA DIÁRIA]]*180</f>
        <v>978.11320754716974</v>
      </c>
      <c r="BF1025" s="44">
        <f>Tabela1[[#This Row],[MÉDIA DIÁRIA]]*IF(Tabela1[[#This Row],[ABC FAT]]="A",(13*22),IF(Tabela1[[#This Row],[ABC FAT]]="B",(9*22),IF(Tabela1[[#This Row],[ABC FAT]]="C",(3*22),0)))</f>
        <v>1075.9245283018868</v>
      </c>
      <c r="BG1025" s="44">
        <f>SUM(Tabela1[[#This Row],[ESTOQUE TOTAL]],Tabela1[[#This Row],[TRÂNSITO TOTAL]])</f>
        <v>3440</v>
      </c>
      <c r="BH10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1.0223765432098766E-3</v>
      </c>
    </row>
    <row r="1026" spans="1:61" s="3" customFormat="1" x14ac:dyDescent="0.2">
      <c r="A1026" s="4" t="s">
        <v>34</v>
      </c>
      <c r="B1026" s="4" t="s">
        <v>1190</v>
      </c>
      <c r="C1026" s="4">
        <v>500</v>
      </c>
      <c r="D1026" s="4" t="s">
        <v>85</v>
      </c>
      <c r="E1026" s="5"/>
      <c r="F1026" s="4"/>
      <c r="G1026" s="4"/>
      <c r="H1026" s="4"/>
      <c r="I1026" s="4"/>
      <c r="J1026" s="4"/>
      <c r="K1026" s="4"/>
      <c r="L1026" s="4">
        <v>10</v>
      </c>
      <c r="M1026" s="4">
        <v>50</v>
      </c>
      <c r="N1026" s="4">
        <v>130</v>
      </c>
      <c r="O1026" s="4">
        <v>40</v>
      </c>
      <c r="P1026" s="4">
        <v>50</v>
      </c>
      <c r="Q1026" s="13">
        <f t="shared" ref="Q1026:Q1089" si="416">IFERROR(E1026/AVERAGE($E1026:$P1026),"")</f>
        <v>0</v>
      </c>
      <c r="R1026" s="16">
        <f t="shared" ref="R1026:R1089" si="417">IFERROR(F1026/AVERAGE($E1026:$P1026),"")</f>
        <v>0</v>
      </c>
      <c r="S1026" s="16">
        <f t="shared" ref="S1026:S1089" si="418">IFERROR(G1026/AVERAGE($E1026:$P1026),"")</f>
        <v>0</v>
      </c>
      <c r="T1026" s="16">
        <f t="shared" ref="T1026:T1089" si="419">IFERROR(H1026/AVERAGE($E1026:$P1026),"")</f>
        <v>0</v>
      </c>
      <c r="U1026" s="16">
        <f t="shared" ref="U1026:U1089" si="420">IFERROR(I1026/AVERAGE($E1026:$P1026),"")</f>
        <v>0</v>
      </c>
      <c r="V1026" s="16">
        <f t="shared" ref="V1026:V1089" si="421">IFERROR(J1026/AVERAGE($E1026:$P1026),"")</f>
        <v>0</v>
      </c>
      <c r="W1026" s="16">
        <f t="shared" ref="W1026:W1089" si="422">IFERROR(K1026/AVERAGE($E1026:$P1026),"")</f>
        <v>0</v>
      </c>
      <c r="X1026" s="16">
        <f t="shared" ref="X1026:X1089" si="423">IFERROR(L1026/AVERAGE($E1026:$P1026),"")</f>
        <v>0.17857142857142858</v>
      </c>
      <c r="Y1026" s="16">
        <f t="shared" ref="Y1026:Y1089" si="424">IFERROR(M1026/AVERAGE($E1026:$P1026),"")</f>
        <v>0.8928571428571429</v>
      </c>
      <c r="Z1026" s="16">
        <f t="shared" ref="Z1026:Z1089" si="425">IFERROR(N1026/AVERAGE($E1026:$P1026),"")</f>
        <v>2.3214285714285716</v>
      </c>
      <c r="AA1026" s="16">
        <f t="shared" ref="AA1026:AA1089" si="426">IFERROR(O1026/AVERAGE($E1026:$P1026),"")</f>
        <v>0.7142857142857143</v>
      </c>
      <c r="AB1026" s="17">
        <f t="shared" ref="AB1026:AB1089" si="427">IFERROR(P1026/AVERAGE($E1026:$P1026),"")</f>
        <v>0.8928571428571429</v>
      </c>
      <c r="AC1026" s="15">
        <v>4440.8999999999996</v>
      </c>
      <c r="AD1026" s="14">
        <f>AVERAGE(Tabela1[[#This Row],[202407-JUL]:[202506-JUN]])</f>
        <v>56</v>
      </c>
      <c r="AE1026" s="14">
        <f t="shared" ref="AE1026:AE1089" si="428">IFERROR(AVERAGEIF(Q1026:AB1026,"&gt;"&amp;0.3,E1026:P1026),0)</f>
        <v>67.5</v>
      </c>
      <c r="AF1026" s="5">
        <v>0</v>
      </c>
      <c r="AG1026" s="6">
        <v>150</v>
      </c>
      <c r="AH1026" s="4">
        <v>0</v>
      </c>
      <c r="AI1026" s="23">
        <f>SUM(Tabela1[[#This Row],[ESTOQUE RJ]:[ESTOQUE SC]])</f>
        <v>150</v>
      </c>
      <c r="AJ1026" s="4">
        <v>500</v>
      </c>
      <c r="AK1026" s="4">
        <v>0</v>
      </c>
      <c r="AL1026" s="24">
        <f>SUM(Tabela1[[#This Row],[QTD CONTAINER]:[QTD FÁBRICA]])</f>
        <v>500</v>
      </c>
      <c r="AM1026" s="7">
        <f t="shared" ref="AM1026:AM1089" si="429">AG1026/AD1026</f>
        <v>2.6785714285714284</v>
      </c>
      <c r="AN1026" s="7">
        <f t="shared" ref="AN1026:AN1089" si="430">AH1026/AD1026</f>
        <v>0</v>
      </c>
      <c r="AO1026" s="8">
        <f t="shared" ref="AO1026:AO1089" si="431">AJ1026/AD1026</f>
        <v>8.9285714285714288</v>
      </c>
      <c r="AP1026" s="9">
        <f t="shared" ref="AP1026:AP1089" si="432">AK1026/AD1026</f>
        <v>0</v>
      </c>
      <c r="AQ1026" s="25">
        <f t="shared" ref="AQ1026:AQ1089" si="433">SUM(AM1026:AP1026)</f>
        <v>11.607142857142858</v>
      </c>
      <c r="AR1026" s="18">
        <f t="shared" ref="AR1026:AR1089" si="434">AG1026/AE1026</f>
        <v>2.2222222222222223</v>
      </c>
      <c r="AS1026" s="7">
        <f t="shared" ref="AS1026:AS1089" si="435">AH1026/AE1026</f>
        <v>0</v>
      </c>
      <c r="AT1026" s="8">
        <f t="shared" ref="AT1026:AT1089" si="436">AJ1026/AE1026</f>
        <v>7.4074074074074074</v>
      </c>
      <c r="AU1026" s="9">
        <f t="shared" ref="AU1026:AU1089" si="437">AK1026/AE1026</f>
        <v>0</v>
      </c>
      <c r="AV1026" s="10">
        <f t="shared" ref="AV1026:AV1089" si="438">SUM(AR1026:AU1026)</f>
        <v>9.6296296296296298</v>
      </c>
      <c r="AW1026" s="22">
        <f t="shared" ref="AW1026:AW1089" si="439">IFERROR(AZ1026/AVERAGE(AD1026:AE1026),0)</f>
        <v>0</v>
      </c>
      <c r="AX1026" s="5">
        <f t="shared" ref="AX1026:AX1089" si="440">IF(
  AND(A1026="PALHETAS",NOT(OR(MID(B1026,1,5)="YN-PF",MID(B1026,1,5)="YN-PC"))),
  0,
  IF(
    ROUNDUP(
      IF(
        IF(D1026="A",13-SUM(AM1026:AP1026),IF(D1026="B",11-SUM(AM1026:AP1026),IF(D1026="C",7-SUM(AM1026:AP1026))))
        &lt;0,
        0,
        IF(D1026="A",13-SUM(AM1026:AP1026),IF(D1026="B",11-SUM(AM1026:AP1026),IF(D1026="C",7-SUM(AM1026:AP1026))))
      )
      *AD1026/C1026,
      0
    )*C1026 = 0,
    0,
    ROUNDUP(
      IF(
        IF(D1026="A",13-SUM(AM1026:AP1026),IF(D1026="B",11-SUM(AM1026:AP1026),IF(D1026="C",7-SUM(AM1026:AP1026))))
        &lt;0,
        0,
        IF(D1026="A",13-SUM(AM1026:AP1026),IF(D1026="B",11-SUM(AM1026:AP1026),IF(D1026="C",7-SUM(AM1026:AP1026))))
      )
      *AD1026/C1026,
      0
    )*C1026
  )
)</f>
        <v>0</v>
      </c>
      <c r="AY1026" s="4">
        <f>IF(
  AND(Tabela1[[#This Row],[GRUPO | ITEM]]="PALHETAS",NOT(OR(MID(Tabela1[[#This Row],[ITEM]],1,5)="YN-PF",MID(Tabela1[[#This Row],[ITEM]],1,5)="YN-PC"))),
  0,
  IF(
    ROUNDUP(
      IF(
        IF(D1026="A",13-SUM(AR1026:AU1026),IF(D1026="B",11-SUM(AR1026:AU1026),IF(D1026="C",7-SUM(AR1026:AU1026))))
        &lt;0,
        0,
        IF(D1026="A",13-SUM(AR1026:AU1026),IF(D1026="B",11-SUM(AR1026:AU1026),IF(D1026="C",7-SUM(AR1026:AU1026))))
      )
      *AE1026/C1026, 0
    )
    *C1026 = 0,
    0,
    ROUNDUP(
      IF(
        IF(D1026="A",13-SUM(AR1026:AU1026),IF(D1026="B",11-SUM(AR1026:AU1026),IF(D1026="C",7-SUM(AR1026:AU1026))))
        &lt;0,
        0,
        IF(D1026="A",13-SUM(AR1026:AU1026),IF(D1026="B",11-SUM(AR1026:AU1026),IF(D1026="C",7-SUM(AR1026:AU1026))))
      )
      *AE1026/C1026, 0
    ) *C1026
  )
)</f>
        <v>0</v>
      </c>
      <c r="AZ1026" s="26">
        <f>IF(OR(COUNTIF(AB1026,"&gt;="&amp;1.5)+COUNTIF(AA1026,"&gt;="&amp;1.5)+COUNTIF(Z1026,"&gt;="&amp;1.5)+COUNTIF(Y1026,"&gt;="&amp;1.5)+COUNTIF(X1026,"&gt;="&amp;1.5)&gt;=2,COUNTIF(AB1026,"&gt;="&amp;2)&gt;=1,AND(AA1026&gt;=1.5,AB1026&lt;=0.3,AI1026=0)),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+IFERROR(BA1026*C1026,0),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+IFERROR(BA1026*C1026,0),
IFERROR(AVERAGEIF(Tabela1[[#This Row],[COMPRA PADRÃO]:[COMPRA &gt;30%]],"&gt;"&amp;0,Tabela1[[#This Row],[COMPRA PADRÃO]:[COMPRA &gt;30%]]),
0))/Tabela1[[#This Row],[U/CX]],0)*Tabela1[[#This Row],[U/CX]])</f>
        <v>0</v>
      </c>
      <c r="BA1026" s="19"/>
      <c r="BB1026" s="19"/>
      <c r="BC1026" s="5"/>
      <c r="BD1026" s="43">
        <f t="shared" ref="BD1026:BD1089" si="441">SUM(E1026,F1026,G1026,H1026,I1026,J1026,K1026,L1026,M1026,N1026,O1026,P1026)/265</f>
        <v>1.0566037735849056</v>
      </c>
      <c r="BE1026" s="44">
        <f>Tabela1[[#This Row],[MÉDIA DIÁRIA]]*180</f>
        <v>190.18867924528303</v>
      </c>
      <c r="BF1026" s="44">
        <f>Tabela1[[#This Row],[MÉDIA DIÁRIA]]*IF(Tabela1[[#This Row],[ABC FAT]]="A",(13*22),IF(Tabela1[[#This Row],[ABC FAT]]="B",(9*22),IF(Tabela1[[#This Row],[ABC FAT]]="C",(3*22),0)))</f>
        <v>69.735849056603769</v>
      </c>
      <c r="BG1026" s="44">
        <f>SUM(Tabela1[[#This Row],[ESTOQUE TOTAL]],Tabela1[[#This Row],[TRÂNSITO TOTAL]])</f>
        <v>650</v>
      </c>
      <c r="BH10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5.2579365079365075E-3</v>
      </c>
    </row>
    <row r="1027" spans="1:61" s="3" customFormat="1" x14ac:dyDescent="0.2">
      <c r="A1027" s="4" t="s">
        <v>296</v>
      </c>
      <c r="B1027" s="4" t="s">
        <v>1234</v>
      </c>
      <c r="C1027" s="4">
        <v>1000</v>
      </c>
      <c r="D1027" s="4" t="s">
        <v>85</v>
      </c>
      <c r="E1027" s="5"/>
      <c r="F1027" s="4"/>
      <c r="G1027" s="4"/>
      <c r="H1027" s="4">
        <v>1900</v>
      </c>
      <c r="I1027" s="4">
        <v>6100</v>
      </c>
      <c r="J1027" s="4"/>
      <c r="K1027" s="4"/>
      <c r="L1027" s="4"/>
      <c r="M1027" s="4"/>
      <c r="N1027" s="4"/>
      <c r="O1027" s="4">
        <v>6800</v>
      </c>
      <c r="P1027" s="4">
        <v>900</v>
      </c>
      <c r="Q1027" s="13">
        <f t="shared" si="416"/>
        <v>0</v>
      </c>
      <c r="R1027" s="16">
        <f t="shared" si="417"/>
        <v>0</v>
      </c>
      <c r="S1027" s="16">
        <f t="shared" si="418"/>
        <v>0</v>
      </c>
      <c r="T1027" s="16">
        <f t="shared" si="419"/>
        <v>0.48407643312101911</v>
      </c>
      <c r="U1027" s="16">
        <f t="shared" si="420"/>
        <v>1.5541401273885351</v>
      </c>
      <c r="V1027" s="16">
        <f t="shared" si="421"/>
        <v>0</v>
      </c>
      <c r="W1027" s="16">
        <f t="shared" si="422"/>
        <v>0</v>
      </c>
      <c r="X1027" s="16">
        <f t="shared" si="423"/>
        <v>0</v>
      </c>
      <c r="Y1027" s="16">
        <f t="shared" si="424"/>
        <v>0</v>
      </c>
      <c r="Z1027" s="16">
        <f t="shared" si="425"/>
        <v>0</v>
      </c>
      <c r="AA1027" s="16">
        <f t="shared" si="426"/>
        <v>1.7324840764331211</v>
      </c>
      <c r="AB1027" s="17">
        <f t="shared" si="427"/>
        <v>0.22929936305732485</v>
      </c>
      <c r="AC1027" s="15">
        <v>12560</v>
      </c>
      <c r="AD1027" s="14">
        <f>AVERAGE(Tabela1[[#This Row],[202407-JUL]:[202506-JUN]])</f>
        <v>3925</v>
      </c>
      <c r="AE1027" s="14">
        <f t="shared" si="428"/>
        <v>4933.333333333333</v>
      </c>
      <c r="AF1027" s="5">
        <v>0</v>
      </c>
      <c r="AG1027" s="6">
        <v>38200</v>
      </c>
      <c r="AH1027" s="4">
        <v>0</v>
      </c>
      <c r="AI1027" s="23">
        <f>SUM(Tabela1[[#This Row],[ESTOQUE RJ]:[ESTOQUE SC]])</f>
        <v>38200</v>
      </c>
      <c r="AJ1027" s="4">
        <v>100</v>
      </c>
      <c r="AK1027" s="4">
        <v>0</v>
      </c>
      <c r="AL1027" s="24">
        <f>SUM(Tabela1[[#This Row],[QTD CONTAINER]:[QTD FÁBRICA]])</f>
        <v>100</v>
      </c>
      <c r="AM1027" s="7">
        <f t="shared" si="429"/>
        <v>9.7324840764331206</v>
      </c>
      <c r="AN1027" s="7">
        <f t="shared" si="430"/>
        <v>0</v>
      </c>
      <c r="AO1027" s="8">
        <f t="shared" si="431"/>
        <v>2.5477707006369428E-2</v>
      </c>
      <c r="AP1027" s="9">
        <f t="shared" si="432"/>
        <v>0</v>
      </c>
      <c r="AQ1027" s="25">
        <f t="shared" si="433"/>
        <v>9.7579617834394909</v>
      </c>
      <c r="AR1027" s="18">
        <f t="shared" si="434"/>
        <v>7.7432432432432439</v>
      </c>
      <c r="AS1027" s="7">
        <f t="shared" si="435"/>
        <v>0</v>
      </c>
      <c r="AT1027" s="8">
        <f t="shared" si="436"/>
        <v>2.0270270270270271E-2</v>
      </c>
      <c r="AU1027" s="9">
        <f t="shared" si="437"/>
        <v>0</v>
      </c>
      <c r="AV1027" s="10">
        <f t="shared" si="438"/>
        <v>7.763513513513514</v>
      </c>
      <c r="AW1027" s="22">
        <f t="shared" si="439"/>
        <v>0</v>
      </c>
      <c r="AX1027" s="5">
        <f t="shared" si="440"/>
        <v>0</v>
      </c>
      <c r="AY1027" s="4">
        <f>IF(
  AND(Tabela1[[#This Row],[GRUPO | ITEM]]="PALHETAS",NOT(OR(MID(Tabela1[[#This Row],[ITEM]],1,5)="YN-PF",MID(Tabela1[[#This Row],[ITEM]],1,5)="YN-PC"))),
  0,
  IF(
    ROUNDUP(
      IF(
        IF(D1027="A",13-SUM(AR1027:AU1027),IF(D1027="B",11-SUM(AR1027:AU1027),IF(D1027="C",7-SUM(AR1027:AU1027))))
        &lt;0,
        0,
        IF(D1027="A",13-SUM(AR1027:AU1027),IF(D1027="B",11-SUM(AR1027:AU1027),IF(D1027="C",7-SUM(AR1027:AU1027))))
      )
      *AE1027/C1027, 0
    )
    *C1027 = 0,
    0,
    ROUNDUP(
      IF(
        IF(D1027="A",13-SUM(AR1027:AU1027),IF(D1027="B",11-SUM(AR1027:AU1027),IF(D1027="C",7-SUM(AR1027:AU1027))))
        &lt;0,
        0,
        IF(D1027="A",13-SUM(AR1027:AU1027),IF(D1027="B",11-SUM(AR1027:AU1027),IF(D1027="C",7-SUM(AR1027:AU1027))))
      )
      *AE1027/C1027, 0
    ) *C1027
  )
)</f>
        <v>0</v>
      </c>
      <c r="AZ1027" s="26">
        <f>IF(OR(COUNTIF(AB1027,"&gt;="&amp;1.5)+COUNTIF(AA1027,"&gt;="&amp;1.5)+COUNTIF(Z1027,"&gt;="&amp;1.5)+COUNTIF(Y1027,"&gt;="&amp;1.5)+COUNTIF(X1027,"&gt;="&amp;1.5)&gt;=2,COUNTIF(AB1027,"&gt;="&amp;2)&gt;=1,AND(AA1027&gt;=1.5,AB1027&lt;=0.3,AI1027=0)),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+IFERROR(BA1027*C1027,0),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+IFERROR(BA1027*C1027,0),
IFERROR(AVERAGEIF(Tabela1[[#This Row],[COMPRA PADRÃO]:[COMPRA &gt;30%]],"&gt;"&amp;0,Tabela1[[#This Row],[COMPRA PADRÃO]:[COMPRA &gt;30%]]),
0))/Tabela1[[#This Row],[U/CX]],0)*Tabela1[[#This Row],[U/CX]])</f>
        <v>0</v>
      </c>
      <c r="BA1027" s="19"/>
      <c r="BB1027" s="19"/>
      <c r="BC1027" s="5"/>
      <c r="BD1027" s="43">
        <f t="shared" si="441"/>
        <v>59.245283018867923</v>
      </c>
      <c r="BE1027" s="44">
        <f>Tabela1[[#This Row],[MÉDIA DIÁRIA]]*180</f>
        <v>10664.150943396226</v>
      </c>
      <c r="BF1027" s="44">
        <f>Tabela1[[#This Row],[MÉDIA DIÁRIA]]*IF(Tabela1[[#This Row],[ABC FAT]]="A",(13*22),IF(Tabela1[[#This Row],[ABC FAT]]="B",(9*22),IF(Tabela1[[#This Row],[ABC FAT]]="C",(3*22),0)))</f>
        <v>3910.1886792452829</v>
      </c>
      <c r="BG1027" s="44">
        <f>SUM(Tabela1[[#This Row],[ESTOQUE TOTAL]],Tabela1[[#This Row],[TRÂNSITO TOTAL]])</f>
        <v>38300</v>
      </c>
      <c r="BH10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9.3772116065109708E-5</v>
      </c>
    </row>
    <row r="1028" spans="1:61" s="3" customFormat="1" x14ac:dyDescent="0.2">
      <c r="A1028" s="4" t="s">
        <v>34</v>
      </c>
      <c r="B1028" s="4" t="s">
        <v>1163</v>
      </c>
      <c r="C1028" s="4">
        <v>100</v>
      </c>
      <c r="D1028" s="4" t="s">
        <v>85</v>
      </c>
      <c r="E1028" s="5">
        <v>60</v>
      </c>
      <c r="F1028" s="4">
        <v>530</v>
      </c>
      <c r="G1028" s="4"/>
      <c r="H1028" s="4">
        <v>40</v>
      </c>
      <c r="I1028" s="4">
        <v>20</v>
      </c>
      <c r="J1028" s="4"/>
      <c r="K1028" s="4"/>
      <c r="L1028" s="4"/>
      <c r="M1028" s="4">
        <v>30</v>
      </c>
      <c r="N1028" s="4">
        <v>10</v>
      </c>
      <c r="O1028" s="4">
        <v>40</v>
      </c>
      <c r="P1028" s="4"/>
      <c r="Q1028" s="13">
        <f t="shared" si="416"/>
        <v>0.57534246575342463</v>
      </c>
      <c r="R1028" s="16">
        <f t="shared" si="417"/>
        <v>5.0821917808219172</v>
      </c>
      <c r="S1028" s="16">
        <f t="shared" si="418"/>
        <v>0</v>
      </c>
      <c r="T1028" s="16">
        <f t="shared" si="419"/>
        <v>0.38356164383561642</v>
      </c>
      <c r="U1028" s="16">
        <f t="shared" si="420"/>
        <v>0.19178082191780821</v>
      </c>
      <c r="V1028" s="16">
        <f t="shared" si="421"/>
        <v>0</v>
      </c>
      <c r="W1028" s="16">
        <f t="shared" si="422"/>
        <v>0</v>
      </c>
      <c r="X1028" s="16">
        <f t="shared" si="423"/>
        <v>0</v>
      </c>
      <c r="Y1028" s="16">
        <f t="shared" si="424"/>
        <v>0.28767123287671231</v>
      </c>
      <c r="Z1028" s="16">
        <f t="shared" si="425"/>
        <v>9.5890410958904104E-2</v>
      </c>
      <c r="AA1028" s="16">
        <f t="shared" si="426"/>
        <v>0.38356164383561642</v>
      </c>
      <c r="AB1028" s="17">
        <f t="shared" si="427"/>
        <v>0</v>
      </c>
      <c r="AC1028" s="15">
        <v>7490.4</v>
      </c>
      <c r="AD1028" s="14">
        <f>AVERAGE(Tabela1[[#This Row],[202407-JUL]:[202506-JUN]])</f>
        <v>104.28571428571429</v>
      </c>
      <c r="AE1028" s="14">
        <f t="shared" si="428"/>
        <v>167.5</v>
      </c>
      <c r="AF1028" s="5">
        <v>0</v>
      </c>
      <c r="AG1028" s="6">
        <v>1367</v>
      </c>
      <c r="AH1028" s="4">
        <v>0</v>
      </c>
      <c r="AI1028" s="23">
        <f>SUM(Tabela1[[#This Row],[ESTOQUE RJ]:[ESTOQUE SC]])</f>
        <v>1367</v>
      </c>
      <c r="AJ1028" s="4">
        <v>500</v>
      </c>
      <c r="AK1028" s="4">
        <v>0</v>
      </c>
      <c r="AL1028" s="24">
        <f>SUM(Tabela1[[#This Row],[QTD CONTAINER]:[QTD FÁBRICA]])</f>
        <v>500</v>
      </c>
      <c r="AM1028" s="7">
        <f t="shared" si="429"/>
        <v>13.108219178082191</v>
      </c>
      <c r="AN1028" s="7">
        <f t="shared" si="430"/>
        <v>0</v>
      </c>
      <c r="AO1028" s="8">
        <f t="shared" si="431"/>
        <v>4.7945205479452051</v>
      </c>
      <c r="AP1028" s="9">
        <f t="shared" si="432"/>
        <v>0</v>
      </c>
      <c r="AQ1028" s="25">
        <f t="shared" si="433"/>
        <v>17.902739726027395</v>
      </c>
      <c r="AR1028" s="18">
        <f t="shared" si="434"/>
        <v>8.1611940298507459</v>
      </c>
      <c r="AS1028" s="7">
        <f t="shared" si="435"/>
        <v>0</v>
      </c>
      <c r="AT1028" s="8">
        <f t="shared" si="436"/>
        <v>2.9850746268656718</v>
      </c>
      <c r="AU1028" s="9">
        <f t="shared" si="437"/>
        <v>0</v>
      </c>
      <c r="AV1028" s="10">
        <f t="shared" si="438"/>
        <v>11.146268656716417</v>
      </c>
      <c r="AW1028" s="22">
        <f t="shared" si="439"/>
        <v>0</v>
      </c>
      <c r="AX1028" s="5">
        <f t="shared" si="440"/>
        <v>0</v>
      </c>
      <c r="AY1028" s="4">
        <f>IF(
  AND(Tabela1[[#This Row],[GRUPO | ITEM]]="PALHETAS",NOT(OR(MID(Tabela1[[#This Row],[ITEM]],1,5)="YN-PF",MID(Tabela1[[#This Row],[ITEM]],1,5)="YN-PC"))),
  0,
  IF(
    ROUNDUP(
      IF(
        IF(D1028="A",13-SUM(AR1028:AU1028),IF(D1028="B",11-SUM(AR1028:AU1028),IF(D1028="C",7-SUM(AR1028:AU1028))))
        &lt;0,
        0,
        IF(D1028="A",13-SUM(AR1028:AU1028),IF(D1028="B",11-SUM(AR1028:AU1028),IF(D1028="C",7-SUM(AR1028:AU1028))))
      )
      *AE1028/C1028, 0
    )
    *C1028 = 0,
    0,
    ROUNDUP(
      IF(
        IF(D1028="A",13-SUM(AR1028:AU1028),IF(D1028="B",11-SUM(AR1028:AU1028),IF(D1028="C",7-SUM(AR1028:AU1028))))
        &lt;0,
        0,
        IF(D1028="A",13-SUM(AR1028:AU1028),IF(D1028="B",11-SUM(AR1028:AU1028),IF(D1028="C",7-SUM(AR1028:AU1028))))
      )
      *AE1028/C1028, 0
    ) *C1028
  )
)</f>
        <v>0</v>
      </c>
      <c r="AZ1028" s="26">
        <f>IF(OR(COUNTIF(AB1028,"&gt;="&amp;1.5)+COUNTIF(AA1028,"&gt;="&amp;1.5)+COUNTIF(Z1028,"&gt;="&amp;1.5)+COUNTIF(Y1028,"&gt;="&amp;1.5)+COUNTIF(X1028,"&gt;="&amp;1.5)&gt;=2,COUNTIF(AB1028,"&gt;="&amp;2)&gt;=1,AND(AA1028&gt;=1.5,AB1028&lt;=0.3,AI1028=0)),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+IFERROR(BA1028*C1028,0),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+IFERROR(BA1028*C1028,0),
IFERROR(AVERAGEIF(Tabela1[[#This Row],[COMPRA PADRÃO]:[COMPRA &gt;30%]],"&gt;"&amp;0,Tabela1[[#This Row],[COMPRA PADRÃO]:[COMPRA &gt;30%]]),
0))/Tabela1[[#This Row],[U/CX]],0)*Tabela1[[#This Row],[U/CX]])</f>
        <v>0</v>
      </c>
      <c r="BA1028" s="19"/>
      <c r="BB1028" s="19"/>
      <c r="BC1028" s="5"/>
      <c r="BD1028" s="43">
        <f t="shared" si="441"/>
        <v>2.7547169811320753</v>
      </c>
      <c r="BE1028" s="44">
        <f>Tabela1[[#This Row],[MÉDIA DIÁRIA]]*180</f>
        <v>495.84905660377353</v>
      </c>
      <c r="BF1028" s="44">
        <f>Tabela1[[#This Row],[MÉDIA DIÁRIA]]*IF(Tabela1[[#This Row],[ABC FAT]]="A",(13*22),IF(Tabela1[[#This Row],[ABC FAT]]="B",(9*22),IF(Tabela1[[#This Row],[ABC FAT]]="C",(3*22),0)))</f>
        <v>181.81132075471697</v>
      </c>
      <c r="BG1028" s="44">
        <f>SUM(Tabela1[[#This Row],[ESTOQUE TOTAL]],Tabela1[[#This Row],[TRÂNSITO TOTAL]])</f>
        <v>1867</v>
      </c>
      <c r="BH10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2.0167427701674278E-3</v>
      </c>
    </row>
    <row r="1029" spans="1:61" s="3" customFormat="1" x14ac:dyDescent="0.2">
      <c r="A1029" s="4" t="s">
        <v>34</v>
      </c>
      <c r="B1029" s="4" t="s">
        <v>594</v>
      </c>
      <c r="C1029" s="4">
        <v>200</v>
      </c>
      <c r="D1029" s="4" t="s">
        <v>85</v>
      </c>
      <c r="E1029" s="5">
        <v>40</v>
      </c>
      <c r="F1029" s="4">
        <v>45</v>
      </c>
      <c r="G1029" s="4">
        <v>40</v>
      </c>
      <c r="H1029" s="4">
        <v>35</v>
      </c>
      <c r="I1029" s="4">
        <v>10</v>
      </c>
      <c r="J1029" s="4">
        <v>26</v>
      </c>
      <c r="K1029" s="4">
        <v>65</v>
      </c>
      <c r="L1029" s="4">
        <v>30</v>
      </c>
      <c r="M1029" s="4">
        <v>20</v>
      </c>
      <c r="N1029" s="4">
        <v>10</v>
      </c>
      <c r="O1029" s="4">
        <v>70</v>
      </c>
      <c r="P1029" s="4">
        <v>65</v>
      </c>
      <c r="Q1029" s="13">
        <f t="shared" si="416"/>
        <v>1.0526315789473684</v>
      </c>
      <c r="R1029" s="16">
        <f t="shared" si="417"/>
        <v>1.1842105263157894</v>
      </c>
      <c r="S1029" s="16">
        <f t="shared" si="418"/>
        <v>1.0526315789473684</v>
      </c>
      <c r="T1029" s="16">
        <f t="shared" si="419"/>
        <v>0.92105263157894735</v>
      </c>
      <c r="U1029" s="16">
        <f t="shared" si="420"/>
        <v>0.26315789473684209</v>
      </c>
      <c r="V1029" s="16">
        <f t="shared" si="421"/>
        <v>0.68421052631578949</v>
      </c>
      <c r="W1029" s="16">
        <f t="shared" si="422"/>
        <v>1.7105263157894737</v>
      </c>
      <c r="X1029" s="16">
        <f t="shared" si="423"/>
        <v>0.78947368421052633</v>
      </c>
      <c r="Y1029" s="16">
        <f t="shared" si="424"/>
        <v>0.52631578947368418</v>
      </c>
      <c r="Z1029" s="16">
        <f t="shared" si="425"/>
        <v>0.26315789473684209</v>
      </c>
      <c r="AA1029" s="16">
        <f t="shared" si="426"/>
        <v>1.8421052631578947</v>
      </c>
      <c r="AB1029" s="17">
        <f t="shared" si="427"/>
        <v>1.7105263157894737</v>
      </c>
      <c r="AC1029" s="15">
        <v>15096.83</v>
      </c>
      <c r="AD1029" s="14">
        <f>AVERAGE(Tabela1[[#This Row],[202407-JUL]:[202506-JUN]])</f>
        <v>38</v>
      </c>
      <c r="AE1029" s="14">
        <f t="shared" si="428"/>
        <v>43.6</v>
      </c>
      <c r="AF1029" s="5">
        <v>0</v>
      </c>
      <c r="AG1029" s="6">
        <v>325</v>
      </c>
      <c r="AH1029" s="4">
        <v>0</v>
      </c>
      <c r="AI1029" s="23">
        <f>SUM(Tabela1[[#This Row],[ESTOQUE RJ]:[ESTOQUE SC]])</f>
        <v>325</v>
      </c>
      <c r="AJ1029" s="4">
        <v>800</v>
      </c>
      <c r="AK1029" s="4">
        <v>0</v>
      </c>
      <c r="AL1029" s="24">
        <f>SUM(Tabela1[[#This Row],[QTD CONTAINER]:[QTD FÁBRICA]])</f>
        <v>800</v>
      </c>
      <c r="AM1029" s="7">
        <f t="shared" si="429"/>
        <v>8.5526315789473681</v>
      </c>
      <c r="AN1029" s="7">
        <f t="shared" si="430"/>
        <v>0</v>
      </c>
      <c r="AO1029" s="8">
        <f t="shared" si="431"/>
        <v>21.05263157894737</v>
      </c>
      <c r="AP1029" s="9">
        <f t="shared" si="432"/>
        <v>0</v>
      </c>
      <c r="AQ1029" s="25">
        <f t="shared" si="433"/>
        <v>29.60526315789474</v>
      </c>
      <c r="AR1029" s="18">
        <f t="shared" si="434"/>
        <v>7.4541284403669721</v>
      </c>
      <c r="AS1029" s="7">
        <f t="shared" si="435"/>
        <v>0</v>
      </c>
      <c r="AT1029" s="8">
        <f t="shared" si="436"/>
        <v>18.348623853211009</v>
      </c>
      <c r="AU1029" s="9">
        <f t="shared" si="437"/>
        <v>0</v>
      </c>
      <c r="AV1029" s="10">
        <f t="shared" si="438"/>
        <v>25.802752293577981</v>
      </c>
      <c r="AW1029" s="22">
        <f t="shared" si="439"/>
        <v>9.8039215686274517</v>
      </c>
      <c r="AX1029" s="5">
        <f t="shared" si="440"/>
        <v>0</v>
      </c>
      <c r="AY1029" s="4">
        <f>IF(
  AND(Tabela1[[#This Row],[GRUPO | ITEM]]="PALHETAS",NOT(OR(MID(Tabela1[[#This Row],[ITEM]],1,5)="YN-PF",MID(Tabela1[[#This Row],[ITEM]],1,5)="YN-PC"))),
  0,
  IF(
    ROUNDUP(
      IF(
        IF(D1029="A",13-SUM(AR1029:AU1029),IF(D1029="B",11-SUM(AR1029:AU1029),IF(D1029="C",7-SUM(AR1029:AU1029))))
        &lt;0,
        0,
        IF(D1029="A",13-SUM(AR1029:AU1029),IF(D1029="B",11-SUM(AR1029:AU1029),IF(D1029="C",7-SUM(AR1029:AU1029))))
      )
      *AE1029/C1029, 0
    )
    *C1029 = 0,
    0,
    ROUNDUP(
      IF(
        IF(D1029="A",13-SUM(AR1029:AU1029),IF(D1029="B",11-SUM(AR1029:AU1029),IF(D1029="C",7-SUM(AR1029:AU1029))))
        &lt;0,
        0,
        IF(D1029="A",13-SUM(AR1029:AU1029),IF(D1029="B",11-SUM(AR1029:AU1029),IF(D1029="C",7-SUM(AR1029:AU1029))))
      )
      *AE1029/C1029, 0
    ) *C1029
  )
)</f>
        <v>0</v>
      </c>
      <c r="AZ1029" s="26">
        <f>IF(OR(COUNTIF(AB1029,"&gt;="&amp;1.5)+COUNTIF(AA1029,"&gt;="&amp;1.5)+COUNTIF(Z1029,"&gt;="&amp;1.5)+COUNTIF(Y1029,"&gt;="&amp;1.5)+COUNTIF(X1029,"&gt;="&amp;1.5)&gt;=2,COUNTIF(AB1029,"&gt;="&amp;2)&gt;=1,AND(AA1029&gt;=1.5,AB1029&lt;=0.3,AI1029=0)),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+IFERROR(BA1029*C1029,0),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+IFERROR(BA1029*C1029,0),
IFERROR(AVERAGEIF(Tabela1[[#This Row],[COMPRA PADRÃO]:[COMPRA &gt;30%]],"&gt;"&amp;0,Tabela1[[#This Row],[COMPRA PADRÃO]:[COMPRA &gt;30%]]),
0))/Tabela1[[#This Row],[U/CX]],0)*Tabela1[[#This Row],[U/CX]])</f>
        <v>400</v>
      </c>
      <c r="BA1029" s="19"/>
      <c r="BB1029" s="19"/>
      <c r="BC1029" s="5"/>
      <c r="BD1029" s="43">
        <f t="shared" si="441"/>
        <v>1.7207547169811321</v>
      </c>
      <c r="BE1029" s="44">
        <f>Tabela1[[#This Row],[MÉDIA DIÁRIA]]*180</f>
        <v>309.7358490566038</v>
      </c>
      <c r="BF1029" s="44">
        <f>Tabela1[[#This Row],[MÉDIA DIÁRIA]]*IF(Tabela1[[#This Row],[ABC FAT]]="A",(13*22),IF(Tabela1[[#This Row],[ABC FAT]]="B",(9*22),IF(Tabela1[[#This Row],[ABC FAT]]="C",(3*22),0)))</f>
        <v>113.56981132075472</v>
      </c>
      <c r="BG1029" s="44">
        <f>SUM(Tabela1[[#This Row],[ESTOQUE TOTAL]],Tabela1[[#This Row],[TRÂNSITO TOTAL]])</f>
        <v>1125</v>
      </c>
      <c r="BH10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3.2285575048732942E-3</v>
      </c>
    </row>
    <row r="1030" spans="1:61" s="3" customFormat="1" x14ac:dyDescent="0.2">
      <c r="A1030" s="4" t="s">
        <v>17</v>
      </c>
      <c r="B1030" s="4" t="s">
        <v>1145</v>
      </c>
      <c r="C1030" s="4">
        <v>20</v>
      </c>
      <c r="D1030" s="4" t="s">
        <v>85</v>
      </c>
      <c r="E1030" s="5">
        <v>205</v>
      </c>
      <c r="F1030" s="4"/>
      <c r="G1030" s="4"/>
      <c r="H1030" s="4"/>
      <c r="I1030" s="4"/>
      <c r="J1030" s="4"/>
      <c r="K1030" s="4"/>
      <c r="L1030" s="4"/>
      <c r="M1030" s="4">
        <v>400</v>
      </c>
      <c r="N1030" s="4">
        <v>20</v>
      </c>
      <c r="O1030" s="4">
        <v>40</v>
      </c>
      <c r="P1030" s="4">
        <v>40</v>
      </c>
      <c r="Q1030" s="13">
        <f t="shared" si="416"/>
        <v>1.4539007092198581</v>
      </c>
      <c r="R1030" s="16">
        <f t="shared" si="417"/>
        <v>0</v>
      </c>
      <c r="S1030" s="16">
        <f t="shared" si="418"/>
        <v>0</v>
      </c>
      <c r="T1030" s="16">
        <f t="shared" si="419"/>
        <v>0</v>
      </c>
      <c r="U1030" s="16">
        <f t="shared" si="420"/>
        <v>0</v>
      </c>
      <c r="V1030" s="16">
        <f t="shared" si="421"/>
        <v>0</v>
      </c>
      <c r="W1030" s="16">
        <f t="shared" si="422"/>
        <v>0</v>
      </c>
      <c r="X1030" s="16">
        <f t="shared" si="423"/>
        <v>0</v>
      </c>
      <c r="Y1030" s="16">
        <f t="shared" si="424"/>
        <v>2.8368794326241136</v>
      </c>
      <c r="Z1030" s="16">
        <f t="shared" si="425"/>
        <v>0.14184397163120568</v>
      </c>
      <c r="AA1030" s="16">
        <f t="shared" si="426"/>
        <v>0.28368794326241137</v>
      </c>
      <c r="AB1030" s="17">
        <f t="shared" si="427"/>
        <v>0.28368794326241137</v>
      </c>
      <c r="AC1030" s="15">
        <v>12129.45</v>
      </c>
      <c r="AD1030" s="14">
        <f>AVERAGE(Tabela1[[#This Row],[202407-JUL]:[202506-JUN]])</f>
        <v>141</v>
      </c>
      <c r="AE1030" s="14">
        <f t="shared" si="428"/>
        <v>302.5</v>
      </c>
      <c r="AF1030" s="5">
        <v>0</v>
      </c>
      <c r="AG1030" s="6">
        <v>580</v>
      </c>
      <c r="AH1030" s="4">
        <v>1240</v>
      </c>
      <c r="AI1030" s="23">
        <f>SUM(Tabela1[[#This Row],[ESTOQUE RJ]:[ESTOQUE SC]])</f>
        <v>1820</v>
      </c>
      <c r="AJ1030" s="4">
        <v>0</v>
      </c>
      <c r="AK1030" s="4">
        <v>0</v>
      </c>
      <c r="AL1030" s="24">
        <f>SUM(Tabela1[[#This Row],[QTD CONTAINER]:[QTD FÁBRICA]])</f>
        <v>0</v>
      </c>
      <c r="AM1030" s="7">
        <f t="shared" si="429"/>
        <v>4.1134751773049647</v>
      </c>
      <c r="AN1030" s="7">
        <f t="shared" si="430"/>
        <v>8.7943262411347511</v>
      </c>
      <c r="AO1030" s="8">
        <f t="shared" si="431"/>
        <v>0</v>
      </c>
      <c r="AP1030" s="9">
        <f t="shared" si="432"/>
        <v>0</v>
      </c>
      <c r="AQ1030" s="25">
        <f t="shared" si="433"/>
        <v>12.907801418439716</v>
      </c>
      <c r="AR1030" s="18">
        <f t="shared" si="434"/>
        <v>1.9173553719008265</v>
      </c>
      <c r="AS1030" s="7">
        <f t="shared" si="435"/>
        <v>4.0991735537190079</v>
      </c>
      <c r="AT1030" s="8">
        <f t="shared" si="436"/>
        <v>0</v>
      </c>
      <c r="AU1030" s="9">
        <f t="shared" si="437"/>
        <v>0</v>
      </c>
      <c r="AV1030" s="10">
        <f t="shared" si="438"/>
        <v>6.0165289256198342</v>
      </c>
      <c r="AW1030" s="22">
        <f t="shared" si="439"/>
        <v>1.3528748590755355</v>
      </c>
      <c r="AX1030" s="5">
        <f t="shared" si="440"/>
        <v>0</v>
      </c>
      <c r="AY1030" s="4">
        <f>IF(
  AND(Tabela1[[#This Row],[GRUPO | ITEM]]="PALHETAS",NOT(OR(MID(Tabela1[[#This Row],[ITEM]],1,5)="YN-PF",MID(Tabela1[[#This Row],[ITEM]],1,5)="YN-PC"))),
  0,
  IF(
    ROUNDUP(
      IF(
        IF(D1030="A",13-SUM(AR1030:AU1030),IF(D1030="B",11-SUM(AR1030:AU1030),IF(D1030="C",7-SUM(AR1030:AU1030))))
        &lt;0,
        0,
        IF(D1030="A",13-SUM(AR1030:AU1030),IF(D1030="B",11-SUM(AR1030:AU1030),IF(D1030="C",7-SUM(AR1030:AU1030))))
      )
      *AE1030/C1030, 0
    )
    *C1030 = 0,
    0,
    ROUNDUP(
      IF(
        IF(D1030="A",13-SUM(AR1030:AU1030),IF(D1030="B",11-SUM(AR1030:AU1030),IF(D1030="C",7-SUM(AR1030:AU1030))))
        &lt;0,
        0,
        IF(D1030="A",13-SUM(AR1030:AU1030),IF(D1030="B",11-SUM(AR1030:AU1030),IF(D1030="C",7-SUM(AR1030:AU1030))))
      )
      *AE1030/C1030, 0
    ) *C1030
  )
)</f>
        <v>300</v>
      </c>
      <c r="AZ1030" s="26">
        <f>IF(OR(COUNTIF(AB1030,"&gt;="&amp;1.5)+COUNTIF(AA1030,"&gt;="&amp;1.5)+COUNTIF(Z1030,"&gt;="&amp;1.5)+COUNTIF(Y1030,"&gt;="&amp;1.5)+COUNTIF(X1030,"&gt;="&amp;1.5)&gt;=2,COUNTIF(AB1030,"&gt;="&amp;2)&gt;=1,AND(AA1030&gt;=1.5,AB1030&lt;=0.3,AI1030=0)),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+IFERROR(BA1030*C1030,0),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+IFERROR(BA1030*C1030,0),
IFERROR(AVERAGEIF(Tabela1[[#This Row],[COMPRA PADRÃO]:[COMPRA &gt;30%]],"&gt;"&amp;0,Tabela1[[#This Row],[COMPRA PADRÃO]:[COMPRA &gt;30%]]),
0))/Tabela1[[#This Row],[U/CX]],0)*Tabela1[[#This Row],[U/CX]])</f>
        <v>300</v>
      </c>
      <c r="BA1030" s="19"/>
      <c r="BB1030" s="19"/>
      <c r="BC1030" s="5"/>
      <c r="BD1030" s="43">
        <f t="shared" si="441"/>
        <v>2.6603773584905661</v>
      </c>
      <c r="BE1030" s="44">
        <f>Tabela1[[#This Row],[MÉDIA DIÁRIA]]*180</f>
        <v>478.8679245283019</v>
      </c>
      <c r="BF1030" s="44">
        <f>Tabela1[[#This Row],[MÉDIA DIÁRIA]]*IF(Tabela1[[#This Row],[ABC FAT]]="A",(13*22),IF(Tabela1[[#This Row],[ABC FAT]]="B",(9*22),IF(Tabela1[[#This Row],[ABC FAT]]="C",(3*22),0)))</f>
        <v>175.58490566037736</v>
      </c>
      <c r="BG1030" s="44">
        <f>SUM(Tabela1[[#This Row],[ESTOQUE TOTAL]],Tabela1[[#This Row],[TRÂNSITO TOTAL]])</f>
        <v>1820</v>
      </c>
      <c r="BH10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2.0882584712371946E-3</v>
      </c>
    </row>
    <row r="1031" spans="1:61" s="3" customFormat="1" x14ac:dyDescent="0.2">
      <c r="A1031" s="4" t="s">
        <v>296</v>
      </c>
      <c r="B1031" s="4" t="s">
        <v>1235</v>
      </c>
      <c r="C1031" s="4">
        <v>1000</v>
      </c>
      <c r="D1031" s="4" t="s">
        <v>85</v>
      </c>
      <c r="E1031" s="5"/>
      <c r="F1031" s="4"/>
      <c r="G1031" s="4"/>
      <c r="H1031" s="4">
        <v>1500</v>
      </c>
      <c r="I1031" s="4">
        <v>6000</v>
      </c>
      <c r="J1031" s="4">
        <v>500</v>
      </c>
      <c r="K1031" s="4"/>
      <c r="L1031" s="4"/>
      <c r="M1031" s="4"/>
      <c r="N1031" s="4"/>
      <c r="O1031" s="4">
        <v>6150</v>
      </c>
      <c r="P1031" s="4">
        <v>300</v>
      </c>
      <c r="Q1031" s="13">
        <f t="shared" si="416"/>
        <v>0</v>
      </c>
      <c r="R1031" s="16">
        <f t="shared" si="417"/>
        <v>0</v>
      </c>
      <c r="S1031" s="16">
        <f t="shared" si="418"/>
        <v>0</v>
      </c>
      <c r="T1031" s="16">
        <f t="shared" si="419"/>
        <v>0.51903114186851207</v>
      </c>
      <c r="U1031" s="16">
        <f t="shared" si="420"/>
        <v>2.0761245674740483</v>
      </c>
      <c r="V1031" s="16">
        <f t="shared" si="421"/>
        <v>0.17301038062283736</v>
      </c>
      <c r="W1031" s="16">
        <f t="shared" si="422"/>
        <v>0</v>
      </c>
      <c r="X1031" s="16">
        <f t="shared" si="423"/>
        <v>0</v>
      </c>
      <c r="Y1031" s="16">
        <f t="shared" si="424"/>
        <v>0</v>
      </c>
      <c r="Z1031" s="16">
        <f t="shared" si="425"/>
        <v>0</v>
      </c>
      <c r="AA1031" s="16">
        <f t="shared" si="426"/>
        <v>2.1280276816608996</v>
      </c>
      <c r="AB1031" s="17">
        <f t="shared" si="427"/>
        <v>0.10380622837370242</v>
      </c>
      <c r="AC1031" s="15">
        <v>18794.5</v>
      </c>
      <c r="AD1031" s="14">
        <f>AVERAGE(Tabela1[[#This Row],[202407-JUL]:[202506-JUN]])</f>
        <v>2890</v>
      </c>
      <c r="AE1031" s="14">
        <f t="shared" si="428"/>
        <v>4550</v>
      </c>
      <c r="AF1031" s="5">
        <v>0</v>
      </c>
      <c r="AG1031" s="6">
        <v>37200</v>
      </c>
      <c r="AH1031" s="4">
        <v>0</v>
      </c>
      <c r="AI1031" s="23">
        <f>SUM(Tabela1[[#This Row],[ESTOQUE RJ]:[ESTOQUE SC]])</f>
        <v>37200</v>
      </c>
      <c r="AJ1031" s="4">
        <v>200</v>
      </c>
      <c r="AK1031" s="4">
        <v>0</v>
      </c>
      <c r="AL1031" s="24">
        <f>SUM(Tabela1[[#This Row],[QTD CONTAINER]:[QTD FÁBRICA]])</f>
        <v>200</v>
      </c>
      <c r="AM1031" s="7">
        <f t="shared" si="429"/>
        <v>12.8719723183391</v>
      </c>
      <c r="AN1031" s="7">
        <f t="shared" si="430"/>
        <v>0</v>
      </c>
      <c r="AO1031" s="8">
        <f t="shared" si="431"/>
        <v>6.9204152249134954E-2</v>
      </c>
      <c r="AP1031" s="9">
        <f t="shared" si="432"/>
        <v>0</v>
      </c>
      <c r="AQ1031" s="25">
        <f t="shared" si="433"/>
        <v>12.941176470588236</v>
      </c>
      <c r="AR1031" s="18">
        <f t="shared" si="434"/>
        <v>8.1758241758241752</v>
      </c>
      <c r="AS1031" s="7">
        <f t="shared" si="435"/>
        <v>0</v>
      </c>
      <c r="AT1031" s="8">
        <f t="shared" si="436"/>
        <v>4.3956043956043959E-2</v>
      </c>
      <c r="AU1031" s="9">
        <f t="shared" si="437"/>
        <v>0</v>
      </c>
      <c r="AV1031" s="10">
        <f t="shared" si="438"/>
        <v>8.219780219780219</v>
      </c>
      <c r="AW1031" s="22">
        <f t="shared" si="439"/>
        <v>0</v>
      </c>
      <c r="AX1031" s="5">
        <f t="shared" si="440"/>
        <v>0</v>
      </c>
      <c r="AY1031" s="4">
        <f>IF(
  AND(Tabela1[[#This Row],[GRUPO | ITEM]]="PALHETAS",NOT(OR(MID(Tabela1[[#This Row],[ITEM]],1,5)="YN-PF",MID(Tabela1[[#This Row],[ITEM]],1,5)="YN-PC"))),
  0,
  IF(
    ROUNDUP(
      IF(
        IF(D1031="A",13-SUM(AR1031:AU1031),IF(D1031="B",11-SUM(AR1031:AU1031),IF(D1031="C",7-SUM(AR1031:AU1031))))
        &lt;0,
        0,
        IF(D1031="A",13-SUM(AR1031:AU1031),IF(D1031="B",11-SUM(AR1031:AU1031),IF(D1031="C",7-SUM(AR1031:AU1031))))
      )
      *AE1031/C1031, 0
    )
    *C1031 = 0,
    0,
    ROUNDUP(
      IF(
        IF(D1031="A",13-SUM(AR1031:AU1031),IF(D1031="B",11-SUM(AR1031:AU1031),IF(D1031="C",7-SUM(AR1031:AU1031))))
        &lt;0,
        0,
        IF(D1031="A",13-SUM(AR1031:AU1031),IF(D1031="B",11-SUM(AR1031:AU1031),IF(D1031="C",7-SUM(AR1031:AU1031))))
      )
      *AE1031/C1031, 0
    ) *C1031
  )
)</f>
        <v>0</v>
      </c>
      <c r="AZ1031" s="26">
        <f>IF(OR(COUNTIF(AB1031,"&gt;="&amp;1.5)+COUNTIF(AA1031,"&gt;="&amp;1.5)+COUNTIF(Z1031,"&gt;="&amp;1.5)+COUNTIF(Y1031,"&gt;="&amp;1.5)+COUNTIF(X1031,"&gt;="&amp;1.5)&gt;=2,COUNTIF(AB1031,"&gt;="&amp;2)&gt;=1,AND(AA1031&gt;=1.5,AB1031&lt;=0.3,AI1031=0)),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+IFERROR(BA1031*C1031,0),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+IFERROR(BA1031*C1031,0),
IFERROR(AVERAGEIF(Tabela1[[#This Row],[COMPRA PADRÃO]:[COMPRA &gt;30%]],"&gt;"&amp;0,Tabela1[[#This Row],[COMPRA PADRÃO]:[COMPRA &gt;30%]]),
0))/Tabela1[[#This Row],[U/CX]],0)*Tabela1[[#This Row],[U/CX]])</f>
        <v>0</v>
      </c>
      <c r="BA1031" s="19"/>
      <c r="BB1031" s="19"/>
      <c r="BC1031" s="5"/>
      <c r="BD1031" s="43">
        <f t="shared" si="441"/>
        <v>54.528301886792455</v>
      </c>
      <c r="BE1031" s="44">
        <f>Tabela1[[#This Row],[MÉDIA DIÁRIA]]*180</f>
        <v>9815.0943396226412</v>
      </c>
      <c r="BF1031" s="44">
        <f>Tabela1[[#This Row],[MÉDIA DIÁRIA]]*IF(Tabela1[[#This Row],[ABC FAT]]="A",(13*22),IF(Tabela1[[#This Row],[ABC FAT]]="B",(9*22),IF(Tabela1[[#This Row],[ABC FAT]]="C",(3*22),0)))</f>
        <v>3598.867924528302</v>
      </c>
      <c r="BG1031" s="44">
        <f>SUM(Tabela1[[#This Row],[ESTOQUE TOTAL]],Tabela1[[#This Row],[TRÂNSITO TOTAL]])</f>
        <v>37400</v>
      </c>
      <c r="BH10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1.0188389081122646E-4</v>
      </c>
    </row>
    <row r="1032" spans="1:61" s="3" customFormat="1" x14ac:dyDescent="0.2">
      <c r="A1032" s="4" t="s">
        <v>14</v>
      </c>
      <c r="B1032" s="4" t="s">
        <v>629</v>
      </c>
      <c r="C1032" s="4">
        <v>50</v>
      </c>
      <c r="D1032" s="4" t="s">
        <v>85</v>
      </c>
      <c r="E1032" s="5">
        <v>50</v>
      </c>
      <c r="F1032" s="4">
        <v>50</v>
      </c>
      <c r="G1032" s="4"/>
      <c r="H1032" s="4"/>
      <c r="I1032" s="4">
        <v>50</v>
      </c>
      <c r="J1032" s="4"/>
      <c r="K1032" s="4">
        <v>60</v>
      </c>
      <c r="L1032" s="4"/>
      <c r="M1032" s="4">
        <v>50</v>
      </c>
      <c r="N1032" s="4"/>
      <c r="O1032" s="4"/>
      <c r="P1032" s="4"/>
      <c r="Q1032" s="13">
        <f t="shared" si="416"/>
        <v>0.96153846153846156</v>
      </c>
      <c r="R1032" s="16">
        <f t="shared" si="417"/>
        <v>0.96153846153846156</v>
      </c>
      <c r="S1032" s="16">
        <f t="shared" si="418"/>
        <v>0</v>
      </c>
      <c r="T1032" s="16">
        <f t="shared" si="419"/>
        <v>0</v>
      </c>
      <c r="U1032" s="16">
        <f t="shared" si="420"/>
        <v>0.96153846153846156</v>
      </c>
      <c r="V1032" s="16">
        <f t="shared" si="421"/>
        <v>0</v>
      </c>
      <c r="W1032" s="16">
        <f t="shared" si="422"/>
        <v>1.1538461538461537</v>
      </c>
      <c r="X1032" s="16">
        <f t="shared" si="423"/>
        <v>0</v>
      </c>
      <c r="Y1032" s="16">
        <f t="shared" si="424"/>
        <v>0.96153846153846156</v>
      </c>
      <c r="Z1032" s="16">
        <f t="shared" si="425"/>
        <v>0</v>
      </c>
      <c r="AA1032" s="16">
        <f t="shared" si="426"/>
        <v>0</v>
      </c>
      <c r="AB1032" s="17">
        <f t="shared" si="427"/>
        <v>0</v>
      </c>
      <c r="AC1032" s="15">
        <v>4350.7</v>
      </c>
      <c r="AD1032" s="14">
        <f>AVERAGE(Tabela1[[#This Row],[202407-JUL]:[202506-JUN]])</f>
        <v>52</v>
      </c>
      <c r="AE1032" s="14">
        <f t="shared" si="428"/>
        <v>52</v>
      </c>
      <c r="AF1032" s="5">
        <v>0</v>
      </c>
      <c r="AG1032" s="6">
        <v>650</v>
      </c>
      <c r="AH1032" s="4">
        <v>0</v>
      </c>
      <c r="AI1032" s="23">
        <f>SUM(Tabela1[[#This Row],[ESTOQUE RJ]:[ESTOQUE SC]])</f>
        <v>650</v>
      </c>
      <c r="AJ1032" s="4">
        <v>0</v>
      </c>
      <c r="AK1032" s="4">
        <v>0</v>
      </c>
      <c r="AL1032" s="24">
        <f>SUM(Tabela1[[#This Row],[QTD CONTAINER]:[QTD FÁBRICA]])</f>
        <v>0</v>
      </c>
      <c r="AM1032" s="7">
        <f t="shared" si="429"/>
        <v>12.5</v>
      </c>
      <c r="AN1032" s="7">
        <f t="shared" si="430"/>
        <v>0</v>
      </c>
      <c r="AO1032" s="8">
        <f t="shared" si="431"/>
        <v>0</v>
      </c>
      <c r="AP1032" s="9">
        <f t="shared" si="432"/>
        <v>0</v>
      </c>
      <c r="AQ1032" s="25">
        <f t="shared" si="433"/>
        <v>12.5</v>
      </c>
      <c r="AR1032" s="18">
        <f t="shared" si="434"/>
        <v>12.5</v>
      </c>
      <c r="AS1032" s="7">
        <f t="shared" si="435"/>
        <v>0</v>
      </c>
      <c r="AT1032" s="8">
        <f t="shared" si="436"/>
        <v>0</v>
      </c>
      <c r="AU1032" s="9">
        <f t="shared" si="437"/>
        <v>0</v>
      </c>
      <c r="AV1032" s="10">
        <f t="shared" si="438"/>
        <v>12.5</v>
      </c>
      <c r="AW1032" s="22">
        <f t="shared" si="439"/>
        <v>0</v>
      </c>
      <c r="AX1032" s="5">
        <f t="shared" si="440"/>
        <v>0</v>
      </c>
      <c r="AY1032" s="4">
        <f>IF(
  AND(Tabela1[[#This Row],[GRUPO | ITEM]]="PALHETAS",NOT(OR(MID(Tabela1[[#This Row],[ITEM]],1,5)="YN-PF",MID(Tabela1[[#This Row],[ITEM]],1,5)="YN-PC"))),
  0,
  IF(
    ROUNDUP(
      IF(
        IF(D1032="A",13-SUM(AR1032:AU1032),IF(D1032="B",11-SUM(AR1032:AU1032),IF(D1032="C",7-SUM(AR1032:AU1032))))
        &lt;0,
        0,
        IF(D1032="A",13-SUM(AR1032:AU1032),IF(D1032="B",11-SUM(AR1032:AU1032),IF(D1032="C",7-SUM(AR1032:AU1032))))
      )
      *AE1032/C1032, 0
    )
    *C1032 = 0,
    0,
    ROUNDUP(
      IF(
        IF(D1032="A",13-SUM(AR1032:AU1032),IF(D1032="B",11-SUM(AR1032:AU1032),IF(D1032="C",7-SUM(AR1032:AU1032))))
        &lt;0,
        0,
        IF(D1032="A",13-SUM(AR1032:AU1032),IF(D1032="B",11-SUM(AR1032:AU1032),IF(D1032="C",7-SUM(AR1032:AU1032))))
      )
      *AE1032/C1032, 0
    ) *C1032
  )
)</f>
        <v>0</v>
      </c>
      <c r="AZ1032" s="26">
        <f>IF(OR(COUNTIF(AB1032,"&gt;="&amp;1.5)+COUNTIF(AA1032,"&gt;="&amp;1.5)+COUNTIF(Z1032,"&gt;="&amp;1.5)+COUNTIF(Y1032,"&gt;="&amp;1.5)+COUNTIF(X1032,"&gt;="&amp;1.5)&gt;=2,COUNTIF(AB1032,"&gt;="&amp;2)&gt;=1,AND(AA1032&gt;=1.5,AB1032&lt;=0.3,AI1032=0)),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+IFERROR(BA1032*C1032,0),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+IFERROR(BA1032*C1032,0),
IFERROR(AVERAGEIF(Tabela1[[#This Row],[COMPRA PADRÃO]:[COMPRA &gt;30%]],"&gt;"&amp;0,Tabela1[[#This Row],[COMPRA PADRÃO]:[COMPRA &gt;30%]]),
0))/Tabela1[[#This Row],[U/CX]],0)*Tabela1[[#This Row],[U/CX]])</f>
        <v>0</v>
      </c>
      <c r="BA1032" s="19"/>
      <c r="BB1032" s="19"/>
      <c r="BC1032" s="5"/>
      <c r="BD1032" s="43">
        <f t="shared" si="441"/>
        <v>0.98113207547169812</v>
      </c>
      <c r="BE1032" s="44">
        <f>Tabela1[[#This Row],[MÉDIA DIÁRIA]]*180</f>
        <v>176.60377358490567</v>
      </c>
      <c r="BF1032" s="44">
        <f>Tabela1[[#This Row],[MÉDIA DIÁRIA]]*IF(Tabela1[[#This Row],[ABC FAT]]="A",(13*22),IF(Tabela1[[#This Row],[ABC FAT]]="B",(9*22),IF(Tabela1[[#This Row],[ABC FAT]]="C",(3*22),0)))</f>
        <v>64.754716981132077</v>
      </c>
      <c r="BG1032" s="44">
        <f>SUM(Tabela1[[#This Row],[ESTOQUE TOTAL]],Tabela1[[#This Row],[TRÂNSITO TOTAL]])</f>
        <v>650</v>
      </c>
      <c r="BH10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5.6623931623931622E-3</v>
      </c>
    </row>
    <row r="1033" spans="1:61" s="3" customFormat="1" x14ac:dyDescent="0.2">
      <c r="A1033" s="4" t="s">
        <v>296</v>
      </c>
      <c r="B1033" s="4" t="s">
        <v>299</v>
      </c>
      <c r="C1033" s="4">
        <v>500</v>
      </c>
      <c r="D1033" s="4" t="s">
        <v>85</v>
      </c>
      <c r="E1033" s="5"/>
      <c r="F1033" s="4"/>
      <c r="G1033" s="4"/>
      <c r="H1033" s="4">
        <v>800</v>
      </c>
      <c r="I1033" s="4">
        <v>1300</v>
      </c>
      <c r="J1033" s="4">
        <v>500</v>
      </c>
      <c r="K1033" s="4">
        <v>750</v>
      </c>
      <c r="L1033" s="4">
        <v>300</v>
      </c>
      <c r="M1033" s="4">
        <v>50</v>
      </c>
      <c r="N1033" s="4">
        <v>50</v>
      </c>
      <c r="O1033" s="4">
        <v>200</v>
      </c>
      <c r="P1033" s="4">
        <v>100</v>
      </c>
      <c r="Q1033" s="13">
        <f t="shared" si="416"/>
        <v>0</v>
      </c>
      <c r="R1033" s="16">
        <f t="shared" si="417"/>
        <v>0</v>
      </c>
      <c r="S1033" s="16">
        <f t="shared" si="418"/>
        <v>0</v>
      </c>
      <c r="T1033" s="16">
        <f t="shared" si="419"/>
        <v>1.7777777777777777</v>
      </c>
      <c r="U1033" s="16">
        <f t="shared" si="420"/>
        <v>2.8888888888888888</v>
      </c>
      <c r="V1033" s="16">
        <f t="shared" si="421"/>
        <v>1.1111111111111112</v>
      </c>
      <c r="W1033" s="16">
        <f t="shared" si="422"/>
        <v>1.6666666666666667</v>
      </c>
      <c r="X1033" s="16">
        <f t="shared" si="423"/>
        <v>0.66666666666666663</v>
      </c>
      <c r="Y1033" s="16">
        <f t="shared" si="424"/>
        <v>0.1111111111111111</v>
      </c>
      <c r="Z1033" s="16">
        <f t="shared" si="425"/>
        <v>0.1111111111111111</v>
      </c>
      <c r="AA1033" s="16">
        <f t="shared" si="426"/>
        <v>0.44444444444444442</v>
      </c>
      <c r="AB1033" s="17">
        <f t="shared" si="427"/>
        <v>0.22222222222222221</v>
      </c>
      <c r="AC1033" s="15">
        <v>6158</v>
      </c>
      <c r="AD1033" s="14">
        <f>AVERAGE(Tabela1[[#This Row],[202407-JUL]:[202506-JUN]])</f>
        <v>450</v>
      </c>
      <c r="AE1033" s="14">
        <f t="shared" si="428"/>
        <v>641.66666666666663</v>
      </c>
      <c r="AF1033" s="5">
        <v>0</v>
      </c>
      <c r="AG1033" s="6">
        <v>10300</v>
      </c>
      <c r="AH1033" s="4">
        <v>0</v>
      </c>
      <c r="AI1033" s="23">
        <f>SUM(Tabela1[[#This Row],[ESTOQUE RJ]:[ESTOQUE SC]])</f>
        <v>10300</v>
      </c>
      <c r="AJ1033" s="4">
        <v>100</v>
      </c>
      <c r="AK1033" s="4">
        <v>0</v>
      </c>
      <c r="AL1033" s="24">
        <f>SUM(Tabela1[[#This Row],[QTD CONTAINER]:[QTD FÁBRICA]])</f>
        <v>100</v>
      </c>
      <c r="AM1033" s="7">
        <f t="shared" si="429"/>
        <v>22.888888888888889</v>
      </c>
      <c r="AN1033" s="7">
        <f t="shared" si="430"/>
        <v>0</v>
      </c>
      <c r="AO1033" s="8">
        <f t="shared" si="431"/>
        <v>0.22222222222222221</v>
      </c>
      <c r="AP1033" s="9">
        <f t="shared" si="432"/>
        <v>0</v>
      </c>
      <c r="AQ1033" s="25">
        <f t="shared" si="433"/>
        <v>23.111111111111111</v>
      </c>
      <c r="AR1033" s="18">
        <f t="shared" si="434"/>
        <v>16.051948051948052</v>
      </c>
      <c r="AS1033" s="7">
        <f t="shared" si="435"/>
        <v>0</v>
      </c>
      <c r="AT1033" s="8">
        <f t="shared" si="436"/>
        <v>0.15584415584415584</v>
      </c>
      <c r="AU1033" s="9">
        <f t="shared" si="437"/>
        <v>0</v>
      </c>
      <c r="AV1033" s="10">
        <f t="shared" si="438"/>
        <v>16.20779220779221</v>
      </c>
      <c r="AW1033" s="22">
        <f t="shared" si="439"/>
        <v>0</v>
      </c>
      <c r="AX1033" s="5">
        <f t="shared" si="440"/>
        <v>0</v>
      </c>
      <c r="AY1033" s="4">
        <f>IF(
  AND(Tabela1[[#This Row],[GRUPO | ITEM]]="PALHETAS",NOT(OR(MID(Tabela1[[#This Row],[ITEM]],1,5)="YN-PF",MID(Tabela1[[#This Row],[ITEM]],1,5)="YN-PC"))),
  0,
  IF(
    ROUNDUP(
      IF(
        IF(D1033="A",13-SUM(AR1033:AU1033),IF(D1033="B",11-SUM(AR1033:AU1033),IF(D1033="C",7-SUM(AR1033:AU1033))))
        &lt;0,
        0,
        IF(D1033="A",13-SUM(AR1033:AU1033),IF(D1033="B",11-SUM(AR1033:AU1033),IF(D1033="C",7-SUM(AR1033:AU1033))))
      )
      *AE1033/C1033, 0
    )
    *C1033 = 0,
    0,
    ROUNDUP(
      IF(
        IF(D1033="A",13-SUM(AR1033:AU1033),IF(D1033="B",11-SUM(AR1033:AU1033),IF(D1033="C",7-SUM(AR1033:AU1033))))
        &lt;0,
        0,
        IF(D1033="A",13-SUM(AR1033:AU1033),IF(D1033="B",11-SUM(AR1033:AU1033),IF(D1033="C",7-SUM(AR1033:AU1033))))
      )
      *AE1033/C1033, 0
    ) *C1033
  )
)</f>
        <v>0</v>
      </c>
      <c r="AZ1033" s="26">
        <f>IF(OR(COUNTIF(AB1033,"&gt;="&amp;1.5)+COUNTIF(AA1033,"&gt;="&amp;1.5)+COUNTIF(Z1033,"&gt;="&amp;1.5)+COUNTIF(Y1033,"&gt;="&amp;1.5)+COUNTIF(X1033,"&gt;="&amp;1.5)&gt;=2,COUNTIF(AB1033,"&gt;="&amp;2)&gt;=1,AND(AA1033&gt;=1.5,AB1033&lt;=0.3,AI1033=0)),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+IFERROR(BA1033*C1033,0),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+IFERROR(BA1033*C1033,0),
IFERROR(AVERAGEIF(Tabela1[[#This Row],[COMPRA PADRÃO]:[COMPRA &gt;30%]],"&gt;"&amp;0,Tabela1[[#This Row],[COMPRA PADRÃO]:[COMPRA &gt;30%]]),
0))/Tabela1[[#This Row],[U/CX]],0)*Tabela1[[#This Row],[U/CX]])</f>
        <v>0</v>
      </c>
      <c r="BA1033" s="33"/>
      <c r="BB1033" s="33"/>
      <c r="BC1033" s="42"/>
      <c r="BD1033" s="43">
        <f t="shared" si="441"/>
        <v>15.283018867924529</v>
      </c>
      <c r="BE1033" s="44">
        <f>Tabela1[[#This Row],[MÉDIA DIÁRIA]]*180</f>
        <v>2750.9433962264152</v>
      </c>
      <c r="BF1033" s="44">
        <f>Tabela1[[#This Row],[MÉDIA DIÁRIA]]*IF(Tabela1[[#This Row],[ABC FAT]]="A",(13*22),IF(Tabela1[[#This Row],[ABC FAT]]="B",(9*22),IF(Tabela1[[#This Row],[ABC FAT]]="C",(3*22),0)))</f>
        <v>1008.6792452830189</v>
      </c>
      <c r="BG1033" s="44">
        <f>SUM(Tabela1[[#This Row],[ESTOQUE TOTAL]],Tabela1[[#This Row],[TRÂNSITO TOTAL]])</f>
        <v>10400</v>
      </c>
      <c r="BH10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3.6351165980795611E-4</v>
      </c>
    </row>
    <row r="1034" spans="1:61" s="3" customFormat="1" x14ac:dyDescent="0.2">
      <c r="A1034" s="4" t="s">
        <v>95</v>
      </c>
      <c r="B1034" s="4" t="s">
        <v>96</v>
      </c>
      <c r="C1034" s="4">
        <v>1000</v>
      </c>
      <c r="D1034" s="4" t="s">
        <v>85</v>
      </c>
      <c r="E1034" s="5">
        <v>800</v>
      </c>
      <c r="F1034" s="4">
        <v>350</v>
      </c>
      <c r="G1034" s="4">
        <v>100</v>
      </c>
      <c r="H1034" s="4">
        <v>100</v>
      </c>
      <c r="I1034" s="4">
        <v>1100</v>
      </c>
      <c r="J1034" s="4">
        <v>100</v>
      </c>
      <c r="K1034" s="4">
        <v>8</v>
      </c>
      <c r="L1034" s="4"/>
      <c r="M1034" s="4"/>
      <c r="N1034" s="4"/>
      <c r="O1034" s="4"/>
      <c r="P1034" s="4"/>
      <c r="Q1034" s="13">
        <f t="shared" si="416"/>
        <v>2.1892103205629398</v>
      </c>
      <c r="R1034" s="16">
        <f t="shared" si="417"/>
        <v>0.95777951524628613</v>
      </c>
      <c r="S1034" s="16">
        <f t="shared" si="418"/>
        <v>0.27365129007036748</v>
      </c>
      <c r="T1034" s="16">
        <f t="shared" si="419"/>
        <v>0.27365129007036748</v>
      </c>
      <c r="U1034" s="16">
        <f t="shared" si="420"/>
        <v>3.010164190774042</v>
      </c>
      <c r="V1034" s="16">
        <f t="shared" si="421"/>
        <v>0.27365129007036748</v>
      </c>
      <c r="W1034" s="16">
        <f t="shared" si="422"/>
        <v>2.1892103205629398E-2</v>
      </c>
      <c r="X1034" s="16">
        <f t="shared" si="423"/>
        <v>0</v>
      </c>
      <c r="Y1034" s="16">
        <f t="shared" si="424"/>
        <v>0</v>
      </c>
      <c r="Z1034" s="16">
        <f t="shared" si="425"/>
        <v>0</v>
      </c>
      <c r="AA1034" s="16">
        <f t="shared" si="426"/>
        <v>0</v>
      </c>
      <c r="AB1034" s="17">
        <f t="shared" si="427"/>
        <v>0</v>
      </c>
      <c r="AC1034" s="15">
        <v>9615.7800000000007</v>
      </c>
      <c r="AD1034" s="14">
        <f>AVERAGE(Tabela1[[#This Row],[202407-JUL]:[202506-JUN]])</f>
        <v>365.42857142857144</v>
      </c>
      <c r="AE1034" s="14">
        <f t="shared" si="428"/>
        <v>750</v>
      </c>
      <c r="AF1034" s="5">
        <v>0</v>
      </c>
      <c r="AG1034" s="6">
        <v>0</v>
      </c>
      <c r="AH1034" s="4">
        <v>0</v>
      </c>
      <c r="AI1034" s="23">
        <f>SUM(Tabela1[[#This Row],[ESTOQUE RJ]:[ESTOQUE SC]])</f>
        <v>0</v>
      </c>
      <c r="AJ1034" s="4">
        <v>7000</v>
      </c>
      <c r="AK1034" s="4">
        <v>0</v>
      </c>
      <c r="AL1034" s="24">
        <f>SUM(Tabela1[[#This Row],[QTD CONTAINER]:[QTD FÁBRICA]])</f>
        <v>7000</v>
      </c>
      <c r="AM1034" s="7">
        <f t="shared" si="429"/>
        <v>0</v>
      </c>
      <c r="AN1034" s="7">
        <f t="shared" si="430"/>
        <v>0</v>
      </c>
      <c r="AO1034" s="8">
        <f t="shared" si="431"/>
        <v>19.155590304925724</v>
      </c>
      <c r="AP1034" s="9">
        <f t="shared" si="432"/>
        <v>0</v>
      </c>
      <c r="AQ1034" s="25">
        <f t="shared" si="433"/>
        <v>19.155590304925724</v>
      </c>
      <c r="AR1034" s="18">
        <f t="shared" si="434"/>
        <v>0</v>
      </c>
      <c r="AS1034" s="7">
        <f t="shared" si="435"/>
        <v>0</v>
      </c>
      <c r="AT1034" s="8">
        <f t="shared" si="436"/>
        <v>9.3333333333333339</v>
      </c>
      <c r="AU1034" s="9">
        <f t="shared" si="437"/>
        <v>0</v>
      </c>
      <c r="AV1034" s="10">
        <f t="shared" si="438"/>
        <v>9.3333333333333339</v>
      </c>
      <c r="AW1034" s="22">
        <f t="shared" si="439"/>
        <v>0</v>
      </c>
      <c r="AX1034" s="5">
        <f t="shared" si="440"/>
        <v>0</v>
      </c>
      <c r="AY1034" s="4">
        <f>IF(
  AND(Tabela1[[#This Row],[GRUPO | ITEM]]="PALHETAS",NOT(OR(MID(Tabela1[[#This Row],[ITEM]],1,5)="YN-PF",MID(Tabela1[[#This Row],[ITEM]],1,5)="YN-PC"))),
  0,
  IF(
    ROUNDUP(
      IF(
        IF(D1034="A",13-SUM(AR1034:AU1034),IF(D1034="B",11-SUM(AR1034:AU1034),IF(D1034="C",7-SUM(AR1034:AU1034))))
        &lt;0,
        0,
        IF(D1034="A",13-SUM(AR1034:AU1034),IF(D1034="B",11-SUM(AR1034:AU1034),IF(D1034="C",7-SUM(AR1034:AU1034))))
      )
      *AE1034/C1034, 0
    )
    *C1034 = 0,
    0,
    ROUNDUP(
      IF(
        IF(D1034="A",13-SUM(AR1034:AU1034),IF(D1034="B",11-SUM(AR1034:AU1034),IF(D1034="C",7-SUM(AR1034:AU1034))))
        &lt;0,
        0,
        IF(D1034="A",13-SUM(AR1034:AU1034),IF(D1034="B",11-SUM(AR1034:AU1034),IF(D1034="C",7-SUM(AR1034:AU1034))))
      )
      *AE1034/C1034, 0
    ) *C1034
  )
)</f>
        <v>0</v>
      </c>
      <c r="AZ1034" s="26">
        <f>IF(OR(COUNTIF(AB1034,"&gt;="&amp;1.5)+COUNTIF(AA1034,"&gt;="&amp;1.5)+COUNTIF(Z1034,"&gt;="&amp;1.5)+COUNTIF(Y1034,"&gt;="&amp;1.5)+COUNTIF(X1034,"&gt;="&amp;1.5)&gt;=2,COUNTIF(AB1034,"&gt;="&amp;2)&gt;=1,AND(AA1034&gt;=1.5,AB1034&lt;=0.3,AI1034=0)),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+IFERROR(BA1034*C1034,0),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+IFERROR(BA1034*C1034,0),
IFERROR(AVERAGEIF(Tabela1[[#This Row],[COMPRA PADRÃO]:[COMPRA &gt;30%]],"&gt;"&amp;0,Tabela1[[#This Row],[COMPRA PADRÃO]:[COMPRA &gt;30%]]),
0))/Tabela1[[#This Row],[U/CX]],0)*Tabela1[[#This Row],[U/CX]])</f>
        <v>0</v>
      </c>
      <c r="BA1034" s="19"/>
      <c r="BB1034" s="19"/>
      <c r="BC1034" s="5"/>
      <c r="BD1034" s="43">
        <f t="shared" si="441"/>
        <v>9.6528301886792445</v>
      </c>
      <c r="BE1034" s="44">
        <f>Tabela1[[#This Row],[MÉDIA DIÁRIA]]*180</f>
        <v>1737.509433962264</v>
      </c>
      <c r="BF1034" s="44">
        <f>Tabela1[[#This Row],[MÉDIA DIÁRIA]]*IF(Tabela1[[#This Row],[ABC FAT]]="A",(13*22),IF(Tabela1[[#This Row],[ABC FAT]]="B",(9*22),IF(Tabela1[[#This Row],[ABC FAT]]="C",(3*22),0)))</f>
        <v>637.08679245283008</v>
      </c>
      <c r="BG1034" s="44">
        <f>SUM(Tabela1[[#This Row],[ESTOQUE TOTAL]],Tabela1[[#This Row],[TRÂNSITO TOTAL]])</f>
        <v>7000</v>
      </c>
      <c r="BH10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5.7553644340196345E-4</v>
      </c>
    </row>
    <row r="1035" spans="1:61" s="3" customFormat="1" x14ac:dyDescent="0.2">
      <c r="A1035" s="4" t="s">
        <v>34</v>
      </c>
      <c r="B1035" s="4" t="s">
        <v>599</v>
      </c>
      <c r="C1035" s="4">
        <v>500</v>
      </c>
      <c r="D1035" s="4" t="s">
        <v>85</v>
      </c>
      <c r="E1035" s="5">
        <v>20</v>
      </c>
      <c r="F1035" s="4">
        <v>40</v>
      </c>
      <c r="G1035" s="4">
        <v>180</v>
      </c>
      <c r="H1035" s="4">
        <v>50</v>
      </c>
      <c r="I1035" s="4">
        <v>30</v>
      </c>
      <c r="J1035" s="4"/>
      <c r="K1035" s="4">
        <v>20</v>
      </c>
      <c r="L1035" s="4">
        <v>10</v>
      </c>
      <c r="M1035" s="4"/>
      <c r="N1035" s="4">
        <v>20</v>
      </c>
      <c r="O1035" s="4">
        <v>30</v>
      </c>
      <c r="P1035" s="4">
        <v>30</v>
      </c>
      <c r="Q1035" s="13">
        <f t="shared" si="416"/>
        <v>0.46511627906976744</v>
      </c>
      <c r="R1035" s="16">
        <f t="shared" si="417"/>
        <v>0.93023255813953487</v>
      </c>
      <c r="S1035" s="16">
        <f t="shared" si="418"/>
        <v>4.1860465116279073</v>
      </c>
      <c r="T1035" s="16">
        <f t="shared" si="419"/>
        <v>1.1627906976744187</v>
      </c>
      <c r="U1035" s="16">
        <f t="shared" si="420"/>
        <v>0.69767441860465118</v>
      </c>
      <c r="V1035" s="16">
        <f t="shared" si="421"/>
        <v>0</v>
      </c>
      <c r="W1035" s="16">
        <f t="shared" si="422"/>
        <v>0.46511627906976744</v>
      </c>
      <c r="X1035" s="16">
        <f t="shared" si="423"/>
        <v>0.23255813953488372</v>
      </c>
      <c r="Y1035" s="16">
        <f t="shared" si="424"/>
        <v>0</v>
      </c>
      <c r="Z1035" s="16">
        <f t="shared" si="425"/>
        <v>0.46511627906976744</v>
      </c>
      <c r="AA1035" s="16">
        <f t="shared" si="426"/>
        <v>0.69767441860465118</v>
      </c>
      <c r="AB1035" s="17">
        <f t="shared" si="427"/>
        <v>0.69767441860465118</v>
      </c>
      <c r="AC1035" s="15">
        <v>5776.4</v>
      </c>
      <c r="AD1035" s="14">
        <f>AVERAGE(Tabela1[[#This Row],[202407-JUL]:[202506-JUN]])</f>
        <v>43</v>
      </c>
      <c r="AE1035" s="14">
        <f t="shared" si="428"/>
        <v>46.666666666666664</v>
      </c>
      <c r="AF1035" s="5">
        <v>0</v>
      </c>
      <c r="AG1035" s="6">
        <v>1154</v>
      </c>
      <c r="AH1035" s="4">
        <v>0</v>
      </c>
      <c r="AI1035" s="23">
        <f>SUM(Tabela1[[#This Row],[ESTOQUE RJ]:[ESTOQUE SC]])</f>
        <v>1154</v>
      </c>
      <c r="AJ1035" s="4">
        <v>0</v>
      </c>
      <c r="AK1035" s="4">
        <v>0</v>
      </c>
      <c r="AL1035" s="24">
        <f>SUM(Tabela1[[#This Row],[QTD CONTAINER]:[QTD FÁBRICA]])</f>
        <v>0</v>
      </c>
      <c r="AM1035" s="7">
        <f t="shared" si="429"/>
        <v>26.837209302325583</v>
      </c>
      <c r="AN1035" s="7">
        <f t="shared" si="430"/>
        <v>0</v>
      </c>
      <c r="AO1035" s="8">
        <f t="shared" si="431"/>
        <v>0</v>
      </c>
      <c r="AP1035" s="9">
        <f t="shared" si="432"/>
        <v>0</v>
      </c>
      <c r="AQ1035" s="25">
        <f t="shared" si="433"/>
        <v>26.837209302325583</v>
      </c>
      <c r="AR1035" s="18">
        <f t="shared" si="434"/>
        <v>24.728571428571431</v>
      </c>
      <c r="AS1035" s="7">
        <f t="shared" si="435"/>
        <v>0</v>
      </c>
      <c r="AT1035" s="8">
        <f t="shared" si="436"/>
        <v>0</v>
      </c>
      <c r="AU1035" s="9">
        <f t="shared" si="437"/>
        <v>0</v>
      </c>
      <c r="AV1035" s="10">
        <f t="shared" si="438"/>
        <v>24.728571428571431</v>
      </c>
      <c r="AW1035" s="22">
        <f t="shared" si="439"/>
        <v>0</v>
      </c>
      <c r="AX1035" s="5">
        <f t="shared" si="440"/>
        <v>0</v>
      </c>
      <c r="AY1035" s="4">
        <f>IF(
  AND(Tabela1[[#This Row],[GRUPO | ITEM]]="PALHETAS",NOT(OR(MID(Tabela1[[#This Row],[ITEM]],1,5)="YN-PF",MID(Tabela1[[#This Row],[ITEM]],1,5)="YN-PC"))),
  0,
  IF(
    ROUNDUP(
      IF(
        IF(D1035="A",13-SUM(AR1035:AU1035),IF(D1035="B",11-SUM(AR1035:AU1035),IF(D1035="C",7-SUM(AR1035:AU1035))))
        &lt;0,
        0,
        IF(D1035="A",13-SUM(AR1035:AU1035),IF(D1035="B",11-SUM(AR1035:AU1035),IF(D1035="C",7-SUM(AR1035:AU1035))))
      )
      *AE1035/C1035, 0
    )
    *C1035 = 0,
    0,
    ROUNDUP(
      IF(
        IF(D1035="A",13-SUM(AR1035:AU1035),IF(D1035="B",11-SUM(AR1035:AU1035),IF(D1035="C",7-SUM(AR1035:AU1035))))
        &lt;0,
        0,
        IF(D1035="A",13-SUM(AR1035:AU1035),IF(D1035="B",11-SUM(AR1035:AU1035),IF(D1035="C",7-SUM(AR1035:AU1035))))
      )
      *AE1035/C1035, 0
    ) *C1035
  )
)</f>
        <v>0</v>
      </c>
      <c r="AZ1035" s="26">
        <f>IF(OR(COUNTIF(AB1035,"&gt;="&amp;1.5)+COUNTIF(AA1035,"&gt;="&amp;1.5)+COUNTIF(Z1035,"&gt;="&amp;1.5)+COUNTIF(Y1035,"&gt;="&amp;1.5)+COUNTIF(X1035,"&gt;="&amp;1.5)&gt;=2,COUNTIF(AB1035,"&gt;="&amp;2)&gt;=1,AND(AA1035&gt;=1.5,AB1035&lt;=0.3,AI1035=0)),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+IFERROR(BA1035*C1035,0),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+IFERROR(BA1035*C1035,0),
IFERROR(AVERAGEIF(Tabela1[[#This Row],[COMPRA PADRÃO]:[COMPRA &gt;30%]],"&gt;"&amp;0,Tabela1[[#This Row],[COMPRA PADRÃO]:[COMPRA &gt;30%]]),
0))/Tabela1[[#This Row],[U/CX]],0)*Tabela1[[#This Row],[U/CX]])</f>
        <v>0</v>
      </c>
      <c r="BA1035" s="19"/>
      <c r="BB1035" s="19"/>
      <c r="BC1035" s="5"/>
      <c r="BD1035" s="43">
        <f t="shared" si="441"/>
        <v>1.6226415094339623</v>
      </c>
      <c r="BE1035" s="44">
        <f>Tabela1[[#This Row],[MÉDIA DIÁRIA]]*180</f>
        <v>292.07547169811323</v>
      </c>
      <c r="BF1035" s="44">
        <f>Tabela1[[#This Row],[MÉDIA DIÁRIA]]*IF(Tabela1[[#This Row],[ABC FAT]]="A",(13*22),IF(Tabela1[[#This Row],[ABC FAT]]="B",(9*22),IF(Tabela1[[#This Row],[ABC FAT]]="C",(3*22),0)))</f>
        <v>107.09433962264151</v>
      </c>
      <c r="BG1035" s="44">
        <f>SUM(Tabela1[[#This Row],[ESTOQUE TOTAL]],Tabela1[[#This Row],[TRÂNSITO TOTAL]])</f>
        <v>1154</v>
      </c>
      <c r="BH10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3.4237726098191213E-3</v>
      </c>
    </row>
    <row r="1036" spans="1:61" s="3" customFormat="1" x14ac:dyDescent="0.2">
      <c r="A1036" s="4" t="s">
        <v>414</v>
      </c>
      <c r="B1036" s="4" t="s">
        <v>431</v>
      </c>
      <c r="C1036" s="4">
        <v>50</v>
      </c>
      <c r="D1036" s="4" t="s">
        <v>85</v>
      </c>
      <c r="E1036" s="5"/>
      <c r="F1036" s="4">
        <v>90</v>
      </c>
      <c r="G1036" s="4"/>
      <c r="H1036" s="4">
        <v>20</v>
      </c>
      <c r="I1036" s="4">
        <v>50</v>
      </c>
      <c r="J1036" s="4"/>
      <c r="K1036" s="4">
        <v>30</v>
      </c>
      <c r="L1036" s="4"/>
      <c r="M1036" s="4"/>
      <c r="N1036" s="4"/>
      <c r="O1036" s="4"/>
      <c r="P1036" s="4">
        <v>20</v>
      </c>
      <c r="Q1036" s="13">
        <f t="shared" si="416"/>
        <v>0</v>
      </c>
      <c r="R1036" s="16">
        <f t="shared" si="417"/>
        <v>2.1428571428571428</v>
      </c>
      <c r="S1036" s="16">
        <f t="shared" si="418"/>
        <v>0</v>
      </c>
      <c r="T1036" s="16">
        <f t="shared" si="419"/>
        <v>0.47619047619047616</v>
      </c>
      <c r="U1036" s="16">
        <f t="shared" si="420"/>
        <v>1.1904761904761905</v>
      </c>
      <c r="V1036" s="16">
        <f t="shared" si="421"/>
        <v>0</v>
      </c>
      <c r="W1036" s="16">
        <f t="shared" si="422"/>
        <v>0.7142857142857143</v>
      </c>
      <c r="X1036" s="16">
        <f t="shared" si="423"/>
        <v>0</v>
      </c>
      <c r="Y1036" s="16">
        <f t="shared" si="424"/>
        <v>0</v>
      </c>
      <c r="Z1036" s="16">
        <f t="shared" si="425"/>
        <v>0</v>
      </c>
      <c r="AA1036" s="16">
        <f t="shared" si="426"/>
        <v>0</v>
      </c>
      <c r="AB1036" s="17">
        <f t="shared" si="427"/>
        <v>0.47619047619047616</v>
      </c>
      <c r="AC1036" s="15">
        <v>12202.6</v>
      </c>
      <c r="AD1036" s="14">
        <f>AVERAGE(Tabela1[[#This Row],[202407-JUL]:[202506-JUN]])</f>
        <v>42</v>
      </c>
      <c r="AE1036" s="14">
        <f t="shared" si="428"/>
        <v>42</v>
      </c>
      <c r="AF1036" s="5">
        <v>0</v>
      </c>
      <c r="AG1036" s="6">
        <v>330</v>
      </c>
      <c r="AH1036" s="4">
        <v>250</v>
      </c>
      <c r="AI1036" s="23">
        <f>SUM(Tabela1[[#This Row],[ESTOQUE RJ]:[ESTOQUE SC]])</f>
        <v>580</v>
      </c>
      <c r="AJ1036" s="4">
        <v>0</v>
      </c>
      <c r="AK1036" s="4">
        <v>0</v>
      </c>
      <c r="AL1036" s="24">
        <f>SUM(Tabela1[[#This Row],[QTD CONTAINER]:[QTD FÁBRICA]])</f>
        <v>0</v>
      </c>
      <c r="AM1036" s="7">
        <f t="shared" si="429"/>
        <v>7.8571428571428568</v>
      </c>
      <c r="AN1036" s="7">
        <f t="shared" si="430"/>
        <v>5.9523809523809526</v>
      </c>
      <c r="AO1036" s="8">
        <f t="shared" si="431"/>
        <v>0</v>
      </c>
      <c r="AP1036" s="9">
        <f t="shared" si="432"/>
        <v>0</v>
      </c>
      <c r="AQ1036" s="25">
        <f t="shared" si="433"/>
        <v>13.80952380952381</v>
      </c>
      <c r="AR1036" s="18">
        <f t="shared" si="434"/>
        <v>7.8571428571428568</v>
      </c>
      <c r="AS1036" s="7">
        <f t="shared" si="435"/>
        <v>5.9523809523809526</v>
      </c>
      <c r="AT1036" s="8">
        <f t="shared" si="436"/>
        <v>0</v>
      </c>
      <c r="AU1036" s="9">
        <f t="shared" si="437"/>
        <v>0</v>
      </c>
      <c r="AV1036" s="10">
        <f t="shared" si="438"/>
        <v>13.80952380952381</v>
      </c>
      <c r="AW1036" s="22">
        <f t="shared" si="439"/>
        <v>0</v>
      </c>
      <c r="AX1036" s="5">
        <f t="shared" si="440"/>
        <v>0</v>
      </c>
      <c r="AY1036" s="4">
        <f>IF(
  AND(Tabela1[[#This Row],[GRUPO | ITEM]]="PALHETAS",NOT(OR(MID(Tabela1[[#This Row],[ITEM]],1,5)="YN-PF",MID(Tabela1[[#This Row],[ITEM]],1,5)="YN-PC"))),
  0,
  IF(
    ROUNDUP(
      IF(
        IF(D1036="A",13-SUM(AR1036:AU1036),IF(D1036="B",11-SUM(AR1036:AU1036),IF(D1036="C",7-SUM(AR1036:AU1036))))
        &lt;0,
        0,
        IF(D1036="A",13-SUM(AR1036:AU1036),IF(D1036="B",11-SUM(AR1036:AU1036),IF(D1036="C",7-SUM(AR1036:AU1036))))
      )
      *AE1036/C1036, 0
    )
    *C1036 = 0,
    0,
    ROUNDUP(
      IF(
        IF(D1036="A",13-SUM(AR1036:AU1036),IF(D1036="B",11-SUM(AR1036:AU1036),IF(D1036="C",7-SUM(AR1036:AU1036))))
        &lt;0,
        0,
        IF(D1036="A",13-SUM(AR1036:AU1036),IF(D1036="B",11-SUM(AR1036:AU1036),IF(D1036="C",7-SUM(AR1036:AU1036))))
      )
      *AE1036/C1036, 0
    ) *C1036
  )
)</f>
        <v>0</v>
      </c>
      <c r="AZ1036" s="26">
        <f>IF(OR(COUNTIF(AB1036,"&gt;="&amp;1.5)+COUNTIF(AA1036,"&gt;="&amp;1.5)+COUNTIF(Z1036,"&gt;="&amp;1.5)+COUNTIF(Y1036,"&gt;="&amp;1.5)+COUNTIF(X1036,"&gt;="&amp;1.5)&gt;=2,COUNTIF(AB1036,"&gt;="&amp;2)&gt;=1,AND(AA1036&gt;=1.5,AB1036&lt;=0.3,AI1036=0)),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+IFERROR(BA1036*C1036,0),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+IFERROR(BA1036*C1036,0),
IFERROR(AVERAGEIF(Tabela1[[#This Row],[COMPRA PADRÃO]:[COMPRA &gt;30%]],"&gt;"&amp;0,Tabela1[[#This Row],[COMPRA PADRÃO]:[COMPRA &gt;30%]]),
0))/Tabela1[[#This Row],[U/CX]],0)*Tabela1[[#This Row],[U/CX]])</f>
        <v>0</v>
      </c>
      <c r="BA1036" s="19"/>
      <c r="BB1036" s="19"/>
      <c r="BC1036" s="5"/>
      <c r="BD1036" s="43">
        <f t="shared" si="441"/>
        <v>0.79245283018867929</v>
      </c>
      <c r="BE1036" s="44">
        <f>Tabela1[[#This Row],[MÉDIA DIÁRIA]]*180</f>
        <v>142.64150943396228</v>
      </c>
      <c r="BF1036" s="44">
        <f>Tabela1[[#This Row],[MÉDIA DIÁRIA]]*IF(Tabela1[[#This Row],[ABC FAT]]="A",(13*22),IF(Tabela1[[#This Row],[ABC FAT]]="B",(9*22),IF(Tabela1[[#This Row],[ABC FAT]]="C",(3*22),0)))</f>
        <v>52.301886792452834</v>
      </c>
      <c r="BG1036" s="44">
        <f>SUM(Tabela1[[#This Row],[ESTOQUE TOTAL]],Tabela1[[#This Row],[TRÂNSITO TOTAL]])</f>
        <v>580</v>
      </c>
      <c r="BH10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7.0105820105820097E-3</v>
      </c>
    </row>
    <row r="1037" spans="1:61" s="3" customFormat="1" x14ac:dyDescent="0.2">
      <c r="A1037" s="4" t="s">
        <v>39</v>
      </c>
      <c r="B1037" s="4" t="s">
        <v>1205</v>
      </c>
      <c r="C1037" s="4">
        <v>20</v>
      </c>
      <c r="D1037" s="4" t="s">
        <v>16</v>
      </c>
      <c r="E1037" s="5"/>
      <c r="F1037" s="4"/>
      <c r="G1037" s="4"/>
      <c r="H1037" s="4"/>
      <c r="I1037" s="4"/>
      <c r="J1037" s="4"/>
      <c r="K1037" s="4"/>
      <c r="L1037" s="4"/>
      <c r="M1037" s="4">
        <v>42</v>
      </c>
      <c r="N1037" s="4">
        <v>71</v>
      </c>
      <c r="O1037" s="4">
        <v>125</v>
      </c>
      <c r="P1037" s="4">
        <v>79</v>
      </c>
      <c r="Q1037" s="13">
        <f t="shared" si="416"/>
        <v>0</v>
      </c>
      <c r="R1037" s="16">
        <f t="shared" si="417"/>
        <v>0</v>
      </c>
      <c r="S1037" s="16">
        <f t="shared" si="418"/>
        <v>0</v>
      </c>
      <c r="T1037" s="16">
        <f t="shared" si="419"/>
        <v>0</v>
      </c>
      <c r="U1037" s="16">
        <f t="shared" si="420"/>
        <v>0</v>
      </c>
      <c r="V1037" s="16">
        <f t="shared" si="421"/>
        <v>0</v>
      </c>
      <c r="W1037" s="16">
        <f t="shared" si="422"/>
        <v>0</v>
      </c>
      <c r="X1037" s="16">
        <f t="shared" si="423"/>
        <v>0</v>
      </c>
      <c r="Y1037" s="16">
        <f t="shared" si="424"/>
        <v>0.52996845425867511</v>
      </c>
      <c r="Z1037" s="16">
        <f t="shared" si="425"/>
        <v>0.89589905362776023</v>
      </c>
      <c r="AA1037" s="16">
        <f t="shared" si="426"/>
        <v>1.5772870662460567</v>
      </c>
      <c r="AB1037" s="17">
        <f t="shared" si="427"/>
        <v>0.99684542586750791</v>
      </c>
      <c r="AC1037" s="15">
        <v>55978.559999999998</v>
      </c>
      <c r="AD1037" s="14">
        <f>AVERAGE(Tabela1[[#This Row],[202407-JUL]:[202506-JUN]])</f>
        <v>79.25</v>
      </c>
      <c r="AE1037" s="14">
        <f t="shared" si="428"/>
        <v>79.25</v>
      </c>
      <c r="AF1037" s="5">
        <v>0</v>
      </c>
      <c r="AG1037" s="6">
        <v>811</v>
      </c>
      <c r="AH1037" s="4">
        <v>0</v>
      </c>
      <c r="AI1037" s="23">
        <f>SUM(Tabela1[[#This Row],[ESTOQUE RJ]:[ESTOQUE SC]])</f>
        <v>811</v>
      </c>
      <c r="AJ1037" s="4">
        <v>0</v>
      </c>
      <c r="AK1037" s="4">
        <v>0</v>
      </c>
      <c r="AL1037" s="24">
        <f>SUM(Tabela1[[#This Row],[QTD CONTAINER]:[QTD FÁBRICA]])</f>
        <v>0</v>
      </c>
      <c r="AM1037" s="7">
        <f t="shared" si="429"/>
        <v>10.233438485804417</v>
      </c>
      <c r="AN1037" s="7">
        <f t="shared" si="430"/>
        <v>0</v>
      </c>
      <c r="AO1037" s="8">
        <f t="shared" si="431"/>
        <v>0</v>
      </c>
      <c r="AP1037" s="9">
        <f t="shared" si="432"/>
        <v>0</v>
      </c>
      <c r="AQ1037" s="25">
        <f t="shared" si="433"/>
        <v>10.233438485804417</v>
      </c>
      <c r="AR1037" s="18">
        <f t="shared" si="434"/>
        <v>10.233438485804417</v>
      </c>
      <c r="AS1037" s="7">
        <f t="shared" si="435"/>
        <v>0</v>
      </c>
      <c r="AT1037" s="8">
        <f t="shared" si="436"/>
        <v>0</v>
      </c>
      <c r="AU1037" s="9">
        <f t="shared" si="437"/>
        <v>0</v>
      </c>
      <c r="AV1037" s="10">
        <f t="shared" si="438"/>
        <v>10.233438485804417</v>
      </c>
      <c r="AW1037" s="22">
        <f t="shared" si="439"/>
        <v>1.0094637223974763</v>
      </c>
      <c r="AX1037" s="5">
        <f t="shared" si="440"/>
        <v>80</v>
      </c>
      <c r="AY1037" s="4">
        <f>IF(
  AND(Tabela1[[#This Row],[GRUPO | ITEM]]="PALHETAS",NOT(OR(MID(Tabela1[[#This Row],[ITEM]],1,5)="YN-PF",MID(Tabela1[[#This Row],[ITEM]],1,5)="YN-PC"))),
  0,
  IF(
    ROUNDUP(
      IF(
        IF(D1037="A",13-SUM(AR1037:AU1037),IF(D1037="B",11-SUM(AR1037:AU1037),IF(D1037="C",7-SUM(AR1037:AU1037))))
        &lt;0,
        0,
        IF(D1037="A",13-SUM(AR1037:AU1037),IF(D1037="B",11-SUM(AR1037:AU1037),IF(D1037="C",7-SUM(AR1037:AU1037))))
      )
      *AE1037/C1037, 0
    )
    *C1037 = 0,
    0,
    ROUNDUP(
      IF(
        IF(D1037="A",13-SUM(AR1037:AU1037),IF(D1037="B",11-SUM(AR1037:AU1037),IF(D1037="C",7-SUM(AR1037:AU1037))))
        &lt;0,
        0,
        IF(D1037="A",13-SUM(AR1037:AU1037),IF(D1037="B",11-SUM(AR1037:AU1037),IF(D1037="C",7-SUM(AR1037:AU1037))))
      )
      *AE1037/C1037, 0
    ) *C1037
  )
)</f>
        <v>80</v>
      </c>
      <c r="AZ1037" s="26">
        <f>IF(OR(COUNTIF(AB1037,"&gt;="&amp;1.5)+COUNTIF(AA1037,"&gt;="&amp;1.5)+COUNTIF(Z1037,"&gt;="&amp;1.5)+COUNTIF(Y1037,"&gt;="&amp;1.5)+COUNTIF(X1037,"&gt;="&amp;1.5)&gt;=2,COUNTIF(AB1037,"&gt;="&amp;2)&gt;=1,AND(AA1037&gt;=1.5,AB1037&lt;=0.3,AI1037=0)),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+IFERROR(BA1037*C1037,0),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+IFERROR(BA1037*C1037,0),
IFERROR(AVERAGEIF(Tabela1[[#This Row],[COMPRA PADRÃO]:[COMPRA &gt;30%]],"&gt;"&amp;0,Tabela1[[#This Row],[COMPRA PADRÃO]:[COMPRA &gt;30%]]),
0))/Tabela1[[#This Row],[U/CX]],0)*Tabela1[[#This Row],[U/CX]])</f>
        <v>80</v>
      </c>
      <c r="BA1037" s="19"/>
      <c r="BB1037" s="19"/>
      <c r="BC1037" s="5"/>
      <c r="BD1037" s="43">
        <f t="shared" si="441"/>
        <v>1.1962264150943396</v>
      </c>
      <c r="BE1037" s="44">
        <f>Tabela1[[#This Row],[MÉDIA DIÁRIA]]*180</f>
        <v>215.32075471698113</v>
      </c>
      <c r="BF1037" s="44">
        <f>Tabela1[[#This Row],[MÉDIA DIÁRIA]]*IF(Tabela1[[#This Row],[ABC FAT]]="A",(13*22),IF(Tabela1[[#This Row],[ABC FAT]]="B",(9*22),IF(Tabela1[[#This Row],[ABC FAT]]="C",(3*22),0)))</f>
        <v>236.85283018867923</v>
      </c>
      <c r="BG1037" s="44">
        <f>SUM(Tabela1[[#This Row],[ESTOQUE TOTAL]],Tabela1[[#This Row],[TRÂNSITO TOTAL]])</f>
        <v>811</v>
      </c>
      <c r="BH10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4.6442341395022783E-3</v>
      </c>
    </row>
    <row r="1038" spans="1:61" s="3" customFormat="1" x14ac:dyDescent="0.2">
      <c r="A1038" s="4" t="s">
        <v>296</v>
      </c>
      <c r="B1038" s="4" t="s">
        <v>303</v>
      </c>
      <c r="C1038" s="4">
        <v>500</v>
      </c>
      <c r="D1038" s="4" t="s">
        <v>85</v>
      </c>
      <c r="E1038" s="5"/>
      <c r="F1038" s="4"/>
      <c r="G1038" s="4"/>
      <c r="H1038" s="4">
        <v>350</v>
      </c>
      <c r="I1038" s="4">
        <v>675</v>
      </c>
      <c r="J1038" s="4">
        <v>500</v>
      </c>
      <c r="K1038" s="4">
        <v>150</v>
      </c>
      <c r="L1038" s="4"/>
      <c r="M1038" s="4"/>
      <c r="N1038" s="4">
        <v>75</v>
      </c>
      <c r="O1038" s="4">
        <v>350</v>
      </c>
      <c r="P1038" s="4"/>
      <c r="Q1038" s="13">
        <f t="shared" si="416"/>
        <v>0</v>
      </c>
      <c r="R1038" s="16">
        <f t="shared" si="417"/>
        <v>0</v>
      </c>
      <c r="S1038" s="16">
        <f t="shared" si="418"/>
        <v>0</v>
      </c>
      <c r="T1038" s="16">
        <f t="shared" si="419"/>
        <v>1</v>
      </c>
      <c r="U1038" s="16">
        <f t="shared" si="420"/>
        <v>1.9285714285714286</v>
      </c>
      <c r="V1038" s="16">
        <f t="shared" si="421"/>
        <v>1.4285714285714286</v>
      </c>
      <c r="W1038" s="16">
        <f t="shared" si="422"/>
        <v>0.42857142857142855</v>
      </c>
      <c r="X1038" s="16">
        <f t="shared" si="423"/>
        <v>0</v>
      </c>
      <c r="Y1038" s="16">
        <f t="shared" si="424"/>
        <v>0</v>
      </c>
      <c r="Z1038" s="16">
        <f t="shared" si="425"/>
        <v>0.21428571428571427</v>
      </c>
      <c r="AA1038" s="16">
        <f t="shared" si="426"/>
        <v>1</v>
      </c>
      <c r="AB1038" s="17">
        <f t="shared" si="427"/>
        <v>0</v>
      </c>
      <c r="AC1038" s="15">
        <v>3615</v>
      </c>
      <c r="AD1038" s="14">
        <f>AVERAGE(Tabela1[[#This Row],[202407-JUL]:[202506-JUN]])</f>
        <v>350</v>
      </c>
      <c r="AE1038" s="14">
        <f t="shared" si="428"/>
        <v>405</v>
      </c>
      <c r="AF1038" s="5">
        <v>0</v>
      </c>
      <c r="AG1038" s="6">
        <v>5775</v>
      </c>
      <c r="AH1038" s="4">
        <v>0</v>
      </c>
      <c r="AI1038" s="23">
        <f>SUM(Tabela1[[#This Row],[ESTOQUE RJ]:[ESTOQUE SC]])</f>
        <v>5775</v>
      </c>
      <c r="AJ1038" s="4">
        <v>200</v>
      </c>
      <c r="AK1038" s="4">
        <v>0</v>
      </c>
      <c r="AL1038" s="24">
        <f>SUM(Tabela1[[#This Row],[QTD CONTAINER]:[QTD FÁBRICA]])</f>
        <v>200</v>
      </c>
      <c r="AM1038" s="7">
        <f t="shared" si="429"/>
        <v>16.5</v>
      </c>
      <c r="AN1038" s="7">
        <f t="shared" si="430"/>
        <v>0</v>
      </c>
      <c r="AO1038" s="8">
        <f t="shared" si="431"/>
        <v>0.5714285714285714</v>
      </c>
      <c r="AP1038" s="9">
        <f t="shared" si="432"/>
        <v>0</v>
      </c>
      <c r="AQ1038" s="25">
        <f t="shared" si="433"/>
        <v>17.071428571428573</v>
      </c>
      <c r="AR1038" s="18">
        <f t="shared" si="434"/>
        <v>14.25925925925926</v>
      </c>
      <c r="AS1038" s="7">
        <f t="shared" si="435"/>
        <v>0</v>
      </c>
      <c r="AT1038" s="8">
        <f t="shared" si="436"/>
        <v>0.49382716049382713</v>
      </c>
      <c r="AU1038" s="9">
        <f t="shared" si="437"/>
        <v>0</v>
      </c>
      <c r="AV1038" s="10">
        <f t="shared" si="438"/>
        <v>14.753086419753087</v>
      </c>
      <c r="AW1038" s="22">
        <f t="shared" si="439"/>
        <v>0</v>
      </c>
      <c r="AX1038" s="5">
        <f t="shared" si="440"/>
        <v>0</v>
      </c>
      <c r="AY1038" s="4">
        <f>IF(
  AND(Tabela1[[#This Row],[GRUPO | ITEM]]="PALHETAS",NOT(OR(MID(Tabela1[[#This Row],[ITEM]],1,5)="YN-PF",MID(Tabela1[[#This Row],[ITEM]],1,5)="YN-PC"))),
  0,
  IF(
    ROUNDUP(
      IF(
        IF(D1038="A",13-SUM(AR1038:AU1038),IF(D1038="B",11-SUM(AR1038:AU1038),IF(D1038="C",7-SUM(AR1038:AU1038))))
        &lt;0,
        0,
        IF(D1038="A",13-SUM(AR1038:AU1038),IF(D1038="B",11-SUM(AR1038:AU1038),IF(D1038="C",7-SUM(AR1038:AU1038))))
      )
      *AE1038/C1038, 0
    )
    *C1038 = 0,
    0,
    ROUNDUP(
      IF(
        IF(D1038="A",13-SUM(AR1038:AU1038),IF(D1038="B",11-SUM(AR1038:AU1038),IF(D1038="C",7-SUM(AR1038:AU1038))))
        &lt;0,
        0,
        IF(D1038="A",13-SUM(AR1038:AU1038),IF(D1038="B",11-SUM(AR1038:AU1038),IF(D1038="C",7-SUM(AR1038:AU1038))))
      )
      *AE1038/C1038, 0
    ) *C1038
  )
)</f>
        <v>0</v>
      </c>
      <c r="AZ1038" s="26">
        <f>IF(OR(COUNTIF(AB1038,"&gt;="&amp;1.5)+COUNTIF(AA1038,"&gt;="&amp;1.5)+COUNTIF(Z1038,"&gt;="&amp;1.5)+COUNTIF(Y1038,"&gt;="&amp;1.5)+COUNTIF(X1038,"&gt;="&amp;1.5)&gt;=2,COUNTIF(AB1038,"&gt;="&amp;2)&gt;=1,AND(AA1038&gt;=1.5,AB1038&lt;=0.3,AI1038=0)),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+IFERROR(BA1038*C1038,0),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+IFERROR(BA1038*C1038,0),
IFERROR(AVERAGEIF(Tabela1[[#This Row],[COMPRA PADRÃO]:[COMPRA &gt;30%]],"&gt;"&amp;0,Tabela1[[#This Row],[COMPRA PADRÃO]:[COMPRA &gt;30%]]),
0))/Tabela1[[#This Row],[U/CX]],0)*Tabela1[[#This Row],[U/CX]])</f>
        <v>0</v>
      </c>
      <c r="BA1038" s="33"/>
      <c r="BB1038" s="33"/>
      <c r="BC1038" s="42"/>
      <c r="BD1038" s="43">
        <f t="shared" si="441"/>
        <v>7.9245283018867925</v>
      </c>
      <c r="BE1038" s="44">
        <f>Tabela1[[#This Row],[MÉDIA DIÁRIA]]*180</f>
        <v>1426.4150943396226</v>
      </c>
      <c r="BF1038" s="44">
        <f>Tabela1[[#This Row],[MÉDIA DIÁRIA]]*IF(Tabela1[[#This Row],[ABC FAT]]="A",(13*22),IF(Tabela1[[#This Row],[ABC FAT]]="B",(9*22),IF(Tabela1[[#This Row],[ABC FAT]]="C",(3*22),0)))</f>
        <v>523.01886792452831</v>
      </c>
      <c r="BG1038" s="44">
        <f>SUM(Tabela1[[#This Row],[ESTOQUE TOTAL]],Tabela1[[#This Row],[TRÂNSITO TOTAL]])</f>
        <v>5975</v>
      </c>
      <c r="BH10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7.0105820105820108E-4</v>
      </c>
    </row>
    <row r="1039" spans="1:61" s="3" customFormat="1" x14ac:dyDescent="0.2">
      <c r="A1039" s="4" t="s">
        <v>34</v>
      </c>
      <c r="B1039" s="4" t="s">
        <v>579</v>
      </c>
      <c r="C1039" s="4">
        <v>100</v>
      </c>
      <c r="D1039" s="4" t="s">
        <v>85</v>
      </c>
      <c r="E1039" s="5">
        <v>10</v>
      </c>
      <c r="F1039" s="4"/>
      <c r="G1039" s="4">
        <v>10</v>
      </c>
      <c r="H1039" s="4">
        <v>10</v>
      </c>
      <c r="I1039" s="4">
        <v>40</v>
      </c>
      <c r="J1039" s="4">
        <v>10</v>
      </c>
      <c r="K1039" s="4">
        <v>20</v>
      </c>
      <c r="L1039" s="4">
        <v>30</v>
      </c>
      <c r="M1039" s="4"/>
      <c r="N1039" s="4"/>
      <c r="O1039" s="4">
        <v>10</v>
      </c>
      <c r="P1039" s="4"/>
      <c r="Q1039" s="13">
        <f t="shared" si="416"/>
        <v>0.5714285714285714</v>
      </c>
      <c r="R1039" s="16">
        <f t="shared" si="417"/>
        <v>0</v>
      </c>
      <c r="S1039" s="16">
        <f t="shared" si="418"/>
        <v>0.5714285714285714</v>
      </c>
      <c r="T1039" s="16">
        <f t="shared" si="419"/>
        <v>0.5714285714285714</v>
      </c>
      <c r="U1039" s="16">
        <f t="shared" si="420"/>
        <v>2.2857142857142856</v>
      </c>
      <c r="V1039" s="16">
        <f t="shared" si="421"/>
        <v>0.5714285714285714</v>
      </c>
      <c r="W1039" s="16">
        <f t="shared" si="422"/>
        <v>1.1428571428571428</v>
      </c>
      <c r="X1039" s="16">
        <f t="shared" si="423"/>
        <v>1.7142857142857142</v>
      </c>
      <c r="Y1039" s="16">
        <f t="shared" si="424"/>
        <v>0</v>
      </c>
      <c r="Z1039" s="16">
        <f t="shared" si="425"/>
        <v>0</v>
      </c>
      <c r="AA1039" s="16">
        <f t="shared" si="426"/>
        <v>0.5714285714285714</v>
      </c>
      <c r="AB1039" s="17">
        <f t="shared" si="427"/>
        <v>0</v>
      </c>
      <c r="AC1039" s="15">
        <v>1485.1</v>
      </c>
      <c r="AD1039" s="14">
        <f>AVERAGE(Tabela1[[#This Row],[202407-JUL]:[202506-JUN]])</f>
        <v>17.5</v>
      </c>
      <c r="AE1039" s="14">
        <f t="shared" si="428"/>
        <v>17.5</v>
      </c>
      <c r="AF1039" s="5">
        <v>0</v>
      </c>
      <c r="AG1039" s="6">
        <v>390</v>
      </c>
      <c r="AH1039" s="4">
        <v>0</v>
      </c>
      <c r="AI1039" s="23">
        <f>SUM(Tabela1[[#This Row],[ESTOQUE RJ]:[ESTOQUE SC]])</f>
        <v>390</v>
      </c>
      <c r="AJ1039" s="4">
        <v>0</v>
      </c>
      <c r="AK1039" s="4">
        <v>0</v>
      </c>
      <c r="AL1039" s="24">
        <f>SUM(Tabela1[[#This Row],[QTD CONTAINER]:[QTD FÁBRICA]])</f>
        <v>0</v>
      </c>
      <c r="AM1039" s="7">
        <f t="shared" si="429"/>
        <v>22.285714285714285</v>
      </c>
      <c r="AN1039" s="7">
        <f t="shared" si="430"/>
        <v>0</v>
      </c>
      <c r="AO1039" s="8">
        <f t="shared" si="431"/>
        <v>0</v>
      </c>
      <c r="AP1039" s="9">
        <f t="shared" si="432"/>
        <v>0</v>
      </c>
      <c r="AQ1039" s="25">
        <f t="shared" si="433"/>
        <v>22.285714285714285</v>
      </c>
      <c r="AR1039" s="18">
        <f t="shared" si="434"/>
        <v>22.285714285714285</v>
      </c>
      <c r="AS1039" s="7">
        <f t="shared" si="435"/>
        <v>0</v>
      </c>
      <c r="AT1039" s="8">
        <f t="shared" si="436"/>
        <v>0</v>
      </c>
      <c r="AU1039" s="9">
        <f t="shared" si="437"/>
        <v>0</v>
      </c>
      <c r="AV1039" s="10">
        <f t="shared" si="438"/>
        <v>22.285714285714285</v>
      </c>
      <c r="AW1039" s="22">
        <f t="shared" si="439"/>
        <v>0</v>
      </c>
      <c r="AX1039" s="5">
        <f t="shared" si="440"/>
        <v>0</v>
      </c>
      <c r="AY1039" s="4">
        <f>IF(
  AND(Tabela1[[#This Row],[GRUPO | ITEM]]="PALHETAS",NOT(OR(MID(Tabela1[[#This Row],[ITEM]],1,5)="YN-PF",MID(Tabela1[[#This Row],[ITEM]],1,5)="YN-PC"))),
  0,
  IF(
    ROUNDUP(
      IF(
        IF(D1039="A",13-SUM(AR1039:AU1039),IF(D1039="B",11-SUM(AR1039:AU1039),IF(D1039="C",7-SUM(AR1039:AU1039))))
        &lt;0,
        0,
        IF(D1039="A",13-SUM(AR1039:AU1039),IF(D1039="B",11-SUM(AR1039:AU1039),IF(D1039="C",7-SUM(AR1039:AU1039))))
      )
      *AE1039/C1039, 0
    )
    *C1039 = 0,
    0,
    ROUNDUP(
      IF(
        IF(D1039="A",13-SUM(AR1039:AU1039),IF(D1039="B",11-SUM(AR1039:AU1039),IF(D1039="C",7-SUM(AR1039:AU1039))))
        &lt;0,
        0,
        IF(D1039="A",13-SUM(AR1039:AU1039),IF(D1039="B",11-SUM(AR1039:AU1039),IF(D1039="C",7-SUM(AR1039:AU1039))))
      )
      *AE1039/C1039, 0
    ) *C1039
  )
)</f>
        <v>0</v>
      </c>
      <c r="AZ1039" s="26">
        <f>IF(OR(COUNTIF(AB1039,"&gt;="&amp;1.5)+COUNTIF(AA1039,"&gt;="&amp;1.5)+COUNTIF(Z1039,"&gt;="&amp;1.5)+COUNTIF(Y1039,"&gt;="&amp;1.5)+COUNTIF(X1039,"&gt;="&amp;1.5)&gt;=2,COUNTIF(AB1039,"&gt;="&amp;2)&gt;=1,AND(AA1039&gt;=1.5,AB1039&lt;=0.3,AI1039=0)),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+IFERROR(BA1039*C1039,0),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+IFERROR(BA1039*C1039,0),
IFERROR(AVERAGEIF(Tabela1[[#This Row],[COMPRA PADRÃO]:[COMPRA &gt;30%]],"&gt;"&amp;0,Tabela1[[#This Row],[COMPRA PADRÃO]:[COMPRA &gt;30%]]),
0))/Tabela1[[#This Row],[U/CX]],0)*Tabela1[[#This Row],[U/CX]])</f>
        <v>0</v>
      </c>
      <c r="BA1039" s="19"/>
      <c r="BB1039" s="19"/>
      <c r="BC1039" s="5"/>
      <c r="BD1039" s="43">
        <f t="shared" si="441"/>
        <v>0.52830188679245282</v>
      </c>
      <c r="BE1039" s="44">
        <f>Tabela1[[#This Row],[MÉDIA DIÁRIA]]*180</f>
        <v>95.094339622641513</v>
      </c>
      <c r="BF1039" s="44">
        <f>Tabela1[[#This Row],[MÉDIA DIÁRIA]]*IF(Tabela1[[#This Row],[ABC FAT]]="A",(13*22),IF(Tabela1[[#This Row],[ABC FAT]]="B",(9*22),IF(Tabela1[[#This Row],[ABC FAT]]="C",(3*22),0)))</f>
        <v>34.867924528301884</v>
      </c>
      <c r="BG1039" s="44">
        <f>SUM(Tabela1[[#This Row],[ESTOQUE TOTAL]],Tabela1[[#This Row],[TRÂNSITO TOTAL]])</f>
        <v>390</v>
      </c>
      <c r="BH10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1.0515873015873015E-2</v>
      </c>
    </row>
    <row r="1040" spans="1:61" s="3" customFormat="1" x14ac:dyDescent="0.2">
      <c r="A1040" s="4" t="s">
        <v>34</v>
      </c>
      <c r="B1040" s="4" t="s">
        <v>567</v>
      </c>
      <c r="C1040" s="4">
        <v>200</v>
      </c>
      <c r="D1040" s="4" t="s">
        <v>85</v>
      </c>
      <c r="E1040" s="5">
        <v>25</v>
      </c>
      <c r="F1040" s="4">
        <v>55</v>
      </c>
      <c r="G1040" s="4">
        <v>10</v>
      </c>
      <c r="H1040" s="4">
        <v>10</v>
      </c>
      <c r="I1040" s="4"/>
      <c r="J1040" s="4">
        <v>10</v>
      </c>
      <c r="K1040" s="4">
        <v>5</v>
      </c>
      <c r="L1040" s="4">
        <v>20</v>
      </c>
      <c r="M1040" s="4">
        <v>10</v>
      </c>
      <c r="N1040" s="4"/>
      <c r="O1040" s="4">
        <v>10</v>
      </c>
      <c r="P1040" s="4"/>
      <c r="Q1040" s="13">
        <f t="shared" si="416"/>
        <v>1.4516129032258065</v>
      </c>
      <c r="R1040" s="16">
        <f t="shared" si="417"/>
        <v>3.1935483870967745</v>
      </c>
      <c r="S1040" s="16">
        <f t="shared" si="418"/>
        <v>0.58064516129032262</v>
      </c>
      <c r="T1040" s="16">
        <f t="shared" si="419"/>
        <v>0.58064516129032262</v>
      </c>
      <c r="U1040" s="16">
        <f t="shared" si="420"/>
        <v>0</v>
      </c>
      <c r="V1040" s="16">
        <f t="shared" si="421"/>
        <v>0.58064516129032262</v>
      </c>
      <c r="W1040" s="16">
        <f t="shared" si="422"/>
        <v>0.29032258064516131</v>
      </c>
      <c r="X1040" s="16">
        <f t="shared" si="423"/>
        <v>1.1612903225806452</v>
      </c>
      <c r="Y1040" s="16">
        <f t="shared" si="424"/>
        <v>0.58064516129032262</v>
      </c>
      <c r="Z1040" s="16">
        <f t="shared" si="425"/>
        <v>0</v>
      </c>
      <c r="AA1040" s="16">
        <f t="shared" si="426"/>
        <v>0.58064516129032262</v>
      </c>
      <c r="AB1040" s="17">
        <f t="shared" si="427"/>
        <v>0</v>
      </c>
      <c r="AC1040" s="15">
        <v>6477.35</v>
      </c>
      <c r="AD1040" s="14">
        <f>AVERAGE(Tabela1[[#This Row],[202407-JUL]:[202506-JUN]])</f>
        <v>17.222222222222221</v>
      </c>
      <c r="AE1040" s="14">
        <f t="shared" si="428"/>
        <v>18.75</v>
      </c>
      <c r="AF1040" s="5">
        <v>0</v>
      </c>
      <c r="AG1040" s="6">
        <v>423</v>
      </c>
      <c r="AH1040" s="4">
        <v>0</v>
      </c>
      <c r="AI1040" s="23">
        <f>SUM(Tabela1[[#This Row],[ESTOQUE RJ]:[ESTOQUE SC]])</f>
        <v>423</v>
      </c>
      <c r="AJ1040" s="4">
        <v>0</v>
      </c>
      <c r="AK1040" s="4">
        <v>0</v>
      </c>
      <c r="AL1040" s="24">
        <f>SUM(Tabela1[[#This Row],[QTD CONTAINER]:[QTD FÁBRICA]])</f>
        <v>0</v>
      </c>
      <c r="AM1040" s="7">
        <f t="shared" si="429"/>
        <v>24.561290322580646</v>
      </c>
      <c r="AN1040" s="7">
        <f t="shared" si="430"/>
        <v>0</v>
      </c>
      <c r="AO1040" s="8">
        <f t="shared" si="431"/>
        <v>0</v>
      </c>
      <c r="AP1040" s="9">
        <f t="shared" si="432"/>
        <v>0</v>
      </c>
      <c r="AQ1040" s="25">
        <f t="shared" si="433"/>
        <v>24.561290322580646</v>
      </c>
      <c r="AR1040" s="18">
        <f t="shared" si="434"/>
        <v>22.56</v>
      </c>
      <c r="AS1040" s="7">
        <f t="shared" si="435"/>
        <v>0</v>
      </c>
      <c r="AT1040" s="8">
        <f t="shared" si="436"/>
        <v>0</v>
      </c>
      <c r="AU1040" s="9">
        <f t="shared" si="437"/>
        <v>0</v>
      </c>
      <c r="AV1040" s="10">
        <f t="shared" si="438"/>
        <v>22.56</v>
      </c>
      <c r="AW1040" s="22">
        <f t="shared" si="439"/>
        <v>0</v>
      </c>
      <c r="AX1040" s="5">
        <f t="shared" si="440"/>
        <v>0</v>
      </c>
      <c r="AY1040" s="4">
        <f>IF(
  AND(Tabela1[[#This Row],[GRUPO | ITEM]]="PALHETAS",NOT(OR(MID(Tabela1[[#This Row],[ITEM]],1,5)="YN-PF",MID(Tabela1[[#This Row],[ITEM]],1,5)="YN-PC"))),
  0,
  IF(
    ROUNDUP(
      IF(
        IF(D1040="A",13-SUM(AR1040:AU1040),IF(D1040="B",11-SUM(AR1040:AU1040),IF(D1040="C",7-SUM(AR1040:AU1040))))
        &lt;0,
        0,
        IF(D1040="A",13-SUM(AR1040:AU1040),IF(D1040="B",11-SUM(AR1040:AU1040),IF(D1040="C",7-SUM(AR1040:AU1040))))
      )
      *AE1040/C1040, 0
    )
    *C1040 = 0,
    0,
    ROUNDUP(
      IF(
        IF(D1040="A",13-SUM(AR1040:AU1040),IF(D1040="B",11-SUM(AR1040:AU1040),IF(D1040="C",7-SUM(AR1040:AU1040))))
        &lt;0,
        0,
        IF(D1040="A",13-SUM(AR1040:AU1040),IF(D1040="B",11-SUM(AR1040:AU1040),IF(D1040="C",7-SUM(AR1040:AU1040))))
      )
      *AE1040/C1040, 0
    ) *C1040
  )
)</f>
        <v>0</v>
      </c>
      <c r="AZ1040" s="26">
        <f>IF(OR(COUNTIF(AB1040,"&gt;="&amp;1.5)+COUNTIF(AA1040,"&gt;="&amp;1.5)+COUNTIF(Z1040,"&gt;="&amp;1.5)+COUNTIF(Y1040,"&gt;="&amp;1.5)+COUNTIF(X1040,"&gt;="&amp;1.5)&gt;=2,COUNTIF(AB1040,"&gt;="&amp;2)&gt;=1,AND(AA1040&gt;=1.5,AB1040&lt;=0.3,AI1040=0)),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+IFERROR(BA1040*C1040,0),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+IFERROR(BA1040*C1040,0),
IFERROR(AVERAGEIF(Tabela1[[#This Row],[COMPRA PADRÃO]:[COMPRA &gt;30%]],"&gt;"&amp;0,Tabela1[[#This Row],[COMPRA PADRÃO]:[COMPRA &gt;30%]]),
0))/Tabela1[[#This Row],[U/CX]],0)*Tabela1[[#This Row],[U/CX]])</f>
        <v>0</v>
      </c>
      <c r="BA1040" s="19"/>
      <c r="BB1040" s="19"/>
      <c r="BC1040" s="5"/>
      <c r="BD1040" s="43">
        <f t="shared" si="441"/>
        <v>0.58490566037735847</v>
      </c>
      <c r="BE1040" s="44">
        <f>Tabela1[[#This Row],[MÉDIA DIÁRIA]]*180</f>
        <v>105.28301886792453</v>
      </c>
      <c r="BF1040" s="44">
        <f>Tabela1[[#This Row],[MÉDIA DIÁRIA]]*IF(Tabela1[[#This Row],[ABC FAT]]="A",(13*22),IF(Tabela1[[#This Row],[ABC FAT]]="B",(9*22),IF(Tabela1[[#This Row],[ABC FAT]]="C",(3*22),0)))</f>
        <v>38.60377358490566</v>
      </c>
      <c r="BG1040" s="44">
        <f>SUM(Tabela1[[#This Row],[ESTOQUE TOTAL]],Tabela1[[#This Row],[TRÂNSITO TOTAL]])</f>
        <v>423</v>
      </c>
      <c r="BH10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9.4982078853046593E-3</v>
      </c>
    </row>
    <row r="1041" spans="1:61" s="3" customFormat="1" x14ac:dyDescent="0.2">
      <c r="A1041" s="4" t="s">
        <v>34</v>
      </c>
      <c r="B1041" s="4" t="s">
        <v>1187</v>
      </c>
      <c r="C1041" s="4">
        <v>250</v>
      </c>
      <c r="D1041" s="4" t="s">
        <v>16</v>
      </c>
      <c r="E1041" s="5">
        <v>100</v>
      </c>
      <c r="F1041" s="4">
        <v>112</v>
      </c>
      <c r="G1041" s="4">
        <v>70</v>
      </c>
      <c r="H1041" s="4">
        <v>130</v>
      </c>
      <c r="I1041" s="4">
        <v>618</v>
      </c>
      <c r="J1041" s="4"/>
      <c r="K1041" s="4"/>
      <c r="L1041" s="4"/>
      <c r="M1041" s="4">
        <v>60</v>
      </c>
      <c r="N1041" s="4">
        <v>130</v>
      </c>
      <c r="O1041" s="4">
        <v>60</v>
      </c>
      <c r="P1041" s="4">
        <v>40</v>
      </c>
      <c r="Q1041" s="13">
        <f t="shared" si="416"/>
        <v>0.68181818181818188</v>
      </c>
      <c r="R1041" s="16">
        <f t="shared" si="417"/>
        <v>0.76363636363636367</v>
      </c>
      <c r="S1041" s="16">
        <f t="shared" si="418"/>
        <v>0.47727272727272729</v>
      </c>
      <c r="T1041" s="16">
        <f t="shared" si="419"/>
        <v>0.88636363636363646</v>
      </c>
      <c r="U1041" s="16">
        <f t="shared" si="420"/>
        <v>4.2136363636363638</v>
      </c>
      <c r="V1041" s="16">
        <f t="shared" si="421"/>
        <v>0</v>
      </c>
      <c r="W1041" s="16">
        <f t="shared" si="422"/>
        <v>0</v>
      </c>
      <c r="X1041" s="16">
        <f t="shared" si="423"/>
        <v>0</v>
      </c>
      <c r="Y1041" s="16">
        <f t="shared" si="424"/>
        <v>0.40909090909090912</v>
      </c>
      <c r="Z1041" s="16">
        <f t="shared" si="425"/>
        <v>0.88636363636363646</v>
      </c>
      <c r="AA1041" s="16">
        <f t="shared" si="426"/>
        <v>0.40909090909090912</v>
      </c>
      <c r="AB1041" s="17">
        <f t="shared" si="427"/>
        <v>0.27272727272727276</v>
      </c>
      <c r="AC1041" s="15">
        <v>36923.24</v>
      </c>
      <c r="AD1041" s="14">
        <f>AVERAGE(Tabela1[[#This Row],[202407-JUL]:[202506-JUN]])</f>
        <v>146.66666666666666</v>
      </c>
      <c r="AE1041" s="14">
        <f t="shared" si="428"/>
        <v>160</v>
      </c>
      <c r="AF1041" s="5">
        <v>0</v>
      </c>
      <c r="AG1041" s="6">
        <v>2550</v>
      </c>
      <c r="AH1041" s="4">
        <v>0</v>
      </c>
      <c r="AI1041" s="23">
        <f>SUM(Tabela1[[#This Row],[ESTOQUE RJ]:[ESTOQUE SC]])</f>
        <v>2550</v>
      </c>
      <c r="AJ1041" s="4">
        <v>1000</v>
      </c>
      <c r="AK1041" s="4">
        <v>0</v>
      </c>
      <c r="AL1041" s="24">
        <f>SUM(Tabela1[[#This Row],[QTD CONTAINER]:[QTD FÁBRICA]])</f>
        <v>1000</v>
      </c>
      <c r="AM1041" s="7">
        <f t="shared" si="429"/>
        <v>17.386363636363637</v>
      </c>
      <c r="AN1041" s="7">
        <f t="shared" si="430"/>
        <v>0</v>
      </c>
      <c r="AO1041" s="8">
        <f t="shared" si="431"/>
        <v>6.8181818181818183</v>
      </c>
      <c r="AP1041" s="9">
        <f t="shared" si="432"/>
        <v>0</v>
      </c>
      <c r="AQ1041" s="25">
        <f t="shared" si="433"/>
        <v>24.204545454545453</v>
      </c>
      <c r="AR1041" s="18">
        <f t="shared" si="434"/>
        <v>15.9375</v>
      </c>
      <c r="AS1041" s="7">
        <f t="shared" si="435"/>
        <v>0</v>
      </c>
      <c r="AT1041" s="8">
        <f t="shared" si="436"/>
        <v>6.25</v>
      </c>
      <c r="AU1041" s="9">
        <f t="shared" si="437"/>
        <v>0</v>
      </c>
      <c r="AV1041" s="10">
        <f t="shared" si="438"/>
        <v>22.1875</v>
      </c>
      <c r="AW1041" s="22">
        <f t="shared" si="439"/>
        <v>0</v>
      </c>
      <c r="AX1041" s="5">
        <f t="shared" si="440"/>
        <v>0</v>
      </c>
      <c r="AY1041" s="4">
        <f>IF(
  AND(Tabela1[[#This Row],[GRUPO | ITEM]]="PALHETAS",NOT(OR(MID(Tabela1[[#This Row],[ITEM]],1,5)="YN-PF",MID(Tabela1[[#This Row],[ITEM]],1,5)="YN-PC"))),
  0,
  IF(
    ROUNDUP(
      IF(
        IF(D1041="A",13-SUM(AR1041:AU1041),IF(D1041="B",11-SUM(AR1041:AU1041),IF(D1041="C",7-SUM(AR1041:AU1041))))
        &lt;0,
        0,
        IF(D1041="A",13-SUM(AR1041:AU1041),IF(D1041="B",11-SUM(AR1041:AU1041),IF(D1041="C",7-SUM(AR1041:AU1041))))
      )
      *AE1041/C1041, 0
    )
    *C1041 = 0,
    0,
    ROUNDUP(
      IF(
        IF(D1041="A",13-SUM(AR1041:AU1041),IF(D1041="B",11-SUM(AR1041:AU1041),IF(D1041="C",7-SUM(AR1041:AU1041))))
        &lt;0,
        0,
        IF(D1041="A",13-SUM(AR1041:AU1041),IF(D1041="B",11-SUM(AR1041:AU1041),IF(D1041="C",7-SUM(AR1041:AU1041))))
      )
      *AE1041/C1041, 0
    ) *C1041
  )
)</f>
        <v>0</v>
      </c>
      <c r="AZ1041" s="26">
        <f>IF(OR(COUNTIF(AB1041,"&gt;="&amp;1.5)+COUNTIF(AA1041,"&gt;="&amp;1.5)+COUNTIF(Z1041,"&gt;="&amp;1.5)+COUNTIF(Y1041,"&gt;="&amp;1.5)+COUNTIF(X1041,"&gt;="&amp;1.5)&gt;=2,COUNTIF(AB1041,"&gt;="&amp;2)&gt;=1,AND(AA1041&gt;=1.5,AB1041&lt;=0.3,AI1041=0)),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+IFERROR(BA1041*C1041,0),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+IFERROR(BA1041*C1041,0),
IFERROR(AVERAGEIF(Tabela1[[#This Row],[COMPRA PADRÃO]:[COMPRA &gt;30%]],"&gt;"&amp;0,Tabela1[[#This Row],[COMPRA PADRÃO]:[COMPRA &gt;30%]]),
0))/Tabela1[[#This Row],[U/CX]],0)*Tabela1[[#This Row],[U/CX]])</f>
        <v>0</v>
      </c>
      <c r="BA1041" s="19"/>
      <c r="BB1041" s="19"/>
      <c r="BC1041" s="5"/>
      <c r="BD1041" s="43">
        <f t="shared" si="441"/>
        <v>4.9811320754716979</v>
      </c>
      <c r="BE1041" s="44">
        <f>Tabela1[[#This Row],[MÉDIA DIÁRIA]]*180</f>
        <v>896.60377358490564</v>
      </c>
      <c r="BF1041" s="44">
        <f>Tabela1[[#This Row],[MÉDIA DIÁRIA]]*IF(Tabela1[[#This Row],[ABC FAT]]="A",(13*22),IF(Tabela1[[#This Row],[ABC FAT]]="B",(9*22),IF(Tabela1[[#This Row],[ABC FAT]]="C",(3*22),0)))</f>
        <v>986.2641509433962</v>
      </c>
      <c r="BG1041" s="44">
        <f>SUM(Tabela1[[#This Row],[ESTOQUE TOTAL]],Tabela1[[#This Row],[TRÂNSITO TOTAL]])</f>
        <v>3550</v>
      </c>
      <c r="BH10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1.1153198653198653E-3</v>
      </c>
    </row>
    <row r="1042" spans="1:61" s="3" customFormat="1" x14ac:dyDescent="0.2">
      <c r="A1042" s="4" t="s">
        <v>117</v>
      </c>
      <c r="B1042" s="4" t="s">
        <v>1085</v>
      </c>
      <c r="C1042" s="4">
        <v>60</v>
      </c>
      <c r="D1042" s="4" t="s">
        <v>85</v>
      </c>
      <c r="E1042" s="5"/>
      <c r="F1042" s="4"/>
      <c r="G1042" s="4"/>
      <c r="H1042" s="4"/>
      <c r="I1042" s="4"/>
      <c r="J1042" s="4"/>
      <c r="K1042" s="4"/>
      <c r="L1042" s="4">
        <v>150</v>
      </c>
      <c r="M1042" s="4">
        <v>90</v>
      </c>
      <c r="N1042" s="4">
        <v>60</v>
      </c>
      <c r="O1042" s="4">
        <v>430</v>
      </c>
      <c r="P1042" s="4">
        <v>60</v>
      </c>
      <c r="Q1042" s="13">
        <f t="shared" si="416"/>
        <v>0</v>
      </c>
      <c r="R1042" s="16">
        <f t="shared" si="417"/>
        <v>0</v>
      </c>
      <c r="S1042" s="16">
        <f t="shared" si="418"/>
        <v>0</v>
      </c>
      <c r="T1042" s="16">
        <f t="shared" si="419"/>
        <v>0</v>
      </c>
      <c r="U1042" s="16">
        <f t="shared" si="420"/>
        <v>0</v>
      </c>
      <c r="V1042" s="16">
        <f t="shared" si="421"/>
        <v>0</v>
      </c>
      <c r="W1042" s="16">
        <f t="shared" si="422"/>
        <v>0</v>
      </c>
      <c r="X1042" s="16">
        <f t="shared" si="423"/>
        <v>0.94936708860759489</v>
      </c>
      <c r="Y1042" s="16">
        <f t="shared" si="424"/>
        <v>0.569620253164557</v>
      </c>
      <c r="Z1042" s="16">
        <f t="shared" si="425"/>
        <v>0.379746835443038</v>
      </c>
      <c r="AA1042" s="16">
        <f t="shared" si="426"/>
        <v>2.721518987341772</v>
      </c>
      <c r="AB1042" s="17">
        <f t="shared" si="427"/>
        <v>0.379746835443038</v>
      </c>
      <c r="AC1042" s="15">
        <v>11896.2</v>
      </c>
      <c r="AD1042" s="14">
        <f>AVERAGE(Tabela1[[#This Row],[202407-JUL]:[202506-JUN]])</f>
        <v>158</v>
      </c>
      <c r="AE1042" s="14">
        <f t="shared" si="428"/>
        <v>158</v>
      </c>
      <c r="AF1042" s="5">
        <v>0</v>
      </c>
      <c r="AG1042" s="6">
        <v>1129</v>
      </c>
      <c r="AH1042" s="4">
        <v>1020</v>
      </c>
      <c r="AI1042" s="23">
        <f>SUM(Tabela1[[#This Row],[ESTOQUE RJ]:[ESTOQUE SC]])</f>
        <v>2149</v>
      </c>
      <c r="AJ1042" s="4">
        <v>0</v>
      </c>
      <c r="AK1042" s="4">
        <v>0</v>
      </c>
      <c r="AL1042" s="24">
        <f>SUM(Tabela1[[#This Row],[QTD CONTAINER]:[QTD FÁBRICA]])</f>
        <v>0</v>
      </c>
      <c r="AM1042" s="7">
        <f t="shared" si="429"/>
        <v>7.1455696202531644</v>
      </c>
      <c r="AN1042" s="7">
        <f t="shared" si="430"/>
        <v>6.4556962025316453</v>
      </c>
      <c r="AO1042" s="8">
        <f t="shared" si="431"/>
        <v>0</v>
      </c>
      <c r="AP1042" s="9">
        <f t="shared" si="432"/>
        <v>0</v>
      </c>
      <c r="AQ1042" s="25">
        <f t="shared" si="433"/>
        <v>13.601265822784811</v>
      </c>
      <c r="AR1042" s="18">
        <f t="shared" si="434"/>
        <v>7.1455696202531644</v>
      </c>
      <c r="AS1042" s="7">
        <f t="shared" si="435"/>
        <v>6.4556962025316453</v>
      </c>
      <c r="AT1042" s="8">
        <f t="shared" si="436"/>
        <v>0</v>
      </c>
      <c r="AU1042" s="9">
        <f t="shared" si="437"/>
        <v>0</v>
      </c>
      <c r="AV1042" s="10">
        <f t="shared" si="438"/>
        <v>13.601265822784811</v>
      </c>
      <c r="AW1042" s="22">
        <f t="shared" si="439"/>
        <v>0</v>
      </c>
      <c r="AX1042" s="5">
        <f t="shared" si="440"/>
        <v>0</v>
      </c>
      <c r="AY1042" s="4">
        <f>IF(
  AND(Tabela1[[#This Row],[GRUPO | ITEM]]="PALHETAS",NOT(OR(MID(Tabela1[[#This Row],[ITEM]],1,5)="YN-PF",MID(Tabela1[[#This Row],[ITEM]],1,5)="YN-PC"))),
  0,
  IF(
    ROUNDUP(
      IF(
        IF(D1042="A",13-SUM(AR1042:AU1042),IF(D1042="B",11-SUM(AR1042:AU1042),IF(D1042="C",7-SUM(AR1042:AU1042))))
        &lt;0,
        0,
        IF(D1042="A",13-SUM(AR1042:AU1042),IF(D1042="B",11-SUM(AR1042:AU1042),IF(D1042="C",7-SUM(AR1042:AU1042))))
      )
      *AE1042/C1042, 0
    )
    *C1042 = 0,
    0,
    ROUNDUP(
      IF(
        IF(D1042="A",13-SUM(AR1042:AU1042),IF(D1042="B",11-SUM(AR1042:AU1042),IF(D1042="C",7-SUM(AR1042:AU1042))))
        &lt;0,
        0,
        IF(D1042="A",13-SUM(AR1042:AU1042),IF(D1042="B",11-SUM(AR1042:AU1042),IF(D1042="C",7-SUM(AR1042:AU1042))))
      )
      *AE1042/C1042, 0
    ) *C1042
  )
)</f>
        <v>0</v>
      </c>
      <c r="AZ1042" s="26">
        <f>IF(OR(COUNTIF(AB1042,"&gt;="&amp;1.5)+COUNTIF(AA1042,"&gt;="&amp;1.5)+COUNTIF(Z1042,"&gt;="&amp;1.5)+COUNTIF(Y1042,"&gt;="&amp;1.5)+COUNTIF(X1042,"&gt;="&amp;1.5)&gt;=2,COUNTIF(AB1042,"&gt;="&amp;2)&gt;=1,AND(AA1042&gt;=1.5,AB1042&lt;=0.3,AI1042=0)),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+IFERROR(BA1042*C1042,0),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+IFERROR(BA1042*C1042,0),
IFERROR(AVERAGEIF(Tabela1[[#This Row],[COMPRA PADRÃO]:[COMPRA &gt;30%]],"&gt;"&amp;0,Tabela1[[#This Row],[COMPRA PADRÃO]:[COMPRA &gt;30%]]),
0))/Tabela1[[#This Row],[U/CX]],0)*Tabela1[[#This Row],[U/CX]])</f>
        <v>0</v>
      </c>
      <c r="BA1042" s="19"/>
      <c r="BB1042" s="19"/>
      <c r="BC1042" s="41"/>
      <c r="BD1042" s="43">
        <f t="shared" si="441"/>
        <v>2.9811320754716979</v>
      </c>
      <c r="BE1042" s="44">
        <f>Tabela1[[#This Row],[MÉDIA DIÁRIA]]*180</f>
        <v>536.60377358490564</v>
      </c>
      <c r="BF1042" s="44">
        <f>Tabela1[[#This Row],[MÉDIA DIÁRIA]]*IF(Tabela1[[#This Row],[ABC FAT]]="A",(13*22),IF(Tabela1[[#This Row],[ABC FAT]]="B",(9*22),IF(Tabela1[[#This Row],[ABC FAT]]="C",(3*22),0)))</f>
        <v>196.75471698113205</v>
      </c>
      <c r="BG1042" s="44">
        <f>SUM(Tabela1[[#This Row],[ESTOQUE TOTAL]],Tabela1[[#This Row],[TRÂNSITO TOTAL]])</f>
        <v>2149</v>
      </c>
      <c r="BH10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1.8635724331926863E-3</v>
      </c>
    </row>
    <row r="1043" spans="1:61" s="3" customFormat="1" x14ac:dyDescent="0.2">
      <c r="A1043" s="4" t="s">
        <v>262</v>
      </c>
      <c r="B1043" s="4" t="s">
        <v>263</v>
      </c>
      <c r="C1043" s="4">
        <v>6</v>
      </c>
      <c r="D1043" s="4" t="s">
        <v>85</v>
      </c>
      <c r="E1043" s="5"/>
      <c r="F1043" s="4"/>
      <c r="G1043" s="4"/>
      <c r="H1043" s="4"/>
      <c r="I1043" s="4">
        <v>60</v>
      </c>
      <c r="J1043" s="4">
        <v>204</v>
      </c>
      <c r="K1043" s="4">
        <v>60</v>
      </c>
      <c r="L1043" s="4">
        <v>6</v>
      </c>
      <c r="M1043" s="4"/>
      <c r="N1043" s="4"/>
      <c r="O1043" s="4"/>
      <c r="P1043" s="4">
        <v>60</v>
      </c>
      <c r="Q1043" s="13">
        <f t="shared" si="416"/>
        <v>0</v>
      </c>
      <c r="R1043" s="16">
        <f t="shared" si="417"/>
        <v>0</v>
      </c>
      <c r="S1043" s="16">
        <f t="shared" si="418"/>
        <v>0</v>
      </c>
      <c r="T1043" s="16">
        <f t="shared" si="419"/>
        <v>0</v>
      </c>
      <c r="U1043" s="16">
        <f t="shared" si="420"/>
        <v>0.76923076923076927</v>
      </c>
      <c r="V1043" s="16">
        <f t="shared" si="421"/>
        <v>2.6153846153846154</v>
      </c>
      <c r="W1043" s="16">
        <f t="shared" si="422"/>
        <v>0.76923076923076927</v>
      </c>
      <c r="X1043" s="16">
        <f t="shared" si="423"/>
        <v>7.6923076923076927E-2</v>
      </c>
      <c r="Y1043" s="16">
        <f t="shared" si="424"/>
        <v>0</v>
      </c>
      <c r="Z1043" s="16">
        <f t="shared" si="425"/>
        <v>0</v>
      </c>
      <c r="AA1043" s="16">
        <f t="shared" si="426"/>
        <v>0</v>
      </c>
      <c r="AB1043" s="17">
        <f t="shared" si="427"/>
        <v>0.76923076923076927</v>
      </c>
      <c r="AC1043" s="15">
        <v>26389.26</v>
      </c>
      <c r="AD1043" s="14">
        <f>AVERAGE(Tabela1[[#This Row],[202407-JUL]:[202506-JUN]])</f>
        <v>78</v>
      </c>
      <c r="AE1043" s="14">
        <f t="shared" si="428"/>
        <v>96</v>
      </c>
      <c r="AF1043" s="5">
        <v>0</v>
      </c>
      <c r="AG1043" s="6">
        <v>1079</v>
      </c>
      <c r="AH1043" s="4">
        <v>0</v>
      </c>
      <c r="AI1043" s="23">
        <f>SUM(Tabela1[[#This Row],[ESTOQUE RJ]:[ESTOQUE SC]])</f>
        <v>1079</v>
      </c>
      <c r="AJ1043" s="4">
        <v>0</v>
      </c>
      <c r="AK1043" s="4">
        <v>0</v>
      </c>
      <c r="AL1043" s="24">
        <f>SUM(Tabela1[[#This Row],[QTD CONTAINER]:[QTD FÁBRICA]])</f>
        <v>0</v>
      </c>
      <c r="AM1043" s="7">
        <f t="shared" si="429"/>
        <v>13.833333333333334</v>
      </c>
      <c r="AN1043" s="7">
        <f t="shared" si="430"/>
        <v>0</v>
      </c>
      <c r="AO1043" s="8">
        <f t="shared" si="431"/>
        <v>0</v>
      </c>
      <c r="AP1043" s="9">
        <f t="shared" si="432"/>
        <v>0</v>
      </c>
      <c r="AQ1043" s="25">
        <f t="shared" si="433"/>
        <v>13.833333333333334</v>
      </c>
      <c r="AR1043" s="18">
        <f t="shared" si="434"/>
        <v>11.239583333333334</v>
      </c>
      <c r="AS1043" s="7">
        <f t="shared" si="435"/>
        <v>0</v>
      </c>
      <c r="AT1043" s="8">
        <f t="shared" si="436"/>
        <v>0</v>
      </c>
      <c r="AU1043" s="9">
        <f t="shared" si="437"/>
        <v>0</v>
      </c>
      <c r="AV1043" s="10">
        <f t="shared" si="438"/>
        <v>11.239583333333334</v>
      </c>
      <c r="AW1043" s="22">
        <f t="shared" si="439"/>
        <v>0</v>
      </c>
      <c r="AX1043" s="5">
        <f t="shared" si="440"/>
        <v>0</v>
      </c>
      <c r="AY1043" s="4">
        <f>IF(
  AND(Tabela1[[#This Row],[GRUPO | ITEM]]="PALHETAS",NOT(OR(MID(Tabela1[[#This Row],[ITEM]],1,5)="YN-PF",MID(Tabela1[[#This Row],[ITEM]],1,5)="YN-PC"))),
  0,
  IF(
    ROUNDUP(
      IF(
        IF(D1043="A",13-SUM(AR1043:AU1043),IF(D1043="B",11-SUM(AR1043:AU1043),IF(D1043="C",7-SUM(AR1043:AU1043))))
        &lt;0,
        0,
        IF(D1043="A",13-SUM(AR1043:AU1043),IF(D1043="B",11-SUM(AR1043:AU1043),IF(D1043="C",7-SUM(AR1043:AU1043))))
      )
      *AE1043/C1043, 0
    )
    *C1043 = 0,
    0,
    ROUNDUP(
      IF(
        IF(D1043="A",13-SUM(AR1043:AU1043),IF(D1043="B",11-SUM(AR1043:AU1043),IF(D1043="C",7-SUM(AR1043:AU1043))))
        &lt;0,
        0,
        IF(D1043="A",13-SUM(AR1043:AU1043),IF(D1043="B",11-SUM(AR1043:AU1043),IF(D1043="C",7-SUM(AR1043:AU1043))))
      )
      *AE1043/C1043, 0
    ) *C1043
  )
)</f>
        <v>0</v>
      </c>
      <c r="AZ1043" s="26">
        <f>IF(OR(COUNTIF(AB1043,"&gt;="&amp;1.5)+COUNTIF(AA1043,"&gt;="&amp;1.5)+COUNTIF(Z1043,"&gt;="&amp;1.5)+COUNTIF(Y1043,"&gt;="&amp;1.5)+COUNTIF(X1043,"&gt;="&amp;1.5)&gt;=2,COUNTIF(AB1043,"&gt;="&amp;2)&gt;=1,AND(AA1043&gt;=1.5,AB1043&lt;=0.3,AI1043=0)),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+IFERROR(BA1043*C1043,0),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+IFERROR(BA1043*C1043,0),
IFERROR(AVERAGEIF(Tabela1[[#This Row],[COMPRA PADRÃO]:[COMPRA &gt;30%]],"&gt;"&amp;0,Tabela1[[#This Row],[COMPRA PADRÃO]:[COMPRA &gt;30%]]),
0))/Tabela1[[#This Row],[U/CX]],0)*Tabela1[[#This Row],[U/CX]])</f>
        <v>0</v>
      </c>
      <c r="BA1043" s="19"/>
      <c r="BB1043" s="19"/>
      <c r="BC1043" s="5"/>
      <c r="BD1043" s="43">
        <f t="shared" si="441"/>
        <v>1.4716981132075471</v>
      </c>
      <c r="BE1043" s="44">
        <f>Tabela1[[#This Row],[MÉDIA DIÁRIA]]*180</f>
        <v>264.90566037735846</v>
      </c>
      <c r="BF1043" s="44">
        <f>Tabela1[[#This Row],[MÉDIA DIÁRIA]]*IF(Tabela1[[#This Row],[ABC FAT]]="A",(13*22),IF(Tabela1[[#This Row],[ABC FAT]]="B",(9*22),IF(Tabela1[[#This Row],[ABC FAT]]="C",(3*22),0)))</f>
        <v>97.132075471698101</v>
      </c>
      <c r="BG1043" s="44">
        <f>SUM(Tabela1[[#This Row],[ESTOQUE TOTAL]],Tabela1[[#This Row],[TRÂNSITO TOTAL]])</f>
        <v>1079</v>
      </c>
      <c r="BH10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3.7749287749287755E-3</v>
      </c>
    </row>
    <row r="1044" spans="1:61" s="3" customFormat="1" x14ac:dyDescent="0.2">
      <c r="A1044" s="4" t="s">
        <v>202</v>
      </c>
      <c r="B1044" s="4" t="s">
        <v>369</v>
      </c>
      <c r="C1044" s="4">
        <v>15</v>
      </c>
      <c r="D1044" s="4" t="s">
        <v>85</v>
      </c>
      <c r="E1044" s="5">
        <v>15</v>
      </c>
      <c r="F1044" s="4">
        <v>30</v>
      </c>
      <c r="G1044" s="4">
        <v>15</v>
      </c>
      <c r="H1044" s="4">
        <v>15</v>
      </c>
      <c r="I1044" s="4">
        <v>15</v>
      </c>
      <c r="J1044" s="4">
        <v>15</v>
      </c>
      <c r="K1044" s="4">
        <v>15</v>
      </c>
      <c r="L1044" s="4"/>
      <c r="M1044" s="4"/>
      <c r="N1044" s="4">
        <v>15</v>
      </c>
      <c r="O1044" s="4">
        <v>15</v>
      </c>
      <c r="P1044" s="4">
        <v>75</v>
      </c>
      <c r="Q1044" s="13">
        <f t="shared" si="416"/>
        <v>0.66666666666666663</v>
      </c>
      <c r="R1044" s="16">
        <f t="shared" si="417"/>
        <v>1.3333333333333333</v>
      </c>
      <c r="S1044" s="16">
        <f t="shared" si="418"/>
        <v>0.66666666666666663</v>
      </c>
      <c r="T1044" s="16">
        <f t="shared" si="419"/>
        <v>0.66666666666666663</v>
      </c>
      <c r="U1044" s="16">
        <f t="shared" si="420"/>
        <v>0.66666666666666663</v>
      </c>
      <c r="V1044" s="16">
        <f t="shared" si="421"/>
        <v>0.66666666666666663</v>
      </c>
      <c r="W1044" s="16">
        <f t="shared" si="422"/>
        <v>0.66666666666666663</v>
      </c>
      <c r="X1044" s="16">
        <f t="shared" si="423"/>
        <v>0</v>
      </c>
      <c r="Y1044" s="16">
        <f t="shared" si="424"/>
        <v>0</v>
      </c>
      <c r="Z1044" s="16">
        <f t="shared" si="425"/>
        <v>0.66666666666666663</v>
      </c>
      <c r="AA1044" s="16">
        <f t="shared" si="426"/>
        <v>0.66666666666666663</v>
      </c>
      <c r="AB1044" s="17">
        <f t="shared" si="427"/>
        <v>3.3333333333333335</v>
      </c>
      <c r="AC1044" s="15">
        <v>3242.4</v>
      </c>
      <c r="AD1044" s="14">
        <f>AVERAGE(Tabela1[[#This Row],[202407-JUL]:[202506-JUN]])</f>
        <v>22.5</v>
      </c>
      <c r="AE1044" s="14">
        <f t="shared" si="428"/>
        <v>22.5</v>
      </c>
      <c r="AF1044" s="5">
        <v>0</v>
      </c>
      <c r="AG1044" s="6">
        <v>180</v>
      </c>
      <c r="AH1044" s="4">
        <v>450</v>
      </c>
      <c r="AI1044" s="23">
        <f>SUM(Tabela1[[#This Row],[ESTOQUE RJ]:[ESTOQUE SC]])</f>
        <v>630</v>
      </c>
      <c r="AJ1044" s="4">
        <v>0</v>
      </c>
      <c r="AK1044" s="4">
        <v>0</v>
      </c>
      <c r="AL1044" s="24">
        <f>SUM(Tabela1[[#This Row],[QTD CONTAINER]:[QTD FÁBRICA]])</f>
        <v>0</v>
      </c>
      <c r="AM1044" s="7">
        <f t="shared" si="429"/>
        <v>8</v>
      </c>
      <c r="AN1044" s="7">
        <f t="shared" si="430"/>
        <v>20</v>
      </c>
      <c r="AO1044" s="8">
        <f t="shared" si="431"/>
        <v>0</v>
      </c>
      <c r="AP1044" s="9">
        <f t="shared" si="432"/>
        <v>0</v>
      </c>
      <c r="AQ1044" s="25">
        <f t="shared" si="433"/>
        <v>28</v>
      </c>
      <c r="AR1044" s="18">
        <f t="shared" si="434"/>
        <v>8</v>
      </c>
      <c r="AS1044" s="7">
        <f t="shared" si="435"/>
        <v>20</v>
      </c>
      <c r="AT1044" s="8">
        <f t="shared" si="436"/>
        <v>0</v>
      </c>
      <c r="AU1044" s="9">
        <f t="shared" si="437"/>
        <v>0</v>
      </c>
      <c r="AV1044" s="10">
        <f t="shared" si="438"/>
        <v>28</v>
      </c>
      <c r="AW1044" s="22">
        <f t="shared" si="439"/>
        <v>6</v>
      </c>
      <c r="AX1044" s="5">
        <f t="shared" si="440"/>
        <v>0</v>
      </c>
      <c r="AY1044" s="4">
        <f>IF(
  AND(Tabela1[[#This Row],[GRUPO | ITEM]]="PALHETAS",NOT(OR(MID(Tabela1[[#This Row],[ITEM]],1,5)="YN-PF",MID(Tabela1[[#This Row],[ITEM]],1,5)="YN-PC"))),
  0,
  IF(
    ROUNDUP(
      IF(
        IF(D1044="A",13-SUM(AR1044:AU1044),IF(D1044="B",11-SUM(AR1044:AU1044),IF(D1044="C",7-SUM(AR1044:AU1044))))
        &lt;0,
        0,
        IF(D1044="A",13-SUM(AR1044:AU1044),IF(D1044="B",11-SUM(AR1044:AU1044),IF(D1044="C",7-SUM(AR1044:AU1044))))
      )
      *AE1044/C1044, 0
    )
    *C1044 = 0,
    0,
    ROUNDUP(
      IF(
        IF(D1044="A",13-SUM(AR1044:AU1044),IF(D1044="B",11-SUM(AR1044:AU1044),IF(D1044="C",7-SUM(AR1044:AU1044))))
        &lt;0,
        0,
        IF(D1044="A",13-SUM(AR1044:AU1044),IF(D1044="B",11-SUM(AR1044:AU1044),IF(D1044="C",7-SUM(AR1044:AU1044))))
      )
      *AE1044/C1044, 0
    ) *C1044
  )
)</f>
        <v>0</v>
      </c>
      <c r="AZ1044" s="26">
        <f>IF(OR(COUNTIF(AB1044,"&gt;="&amp;1.5)+COUNTIF(AA1044,"&gt;="&amp;1.5)+COUNTIF(Z1044,"&gt;="&amp;1.5)+COUNTIF(Y1044,"&gt;="&amp;1.5)+COUNTIF(X1044,"&gt;="&amp;1.5)&gt;=2,COUNTIF(AB1044,"&gt;="&amp;2)&gt;=1,AND(AA1044&gt;=1.5,AB1044&lt;=0.3,AI1044=0)),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+IFERROR(BA1044*C1044,0),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+IFERROR(BA1044*C1044,0),
IFERROR(AVERAGEIF(Tabela1[[#This Row],[COMPRA PADRÃO]:[COMPRA &gt;30%]],"&gt;"&amp;0,Tabela1[[#This Row],[COMPRA PADRÃO]:[COMPRA &gt;30%]]),
0))/Tabela1[[#This Row],[U/CX]],0)*Tabela1[[#This Row],[U/CX]])</f>
        <v>135</v>
      </c>
      <c r="BA1044" s="19"/>
      <c r="BB1044" s="19"/>
      <c r="BC1044" s="5"/>
      <c r="BD1044" s="43">
        <f t="shared" si="441"/>
        <v>0.84905660377358494</v>
      </c>
      <c r="BE1044" s="44">
        <f>Tabela1[[#This Row],[MÉDIA DIÁRIA]]*180</f>
        <v>152.83018867924528</v>
      </c>
      <c r="BF1044" s="44">
        <f>Tabela1[[#This Row],[MÉDIA DIÁRIA]]*IF(Tabela1[[#This Row],[ABC FAT]]="A",(13*22),IF(Tabela1[[#This Row],[ABC FAT]]="B",(9*22),IF(Tabela1[[#This Row],[ABC FAT]]="C",(3*22),0)))</f>
        <v>56.037735849056602</v>
      </c>
      <c r="BG1044" s="44">
        <f>SUM(Tabela1[[#This Row],[ESTOQUE TOTAL]],Tabela1[[#This Row],[TRÂNSITO TOTAL]])</f>
        <v>630</v>
      </c>
      <c r="BH10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6.5432098765432099E-3</v>
      </c>
    </row>
    <row r="1045" spans="1:61" s="3" customFormat="1" x14ac:dyDescent="0.2">
      <c r="A1045" s="4" t="s">
        <v>122</v>
      </c>
      <c r="B1045" s="4" t="s">
        <v>503</v>
      </c>
      <c r="C1045" s="4">
        <v>30</v>
      </c>
      <c r="D1045" s="4" t="s">
        <v>85</v>
      </c>
      <c r="E1045" s="5"/>
      <c r="F1045" s="4"/>
      <c r="G1045" s="4">
        <v>120</v>
      </c>
      <c r="H1045" s="4">
        <v>30</v>
      </c>
      <c r="I1045" s="4"/>
      <c r="J1045" s="4"/>
      <c r="K1045" s="4">
        <v>30</v>
      </c>
      <c r="L1045" s="4">
        <v>120</v>
      </c>
      <c r="M1045" s="4"/>
      <c r="N1045" s="4"/>
      <c r="O1045" s="4"/>
      <c r="P1045" s="4"/>
      <c r="Q1045" s="13">
        <f t="shared" si="416"/>
        <v>0</v>
      </c>
      <c r="R1045" s="16">
        <f t="shared" si="417"/>
        <v>0</v>
      </c>
      <c r="S1045" s="16">
        <f t="shared" si="418"/>
        <v>1.6</v>
      </c>
      <c r="T1045" s="16">
        <f t="shared" si="419"/>
        <v>0.4</v>
      </c>
      <c r="U1045" s="16">
        <f t="shared" si="420"/>
        <v>0</v>
      </c>
      <c r="V1045" s="16">
        <f t="shared" si="421"/>
        <v>0</v>
      </c>
      <c r="W1045" s="16">
        <f t="shared" si="422"/>
        <v>0.4</v>
      </c>
      <c r="X1045" s="16">
        <f t="shared" si="423"/>
        <v>1.6</v>
      </c>
      <c r="Y1045" s="16">
        <f t="shared" si="424"/>
        <v>0</v>
      </c>
      <c r="Z1045" s="16">
        <f t="shared" si="425"/>
        <v>0</v>
      </c>
      <c r="AA1045" s="16">
        <f t="shared" si="426"/>
        <v>0</v>
      </c>
      <c r="AB1045" s="17">
        <f t="shared" si="427"/>
        <v>0</v>
      </c>
      <c r="AC1045" s="15">
        <v>11450.7</v>
      </c>
      <c r="AD1045" s="14">
        <f>AVERAGE(Tabela1[[#This Row],[202407-JUL]:[202506-JUN]])</f>
        <v>75</v>
      </c>
      <c r="AE1045" s="14">
        <f t="shared" si="428"/>
        <v>75</v>
      </c>
      <c r="AF1045" s="5">
        <v>0</v>
      </c>
      <c r="AG1045" s="6">
        <v>516</v>
      </c>
      <c r="AH1045" s="4">
        <v>150</v>
      </c>
      <c r="AI1045" s="23">
        <f>SUM(Tabela1[[#This Row],[ESTOQUE RJ]:[ESTOQUE SC]])</f>
        <v>666</v>
      </c>
      <c r="AJ1045" s="4">
        <v>0</v>
      </c>
      <c r="AK1045" s="4">
        <v>0</v>
      </c>
      <c r="AL1045" s="24">
        <f>SUM(Tabela1[[#This Row],[QTD CONTAINER]:[QTD FÁBRICA]])</f>
        <v>0</v>
      </c>
      <c r="AM1045" s="7">
        <f t="shared" si="429"/>
        <v>6.88</v>
      </c>
      <c r="AN1045" s="7">
        <f t="shared" si="430"/>
        <v>2</v>
      </c>
      <c r="AO1045" s="8">
        <f t="shared" si="431"/>
        <v>0</v>
      </c>
      <c r="AP1045" s="9">
        <f t="shared" si="432"/>
        <v>0</v>
      </c>
      <c r="AQ1045" s="25">
        <f t="shared" si="433"/>
        <v>8.879999999999999</v>
      </c>
      <c r="AR1045" s="18">
        <f t="shared" si="434"/>
        <v>6.88</v>
      </c>
      <c r="AS1045" s="7">
        <f t="shared" si="435"/>
        <v>2</v>
      </c>
      <c r="AT1045" s="8">
        <f t="shared" si="436"/>
        <v>0</v>
      </c>
      <c r="AU1045" s="9">
        <f t="shared" si="437"/>
        <v>0</v>
      </c>
      <c r="AV1045" s="10">
        <f t="shared" si="438"/>
        <v>8.879999999999999</v>
      </c>
      <c r="AW1045" s="22">
        <f t="shared" si="439"/>
        <v>0</v>
      </c>
      <c r="AX1045" s="5">
        <f t="shared" si="440"/>
        <v>0</v>
      </c>
      <c r="AY1045" s="4">
        <f>IF(
  AND(Tabela1[[#This Row],[GRUPO | ITEM]]="PALHETAS",NOT(OR(MID(Tabela1[[#This Row],[ITEM]],1,5)="YN-PF",MID(Tabela1[[#This Row],[ITEM]],1,5)="YN-PC"))),
  0,
  IF(
    ROUNDUP(
      IF(
        IF(D1045="A",13-SUM(AR1045:AU1045),IF(D1045="B",11-SUM(AR1045:AU1045),IF(D1045="C",7-SUM(AR1045:AU1045))))
        &lt;0,
        0,
        IF(D1045="A",13-SUM(AR1045:AU1045),IF(D1045="B",11-SUM(AR1045:AU1045),IF(D1045="C",7-SUM(AR1045:AU1045))))
      )
      *AE1045/C1045, 0
    )
    *C1045 = 0,
    0,
    ROUNDUP(
      IF(
        IF(D1045="A",13-SUM(AR1045:AU1045),IF(D1045="B",11-SUM(AR1045:AU1045),IF(D1045="C",7-SUM(AR1045:AU1045))))
        &lt;0,
        0,
        IF(D1045="A",13-SUM(AR1045:AU1045),IF(D1045="B",11-SUM(AR1045:AU1045),IF(D1045="C",7-SUM(AR1045:AU1045))))
      )
      *AE1045/C1045, 0
    ) *C1045
  )
)</f>
        <v>0</v>
      </c>
      <c r="AZ1045" s="26">
        <f>IF(OR(COUNTIF(AB1045,"&gt;="&amp;1.5)+COUNTIF(AA1045,"&gt;="&amp;1.5)+COUNTIF(Z1045,"&gt;="&amp;1.5)+COUNTIF(Y1045,"&gt;="&amp;1.5)+COUNTIF(X1045,"&gt;="&amp;1.5)&gt;=2,COUNTIF(AB1045,"&gt;="&amp;2)&gt;=1,AND(AA1045&gt;=1.5,AB1045&lt;=0.3,AI1045=0)),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+IFERROR(BA1045*C1045,0),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+IFERROR(BA1045*C1045,0),
IFERROR(AVERAGEIF(Tabela1[[#This Row],[COMPRA PADRÃO]:[COMPRA &gt;30%]],"&gt;"&amp;0,Tabela1[[#This Row],[COMPRA PADRÃO]:[COMPRA &gt;30%]]),
0))/Tabela1[[#This Row],[U/CX]],0)*Tabela1[[#This Row],[U/CX]])</f>
        <v>0</v>
      </c>
      <c r="BA1045" s="33"/>
      <c r="BB1045" s="33"/>
      <c r="BC1045" s="42"/>
      <c r="BD1045" s="43">
        <f t="shared" si="441"/>
        <v>1.1320754716981132</v>
      </c>
      <c r="BE1045" s="44">
        <f>Tabela1[[#This Row],[MÉDIA DIÁRIA]]*180</f>
        <v>203.77358490566039</v>
      </c>
      <c r="BF1045" s="44">
        <f>Tabela1[[#This Row],[MÉDIA DIÁRIA]]*IF(Tabela1[[#This Row],[ABC FAT]]="A",(13*22),IF(Tabela1[[#This Row],[ABC FAT]]="B",(9*22),IF(Tabela1[[#This Row],[ABC FAT]]="C",(3*22),0)))</f>
        <v>74.716981132075475</v>
      </c>
      <c r="BG1045" s="44">
        <f>SUM(Tabela1[[#This Row],[ESTOQUE TOTAL]],Tabela1[[#This Row],[TRÂNSITO TOTAL]])</f>
        <v>666</v>
      </c>
      <c r="BH10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4.9074074074074072E-3</v>
      </c>
    </row>
    <row r="1046" spans="1:61" s="3" customFormat="1" x14ac:dyDescent="0.2">
      <c r="A1046" s="4" t="s">
        <v>122</v>
      </c>
      <c r="B1046" s="4" t="s">
        <v>143</v>
      </c>
      <c r="C1046" s="4">
        <v>50</v>
      </c>
      <c r="D1046" s="4" t="s">
        <v>85</v>
      </c>
      <c r="E1046" s="5"/>
      <c r="F1046" s="4">
        <v>31</v>
      </c>
      <c r="G1046" s="4">
        <v>300</v>
      </c>
      <c r="H1046" s="4">
        <v>180</v>
      </c>
      <c r="I1046" s="4">
        <v>120</v>
      </c>
      <c r="J1046" s="4"/>
      <c r="K1046" s="4">
        <v>150</v>
      </c>
      <c r="L1046" s="4"/>
      <c r="M1046" s="4">
        <v>30</v>
      </c>
      <c r="N1046" s="4"/>
      <c r="O1046" s="4"/>
      <c r="P1046" s="4"/>
      <c r="Q1046" s="13">
        <f t="shared" si="416"/>
        <v>0</v>
      </c>
      <c r="R1046" s="16">
        <f t="shared" si="417"/>
        <v>0.22934648581997535</v>
      </c>
      <c r="S1046" s="16">
        <f t="shared" si="418"/>
        <v>2.219482120838471</v>
      </c>
      <c r="T1046" s="16">
        <f t="shared" si="419"/>
        <v>1.3316892725030827</v>
      </c>
      <c r="U1046" s="16">
        <f t="shared" si="420"/>
        <v>0.88779284833538852</v>
      </c>
      <c r="V1046" s="16">
        <f t="shared" si="421"/>
        <v>0</v>
      </c>
      <c r="W1046" s="16">
        <f t="shared" si="422"/>
        <v>1.1097410604192355</v>
      </c>
      <c r="X1046" s="16">
        <f t="shared" si="423"/>
        <v>0</v>
      </c>
      <c r="Y1046" s="16">
        <f t="shared" si="424"/>
        <v>0.22194821208384713</v>
      </c>
      <c r="Z1046" s="16">
        <f t="shared" si="425"/>
        <v>0</v>
      </c>
      <c r="AA1046" s="16">
        <f t="shared" si="426"/>
        <v>0</v>
      </c>
      <c r="AB1046" s="17">
        <f t="shared" si="427"/>
        <v>0</v>
      </c>
      <c r="AC1046" s="15">
        <v>21400.71</v>
      </c>
      <c r="AD1046" s="14">
        <f>AVERAGE(Tabela1[[#This Row],[202407-JUL]:[202506-JUN]])</f>
        <v>135.16666666666666</v>
      </c>
      <c r="AE1046" s="14">
        <f t="shared" si="428"/>
        <v>187.5</v>
      </c>
      <c r="AF1046" s="5">
        <v>0</v>
      </c>
      <c r="AG1046" s="6">
        <v>2253</v>
      </c>
      <c r="AH1046" s="4">
        <v>0</v>
      </c>
      <c r="AI1046" s="23">
        <f>SUM(Tabela1[[#This Row],[ESTOQUE RJ]:[ESTOQUE SC]])</f>
        <v>2253</v>
      </c>
      <c r="AJ1046" s="4">
        <v>0</v>
      </c>
      <c r="AK1046" s="4">
        <v>0</v>
      </c>
      <c r="AL1046" s="24">
        <f>SUM(Tabela1[[#This Row],[QTD CONTAINER]:[QTD FÁBRICA]])</f>
        <v>0</v>
      </c>
      <c r="AM1046" s="7">
        <f t="shared" si="429"/>
        <v>16.66831072749692</v>
      </c>
      <c r="AN1046" s="7">
        <f t="shared" si="430"/>
        <v>0</v>
      </c>
      <c r="AO1046" s="8">
        <f t="shared" si="431"/>
        <v>0</v>
      </c>
      <c r="AP1046" s="9">
        <f t="shared" si="432"/>
        <v>0</v>
      </c>
      <c r="AQ1046" s="25">
        <f t="shared" si="433"/>
        <v>16.66831072749692</v>
      </c>
      <c r="AR1046" s="18">
        <f t="shared" si="434"/>
        <v>12.016</v>
      </c>
      <c r="AS1046" s="7">
        <f t="shared" si="435"/>
        <v>0</v>
      </c>
      <c r="AT1046" s="8">
        <f t="shared" si="436"/>
        <v>0</v>
      </c>
      <c r="AU1046" s="9">
        <f t="shared" si="437"/>
        <v>0</v>
      </c>
      <c r="AV1046" s="10">
        <f t="shared" si="438"/>
        <v>12.016</v>
      </c>
      <c r="AW1046" s="22">
        <f t="shared" si="439"/>
        <v>0</v>
      </c>
      <c r="AX1046" s="5">
        <f t="shared" si="440"/>
        <v>0</v>
      </c>
      <c r="AY1046" s="4">
        <f>IF(
  AND(Tabela1[[#This Row],[GRUPO | ITEM]]="PALHETAS",NOT(OR(MID(Tabela1[[#This Row],[ITEM]],1,5)="YN-PF",MID(Tabela1[[#This Row],[ITEM]],1,5)="YN-PC"))),
  0,
  IF(
    ROUNDUP(
      IF(
        IF(D1046="A",13-SUM(AR1046:AU1046),IF(D1046="B",11-SUM(AR1046:AU1046),IF(D1046="C",7-SUM(AR1046:AU1046))))
        &lt;0,
        0,
        IF(D1046="A",13-SUM(AR1046:AU1046),IF(D1046="B",11-SUM(AR1046:AU1046),IF(D1046="C",7-SUM(AR1046:AU1046))))
      )
      *AE1046/C1046, 0
    )
    *C1046 = 0,
    0,
    ROUNDUP(
      IF(
        IF(D1046="A",13-SUM(AR1046:AU1046),IF(D1046="B",11-SUM(AR1046:AU1046),IF(D1046="C",7-SUM(AR1046:AU1046))))
        &lt;0,
        0,
        IF(D1046="A",13-SUM(AR1046:AU1046),IF(D1046="B",11-SUM(AR1046:AU1046),IF(D1046="C",7-SUM(AR1046:AU1046))))
      )
      *AE1046/C1046, 0
    ) *C1046
  )
)</f>
        <v>0</v>
      </c>
      <c r="AZ1046" s="26">
        <f>IF(OR(COUNTIF(AB1046,"&gt;="&amp;1.5)+COUNTIF(AA1046,"&gt;="&amp;1.5)+COUNTIF(Z1046,"&gt;="&amp;1.5)+COUNTIF(Y1046,"&gt;="&amp;1.5)+COUNTIF(X1046,"&gt;="&amp;1.5)&gt;=2,COUNTIF(AB1046,"&gt;="&amp;2)&gt;=1,AND(AA1046&gt;=1.5,AB1046&lt;=0.3,AI1046=0)),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+IFERROR(BA1046*C1046,0),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+IFERROR(BA1046*C1046,0),
IFERROR(AVERAGEIF(Tabela1[[#This Row],[COMPRA PADRÃO]:[COMPRA &gt;30%]],"&gt;"&amp;0,Tabela1[[#This Row],[COMPRA PADRÃO]:[COMPRA &gt;30%]]),
0))/Tabela1[[#This Row],[U/CX]],0)*Tabela1[[#This Row],[U/CX]])</f>
        <v>0</v>
      </c>
      <c r="BA1046" s="19"/>
      <c r="BB1046" s="19"/>
      <c r="BC1046" s="5"/>
      <c r="BD1046" s="43">
        <f t="shared" si="441"/>
        <v>3.060377358490566</v>
      </c>
      <c r="BE1046" s="44">
        <f>Tabela1[[#This Row],[MÉDIA DIÁRIA]]*180</f>
        <v>550.86792452830184</v>
      </c>
      <c r="BF1046" s="44">
        <f>Tabela1[[#This Row],[MÉDIA DIÁRIA]]*IF(Tabela1[[#This Row],[ABC FAT]]="A",(13*22),IF(Tabela1[[#This Row],[ABC FAT]]="B",(9*22),IF(Tabela1[[#This Row],[ABC FAT]]="C",(3*22),0)))</f>
        <v>201.98490566037736</v>
      </c>
      <c r="BG1046" s="44">
        <f>SUM(Tabela1[[#This Row],[ESTOQUE TOTAL]],Tabela1[[#This Row],[TRÂNSITO TOTAL]])</f>
        <v>2253</v>
      </c>
      <c r="BH10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1.8153171667351694E-3</v>
      </c>
    </row>
    <row r="1047" spans="1:61" s="3" customFormat="1" x14ac:dyDescent="0.2">
      <c r="A1047" s="4" t="s">
        <v>34</v>
      </c>
      <c r="B1047" s="4" t="s">
        <v>1194</v>
      </c>
      <c r="C1047" s="4">
        <v>100</v>
      </c>
      <c r="D1047" s="4" t="s">
        <v>85</v>
      </c>
      <c r="E1047" s="5"/>
      <c r="F1047" s="4"/>
      <c r="G1047" s="4"/>
      <c r="H1047" s="4"/>
      <c r="I1047" s="4"/>
      <c r="J1047" s="4"/>
      <c r="K1047" s="4"/>
      <c r="L1047" s="4"/>
      <c r="M1047" s="4">
        <v>2</v>
      </c>
      <c r="N1047" s="4">
        <v>4</v>
      </c>
      <c r="O1047" s="4">
        <v>10</v>
      </c>
      <c r="P1047" s="4">
        <v>10</v>
      </c>
      <c r="Q1047" s="13">
        <f t="shared" si="416"/>
        <v>0</v>
      </c>
      <c r="R1047" s="16">
        <f t="shared" si="417"/>
        <v>0</v>
      </c>
      <c r="S1047" s="16">
        <f t="shared" si="418"/>
        <v>0</v>
      </c>
      <c r="T1047" s="16">
        <f t="shared" si="419"/>
        <v>0</v>
      </c>
      <c r="U1047" s="16">
        <f t="shared" si="420"/>
        <v>0</v>
      </c>
      <c r="V1047" s="16">
        <f t="shared" si="421"/>
        <v>0</v>
      </c>
      <c r="W1047" s="16">
        <f t="shared" si="422"/>
        <v>0</v>
      </c>
      <c r="X1047" s="16">
        <f t="shared" si="423"/>
        <v>0</v>
      </c>
      <c r="Y1047" s="16">
        <f t="shared" si="424"/>
        <v>0.30769230769230771</v>
      </c>
      <c r="Z1047" s="16">
        <f t="shared" si="425"/>
        <v>0.61538461538461542</v>
      </c>
      <c r="AA1047" s="16">
        <f t="shared" si="426"/>
        <v>1.5384615384615385</v>
      </c>
      <c r="AB1047" s="17">
        <f t="shared" si="427"/>
        <v>1.5384615384615385</v>
      </c>
      <c r="AC1047" s="15">
        <v>3107.26</v>
      </c>
      <c r="AD1047" s="14">
        <f>AVERAGE(Tabela1[[#This Row],[202407-JUL]:[202506-JUN]])</f>
        <v>6.5</v>
      </c>
      <c r="AE1047" s="14">
        <f t="shared" si="428"/>
        <v>6.5</v>
      </c>
      <c r="AF1047" s="5">
        <v>0</v>
      </c>
      <c r="AG1047" s="6">
        <v>66</v>
      </c>
      <c r="AH1047" s="4">
        <v>0</v>
      </c>
      <c r="AI1047" s="23">
        <f>SUM(Tabela1[[#This Row],[ESTOQUE RJ]:[ESTOQUE SC]])</f>
        <v>66</v>
      </c>
      <c r="AJ1047" s="4">
        <v>0</v>
      </c>
      <c r="AK1047" s="4">
        <v>0</v>
      </c>
      <c r="AL1047" s="24">
        <f>SUM(Tabela1[[#This Row],[QTD CONTAINER]:[QTD FÁBRICA]])</f>
        <v>0</v>
      </c>
      <c r="AM1047" s="7">
        <f t="shared" si="429"/>
        <v>10.153846153846153</v>
      </c>
      <c r="AN1047" s="7">
        <f t="shared" si="430"/>
        <v>0</v>
      </c>
      <c r="AO1047" s="8">
        <f t="shared" si="431"/>
        <v>0</v>
      </c>
      <c r="AP1047" s="9">
        <f t="shared" si="432"/>
        <v>0</v>
      </c>
      <c r="AQ1047" s="25">
        <f t="shared" si="433"/>
        <v>10.153846153846153</v>
      </c>
      <c r="AR1047" s="18">
        <f t="shared" si="434"/>
        <v>10.153846153846153</v>
      </c>
      <c r="AS1047" s="7">
        <f t="shared" si="435"/>
        <v>0</v>
      </c>
      <c r="AT1047" s="8">
        <f t="shared" si="436"/>
        <v>0</v>
      </c>
      <c r="AU1047" s="9">
        <f t="shared" si="437"/>
        <v>0</v>
      </c>
      <c r="AV1047" s="10">
        <f t="shared" si="438"/>
        <v>10.153846153846153</v>
      </c>
      <c r="AW1047" s="22">
        <f t="shared" si="439"/>
        <v>15.384615384615385</v>
      </c>
      <c r="AX1047" s="5">
        <f t="shared" si="440"/>
        <v>0</v>
      </c>
      <c r="AY1047" s="4">
        <f>IF(
  AND(Tabela1[[#This Row],[GRUPO | ITEM]]="PALHETAS",NOT(OR(MID(Tabela1[[#This Row],[ITEM]],1,5)="YN-PF",MID(Tabela1[[#This Row],[ITEM]],1,5)="YN-PC"))),
  0,
  IF(
    ROUNDUP(
      IF(
        IF(D1047="A",13-SUM(AR1047:AU1047),IF(D1047="B",11-SUM(AR1047:AU1047),IF(D1047="C",7-SUM(AR1047:AU1047))))
        &lt;0,
        0,
        IF(D1047="A",13-SUM(AR1047:AU1047),IF(D1047="B",11-SUM(AR1047:AU1047),IF(D1047="C",7-SUM(AR1047:AU1047))))
      )
      *AE1047/C1047, 0
    )
    *C1047 = 0,
    0,
    ROUNDUP(
      IF(
        IF(D1047="A",13-SUM(AR1047:AU1047),IF(D1047="B",11-SUM(AR1047:AU1047),IF(D1047="C",7-SUM(AR1047:AU1047))))
        &lt;0,
        0,
        IF(D1047="A",13-SUM(AR1047:AU1047),IF(D1047="B",11-SUM(AR1047:AU1047),IF(D1047="C",7-SUM(AR1047:AU1047))))
      )
      *AE1047/C1047, 0
    ) *C1047
  )
)</f>
        <v>0</v>
      </c>
      <c r="AZ1047" s="26">
        <f>IF(OR(COUNTIF(AB1047,"&gt;="&amp;1.5)+COUNTIF(AA1047,"&gt;="&amp;1.5)+COUNTIF(Z1047,"&gt;="&amp;1.5)+COUNTIF(Y1047,"&gt;="&amp;1.5)+COUNTIF(X1047,"&gt;="&amp;1.5)&gt;=2,COUNTIF(AB1047,"&gt;="&amp;2)&gt;=1,AND(AA1047&gt;=1.5,AB1047&lt;=0.3,AI1047=0)),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+IFERROR(BA1047*C1047,0),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+IFERROR(BA1047*C1047,0),
IFERROR(AVERAGEIF(Tabela1[[#This Row],[COMPRA PADRÃO]:[COMPRA &gt;30%]],"&gt;"&amp;0,Tabela1[[#This Row],[COMPRA PADRÃO]:[COMPRA &gt;30%]]),
0))/Tabela1[[#This Row],[U/CX]],0)*Tabela1[[#This Row],[U/CX]])</f>
        <v>100</v>
      </c>
      <c r="BA1047" s="19"/>
      <c r="BB1047" s="19"/>
      <c r="BC1047" s="5"/>
      <c r="BD1047" s="43">
        <f t="shared" si="441"/>
        <v>9.8113207547169817E-2</v>
      </c>
      <c r="BE1047" s="44">
        <f>Tabela1[[#This Row],[MÉDIA DIÁRIA]]*180</f>
        <v>17.660377358490567</v>
      </c>
      <c r="BF1047" s="44">
        <f>Tabela1[[#This Row],[MÉDIA DIÁRIA]]*IF(Tabela1[[#This Row],[ABC FAT]]="A",(13*22),IF(Tabela1[[#This Row],[ABC FAT]]="B",(9*22),IF(Tabela1[[#This Row],[ABC FAT]]="C",(3*22),0)))</f>
        <v>6.4754716981132079</v>
      </c>
      <c r="BG1047" s="44">
        <f>SUM(Tabela1[[#This Row],[ESTOQUE TOTAL]],Tabela1[[#This Row],[TRÂNSITO TOTAL]])</f>
        <v>66</v>
      </c>
      <c r="BH10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5.6623931623931617E-2</v>
      </c>
    </row>
    <row r="1048" spans="1:61" s="3" customFormat="1" x14ac:dyDescent="0.2">
      <c r="A1048" s="4" t="s">
        <v>210</v>
      </c>
      <c r="B1048" s="4" t="s">
        <v>1079</v>
      </c>
      <c r="C1048" s="4">
        <v>20</v>
      </c>
      <c r="D1048" s="4" t="s">
        <v>85</v>
      </c>
      <c r="E1048" s="5"/>
      <c r="F1048" s="4"/>
      <c r="G1048" s="4"/>
      <c r="H1048" s="4"/>
      <c r="I1048" s="4"/>
      <c r="J1048" s="4"/>
      <c r="K1048" s="4"/>
      <c r="L1048" s="4">
        <v>4</v>
      </c>
      <c r="M1048" s="4">
        <v>2</v>
      </c>
      <c r="N1048" s="4">
        <v>8</v>
      </c>
      <c r="O1048" s="4"/>
      <c r="P1048" s="4">
        <v>12</v>
      </c>
      <c r="Q1048" s="13">
        <f t="shared" si="416"/>
        <v>0</v>
      </c>
      <c r="R1048" s="16">
        <f t="shared" si="417"/>
        <v>0</v>
      </c>
      <c r="S1048" s="16">
        <f t="shared" si="418"/>
        <v>0</v>
      </c>
      <c r="T1048" s="16">
        <f t="shared" si="419"/>
        <v>0</v>
      </c>
      <c r="U1048" s="16">
        <f t="shared" si="420"/>
        <v>0</v>
      </c>
      <c r="V1048" s="16">
        <f t="shared" si="421"/>
        <v>0</v>
      </c>
      <c r="W1048" s="16">
        <f t="shared" si="422"/>
        <v>0</v>
      </c>
      <c r="X1048" s="16">
        <f t="shared" si="423"/>
        <v>0.61538461538461542</v>
      </c>
      <c r="Y1048" s="16">
        <f t="shared" si="424"/>
        <v>0.30769230769230771</v>
      </c>
      <c r="Z1048" s="16">
        <f t="shared" si="425"/>
        <v>1.2307692307692308</v>
      </c>
      <c r="AA1048" s="16">
        <f t="shared" si="426"/>
        <v>0</v>
      </c>
      <c r="AB1048" s="17">
        <f t="shared" si="427"/>
        <v>1.8461538461538463</v>
      </c>
      <c r="AC1048" s="15">
        <v>4255.8</v>
      </c>
      <c r="AD1048" s="14">
        <f>AVERAGE(Tabela1[[#This Row],[202407-JUL]:[202506-JUN]])</f>
        <v>6.5</v>
      </c>
      <c r="AE1048" s="14">
        <f t="shared" si="428"/>
        <v>6.5</v>
      </c>
      <c r="AF1048" s="5">
        <v>0</v>
      </c>
      <c r="AG1048" s="6">
        <v>72</v>
      </c>
      <c r="AH1048" s="4">
        <v>0</v>
      </c>
      <c r="AI1048" s="23">
        <f>SUM(Tabela1[[#This Row],[ESTOQUE RJ]:[ESTOQUE SC]])</f>
        <v>72</v>
      </c>
      <c r="AJ1048" s="4">
        <v>0</v>
      </c>
      <c r="AK1048" s="4">
        <v>0</v>
      </c>
      <c r="AL1048" s="24">
        <f>SUM(Tabela1[[#This Row],[QTD CONTAINER]:[QTD FÁBRICA]])</f>
        <v>0</v>
      </c>
      <c r="AM1048" s="7">
        <f t="shared" si="429"/>
        <v>11.076923076923077</v>
      </c>
      <c r="AN1048" s="7">
        <f t="shared" si="430"/>
        <v>0</v>
      </c>
      <c r="AO1048" s="8">
        <f t="shared" si="431"/>
        <v>0</v>
      </c>
      <c r="AP1048" s="9">
        <f t="shared" si="432"/>
        <v>0</v>
      </c>
      <c r="AQ1048" s="25">
        <f t="shared" si="433"/>
        <v>11.076923076923077</v>
      </c>
      <c r="AR1048" s="18">
        <f t="shared" si="434"/>
        <v>11.076923076923077</v>
      </c>
      <c r="AS1048" s="7">
        <f t="shared" si="435"/>
        <v>0</v>
      </c>
      <c r="AT1048" s="8">
        <f t="shared" si="436"/>
        <v>0</v>
      </c>
      <c r="AU1048" s="9">
        <f t="shared" si="437"/>
        <v>0</v>
      </c>
      <c r="AV1048" s="10">
        <f t="shared" si="438"/>
        <v>11.076923076923077</v>
      </c>
      <c r="AW1048" s="22">
        <f t="shared" si="439"/>
        <v>0</v>
      </c>
      <c r="AX1048" s="5">
        <f t="shared" si="440"/>
        <v>0</v>
      </c>
      <c r="AY1048" s="4">
        <f>IF(
  AND(Tabela1[[#This Row],[GRUPO | ITEM]]="PALHETAS",NOT(OR(MID(Tabela1[[#This Row],[ITEM]],1,5)="YN-PF",MID(Tabela1[[#This Row],[ITEM]],1,5)="YN-PC"))),
  0,
  IF(
    ROUNDUP(
      IF(
        IF(D1048="A",13-SUM(AR1048:AU1048),IF(D1048="B",11-SUM(AR1048:AU1048),IF(D1048="C",7-SUM(AR1048:AU1048))))
        &lt;0,
        0,
        IF(D1048="A",13-SUM(AR1048:AU1048),IF(D1048="B",11-SUM(AR1048:AU1048),IF(D1048="C",7-SUM(AR1048:AU1048))))
      )
      *AE1048/C1048, 0
    )
    *C1048 = 0,
    0,
    ROUNDUP(
      IF(
        IF(D1048="A",13-SUM(AR1048:AU1048),IF(D1048="B",11-SUM(AR1048:AU1048),IF(D1048="C",7-SUM(AR1048:AU1048))))
        &lt;0,
        0,
        IF(D1048="A",13-SUM(AR1048:AU1048),IF(D1048="B",11-SUM(AR1048:AU1048),IF(D1048="C",7-SUM(AR1048:AU1048))))
      )
      *AE1048/C1048, 0
    ) *C1048
  )
)</f>
        <v>0</v>
      </c>
      <c r="AZ1048" s="26">
        <f>IF(OR(COUNTIF(AB1048,"&gt;="&amp;1.5)+COUNTIF(AA1048,"&gt;="&amp;1.5)+COUNTIF(Z1048,"&gt;="&amp;1.5)+COUNTIF(Y1048,"&gt;="&amp;1.5)+COUNTIF(X1048,"&gt;="&amp;1.5)&gt;=2,COUNTIF(AB1048,"&gt;="&amp;2)&gt;=1,AND(AA1048&gt;=1.5,AB1048&lt;=0.3,AI1048=0)),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+IFERROR(BA1048*C1048,0),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+IFERROR(BA1048*C1048,0),
IFERROR(AVERAGEIF(Tabela1[[#This Row],[COMPRA PADRÃO]:[COMPRA &gt;30%]],"&gt;"&amp;0,Tabela1[[#This Row],[COMPRA PADRÃO]:[COMPRA &gt;30%]]),
0))/Tabela1[[#This Row],[U/CX]],0)*Tabela1[[#This Row],[U/CX]])</f>
        <v>0</v>
      </c>
      <c r="BA1048" s="19"/>
      <c r="BB1048" s="19"/>
      <c r="BC1048" s="5"/>
      <c r="BD1048" s="43">
        <f t="shared" si="441"/>
        <v>9.8113207547169817E-2</v>
      </c>
      <c r="BE1048" s="44">
        <f>Tabela1[[#This Row],[MÉDIA DIÁRIA]]*180</f>
        <v>17.660377358490567</v>
      </c>
      <c r="BF1048" s="44">
        <f>Tabela1[[#This Row],[MÉDIA DIÁRIA]]*IF(Tabela1[[#This Row],[ABC FAT]]="A",(13*22),IF(Tabela1[[#This Row],[ABC FAT]]="B",(9*22),IF(Tabela1[[#This Row],[ABC FAT]]="C",(3*22),0)))</f>
        <v>6.4754716981132079</v>
      </c>
      <c r="BG1048" s="44">
        <f>SUM(Tabela1[[#This Row],[ESTOQUE TOTAL]],Tabela1[[#This Row],[TRÂNSITO TOTAL]])</f>
        <v>72</v>
      </c>
      <c r="BH10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5.6623931623931617E-2</v>
      </c>
    </row>
    <row r="1049" spans="1:61" s="3" customFormat="1" x14ac:dyDescent="0.2">
      <c r="A1049" s="4" t="s">
        <v>172</v>
      </c>
      <c r="B1049" s="4" t="s">
        <v>1025</v>
      </c>
      <c r="C1049" s="4">
        <v>100</v>
      </c>
      <c r="D1049" s="4" t="s">
        <v>85</v>
      </c>
      <c r="E1049" s="5">
        <v>300</v>
      </c>
      <c r="F1049" s="4">
        <v>260</v>
      </c>
      <c r="G1049" s="4">
        <v>50</v>
      </c>
      <c r="H1049" s="4">
        <v>200</v>
      </c>
      <c r="I1049" s="4">
        <v>380</v>
      </c>
      <c r="J1049" s="4"/>
      <c r="K1049" s="4">
        <v>300</v>
      </c>
      <c r="L1049" s="4">
        <v>80</v>
      </c>
      <c r="M1049" s="4">
        <v>250</v>
      </c>
      <c r="N1049" s="4">
        <v>150</v>
      </c>
      <c r="O1049" s="4">
        <v>250</v>
      </c>
      <c r="P1049" s="4">
        <v>250</v>
      </c>
      <c r="Q1049" s="13">
        <f t="shared" si="416"/>
        <v>1.3360323886639678</v>
      </c>
      <c r="R1049" s="16">
        <f t="shared" si="417"/>
        <v>1.1578947368421053</v>
      </c>
      <c r="S1049" s="16">
        <f t="shared" si="418"/>
        <v>0.22267206477732795</v>
      </c>
      <c r="T1049" s="16">
        <f t="shared" si="419"/>
        <v>0.89068825910931182</v>
      </c>
      <c r="U1049" s="16">
        <f t="shared" si="420"/>
        <v>1.6923076923076925</v>
      </c>
      <c r="V1049" s="16">
        <f t="shared" si="421"/>
        <v>0</v>
      </c>
      <c r="W1049" s="16">
        <f t="shared" si="422"/>
        <v>1.3360323886639678</v>
      </c>
      <c r="X1049" s="16">
        <f t="shared" si="423"/>
        <v>0.35627530364372473</v>
      </c>
      <c r="Y1049" s="16">
        <f t="shared" si="424"/>
        <v>1.1133603238866396</v>
      </c>
      <c r="Z1049" s="16">
        <f t="shared" si="425"/>
        <v>0.66801619433198389</v>
      </c>
      <c r="AA1049" s="16">
        <f t="shared" si="426"/>
        <v>1.1133603238866396</v>
      </c>
      <c r="AB1049" s="17">
        <f t="shared" si="427"/>
        <v>1.1133603238866396</v>
      </c>
      <c r="AC1049" s="15">
        <v>19864</v>
      </c>
      <c r="AD1049" s="14">
        <f>AVERAGE(Tabela1[[#This Row],[202407-JUL]:[202506-JUN]])</f>
        <v>224.54545454545453</v>
      </c>
      <c r="AE1049" s="14">
        <f t="shared" si="428"/>
        <v>242</v>
      </c>
      <c r="AF1049" s="5">
        <v>5</v>
      </c>
      <c r="AG1049" s="6">
        <v>7013</v>
      </c>
      <c r="AH1049" s="4">
        <v>0</v>
      </c>
      <c r="AI1049" s="23">
        <f>SUM(Tabela1[[#This Row],[ESTOQUE RJ]:[ESTOQUE SC]])</f>
        <v>7013</v>
      </c>
      <c r="AJ1049" s="4">
        <v>0</v>
      </c>
      <c r="AK1049" s="4">
        <v>0</v>
      </c>
      <c r="AL1049" s="24">
        <f>SUM(Tabela1[[#This Row],[QTD CONTAINER]:[QTD FÁBRICA]])</f>
        <v>0</v>
      </c>
      <c r="AM1049" s="7">
        <f t="shared" si="429"/>
        <v>31.231983805668019</v>
      </c>
      <c r="AN1049" s="7">
        <f t="shared" si="430"/>
        <v>0</v>
      </c>
      <c r="AO1049" s="8">
        <f t="shared" si="431"/>
        <v>0</v>
      </c>
      <c r="AP1049" s="9">
        <f t="shared" si="432"/>
        <v>0</v>
      </c>
      <c r="AQ1049" s="25">
        <f t="shared" si="433"/>
        <v>31.231983805668019</v>
      </c>
      <c r="AR1049" s="18">
        <f t="shared" si="434"/>
        <v>28.979338842975206</v>
      </c>
      <c r="AS1049" s="7">
        <f t="shared" si="435"/>
        <v>0</v>
      </c>
      <c r="AT1049" s="8">
        <f t="shared" si="436"/>
        <v>0</v>
      </c>
      <c r="AU1049" s="9">
        <f t="shared" si="437"/>
        <v>0</v>
      </c>
      <c r="AV1049" s="10">
        <f t="shared" si="438"/>
        <v>28.979338842975206</v>
      </c>
      <c r="AW1049" s="22">
        <f t="shared" si="439"/>
        <v>0</v>
      </c>
      <c r="AX1049" s="5">
        <f t="shared" si="440"/>
        <v>0</v>
      </c>
      <c r="AY1049" s="4">
        <f>IF(
  AND(Tabela1[[#This Row],[GRUPO | ITEM]]="PALHETAS",NOT(OR(MID(Tabela1[[#This Row],[ITEM]],1,5)="YN-PF",MID(Tabela1[[#This Row],[ITEM]],1,5)="YN-PC"))),
  0,
  IF(
    ROUNDUP(
      IF(
        IF(D1049="A",13-SUM(AR1049:AU1049),IF(D1049="B",11-SUM(AR1049:AU1049),IF(D1049="C",7-SUM(AR1049:AU1049))))
        &lt;0,
        0,
        IF(D1049="A",13-SUM(AR1049:AU1049),IF(D1049="B",11-SUM(AR1049:AU1049),IF(D1049="C",7-SUM(AR1049:AU1049))))
      )
      *AE1049/C1049, 0
    )
    *C1049 = 0,
    0,
    ROUNDUP(
      IF(
        IF(D1049="A",13-SUM(AR1049:AU1049),IF(D1049="B",11-SUM(AR1049:AU1049),IF(D1049="C",7-SUM(AR1049:AU1049))))
        &lt;0,
        0,
        IF(D1049="A",13-SUM(AR1049:AU1049),IF(D1049="B",11-SUM(AR1049:AU1049),IF(D1049="C",7-SUM(AR1049:AU1049))))
      )
      *AE1049/C1049, 0
    ) *C1049
  )
)</f>
        <v>0</v>
      </c>
      <c r="AZ1049" s="26">
        <f>IF(OR(COUNTIF(AB1049,"&gt;="&amp;1.5)+COUNTIF(AA1049,"&gt;="&amp;1.5)+COUNTIF(Z1049,"&gt;="&amp;1.5)+COUNTIF(Y1049,"&gt;="&amp;1.5)+COUNTIF(X1049,"&gt;="&amp;1.5)&gt;=2,COUNTIF(AB1049,"&gt;="&amp;2)&gt;=1,AND(AA1049&gt;=1.5,AB1049&lt;=0.3,AI1049=0)),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+IFERROR(BA1049*C1049,0),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+IFERROR(BA1049*C1049,0),
IFERROR(AVERAGEIF(Tabela1[[#This Row],[COMPRA PADRÃO]:[COMPRA &gt;30%]],"&gt;"&amp;0,Tabela1[[#This Row],[COMPRA PADRÃO]:[COMPRA &gt;30%]]),
0))/Tabela1[[#This Row],[U/CX]],0)*Tabela1[[#This Row],[U/CX]])</f>
        <v>0</v>
      </c>
      <c r="BA1049" s="19"/>
      <c r="BB1049" s="19"/>
      <c r="BC1049" s="5"/>
      <c r="BD1049" s="43">
        <f t="shared" si="441"/>
        <v>9.3207547169811313</v>
      </c>
      <c r="BE1049" s="44">
        <f>Tabela1[[#This Row],[MÉDIA DIÁRIA]]*180</f>
        <v>1677.7358490566037</v>
      </c>
      <c r="BF1049" s="44">
        <f>Tabela1[[#This Row],[MÉDIA DIÁRIA]]*IF(Tabela1[[#This Row],[ABC FAT]]="A",(13*22),IF(Tabela1[[#This Row],[ABC FAT]]="B",(9*22),IF(Tabela1[[#This Row],[ABC FAT]]="C",(3*22),0)))</f>
        <v>615.16981132075466</v>
      </c>
      <c r="BG1049" s="44">
        <f>SUM(Tabela1[[#This Row],[ESTOQUE TOTAL]],Tabela1[[#This Row],[TRÂNSITO TOTAL]])</f>
        <v>7013</v>
      </c>
      <c r="BH10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5.960413855150698E-4</v>
      </c>
    </row>
    <row r="1050" spans="1:61" s="3" customFormat="1" x14ac:dyDescent="0.2">
      <c r="A1050" s="4" t="s">
        <v>34</v>
      </c>
      <c r="B1050" s="4" t="s">
        <v>587</v>
      </c>
      <c r="C1050" s="4">
        <v>50</v>
      </c>
      <c r="D1050" s="4" t="s">
        <v>85</v>
      </c>
      <c r="E1050" s="5">
        <v>18</v>
      </c>
      <c r="F1050" s="4">
        <v>13</v>
      </c>
      <c r="G1050" s="4">
        <v>14</v>
      </c>
      <c r="H1050" s="4">
        <v>12</v>
      </c>
      <c r="I1050" s="4">
        <v>13</v>
      </c>
      <c r="J1050" s="4"/>
      <c r="K1050" s="4">
        <v>5</v>
      </c>
      <c r="L1050" s="4">
        <v>12</v>
      </c>
      <c r="M1050" s="4"/>
      <c r="N1050" s="4"/>
      <c r="O1050" s="4">
        <v>12</v>
      </c>
      <c r="P1050" s="4">
        <v>10</v>
      </c>
      <c r="Q1050" s="13">
        <f t="shared" si="416"/>
        <v>1.4862385321100917</v>
      </c>
      <c r="R1050" s="16">
        <f t="shared" si="417"/>
        <v>1.073394495412844</v>
      </c>
      <c r="S1050" s="16">
        <f t="shared" si="418"/>
        <v>1.1559633027522935</v>
      </c>
      <c r="T1050" s="16">
        <f t="shared" si="419"/>
        <v>0.99082568807339455</v>
      </c>
      <c r="U1050" s="16">
        <f t="shared" si="420"/>
        <v>1.073394495412844</v>
      </c>
      <c r="V1050" s="16">
        <f t="shared" si="421"/>
        <v>0</v>
      </c>
      <c r="W1050" s="16">
        <f t="shared" si="422"/>
        <v>0.41284403669724773</v>
      </c>
      <c r="X1050" s="16">
        <f t="shared" si="423"/>
        <v>0.99082568807339455</v>
      </c>
      <c r="Y1050" s="16">
        <f t="shared" si="424"/>
        <v>0</v>
      </c>
      <c r="Z1050" s="16">
        <f t="shared" si="425"/>
        <v>0</v>
      </c>
      <c r="AA1050" s="16">
        <f t="shared" si="426"/>
        <v>0.99082568807339455</v>
      </c>
      <c r="AB1050" s="17">
        <f t="shared" si="427"/>
        <v>0.82568807339449546</v>
      </c>
      <c r="AC1050" s="15">
        <v>9525.58</v>
      </c>
      <c r="AD1050" s="14">
        <f>AVERAGE(Tabela1[[#This Row],[202407-JUL]:[202506-JUN]])</f>
        <v>12.111111111111111</v>
      </c>
      <c r="AE1050" s="14">
        <f t="shared" si="428"/>
        <v>12.111111111111111</v>
      </c>
      <c r="AF1050" s="5">
        <v>1</v>
      </c>
      <c r="AG1050" s="6">
        <v>325</v>
      </c>
      <c r="AH1050" s="4">
        <v>0</v>
      </c>
      <c r="AI1050" s="23">
        <f>SUM(Tabela1[[#This Row],[ESTOQUE RJ]:[ESTOQUE SC]])</f>
        <v>325</v>
      </c>
      <c r="AJ1050" s="4">
        <v>0</v>
      </c>
      <c r="AK1050" s="4">
        <v>0</v>
      </c>
      <c r="AL1050" s="24">
        <f>SUM(Tabela1[[#This Row],[QTD CONTAINER]:[QTD FÁBRICA]])</f>
        <v>0</v>
      </c>
      <c r="AM1050" s="7">
        <f t="shared" si="429"/>
        <v>26.834862385321102</v>
      </c>
      <c r="AN1050" s="7">
        <f t="shared" si="430"/>
        <v>0</v>
      </c>
      <c r="AO1050" s="8">
        <f t="shared" si="431"/>
        <v>0</v>
      </c>
      <c r="AP1050" s="9">
        <f t="shared" si="432"/>
        <v>0</v>
      </c>
      <c r="AQ1050" s="25">
        <f t="shared" si="433"/>
        <v>26.834862385321102</v>
      </c>
      <c r="AR1050" s="18">
        <f t="shared" si="434"/>
        <v>26.834862385321102</v>
      </c>
      <c r="AS1050" s="7">
        <f t="shared" si="435"/>
        <v>0</v>
      </c>
      <c r="AT1050" s="8">
        <f t="shared" si="436"/>
        <v>0</v>
      </c>
      <c r="AU1050" s="9">
        <f t="shared" si="437"/>
        <v>0</v>
      </c>
      <c r="AV1050" s="10">
        <f t="shared" si="438"/>
        <v>26.834862385321102</v>
      </c>
      <c r="AW1050" s="22">
        <f t="shared" si="439"/>
        <v>0</v>
      </c>
      <c r="AX1050" s="5">
        <f t="shared" si="440"/>
        <v>0</v>
      </c>
      <c r="AY1050" s="4">
        <f>IF(
  AND(Tabela1[[#This Row],[GRUPO | ITEM]]="PALHETAS",NOT(OR(MID(Tabela1[[#This Row],[ITEM]],1,5)="YN-PF",MID(Tabela1[[#This Row],[ITEM]],1,5)="YN-PC"))),
  0,
  IF(
    ROUNDUP(
      IF(
        IF(D1050="A",13-SUM(AR1050:AU1050),IF(D1050="B",11-SUM(AR1050:AU1050),IF(D1050="C",7-SUM(AR1050:AU1050))))
        &lt;0,
        0,
        IF(D1050="A",13-SUM(AR1050:AU1050),IF(D1050="B",11-SUM(AR1050:AU1050),IF(D1050="C",7-SUM(AR1050:AU1050))))
      )
      *AE1050/C1050, 0
    )
    *C1050 = 0,
    0,
    ROUNDUP(
      IF(
        IF(D1050="A",13-SUM(AR1050:AU1050),IF(D1050="B",11-SUM(AR1050:AU1050),IF(D1050="C",7-SUM(AR1050:AU1050))))
        &lt;0,
        0,
        IF(D1050="A",13-SUM(AR1050:AU1050),IF(D1050="B",11-SUM(AR1050:AU1050),IF(D1050="C",7-SUM(AR1050:AU1050))))
      )
      *AE1050/C1050, 0
    ) *C1050
  )
)</f>
        <v>0</v>
      </c>
      <c r="AZ1050" s="26">
        <f>IF(OR(COUNTIF(AB1050,"&gt;="&amp;1.5)+COUNTIF(AA1050,"&gt;="&amp;1.5)+COUNTIF(Z1050,"&gt;="&amp;1.5)+COUNTIF(Y1050,"&gt;="&amp;1.5)+COUNTIF(X1050,"&gt;="&amp;1.5)&gt;=2,COUNTIF(AB1050,"&gt;="&amp;2)&gt;=1,AND(AA1050&gt;=1.5,AB1050&lt;=0.3,AI1050=0)),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+IFERROR(BA1050*C1050,0),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+IFERROR(BA1050*C1050,0),
IFERROR(AVERAGEIF(Tabela1[[#This Row],[COMPRA PADRÃO]:[COMPRA &gt;30%]],"&gt;"&amp;0,Tabela1[[#This Row],[COMPRA PADRÃO]:[COMPRA &gt;30%]]),
0))/Tabela1[[#This Row],[U/CX]],0)*Tabela1[[#This Row],[U/CX]])</f>
        <v>0</v>
      </c>
      <c r="BA1050" s="19"/>
      <c r="BB1050" s="19"/>
      <c r="BC1050" s="5"/>
      <c r="BD1050" s="43">
        <f t="shared" si="441"/>
        <v>0.41132075471698115</v>
      </c>
      <c r="BE1050" s="44">
        <f>Tabela1[[#This Row],[MÉDIA DIÁRIA]]*180</f>
        <v>74.037735849056602</v>
      </c>
      <c r="BF1050" s="44">
        <f>Tabela1[[#This Row],[MÉDIA DIÁRIA]]*IF(Tabela1[[#This Row],[ABC FAT]]="A",(13*22),IF(Tabela1[[#This Row],[ABC FAT]]="B",(9*22),IF(Tabela1[[#This Row],[ABC FAT]]="C",(3*22),0)))</f>
        <v>27.147169811320754</v>
      </c>
      <c r="BG1050" s="44">
        <f>SUM(Tabela1[[#This Row],[ESTOQUE TOTAL]],Tabela1[[#This Row],[TRÂNSITO TOTAL]])</f>
        <v>325</v>
      </c>
      <c r="BH10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1.3506625891946993E-2</v>
      </c>
    </row>
    <row r="1051" spans="1:61" s="3" customFormat="1" x14ac:dyDescent="0.2">
      <c r="A1051" s="4" t="s">
        <v>1015</v>
      </c>
      <c r="B1051" s="4" t="s">
        <v>1019</v>
      </c>
      <c r="C1051" s="4">
        <v>20</v>
      </c>
      <c r="D1051" s="4" t="s">
        <v>85</v>
      </c>
      <c r="E1051" s="5">
        <v>70</v>
      </c>
      <c r="F1051" s="4">
        <v>40</v>
      </c>
      <c r="G1051" s="4">
        <v>60</v>
      </c>
      <c r="H1051" s="4">
        <v>76</v>
      </c>
      <c r="I1051" s="4">
        <v>40</v>
      </c>
      <c r="J1051" s="4"/>
      <c r="K1051" s="4">
        <v>20</v>
      </c>
      <c r="L1051" s="4">
        <v>40</v>
      </c>
      <c r="M1051" s="4"/>
      <c r="N1051" s="4"/>
      <c r="O1051" s="4"/>
      <c r="P1051" s="4"/>
      <c r="Q1051" s="13">
        <f t="shared" si="416"/>
        <v>1.4161849710982659</v>
      </c>
      <c r="R1051" s="16">
        <f t="shared" si="417"/>
        <v>0.80924855491329473</v>
      </c>
      <c r="S1051" s="16">
        <f t="shared" si="418"/>
        <v>1.2138728323699421</v>
      </c>
      <c r="T1051" s="16">
        <f t="shared" si="419"/>
        <v>1.5375722543352601</v>
      </c>
      <c r="U1051" s="16">
        <f t="shared" si="420"/>
        <v>0.80924855491329473</v>
      </c>
      <c r="V1051" s="16">
        <f t="shared" si="421"/>
        <v>0</v>
      </c>
      <c r="W1051" s="16">
        <f t="shared" si="422"/>
        <v>0.40462427745664736</v>
      </c>
      <c r="X1051" s="16">
        <f t="shared" si="423"/>
        <v>0.80924855491329473</v>
      </c>
      <c r="Y1051" s="16">
        <f t="shared" si="424"/>
        <v>0</v>
      </c>
      <c r="Z1051" s="16">
        <f t="shared" si="425"/>
        <v>0</v>
      </c>
      <c r="AA1051" s="16">
        <f t="shared" si="426"/>
        <v>0</v>
      </c>
      <c r="AB1051" s="17">
        <f t="shared" si="427"/>
        <v>0</v>
      </c>
      <c r="AC1051" s="15">
        <v>13864.96</v>
      </c>
      <c r="AD1051" s="14">
        <f>AVERAGE(Tabela1[[#This Row],[202407-JUL]:[202506-JUN]])</f>
        <v>49.428571428571431</v>
      </c>
      <c r="AE1051" s="14">
        <f t="shared" si="428"/>
        <v>49.428571428571431</v>
      </c>
      <c r="AF1051" s="5">
        <v>3</v>
      </c>
      <c r="AG1051" s="6">
        <v>0</v>
      </c>
      <c r="AH1051" s="4">
        <v>0</v>
      </c>
      <c r="AI1051" s="23">
        <f>SUM(Tabela1[[#This Row],[ESTOQUE RJ]:[ESTOQUE SC]])</f>
        <v>0</v>
      </c>
      <c r="AJ1051" s="4">
        <v>1000</v>
      </c>
      <c r="AK1051" s="4">
        <v>0</v>
      </c>
      <c r="AL1051" s="24">
        <f>SUM(Tabela1[[#This Row],[QTD CONTAINER]:[QTD FÁBRICA]])</f>
        <v>1000</v>
      </c>
      <c r="AM1051" s="7">
        <f t="shared" si="429"/>
        <v>0</v>
      </c>
      <c r="AN1051" s="7">
        <f t="shared" si="430"/>
        <v>0</v>
      </c>
      <c r="AO1051" s="8">
        <f t="shared" si="431"/>
        <v>20.23121387283237</v>
      </c>
      <c r="AP1051" s="9">
        <f t="shared" si="432"/>
        <v>0</v>
      </c>
      <c r="AQ1051" s="25">
        <f t="shared" si="433"/>
        <v>20.23121387283237</v>
      </c>
      <c r="AR1051" s="18">
        <f t="shared" si="434"/>
        <v>0</v>
      </c>
      <c r="AS1051" s="7">
        <f t="shared" si="435"/>
        <v>0</v>
      </c>
      <c r="AT1051" s="8">
        <f t="shared" si="436"/>
        <v>20.23121387283237</v>
      </c>
      <c r="AU1051" s="9">
        <f t="shared" si="437"/>
        <v>0</v>
      </c>
      <c r="AV1051" s="10">
        <f t="shared" si="438"/>
        <v>20.23121387283237</v>
      </c>
      <c r="AW1051" s="22">
        <f t="shared" si="439"/>
        <v>0</v>
      </c>
      <c r="AX1051" s="5">
        <f t="shared" si="440"/>
        <v>0</v>
      </c>
      <c r="AY1051" s="4">
        <f>IF(
  AND(Tabela1[[#This Row],[GRUPO | ITEM]]="PALHETAS",NOT(OR(MID(Tabela1[[#This Row],[ITEM]],1,5)="YN-PF",MID(Tabela1[[#This Row],[ITEM]],1,5)="YN-PC"))),
  0,
  IF(
    ROUNDUP(
      IF(
        IF(D1051="A",13-SUM(AR1051:AU1051),IF(D1051="B",11-SUM(AR1051:AU1051),IF(D1051="C",7-SUM(AR1051:AU1051))))
        &lt;0,
        0,
        IF(D1051="A",13-SUM(AR1051:AU1051),IF(D1051="B",11-SUM(AR1051:AU1051),IF(D1051="C",7-SUM(AR1051:AU1051))))
      )
      *AE1051/C1051, 0
    )
    *C1051 = 0,
    0,
    ROUNDUP(
      IF(
        IF(D1051="A",13-SUM(AR1051:AU1051),IF(D1051="B",11-SUM(AR1051:AU1051),IF(D1051="C",7-SUM(AR1051:AU1051))))
        &lt;0,
        0,
        IF(D1051="A",13-SUM(AR1051:AU1051),IF(D1051="B",11-SUM(AR1051:AU1051),IF(D1051="C",7-SUM(AR1051:AU1051))))
      )
      *AE1051/C1051, 0
    ) *C1051
  )
)</f>
        <v>0</v>
      </c>
      <c r="AZ1051" s="26">
        <f>IF(OR(COUNTIF(AB1051,"&gt;="&amp;1.5)+COUNTIF(AA1051,"&gt;="&amp;1.5)+COUNTIF(Z1051,"&gt;="&amp;1.5)+COUNTIF(Y1051,"&gt;="&amp;1.5)+COUNTIF(X1051,"&gt;="&amp;1.5)&gt;=2,COUNTIF(AB1051,"&gt;="&amp;2)&gt;=1,AND(AA1051&gt;=1.5,AB1051&lt;=0.3,AI1051=0)),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+IFERROR(BA1051*C1051,0),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+IFERROR(BA1051*C1051,0),
IFERROR(AVERAGEIF(Tabela1[[#This Row],[COMPRA PADRÃO]:[COMPRA &gt;30%]],"&gt;"&amp;0,Tabela1[[#This Row],[COMPRA PADRÃO]:[COMPRA &gt;30%]]),
0))/Tabela1[[#This Row],[U/CX]],0)*Tabela1[[#This Row],[U/CX]])</f>
        <v>0</v>
      </c>
      <c r="BA1051" s="19"/>
      <c r="BB1051" s="19"/>
      <c r="BC1051" s="5"/>
      <c r="BD1051" s="43">
        <f t="shared" si="441"/>
        <v>1.3056603773584905</v>
      </c>
      <c r="BE1051" s="44">
        <f>Tabela1[[#This Row],[MÉDIA DIÁRIA]]*180</f>
        <v>235.01886792452828</v>
      </c>
      <c r="BF1051" s="44">
        <f>Tabela1[[#This Row],[MÉDIA DIÁRIA]]*IF(Tabela1[[#This Row],[ABC FAT]]="A",(13*22),IF(Tabela1[[#This Row],[ABC FAT]]="B",(9*22),IF(Tabela1[[#This Row],[ABC FAT]]="C",(3*22),0)))</f>
        <v>86.173584905660377</v>
      </c>
      <c r="BG1051" s="44">
        <f>SUM(Tabela1[[#This Row],[ESTOQUE TOTAL]],Tabela1[[#This Row],[TRÂNSITO TOTAL]])</f>
        <v>1000</v>
      </c>
      <c r="BH10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4.2549775208734746E-3</v>
      </c>
    </row>
    <row r="1052" spans="1:61" s="3" customFormat="1" x14ac:dyDescent="0.2">
      <c r="A1052" s="4" t="s">
        <v>39</v>
      </c>
      <c r="B1052" s="4" t="s">
        <v>741</v>
      </c>
      <c r="C1052" s="4">
        <v>250</v>
      </c>
      <c r="D1052" s="4" t="s">
        <v>85</v>
      </c>
      <c r="E1052" s="5">
        <v>70</v>
      </c>
      <c r="F1052" s="4">
        <v>240</v>
      </c>
      <c r="G1052" s="4">
        <v>101</v>
      </c>
      <c r="H1052" s="4">
        <v>260</v>
      </c>
      <c r="I1052" s="4"/>
      <c r="J1052" s="4"/>
      <c r="K1052" s="4">
        <v>200</v>
      </c>
      <c r="L1052" s="4">
        <v>110</v>
      </c>
      <c r="M1052" s="4">
        <v>10</v>
      </c>
      <c r="N1052" s="4">
        <v>50</v>
      </c>
      <c r="O1052" s="4">
        <v>10</v>
      </c>
      <c r="P1052" s="4">
        <v>41</v>
      </c>
      <c r="Q1052" s="13">
        <f t="shared" si="416"/>
        <v>0.64102564102564097</v>
      </c>
      <c r="R1052" s="16">
        <f t="shared" si="417"/>
        <v>2.1978021978021975</v>
      </c>
      <c r="S1052" s="16">
        <f t="shared" si="418"/>
        <v>0.92490842490842484</v>
      </c>
      <c r="T1052" s="16">
        <f t="shared" si="419"/>
        <v>2.3809523809523809</v>
      </c>
      <c r="U1052" s="16">
        <f t="shared" si="420"/>
        <v>0</v>
      </c>
      <c r="V1052" s="16">
        <f t="shared" si="421"/>
        <v>0</v>
      </c>
      <c r="W1052" s="16">
        <f t="shared" si="422"/>
        <v>1.8315018315018314</v>
      </c>
      <c r="X1052" s="16">
        <f t="shared" si="423"/>
        <v>1.0073260073260073</v>
      </c>
      <c r="Y1052" s="16">
        <f t="shared" si="424"/>
        <v>9.1575091575091569E-2</v>
      </c>
      <c r="Z1052" s="16">
        <f t="shared" si="425"/>
        <v>0.45787545787545786</v>
      </c>
      <c r="AA1052" s="16">
        <f t="shared" si="426"/>
        <v>9.1575091575091569E-2</v>
      </c>
      <c r="AB1052" s="17">
        <f t="shared" si="427"/>
        <v>0.37545787545787546</v>
      </c>
      <c r="AC1052" s="15">
        <v>19224.86</v>
      </c>
      <c r="AD1052" s="14">
        <f>AVERAGE(Tabela1[[#This Row],[202407-JUL]:[202506-JUN]])</f>
        <v>109.2</v>
      </c>
      <c r="AE1052" s="14">
        <f t="shared" si="428"/>
        <v>134</v>
      </c>
      <c r="AF1052" s="5">
        <v>0</v>
      </c>
      <c r="AG1052" s="6">
        <v>3060</v>
      </c>
      <c r="AH1052" s="4">
        <v>0</v>
      </c>
      <c r="AI1052" s="23">
        <f>SUM(Tabela1[[#This Row],[ESTOQUE RJ]:[ESTOQUE SC]])</f>
        <v>3060</v>
      </c>
      <c r="AJ1052" s="4">
        <v>0</v>
      </c>
      <c r="AK1052" s="4">
        <v>0</v>
      </c>
      <c r="AL1052" s="24">
        <f>SUM(Tabela1[[#This Row],[QTD CONTAINER]:[QTD FÁBRICA]])</f>
        <v>0</v>
      </c>
      <c r="AM1052" s="7">
        <f t="shared" si="429"/>
        <v>28.021978021978022</v>
      </c>
      <c r="AN1052" s="7">
        <f t="shared" si="430"/>
        <v>0</v>
      </c>
      <c r="AO1052" s="8">
        <f t="shared" si="431"/>
        <v>0</v>
      </c>
      <c r="AP1052" s="9">
        <f t="shared" si="432"/>
        <v>0</v>
      </c>
      <c r="AQ1052" s="25">
        <f t="shared" si="433"/>
        <v>28.021978021978022</v>
      </c>
      <c r="AR1052" s="18">
        <f t="shared" si="434"/>
        <v>22.835820895522389</v>
      </c>
      <c r="AS1052" s="7">
        <f t="shared" si="435"/>
        <v>0</v>
      </c>
      <c r="AT1052" s="8">
        <f t="shared" si="436"/>
        <v>0</v>
      </c>
      <c r="AU1052" s="9">
        <f t="shared" si="437"/>
        <v>0</v>
      </c>
      <c r="AV1052" s="10">
        <f t="shared" si="438"/>
        <v>22.835820895522389</v>
      </c>
      <c r="AW1052" s="22">
        <f t="shared" si="439"/>
        <v>0</v>
      </c>
      <c r="AX1052" s="5">
        <f t="shared" si="440"/>
        <v>0</v>
      </c>
      <c r="AY1052" s="4">
        <f>IF(
  AND(Tabela1[[#This Row],[GRUPO | ITEM]]="PALHETAS",NOT(OR(MID(Tabela1[[#This Row],[ITEM]],1,5)="YN-PF",MID(Tabela1[[#This Row],[ITEM]],1,5)="YN-PC"))),
  0,
  IF(
    ROUNDUP(
      IF(
        IF(D1052="A",13-SUM(AR1052:AU1052),IF(D1052="B",11-SUM(AR1052:AU1052),IF(D1052="C",7-SUM(AR1052:AU1052))))
        &lt;0,
        0,
        IF(D1052="A",13-SUM(AR1052:AU1052),IF(D1052="B",11-SUM(AR1052:AU1052),IF(D1052="C",7-SUM(AR1052:AU1052))))
      )
      *AE1052/C1052, 0
    )
    *C1052 = 0,
    0,
    ROUNDUP(
      IF(
        IF(D1052="A",13-SUM(AR1052:AU1052),IF(D1052="B",11-SUM(AR1052:AU1052),IF(D1052="C",7-SUM(AR1052:AU1052))))
        &lt;0,
        0,
        IF(D1052="A",13-SUM(AR1052:AU1052),IF(D1052="B",11-SUM(AR1052:AU1052),IF(D1052="C",7-SUM(AR1052:AU1052))))
      )
      *AE1052/C1052, 0
    ) *C1052
  )
)</f>
        <v>0</v>
      </c>
      <c r="AZ1052" s="26">
        <f>IF(OR(COUNTIF(AB1052,"&gt;="&amp;1.5)+COUNTIF(AA1052,"&gt;="&amp;1.5)+COUNTIF(Z1052,"&gt;="&amp;1.5)+COUNTIF(Y1052,"&gt;="&amp;1.5)+COUNTIF(X1052,"&gt;="&amp;1.5)&gt;=2,COUNTIF(AB1052,"&gt;="&amp;2)&gt;=1,AND(AA1052&gt;=1.5,AB1052&lt;=0.3,AI1052=0)),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+IFERROR(BA1052*C1052,0),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+IFERROR(BA1052*C1052,0),
IFERROR(AVERAGEIF(Tabela1[[#This Row],[COMPRA PADRÃO]:[COMPRA &gt;30%]],"&gt;"&amp;0,Tabela1[[#This Row],[COMPRA PADRÃO]:[COMPRA &gt;30%]]),
0))/Tabela1[[#This Row],[U/CX]],0)*Tabela1[[#This Row],[U/CX]])</f>
        <v>0</v>
      </c>
      <c r="BA1052" s="19"/>
      <c r="BB1052" s="19"/>
      <c r="BC1052" s="5"/>
      <c r="BD1052" s="43">
        <f t="shared" si="441"/>
        <v>4.120754716981132</v>
      </c>
      <c r="BE1052" s="44">
        <f>Tabela1[[#This Row],[MÉDIA DIÁRIA]]*180</f>
        <v>741.7358490566038</v>
      </c>
      <c r="BF1052" s="44">
        <f>Tabela1[[#This Row],[MÉDIA DIÁRIA]]*IF(Tabela1[[#This Row],[ABC FAT]]="A",(13*22),IF(Tabela1[[#This Row],[ABC FAT]]="B",(9*22),IF(Tabela1[[#This Row],[ABC FAT]]="C",(3*22),0)))</f>
        <v>271.96981132075473</v>
      </c>
      <c r="BG1052" s="44">
        <f>SUM(Tabela1[[#This Row],[ESTOQUE TOTAL]],Tabela1[[#This Row],[TRÂNSITO TOTAL]])</f>
        <v>3060</v>
      </c>
      <c r="BH10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1.3481888481888481E-3</v>
      </c>
    </row>
    <row r="1053" spans="1:61" s="3" customFormat="1" x14ac:dyDescent="0.2">
      <c r="A1053" s="4" t="s">
        <v>39</v>
      </c>
      <c r="B1053" s="4" t="s">
        <v>677</v>
      </c>
      <c r="C1053" s="4">
        <v>20</v>
      </c>
      <c r="D1053" s="4" t="s">
        <v>16</v>
      </c>
      <c r="E1053" s="5"/>
      <c r="F1053" s="4"/>
      <c r="G1053" s="4"/>
      <c r="H1053" s="4"/>
      <c r="I1053" s="4"/>
      <c r="J1053" s="4"/>
      <c r="K1053" s="4">
        <v>150</v>
      </c>
      <c r="L1053" s="4">
        <v>260</v>
      </c>
      <c r="M1053" s="4">
        <v>155</v>
      </c>
      <c r="N1053" s="4">
        <v>96</v>
      </c>
      <c r="O1053" s="4">
        <v>315</v>
      </c>
      <c r="P1053" s="4">
        <v>100</v>
      </c>
      <c r="Q1053" s="13">
        <f t="shared" si="416"/>
        <v>0</v>
      </c>
      <c r="R1053" s="16">
        <f t="shared" si="417"/>
        <v>0</v>
      </c>
      <c r="S1053" s="16">
        <f t="shared" si="418"/>
        <v>0</v>
      </c>
      <c r="T1053" s="16">
        <f t="shared" si="419"/>
        <v>0</v>
      </c>
      <c r="U1053" s="16">
        <f t="shared" si="420"/>
        <v>0</v>
      </c>
      <c r="V1053" s="16">
        <f t="shared" si="421"/>
        <v>0</v>
      </c>
      <c r="W1053" s="16">
        <f t="shared" si="422"/>
        <v>0.83643122676579917</v>
      </c>
      <c r="X1053" s="16">
        <f t="shared" si="423"/>
        <v>1.449814126394052</v>
      </c>
      <c r="Y1053" s="16">
        <f t="shared" si="424"/>
        <v>0.86431226765799252</v>
      </c>
      <c r="Z1053" s="16">
        <f t="shared" si="425"/>
        <v>0.53531598513011147</v>
      </c>
      <c r="AA1053" s="16">
        <f t="shared" si="426"/>
        <v>1.7565055762081783</v>
      </c>
      <c r="AB1053" s="17">
        <f t="shared" si="427"/>
        <v>0.55762081784386619</v>
      </c>
      <c r="AC1053" s="15">
        <v>37587.919999999998</v>
      </c>
      <c r="AD1053" s="14">
        <f>AVERAGE(Tabela1[[#This Row],[202407-JUL]:[202506-JUN]])</f>
        <v>179.33333333333334</v>
      </c>
      <c r="AE1053" s="14">
        <f t="shared" si="428"/>
        <v>179.33333333333334</v>
      </c>
      <c r="AF1053" s="5">
        <v>0</v>
      </c>
      <c r="AG1053" s="6">
        <v>49</v>
      </c>
      <c r="AH1053" s="4">
        <v>3920</v>
      </c>
      <c r="AI1053" s="23">
        <f>SUM(Tabela1[[#This Row],[ESTOQUE RJ]:[ESTOQUE SC]])</f>
        <v>3969</v>
      </c>
      <c r="AJ1053" s="4">
        <v>1000</v>
      </c>
      <c r="AK1053" s="4">
        <v>0</v>
      </c>
      <c r="AL1053" s="24">
        <f>SUM(Tabela1[[#This Row],[QTD CONTAINER]:[QTD FÁBRICA]])</f>
        <v>1000</v>
      </c>
      <c r="AM1053" s="7">
        <f t="shared" si="429"/>
        <v>0.27323420074349442</v>
      </c>
      <c r="AN1053" s="7">
        <f t="shared" si="430"/>
        <v>21.858736059479554</v>
      </c>
      <c r="AO1053" s="8">
        <f t="shared" si="431"/>
        <v>5.5762081784386615</v>
      </c>
      <c r="AP1053" s="9">
        <f t="shared" si="432"/>
        <v>0</v>
      </c>
      <c r="AQ1053" s="25">
        <f t="shared" si="433"/>
        <v>27.708178438661712</v>
      </c>
      <c r="AR1053" s="18">
        <f t="shared" si="434"/>
        <v>0.27323420074349442</v>
      </c>
      <c r="AS1053" s="7">
        <f t="shared" si="435"/>
        <v>21.858736059479554</v>
      </c>
      <c r="AT1053" s="8">
        <f t="shared" si="436"/>
        <v>5.5762081784386615</v>
      </c>
      <c r="AU1053" s="9">
        <f t="shared" si="437"/>
        <v>0</v>
      </c>
      <c r="AV1053" s="10">
        <f t="shared" si="438"/>
        <v>27.708178438661712</v>
      </c>
      <c r="AW1053" s="22">
        <f t="shared" si="439"/>
        <v>0</v>
      </c>
      <c r="AX1053" s="5">
        <f t="shared" si="440"/>
        <v>0</v>
      </c>
      <c r="AY1053" s="4">
        <f>IF(
  AND(Tabela1[[#This Row],[GRUPO | ITEM]]="PALHETAS",NOT(OR(MID(Tabela1[[#This Row],[ITEM]],1,5)="YN-PF",MID(Tabela1[[#This Row],[ITEM]],1,5)="YN-PC"))),
  0,
  IF(
    ROUNDUP(
      IF(
        IF(D1053="A",13-SUM(AR1053:AU1053),IF(D1053="B",11-SUM(AR1053:AU1053),IF(D1053="C",7-SUM(AR1053:AU1053))))
        &lt;0,
        0,
        IF(D1053="A",13-SUM(AR1053:AU1053),IF(D1053="B",11-SUM(AR1053:AU1053),IF(D1053="C",7-SUM(AR1053:AU1053))))
      )
      *AE1053/C1053, 0
    )
    *C1053 = 0,
    0,
    ROUNDUP(
      IF(
        IF(D1053="A",13-SUM(AR1053:AU1053),IF(D1053="B",11-SUM(AR1053:AU1053),IF(D1053="C",7-SUM(AR1053:AU1053))))
        &lt;0,
        0,
        IF(D1053="A",13-SUM(AR1053:AU1053),IF(D1053="B",11-SUM(AR1053:AU1053),IF(D1053="C",7-SUM(AR1053:AU1053))))
      )
      *AE1053/C1053, 0
    ) *C1053
  )
)</f>
        <v>0</v>
      </c>
      <c r="AZ1053" s="26">
        <f>IF(OR(COUNTIF(AB1053,"&gt;="&amp;1.5)+COUNTIF(AA1053,"&gt;="&amp;1.5)+COUNTIF(Z1053,"&gt;="&amp;1.5)+COUNTIF(Y1053,"&gt;="&amp;1.5)+COUNTIF(X1053,"&gt;="&amp;1.5)&gt;=2,COUNTIF(AB1053,"&gt;="&amp;2)&gt;=1,AND(AA1053&gt;=1.5,AB1053&lt;=0.3,AI1053=0)),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+IFERROR(BA1053*C1053,0),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+IFERROR(BA1053*C1053,0),
IFERROR(AVERAGEIF(Tabela1[[#This Row],[COMPRA PADRÃO]:[COMPRA &gt;30%]],"&gt;"&amp;0,Tabela1[[#This Row],[COMPRA PADRÃO]:[COMPRA &gt;30%]]),
0))/Tabela1[[#This Row],[U/CX]],0)*Tabela1[[#This Row],[U/CX]])</f>
        <v>0</v>
      </c>
      <c r="BA1053" s="19"/>
      <c r="BB1053" s="19"/>
      <c r="BC1053" s="5"/>
      <c r="BD1053" s="43">
        <f t="shared" si="441"/>
        <v>4.060377358490566</v>
      </c>
      <c r="BE1053" s="44">
        <f>Tabela1[[#This Row],[MÉDIA DIÁRIA]]*180</f>
        <v>730.86792452830184</v>
      </c>
      <c r="BF1053" s="44">
        <f>Tabela1[[#This Row],[MÉDIA DIÁRIA]]*IF(Tabela1[[#This Row],[ABC FAT]]="A",(13*22),IF(Tabela1[[#This Row],[ABC FAT]]="B",(9*22),IF(Tabela1[[#This Row],[ABC FAT]]="C",(3*22),0)))</f>
        <v>803.95471698113204</v>
      </c>
      <c r="BG1053" s="44">
        <f>SUM(Tabela1[[#This Row],[ESTOQUE TOTAL]],Tabela1[[#This Row],[TRÂNSITO TOTAL]])</f>
        <v>4969</v>
      </c>
      <c r="BH10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1.3682362660057828E-3</v>
      </c>
    </row>
    <row r="1054" spans="1:61" s="3" customFormat="1" x14ac:dyDescent="0.2">
      <c r="A1054" s="4" t="s">
        <v>210</v>
      </c>
      <c r="B1054" s="4" t="s">
        <v>472</v>
      </c>
      <c r="C1054" s="4">
        <v>50</v>
      </c>
      <c r="D1054" s="4" t="s">
        <v>85</v>
      </c>
      <c r="E1054" s="5"/>
      <c r="F1054" s="4"/>
      <c r="G1054" s="4"/>
      <c r="H1054" s="4"/>
      <c r="I1054" s="4"/>
      <c r="J1054" s="4"/>
      <c r="K1054" s="4">
        <v>2</v>
      </c>
      <c r="L1054" s="4">
        <v>9</v>
      </c>
      <c r="M1054" s="4">
        <v>42</v>
      </c>
      <c r="N1054" s="4">
        <v>5</v>
      </c>
      <c r="O1054" s="4">
        <v>6</v>
      </c>
      <c r="P1054" s="4">
        <v>62</v>
      </c>
      <c r="Q1054" s="13">
        <f t="shared" si="416"/>
        <v>0</v>
      </c>
      <c r="R1054" s="16">
        <f t="shared" si="417"/>
        <v>0</v>
      </c>
      <c r="S1054" s="16">
        <f t="shared" si="418"/>
        <v>0</v>
      </c>
      <c r="T1054" s="16">
        <f t="shared" si="419"/>
        <v>0</v>
      </c>
      <c r="U1054" s="16">
        <f t="shared" si="420"/>
        <v>0</v>
      </c>
      <c r="V1054" s="16">
        <f t="shared" si="421"/>
        <v>0</v>
      </c>
      <c r="W1054" s="16">
        <f t="shared" si="422"/>
        <v>9.5238095238095233E-2</v>
      </c>
      <c r="X1054" s="16">
        <f t="shared" si="423"/>
        <v>0.42857142857142855</v>
      </c>
      <c r="Y1054" s="16">
        <f t="shared" si="424"/>
        <v>2</v>
      </c>
      <c r="Z1054" s="16">
        <f t="shared" si="425"/>
        <v>0.23809523809523808</v>
      </c>
      <c r="AA1054" s="16">
        <f t="shared" si="426"/>
        <v>0.2857142857142857</v>
      </c>
      <c r="AB1054" s="17">
        <f t="shared" si="427"/>
        <v>2.9523809523809526</v>
      </c>
      <c r="AC1054" s="15">
        <v>7833.3</v>
      </c>
      <c r="AD1054" s="14">
        <f>AVERAGE(Tabela1[[#This Row],[202407-JUL]:[202506-JUN]])</f>
        <v>21</v>
      </c>
      <c r="AE1054" s="14">
        <f t="shared" si="428"/>
        <v>37.666666666666664</v>
      </c>
      <c r="AF1054" s="5">
        <v>0</v>
      </c>
      <c r="AG1054" s="6">
        <v>368</v>
      </c>
      <c r="AH1054" s="4">
        <v>0</v>
      </c>
      <c r="AI1054" s="23">
        <f>SUM(Tabela1[[#This Row],[ESTOQUE RJ]:[ESTOQUE SC]])</f>
        <v>368</v>
      </c>
      <c r="AJ1054" s="4">
        <v>0</v>
      </c>
      <c r="AK1054" s="4">
        <v>0</v>
      </c>
      <c r="AL1054" s="24">
        <f>SUM(Tabela1[[#This Row],[QTD CONTAINER]:[QTD FÁBRICA]])</f>
        <v>0</v>
      </c>
      <c r="AM1054" s="7">
        <f t="shared" si="429"/>
        <v>17.523809523809526</v>
      </c>
      <c r="AN1054" s="7">
        <f t="shared" si="430"/>
        <v>0</v>
      </c>
      <c r="AO1054" s="8">
        <f t="shared" si="431"/>
        <v>0</v>
      </c>
      <c r="AP1054" s="9">
        <f t="shared" si="432"/>
        <v>0</v>
      </c>
      <c r="AQ1054" s="25">
        <f t="shared" si="433"/>
        <v>17.523809523809526</v>
      </c>
      <c r="AR1054" s="18">
        <f t="shared" si="434"/>
        <v>9.7699115044247797</v>
      </c>
      <c r="AS1054" s="7">
        <f t="shared" si="435"/>
        <v>0</v>
      </c>
      <c r="AT1054" s="8">
        <f t="shared" si="436"/>
        <v>0</v>
      </c>
      <c r="AU1054" s="9">
        <f t="shared" si="437"/>
        <v>0</v>
      </c>
      <c r="AV1054" s="10">
        <f t="shared" si="438"/>
        <v>9.7699115044247797</v>
      </c>
      <c r="AW1054" s="22">
        <f t="shared" si="439"/>
        <v>8.5227272727272734</v>
      </c>
      <c r="AX1054" s="5">
        <f t="shared" si="440"/>
        <v>0</v>
      </c>
      <c r="AY1054" s="4">
        <f>IF(
  AND(Tabela1[[#This Row],[GRUPO | ITEM]]="PALHETAS",NOT(OR(MID(Tabela1[[#This Row],[ITEM]],1,5)="YN-PF",MID(Tabela1[[#This Row],[ITEM]],1,5)="YN-PC"))),
  0,
  IF(
    ROUNDUP(
      IF(
        IF(D1054="A",13-SUM(AR1054:AU1054),IF(D1054="B",11-SUM(AR1054:AU1054),IF(D1054="C",7-SUM(AR1054:AU1054))))
        &lt;0,
        0,
        IF(D1054="A",13-SUM(AR1054:AU1054),IF(D1054="B",11-SUM(AR1054:AU1054),IF(D1054="C",7-SUM(AR1054:AU1054))))
      )
      *AE1054/C1054, 0
    )
    *C1054 = 0,
    0,
    ROUNDUP(
      IF(
        IF(D1054="A",13-SUM(AR1054:AU1054),IF(D1054="B",11-SUM(AR1054:AU1054),IF(D1054="C",7-SUM(AR1054:AU1054))))
        &lt;0,
        0,
        IF(D1054="A",13-SUM(AR1054:AU1054),IF(D1054="B",11-SUM(AR1054:AU1054),IF(D1054="C",7-SUM(AR1054:AU1054))))
      )
      *AE1054/C1054, 0
    ) *C1054
  )
)</f>
        <v>0</v>
      </c>
      <c r="AZ1054" s="26">
        <f>IF(OR(COUNTIF(AB1054,"&gt;="&amp;1.5)+COUNTIF(AA1054,"&gt;="&amp;1.5)+COUNTIF(Z1054,"&gt;="&amp;1.5)+COUNTIF(Y1054,"&gt;="&amp;1.5)+COUNTIF(X1054,"&gt;="&amp;1.5)&gt;=2,COUNTIF(AB1054,"&gt;="&amp;2)&gt;=1,AND(AA1054&gt;=1.5,AB1054&lt;=0.3,AI1054=0)),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+IFERROR(BA1054*C1054,0),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+IFERROR(BA1054*C1054,0),
IFERROR(AVERAGEIF(Tabela1[[#This Row],[COMPRA PADRÃO]:[COMPRA &gt;30%]],"&gt;"&amp;0,Tabela1[[#This Row],[COMPRA PADRÃO]:[COMPRA &gt;30%]]),
0))/Tabela1[[#This Row],[U/CX]],0)*Tabela1[[#This Row],[U/CX]])</f>
        <v>250</v>
      </c>
      <c r="BA1054" s="19"/>
      <c r="BB1054" s="19"/>
      <c r="BC1054" s="5"/>
      <c r="BD1054" s="43">
        <f t="shared" si="441"/>
        <v>0.47547169811320755</v>
      </c>
      <c r="BE1054" s="44">
        <f>Tabela1[[#This Row],[MÉDIA DIÁRIA]]*180</f>
        <v>85.584905660377359</v>
      </c>
      <c r="BF1054" s="44">
        <f>Tabela1[[#This Row],[MÉDIA DIÁRIA]]*IF(Tabela1[[#This Row],[ABC FAT]]="A",(13*22),IF(Tabela1[[#This Row],[ABC FAT]]="B",(9*22),IF(Tabela1[[#This Row],[ABC FAT]]="C",(3*22),0)))</f>
        <v>31.381132075471697</v>
      </c>
      <c r="BG1054" s="44">
        <f>SUM(Tabela1[[#This Row],[ESTOQUE TOTAL]],Tabela1[[#This Row],[TRÂNSITO TOTAL]])</f>
        <v>368</v>
      </c>
      <c r="BH10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1.1684303350970017E-2</v>
      </c>
    </row>
    <row r="1055" spans="1:61" s="3" customFormat="1" x14ac:dyDescent="0.2">
      <c r="A1055" s="4" t="s">
        <v>296</v>
      </c>
      <c r="B1055" s="4" t="s">
        <v>297</v>
      </c>
      <c r="C1055" s="4">
        <v>500</v>
      </c>
      <c r="D1055" s="4" t="s">
        <v>85</v>
      </c>
      <c r="E1055" s="5"/>
      <c r="F1055" s="4"/>
      <c r="G1055" s="4"/>
      <c r="H1055" s="4">
        <v>800</v>
      </c>
      <c r="I1055" s="4">
        <v>4600</v>
      </c>
      <c r="J1055" s="4">
        <v>550</v>
      </c>
      <c r="K1055" s="4">
        <v>1650</v>
      </c>
      <c r="L1055" s="4">
        <v>400</v>
      </c>
      <c r="M1055" s="4"/>
      <c r="N1055" s="4"/>
      <c r="O1055" s="4">
        <v>1200</v>
      </c>
      <c r="P1055" s="4">
        <v>350</v>
      </c>
      <c r="Q1055" s="13">
        <f t="shared" si="416"/>
        <v>0</v>
      </c>
      <c r="R1055" s="16">
        <f t="shared" si="417"/>
        <v>0</v>
      </c>
      <c r="S1055" s="16">
        <f t="shared" si="418"/>
        <v>0</v>
      </c>
      <c r="T1055" s="16">
        <f t="shared" si="419"/>
        <v>0.58638743455497389</v>
      </c>
      <c r="U1055" s="16">
        <f t="shared" si="420"/>
        <v>3.3717277486910997</v>
      </c>
      <c r="V1055" s="16">
        <f t="shared" si="421"/>
        <v>0.40314136125654454</v>
      </c>
      <c r="W1055" s="16">
        <f t="shared" si="422"/>
        <v>1.2094240837696335</v>
      </c>
      <c r="X1055" s="16">
        <f t="shared" si="423"/>
        <v>0.29319371727748694</v>
      </c>
      <c r="Y1055" s="16">
        <f t="shared" si="424"/>
        <v>0</v>
      </c>
      <c r="Z1055" s="16">
        <f t="shared" si="425"/>
        <v>0</v>
      </c>
      <c r="AA1055" s="16">
        <f t="shared" si="426"/>
        <v>0.87958115183246077</v>
      </c>
      <c r="AB1055" s="17">
        <f t="shared" si="427"/>
        <v>0.25654450261780104</v>
      </c>
      <c r="AC1055" s="15">
        <v>13328.5</v>
      </c>
      <c r="AD1055" s="14">
        <f>AVERAGE(Tabela1[[#This Row],[202407-JUL]:[202506-JUN]])</f>
        <v>1364.2857142857142</v>
      </c>
      <c r="AE1055" s="14">
        <f t="shared" si="428"/>
        <v>1760</v>
      </c>
      <c r="AF1055" s="5">
        <v>0</v>
      </c>
      <c r="AG1055" s="6">
        <v>25350</v>
      </c>
      <c r="AH1055" s="4">
        <v>0</v>
      </c>
      <c r="AI1055" s="23">
        <f>SUM(Tabela1[[#This Row],[ESTOQUE RJ]:[ESTOQUE SC]])</f>
        <v>25350</v>
      </c>
      <c r="AJ1055" s="4">
        <v>100</v>
      </c>
      <c r="AK1055" s="4">
        <v>0</v>
      </c>
      <c r="AL1055" s="24">
        <f>SUM(Tabela1[[#This Row],[QTD CONTAINER]:[QTD FÁBRICA]])</f>
        <v>100</v>
      </c>
      <c r="AM1055" s="7">
        <f t="shared" si="429"/>
        <v>18.581151832460733</v>
      </c>
      <c r="AN1055" s="7">
        <f t="shared" si="430"/>
        <v>0</v>
      </c>
      <c r="AO1055" s="8">
        <f t="shared" si="431"/>
        <v>7.3298429319371736E-2</v>
      </c>
      <c r="AP1055" s="9">
        <f t="shared" si="432"/>
        <v>0</v>
      </c>
      <c r="AQ1055" s="25">
        <f t="shared" si="433"/>
        <v>18.654450261780106</v>
      </c>
      <c r="AR1055" s="18">
        <f t="shared" si="434"/>
        <v>14.403409090909092</v>
      </c>
      <c r="AS1055" s="7">
        <f t="shared" si="435"/>
        <v>0</v>
      </c>
      <c r="AT1055" s="8">
        <f t="shared" si="436"/>
        <v>5.6818181818181816E-2</v>
      </c>
      <c r="AU1055" s="9">
        <f t="shared" si="437"/>
        <v>0</v>
      </c>
      <c r="AV1055" s="10">
        <f t="shared" si="438"/>
        <v>14.460227272727273</v>
      </c>
      <c r="AW1055" s="22">
        <f t="shared" si="439"/>
        <v>0</v>
      </c>
      <c r="AX1055" s="5">
        <f t="shared" si="440"/>
        <v>0</v>
      </c>
      <c r="AY1055" s="4">
        <f>IF(
  AND(Tabela1[[#This Row],[GRUPO | ITEM]]="PALHETAS",NOT(OR(MID(Tabela1[[#This Row],[ITEM]],1,5)="YN-PF",MID(Tabela1[[#This Row],[ITEM]],1,5)="YN-PC"))),
  0,
  IF(
    ROUNDUP(
      IF(
        IF(D1055="A",13-SUM(AR1055:AU1055),IF(D1055="B",11-SUM(AR1055:AU1055),IF(D1055="C",7-SUM(AR1055:AU1055))))
        &lt;0,
        0,
        IF(D1055="A",13-SUM(AR1055:AU1055),IF(D1055="B",11-SUM(AR1055:AU1055),IF(D1055="C",7-SUM(AR1055:AU1055))))
      )
      *AE1055/C1055, 0
    )
    *C1055 = 0,
    0,
    ROUNDUP(
      IF(
        IF(D1055="A",13-SUM(AR1055:AU1055),IF(D1055="B",11-SUM(AR1055:AU1055),IF(D1055="C",7-SUM(AR1055:AU1055))))
        &lt;0,
        0,
        IF(D1055="A",13-SUM(AR1055:AU1055),IF(D1055="B",11-SUM(AR1055:AU1055),IF(D1055="C",7-SUM(AR1055:AU1055))))
      )
      *AE1055/C1055, 0
    ) *C1055
  )
)</f>
        <v>0</v>
      </c>
      <c r="AZ1055" s="26">
        <f>IF(OR(COUNTIF(AB1055,"&gt;="&amp;1.5)+COUNTIF(AA1055,"&gt;="&amp;1.5)+COUNTIF(Z1055,"&gt;="&amp;1.5)+COUNTIF(Y1055,"&gt;="&amp;1.5)+COUNTIF(X1055,"&gt;="&amp;1.5)&gt;=2,COUNTIF(AB1055,"&gt;="&amp;2)&gt;=1,AND(AA1055&gt;=1.5,AB1055&lt;=0.3,AI1055=0)),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+IFERROR(BA1055*C1055,0),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+IFERROR(BA1055*C1055,0),
IFERROR(AVERAGEIF(Tabela1[[#This Row],[COMPRA PADRÃO]:[COMPRA &gt;30%]],"&gt;"&amp;0,Tabela1[[#This Row],[COMPRA PADRÃO]:[COMPRA &gt;30%]]),
0))/Tabela1[[#This Row],[U/CX]],0)*Tabela1[[#This Row],[U/CX]])</f>
        <v>0</v>
      </c>
      <c r="BA1055" s="33"/>
      <c r="BB1055" s="33"/>
      <c r="BC1055" s="42"/>
      <c r="BD1055" s="43">
        <f t="shared" si="441"/>
        <v>36.037735849056602</v>
      </c>
      <c r="BE1055" s="44">
        <f>Tabela1[[#This Row],[MÉDIA DIÁRIA]]*180</f>
        <v>6486.7924528301883</v>
      </c>
      <c r="BF1055" s="44">
        <f>Tabela1[[#This Row],[MÉDIA DIÁRIA]]*IF(Tabela1[[#This Row],[ABC FAT]]="A",(13*22),IF(Tabela1[[#This Row],[ABC FAT]]="B",(9*22),IF(Tabela1[[#This Row],[ABC FAT]]="C",(3*22),0)))</f>
        <v>2378.4905660377358</v>
      </c>
      <c r="BG1055" s="44">
        <f>SUM(Tabela1[[#This Row],[ESTOQUE TOTAL]],Tabela1[[#This Row],[TRÂNSITO TOTAL]])</f>
        <v>25450</v>
      </c>
      <c r="BH10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1.5415939499709134E-4</v>
      </c>
    </row>
    <row r="1056" spans="1:61" s="3" customFormat="1" x14ac:dyDescent="0.2">
      <c r="A1056" s="4" t="s">
        <v>994</v>
      </c>
      <c r="B1056" s="4" t="s">
        <v>1135</v>
      </c>
      <c r="C1056" s="4">
        <v>120</v>
      </c>
      <c r="D1056" s="4" t="s">
        <v>85</v>
      </c>
      <c r="E1056" s="5"/>
      <c r="F1056" s="4"/>
      <c r="G1056" s="4"/>
      <c r="H1056" s="4"/>
      <c r="I1056" s="4"/>
      <c r="J1056" s="4"/>
      <c r="K1056" s="4"/>
      <c r="L1056" s="4">
        <v>20</v>
      </c>
      <c r="M1056" s="4"/>
      <c r="N1056" s="4"/>
      <c r="O1056" s="4">
        <v>80</v>
      </c>
      <c r="P1056" s="4">
        <v>20</v>
      </c>
      <c r="Q1056" s="13">
        <f t="shared" si="416"/>
        <v>0</v>
      </c>
      <c r="R1056" s="16">
        <f t="shared" si="417"/>
        <v>0</v>
      </c>
      <c r="S1056" s="16">
        <f t="shared" si="418"/>
        <v>0</v>
      </c>
      <c r="T1056" s="16">
        <f t="shared" si="419"/>
        <v>0</v>
      </c>
      <c r="U1056" s="16">
        <f t="shared" si="420"/>
        <v>0</v>
      </c>
      <c r="V1056" s="16">
        <f t="shared" si="421"/>
        <v>0</v>
      </c>
      <c r="W1056" s="16">
        <f t="shared" si="422"/>
        <v>0</v>
      </c>
      <c r="X1056" s="16">
        <f t="shared" si="423"/>
        <v>0.5</v>
      </c>
      <c r="Y1056" s="16">
        <f t="shared" si="424"/>
        <v>0</v>
      </c>
      <c r="Z1056" s="16">
        <f t="shared" si="425"/>
        <v>0</v>
      </c>
      <c r="AA1056" s="16">
        <f t="shared" si="426"/>
        <v>2</v>
      </c>
      <c r="AB1056" s="17">
        <f t="shared" si="427"/>
        <v>0.5</v>
      </c>
      <c r="AC1056" s="15">
        <v>3415.6</v>
      </c>
      <c r="AD1056" s="14">
        <f>AVERAGE(Tabela1[[#This Row],[202407-JUL]:[202506-JUN]])</f>
        <v>40</v>
      </c>
      <c r="AE1056" s="14">
        <f t="shared" si="428"/>
        <v>40</v>
      </c>
      <c r="AF1056" s="5">
        <v>0</v>
      </c>
      <c r="AG1056" s="6">
        <v>358</v>
      </c>
      <c r="AH1056" s="4">
        <v>0</v>
      </c>
      <c r="AI1056" s="23">
        <f>SUM(Tabela1[[#This Row],[ESTOQUE RJ]:[ESTOQUE SC]])</f>
        <v>358</v>
      </c>
      <c r="AJ1056" s="4">
        <v>0</v>
      </c>
      <c r="AK1056" s="4">
        <v>0</v>
      </c>
      <c r="AL1056" s="24">
        <f>SUM(Tabela1[[#This Row],[QTD CONTAINER]:[QTD FÁBRICA]])</f>
        <v>0</v>
      </c>
      <c r="AM1056" s="7">
        <f t="shared" si="429"/>
        <v>8.9499999999999993</v>
      </c>
      <c r="AN1056" s="7">
        <f t="shared" si="430"/>
        <v>0</v>
      </c>
      <c r="AO1056" s="8">
        <f t="shared" si="431"/>
        <v>0</v>
      </c>
      <c r="AP1056" s="9">
        <f t="shared" si="432"/>
        <v>0</v>
      </c>
      <c r="AQ1056" s="25">
        <f t="shared" si="433"/>
        <v>8.9499999999999993</v>
      </c>
      <c r="AR1056" s="18">
        <f t="shared" si="434"/>
        <v>8.9499999999999993</v>
      </c>
      <c r="AS1056" s="7">
        <f t="shared" si="435"/>
        <v>0</v>
      </c>
      <c r="AT1056" s="8">
        <f t="shared" si="436"/>
        <v>0</v>
      </c>
      <c r="AU1056" s="9">
        <f t="shared" si="437"/>
        <v>0</v>
      </c>
      <c r="AV1056" s="10">
        <f t="shared" si="438"/>
        <v>8.9499999999999993</v>
      </c>
      <c r="AW1056" s="22">
        <f t="shared" si="439"/>
        <v>0</v>
      </c>
      <c r="AX1056" s="5">
        <f t="shared" si="440"/>
        <v>0</v>
      </c>
      <c r="AY1056" s="4">
        <f>IF(
  AND(Tabela1[[#This Row],[GRUPO | ITEM]]="PALHETAS",NOT(OR(MID(Tabela1[[#This Row],[ITEM]],1,5)="YN-PF",MID(Tabela1[[#This Row],[ITEM]],1,5)="YN-PC"))),
  0,
  IF(
    ROUNDUP(
      IF(
        IF(D1056="A",13-SUM(AR1056:AU1056),IF(D1056="B",11-SUM(AR1056:AU1056),IF(D1056="C",7-SUM(AR1056:AU1056))))
        &lt;0,
        0,
        IF(D1056="A",13-SUM(AR1056:AU1056),IF(D1056="B",11-SUM(AR1056:AU1056),IF(D1056="C",7-SUM(AR1056:AU1056))))
      )
      *AE1056/C1056, 0
    )
    *C1056 = 0,
    0,
    ROUNDUP(
      IF(
        IF(D1056="A",13-SUM(AR1056:AU1056),IF(D1056="B",11-SUM(AR1056:AU1056),IF(D1056="C",7-SUM(AR1056:AU1056))))
        &lt;0,
        0,
        IF(D1056="A",13-SUM(AR1056:AU1056),IF(D1056="B",11-SUM(AR1056:AU1056),IF(D1056="C",7-SUM(AR1056:AU1056))))
      )
      *AE1056/C1056, 0
    ) *C1056
  )
)</f>
        <v>0</v>
      </c>
      <c r="AZ1056" s="26">
        <f>IF(OR(COUNTIF(AB1056,"&gt;="&amp;1.5)+COUNTIF(AA1056,"&gt;="&amp;1.5)+COUNTIF(Z1056,"&gt;="&amp;1.5)+COUNTIF(Y1056,"&gt;="&amp;1.5)+COUNTIF(X1056,"&gt;="&amp;1.5)&gt;=2,COUNTIF(AB1056,"&gt;="&amp;2)&gt;=1,AND(AA1056&gt;=1.5,AB1056&lt;=0.3,AI1056=0)),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+IFERROR(BA1056*C1056,0),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+IFERROR(BA1056*C1056,0),
IFERROR(AVERAGEIF(Tabela1[[#This Row],[COMPRA PADRÃO]:[COMPRA &gt;30%]],"&gt;"&amp;0,Tabela1[[#This Row],[COMPRA PADRÃO]:[COMPRA &gt;30%]]),
0))/Tabela1[[#This Row],[U/CX]],0)*Tabela1[[#This Row],[U/CX]])</f>
        <v>0</v>
      </c>
      <c r="BA1056" s="19"/>
      <c r="BB1056" s="19"/>
      <c r="BC1056" s="5"/>
      <c r="BD1056" s="43">
        <f t="shared" si="441"/>
        <v>0.45283018867924529</v>
      </c>
      <c r="BE1056" s="44">
        <f>Tabela1[[#This Row],[MÉDIA DIÁRIA]]*180</f>
        <v>81.509433962264154</v>
      </c>
      <c r="BF1056" s="44">
        <f>Tabela1[[#This Row],[MÉDIA DIÁRIA]]*IF(Tabela1[[#This Row],[ABC FAT]]="A",(13*22),IF(Tabela1[[#This Row],[ABC FAT]]="B",(9*22),IF(Tabela1[[#This Row],[ABC FAT]]="C",(3*22),0)))</f>
        <v>29.886792452830189</v>
      </c>
      <c r="BG1056" s="44">
        <f>SUM(Tabela1[[#This Row],[ESTOQUE TOTAL]],Tabela1[[#This Row],[TRÂNSITO TOTAL]])</f>
        <v>358</v>
      </c>
      <c r="BH10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1.2268518518518519E-2</v>
      </c>
    </row>
    <row r="1057" spans="1:61" s="3" customFormat="1" x14ac:dyDescent="0.2">
      <c r="A1057" s="4" t="s">
        <v>210</v>
      </c>
      <c r="B1057" s="4" t="s">
        <v>1075</v>
      </c>
      <c r="C1057" s="4">
        <v>20</v>
      </c>
      <c r="D1057" s="4" t="s">
        <v>85</v>
      </c>
      <c r="E1057" s="5"/>
      <c r="F1057" s="4"/>
      <c r="G1057" s="4"/>
      <c r="H1057" s="4"/>
      <c r="I1057" s="4"/>
      <c r="J1057" s="4"/>
      <c r="K1057" s="4"/>
      <c r="L1057" s="4">
        <v>9</v>
      </c>
      <c r="M1057" s="4">
        <v>2</v>
      </c>
      <c r="N1057" s="4">
        <v>2</v>
      </c>
      <c r="O1057" s="4"/>
      <c r="P1057" s="4">
        <v>12</v>
      </c>
      <c r="Q1057" s="13">
        <f t="shared" si="416"/>
        <v>0</v>
      </c>
      <c r="R1057" s="16">
        <f t="shared" si="417"/>
        <v>0</v>
      </c>
      <c r="S1057" s="16">
        <f t="shared" si="418"/>
        <v>0</v>
      </c>
      <c r="T1057" s="16">
        <f t="shared" si="419"/>
        <v>0</v>
      </c>
      <c r="U1057" s="16">
        <f t="shared" si="420"/>
        <v>0</v>
      </c>
      <c r="V1057" s="16">
        <f t="shared" si="421"/>
        <v>0</v>
      </c>
      <c r="W1057" s="16">
        <f t="shared" si="422"/>
        <v>0</v>
      </c>
      <c r="X1057" s="16">
        <f t="shared" si="423"/>
        <v>1.44</v>
      </c>
      <c r="Y1057" s="16">
        <f t="shared" si="424"/>
        <v>0.32</v>
      </c>
      <c r="Z1057" s="16">
        <f t="shared" si="425"/>
        <v>0.32</v>
      </c>
      <c r="AA1057" s="16">
        <f t="shared" si="426"/>
        <v>0</v>
      </c>
      <c r="AB1057" s="17">
        <f t="shared" si="427"/>
        <v>1.92</v>
      </c>
      <c r="AC1057" s="15">
        <v>2590.1</v>
      </c>
      <c r="AD1057" s="14">
        <f>AVERAGE(Tabela1[[#This Row],[202407-JUL]:[202506-JUN]])</f>
        <v>6.25</v>
      </c>
      <c r="AE1057" s="14">
        <f t="shared" si="428"/>
        <v>6.25</v>
      </c>
      <c r="AF1057" s="5">
        <v>0</v>
      </c>
      <c r="AG1057" s="6">
        <v>75</v>
      </c>
      <c r="AH1057" s="4">
        <v>0</v>
      </c>
      <c r="AI1057" s="23">
        <f>SUM(Tabela1[[#This Row],[ESTOQUE RJ]:[ESTOQUE SC]])</f>
        <v>75</v>
      </c>
      <c r="AJ1057" s="4">
        <v>0</v>
      </c>
      <c r="AK1057" s="4">
        <v>0</v>
      </c>
      <c r="AL1057" s="24">
        <f>SUM(Tabela1[[#This Row],[QTD CONTAINER]:[QTD FÁBRICA]])</f>
        <v>0</v>
      </c>
      <c r="AM1057" s="7">
        <f t="shared" si="429"/>
        <v>12</v>
      </c>
      <c r="AN1057" s="7">
        <f t="shared" si="430"/>
        <v>0</v>
      </c>
      <c r="AO1057" s="8">
        <f t="shared" si="431"/>
        <v>0</v>
      </c>
      <c r="AP1057" s="9">
        <f t="shared" si="432"/>
        <v>0</v>
      </c>
      <c r="AQ1057" s="25">
        <f t="shared" si="433"/>
        <v>12</v>
      </c>
      <c r="AR1057" s="18">
        <f t="shared" si="434"/>
        <v>12</v>
      </c>
      <c r="AS1057" s="7">
        <f t="shared" si="435"/>
        <v>0</v>
      </c>
      <c r="AT1057" s="8">
        <f t="shared" si="436"/>
        <v>0</v>
      </c>
      <c r="AU1057" s="9">
        <f t="shared" si="437"/>
        <v>0</v>
      </c>
      <c r="AV1057" s="10">
        <f t="shared" si="438"/>
        <v>12</v>
      </c>
      <c r="AW1057" s="22">
        <f t="shared" si="439"/>
        <v>0</v>
      </c>
      <c r="AX1057" s="5">
        <f t="shared" si="440"/>
        <v>0</v>
      </c>
      <c r="AY1057" s="4">
        <f>IF(
  AND(Tabela1[[#This Row],[GRUPO | ITEM]]="PALHETAS",NOT(OR(MID(Tabela1[[#This Row],[ITEM]],1,5)="YN-PF",MID(Tabela1[[#This Row],[ITEM]],1,5)="YN-PC"))),
  0,
  IF(
    ROUNDUP(
      IF(
        IF(D1057="A",13-SUM(AR1057:AU1057),IF(D1057="B",11-SUM(AR1057:AU1057),IF(D1057="C",7-SUM(AR1057:AU1057))))
        &lt;0,
        0,
        IF(D1057="A",13-SUM(AR1057:AU1057),IF(D1057="B",11-SUM(AR1057:AU1057),IF(D1057="C",7-SUM(AR1057:AU1057))))
      )
      *AE1057/C1057, 0
    )
    *C1057 = 0,
    0,
    ROUNDUP(
      IF(
        IF(D1057="A",13-SUM(AR1057:AU1057),IF(D1057="B",11-SUM(AR1057:AU1057),IF(D1057="C",7-SUM(AR1057:AU1057))))
        &lt;0,
        0,
        IF(D1057="A",13-SUM(AR1057:AU1057),IF(D1057="B",11-SUM(AR1057:AU1057),IF(D1057="C",7-SUM(AR1057:AU1057))))
      )
      *AE1057/C1057, 0
    ) *C1057
  )
)</f>
        <v>0</v>
      </c>
      <c r="AZ1057" s="26">
        <f>IF(OR(COUNTIF(AB1057,"&gt;="&amp;1.5)+COUNTIF(AA1057,"&gt;="&amp;1.5)+COUNTIF(Z1057,"&gt;="&amp;1.5)+COUNTIF(Y1057,"&gt;="&amp;1.5)+COUNTIF(X1057,"&gt;="&amp;1.5)&gt;=2,COUNTIF(AB1057,"&gt;="&amp;2)&gt;=1,AND(AA1057&gt;=1.5,AB1057&lt;=0.3,AI1057=0)),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+IFERROR(BA1057*C1057,0),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+IFERROR(BA1057*C1057,0),
IFERROR(AVERAGEIF(Tabela1[[#This Row],[COMPRA PADRÃO]:[COMPRA &gt;30%]],"&gt;"&amp;0,Tabela1[[#This Row],[COMPRA PADRÃO]:[COMPRA &gt;30%]]),
0))/Tabela1[[#This Row],[U/CX]],0)*Tabela1[[#This Row],[U/CX]])</f>
        <v>0</v>
      </c>
      <c r="BA1057" s="19"/>
      <c r="BB1057" s="19"/>
      <c r="BC1057" s="5"/>
      <c r="BD1057" s="43">
        <f t="shared" si="441"/>
        <v>9.4339622641509441E-2</v>
      </c>
      <c r="BE1057" s="44">
        <f>Tabela1[[#This Row],[MÉDIA DIÁRIA]]*180</f>
        <v>16.981132075471699</v>
      </c>
      <c r="BF1057" s="44">
        <f>Tabela1[[#This Row],[MÉDIA DIÁRIA]]*IF(Tabela1[[#This Row],[ABC FAT]]="A",(13*22),IF(Tabela1[[#This Row],[ABC FAT]]="B",(9*22),IF(Tabela1[[#This Row],[ABC FAT]]="C",(3*22),0)))</f>
        <v>6.2264150943396235</v>
      </c>
      <c r="BG1057" s="44">
        <f>SUM(Tabela1[[#This Row],[ESTOQUE TOTAL]],Tabela1[[#This Row],[TRÂNSITO TOTAL]])</f>
        <v>75</v>
      </c>
      <c r="BH10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5.8888888888888886E-2</v>
      </c>
    </row>
    <row r="1058" spans="1:61" s="3" customFormat="1" x14ac:dyDescent="0.2">
      <c r="A1058" s="4" t="s">
        <v>994</v>
      </c>
      <c r="B1058" s="4" t="s">
        <v>1136</v>
      </c>
      <c r="C1058" s="4">
        <v>120</v>
      </c>
      <c r="D1058" s="4" t="s">
        <v>85</v>
      </c>
      <c r="E1058" s="5"/>
      <c r="F1058" s="4"/>
      <c r="G1058" s="4"/>
      <c r="H1058" s="4"/>
      <c r="I1058" s="4"/>
      <c r="J1058" s="4"/>
      <c r="K1058" s="4"/>
      <c r="L1058" s="4">
        <v>20</v>
      </c>
      <c r="M1058" s="4"/>
      <c r="N1058" s="4"/>
      <c r="O1058" s="4">
        <v>80</v>
      </c>
      <c r="P1058" s="4">
        <v>20</v>
      </c>
      <c r="Q1058" s="13">
        <f t="shared" si="416"/>
        <v>0</v>
      </c>
      <c r="R1058" s="16">
        <f t="shared" si="417"/>
        <v>0</v>
      </c>
      <c r="S1058" s="16">
        <f t="shared" si="418"/>
        <v>0</v>
      </c>
      <c r="T1058" s="16">
        <f t="shared" si="419"/>
        <v>0</v>
      </c>
      <c r="U1058" s="16">
        <f t="shared" si="420"/>
        <v>0</v>
      </c>
      <c r="V1058" s="16">
        <f t="shared" si="421"/>
        <v>0</v>
      </c>
      <c r="W1058" s="16">
        <f t="shared" si="422"/>
        <v>0</v>
      </c>
      <c r="X1058" s="16">
        <f t="shared" si="423"/>
        <v>0.5</v>
      </c>
      <c r="Y1058" s="16">
        <f t="shared" si="424"/>
        <v>0</v>
      </c>
      <c r="Z1058" s="16">
        <f t="shared" si="425"/>
        <v>0</v>
      </c>
      <c r="AA1058" s="16">
        <f t="shared" si="426"/>
        <v>2</v>
      </c>
      <c r="AB1058" s="17">
        <f t="shared" si="427"/>
        <v>0.5</v>
      </c>
      <c r="AC1058" s="15">
        <v>3415.6</v>
      </c>
      <c r="AD1058" s="14">
        <f>AVERAGE(Tabela1[[#This Row],[202407-JUL]:[202506-JUN]])</f>
        <v>40</v>
      </c>
      <c r="AE1058" s="14">
        <f t="shared" si="428"/>
        <v>40</v>
      </c>
      <c r="AF1058" s="5">
        <v>0</v>
      </c>
      <c r="AG1058" s="6">
        <v>360</v>
      </c>
      <c r="AH1058" s="4">
        <v>0</v>
      </c>
      <c r="AI1058" s="23">
        <f>SUM(Tabela1[[#This Row],[ESTOQUE RJ]:[ESTOQUE SC]])</f>
        <v>360</v>
      </c>
      <c r="AJ1058" s="4">
        <v>0</v>
      </c>
      <c r="AK1058" s="4">
        <v>0</v>
      </c>
      <c r="AL1058" s="24">
        <f>SUM(Tabela1[[#This Row],[QTD CONTAINER]:[QTD FÁBRICA]])</f>
        <v>0</v>
      </c>
      <c r="AM1058" s="7">
        <f t="shared" si="429"/>
        <v>9</v>
      </c>
      <c r="AN1058" s="7">
        <f t="shared" si="430"/>
        <v>0</v>
      </c>
      <c r="AO1058" s="8">
        <f t="shared" si="431"/>
        <v>0</v>
      </c>
      <c r="AP1058" s="9">
        <f t="shared" si="432"/>
        <v>0</v>
      </c>
      <c r="AQ1058" s="25">
        <f t="shared" si="433"/>
        <v>9</v>
      </c>
      <c r="AR1058" s="18">
        <f t="shared" si="434"/>
        <v>9</v>
      </c>
      <c r="AS1058" s="7">
        <f t="shared" si="435"/>
        <v>0</v>
      </c>
      <c r="AT1058" s="8">
        <f t="shared" si="436"/>
        <v>0</v>
      </c>
      <c r="AU1058" s="9">
        <f t="shared" si="437"/>
        <v>0</v>
      </c>
      <c r="AV1058" s="10">
        <f t="shared" si="438"/>
        <v>9</v>
      </c>
      <c r="AW1058" s="22">
        <f t="shared" si="439"/>
        <v>0</v>
      </c>
      <c r="AX1058" s="5">
        <f t="shared" si="440"/>
        <v>0</v>
      </c>
      <c r="AY1058" s="4">
        <f>IF(
  AND(Tabela1[[#This Row],[GRUPO | ITEM]]="PALHETAS",NOT(OR(MID(Tabela1[[#This Row],[ITEM]],1,5)="YN-PF",MID(Tabela1[[#This Row],[ITEM]],1,5)="YN-PC"))),
  0,
  IF(
    ROUNDUP(
      IF(
        IF(D1058="A",13-SUM(AR1058:AU1058),IF(D1058="B",11-SUM(AR1058:AU1058),IF(D1058="C",7-SUM(AR1058:AU1058))))
        &lt;0,
        0,
        IF(D1058="A",13-SUM(AR1058:AU1058),IF(D1058="B",11-SUM(AR1058:AU1058),IF(D1058="C",7-SUM(AR1058:AU1058))))
      )
      *AE1058/C1058, 0
    )
    *C1058 = 0,
    0,
    ROUNDUP(
      IF(
        IF(D1058="A",13-SUM(AR1058:AU1058),IF(D1058="B",11-SUM(AR1058:AU1058),IF(D1058="C",7-SUM(AR1058:AU1058))))
        &lt;0,
        0,
        IF(D1058="A",13-SUM(AR1058:AU1058),IF(D1058="B",11-SUM(AR1058:AU1058),IF(D1058="C",7-SUM(AR1058:AU1058))))
      )
      *AE1058/C1058, 0
    ) *C1058
  )
)</f>
        <v>0</v>
      </c>
      <c r="AZ1058" s="26">
        <f>IF(OR(COUNTIF(AB1058,"&gt;="&amp;1.5)+COUNTIF(AA1058,"&gt;="&amp;1.5)+COUNTIF(Z1058,"&gt;="&amp;1.5)+COUNTIF(Y1058,"&gt;="&amp;1.5)+COUNTIF(X1058,"&gt;="&amp;1.5)&gt;=2,COUNTIF(AB1058,"&gt;="&amp;2)&gt;=1,AND(AA1058&gt;=1.5,AB1058&lt;=0.3,AI1058=0)),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+IFERROR(BA1058*C1058,0),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+IFERROR(BA1058*C1058,0),
IFERROR(AVERAGEIF(Tabela1[[#This Row],[COMPRA PADRÃO]:[COMPRA &gt;30%]],"&gt;"&amp;0,Tabela1[[#This Row],[COMPRA PADRÃO]:[COMPRA &gt;30%]]),
0))/Tabela1[[#This Row],[U/CX]],0)*Tabela1[[#This Row],[U/CX]])</f>
        <v>0</v>
      </c>
      <c r="BA1058" s="19"/>
      <c r="BB1058" s="19"/>
      <c r="BC1058" s="5"/>
      <c r="BD1058" s="43">
        <f t="shared" si="441"/>
        <v>0.45283018867924529</v>
      </c>
      <c r="BE1058" s="44">
        <f>Tabela1[[#This Row],[MÉDIA DIÁRIA]]*180</f>
        <v>81.509433962264154</v>
      </c>
      <c r="BF1058" s="44">
        <f>Tabela1[[#This Row],[MÉDIA DIÁRIA]]*IF(Tabela1[[#This Row],[ABC FAT]]="A",(13*22),IF(Tabela1[[#This Row],[ABC FAT]]="B",(9*22),IF(Tabela1[[#This Row],[ABC FAT]]="C",(3*22),0)))</f>
        <v>29.886792452830189</v>
      </c>
      <c r="BG1058" s="44">
        <f>SUM(Tabela1[[#This Row],[ESTOQUE TOTAL]],Tabela1[[#This Row],[TRÂNSITO TOTAL]])</f>
        <v>360</v>
      </c>
      <c r="BH10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1.2268518518518519E-2</v>
      </c>
    </row>
    <row r="1059" spans="1:61" s="3" customFormat="1" x14ac:dyDescent="0.2">
      <c r="A1059" s="4" t="s">
        <v>202</v>
      </c>
      <c r="B1059" s="4" t="s">
        <v>314</v>
      </c>
      <c r="C1059" s="4">
        <v>15</v>
      </c>
      <c r="D1059" s="4" t="s">
        <v>85</v>
      </c>
      <c r="E1059" s="5"/>
      <c r="F1059" s="4">
        <v>15</v>
      </c>
      <c r="G1059" s="4">
        <v>15</v>
      </c>
      <c r="H1059" s="4">
        <v>30</v>
      </c>
      <c r="I1059" s="4"/>
      <c r="J1059" s="4"/>
      <c r="K1059" s="4">
        <v>30</v>
      </c>
      <c r="L1059" s="4"/>
      <c r="M1059" s="4"/>
      <c r="N1059" s="4"/>
      <c r="O1059" s="4"/>
      <c r="P1059" s="4"/>
      <c r="Q1059" s="13">
        <f t="shared" si="416"/>
        <v>0</v>
      </c>
      <c r="R1059" s="16">
        <f t="shared" si="417"/>
        <v>0.66666666666666663</v>
      </c>
      <c r="S1059" s="16">
        <f t="shared" si="418"/>
        <v>0.66666666666666663</v>
      </c>
      <c r="T1059" s="16">
        <f t="shared" si="419"/>
        <v>1.3333333333333333</v>
      </c>
      <c r="U1059" s="16">
        <f t="shared" si="420"/>
        <v>0</v>
      </c>
      <c r="V1059" s="16">
        <f t="shared" si="421"/>
        <v>0</v>
      </c>
      <c r="W1059" s="16">
        <f t="shared" si="422"/>
        <v>1.3333333333333333</v>
      </c>
      <c r="X1059" s="16">
        <f t="shared" si="423"/>
        <v>0</v>
      </c>
      <c r="Y1059" s="16">
        <f t="shared" si="424"/>
        <v>0</v>
      </c>
      <c r="Z1059" s="16">
        <f t="shared" si="425"/>
        <v>0</v>
      </c>
      <c r="AA1059" s="16">
        <f t="shared" si="426"/>
        <v>0</v>
      </c>
      <c r="AB1059" s="17">
        <f t="shared" si="427"/>
        <v>0</v>
      </c>
      <c r="AC1059" s="15">
        <v>1519.05</v>
      </c>
      <c r="AD1059" s="14">
        <f>AVERAGE(Tabela1[[#This Row],[202407-JUL]:[202506-JUN]])</f>
        <v>22.5</v>
      </c>
      <c r="AE1059" s="14">
        <f t="shared" si="428"/>
        <v>22.5</v>
      </c>
      <c r="AF1059" s="5">
        <v>0</v>
      </c>
      <c r="AG1059" s="6">
        <v>255</v>
      </c>
      <c r="AH1059" s="4">
        <v>0</v>
      </c>
      <c r="AI1059" s="23">
        <f>SUM(Tabela1[[#This Row],[ESTOQUE RJ]:[ESTOQUE SC]])</f>
        <v>255</v>
      </c>
      <c r="AJ1059" s="4">
        <v>0</v>
      </c>
      <c r="AK1059" s="4">
        <v>0</v>
      </c>
      <c r="AL1059" s="24">
        <f>SUM(Tabela1[[#This Row],[QTD CONTAINER]:[QTD FÁBRICA]])</f>
        <v>0</v>
      </c>
      <c r="AM1059" s="7">
        <f t="shared" si="429"/>
        <v>11.333333333333334</v>
      </c>
      <c r="AN1059" s="7">
        <f t="shared" si="430"/>
        <v>0</v>
      </c>
      <c r="AO1059" s="8">
        <f t="shared" si="431"/>
        <v>0</v>
      </c>
      <c r="AP1059" s="9">
        <f t="shared" si="432"/>
        <v>0</v>
      </c>
      <c r="AQ1059" s="25">
        <f t="shared" si="433"/>
        <v>11.333333333333334</v>
      </c>
      <c r="AR1059" s="18">
        <f t="shared" si="434"/>
        <v>11.333333333333334</v>
      </c>
      <c r="AS1059" s="7">
        <f t="shared" si="435"/>
        <v>0</v>
      </c>
      <c r="AT1059" s="8">
        <f t="shared" si="436"/>
        <v>0</v>
      </c>
      <c r="AU1059" s="9">
        <f t="shared" si="437"/>
        <v>0</v>
      </c>
      <c r="AV1059" s="10">
        <f t="shared" si="438"/>
        <v>11.333333333333334</v>
      </c>
      <c r="AW1059" s="22">
        <f t="shared" si="439"/>
        <v>0</v>
      </c>
      <c r="AX1059" s="5">
        <f t="shared" si="440"/>
        <v>0</v>
      </c>
      <c r="AY1059" s="4">
        <f>IF(
  AND(Tabela1[[#This Row],[GRUPO | ITEM]]="PALHETAS",NOT(OR(MID(Tabela1[[#This Row],[ITEM]],1,5)="YN-PF",MID(Tabela1[[#This Row],[ITEM]],1,5)="YN-PC"))),
  0,
  IF(
    ROUNDUP(
      IF(
        IF(D1059="A",13-SUM(AR1059:AU1059),IF(D1059="B",11-SUM(AR1059:AU1059),IF(D1059="C",7-SUM(AR1059:AU1059))))
        &lt;0,
        0,
        IF(D1059="A",13-SUM(AR1059:AU1059),IF(D1059="B",11-SUM(AR1059:AU1059),IF(D1059="C",7-SUM(AR1059:AU1059))))
      )
      *AE1059/C1059, 0
    )
    *C1059 = 0,
    0,
    ROUNDUP(
      IF(
        IF(D1059="A",13-SUM(AR1059:AU1059),IF(D1059="B",11-SUM(AR1059:AU1059),IF(D1059="C",7-SUM(AR1059:AU1059))))
        &lt;0,
        0,
        IF(D1059="A",13-SUM(AR1059:AU1059),IF(D1059="B",11-SUM(AR1059:AU1059),IF(D1059="C",7-SUM(AR1059:AU1059))))
      )
      *AE1059/C1059, 0
    ) *C1059
  )
)</f>
        <v>0</v>
      </c>
      <c r="AZ1059" s="26">
        <f>IF(OR(COUNTIF(AB1059,"&gt;="&amp;1.5)+COUNTIF(AA1059,"&gt;="&amp;1.5)+COUNTIF(Z1059,"&gt;="&amp;1.5)+COUNTIF(Y1059,"&gt;="&amp;1.5)+COUNTIF(X1059,"&gt;="&amp;1.5)&gt;=2,COUNTIF(AB1059,"&gt;="&amp;2)&gt;=1,AND(AA1059&gt;=1.5,AB1059&lt;=0.3,AI1059=0)),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+IFERROR(BA1059*C1059,0),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+IFERROR(BA1059*C1059,0),
IFERROR(AVERAGEIF(Tabela1[[#This Row],[COMPRA PADRÃO]:[COMPRA &gt;30%]],"&gt;"&amp;0,Tabela1[[#This Row],[COMPRA PADRÃO]:[COMPRA &gt;30%]]),
0))/Tabela1[[#This Row],[U/CX]],0)*Tabela1[[#This Row],[U/CX]])</f>
        <v>0</v>
      </c>
      <c r="BA1059" s="19"/>
      <c r="BB1059" s="19"/>
      <c r="BC1059" s="5"/>
      <c r="BD1059" s="43">
        <f t="shared" si="441"/>
        <v>0.33962264150943394</v>
      </c>
      <c r="BE1059" s="44">
        <f>Tabela1[[#This Row],[MÉDIA DIÁRIA]]*180</f>
        <v>61.132075471698109</v>
      </c>
      <c r="BF1059" s="44">
        <f>Tabela1[[#This Row],[MÉDIA DIÁRIA]]*IF(Tabela1[[#This Row],[ABC FAT]]="A",(13*22),IF(Tabela1[[#This Row],[ABC FAT]]="B",(9*22),IF(Tabela1[[#This Row],[ABC FAT]]="C",(3*22),0)))</f>
        <v>22.415094339622641</v>
      </c>
      <c r="BG1059" s="44">
        <f>SUM(Tabela1[[#This Row],[ESTOQUE TOTAL]],Tabela1[[#This Row],[TRÂNSITO TOTAL]])</f>
        <v>255</v>
      </c>
      <c r="BH10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060" spans="1:61" s="3" customFormat="1" x14ac:dyDescent="0.2">
      <c r="A1060" s="4" t="s">
        <v>34</v>
      </c>
      <c r="B1060" s="4" t="s">
        <v>572</v>
      </c>
      <c r="C1060" s="4">
        <v>200</v>
      </c>
      <c r="D1060" s="4" t="s">
        <v>85</v>
      </c>
      <c r="E1060" s="5">
        <v>20</v>
      </c>
      <c r="F1060" s="4">
        <v>30</v>
      </c>
      <c r="G1060" s="4">
        <v>15</v>
      </c>
      <c r="H1060" s="4"/>
      <c r="I1060" s="4"/>
      <c r="J1060" s="4">
        <v>10</v>
      </c>
      <c r="K1060" s="4"/>
      <c r="L1060" s="4">
        <v>6</v>
      </c>
      <c r="M1060" s="4"/>
      <c r="N1060" s="4">
        <v>10</v>
      </c>
      <c r="O1060" s="4">
        <v>10</v>
      </c>
      <c r="P1060" s="4">
        <v>10</v>
      </c>
      <c r="Q1060" s="13">
        <f t="shared" si="416"/>
        <v>1.4414414414414414</v>
      </c>
      <c r="R1060" s="16">
        <f t="shared" si="417"/>
        <v>2.1621621621621623</v>
      </c>
      <c r="S1060" s="16">
        <f t="shared" si="418"/>
        <v>1.0810810810810811</v>
      </c>
      <c r="T1060" s="16">
        <f t="shared" si="419"/>
        <v>0</v>
      </c>
      <c r="U1060" s="16">
        <f t="shared" si="420"/>
        <v>0</v>
      </c>
      <c r="V1060" s="16">
        <f t="shared" si="421"/>
        <v>0.72072072072072069</v>
      </c>
      <c r="W1060" s="16">
        <f t="shared" si="422"/>
        <v>0</v>
      </c>
      <c r="X1060" s="16">
        <f t="shared" si="423"/>
        <v>0.43243243243243246</v>
      </c>
      <c r="Y1060" s="16">
        <f t="shared" si="424"/>
        <v>0</v>
      </c>
      <c r="Z1060" s="16">
        <f t="shared" si="425"/>
        <v>0.72072072072072069</v>
      </c>
      <c r="AA1060" s="16">
        <f t="shared" si="426"/>
        <v>0.72072072072072069</v>
      </c>
      <c r="AB1060" s="17">
        <f t="shared" si="427"/>
        <v>0.72072072072072069</v>
      </c>
      <c r="AC1060" s="15">
        <v>3713.78</v>
      </c>
      <c r="AD1060" s="14">
        <f>AVERAGE(Tabela1[[#This Row],[202407-JUL]:[202506-JUN]])</f>
        <v>13.875</v>
      </c>
      <c r="AE1060" s="14">
        <f t="shared" si="428"/>
        <v>13.875</v>
      </c>
      <c r="AF1060" s="5">
        <v>0</v>
      </c>
      <c r="AG1060" s="6">
        <v>334</v>
      </c>
      <c r="AH1060" s="4">
        <v>0</v>
      </c>
      <c r="AI1060" s="23">
        <f>SUM(Tabela1[[#This Row],[ESTOQUE RJ]:[ESTOQUE SC]])</f>
        <v>334</v>
      </c>
      <c r="AJ1060" s="4">
        <v>0</v>
      </c>
      <c r="AK1060" s="4">
        <v>0</v>
      </c>
      <c r="AL1060" s="24">
        <f>SUM(Tabela1[[#This Row],[QTD CONTAINER]:[QTD FÁBRICA]])</f>
        <v>0</v>
      </c>
      <c r="AM1060" s="7">
        <f t="shared" si="429"/>
        <v>24.072072072072071</v>
      </c>
      <c r="AN1060" s="7">
        <f t="shared" si="430"/>
        <v>0</v>
      </c>
      <c r="AO1060" s="8">
        <f t="shared" si="431"/>
        <v>0</v>
      </c>
      <c r="AP1060" s="9">
        <f t="shared" si="432"/>
        <v>0</v>
      </c>
      <c r="AQ1060" s="25">
        <f t="shared" si="433"/>
        <v>24.072072072072071</v>
      </c>
      <c r="AR1060" s="18">
        <f t="shared" si="434"/>
        <v>24.072072072072071</v>
      </c>
      <c r="AS1060" s="7">
        <f t="shared" si="435"/>
        <v>0</v>
      </c>
      <c r="AT1060" s="8">
        <f t="shared" si="436"/>
        <v>0</v>
      </c>
      <c r="AU1060" s="9">
        <f t="shared" si="437"/>
        <v>0</v>
      </c>
      <c r="AV1060" s="10">
        <f t="shared" si="438"/>
        <v>24.072072072072071</v>
      </c>
      <c r="AW1060" s="22">
        <f t="shared" si="439"/>
        <v>0</v>
      </c>
      <c r="AX1060" s="5">
        <f t="shared" si="440"/>
        <v>0</v>
      </c>
      <c r="AY1060" s="4">
        <f>IF(
  AND(Tabela1[[#This Row],[GRUPO | ITEM]]="PALHETAS",NOT(OR(MID(Tabela1[[#This Row],[ITEM]],1,5)="YN-PF",MID(Tabela1[[#This Row],[ITEM]],1,5)="YN-PC"))),
  0,
  IF(
    ROUNDUP(
      IF(
        IF(D1060="A",13-SUM(AR1060:AU1060),IF(D1060="B",11-SUM(AR1060:AU1060),IF(D1060="C",7-SUM(AR1060:AU1060))))
        &lt;0,
        0,
        IF(D1060="A",13-SUM(AR1060:AU1060),IF(D1060="B",11-SUM(AR1060:AU1060),IF(D1060="C",7-SUM(AR1060:AU1060))))
      )
      *AE1060/C1060, 0
    )
    *C1060 = 0,
    0,
    ROUNDUP(
      IF(
        IF(D1060="A",13-SUM(AR1060:AU1060),IF(D1060="B",11-SUM(AR1060:AU1060),IF(D1060="C",7-SUM(AR1060:AU1060))))
        &lt;0,
        0,
        IF(D1060="A",13-SUM(AR1060:AU1060),IF(D1060="B",11-SUM(AR1060:AU1060),IF(D1060="C",7-SUM(AR1060:AU1060))))
      )
      *AE1060/C1060, 0
    ) *C1060
  )
)</f>
        <v>0</v>
      </c>
      <c r="AZ1060" s="26">
        <f>IF(OR(COUNTIF(AB1060,"&gt;="&amp;1.5)+COUNTIF(AA1060,"&gt;="&amp;1.5)+COUNTIF(Z1060,"&gt;="&amp;1.5)+COUNTIF(Y1060,"&gt;="&amp;1.5)+COUNTIF(X1060,"&gt;="&amp;1.5)&gt;=2,COUNTIF(AB1060,"&gt;="&amp;2)&gt;=1,AND(AA1060&gt;=1.5,AB1060&lt;=0.3,AI1060=0)),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+IFERROR(BA1060*C1060,0),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+IFERROR(BA1060*C1060,0),
IFERROR(AVERAGEIF(Tabela1[[#This Row],[COMPRA PADRÃO]:[COMPRA &gt;30%]],"&gt;"&amp;0,Tabela1[[#This Row],[COMPRA PADRÃO]:[COMPRA &gt;30%]]),
0))/Tabela1[[#This Row],[U/CX]],0)*Tabela1[[#This Row],[U/CX]])</f>
        <v>0</v>
      </c>
      <c r="BA1060" s="19"/>
      <c r="BB1060" s="19"/>
      <c r="BC1060" s="5"/>
      <c r="BD1060" s="43">
        <f t="shared" si="441"/>
        <v>0.4188679245283019</v>
      </c>
      <c r="BE1060" s="44">
        <f>Tabela1[[#This Row],[MÉDIA DIÁRIA]]*180</f>
        <v>75.396226415094347</v>
      </c>
      <c r="BF1060" s="44">
        <f>Tabela1[[#This Row],[MÉDIA DIÁRIA]]*IF(Tabela1[[#This Row],[ABC FAT]]="A",(13*22),IF(Tabela1[[#This Row],[ABC FAT]]="B",(9*22),IF(Tabela1[[#This Row],[ABC FAT]]="C",(3*22),0)))</f>
        <v>27.645283018867925</v>
      </c>
      <c r="BG1060" s="44">
        <f>SUM(Tabela1[[#This Row],[ESTOQUE TOTAL]],Tabela1[[#This Row],[TRÂNSITO TOTAL]])</f>
        <v>334</v>
      </c>
      <c r="BH10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1.3263263263263263E-2</v>
      </c>
    </row>
    <row r="1061" spans="1:61" s="3" customFormat="1" x14ac:dyDescent="0.2">
      <c r="A1061" s="4" t="s">
        <v>34</v>
      </c>
      <c r="B1061" s="4" t="s">
        <v>533</v>
      </c>
      <c r="C1061" s="4">
        <v>50</v>
      </c>
      <c r="D1061" s="4" t="s">
        <v>85</v>
      </c>
      <c r="E1061" s="5"/>
      <c r="F1061" s="4">
        <v>10</v>
      </c>
      <c r="G1061" s="4">
        <v>10</v>
      </c>
      <c r="H1061" s="4"/>
      <c r="I1061" s="4">
        <v>50</v>
      </c>
      <c r="J1061" s="4">
        <v>30</v>
      </c>
      <c r="K1061" s="4">
        <v>10</v>
      </c>
      <c r="L1061" s="4">
        <v>20</v>
      </c>
      <c r="M1061" s="4"/>
      <c r="N1061" s="4"/>
      <c r="O1061" s="4"/>
      <c r="P1061" s="4"/>
      <c r="Q1061" s="13">
        <f t="shared" si="416"/>
        <v>0</v>
      </c>
      <c r="R1061" s="16">
        <f t="shared" si="417"/>
        <v>0.46153846153846151</v>
      </c>
      <c r="S1061" s="16">
        <f t="shared" si="418"/>
        <v>0.46153846153846151</v>
      </c>
      <c r="T1061" s="16">
        <f t="shared" si="419"/>
        <v>0</v>
      </c>
      <c r="U1061" s="16">
        <f t="shared" si="420"/>
        <v>2.3076923076923075</v>
      </c>
      <c r="V1061" s="16">
        <f t="shared" si="421"/>
        <v>1.3846153846153846</v>
      </c>
      <c r="W1061" s="16">
        <f t="shared" si="422"/>
        <v>0.46153846153846151</v>
      </c>
      <c r="X1061" s="16">
        <f t="shared" si="423"/>
        <v>0.92307692307692302</v>
      </c>
      <c r="Y1061" s="16">
        <f t="shared" si="424"/>
        <v>0</v>
      </c>
      <c r="Z1061" s="16">
        <f t="shared" si="425"/>
        <v>0</v>
      </c>
      <c r="AA1061" s="16">
        <f t="shared" si="426"/>
        <v>0</v>
      </c>
      <c r="AB1061" s="17">
        <f t="shared" si="427"/>
        <v>0</v>
      </c>
      <c r="AC1061" s="15">
        <v>3987.7</v>
      </c>
      <c r="AD1061" s="14">
        <f>AVERAGE(Tabela1[[#This Row],[202407-JUL]:[202506-JUN]])</f>
        <v>21.666666666666668</v>
      </c>
      <c r="AE1061" s="14">
        <f t="shared" si="428"/>
        <v>21.666666666666668</v>
      </c>
      <c r="AF1061" s="5">
        <v>0</v>
      </c>
      <c r="AG1061" s="6">
        <v>393</v>
      </c>
      <c r="AH1061" s="4">
        <v>0</v>
      </c>
      <c r="AI1061" s="23">
        <f>SUM(Tabela1[[#This Row],[ESTOQUE RJ]:[ESTOQUE SC]])</f>
        <v>393</v>
      </c>
      <c r="AJ1061" s="4">
        <v>0</v>
      </c>
      <c r="AK1061" s="4">
        <v>0</v>
      </c>
      <c r="AL1061" s="24">
        <f>SUM(Tabela1[[#This Row],[QTD CONTAINER]:[QTD FÁBRICA]])</f>
        <v>0</v>
      </c>
      <c r="AM1061" s="7">
        <f t="shared" si="429"/>
        <v>18.138461538461538</v>
      </c>
      <c r="AN1061" s="7">
        <f t="shared" si="430"/>
        <v>0</v>
      </c>
      <c r="AO1061" s="8">
        <f t="shared" si="431"/>
        <v>0</v>
      </c>
      <c r="AP1061" s="9">
        <f t="shared" si="432"/>
        <v>0</v>
      </c>
      <c r="AQ1061" s="25">
        <f t="shared" si="433"/>
        <v>18.138461538461538</v>
      </c>
      <c r="AR1061" s="18">
        <f t="shared" si="434"/>
        <v>18.138461538461538</v>
      </c>
      <c r="AS1061" s="7">
        <f t="shared" si="435"/>
        <v>0</v>
      </c>
      <c r="AT1061" s="8">
        <f t="shared" si="436"/>
        <v>0</v>
      </c>
      <c r="AU1061" s="9">
        <f t="shared" si="437"/>
        <v>0</v>
      </c>
      <c r="AV1061" s="10">
        <f t="shared" si="438"/>
        <v>18.138461538461538</v>
      </c>
      <c r="AW1061" s="22">
        <f t="shared" si="439"/>
        <v>0</v>
      </c>
      <c r="AX1061" s="5">
        <f t="shared" si="440"/>
        <v>0</v>
      </c>
      <c r="AY1061" s="4">
        <f>IF(
  AND(Tabela1[[#This Row],[GRUPO | ITEM]]="PALHETAS",NOT(OR(MID(Tabela1[[#This Row],[ITEM]],1,5)="YN-PF",MID(Tabela1[[#This Row],[ITEM]],1,5)="YN-PC"))),
  0,
  IF(
    ROUNDUP(
      IF(
        IF(D1061="A",13-SUM(AR1061:AU1061),IF(D1061="B",11-SUM(AR1061:AU1061),IF(D1061="C",7-SUM(AR1061:AU1061))))
        &lt;0,
        0,
        IF(D1061="A",13-SUM(AR1061:AU1061),IF(D1061="B",11-SUM(AR1061:AU1061),IF(D1061="C",7-SUM(AR1061:AU1061))))
      )
      *AE1061/C1061, 0
    )
    *C1061 = 0,
    0,
    ROUNDUP(
      IF(
        IF(D1061="A",13-SUM(AR1061:AU1061),IF(D1061="B",11-SUM(AR1061:AU1061),IF(D1061="C",7-SUM(AR1061:AU1061))))
        &lt;0,
        0,
        IF(D1061="A",13-SUM(AR1061:AU1061),IF(D1061="B",11-SUM(AR1061:AU1061),IF(D1061="C",7-SUM(AR1061:AU1061))))
      )
      *AE1061/C1061, 0
    ) *C1061
  )
)</f>
        <v>0</v>
      </c>
      <c r="AZ1061" s="26">
        <f>IF(OR(COUNTIF(AB1061,"&gt;="&amp;1.5)+COUNTIF(AA1061,"&gt;="&amp;1.5)+COUNTIF(Z1061,"&gt;="&amp;1.5)+COUNTIF(Y1061,"&gt;="&amp;1.5)+COUNTIF(X1061,"&gt;="&amp;1.5)&gt;=2,COUNTIF(AB1061,"&gt;="&amp;2)&gt;=1,AND(AA1061&gt;=1.5,AB1061&lt;=0.3,AI1061=0)),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+IFERROR(BA1061*C1061,0),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+IFERROR(BA1061*C1061,0),
IFERROR(AVERAGEIF(Tabela1[[#This Row],[COMPRA PADRÃO]:[COMPRA &gt;30%]],"&gt;"&amp;0,Tabela1[[#This Row],[COMPRA PADRÃO]:[COMPRA &gt;30%]]),
0))/Tabela1[[#This Row],[U/CX]],0)*Tabela1[[#This Row],[U/CX]])</f>
        <v>0</v>
      </c>
      <c r="BA1061" s="19"/>
      <c r="BB1061" s="19"/>
      <c r="BC1061" s="41"/>
      <c r="BD1061" s="43">
        <f t="shared" si="441"/>
        <v>0.49056603773584906</v>
      </c>
      <c r="BE1061" s="44">
        <f>Tabela1[[#This Row],[MÉDIA DIÁRIA]]*180</f>
        <v>88.301886792452834</v>
      </c>
      <c r="BF1061" s="44">
        <f>Tabela1[[#This Row],[MÉDIA DIÁRIA]]*IF(Tabela1[[#This Row],[ABC FAT]]="A",(13*22),IF(Tabela1[[#This Row],[ABC FAT]]="B",(9*22),IF(Tabela1[[#This Row],[ABC FAT]]="C",(3*22),0)))</f>
        <v>32.377358490566039</v>
      </c>
      <c r="BG1061" s="44">
        <f>SUM(Tabela1[[#This Row],[ESTOQUE TOTAL]],Tabela1[[#This Row],[TRÂNSITO TOTAL]])</f>
        <v>393</v>
      </c>
      <c r="BH10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1.1324786324786324E-2</v>
      </c>
    </row>
    <row r="1062" spans="1:61" s="3" customFormat="1" x14ac:dyDescent="0.2">
      <c r="A1062" s="4" t="s">
        <v>39</v>
      </c>
      <c r="B1062" s="4" t="s">
        <v>1203</v>
      </c>
      <c r="C1062" s="4">
        <v>20</v>
      </c>
      <c r="D1062" s="4" t="s">
        <v>16</v>
      </c>
      <c r="E1062" s="5"/>
      <c r="F1062" s="4"/>
      <c r="G1062" s="4"/>
      <c r="H1062" s="4"/>
      <c r="I1062" s="4"/>
      <c r="J1062" s="4"/>
      <c r="K1062" s="4"/>
      <c r="L1062" s="4"/>
      <c r="M1062" s="4">
        <v>61</v>
      </c>
      <c r="N1062" s="4">
        <v>52</v>
      </c>
      <c r="O1062" s="4">
        <v>122</v>
      </c>
      <c r="P1062" s="4">
        <v>63</v>
      </c>
      <c r="Q1062" s="13">
        <f t="shared" si="416"/>
        <v>0</v>
      </c>
      <c r="R1062" s="16">
        <f t="shared" si="417"/>
        <v>0</v>
      </c>
      <c r="S1062" s="16">
        <f t="shared" si="418"/>
        <v>0</v>
      </c>
      <c r="T1062" s="16">
        <f t="shared" si="419"/>
        <v>0</v>
      </c>
      <c r="U1062" s="16">
        <f t="shared" si="420"/>
        <v>0</v>
      </c>
      <c r="V1062" s="16">
        <f t="shared" si="421"/>
        <v>0</v>
      </c>
      <c r="W1062" s="16">
        <f t="shared" si="422"/>
        <v>0</v>
      </c>
      <c r="X1062" s="16">
        <f t="shared" si="423"/>
        <v>0</v>
      </c>
      <c r="Y1062" s="16">
        <f t="shared" si="424"/>
        <v>0.81879194630872487</v>
      </c>
      <c r="Z1062" s="16">
        <f t="shared" si="425"/>
        <v>0.69798657718120805</v>
      </c>
      <c r="AA1062" s="16">
        <f t="shared" si="426"/>
        <v>1.6375838926174497</v>
      </c>
      <c r="AB1062" s="17">
        <f t="shared" si="427"/>
        <v>0.84563758389261745</v>
      </c>
      <c r="AC1062" s="15">
        <v>52594.85</v>
      </c>
      <c r="AD1062" s="14">
        <f>AVERAGE(Tabela1[[#This Row],[202407-JUL]:[202506-JUN]])</f>
        <v>74.5</v>
      </c>
      <c r="AE1062" s="14">
        <f t="shared" si="428"/>
        <v>74.5</v>
      </c>
      <c r="AF1062" s="5">
        <v>0</v>
      </c>
      <c r="AG1062" s="6">
        <v>806</v>
      </c>
      <c r="AH1062" s="4">
        <v>0</v>
      </c>
      <c r="AI1062" s="23">
        <f>SUM(Tabela1[[#This Row],[ESTOQUE RJ]:[ESTOQUE SC]])</f>
        <v>806</v>
      </c>
      <c r="AJ1062" s="4">
        <v>0</v>
      </c>
      <c r="AK1062" s="4">
        <v>0</v>
      </c>
      <c r="AL1062" s="24">
        <f>SUM(Tabela1[[#This Row],[QTD CONTAINER]:[QTD FÁBRICA]])</f>
        <v>0</v>
      </c>
      <c r="AM1062" s="7">
        <f t="shared" si="429"/>
        <v>10.818791946308725</v>
      </c>
      <c r="AN1062" s="7">
        <f t="shared" si="430"/>
        <v>0</v>
      </c>
      <c r="AO1062" s="8">
        <f t="shared" si="431"/>
        <v>0</v>
      </c>
      <c r="AP1062" s="9">
        <f t="shared" si="432"/>
        <v>0</v>
      </c>
      <c r="AQ1062" s="25">
        <f t="shared" si="433"/>
        <v>10.818791946308725</v>
      </c>
      <c r="AR1062" s="18">
        <f t="shared" si="434"/>
        <v>10.818791946308725</v>
      </c>
      <c r="AS1062" s="7">
        <f t="shared" si="435"/>
        <v>0</v>
      </c>
      <c r="AT1062" s="8">
        <f t="shared" si="436"/>
        <v>0</v>
      </c>
      <c r="AU1062" s="9">
        <f t="shared" si="437"/>
        <v>0</v>
      </c>
      <c r="AV1062" s="10">
        <f t="shared" si="438"/>
        <v>10.818791946308725</v>
      </c>
      <c r="AW1062" s="22">
        <f t="shared" si="439"/>
        <v>0.26845637583892618</v>
      </c>
      <c r="AX1062" s="5">
        <f t="shared" si="440"/>
        <v>20</v>
      </c>
      <c r="AY1062" s="4">
        <f>IF(
  AND(Tabela1[[#This Row],[GRUPO | ITEM]]="PALHETAS",NOT(OR(MID(Tabela1[[#This Row],[ITEM]],1,5)="YN-PF",MID(Tabela1[[#This Row],[ITEM]],1,5)="YN-PC"))),
  0,
  IF(
    ROUNDUP(
      IF(
        IF(D1062="A",13-SUM(AR1062:AU1062),IF(D1062="B",11-SUM(AR1062:AU1062),IF(D1062="C",7-SUM(AR1062:AU1062))))
        &lt;0,
        0,
        IF(D1062="A",13-SUM(AR1062:AU1062),IF(D1062="B",11-SUM(AR1062:AU1062),IF(D1062="C",7-SUM(AR1062:AU1062))))
      )
      *AE1062/C1062, 0
    )
    *C1062 = 0,
    0,
    ROUNDUP(
      IF(
        IF(D1062="A",13-SUM(AR1062:AU1062),IF(D1062="B",11-SUM(AR1062:AU1062),IF(D1062="C",7-SUM(AR1062:AU1062))))
        &lt;0,
        0,
        IF(D1062="A",13-SUM(AR1062:AU1062),IF(D1062="B",11-SUM(AR1062:AU1062),IF(D1062="C",7-SUM(AR1062:AU1062))))
      )
      *AE1062/C1062, 0
    ) *C1062
  )
)</f>
        <v>20</v>
      </c>
      <c r="AZ1062" s="26">
        <f>IF(OR(COUNTIF(AB1062,"&gt;="&amp;1.5)+COUNTIF(AA1062,"&gt;="&amp;1.5)+COUNTIF(Z1062,"&gt;="&amp;1.5)+COUNTIF(Y1062,"&gt;="&amp;1.5)+COUNTIF(X1062,"&gt;="&amp;1.5)&gt;=2,COUNTIF(AB1062,"&gt;="&amp;2)&gt;=1,AND(AA1062&gt;=1.5,AB1062&lt;=0.3,AI1062=0)),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+IFERROR(BA1062*C1062,0),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+IFERROR(BA1062*C1062,0),
IFERROR(AVERAGEIF(Tabela1[[#This Row],[COMPRA PADRÃO]:[COMPRA &gt;30%]],"&gt;"&amp;0,Tabela1[[#This Row],[COMPRA PADRÃO]:[COMPRA &gt;30%]]),
0))/Tabela1[[#This Row],[U/CX]],0)*Tabela1[[#This Row],[U/CX]])</f>
        <v>20</v>
      </c>
      <c r="BA1062" s="19"/>
      <c r="BB1062" s="19"/>
      <c r="BC1062" s="5"/>
      <c r="BD1062" s="43">
        <f t="shared" si="441"/>
        <v>1.1245283018867924</v>
      </c>
      <c r="BE1062" s="44">
        <f>Tabela1[[#This Row],[MÉDIA DIÁRIA]]*180</f>
        <v>202.41509433962264</v>
      </c>
      <c r="BF1062" s="44">
        <f>Tabela1[[#This Row],[MÉDIA DIÁRIA]]*IF(Tabela1[[#This Row],[ABC FAT]]="A",(13*22),IF(Tabela1[[#This Row],[ABC FAT]]="B",(9*22),IF(Tabela1[[#This Row],[ABC FAT]]="C",(3*22),0)))</f>
        <v>222.65660377358489</v>
      </c>
      <c r="BG1062" s="44">
        <f>SUM(Tabela1[[#This Row],[ESTOQUE TOTAL]],Tabela1[[#This Row],[TRÂNSITO TOTAL]])</f>
        <v>806</v>
      </c>
      <c r="BH10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4.94034302759135E-3</v>
      </c>
    </row>
    <row r="1063" spans="1:61" s="3" customFormat="1" x14ac:dyDescent="0.2">
      <c r="A1063" s="4" t="s">
        <v>414</v>
      </c>
      <c r="B1063" s="4" t="s">
        <v>424</v>
      </c>
      <c r="C1063" s="4">
        <v>50</v>
      </c>
      <c r="D1063" s="4" t="s">
        <v>85</v>
      </c>
      <c r="E1063" s="5"/>
      <c r="F1063" s="4">
        <v>65</v>
      </c>
      <c r="G1063" s="4"/>
      <c r="H1063" s="4">
        <v>20</v>
      </c>
      <c r="I1063" s="4">
        <v>100</v>
      </c>
      <c r="J1063" s="4"/>
      <c r="K1063" s="4">
        <v>30</v>
      </c>
      <c r="L1063" s="4"/>
      <c r="M1063" s="4">
        <v>20</v>
      </c>
      <c r="N1063" s="4"/>
      <c r="O1063" s="4"/>
      <c r="P1063" s="4">
        <v>20</v>
      </c>
      <c r="Q1063" s="13">
        <f t="shared" si="416"/>
        <v>0</v>
      </c>
      <c r="R1063" s="16">
        <f t="shared" si="417"/>
        <v>1.5294117647058822</v>
      </c>
      <c r="S1063" s="16">
        <f t="shared" si="418"/>
        <v>0</v>
      </c>
      <c r="T1063" s="16">
        <f t="shared" si="419"/>
        <v>0.47058823529411764</v>
      </c>
      <c r="U1063" s="16">
        <f t="shared" si="420"/>
        <v>2.3529411764705883</v>
      </c>
      <c r="V1063" s="16">
        <f t="shared" si="421"/>
        <v>0</v>
      </c>
      <c r="W1063" s="16">
        <f t="shared" si="422"/>
        <v>0.70588235294117652</v>
      </c>
      <c r="X1063" s="16">
        <f t="shared" si="423"/>
        <v>0</v>
      </c>
      <c r="Y1063" s="16">
        <f t="shared" si="424"/>
        <v>0.47058823529411764</v>
      </c>
      <c r="Z1063" s="16">
        <f t="shared" si="425"/>
        <v>0</v>
      </c>
      <c r="AA1063" s="16">
        <f t="shared" si="426"/>
        <v>0</v>
      </c>
      <c r="AB1063" s="17">
        <f t="shared" si="427"/>
        <v>0.47058823529411764</v>
      </c>
      <c r="AC1063" s="15">
        <v>9244.35</v>
      </c>
      <c r="AD1063" s="14">
        <f>AVERAGE(Tabela1[[#This Row],[202407-JUL]:[202506-JUN]])</f>
        <v>42.5</v>
      </c>
      <c r="AE1063" s="14">
        <f t="shared" si="428"/>
        <v>42.5</v>
      </c>
      <c r="AF1063" s="5">
        <v>1</v>
      </c>
      <c r="AG1063" s="6">
        <v>271</v>
      </c>
      <c r="AH1063" s="4">
        <v>500</v>
      </c>
      <c r="AI1063" s="23">
        <f>SUM(Tabela1[[#This Row],[ESTOQUE RJ]:[ESTOQUE SC]])</f>
        <v>771</v>
      </c>
      <c r="AJ1063" s="4">
        <v>0</v>
      </c>
      <c r="AK1063" s="4">
        <v>0</v>
      </c>
      <c r="AL1063" s="24">
        <f>SUM(Tabela1[[#This Row],[QTD CONTAINER]:[QTD FÁBRICA]])</f>
        <v>0</v>
      </c>
      <c r="AM1063" s="7">
        <f t="shared" si="429"/>
        <v>6.3764705882352946</v>
      </c>
      <c r="AN1063" s="7">
        <f t="shared" si="430"/>
        <v>11.764705882352942</v>
      </c>
      <c r="AO1063" s="8">
        <f t="shared" si="431"/>
        <v>0</v>
      </c>
      <c r="AP1063" s="9">
        <f t="shared" si="432"/>
        <v>0</v>
      </c>
      <c r="AQ1063" s="25">
        <f t="shared" si="433"/>
        <v>18.141176470588235</v>
      </c>
      <c r="AR1063" s="18">
        <f t="shared" si="434"/>
        <v>6.3764705882352946</v>
      </c>
      <c r="AS1063" s="7">
        <f t="shared" si="435"/>
        <v>11.764705882352942</v>
      </c>
      <c r="AT1063" s="8">
        <f t="shared" si="436"/>
        <v>0</v>
      </c>
      <c r="AU1063" s="9">
        <f t="shared" si="437"/>
        <v>0</v>
      </c>
      <c r="AV1063" s="10">
        <f t="shared" si="438"/>
        <v>18.141176470588235</v>
      </c>
      <c r="AW1063" s="22">
        <f t="shared" si="439"/>
        <v>0</v>
      </c>
      <c r="AX1063" s="5">
        <f t="shared" si="440"/>
        <v>0</v>
      </c>
      <c r="AY1063" s="4">
        <f>IF(
  AND(Tabela1[[#This Row],[GRUPO | ITEM]]="PALHETAS",NOT(OR(MID(Tabela1[[#This Row],[ITEM]],1,5)="YN-PF",MID(Tabela1[[#This Row],[ITEM]],1,5)="YN-PC"))),
  0,
  IF(
    ROUNDUP(
      IF(
        IF(D1063="A",13-SUM(AR1063:AU1063),IF(D1063="B",11-SUM(AR1063:AU1063),IF(D1063="C",7-SUM(AR1063:AU1063))))
        &lt;0,
        0,
        IF(D1063="A",13-SUM(AR1063:AU1063),IF(D1063="B",11-SUM(AR1063:AU1063),IF(D1063="C",7-SUM(AR1063:AU1063))))
      )
      *AE1063/C1063, 0
    )
    *C1063 = 0,
    0,
    ROUNDUP(
      IF(
        IF(D1063="A",13-SUM(AR1063:AU1063),IF(D1063="B",11-SUM(AR1063:AU1063),IF(D1063="C",7-SUM(AR1063:AU1063))))
        &lt;0,
        0,
        IF(D1063="A",13-SUM(AR1063:AU1063),IF(D1063="B",11-SUM(AR1063:AU1063),IF(D1063="C",7-SUM(AR1063:AU1063))))
      )
      *AE1063/C1063, 0
    ) *C1063
  )
)</f>
        <v>0</v>
      </c>
      <c r="AZ1063" s="26">
        <f>IF(OR(COUNTIF(AB1063,"&gt;="&amp;1.5)+COUNTIF(AA1063,"&gt;="&amp;1.5)+COUNTIF(Z1063,"&gt;="&amp;1.5)+COUNTIF(Y1063,"&gt;="&amp;1.5)+COUNTIF(X1063,"&gt;="&amp;1.5)&gt;=2,COUNTIF(AB1063,"&gt;="&amp;2)&gt;=1,AND(AA1063&gt;=1.5,AB1063&lt;=0.3,AI1063=0)),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+IFERROR(BA1063*C1063,0),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+IFERROR(BA1063*C1063,0),
IFERROR(AVERAGEIF(Tabela1[[#This Row],[COMPRA PADRÃO]:[COMPRA &gt;30%]],"&gt;"&amp;0,Tabela1[[#This Row],[COMPRA PADRÃO]:[COMPRA &gt;30%]]),
0))/Tabela1[[#This Row],[U/CX]],0)*Tabela1[[#This Row],[U/CX]])</f>
        <v>0</v>
      </c>
      <c r="BA1063" s="19"/>
      <c r="BB1063" s="19"/>
      <c r="BC1063" s="41"/>
      <c r="BD1063" s="43">
        <f t="shared" si="441"/>
        <v>0.96226415094339623</v>
      </c>
      <c r="BE1063" s="44">
        <f>Tabela1[[#This Row],[MÉDIA DIÁRIA]]*180</f>
        <v>173.20754716981133</v>
      </c>
      <c r="BF1063" s="44">
        <f>Tabela1[[#This Row],[MÉDIA DIÁRIA]]*IF(Tabela1[[#This Row],[ABC FAT]]="A",(13*22),IF(Tabela1[[#This Row],[ABC FAT]]="B",(9*22),IF(Tabela1[[#This Row],[ABC FAT]]="C",(3*22),0)))</f>
        <v>63.509433962264154</v>
      </c>
      <c r="BG1063" s="44">
        <f>SUM(Tabela1[[#This Row],[ESTOQUE TOTAL]],Tabela1[[#This Row],[TRÂNSITO TOTAL]])</f>
        <v>771</v>
      </c>
      <c r="BH10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5.7734204793028314E-3</v>
      </c>
    </row>
    <row r="1064" spans="1:61" s="3" customFormat="1" x14ac:dyDescent="0.2">
      <c r="A1064" s="4" t="s">
        <v>34</v>
      </c>
      <c r="B1064" s="4" t="s">
        <v>1267</v>
      </c>
      <c r="C1064" s="4">
        <v>500</v>
      </c>
      <c r="D1064" s="4" t="s">
        <v>85</v>
      </c>
      <c r="E1064" s="5">
        <v>20</v>
      </c>
      <c r="F1064" s="4">
        <v>80</v>
      </c>
      <c r="G1064" s="4">
        <v>40</v>
      </c>
      <c r="H1064" s="4">
        <v>55</v>
      </c>
      <c r="I1064" s="4">
        <v>74</v>
      </c>
      <c r="J1064" s="4"/>
      <c r="K1064" s="4"/>
      <c r="L1064" s="4"/>
      <c r="M1064" s="4"/>
      <c r="N1064" s="4"/>
      <c r="O1064" s="4">
        <v>10</v>
      </c>
      <c r="P1064" s="4">
        <v>30</v>
      </c>
      <c r="Q1064" s="13">
        <f t="shared" si="416"/>
        <v>0.45307443365695788</v>
      </c>
      <c r="R1064" s="16">
        <f t="shared" si="417"/>
        <v>1.8122977346278315</v>
      </c>
      <c r="S1064" s="16">
        <f t="shared" si="418"/>
        <v>0.90614886731391575</v>
      </c>
      <c r="T1064" s="16">
        <f t="shared" si="419"/>
        <v>1.2459546925566343</v>
      </c>
      <c r="U1064" s="16">
        <f t="shared" si="420"/>
        <v>1.6763754045307442</v>
      </c>
      <c r="V1064" s="16">
        <f t="shared" si="421"/>
        <v>0</v>
      </c>
      <c r="W1064" s="16">
        <f t="shared" si="422"/>
        <v>0</v>
      </c>
      <c r="X1064" s="16">
        <f t="shared" si="423"/>
        <v>0</v>
      </c>
      <c r="Y1064" s="16">
        <f t="shared" si="424"/>
        <v>0</v>
      </c>
      <c r="Z1064" s="16">
        <f t="shared" si="425"/>
        <v>0</v>
      </c>
      <c r="AA1064" s="16">
        <f t="shared" si="426"/>
        <v>0.22653721682847894</v>
      </c>
      <c r="AB1064" s="17">
        <f t="shared" si="427"/>
        <v>0.67961165048543681</v>
      </c>
      <c r="AC1064" s="15">
        <v>2871.06</v>
      </c>
      <c r="AD1064" s="14">
        <f>AVERAGE(Tabela1[[#This Row],[202407-JUL]:[202506-JUN]])</f>
        <v>44.142857142857146</v>
      </c>
      <c r="AE1064" s="14">
        <f t="shared" si="428"/>
        <v>49.833333333333336</v>
      </c>
      <c r="AF1064" s="5">
        <v>0</v>
      </c>
      <c r="AG1064" s="6">
        <v>930</v>
      </c>
      <c r="AH1064" s="4">
        <v>0</v>
      </c>
      <c r="AI1064" s="23">
        <f>SUM(Tabela1[[#This Row],[ESTOQUE RJ]:[ESTOQUE SC]])</f>
        <v>930</v>
      </c>
      <c r="AJ1064" s="4">
        <v>0</v>
      </c>
      <c r="AK1064" s="4">
        <v>0</v>
      </c>
      <c r="AL1064" s="24">
        <f>SUM(Tabela1[[#This Row],[QTD CONTAINER]:[QTD FÁBRICA]])</f>
        <v>0</v>
      </c>
      <c r="AM1064" s="7">
        <f t="shared" si="429"/>
        <v>21.067961165048541</v>
      </c>
      <c r="AN1064" s="7">
        <f t="shared" si="430"/>
        <v>0</v>
      </c>
      <c r="AO1064" s="8">
        <f t="shared" si="431"/>
        <v>0</v>
      </c>
      <c r="AP1064" s="9">
        <f t="shared" si="432"/>
        <v>0</v>
      </c>
      <c r="AQ1064" s="25">
        <f t="shared" si="433"/>
        <v>21.067961165048541</v>
      </c>
      <c r="AR1064" s="18">
        <f t="shared" si="434"/>
        <v>18.662207357859529</v>
      </c>
      <c r="AS1064" s="7">
        <f t="shared" si="435"/>
        <v>0</v>
      </c>
      <c r="AT1064" s="8">
        <f t="shared" si="436"/>
        <v>0</v>
      </c>
      <c r="AU1064" s="9">
        <f t="shared" si="437"/>
        <v>0</v>
      </c>
      <c r="AV1064" s="10">
        <f t="shared" si="438"/>
        <v>18.662207357859529</v>
      </c>
      <c r="AW1064" s="22">
        <f t="shared" si="439"/>
        <v>0</v>
      </c>
      <c r="AX1064" s="5">
        <f t="shared" si="440"/>
        <v>0</v>
      </c>
      <c r="AY1064" s="4">
        <f>IF(
  AND(Tabela1[[#This Row],[GRUPO | ITEM]]="PALHETAS",NOT(OR(MID(Tabela1[[#This Row],[ITEM]],1,5)="YN-PF",MID(Tabela1[[#This Row],[ITEM]],1,5)="YN-PC"))),
  0,
  IF(
    ROUNDUP(
      IF(
        IF(D1064="A",13-SUM(AR1064:AU1064),IF(D1064="B",11-SUM(AR1064:AU1064),IF(D1064="C",7-SUM(AR1064:AU1064))))
        &lt;0,
        0,
        IF(D1064="A",13-SUM(AR1064:AU1064),IF(D1064="B",11-SUM(AR1064:AU1064),IF(D1064="C",7-SUM(AR1064:AU1064))))
      )
      *AE1064/C1064, 0
    )
    *C1064 = 0,
    0,
    ROUNDUP(
      IF(
        IF(D1064="A",13-SUM(AR1064:AU1064),IF(D1064="B",11-SUM(AR1064:AU1064),IF(D1064="C",7-SUM(AR1064:AU1064))))
        &lt;0,
        0,
        IF(D1064="A",13-SUM(AR1064:AU1064),IF(D1064="B",11-SUM(AR1064:AU1064),IF(D1064="C",7-SUM(AR1064:AU1064))))
      )
      *AE1064/C1064, 0
    ) *C1064
  )
)</f>
        <v>0</v>
      </c>
      <c r="AZ1064" s="26">
        <f>IF(OR(COUNTIF(AB1064,"&gt;="&amp;1.5)+COUNTIF(AA1064,"&gt;="&amp;1.5)+COUNTIF(Z1064,"&gt;="&amp;1.5)+COUNTIF(Y1064,"&gt;="&amp;1.5)+COUNTIF(X1064,"&gt;="&amp;1.5)&gt;=2,COUNTIF(AB1064,"&gt;="&amp;2)&gt;=1,AND(AA1064&gt;=1.5,AB1064&lt;=0.3,AI1064=0)),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+IFERROR(BA1064*C1064,0),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+IFERROR(BA1064*C1064,0),
IFERROR(AVERAGEIF(Tabela1[[#This Row],[COMPRA PADRÃO]:[COMPRA &gt;30%]],"&gt;"&amp;0,Tabela1[[#This Row],[COMPRA PADRÃO]:[COMPRA &gt;30%]]),
0))/Tabela1[[#This Row],[U/CX]],0)*Tabela1[[#This Row],[U/CX]])</f>
        <v>0</v>
      </c>
      <c r="BA1064" s="19"/>
      <c r="BB1064" s="19"/>
      <c r="BC1064" s="5"/>
      <c r="BD1064" s="43">
        <f t="shared" si="441"/>
        <v>1.1660377358490566</v>
      </c>
      <c r="BE1064" s="44">
        <f>Tabela1[[#This Row],[MÉDIA DIÁRIA]]*180</f>
        <v>209.88679245283018</v>
      </c>
      <c r="BF1064" s="44">
        <f>Tabela1[[#This Row],[MÉDIA DIÁRIA]]*IF(Tabela1[[#This Row],[ABC FAT]]="A",(13*22),IF(Tabela1[[#This Row],[ABC FAT]]="B",(9*22),IF(Tabela1[[#This Row],[ABC FAT]]="C",(3*22),0)))</f>
        <v>76.958490566037739</v>
      </c>
      <c r="BG1064" s="44">
        <f>SUM(Tabela1[[#This Row],[ESTOQUE TOTAL]],Tabela1[[#This Row],[TRÂNSITO TOTAL]])</f>
        <v>930</v>
      </c>
      <c r="BH10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4.764473211075153E-3</v>
      </c>
    </row>
    <row r="1065" spans="1:61" s="3" customFormat="1" x14ac:dyDescent="0.2">
      <c r="A1065" s="4" t="s">
        <v>14</v>
      </c>
      <c r="B1065" s="4" t="s">
        <v>617</v>
      </c>
      <c r="C1065" s="4">
        <v>1000</v>
      </c>
      <c r="D1065" s="4" t="s">
        <v>16</v>
      </c>
      <c r="E1065" s="5">
        <v>1300</v>
      </c>
      <c r="F1065" s="4">
        <v>1450</v>
      </c>
      <c r="G1065" s="4">
        <v>800</v>
      </c>
      <c r="H1065" s="4">
        <v>660</v>
      </c>
      <c r="I1065" s="4">
        <v>300</v>
      </c>
      <c r="J1065" s="4"/>
      <c r="K1065" s="4">
        <v>580</v>
      </c>
      <c r="L1065" s="4">
        <v>50</v>
      </c>
      <c r="M1065" s="4">
        <v>1350</v>
      </c>
      <c r="N1065" s="4">
        <v>310</v>
      </c>
      <c r="O1065" s="4">
        <v>350</v>
      </c>
      <c r="P1065" s="4">
        <v>200</v>
      </c>
      <c r="Q1065" s="13">
        <f t="shared" si="416"/>
        <v>1.9455782312925172</v>
      </c>
      <c r="R1065" s="16">
        <f t="shared" si="417"/>
        <v>2.1700680272108843</v>
      </c>
      <c r="S1065" s="16">
        <f t="shared" si="418"/>
        <v>1.1972789115646258</v>
      </c>
      <c r="T1065" s="16">
        <f t="shared" si="419"/>
        <v>0.9877551020408164</v>
      </c>
      <c r="U1065" s="16">
        <f t="shared" si="420"/>
        <v>0.44897959183673475</v>
      </c>
      <c r="V1065" s="16">
        <f t="shared" si="421"/>
        <v>0</v>
      </c>
      <c r="W1065" s="16">
        <f t="shared" si="422"/>
        <v>0.86802721088435386</v>
      </c>
      <c r="X1065" s="16">
        <f t="shared" si="423"/>
        <v>7.4829931972789115E-2</v>
      </c>
      <c r="Y1065" s="16">
        <f t="shared" si="424"/>
        <v>2.0204081632653064</v>
      </c>
      <c r="Z1065" s="16">
        <f t="shared" si="425"/>
        <v>0.46394557823129257</v>
      </c>
      <c r="AA1065" s="16">
        <f t="shared" si="426"/>
        <v>0.52380952380952384</v>
      </c>
      <c r="AB1065" s="17">
        <f t="shared" si="427"/>
        <v>0.29931972789115646</v>
      </c>
      <c r="AC1065" s="15">
        <v>39269.300000000003</v>
      </c>
      <c r="AD1065" s="14">
        <f>AVERAGE(Tabela1[[#This Row],[202407-JUL]:[202506-JUN]])</f>
        <v>668.18181818181813</v>
      </c>
      <c r="AE1065" s="14">
        <f t="shared" si="428"/>
        <v>788.88888888888891</v>
      </c>
      <c r="AF1065" s="5">
        <v>0</v>
      </c>
      <c r="AG1065" s="6">
        <v>22380</v>
      </c>
      <c r="AH1065" s="4">
        <v>0</v>
      </c>
      <c r="AI1065" s="23">
        <f>SUM(Tabela1[[#This Row],[ESTOQUE RJ]:[ESTOQUE SC]])</f>
        <v>22380</v>
      </c>
      <c r="AJ1065" s="4">
        <v>0</v>
      </c>
      <c r="AK1065" s="4">
        <v>0</v>
      </c>
      <c r="AL1065" s="24">
        <f>SUM(Tabela1[[#This Row],[QTD CONTAINER]:[QTD FÁBRICA]])</f>
        <v>0</v>
      </c>
      <c r="AM1065" s="7">
        <f t="shared" si="429"/>
        <v>33.493877551020411</v>
      </c>
      <c r="AN1065" s="7">
        <f t="shared" si="430"/>
        <v>0</v>
      </c>
      <c r="AO1065" s="8">
        <f t="shared" si="431"/>
        <v>0</v>
      </c>
      <c r="AP1065" s="9">
        <f t="shared" si="432"/>
        <v>0</v>
      </c>
      <c r="AQ1065" s="25">
        <f t="shared" si="433"/>
        <v>33.493877551020411</v>
      </c>
      <c r="AR1065" s="18">
        <f t="shared" si="434"/>
        <v>28.369014084507043</v>
      </c>
      <c r="AS1065" s="7">
        <f t="shared" si="435"/>
        <v>0</v>
      </c>
      <c r="AT1065" s="8">
        <f t="shared" si="436"/>
        <v>0</v>
      </c>
      <c r="AU1065" s="9">
        <f t="shared" si="437"/>
        <v>0</v>
      </c>
      <c r="AV1065" s="10">
        <f t="shared" si="438"/>
        <v>28.369014084507043</v>
      </c>
      <c r="AW1065" s="22">
        <f t="shared" si="439"/>
        <v>0</v>
      </c>
      <c r="AX1065" s="5">
        <f t="shared" si="440"/>
        <v>0</v>
      </c>
      <c r="AY1065" s="4">
        <f>IF(
  AND(Tabela1[[#This Row],[GRUPO | ITEM]]="PALHETAS",NOT(OR(MID(Tabela1[[#This Row],[ITEM]],1,5)="YN-PF",MID(Tabela1[[#This Row],[ITEM]],1,5)="YN-PC"))),
  0,
  IF(
    ROUNDUP(
      IF(
        IF(D1065="A",13-SUM(AR1065:AU1065),IF(D1065="B",11-SUM(AR1065:AU1065),IF(D1065="C",7-SUM(AR1065:AU1065))))
        &lt;0,
        0,
        IF(D1065="A",13-SUM(AR1065:AU1065),IF(D1065="B",11-SUM(AR1065:AU1065),IF(D1065="C",7-SUM(AR1065:AU1065))))
      )
      *AE1065/C1065, 0
    )
    *C1065 = 0,
    0,
    ROUNDUP(
      IF(
        IF(D1065="A",13-SUM(AR1065:AU1065),IF(D1065="B",11-SUM(AR1065:AU1065),IF(D1065="C",7-SUM(AR1065:AU1065))))
        &lt;0,
        0,
        IF(D1065="A",13-SUM(AR1065:AU1065),IF(D1065="B",11-SUM(AR1065:AU1065),IF(D1065="C",7-SUM(AR1065:AU1065))))
      )
      *AE1065/C1065, 0
    ) *C1065
  )
)</f>
        <v>0</v>
      </c>
      <c r="AZ1065" s="26">
        <f>IF(OR(COUNTIF(AB1065,"&gt;="&amp;1.5)+COUNTIF(AA1065,"&gt;="&amp;1.5)+COUNTIF(Z1065,"&gt;="&amp;1.5)+COUNTIF(Y1065,"&gt;="&amp;1.5)+COUNTIF(X1065,"&gt;="&amp;1.5)&gt;=2,COUNTIF(AB1065,"&gt;="&amp;2)&gt;=1,AND(AA1065&gt;=1.5,AB1065&lt;=0.3,AI1065=0)),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+IFERROR(BA1065*C1065,0),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+IFERROR(BA1065*C1065,0),
IFERROR(AVERAGEIF(Tabela1[[#This Row],[COMPRA PADRÃO]:[COMPRA &gt;30%]],"&gt;"&amp;0,Tabela1[[#This Row],[COMPRA PADRÃO]:[COMPRA &gt;30%]]),
0))/Tabela1[[#This Row],[U/CX]],0)*Tabela1[[#This Row],[U/CX]])</f>
        <v>0</v>
      </c>
      <c r="BA1065" s="19"/>
      <c r="BB1065" s="19"/>
      <c r="BC1065" s="5"/>
      <c r="BD1065" s="43">
        <f t="shared" si="441"/>
        <v>27.735849056603772</v>
      </c>
      <c r="BE1065" s="44">
        <f>Tabela1[[#This Row],[MÉDIA DIÁRIA]]*180</f>
        <v>4992.4528301886794</v>
      </c>
      <c r="BF1065" s="44">
        <f>Tabela1[[#This Row],[MÉDIA DIÁRIA]]*IF(Tabela1[[#This Row],[ABC FAT]]="A",(13*22),IF(Tabela1[[#This Row],[ABC FAT]]="B",(9*22),IF(Tabela1[[#This Row],[ABC FAT]]="C",(3*22),0)))</f>
        <v>5491.6981132075471</v>
      </c>
      <c r="BG1065" s="44">
        <f>SUM(Tabela1[[#This Row],[ESTOQUE TOTAL]],Tabela1[[#This Row],[TRÂNSITO TOTAL]])</f>
        <v>22380</v>
      </c>
      <c r="BH10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2.0030234315948601E-4</v>
      </c>
    </row>
    <row r="1066" spans="1:61" s="3" customFormat="1" x14ac:dyDescent="0.2">
      <c r="A1066" s="4" t="s">
        <v>994</v>
      </c>
      <c r="B1066" s="4" t="s">
        <v>1131</v>
      </c>
      <c r="C1066" s="4">
        <v>120</v>
      </c>
      <c r="D1066" s="4" t="s">
        <v>85</v>
      </c>
      <c r="E1066" s="5"/>
      <c r="F1066" s="4"/>
      <c r="G1066" s="4"/>
      <c r="H1066" s="4"/>
      <c r="I1066" s="4"/>
      <c r="J1066" s="4"/>
      <c r="K1066" s="4"/>
      <c r="L1066" s="4">
        <v>120</v>
      </c>
      <c r="M1066" s="4">
        <v>20</v>
      </c>
      <c r="N1066" s="4">
        <v>20</v>
      </c>
      <c r="O1066" s="4">
        <v>260</v>
      </c>
      <c r="P1066" s="4">
        <v>80</v>
      </c>
      <c r="Q1066" s="13">
        <f t="shared" si="416"/>
        <v>0</v>
      </c>
      <c r="R1066" s="16">
        <f t="shared" si="417"/>
        <v>0</v>
      </c>
      <c r="S1066" s="16">
        <f t="shared" si="418"/>
        <v>0</v>
      </c>
      <c r="T1066" s="16">
        <f t="shared" si="419"/>
        <v>0</v>
      </c>
      <c r="U1066" s="16">
        <f t="shared" si="420"/>
        <v>0</v>
      </c>
      <c r="V1066" s="16">
        <f t="shared" si="421"/>
        <v>0</v>
      </c>
      <c r="W1066" s="16">
        <f t="shared" si="422"/>
        <v>0</v>
      </c>
      <c r="X1066" s="16">
        <f t="shared" si="423"/>
        <v>1.2</v>
      </c>
      <c r="Y1066" s="16">
        <f t="shared" si="424"/>
        <v>0.2</v>
      </c>
      <c r="Z1066" s="16">
        <f t="shared" si="425"/>
        <v>0.2</v>
      </c>
      <c r="AA1066" s="16">
        <f t="shared" si="426"/>
        <v>2.6</v>
      </c>
      <c r="AB1066" s="17">
        <f t="shared" si="427"/>
        <v>0.8</v>
      </c>
      <c r="AC1066" s="15">
        <v>9025.4</v>
      </c>
      <c r="AD1066" s="14">
        <f>AVERAGE(Tabela1[[#This Row],[202407-JUL]:[202506-JUN]])</f>
        <v>100</v>
      </c>
      <c r="AE1066" s="14">
        <f t="shared" si="428"/>
        <v>153.33333333333334</v>
      </c>
      <c r="AF1066" s="5">
        <v>0</v>
      </c>
      <c r="AG1066" s="6">
        <v>1380</v>
      </c>
      <c r="AH1066" s="4">
        <v>0</v>
      </c>
      <c r="AI1066" s="23">
        <f>SUM(Tabela1[[#This Row],[ESTOQUE RJ]:[ESTOQUE SC]])</f>
        <v>1380</v>
      </c>
      <c r="AJ1066" s="4">
        <v>0</v>
      </c>
      <c r="AK1066" s="4">
        <v>0</v>
      </c>
      <c r="AL1066" s="24">
        <f>SUM(Tabela1[[#This Row],[QTD CONTAINER]:[QTD FÁBRICA]])</f>
        <v>0</v>
      </c>
      <c r="AM1066" s="7">
        <f t="shared" si="429"/>
        <v>13.8</v>
      </c>
      <c r="AN1066" s="7">
        <f t="shared" si="430"/>
        <v>0</v>
      </c>
      <c r="AO1066" s="8">
        <f t="shared" si="431"/>
        <v>0</v>
      </c>
      <c r="AP1066" s="9">
        <f t="shared" si="432"/>
        <v>0</v>
      </c>
      <c r="AQ1066" s="25">
        <f t="shared" si="433"/>
        <v>13.8</v>
      </c>
      <c r="AR1066" s="18">
        <f t="shared" si="434"/>
        <v>9</v>
      </c>
      <c r="AS1066" s="7">
        <f t="shared" si="435"/>
        <v>0</v>
      </c>
      <c r="AT1066" s="8">
        <f t="shared" si="436"/>
        <v>0</v>
      </c>
      <c r="AU1066" s="9">
        <f t="shared" si="437"/>
        <v>0</v>
      </c>
      <c r="AV1066" s="10">
        <f t="shared" si="438"/>
        <v>9</v>
      </c>
      <c r="AW1066" s="22">
        <f t="shared" si="439"/>
        <v>0</v>
      </c>
      <c r="AX1066" s="5">
        <f t="shared" si="440"/>
        <v>0</v>
      </c>
      <c r="AY1066" s="4">
        <f>IF(
  AND(Tabela1[[#This Row],[GRUPO | ITEM]]="PALHETAS",NOT(OR(MID(Tabela1[[#This Row],[ITEM]],1,5)="YN-PF",MID(Tabela1[[#This Row],[ITEM]],1,5)="YN-PC"))),
  0,
  IF(
    ROUNDUP(
      IF(
        IF(D1066="A",13-SUM(AR1066:AU1066),IF(D1066="B",11-SUM(AR1066:AU1066),IF(D1066="C",7-SUM(AR1066:AU1066))))
        &lt;0,
        0,
        IF(D1066="A",13-SUM(AR1066:AU1066),IF(D1066="B",11-SUM(AR1066:AU1066),IF(D1066="C",7-SUM(AR1066:AU1066))))
      )
      *AE1066/C1066, 0
    )
    *C1066 = 0,
    0,
    ROUNDUP(
      IF(
        IF(D1066="A",13-SUM(AR1066:AU1066),IF(D1066="B",11-SUM(AR1066:AU1066),IF(D1066="C",7-SUM(AR1066:AU1066))))
        &lt;0,
        0,
        IF(D1066="A",13-SUM(AR1066:AU1066),IF(D1066="B",11-SUM(AR1066:AU1066),IF(D1066="C",7-SUM(AR1066:AU1066))))
      )
      *AE1066/C1066, 0
    ) *C1066
  )
)</f>
        <v>0</v>
      </c>
      <c r="AZ1066" s="26">
        <f>IF(OR(COUNTIF(AB1066,"&gt;="&amp;1.5)+COUNTIF(AA1066,"&gt;="&amp;1.5)+COUNTIF(Z1066,"&gt;="&amp;1.5)+COUNTIF(Y1066,"&gt;="&amp;1.5)+COUNTIF(X1066,"&gt;="&amp;1.5)&gt;=2,COUNTIF(AB1066,"&gt;="&amp;2)&gt;=1,AND(AA1066&gt;=1.5,AB1066&lt;=0.3,AI1066=0)),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+IFERROR(BA1066*C1066,0),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+IFERROR(BA1066*C1066,0),
IFERROR(AVERAGEIF(Tabela1[[#This Row],[COMPRA PADRÃO]:[COMPRA &gt;30%]],"&gt;"&amp;0,Tabela1[[#This Row],[COMPRA PADRÃO]:[COMPRA &gt;30%]]),
0))/Tabela1[[#This Row],[U/CX]],0)*Tabela1[[#This Row],[U/CX]])</f>
        <v>0</v>
      </c>
      <c r="BA1066" s="19"/>
      <c r="BB1066" s="19"/>
      <c r="BC1066" s="5"/>
      <c r="BD1066" s="43">
        <f t="shared" si="441"/>
        <v>1.8867924528301887</v>
      </c>
      <c r="BE1066" s="44">
        <f>Tabela1[[#This Row],[MÉDIA DIÁRIA]]*180</f>
        <v>339.62264150943395</v>
      </c>
      <c r="BF1066" s="44">
        <f>Tabela1[[#This Row],[MÉDIA DIÁRIA]]*IF(Tabela1[[#This Row],[ABC FAT]]="A",(13*22),IF(Tabela1[[#This Row],[ABC FAT]]="B",(9*22),IF(Tabela1[[#This Row],[ABC FAT]]="C",(3*22),0)))</f>
        <v>124.52830188679245</v>
      </c>
      <c r="BG1066" s="44">
        <f>SUM(Tabela1[[#This Row],[ESTOQUE TOTAL]],Tabela1[[#This Row],[TRÂNSITO TOTAL]])</f>
        <v>1380</v>
      </c>
      <c r="BH10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2.9444444444444444E-3</v>
      </c>
    </row>
    <row r="1067" spans="1:61" s="3" customFormat="1" x14ac:dyDescent="0.2">
      <c r="A1067" s="4" t="s">
        <v>210</v>
      </c>
      <c r="B1067" s="4" t="s">
        <v>1061</v>
      </c>
      <c r="C1067" s="4">
        <v>20</v>
      </c>
      <c r="D1067" s="4" t="s">
        <v>85</v>
      </c>
      <c r="E1067" s="5"/>
      <c r="F1067" s="4"/>
      <c r="G1067" s="4"/>
      <c r="H1067" s="4"/>
      <c r="I1067" s="4"/>
      <c r="J1067" s="4"/>
      <c r="K1067" s="4"/>
      <c r="L1067" s="4">
        <v>19</v>
      </c>
      <c r="M1067" s="4">
        <v>8</v>
      </c>
      <c r="N1067" s="4">
        <v>6</v>
      </c>
      <c r="O1067" s="4">
        <v>4</v>
      </c>
      <c r="P1067" s="4">
        <v>12</v>
      </c>
      <c r="Q1067" s="13">
        <f t="shared" si="416"/>
        <v>0</v>
      </c>
      <c r="R1067" s="16">
        <f t="shared" si="417"/>
        <v>0</v>
      </c>
      <c r="S1067" s="16">
        <f t="shared" si="418"/>
        <v>0</v>
      </c>
      <c r="T1067" s="16">
        <f t="shared" si="419"/>
        <v>0</v>
      </c>
      <c r="U1067" s="16">
        <f t="shared" si="420"/>
        <v>0</v>
      </c>
      <c r="V1067" s="16">
        <f t="shared" si="421"/>
        <v>0</v>
      </c>
      <c r="W1067" s="16">
        <f t="shared" si="422"/>
        <v>0</v>
      </c>
      <c r="X1067" s="16">
        <f t="shared" si="423"/>
        <v>1.9387755102040816</v>
      </c>
      <c r="Y1067" s="16">
        <f t="shared" si="424"/>
        <v>0.81632653061224481</v>
      </c>
      <c r="Z1067" s="16">
        <f t="shared" si="425"/>
        <v>0.61224489795918358</v>
      </c>
      <c r="AA1067" s="16">
        <f t="shared" si="426"/>
        <v>0.4081632653061224</v>
      </c>
      <c r="AB1067" s="17">
        <f t="shared" si="427"/>
        <v>1.2244897959183672</v>
      </c>
      <c r="AC1067" s="15">
        <v>7745.06</v>
      </c>
      <c r="AD1067" s="14">
        <f>AVERAGE(Tabela1[[#This Row],[202407-JUL]:[202506-JUN]])</f>
        <v>9.8000000000000007</v>
      </c>
      <c r="AE1067" s="14">
        <f t="shared" si="428"/>
        <v>9.8000000000000007</v>
      </c>
      <c r="AF1067" s="5">
        <v>0</v>
      </c>
      <c r="AG1067" s="6">
        <v>148</v>
      </c>
      <c r="AH1067" s="4">
        <v>0</v>
      </c>
      <c r="AI1067" s="23">
        <f>SUM(Tabela1[[#This Row],[ESTOQUE RJ]:[ESTOQUE SC]])</f>
        <v>148</v>
      </c>
      <c r="AJ1067" s="4">
        <v>0</v>
      </c>
      <c r="AK1067" s="4">
        <v>0</v>
      </c>
      <c r="AL1067" s="24">
        <f>SUM(Tabela1[[#This Row],[QTD CONTAINER]:[QTD FÁBRICA]])</f>
        <v>0</v>
      </c>
      <c r="AM1067" s="7">
        <f t="shared" si="429"/>
        <v>15.102040816326529</v>
      </c>
      <c r="AN1067" s="7">
        <f t="shared" si="430"/>
        <v>0</v>
      </c>
      <c r="AO1067" s="8">
        <f t="shared" si="431"/>
        <v>0</v>
      </c>
      <c r="AP1067" s="9">
        <f t="shared" si="432"/>
        <v>0</v>
      </c>
      <c r="AQ1067" s="25">
        <f t="shared" si="433"/>
        <v>15.102040816326529</v>
      </c>
      <c r="AR1067" s="18">
        <f t="shared" si="434"/>
        <v>15.102040816326529</v>
      </c>
      <c r="AS1067" s="7">
        <f t="shared" si="435"/>
        <v>0</v>
      </c>
      <c r="AT1067" s="8">
        <f t="shared" si="436"/>
        <v>0</v>
      </c>
      <c r="AU1067" s="9">
        <f t="shared" si="437"/>
        <v>0</v>
      </c>
      <c r="AV1067" s="10">
        <f t="shared" si="438"/>
        <v>15.102040816326529</v>
      </c>
      <c r="AW1067" s="22">
        <f t="shared" si="439"/>
        <v>0</v>
      </c>
      <c r="AX1067" s="5">
        <f t="shared" si="440"/>
        <v>0</v>
      </c>
      <c r="AY1067" s="4">
        <f>IF(
  AND(Tabela1[[#This Row],[GRUPO | ITEM]]="PALHETAS",NOT(OR(MID(Tabela1[[#This Row],[ITEM]],1,5)="YN-PF",MID(Tabela1[[#This Row],[ITEM]],1,5)="YN-PC"))),
  0,
  IF(
    ROUNDUP(
      IF(
        IF(D1067="A",13-SUM(AR1067:AU1067),IF(D1067="B",11-SUM(AR1067:AU1067),IF(D1067="C",7-SUM(AR1067:AU1067))))
        &lt;0,
        0,
        IF(D1067="A",13-SUM(AR1067:AU1067),IF(D1067="B",11-SUM(AR1067:AU1067),IF(D1067="C",7-SUM(AR1067:AU1067))))
      )
      *AE1067/C1067, 0
    )
    *C1067 = 0,
    0,
    ROUNDUP(
      IF(
        IF(D1067="A",13-SUM(AR1067:AU1067),IF(D1067="B",11-SUM(AR1067:AU1067),IF(D1067="C",7-SUM(AR1067:AU1067))))
        &lt;0,
        0,
        IF(D1067="A",13-SUM(AR1067:AU1067),IF(D1067="B",11-SUM(AR1067:AU1067),IF(D1067="C",7-SUM(AR1067:AU1067))))
      )
      *AE1067/C1067, 0
    ) *C1067
  )
)</f>
        <v>0</v>
      </c>
      <c r="AZ1067" s="26">
        <f>IF(OR(COUNTIF(AB1067,"&gt;="&amp;1.5)+COUNTIF(AA1067,"&gt;="&amp;1.5)+COUNTIF(Z1067,"&gt;="&amp;1.5)+COUNTIF(Y1067,"&gt;="&amp;1.5)+COUNTIF(X1067,"&gt;="&amp;1.5)&gt;=2,COUNTIF(AB1067,"&gt;="&amp;2)&gt;=1,AND(AA1067&gt;=1.5,AB1067&lt;=0.3,AI1067=0)),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+IFERROR(BA1067*C1067,0),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+IFERROR(BA1067*C1067,0),
IFERROR(AVERAGEIF(Tabela1[[#This Row],[COMPRA PADRÃO]:[COMPRA &gt;30%]],"&gt;"&amp;0,Tabela1[[#This Row],[COMPRA PADRÃO]:[COMPRA &gt;30%]]),
0))/Tabela1[[#This Row],[U/CX]],0)*Tabela1[[#This Row],[U/CX]])</f>
        <v>0</v>
      </c>
      <c r="BA1067" s="33"/>
      <c r="BB1067" s="33"/>
      <c r="BC1067" s="42"/>
      <c r="BD1067" s="43">
        <f t="shared" si="441"/>
        <v>0.18490566037735848</v>
      </c>
      <c r="BE1067" s="44">
        <f>Tabela1[[#This Row],[MÉDIA DIÁRIA]]*180</f>
        <v>33.283018867924525</v>
      </c>
      <c r="BF1067" s="44">
        <f>Tabela1[[#This Row],[MÉDIA DIÁRIA]]*IF(Tabela1[[#This Row],[ABC FAT]]="A",(13*22),IF(Tabela1[[#This Row],[ABC FAT]]="B",(9*22),IF(Tabela1[[#This Row],[ABC FAT]]="C",(3*22),0)))</f>
        <v>12.20377358490566</v>
      </c>
      <c r="BG1067" s="44">
        <f>SUM(Tabela1[[#This Row],[ESTOQUE TOTAL]],Tabela1[[#This Row],[TRÂNSITO TOTAL]])</f>
        <v>148</v>
      </c>
      <c r="BH10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3.0045351473922906E-2</v>
      </c>
    </row>
    <row r="1068" spans="1:61" s="3" customFormat="1" x14ac:dyDescent="0.2">
      <c r="A1068" s="4" t="s">
        <v>296</v>
      </c>
      <c r="B1068" s="4" t="s">
        <v>298</v>
      </c>
      <c r="C1068" s="4">
        <v>500</v>
      </c>
      <c r="D1068" s="4" t="s">
        <v>85</v>
      </c>
      <c r="E1068" s="5"/>
      <c r="F1068" s="4"/>
      <c r="G1068" s="4"/>
      <c r="H1068" s="4">
        <v>700</v>
      </c>
      <c r="I1068" s="4">
        <v>2000</v>
      </c>
      <c r="J1068" s="4">
        <v>500</v>
      </c>
      <c r="K1068" s="4">
        <v>650</v>
      </c>
      <c r="L1068" s="4">
        <v>300</v>
      </c>
      <c r="M1068" s="4">
        <v>100</v>
      </c>
      <c r="N1068" s="4">
        <v>100</v>
      </c>
      <c r="O1068" s="4">
        <v>200</v>
      </c>
      <c r="P1068" s="4">
        <v>100</v>
      </c>
      <c r="Q1068" s="13">
        <f t="shared" si="416"/>
        <v>0</v>
      </c>
      <c r="R1068" s="16">
        <f t="shared" si="417"/>
        <v>0</v>
      </c>
      <c r="S1068" s="16">
        <f t="shared" si="418"/>
        <v>0</v>
      </c>
      <c r="T1068" s="16">
        <f t="shared" si="419"/>
        <v>1.3548387096774195</v>
      </c>
      <c r="U1068" s="16">
        <f t="shared" si="420"/>
        <v>3.870967741935484</v>
      </c>
      <c r="V1068" s="16">
        <f t="shared" si="421"/>
        <v>0.967741935483871</v>
      </c>
      <c r="W1068" s="16">
        <f t="shared" si="422"/>
        <v>1.2580645161290323</v>
      </c>
      <c r="X1068" s="16">
        <f t="shared" si="423"/>
        <v>0.58064516129032262</v>
      </c>
      <c r="Y1068" s="16">
        <f t="shared" si="424"/>
        <v>0.19354838709677422</v>
      </c>
      <c r="Z1068" s="16">
        <f t="shared" si="425"/>
        <v>0.19354838709677422</v>
      </c>
      <c r="AA1068" s="16">
        <f t="shared" si="426"/>
        <v>0.38709677419354843</v>
      </c>
      <c r="AB1068" s="17">
        <f t="shared" si="427"/>
        <v>0.19354838709677422</v>
      </c>
      <c r="AC1068" s="15">
        <v>6745.5</v>
      </c>
      <c r="AD1068" s="14">
        <f>AVERAGE(Tabela1[[#This Row],[202407-JUL]:[202506-JUN]])</f>
        <v>516.66666666666663</v>
      </c>
      <c r="AE1068" s="14">
        <f t="shared" si="428"/>
        <v>725</v>
      </c>
      <c r="AF1068" s="5">
        <v>0</v>
      </c>
      <c r="AG1068" s="6">
        <v>12200</v>
      </c>
      <c r="AH1068" s="4">
        <v>0</v>
      </c>
      <c r="AI1068" s="23">
        <f>SUM(Tabela1[[#This Row],[ESTOQUE RJ]:[ESTOQUE SC]])</f>
        <v>12200</v>
      </c>
      <c r="AJ1068" s="4">
        <v>100</v>
      </c>
      <c r="AK1068" s="4">
        <v>0</v>
      </c>
      <c r="AL1068" s="24">
        <f>SUM(Tabela1[[#This Row],[QTD CONTAINER]:[QTD FÁBRICA]])</f>
        <v>100</v>
      </c>
      <c r="AM1068" s="7">
        <f t="shared" si="429"/>
        <v>23.612903225806452</v>
      </c>
      <c r="AN1068" s="7">
        <f t="shared" si="430"/>
        <v>0</v>
      </c>
      <c r="AO1068" s="8">
        <f t="shared" si="431"/>
        <v>0.19354838709677422</v>
      </c>
      <c r="AP1068" s="9">
        <f t="shared" si="432"/>
        <v>0</v>
      </c>
      <c r="AQ1068" s="25">
        <f t="shared" si="433"/>
        <v>23.806451612903228</v>
      </c>
      <c r="AR1068" s="18">
        <f t="shared" si="434"/>
        <v>16.827586206896552</v>
      </c>
      <c r="AS1068" s="7">
        <f t="shared" si="435"/>
        <v>0</v>
      </c>
      <c r="AT1068" s="8">
        <f t="shared" si="436"/>
        <v>0.13793103448275862</v>
      </c>
      <c r="AU1068" s="9">
        <f t="shared" si="437"/>
        <v>0</v>
      </c>
      <c r="AV1068" s="10">
        <f t="shared" si="438"/>
        <v>16.96551724137931</v>
      </c>
      <c r="AW1068" s="22">
        <f t="shared" si="439"/>
        <v>0</v>
      </c>
      <c r="AX1068" s="5">
        <f t="shared" si="440"/>
        <v>0</v>
      </c>
      <c r="AY1068" s="4">
        <f>IF(
  AND(Tabela1[[#This Row],[GRUPO | ITEM]]="PALHETAS",NOT(OR(MID(Tabela1[[#This Row],[ITEM]],1,5)="YN-PF",MID(Tabela1[[#This Row],[ITEM]],1,5)="YN-PC"))),
  0,
  IF(
    ROUNDUP(
      IF(
        IF(D1068="A",13-SUM(AR1068:AU1068),IF(D1068="B",11-SUM(AR1068:AU1068),IF(D1068="C",7-SUM(AR1068:AU1068))))
        &lt;0,
        0,
        IF(D1068="A",13-SUM(AR1068:AU1068),IF(D1068="B",11-SUM(AR1068:AU1068),IF(D1068="C",7-SUM(AR1068:AU1068))))
      )
      *AE1068/C1068, 0
    )
    *C1068 = 0,
    0,
    ROUNDUP(
      IF(
        IF(D1068="A",13-SUM(AR1068:AU1068),IF(D1068="B",11-SUM(AR1068:AU1068),IF(D1068="C",7-SUM(AR1068:AU1068))))
        &lt;0,
        0,
        IF(D1068="A",13-SUM(AR1068:AU1068),IF(D1068="B",11-SUM(AR1068:AU1068),IF(D1068="C",7-SUM(AR1068:AU1068))))
      )
      *AE1068/C1068, 0
    ) *C1068
  )
)</f>
        <v>0</v>
      </c>
      <c r="AZ1068" s="26">
        <f>IF(OR(COUNTIF(AB1068,"&gt;="&amp;1.5)+COUNTIF(AA1068,"&gt;="&amp;1.5)+COUNTIF(Z1068,"&gt;="&amp;1.5)+COUNTIF(Y1068,"&gt;="&amp;1.5)+COUNTIF(X1068,"&gt;="&amp;1.5)&gt;=2,COUNTIF(AB1068,"&gt;="&amp;2)&gt;=1,AND(AA1068&gt;=1.5,AB1068&lt;=0.3,AI1068=0)),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+IFERROR(BA1068*C1068,0),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+IFERROR(BA1068*C1068,0),
IFERROR(AVERAGEIF(Tabela1[[#This Row],[COMPRA PADRÃO]:[COMPRA &gt;30%]],"&gt;"&amp;0,Tabela1[[#This Row],[COMPRA PADRÃO]:[COMPRA &gt;30%]]),
0))/Tabela1[[#This Row],[U/CX]],0)*Tabela1[[#This Row],[U/CX]])</f>
        <v>0</v>
      </c>
      <c r="BA1068" s="19"/>
      <c r="BB1068" s="19"/>
      <c r="BC1068" s="41"/>
      <c r="BD1068" s="43">
        <f t="shared" si="441"/>
        <v>17.547169811320753</v>
      </c>
      <c r="BE1068" s="44">
        <f>Tabela1[[#This Row],[MÉDIA DIÁRIA]]*180</f>
        <v>3158.4905660377353</v>
      </c>
      <c r="BF1068" s="44">
        <f>Tabela1[[#This Row],[MÉDIA DIÁRIA]]*IF(Tabela1[[#This Row],[ABC FAT]]="A",(13*22),IF(Tabela1[[#This Row],[ABC FAT]]="B",(9*22),IF(Tabela1[[#This Row],[ABC FAT]]="C",(3*22),0)))</f>
        <v>1158.1132075471696</v>
      </c>
      <c r="BG1068" s="44">
        <f>SUM(Tabela1[[#This Row],[ESTOQUE TOTAL]],Tabela1[[#This Row],[TRÂNSITO TOTAL]])</f>
        <v>12300</v>
      </c>
      <c r="BH10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3.1660692951015535E-4</v>
      </c>
    </row>
    <row r="1069" spans="1:61" s="3" customFormat="1" x14ac:dyDescent="0.2">
      <c r="A1069" s="4" t="s">
        <v>39</v>
      </c>
      <c r="B1069" s="4" t="s">
        <v>1281</v>
      </c>
      <c r="C1069" s="4">
        <v>200</v>
      </c>
      <c r="D1069" s="4" t="s">
        <v>85</v>
      </c>
      <c r="E1069" s="5"/>
      <c r="F1069" s="4">
        <v>100</v>
      </c>
      <c r="G1069" s="4">
        <v>220</v>
      </c>
      <c r="H1069" s="4"/>
      <c r="I1069" s="4">
        <v>420</v>
      </c>
      <c r="J1069" s="4"/>
      <c r="K1069" s="4"/>
      <c r="L1069" s="4"/>
      <c r="M1069" s="4"/>
      <c r="N1069" s="4">
        <v>100</v>
      </c>
      <c r="O1069" s="4">
        <v>100</v>
      </c>
      <c r="P1069" s="4"/>
      <c r="Q1069" s="13">
        <f t="shared" si="416"/>
        <v>0</v>
      </c>
      <c r="R1069" s="16">
        <f t="shared" si="417"/>
        <v>0.53191489361702127</v>
      </c>
      <c r="S1069" s="16">
        <f t="shared" si="418"/>
        <v>1.1702127659574468</v>
      </c>
      <c r="T1069" s="16">
        <f t="shared" si="419"/>
        <v>0</v>
      </c>
      <c r="U1069" s="16">
        <f t="shared" si="420"/>
        <v>2.2340425531914891</v>
      </c>
      <c r="V1069" s="16">
        <f t="shared" si="421"/>
        <v>0</v>
      </c>
      <c r="W1069" s="16">
        <f t="shared" si="422"/>
        <v>0</v>
      </c>
      <c r="X1069" s="16">
        <f t="shared" si="423"/>
        <v>0</v>
      </c>
      <c r="Y1069" s="16">
        <f t="shared" si="424"/>
        <v>0</v>
      </c>
      <c r="Z1069" s="16">
        <f t="shared" si="425"/>
        <v>0.53191489361702127</v>
      </c>
      <c r="AA1069" s="16">
        <f t="shared" si="426"/>
        <v>0.53191489361702127</v>
      </c>
      <c r="AB1069" s="17">
        <f t="shared" si="427"/>
        <v>0</v>
      </c>
      <c r="AC1069" s="15">
        <v>8082.6</v>
      </c>
      <c r="AD1069" s="14">
        <f>AVERAGE(Tabela1[[#This Row],[202407-JUL]:[202506-JUN]])</f>
        <v>188</v>
      </c>
      <c r="AE1069" s="14">
        <f t="shared" si="428"/>
        <v>188</v>
      </c>
      <c r="AF1069" s="5">
        <v>0</v>
      </c>
      <c r="AG1069" s="6">
        <v>2810</v>
      </c>
      <c r="AH1069" s="4">
        <v>0</v>
      </c>
      <c r="AI1069" s="23">
        <f>SUM(Tabela1[[#This Row],[ESTOQUE RJ]:[ESTOQUE SC]])</f>
        <v>2810</v>
      </c>
      <c r="AJ1069" s="4">
        <v>0</v>
      </c>
      <c r="AK1069" s="4">
        <v>0</v>
      </c>
      <c r="AL1069" s="24">
        <f>SUM(Tabela1[[#This Row],[QTD CONTAINER]:[QTD FÁBRICA]])</f>
        <v>0</v>
      </c>
      <c r="AM1069" s="7">
        <f t="shared" si="429"/>
        <v>14.946808510638299</v>
      </c>
      <c r="AN1069" s="7">
        <f t="shared" si="430"/>
        <v>0</v>
      </c>
      <c r="AO1069" s="8">
        <f t="shared" si="431"/>
        <v>0</v>
      </c>
      <c r="AP1069" s="9">
        <f t="shared" si="432"/>
        <v>0</v>
      </c>
      <c r="AQ1069" s="25">
        <f t="shared" si="433"/>
        <v>14.946808510638299</v>
      </c>
      <c r="AR1069" s="18">
        <f t="shared" si="434"/>
        <v>14.946808510638299</v>
      </c>
      <c r="AS1069" s="7">
        <f t="shared" si="435"/>
        <v>0</v>
      </c>
      <c r="AT1069" s="8">
        <f t="shared" si="436"/>
        <v>0</v>
      </c>
      <c r="AU1069" s="9">
        <f t="shared" si="437"/>
        <v>0</v>
      </c>
      <c r="AV1069" s="10">
        <f t="shared" si="438"/>
        <v>14.946808510638299</v>
      </c>
      <c r="AW1069" s="22">
        <f t="shared" si="439"/>
        <v>0</v>
      </c>
      <c r="AX1069" s="5">
        <f t="shared" si="440"/>
        <v>0</v>
      </c>
      <c r="AY1069" s="4">
        <f>IF(
  AND(Tabela1[[#This Row],[GRUPO | ITEM]]="PALHETAS",NOT(OR(MID(Tabela1[[#This Row],[ITEM]],1,5)="YN-PF",MID(Tabela1[[#This Row],[ITEM]],1,5)="YN-PC"))),
  0,
  IF(
    ROUNDUP(
      IF(
        IF(D1069="A",13-SUM(AR1069:AU1069),IF(D1069="B",11-SUM(AR1069:AU1069),IF(D1069="C",7-SUM(AR1069:AU1069))))
        &lt;0,
        0,
        IF(D1069="A",13-SUM(AR1069:AU1069),IF(D1069="B",11-SUM(AR1069:AU1069),IF(D1069="C",7-SUM(AR1069:AU1069))))
      )
      *AE1069/C1069, 0
    )
    *C1069 = 0,
    0,
    ROUNDUP(
      IF(
        IF(D1069="A",13-SUM(AR1069:AU1069),IF(D1069="B",11-SUM(AR1069:AU1069),IF(D1069="C",7-SUM(AR1069:AU1069))))
        &lt;0,
        0,
        IF(D1069="A",13-SUM(AR1069:AU1069),IF(D1069="B",11-SUM(AR1069:AU1069),IF(D1069="C",7-SUM(AR1069:AU1069))))
      )
      *AE1069/C1069, 0
    ) *C1069
  )
)</f>
        <v>0</v>
      </c>
      <c r="AZ1069" s="26">
        <f>IF(OR(COUNTIF(AB1069,"&gt;="&amp;1.5)+COUNTIF(AA1069,"&gt;="&amp;1.5)+COUNTIF(Z1069,"&gt;="&amp;1.5)+COUNTIF(Y1069,"&gt;="&amp;1.5)+COUNTIF(X1069,"&gt;="&amp;1.5)&gt;=2,COUNTIF(AB1069,"&gt;="&amp;2)&gt;=1,AND(AA1069&gt;=1.5,AB1069&lt;=0.3,AI1069=0)),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+IFERROR(BA1069*C1069,0),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+IFERROR(BA1069*C1069,0),
IFERROR(AVERAGEIF(Tabela1[[#This Row],[COMPRA PADRÃO]:[COMPRA &gt;30%]],"&gt;"&amp;0,Tabela1[[#This Row],[COMPRA PADRÃO]:[COMPRA &gt;30%]]),
0))/Tabela1[[#This Row],[U/CX]],0)*Tabela1[[#This Row],[U/CX]])</f>
        <v>0</v>
      </c>
      <c r="BA1069" s="19"/>
      <c r="BB1069" s="19"/>
      <c r="BC1069" s="5"/>
      <c r="BD1069" s="43">
        <f t="shared" si="441"/>
        <v>3.5471698113207548</v>
      </c>
      <c r="BE1069" s="44">
        <f>Tabela1[[#This Row],[MÉDIA DIÁRIA]]*180</f>
        <v>638.4905660377359</v>
      </c>
      <c r="BF1069" s="44">
        <f>Tabela1[[#This Row],[MÉDIA DIÁRIA]]*IF(Tabela1[[#This Row],[ABC FAT]]="A",(13*22),IF(Tabela1[[#This Row],[ABC FAT]]="B",(9*22),IF(Tabela1[[#This Row],[ABC FAT]]="C",(3*22),0)))</f>
        <v>234.11320754716982</v>
      </c>
      <c r="BG1069" s="44">
        <f>SUM(Tabela1[[#This Row],[ESTOQUE TOTAL]],Tabela1[[#This Row],[TRÂNSITO TOTAL]])</f>
        <v>2810</v>
      </c>
      <c r="BH10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1.5661938534278959E-3</v>
      </c>
    </row>
    <row r="1070" spans="1:61" s="3" customFormat="1" x14ac:dyDescent="0.2">
      <c r="A1070" s="4" t="s">
        <v>269</v>
      </c>
      <c r="B1070" s="4" t="s">
        <v>1406</v>
      </c>
      <c r="C1070" s="4">
        <v>50</v>
      </c>
      <c r="D1070" s="4" t="s">
        <v>85</v>
      </c>
      <c r="E1070" s="5"/>
      <c r="F1070" s="4"/>
      <c r="G1070" s="4"/>
      <c r="H1070" s="4"/>
      <c r="I1070" s="4"/>
      <c r="J1070" s="4"/>
      <c r="K1070" s="4"/>
      <c r="L1070" s="4"/>
      <c r="M1070" s="4"/>
      <c r="N1070" s="4"/>
      <c r="O1070" s="4">
        <v>72</v>
      </c>
      <c r="P1070" s="4">
        <v>50</v>
      </c>
      <c r="Q1070" s="13">
        <f t="shared" si="416"/>
        <v>0</v>
      </c>
      <c r="R1070" s="16">
        <f t="shared" si="417"/>
        <v>0</v>
      </c>
      <c r="S1070" s="16">
        <f t="shared" si="418"/>
        <v>0</v>
      </c>
      <c r="T1070" s="16">
        <f t="shared" si="419"/>
        <v>0</v>
      </c>
      <c r="U1070" s="16">
        <f t="shared" si="420"/>
        <v>0</v>
      </c>
      <c r="V1070" s="16">
        <f t="shared" si="421"/>
        <v>0</v>
      </c>
      <c r="W1070" s="16">
        <f t="shared" si="422"/>
        <v>0</v>
      </c>
      <c r="X1070" s="16">
        <f t="shared" si="423"/>
        <v>0</v>
      </c>
      <c r="Y1070" s="16">
        <f t="shared" si="424"/>
        <v>0</v>
      </c>
      <c r="Z1070" s="16">
        <f t="shared" si="425"/>
        <v>0</v>
      </c>
      <c r="AA1070" s="16">
        <f t="shared" si="426"/>
        <v>1.180327868852459</v>
      </c>
      <c r="AB1070" s="17">
        <f t="shared" si="427"/>
        <v>0.81967213114754101</v>
      </c>
      <c r="AC1070" s="15">
        <v>2201.08</v>
      </c>
      <c r="AD1070" s="14">
        <f>AVERAGE(Tabela1[[#This Row],[202407-JUL]:[202506-JUN]])</f>
        <v>61</v>
      </c>
      <c r="AE1070" s="14">
        <f t="shared" si="428"/>
        <v>61</v>
      </c>
      <c r="AF1070" s="5">
        <v>0</v>
      </c>
      <c r="AG1070" s="6">
        <v>368</v>
      </c>
      <c r="AH1070" s="4">
        <v>0</v>
      </c>
      <c r="AI1070" s="23">
        <f>SUM(Tabela1[[#This Row],[ESTOQUE RJ]:[ESTOQUE SC]])</f>
        <v>368</v>
      </c>
      <c r="AJ1070" s="4">
        <v>0</v>
      </c>
      <c r="AK1070" s="4">
        <v>0</v>
      </c>
      <c r="AL1070" s="24">
        <f>SUM(Tabela1[[#This Row],[QTD CONTAINER]:[QTD FÁBRICA]])</f>
        <v>0</v>
      </c>
      <c r="AM1070" s="7">
        <f t="shared" si="429"/>
        <v>6.0327868852459012</v>
      </c>
      <c r="AN1070" s="7">
        <f t="shared" si="430"/>
        <v>0</v>
      </c>
      <c r="AO1070" s="8">
        <f t="shared" si="431"/>
        <v>0</v>
      </c>
      <c r="AP1070" s="9">
        <f t="shared" si="432"/>
        <v>0</v>
      </c>
      <c r="AQ1070" s="25">
        <f t="shared" si="433"/>
        <v>6.0327868852459012</v>
      </c>
      <c r="AR1070" s="18">
        <f t="shared" si="434"/>
        <v>6.0327868852459012</v>
      </c>
      <c r="AS1070" s="7">
        <f t="shared" si="435"/>
        <v>0</v>
      </c>
      <c r="AT1070" s="8">
        <f t="shared" si="436"/>
        <v>0</v>
      </c>
      <c r="AU1070" s="9">
        <f t="shared" si="437"/>
        <v>0</v>
      </c>
      <c r="AV1070" s="10">
        <f t="shared" si="438"/>
        <v>6.0327868852459012</v>
      </c>
      <c r="AW1070" s="22">
        <f t="shared" si="439"/>
        <v>1.639344262295082</v>
      </c>
      <c r="AX1070" s="5">
        <f t="shared" si="440"/>
        <v>100</v>
      </c>
      <c r="AY1070" s="4">
        <f>IF(
  AND(Tabela1[[#This Row],[GRUPO | ITEM]]="PALHETAS",NOT(OR(MID(Tabela1[[#This Row],[ITEM]],1,5)="YN-PF",MID(Tabela1[[#This Row],[ITEM]],1,5)="YN-PC"))),
  0,
  IF(
    ROUNDUP(
      IF(
        IF(D1070="A",13-SUM(AR1070:AU1070),IF(D1070="B",11-SUM(AR1070:AU1070),IF(D1070="C",7-SUM(AR1070:AU1070))))
        &lt;0,
        0,
        IF(D1070="A",13-SUM(AR1070:AU1070),IF(D1070="B",11-SUM(AR1070:AU1070),IF(D1070="C",7-SUM(AR1070:AU1070))))
      )
      *AE1070/C1070, 0
    )
    *C1070 = 0,
    0,
    ROUNDUP(
      IF(
        IF(D1070="A",13-SUM(AR1070:AU1070),IF(D1070="B",11-SUM(AR1070:AU1070),IF(D1070="C",7-SUM(AR1070:AU1070))))
        &lt;0,
        0,
        IF(D1070="A",13-SUM(AR1070:AU1070),IF(D1070="B",11-SUM(AR1070:AU1070),IF(D1070="C",7-SUM(AR1070:AU1070))))
      )
      *AE1070/C1070, 0
    ) *C1070
  )
)</f>
        <v>100</v>
      </c>
      <c r="AZ1070" s="26">
        <f>IF(OR(COUNTIF(AB1070,"&gt;="&amp;1.5)+COUNTIF(AA1070,"&gt;="&amp;1.5)+COUNTIF(Z1070,"&gt;="&amp;1.5)+COUNTIF(Y1070,"&gt;="&amp;1.5)+COUNTIF(X1070,"&gt;="&amp;1.5)&gt;=2,COUNTIF(AB1070,"&gt;="&amp;2)&gt;=1,AND(AA1070&gt;=1.5,AB1070&lt;=0.3,AI1070=0)),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+IFERROR(BA1070*C1070,0),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+IFERROR(BA1070*C1070,0),
IFERROR(AVERAGEIF(Tabela1[[#This Row],[COMPRA PADRÃO]:[COMPRA &gt;30%]],"&gt;"&amp;0,Tabela1[[#This Row],[COMPRA PADRÃO]:[COMPRA &gt;30%]]),
0))/Tabela1[[#This Row],[U/CX]],0)*Tabela1[[#This Row],[U/CX]])</f>
        <v>100</v>
      </c>
      <c r="BA1070" s="19"/>
      <c r="BB1070" s="19"/>
      <c r="BC1070" s="41"/>
      <c r="BD1070" s="43">
        <f t="shared" si="441"/>
        <v>0.46037735849056605</v>
      </c>
      <c r="BE1070" s="44">
        <f>Tabela1[[#This Row],[MÉDIA DIÁRIA]]*180</f>
        <v>82.867924528301884</v>
      </c>
      <c r="BF1070" s="44">
        <f>Tabela1[[#This Row],[MÉDIA DIÁRIA]]*IF(Tabela1[[#This Row],[ABC FAT]]="A",(13*22),IF(Tabela1[[#This Row],[ABC FAT]]="B",(9*22),IF(Tabela1[[#This Row],[ABC FAT]]="C",(3*22),0)))</f>
        <v>30.38490566037736</v>
      </c>
      <c r="BG1070" s="44">
        <f>SUM(Tabela1[[#This Row],[ESTOQUE TOTAL]],Tabela1[[#This Row],[TRÂNSITO TOTAL]])</f>
        <v>368</v>
      </c>
      <c r="BH10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1.2067395264116576E-2</v>
      </c>
    </row>
    <row r="1071" spans="1:61" s="3" customFormat="1" x14ac:dyDescent="0.2">
      <c r="A1071" s="4" t="s">
        <v>17</v>
      </c>
      <c r="B1071" s="4" t="s">
        <v>823</v>
      </c>
      <c r="C1071" s="4">
        <v>25</v>
      </c>
      <c r="D1071" s="4" t="s">
        <v>85</v>
      </c>
      <c r="E1071" s="5">
        <v>80</v>
      </c>
      <c r="F1071" s="4">
        <v>50</v>
      </c>
      <c r="G1071" s="4"/>
      <c r="H1071" s="4">
        <v>100</v>
      </c>
      <c r="I1071" s="4">
        <v>70</v>
      </c>
      <c r="J1071" s="4"/>
      <c r="K1071" s="4"/>
      <c r="L1071" s="4">
        <v>20</v>
      </c>
      <c r="M1071" s="4">
        <v>100</v>
      </c>
      <c r="N1071" s="4">
        <v>50</v>
      </c>
      <c r="O1071" s="4">
        <v>100</v>
      </c>
      <c r="P1071" s="4"/>
      <c r="Q1071" s="13">
        <f t="shared" si="416"/>
        <v>1.1228070175438596</v>
      </c>
      <c r="R1071" s="16">
        <f t="shared" si="417"/>
        <v>0.70175438596491224</v>
      </c>
      <c r="S1071" s="16">
        <f t="shared" si="418"/>
        <v>0</v>
      </c>
      <c r="T1071" s="16">
        <f t="shared" si="419"/>
        <v>1.4035087719298245</v>
      </c>
      <c r="U1071" s="16">
        <f t="shared" si="420"/>
        <v>0.98245614035087714</v>
      </c>
      <c r="V1071" s="16">
        <f t="shared" si="421"/>
        <v>0</v>
      </c>
      <c r="W1071" s="16">
        <f t="shared" si="422"/>
        <v>0</v>
      </c>
      <c r="X1071" s="16">
        <f t="shared" si="423"/>
        <v>0.2807017543859649</v>
      </c>
      <c r="Y1071" s="16">
        <f t="shared" si="424"/>
        <v>1.4035087719298245</v>
      </c>
      <c r="Z1071" s="16">
        <f t="shared" si="425"/>
        <v>0.70175438596491224</v>
      </c>
      <c r="AA1071" s="16">
        <f t="shared" si="426"/>
        <v>1.4035087719298245</v>
      </c>
      <c r="AB1071" s="17">
        <f t="shared" si="427"/>
        <v>0</v>
      </c>
      <c r="AC1071" s="15">
        <v>9738.5</v>
      </c>
      <c r="AD1071" s="14">
        <f>AVERAGE(Tabela1[[#This Row],[202407-JUL]:[202506-JUN]])</f>
        <v>71.25</v>
      </c>
      <c r="AE1071" s="14">
        <f t="shared" si="428"/>
        <v>78.571428571428569</v>
      </c>
      <c r="AF1071" s="5">
        <v>0</v>
      </c>
      <c r="AG1071" s="6">
        <v>1775</v>
      </c>
      <c r="AH1071" s="4">
        <v>0</v>
      </c>
      <c r="AI1071" s="23">
        <f>SUM(Tabela1[[#This Row],[ESTOQUE RJ]:[ESTOQUE SC]])</f>
        <v>1775</v>
      </c>
      <c r="AJ1071" s="4">
        <v>0</v>
      </c>
      <c r="AK1071" s="4">
        <v>0</v>
      </c>
      <c r="AL1071" s="24">
        <f>SUM(Tabela1[[#This Row],[QTD CONTAINER]:[QTD FÁBRICA]])</f>
        <v>0</v>
      </c>
      <c r="AM1071" s="7">
        <f t="shared" si="429"/>
        <v>24.912280701754387</v>
      </c>
      <c r="AN1071" s="7">
        <f t="shared" si="430"/>
        <v>0</v>
      </c>
      <c r="AO1071" s="8">
        <f t="shared" si="431"/>
        <v>0</v>
      </c>
      <c r="AP1071" s="9">
        <f t="shared" si="432"/>
        <v>0</v>
      </c>
      <c r="AQ1071" s="25">
        <f t="shared" si="433"/>
        <v>24.912280701754387</v>
      </c>
      <c r="AR1071" s="18">
        <f t="shared" si="434"/>
        <v>22.59090909090909</v>
      </c>
      <c r="AS1071" s="7">
        <f t="shared" si="435"/>
        <v>0</v>
      </c>
      <c r="AT1071" s="8">
        <f t="shared" si="436"/>
        <v>0</v>
      </c>
      <c r="AU1071" s="9">
        <f t="shared" si="437"/>
        <v>0</v>
      </c>
      <c r="AV1071" s="10">
        <f t="shared" si="438"/>
        <v>22.59090909090909</v>
      </c>
      <c r="AW1071" s="22">
        <f t="shared" si="439"/>
        <v>0</v>
      </c>
      <c r="AX1071" s="5">
        <f t="shared" si="440"/>
        <v>0</v>
      </c>
      <c r="AY1071" s="4">
        <f>IF(
  AND(Tabela1[[#This Row],[GRUPO | ITEM]]="PALHETAS",NOT(OR(MID(Tabela1[[#This Row],[ITEM]],1,5)="YN-PF",MID(Tabela1[[#This Row],[ITEM]],1,5)="YN-PC"))),
  0,
  IF(
    ROUNDUP(
      IF(
        IF(D1071="A",13-SUM(AR1071:AU1071),IF(D1071="B",11-SUM(AR1071:AU1071),IF(D1071="C",7-SUM(AR1071:AU1071))))
        &lt;0,
        0,
        IF(D1071="A",13-SUM(AR1071:AU1071),IF(D1071="B",11-SUM(AR1071:AU1071),IF(D1071="C",7-SUM(AR1071:AU1071))))
      )
      *AE1071/C1071, 0
    )
    *C1071 = 0,
    0,
    ROUNDUP(
      IF(
        IF(D1071="A",13-SUM(AR1071:AU1071),IF(D1071="B",11-SUM(AR1071:AU1071),IF(D1071="C",7-SUM(AR1071:AU1071))))
        &lt;0,
        0,
        IF(D1071="A",13-SUM(AR1071:AU1071),IF(D1071="B",11-SUM(AR1071:AU1071),IF(D1071="C",7-SUM(AR1071:AU1071))))
      )
      *AE1071/C1071, 0
    ) *C1071
  )
)</f>
        <v>0</v>
      </c>
      <c r="AZ1071" s="26">
        <f>IF(OR(COUNTIF(AB1071,"&gt;="&amp;1.5)+COUNTIF(AA1071,"&gt;="&amp;1.5)+COUNTIF(Z1071,"&gt;="&amp;1.5)+COUNTIF(Y1071,"&gt;="&amp;1.5)+COUNTIF(X1071,"&gt;="&amp;1.5)&gt;=2,COUNTIF(AB1071,"&gt;="&amp;2)&gt;=1,AND(AA1071&gt;=1.5,AB1071&lt;=0.3,AI1071=0)),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+IFERROR(BA1071*C1071,0),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+IFERROR(BA1071*C1071,0),
IFERROR(AVERAGEIF(Tabela1[[#This Row],[COMPRA PADRÃO]:[COMPRA &gt;30%]],"&gt;"&amp;0,Tabela1[[#This Row],[COMPRA PADRÃO]:[COMPRA &gt;30%]]),
0))/Tabela1[[#This Row],[U/CX]],0)*Tabela1[[#This Row],[U/CX]])</f>
        <v>0</v>
      </c>
      <c r="BA1071" s="19"/>
      <c r="BB1071" s="19"/>
      <c r="BC1071" s="5"/>
      <c r="BD1071" s="43">
        <f t="shared" si="441"/>
        <v>2.1509433962264151</v>
      </c>
      <c r="BE1071" s="44">
        <f>Tabela1[[#This Row],[MÉDIA DIÁRIA]]*180</f>
        <v>387.16981132075472</v>
      </c>
      <c r="BF1071" s="44">
        <f>Tabela1[[#This Row],[MÉDIA DIÁRIA]]*IF(Tabela1[[#This Row],[ABC FAT]]="A",(13*22),IF(Tabela1[[#This Row],[ABC FAT]]="B",(9*22),IF(Tabela1[[#This Row],[ABC FAT]]="C",(3*22),0)))</f>
        <v>141.96226415094338</v>
      </c>
      <c r="BG1071" s="44">
        <f>SUM(Tabela1[[#This Row],[ESTOQUE TOTAL]],Tabela1[[#This Row],[TRÂNSITO TOTAL]])</f>
        <v>1775</v>
      </c>
      <c r="BH10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2.5828460038986355E-3</v>
      </c>
    </row>
    <row r="1072" spans="1:61" s="3" customFormat="1" x14ac:dyDescent="0.2">
      <c r="A1072" s="4" t="s">
        <v>34</v>
      </c>
      <c r="B1072" s="4" t="s">
        <v>576</v>
      </c>
      <c r="C1072" s="4">
        <v>100</v>
      </c>
      <c r="D1072" s="4" t="s">
        <v>85</v>
      </c>
      <c r="E1072" s="5">
        <v>30</v>
      </c>
      <c r="F1072" s="4"/>
      <c r="G1072" s="4">
        <v>20</v>
      </c>
      <c r="H1072" s="4">
        <v>35</v>
      </c>
      <c r="I1072" s="4">
        <v>20</v>
      </c>
      <c r="J1072" s="4"/>
      <c r="K1072" s="4">
        <v>10</v>
      </c>
      <c r="L1072" s="4">
        <v>20</v>
      </c>
      <c r="M1072" s="4"/>
      <c r="N1072" s="4"/>
      <c r="O1072" s="4">
        <v>10</v>
      </c>
      <c r="P1072" s="4">
        <v>10</v>
      </c>
      <c r="Q1072" s="13">
        <f t="shared" si="416"/>
        <v>1.5483870967741935</v>
      </c>
      <c r="R1072" s="16">
        <f t="shared" si="417"/>
        <v>0</v>
      </c>
      <c r="S1072" s="16">
        <f t="shared" si="418"/>
        <v>1.032258064516129</v>
      </c>
      <c r="T1072" s="16">
        <f t="shared" si="419"/>
        <v>1.8064516129032258</v>
      </c>
      <c r="U1072" s="16">
        <f t="shared" si="420"/>
        <v>1.032258064516129</v>
      </c>
      <c r="V1072" s="16">
        <f t="shared" si="421"/>
        <v>0</v>
      </c>
      <c r="W1072" s="16">
        <f t="shared" si="422"/>
        <v>0.5161290322580645</v>
      </c>
      <c r="X1072" s="16">
        <f t="shared" si="423"/>
        <v>1.032258064516129</v>
      </c>
      <c r="Y1072" s="16">
        <f t="shared" si="424"/>
        <v>0</v>
      </c>
      <c r="Z1072" s="16">
        <f t="shared" si="425"/>
        <v>0</v>
      </c>
      <c r="AA1072" s="16">
        <f t="shared" si="426"/>
        <v>0.5161290322580645</v>
      </c>
      <c r="AB1072" s="17">
        <f t="shared" si="427"/>
        <v>0.5161290322580645</v>
      </c>
      <c r="AC1072" s="15">
        <v>1633</v>
      </c>
      <c r="AD1072" s="14">
        <f>AVERAGE(Tabela1[[#This Row],[202407-JUL]:[202506-JUN]])</f>
        <v>19.375</v>
      </c>
      <c r="AE1072" s="14">
        <f t="shared" si="428"/>
        <v>19.375</v>
      </c>
      <c r="AF1072" s="5">
        <v>0</v>
      </c>
      <c r="AG1072" s="6">
        <v>473</v>
      </c>
      <c r="AH1072" s="4">
        <v>0</v>
      </c>
      <c r="AI1072" s="23">
        <f>SUM(Tabela1[[#This Row],[ESTOQUE RJ]:[ESTOQUE SC]])</f>
        <v>473</v>
      </c>
      <c r="AJ1072" s="4">
        <v>0</v>
      </c>
      <c r="AK1072" s="4">
        <v>0</v>
      </c>
      <c r="AL1072" s="24">
        <f>SUM(Tabela1[[#This Row],[QTD CONTAINER]:[QTD FÁBRICA]])</f>
        <v>0</v>
      </c>
      <c r="AM1072" s="7">
        <f t="shared" si="429"/>
        <v>24.412903225806453</v>
      </c>
      <c r="AN1072" s="7">
        <f t="shared" si="430"/>
        <v>0</v>
      </c>
      <c r="AO1072" s="8">
        <f t="shared" si="431"/>
        <v>0</v>
      </c>
      <c r="AP1072" s="9">
        <f t="shared" si="432"/>
        <v>0</v>
      </c>
      <c r="AQ1072" s="25">
        <f t="shared" si="433"/>
        <v>24.412903225806453</v>
      </c>
      <c r="AR1072" s="18">
        <f t="shared" si="434"/>
        <v>24.412903225806453</v>
      </c>
      <c r="AS1072" s="7">
        <f t="shared" si="435"/>
        <v>0</v>
      </c>
      <c r="AT1072" s="8">
        <f t="shared" si="436"/>
        <v>0</v>
      </c>
      <c r="AU1072" s="9">
        <f t="shared" si="437"/>
        <v>0</v>
      </c>
      <c r="AV1072" s="10">
        <f t="shared" si="438"/>
        <v>24.412903225806453</v>
      </c>
      <c r="AW1072" s="22">
        <f t="shared" si="439"/>
        <v>0</v>
      </c>
      <c r="AX1072" s="5">
        <f t="shared" si="440"/>
        <v>0</v>
      </c>
      <c r="AY1072" s="4">
        <f>IF(
  AND(Tabela1[[#This Row],[GRUPO | ITEM]]="PALHETAS",NOT(OR(MID(Tabela1[[#This Row],[ITEM]],1,5)="YN-PF",MID(Tabela1[[#This Row],[ITEM]],1,5)="YN-PC"))),
  0,
  IF(
    ROUNDUP(
      IF(
        IF(D1072="A",13-SUM(AR1072:AU1072),IF(D1072="B",11-SUM(AR1072:AU1072),IF(D1072="C",7-SUM(AR1072:AU1072))))
        &lt;0,
        0,
        IF(D1072="A",13-SUM(AR1072:AU1072),IF(D1072="B",11-SUM(AR1072:AU1072),IF(D1072="C",7-SUM(AR1072:AU1072))))
      )
      *AE1072/C1072, 0
    )
    *C1072 = 0,
    0,
    ROUNDUP(
      IF(
        IF(D1072="A",13-SUM(AR1072:AU1072),IF(D1072="B",11-SUM(AR1072:AU1072),IF(D1072="C",7-SUM(AR1072:AU1072))))
        &lt;0,
        0,
        IF(D1072="A",13-SUM(AR1072:AU1072),IF(D1072="B",11-SUM(AR1072:AU1072),IF(D1072="C",7-SUM(AR1072:AU1072))))
      )
      *AE1072/C1072, 0
    ) *C1072
  )
)</f>
        <v>0</v>
      </c>
      <c r="AZ1072" s="26">
        <f>IF(OR(COUNTIF(AB1072,"&gt;="&amp;1.5)+COUNTIF(AA1072,"&gt;="&amp;1.5)+COUNTIF(Z1072,"&gt;="&amp;1.5)+COUNTIF(Y1072,"&gt;="&amp;1.5)+COUNTIF(X1072,"&gt;="&amp;1.5)&gt;=2,COUNTIF(AB1072,"&gt;="&amp;2)&gt;=1,AND(AA1072&gt;=1.5,AB1072&lt;=0.3,AI1072=0)),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+IFERROR(BA1072*C1072,0),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+IFERROR(BA1072*C1072,0),
IFERROR(AVERAGEIF(Tabela1[[#This Row],[COMPRA PADRÃO]:[COMPRA &gt;30%]],"&gt;"&amp;0,Tabela1[[#This Row],[COMPRA PADRÃO]:[COMPRA &gt;30%]]),
0))/Tabela1[[#This Row],[U/CX]],0)*Tabela1[[#This Row],[U/CX]])</f>
        <v>0</v>
      </c>
      <c r="BA1072" s="19"/>
      <c r="BB1072" s="19"/>
      <c r="BC1072" s="41"/>
      <c r="BD1072" s="43">
        <f t="shared" si="441"/>
        <v>0.58490566037735847</v>
      </c>
      <c r="BE1072" s="44">
        <f>Tabela1[[#This Row],[MÉDIA DIÁRIA]]*180</f>
        <v>105.28301886792453</v>
      </c>
      <c r="BF1072" s="44">
        <f>Tabela1[[#This Row],[MÉDIA DIÁRIA]]*IF(Tabela1[[#This Row],[ABC FAT]]="A",(13*22),IF(Tabela1[[#This Row],[ABC FAT]]="B",(9*22),IF(Tabela1[[#This Row],[ABC FAT]]="C",(3*22),0)))</f>
        <v>38.60377358490566</v>
      </c>
      <c r="BG1072" s="44">
        <f>SUM(Tabela1[[#This Row],[ESTOQUE TOTAL]],Tabela1[[#This Row],[TRÂNSITO TOTAL]])</f>
        <v>473</v>
      </c>
      <c r="BH10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9.4982078853046593E-3</v>
      </c>
    </row>
    <row r="1073" spans="1:61" s="3" customFormat="1" x14ac:dyDescent="0.2">
      <c r="A1073" s="4" t="s">
        <v>34</v>
      </c>
      <c r="B1073" s="4" t="s">
        <v>1105</v>
      </c>
      <c r="C1073" s="4">
        <v>500</v>
      </c>
      <c r="D1073" s="4" t="s">
        <v>85</v>
      </c>
      <c r="E1073" s="5"/>
      <c r="F1073" s="4"/>
      <c r="G1073" s="4"/>
      <c r="H1073" s="4"/>
      <c r="I1073" s="4"/>
      <c r="J1073" s="4"/>
      <c r="K1073" s="4"/>
      <c r="L1073" s="4">
        <v>10</v>
      </c>
      <c r="M1073" s="4">
        <v>60</v>
      </c>
      <c r="N1073" s="4">
        <v>80</v>
      </c>
      <c r="O1073" s="4">
        <v>40</v>
      </c>
      <c r="P1073" s="4">
        <v>50</v>
      </c>
      <c r="Q1073" s="13">
        <f t="shared" si="416"/>
        <v>0</v>
      </c>
      <c r="R1073" s="16">
        <f t="shared" si="417"/>
        <v>0</v>
      </c>
      <c r="S1073" s="16">
        <f t="shared" si="418"/>
        <v>0</v>
      </c>
      <c r="T1073" s="16">
        <f t="shared" si="419"/>
        <v>0</v>
      </c>
      <c r="U1073" s="16">
        <f t="shared" si="420"/>
        <v>0</v>
      </c>
      <c r="V1073" s="16">
        <f t="shared" si="421"/>
        <v>0</v>
      </c>
      <c r="W1073" s="16">
        <f t="shared" si="422"/>
        <v>0</v>
      </c>
      <c r="X1073" s="16">
        <f t="shared" si="423"/>
        <v>0.20833333333333334</v>
      </c>
      <c r="Y1073" s="16">
        <f t="shared" si="424"/>
        <v>1.25</v>
      </c>
      <c r="Z1073" s="16">
        <f t="shared" si="425"/>
        <v>1.6666666666666667</v>
      </c>
      <c r="AA1073" s="16">
        <f t="shared" si="426"/>
        <v>0.83333333333333337</v>
      </c>
      <c r="AB1073" s="17">
        <f t="shared" si="427"/>
        <v>1.0416666666666667</v>
      </c>
      <c r="AC1073" s="15">
        <v>2509.1999999999998</v>
      </c>
      <c r="AD1073" s="14">
        <f>AVERAGE(Tabela1[[#This Row],[202407-JUL]:[202506-JUN]])</f>
        <v>48</v>
      </c>
      <c r="AE1073" s="14">
        <f t="shared" si="428"/>
        <v>57.5</v>
      </c>
      <c r="AF1073" s="5">
        <v>0</v>
      </c>
      <c r="AG1073" s="6">
        <v>210</v>
      </c>
      <c r="AH1073" s="4">
        <v>0</v>
      </c>
      <c r="AI1073" s="23">
        <f>SUM(Tabela1[[#This Row],[ESTOQUE RJ]:[ESTOQUE SC]])</f>
        <v>210</v>
      </c>
      <c r="AJ1073" s="4">
        <v>500</v>
      </c>
      <c r="AK1073" s="4">
        <v>0</v>
      </c>
      <c r="AL1073" s="24">
        <f>SUM(Tabela1[[#This Row],[QTD CONTAINER]:[QTD FÁBRICA]])</f>
        <v>500</v>
      </c>
      <c r="AM1073" s="7">
        <f t="shared" si="429"/>
        <v>4.375</v>
      </c>
      <c r="AN1073" s="7">
        <f t="shared" si="430"/>
        <v>0</v>
      </c>
      <c r="AO1073" s="8">
        <f t="shared" si="431"/>
        <v>10.416666666666666</v>
      </c>
      <c r="AP1073" s="9">
        <f t="shared" si="432"/>
        <v>0</v>
      </c>
      <c r="AQ1073" s="25">
        <f t="shared" si="433"/>
        <v>14.791666666666666</v>
      </c>
      <c r="AR1073" s="18">
        <f t="shared" si="434"/>
        <v>3.652173913043478</v>
      </c>
      <c r="AS1073" s="7">
        <f t="shared" si="435"/>
        <v>0</v>
      </c>
      <c r="AT1073" s="8">
        <f t="shared" si="436"/>
        <v>8.695652173913043</v>
      </c>
      <c r="AU1073" s="9">
        <f t="shared" si="437"/>
        <v>0</v>
      </c>
      <c r="AV1073" s="10">
        <f t="shared" si="438"/>
        <v>12.347826086956522</v>
      </c>
      <c r="AW1073" s="22">
        <f t="shared" si="439"/>
        <v>0</v>
      </c>
      <c r="AX1073" s="5">
        <f t="shared" si="440"/>
        <v>0</v>
      </c>
      <c r="AY1073" s="4">
        <f>IF(
  AND(Tabela1[[#This Row],[GRUPO | ITEM]]="PALHETAS",NOT(OR(MID(Tabela1[[#This Row],[ITEM]],1,5)="YN-PF",MID(Tabela1[[#This Row],[ITEM]],1,5)="YN-PC"))),
  0,
  IF(
    ROUNDUP(
      IF(
        IF(D1073="A",13-SUM(AR1073:AU1073),IF(D1073="B",11-SUM(AR1073:AU1073),IF(D1073="C",7-SUM(AR1073:AU1073))))
        &lt;0,
        0,
        IF(D1073="A",13-SUM(AR1073:AU1073),IF(D1073="B",11-SUM(AR1073:AU1073),IF(D1073="C",7-SUM(AR1073:AU1073))))
      )
      *AE1073/C1073, 0
    )
    *C1073 = 0,
    0,
    ROUNDUP(
      IF(
        IF(D1073="A",13-SUM(AR1073:AU1073),IF(D1073="B",11-SUM(AR1073:AU1073),IF(D1073="C",7-SUM(AR1073:AU1073))))
        &lt;0,
        0,
        IF(D1073="A",13-SUM(AR1073:AU1073),IF(D1073="B",11-SUM(AR1073:AU1073),IF(D1073="C",7-SUM(AR1073:AU1073))))
      )
      *AE1073/C1073, 0
    ) *C1073
  )
)</f>
        <v>0</v>
      </c>
      <c r="AZ1073" s="26">
        <f>IF(OR(COUNTIF(AB1073,"&gt;="&amp;1.5)+COUNTIF(AA1073,"&gt;="&amp;1.5)+COUNTIF(Z1073,"&gt;="&amp;1.5)+COUNTIF(Y1073,"&gt;="&amp;1.5)+COUNTIF(X1073,"&gt;="&amp;1.5)&gt;=2,COUNTIF(AB1073,"&gt;="&amp;2)&gt;=1,AND(AA1073&gt;=1.5,AB1073&lt;=0.3,AI1073=0)),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+IFERROR(BA1073*C1073,0),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+IFERROR(BA1073*C1073,0),
IFERROR(AVERAGEIF(Tabela1[[#This Row],[COMPRA PADRÃO]:[COMPRA &gt;30%]],"&gt;"&amp;0,Tabela1[[#This Row],[COMPRA PADRÃO]:[COMPRA &gt;30%]]),
0))/Tabela1[[#This Row],[U/CX]],0)*Tabela1[[#This Row],[U/CX]])</f>
        <v>0</v>
      </c>
      <c r="BA1073" s="19"/>
      <c r="BB1073" s="19"/>
      <c r="BC1073" s="5"/>
      <c r="BD1073" s="43">
        <f t="shared" si="441"/>
        <v>0.90566037735849059</v>
      </c>
      <c r="BE1073" s="44">
        <f>Tabela1[[#This Row],[MÉDIA DIÁRIA]]*180</f>
        <v>163.01886792452831</v>
      </c>
      <c r="BF1073" s="44">
        <f>Tabela1[[#This Row],[MÉDIA DIÁRIA]]*IF(Tabela1[[#This Row],[ABC FAT]]="A",(13*22),IF(Tabela1[[#This Row],[ABC FAT]]="B",(9*22),IF(Tabela1[[#This Row],[ABC FAT]]="C",(3*22),0)))</f>
        <v>59.773584905660378</v>
      </c>
      <c r="BG1073" s="44">
        <f>SUM(Tabela1[[#This Row],[ESTOQUE TOTAL]],Tabela1[[#This Row],[TRÂNSITO TOTAL]])</f>
        <v>710</v>
      </c>
      <c r="BH10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1074" spans="1:61" s="3" customFormat="1" x14ac:dyDescent="0.2">
      <c r="A1074" s="4" t="s">
        <v>117</v>
      </c>
      <c r="B1074" s="4" t="s">
        <v>1244</v>
      </c>
      <c r="C1074" s="4">
        <v>100</v>
      </c>
      <c r="D1074" s="4" t="s">
        <v>85</v>
      </c>
      <c r="E1074" s="5"/>
      <c r="F1074" s="4">
        <v>10</v>
      </c>
      <c r="G1074" s="4">
        <v>105</v>
      </c>
      <c r="H1074" s="4">
        <v>200</v>
      </c>
      <c r="I1074" s="4">
        <v>30</v>
      </c>
      <c r="J1074" s="4">
        <v>20</v>
      </c>
      <c r="K1074" s="4"/>
      <c r="L1074" s="4"/>
      <c r="M1074" s="4"/>
      <c r="N1074" s="4"/>
      <c r="O1074" s="4">
        <v>10</v>
      </c>
      <c r="P1074" s="4"/>
      <c r="Q1074" s="13">
        <f t="shared" si="416"/>
        <v>0</v>
      </c>
      <c r="R1074" s="16">
        <f t="shared" si="417"/>
        <v>0.16</v>
      </c>
      <c r="S1074" s="16">
        <f t="shared" si="418"/>
        <v>1.68</v>
      </c>
      <c r="T1074" s="16">
        <f t="shared" si="419"/>
        <v>3.2</v>
      </c>
      <c r="U1074" s="16">
        <f t="shared" si="420"/>
        <v>0.48</v>
      </c>
      <c r="V1074" s="16">
        <f t="shared" si="421"/>
        <v>0.32</v>
      </c>
      <c r="W1074" s="16">
        <f t="shared" si="422"/>
        <v>0</v>
      </c>
      <c r="X1074" s="16">
        <f t="shared" si="423"/>
        <v>0</v>
      </c>
      <c r="Y1074" s="16">
        <f t="shared" si="424"/>
        <v>0</v>
      </c>
      <c r="Z1074" s="16">
        <f t="shared" si="425"/>
        <v>0</v>
      </c>
      <c r="AA1074" s="16">
        <f t="shared" si="426"/>
        <v>0.16</v>
      </c>
      <c r="AB1074" s="17">
        <f t="shared" si="427"/>
        <v>0</v>
      </c>
      <c r="AC1074" s="15">
        <v>3199.5</v>
      </c>
      <c r="AD1074" s="14">
        <f>AVERAGE(Tabela1[[#This Row],[202407-JUL]:[202506-JUN]])</f>
        <v>62.5</v>
      </c>
      <c r="AE1074" s="14">
        <f t="shared" si="428"/>
        <v>88.75</v>
      </c>
      <c r="AF1074" s="5">
        <v>0</v>
      </c>
      <c r="AG1074" s="6">
        <v>1163</v>
      </c>
      <c r="AH1074" s="4">
        <v>0</v>
      </c>
      <c r="AI1074" s="23">
        <f>SUM(Tabela1[[#This Row],[ESTOQUE RJ]:[ESTOQUE SC]])</f>
        <v>1163</v>
      </c>
      <c r="AJ1074" s="4">
        <v>0</v>
      </c>
      <c r="AK1074" s="4">
        <v>0</v>
      </c>
      <c r="AL1074" s="24">
        <f>SUM(Tabela1[[#This Row],[QTD CONTAINER]:[QTD FÁBRICA]])</f>
        <v>0</v>
      </c>
      <c r="AM1074" s="7">
        <f t="shared" si="429"/>
        <v>18.608000000000001</v>
      </c>
      <c r="AN1074" s="7">
        <f t="shared" si="430"/>
        <v>0</v>
      </c>
      <c r="AO1074" s="8">
        <f t="shared" si="431"/>
        <v>0</v>
      </c>
      <c r="AP1074" s="9">
        <f t="shared" si="432"/>
        <v>0</v>
      </c>
      <c r="AQ1074" s="25">
        <f t="shared" si="433"/>
        <v>18.608000000000001</v>
      </c>
      <c r="AR1074" s="18">
        <f t="shared" si="434"/>
        <v>13.104225352112676</v>
      </c>
      <c r="AS1074" s="7">
        <f t="shared" si="435"/>
        <v>0</v>
      </c>
      <c r="AT1074" s="8">
        <f t="shared" si="436"/>
        <v>0</v>
      </c>
      <c r="AU1074" s="9">
        <f t="shared" si="437"/>
        <v>0</v>
      </c>
      <c r="AV1074" s="10">
        <f t="shared" si="438"/>
        <v>13.104225352112676</v>
      </c>
      <c r="AW1074" s="22">
        <f t="shared" si="439"/>
        <v>0</v>
      </c>
      <c r="AX1074" s="5">
        <f t="shared" si="440"/>
        <v>0</v>
      </c>
      <c r="AY1074" s="4">
        <f>IF(
  AND(Tabela1[[#This Row],[GRUPO | ITEM]]="PALHETAS",NOT(OR(MID(Tabela1[[#This Row],[ITEM]],1,5)="YN-PF",MID(Tabela1[[#This Row],[ITEM]],1,5)="YN-PC"))),
  0,
  IF(
    ROUNDUP(
      IF(
        IF(D1074="A",13-SUM(AR1074:AU1074),IF(D1074="B",11-SUM(AR1074:AU1074),IF(D1074="C",7-SUM(AR1074:AU1074))))
        &lt;0,
        0,
        IF(D1074="A",13-SUM(AR1074:AU1074),IF(D1074="B",11-SUM(AR1074:AU1074),IF(D1074="C",7-SUM(AR1074:AU1074))))
      )
      *AE1074/C1074, 0
    )
    *C1074 = 0,
    0,
    ROUNDUP(
      IF(
        IF(D1074="A",13-SUM(AR1074:AU1074),IF(D1074="B",11-SUM(AR1074:AU1074),IF(D1074="C",7-SUM(AR1074:AU1074))))
        &lt;0,
        0,
        IF(D1074="A",13-SUM(AR1074:AU1074),IF(D1074="B",11-SUM(AR1074:AU1074),IF(D1074="C",7-SUM(AR1074:AU1074))))
      )
      *AE1074/C1074, 0
    ) *C1074
  )
)</f>
        <v>0</v>
      </c>
      <c r="AZ1074" s="26">
        <f>IF(OR(COUNTIF(AB1074,"&gt;="&amp;1.5)+COUNTIF(AA1074,"&gt;="&amp;1.5)+COUNTIF(Z1074,"&gt;="&amp;1.5)+COUNTIF(Y1074,"&gt;="&amp;1.5)+COUNTIF(X1074,"&gt;="&amp;1.5)&gt;=2,COUNTIF(AB1074,"&gt;="&amp;2)&gt;=1,AND(AA1074&gt;=1.5,AB1074&lt;=0.3,AI1074=0)),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+IFERROR(BA1074*C1074,0),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+IFERROR(BA1074*C1074,0),
IFERROR(AVERAGEIF(Tabela1[[#This Row],[COMPRA PADRÃO]:[COMPRA &gt;30%]],"&gt;"&amp;0,Tabela1[[#This Row],[COMPRA PADRÃO]:[COMPRA &gt;30%]]),
0))/Tabela1[[#This Row],[U/CX]],0)*Tabela1[[#This Row],[U/CX]])</f>
        <v>0</v>
      </c>
      <c r="BA1074" s="19"/>
      <c r="BB1074" s="19"/>
      <c r="BC1074" s="41"/>
      <c r="BD1074" s="43">
        <f t="shared" si="441"/>
        <v>1.4150943396226414</v>
      </c>
      <c r="BE1074" s="44">
        <f>Tabela1[[#This Row],[MÉDIA DIÁRIA]]*180</f>
        <v>254.71698113207546</v>
      </c>
      <c r="BF1074" s="44">
        <f>Tabela1[[#This Row],[MÉDIA DIÁRIA]]*IF(Tabela1[[#This Row],[ABC FAT]]="A",(13*22),IF(Tabela1[[#This Row],[ABC FAT]]="B",(9*22),IF(Tabela1[[#This Row],[ABC FAT]]="C",(3*22),0)))</f>
        <v>93.396226415094333</v>
      </c>
      <c r="BG1074" s="44">
        <f>SUM(Tabela1[[#This Row],[ESTOQUE TOTAL]],Tabela1[[#This Row],[TRÂNSITO TOTAL]])</f>
        <v>1163</v>
      </c>
      <c r="BH10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3.9259259259259265E-3</v>
      </c>
    </row>
    <row r="1075" spans="1:61" s="3" customFormat="1" x14ac:dyDescent="0.2">
      <c r="A1075" s="4" t="s">
        <v>34</v>
      </c>
      <c r="B1075" s="4" t="s">
        <v>1090</v>
      </c>
      <c r="C1075" s="4">
        <v>100</v>
      </c>
      <c r="D1075" s="4" t="s">
        <v>85</v>
      </c>
      <c r="E1075" s="5"/>
      <c r="F1075" s="4"/>
      <c r="G1075" s="4"/>
      <c r="H1075" s="4"/>
      <c r="I1075" s="4"/>
      <c r="J1075" s="4"/>
      <c r="K1075" s="4"/>
      <c r="L1075" s="4">
        <v>10</v>
      </c>
      <c r="M1075" s="4">
        <v>2</v>
      </c>
      <c r="N1075" s="4">
        <v>2</v>
      </c>
      <c r="O1075" s="4">
        <v>8</v>
      </c>
      <c r="P1075" s="4">
        <v>2</v>
      </c>
      <c r="Q1075" s="13">
        <f t="shared" si="416"/>
        <v>0</v>
      </c>
      <c r="R1075" s="16">
        <f t="shared" si="417"/>
        <v>0</v>
      </c>
      <c r="S1075" s="16">
        <f t="shared" si="418"/>
        <v>0</v>
      </c>
      <c r="T1075" s="16">
        <f t="shared" si="419"/>
        <v>0</v>
      </c>
      <c r="U1075" s="16">
        <f t="shared" si="420"/>
        <v>0</v>
      </c>
      <c r="V1075" s="16">
        <f t="shared" si="421"/>
        <v>0</v>
      </c>
      <c r="W1075" s="16">
        <f t="shared" si="422"/>
        <v>0</v>
      </c>
      <c r="X1075" s="16">
        <f t="shared" si="423"/>
        <v>2.0833333333333335</v>
      </c>
      <c r="Y1075" s="16">
        <f t="shared" si="424"/>
        <v>0.41666666666666669</v>
      </c>
      <c r="Z1075" s="16">
        <f t="shared" si="425"/>
        <v>0.41666666666666669</v>
      </c>
      <c r="AA1075" s="16">
        <f t="shared" si="426"/>
        <v>1.6666666666666667</v>
      </c>
      <c r="AB1075" s="17">
        <f t="shared" si="427"/>
        <v>0.41666666666666669</v>
      </c>
      <c r="AC1075" s="15">
        <v>1552.26</v>
      </c>
      <c r="AD1075" s="14">
        <f>AVERAGE(Tabela1[[#This Row],[202407-JUL]:[202506-JUN]])</f>
        <v>4.8</v>
      </c>
      <c r="AE1075" s="14">
        <f t="shared" si="428"/>
        <v>4.8</v>
      </c>
      <c r="AF1075" s="5">
        <v>0</v>
      </c>
      <c r="AG1075" s="6">
        <v>76</v>
      </c>
      <c r="AH1075" s="4">
        <v>0</v>
      </c>
      <c r="AI1075" s="23">
        <f>SUM(Tabela1[[#This Row],[ESTOQUE RJ]:[ESTOQUE SC]])</f>
        <v>76</v>
      </c>
      <c r="AJ1075" s="4">
        <v>0</v>
      </c>
      <c r="AK1075" s="4">
        <v>0</v>
      </c>
      <c r="AL1075" s="24">
        <f>SUM(Tabela1[[#This Row],[QTD CONTAINER]:[QTD FÁBRICA]])</f>
        <v>0</v>
      </c>
      <c r="AM1075" s="7">
        <f t="shared" si="429"/>
        <v>15.833333333333334</v>
      </c>
      <c r="AN1075" s="7">
        <f t="shared" si="430"/>
        <v>0</v>
      </c>
      <c r="AO1075" s="8">
        <f t="shared" si="431"/>
        <v>0</v>
      </c>
      <c r="AP1075" s="9">
        <f t="shared" si="432"/>
        <v>0</v>
      </c>
      <c r="AQ1075" s="25">
        <f t="shared" si="433"/>
        <v>15.833333333333334</v>
      </c>
      <c r="AR1075" s="18">
        <f t="shared" si="434"/>
        <v>15.833333333333334</v>
      </c>
      <c r="AS1075" s="7">
        <f t="shared" si="435"/>
        <v>0</v>
      </c>
      <c r="AT1075" s="8">
        <f t="shared" si="436"/>
        <v>0</v>
      </c>
      <c r="AU1075" s="9">
        <f t="shared" si="437"/>
        <v>0</v>
      </c>
      <c r="AV1075" s="10">
        <f t="shared" si="438"/>
        <v>15.833333333333334</v>
      </c>
      <c r="AW1075" s="22">
        <f t="shared" si="439"/>
        <v>20.833333333333336</v>
      </c>
      <c r="AX1075" s="5">
        <f t="shared" si="440"/>
        <v>0</v>
      </c>
      <c r="AY1075" s="4">
        <f>IF(
  AND(Tabela1[[#This Row],[GRUPO | ITEM]]="PALHETAS",NOT(OR(MID(Tabela1[[#This Row],[ITEM]],1,5)="YN-PF",MID(Tabela1[[#This Row],[ITEM]],1,5)="YN-PC"))),
  0,
  IF(
    ROUNDUP(
      IF(
        IF(D1075="A",13-SUM(AR1075:AU1075),IF(D1075="B",11-SUM(AR1075:AU1075),IF(D1075="C",7-SUM(AR1075:AU1075))))
        &lt;0,
        0,
        IF(D1075="A",13-SUM(AR1075:AU1075),IF(D1075="B",11-SUM(AR1075:AU1075),IF(D1075="C",7-SUM(AR1075:AU1075))))
      )
      *AE1075/C1075, 0
    )
    *C1075 = 0,
    0,
    ROUNDUP(
      IF(
        IF(D1075="A",13-SUM(AR1075:AU1075),IF(D1075="B",11-SUM(AR1075:AU1075),IF(D1075="C",7-SUM(AR1075:AU1075))))
        &lt;0,
        0,
        IF(D1075="A",13-SUM(AR1075:AU1075),IF(D1075="B",11-SUM(AR1075:AU1075),IF(D1075="C",7-SUM(AR1075:AU1075))))
      )
      *AE1075/C1075, 0
    ) *C1075
  )
)</f>
        <v>0</v>
      </c>
      <c r="AZ1075" s="26">
        <f>IF(OR(COUNTIF(AB1075,"&gt;="&amp;1.5)+COUNTIF(AA1075,"&gt;="&amp;1.5)+COUNTIF(Z1075,"&gt;="&amp;1.5)+COUNTIF(Y1075,"&gt;="&amp;1.5)+COUNTIF(X1075,"&gt;="&amp;1.5)&gt;=2,COUNTIF(AB1075,"&gt;="&amp;2)&gt;=1,AND(AA1075&gt;=1.5,AB1075&lt;=0.3,AI1075=0)),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+IFERROR(BA1075*C1075,0),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+IFERROR(BA1075*C1075,0),
IFERROR(AVERAGEIF(Tabela1[[#This Row],[COMPRA PADRÃO]:[COMPRA &gt;30%]],"&gt;"&amp;0,Tabela1[[#This Row],[COMPRA PADRÃO]:[COMPRA &gt;30%]]),
0))/Tabela1[[#This Row],[U/CX]],0)*Tabela1[[#This Row],[U/CX]])</f>
        <v>100</v>
      </c>
      <c r="BA1075" s="19"/>
      <c r="BB1075" s="19"/>
      <c r="BC1075" s="5"/>
      <c r="BD1075" s="43">
        <f t="shared" si="441"/>
        <v>9.056603773584905E-2</v>
      </c>
      <c r="BE1075" s="44">
        <f>Tabela1[[#This Row],[MÉDIA DIÁRIA]]*180</f>
        <v>16.30188679245283</v>
      </c>
      <c r="BF1075" s="44">
        <f>Tabela1[[#This Row],[MÉDIA DIÁRIA]]*IF(Tabela1[[#This Row],[ABC FAT]]="A",(13*22),IF(Tabela1[[#This Row],[ABC FAT]]="B",(9*22),IF(Tabela1[[#This Row],[ABC FAT]]="C",(3*22),0)))</f>
        <v>5.9773584905660373</v>
      </c>
      <c r="BG1075" s="44">
        <f>SUM(Tabela1[[#This Row],[ESTOQUE TOTAL]],Tabela1[[#This Row],[TRÂNSITO TOTAL]])</f>
        <v>76</v>
      </c>
      <c r="BH10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6.1342592592592594E-2</v>
      </c>
    </row>
    <row r="1076" spans="1:61" s="3" customFormat="1" x14ac:dyDescent="0.2">
      <c r="A1076" s="4" t="s">
        <v>994</v>
      </c>
      <c r="B1076" s="4" t="s">
        <v>1130</v>
      </c>
      <c r="C1076" s="4">
        <v>120</v>
      </c>
      <c r="D1076" s="4" t="s">
        <v>85</v>
      </c>
      <c r="E1076" s="5"/>
      <c r="F1076" s="4"/>
      <c r="G1076" s="4"/>
      <c r="H1076" s="4"/>
      <c r="I1076" s="4"/>
      <c r="J1076" s="4"/>
      <c r="K1076" s="4"/>
      <c r="L1076" s="4">
        <v>70</v>
      </c>
      <c r="M1076" s="4">
        <v>40</v>
      </c>
      <c r="N1076" s="4">
        <v>20</v>
      </c>
      <c r="O1076" s="4">
        <v>80</v>
      </c>
      <c r="P1076" s="4">
        <v>20</v>
      </c>
      <c r="Q1076" s="13">
        <f t="shared" si="416"/>
        <v>0</v>
      </c>
      <c r="R1076" s="16">
        <f t="shared" si="417"/>
        <v>0</v>
      </c>
      <c r="S1076" s="16">
        <f t="shared" si="418"/>
        <v>0</v>
      </c>
      <c r="T1076" s="16">
        <f t="shared" si="419"/>
        <v>0</v>
      </c>
      <c r="U1076" s="16">
        <f t="shared" si="420"/>
        <v>0</v>
      </c>
      <c r="V1076" s="16">
        <f t="shared" si="421"/>
        <v>0</v>
      </c>
      <c r="W1076" s="16">
        <f t="shared" si="422"/>
        <v>0</v>
      </c>
      <c r="X1076" s="16">
        <f t="shared" si="423"/>
        <v>1.5217391304347827</v>
      </c>
      <c r="Y1076" s="16">
        <f t="shared" si="424"/>
        <v>0.86956521739130432</v>
      </c>
      <c r="Z1076" s="16">
        <f t="shared" si="425"/>
        <v>0.43478260869565216</v>
      </c>
      <c r="AA1076" s="16">
        <f t="shared" si="426"/>
        <v>1.7391304347826086</v>
      </c>
      <c r="AB1076" s="17">
        <f t="shared" si="427"/>
        <v>0.43478260869565216</v>
      </c>
      <c r="AC1076" s="15">
        <v>5355.2</v>
      </c>
      <c r="AD1076" s="14">
        <f>AVERAGE(Tabela1[[#This Row],[202407-JUL]:[202506-JUN]])</f>
        <v>46</v>
      </c>
      <c r="AE1076" s="14">
        <f t="shared" si="428"/>
        <v>46</v>
      </c>
      <c r="AF1076" s="5">
        <v>0</v>
      </c>
      <c r="AG1076" s="6">
        <v>731</v>
      </c>
      <c r="AH1076" s="4">
        <v>0</v>
      </c>
      <c r="AI1076" s="23">
        <f>SUM(Tabela1[[#This Row],[ESTOQUE RJ]:[ESTOQUE SC]])</f>
        <v>731</v>
      </c>
      <c r="AJ1076" s="4">
        <v>0</v>
      </c>
      <c r="AK1076" s="4">
        <v>0</v>
      </c>
      <c r="AL1076" s="24">
        <f>SUM(Tabela1[[#This Row],[QTD CONTAINER]:[QTD FÁBRICA]])</f>
        <v>0</v>
      </c>
      <c r="AM1076" s="7">
        <f t="shared" si="429"/>
        <v>15.891304347826088</v>
      </c>
      <c r="AN1076" s="7">
        <f t="shared" si="430"/>
        <v>0</v>
      </c>
      <c r="AO1076" s="8">
        <f t="shared" si="431"/>
        <v>0</v>
      </c>
      <c r="AP1076" s="9">
        <f t="shared" si="432"/>
        <v>0</v>
      </c>
      <c r="AQ1076" s="25">
        <f t="shared" si="433"/>
        <v>15.891304347826088</v>
      </c>
      <c r="AR1076" s="18">
        <f t="shared" si="434"/>
        <v>15.891304347826088</v>
      </c>
      <c r="AS1076" s="7">
        <f t="shared" si="435"/>
        <v>0</v>
      </c>
      <c r="AT1076" s="8">
        <f t="shared" si="436"/>
        <v>0</v>
      </c>
      <c r="AU1076" s="9">
        <f t="shared" si="437"/>
        <v>0</v>
      </c>
      <c r="AV1076" s="10">
        <f t="shared" si="438"/>
        <v>15.891304347826088</v>
      </c>
      <c r="AW1076" s="22">
        <f t="shared" si="439"/>
        <v>7.8260869565217392</v>
      </c>
      <c r="AX1076" s="5">
        <f t="shared" si="440"/>
        <v>0</v>
      </c>
      <c r="AY1076" s="4">
        <f>IF(
  AND(Tabela1[[#This Row],[GRUPO | ITEM]]="PALHETAS",NOT(OR(MID(Tabela1[[#This Row],[ITEM]],1,5)="YN-PF",MID(Tabela1[[#This Row],[ITEM]],1,5)="YN-PC"))),
  0,
  IF(
    ROUNDUP(
      IF(
        IF(D1076="A",13-SUM(AR1076:AU1076),IF(D1076="B",11-SUM(AR1076:AU1076),IF(D1076="C",7-SUM(AR1076:AU1076))))
        &lt;0,
        0,
        IF(D1076="A",13-SUM(AR1076:AU1076),IF(D1076="B",11-SUM(AR1076:AU1076),IF(D1076="C",7-SUM(AR1076:AU1076))))
      )
      *AE1076/C1076, 0
    )
    *C1076 = 0,
    0,
    ROUNDUP(
      IF(
        IF(D1076="A",13-SUM(AR1076:AU1076),IF(D1076="B",11-SUM(AR1076:AU1076),IF(D1076="C",7-SUM(AR1076:AU1076))))
        &lt;0,
        0,
        IF(D1076="A",13-SUM(AR1076:AU1076),IF(D1076="B",11-SUM(AR1076:AU1076),IF(D1076="C",7-SUM(AR1076:AU1076))))
      )
      *AE1076/C1076, 0
    ) *C1076
  )
)</f>
        <v>0</v>
      </c>
      <c r="AZ1076" s="26">
        <f>IF(OR(COUNTIF(AB1076,"&gt;="&amp;1.5)+COUNTIF(AA1076,"&gt;="&amp;1.5)+COUNTIF(Z1076,"&gt;="&amp;1.5)+COUNTIF(Y1076,"&gt;="&amp;1.5)+COUNTIF(X1076,"&gt;="&amp;1.5)&gt;=2,COUNTIF(AB1076,"&gt;="&amp;2)&gt;=1,AND(AA1076&gt;=1.5,AB1076&lt;=0.3,AI1076=0)),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+IFERROR(BA1076*C1076,0),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+IFERROR(BA1076*C1076,0),
IFERROR(AVERAGEIF(Tabela1[[#This Row],[COMPRA PADRÃO]:[COMPRA &gt;30%]],"&gt;"&amp;0,Tabela1[[#This Row],[COMPRA PADRÃO]:[COMPRA &gt;30%]]),
0))/Tabela1[[#This Row],[U/CX]],0)*Tabela1[[#This Row],[U/CX]])</f>
        <v>360</v>
      </c>
      <c r="BA1076" s="19"/>
      <c r="BB1076" s="19"/>
      <c r="BC1076" s="5"/>
      <c r="BD1076" s="43">
        <f t="shared" si="441"/>
        <v>0.86792452830188682</v>
      </c>
      <c r="BE1076" s="44">
        <f>Tabela1[[#This Row],[MÉDIA DIÁRIA]]*180</f>
        <v>156.22641509433961</v>
      </c>
      <c r="BF1076" s="44">
        <f>Tabela1[[#This Row],[MÉDIA DIÁRIA]]*IF(Tabela1[[#This Row],[ABC FAT]]="A",(13*22),IF(Tabela1[[#This Row],[ABC FAT]]="B",(9*22),IF(Tabela1[[#This Row],[ABC FAT]]="C",(3*22),0)))</f>
        <v>57.283018867924532</v>
      </c>
      <c r="BG1076" s="44">
        <f>SUM(Tabela1[[#This Row],[ESTOQUE TOTAL]],Tabela1[[#This Row],[TRÂNSITO TOTAL]])</f>
        <v>731</v>
      </c>
      <c r="BH10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6.4009661835748794E-3</v>
      </c>
    </row>
    <row r="1077" spans="1:61" s="3" customFormat="1" x14ac:dyDescent="0.2">
      <c r="A1077" s="4" t="s">
        <v>269</v>
      </c>
      <c r="B1077" s="4" t="s">
        <v>1404</v>
      </c>
      <c r="C1077" s="4">
        <v>50</v>
      </c>
      <c r="D1077" s="4" t="s">
        <v>85</v>
      </c>
      <c r="E1077" s="5"/>
      <c r="F1077" s="4"/>
      <c r="G1077" s="4"/>
      <c r="H1077" s="4"/>
      <c r="I1077" s="4"/>
      <c r="J1077" s="4"/>
      <c r="K1077" s="4"/>
      <c r="L1077" s="4"/>
      <c r="M1077" s="4"/>
      <c r="N1077" s="4"/>
      <c r="O1077" s="4">
        <v>69</v>
      </c>
      <c r="P1077" s="4">
        <v>50</v>
      </c>
      <c r="Q1077" s="13">
        <f t="shared" si="416"/>
        <v>0</v>
      </c>
      <c r="R1077" s="16">
        <f t="shared" si="417"/>
        <v>0</v>
      </c>
      <c r="S1077" s="16">
        <f t="shared" si="418"/>
        <v>0</v>
      </c>
      <c r="T1077" s="16">
        <f t="shared" si="419"/>
        <v>0</v>
      </c>
      <c r="U1077" s="16">
        <f t="shared" si="420"/>
        <v>0</v>
      </c>
      <c r="V1077" s="16">
        <f t="shared" si="421"/>
        <v>0</v>
      </c>
      <c r="W1077" s="16">
        <f t="shared" si="422"/>
        <v>0</v>
      </c>
      <c r="X1077" s="16">
        <f t="shared" si="423"/>
        <v>0</v>
      </c>
      <c r="Y1077" s="16">
        <f t="shared" si="424"/>
        <v>0</v>
      </c>
      <c r="Z1077" s="16">
        <f t="shared" si="425"/>
        <v>0</v>
      </c>
      <c r="AA1077" s="16">
        <f t="shared" si="426"/>
        <v>1.1596638655462186</v>
      </c>
      <c r="AB1077" s="17">
        <f t="shared" si="427"/>
        <v>0.84033613445378152</v>
      </c>
      <c r="AC1077" s="15">
        <v>2147.9499999999998</v>
      </c>
      <c r="AD1077" s="14">
        <f>AVERAGE(Tabela1[[#This Row],[202407-JUL]:[202506-JUN]])</f>
        <v>59.5</v>
      </c>
      <c r="AE1077" s="14">
        <f t="shared" si="428"/>
        <v>59.5</v>
      </c>
      <c r="AF1077" s="5">
        <v>0</v>
      </c>
      <c r="AG1077" s="6">
        <v>381</v>
      </c>
      <c r="AH1077" s="4">
        <v>0</v>
      </c>
      <c r="AI1077" s="23">
        <f>SUM(Tabela1[[#This Row],[ESTOQUE RJ]:[ESTOQUE SC]])</f>
        <v>381</v>
      </c>
      <c r="AJ1077" s="4">
        <v>0</v>
      </c>
      <c r="AK1077" s="4">
        <v>0</v>
      </c>
      <c r="AL1077" s="24">
        <f>SUM(Tabela1[[#This Row],[QTD CONTAINER]:[QTD FÁBRICA]])</f>
        <v>0</v>
      </c>
      <c r="AM1077" s="7">
        <f t="shared" si="429"/>
        <v>6.4033613445378155</v>
      </c>
      <c r="AN1077" s="7">
        <f t="shared" si="430"/>
        <v>0</v>
      </c>
      <c r="AO1077" s="8">
        <f t="shared" si="431"/>
        <v>0</v>
      </c>
      <c r="AP1077" s="9">
        <f t="shared" si="432"/>
        <v>0</v>
      </c>
      <c r="AQ1077" s="25">
        <f t="shared" si="433"/>
        <v>6.4033613445378155</v>
      </c>
      <c r="AR1077" s="18">
        <f t="shared" si="434"/>
        <v>6.4033613445378155</v>
      </c>
      <c r="AS1077" s="7">
        <f t="shared" si="435"/>
        <v>0</v>
      </c>
      <c r="AT1077" s="8">
        <f t="shared" si="436"/>
        <v>0</v>
      </c>
      <c r="AU1077" s="9">
        <f t="shared" si="437"/>
        <v>0</v>
      </c>
      <c r="AV1077" s="10">
        <f t="shared" si="438"/>
        <v>6.4033613445378155</v>
      </c>
      <c r="AW1077" s="22">
        <f t="shared" si="439"/>
        <v>0.84033613445378152</v>
      </c>
      <c r="AX1077" s="5">
        <f t="shared" si="440"/>
        <v>50</v>
      </c>
      <c r="AY1077" s="4">
        <f>IF(
  AND(Tabela1[[#This Row],[GRUPO | ITEM]]="PALHETAS",NOT(OR(MID(Tabela1[[#This Row],[ITEM]],1,5)="YN-PF",MID(Tabela1[[#This Row],[ITEM]],1,5)="YN-PC"))),
  0,
  IF(
    ROUNDUP(
      IF(
        IF(D1077="A",13-SUM(AR1077:AU1077),IF(D1077="B",11-SUM(AR1077:AU1077),IF(D1077="C",7-SUM(AR1077:AU1077))))
        &lt;0,
        0,
        IF(D1077="A",13-SUM(AR1077:AU1077),IF(D1077="B",11-SUM(AR1077:AU1077),IF(D1077="C",7-SUM(AR1077:AU1077))))
      )
      *AE1077/C1077, 0
    )
    *C1077 = 0,
    0,
    ROUNDUP(
      IF(
        IF(D1077="A",13-SUM(AR1077:AU1077),IF(D1077="B",11-SUM(AR1077:AU1077),IF(D1077="C",7-SUM(AR1077:AU1077))))
        &lt;0,
        0,
        IF(D1077="A",13-SUM(AR1077:AU1077),IF(D1077="B",11-SUM(AR1077:AU1077),IF(D1077="C",7-SUM(AR1077:AU1077))))
      )
      *AE1077/C1077, 0
    ) *C1077
  )
)</f>
        <v>50</v>
      </c>
      <c r="AZ1077" s="26">
        <f>IF(OR(COUNTIF(AB1077,"&gt;="&amp;1.5)+COUNTIF(AA1077,"&gt;="&amp;1.5)+COUNTIF(Z1077,"&gt;="&amp;1.5)+COUNTIF(Y1077,"&gt;="&amp;1.5)+COUNTIF(X1077,"&gt;="&amp;1.5)&gt;=2,COUNTIF(AB1077,"&gt;="&amp;2)&gt;=1,AND(AA1077&gt;=1.5,AB1077&lt;=0.3,AI1077=0)),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+IFERROR(BA1077*C1077,0),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+IFERROR(BA1077*C1077,0),
IFERROR(AVERAGEIF(Tabela1[[#This Row],[COMPRA PADRÃO]:[COMPRA &gt;30%]],"&gt;"&amp;0,Tabela1[[#This Row],[COMPRA PADRÃO]:[COMPRA &gt;30%]]),
0))/Tabela1[[#This Row],[U/CX]],0)*Tabela1[[#This Row],[U/CX]])</f>
        <v>50</v>
      </c>
      <c r="BA1077" s="19"/>
      <c r="BB1077" s="19"/>
      <c r="BC1077" s="5"/>
      <c r="BD1077" s="43">
        <f t="shared" si="441"/>
        <v>0.44905660377358492</v>
      </c>
      <c r="BE1077" s="44">
        <f>Tabela1[[#This Row],[MÉDIA DIÁRIA]]*180</f>
        <v>80.830188679245282</v>
      </c>
      <c r="BF1077" s="44">
        <f>Tabela1[[#This Row],[MÉDIA DIÁRIA]]*IF(Tabela1[[#This Row],[ABC FAT]]="A",(13*22),IF(Tabela1[[#This Row],[ABC FAT]]="B",(9*22),IF(Tabela1[[#This Row],[ABC FAT]]="C",(3*22),0)))</f>
        <v>29.637735849056604</v>
      </c>
      <c r="BG1077" s="44">
        <f>SUM(Tabela1[[#This Row],[ESTOQUE TOTAL]],Tabela1[[#This Row],[TRÂNSITO TOTAL]])</f>
        <v>381</v>
      </c>
      <c r="BH10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1.2371615312791783E-2</v>
      </c>
    </row>
    <row r="1078" spans="1:61" s="3" customFormat="1" x14ac:dyDescent="0.2">
      <c r="A1078" s="4" t="s">
        <v>14</v>
      </c>
      <c r="B1078" s="4" t="s">
        <v>626</v>
      </c>
      <c r="C1078" s="4">
        <v>200</v>
      </c>
      <c r="D1078" s="4" t="s">
        <v>85</v>
      </c>
      <c r="E1078" s="5"/>
      <c r="F1078" s="4">
        <v>50</v>
      </c>
      <c r="G1078" s="4">
        <v>100</v>
      </c>
      <c r="H1078" s="4">
        <v>50</v>
      </c>
      <c r="I1078" s="4">
        <v>50</v>
      </c>
      <c r="J1078" s="4"/>
      <c r="K1078" s="4">
        <v>50</v>
      </c>
      <c r="L1078" s="4">
        <v>50</v>
      </c>
      <c r="M1078" s="4">
        <v>70</v>
      </c>
      <c r="N1078" s="4"/>
      <c r="O1078" s="4">
        <v>190</v>
      </c>
      <c r="P1078" s="4">
        <v>80</v>
      </c>
      <c r="Q1078" s="13">
        <f t="shared" si="416"/>
        <v>0</v>
      </c>
      <c r="R1078" s="16">
        <f t="shared" si="417"/>
        <v>0.65217391304347827</v>
      </c>
      <c r="S1078" s="16">
        <f t="shared" si="418"/>
        <v>1.3043478260869565</v>
      </c>
      <c r="T1078" s="16">
        <f t="shared" si="419"/>
        <v>0.65217391304347827</v>
      </c>
      <c r="U1078" s="16">
        <f t="shared" si="420"/>
        <v>0.65217391304347827</v>
      </c>
      <c r="V1078" s="16">
        <f t="shared" si="421"/>
        <v>0</v>
      </c>
      <c r="W1078" s="16">
        <f t="shared" si="422"/>
        <v>0.65217391304347827</v>
      </c>
      <c r="X1078" s="16">
        <f t="shared" si="423"/>
        <v>0.65217391304347827</v>
      </c>
      <c r="Y1078" s="16">
        <f t="shared" si="424"/>
        <v>0.91304347826086951</v>
      </c>
      <c r="Z1078" s="16">
        <f t="shared" si="425"/>
        <v>0</v>
      </c>
      <c r="AA1078" s="16">
        <f t="shared" si="426"/>
        <v>2.4782608695652173</v>
      </c>
      <c r="AB1078" s="17">
        <f t="shared" si="427"/>
        <v>1.0434782608695652</v>
      </c>
      <c r="AC1078" s="15">
        <v>8183</v>
      </c>
      <c r="AD1078" s="14">
        <f>AVERAGE(Tabela1[[#This Row],[202407-JUL]:[202506-JUN]])</f>
        <v>76.666666666666671</v>
      </c>
      <c r="AE1078" s="14">
        <f t="shared" si="428"/>
        <v>76.666666666666671</v>
      </c>
      <c r="AF1078" s="5">
        <v>0</v>
      </c>
      <c r="AG1078" s="6">
        <v>2180</v>
      </c>
      <c r="AH1078" s="4">
        <v>0</v>
      </c>
      <c r="AI1078" s="23">
        <f>SUM(Tabela1[[#This Row],[ESTOQUE RJ]:[ESTOQUE SC]])</f>
        <v>2180</v>
      </c>
      <c r="AJ1078" s="4">
        <v>0</v>
      </c>
      <c r="AK1078" s="4">
        <v>0</v>
      </c>
      <c r="AL1078" s="24">
        <f>SUM(Tabela1[[#This Row],[QTD CONTAINER]:[QTD FÁBRICA]])</f>
        <v>0</v>
      </c>
      <c r="AM1078" s="7">
        <f t="shared" si="429"/>
        <v>28.434782608695649</v>
      </c>
      <c r="AN1078" s="7">
        <f t="shared" si="430"/>
        <v>0</v>
      </c>
      <c r="AO1078" s="8">
        <f t="shared" si="431"/>
        <v>0</v>
      </c>
      <c r="AP1078" s="9">
        <f t="shared" si="432"/>
        <v>0</v>
      </c>
      <c r="AQ1078" s="25">
        <f t="shared" si="433"/>
        <v>28.434782608695649</v>
      </c>
      <c r="AR1078" s="18">
        <f t="shared" si="434"/>
        <v>28.434782608695649</v>
      </c>
      <c r="AS1078" s="7">
        <f t="shared" si="435"/>
        <v>0</v>
      </c>
      <c r="AT1078" s="8">
        <f t="shared" si="436"/>
        <v>0</v>
      </c>
      <c r="AU1078" s="9">
        <f t="shared" si="437"/>
        <v>0</v>
      </c>
      <c r="AV1078" s="10">
        <f t="shared" si="438"/>
        <v>28.434782608695649</v>
      </c>
      <c r="AW1078" s="22">
        <f t="shared" si="439"/>
        <v>0</v>
      </c>
      <c r="AX1078" s="5">
        <f t="shared" si="440"/>
        <v>0</v>
      </c>
      <c r="AY1078" s="4">
        <f>IF(
  AND(Tabela1[[#This Row],[GRUPO | ITEM]]="PALHETAS",NOT(OR(MID(Tabela1[[#This Row],[ITEM]],1,5)="YN-PF",MID(Tabela1[[#This Row],[ITEM]],1,5)="YN-PC"))),
  0,
  IF(
    ROUNDUP(
      IF(
        IF(D1078="A",13-SUM(AR1078:AU1078),IF(D1078="B",11-SUM(AR1078:AU1078),IF(D1078="C",7-SUM(AR1078:AU1078))))
        &lt;0,
        0,
        IF(D1078="A",13-SUM(AR1078:AU1078),IF(D1078="B",11-SUM(AR1078:AU1078),IF(D1078="C",7-SUM(AR1078:AU1078))))
      )
      *AE1078/C1078, 0
    )
    *C1078 = 0,
    0,
    ROUNDUP(
      IF(
        IF(D1078="A",13-SUM(AR1078:AU1078),IF(D1078="B",11-SUM(AR1078:AU1078),IF(D1078="C",7-SUM(AR1078:AU1078))))
        &lt;0,
        0,
        IF(D1078="A",13-SUM(AR1078:AU1078),IF(D1078="B",11-SUM(AR1078:AU1078),IF(D1078="C",7-SUM(AR1078:AU1078))))
      )
      *AE1078/C1078, 0
    ) *C1078
  )
)</f>
        <v>0</v>
      </c>
      <c r="AZ1078" s="26">
        <f>IF(OR(COUNTIF(AB1078,"&gt;="&amp;1.5)+COUNTIF(AA1078,"&gt;="&amp;1.5)+COUNTIF(Z1078,"&gt;="&amp;1.5)+COUNTIF(Y1078,"&gt;="&amp;1.5)+COUNTIF(X1078,"&gt;="&amp;1.5)&gt;=2,COUNTIF(AB1078,"&gt;="&amp;2)&gt;=1,AND(AA1078&gt;=1.5,AB1078&lt;=0.3,AI1078=0)),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+IFERROR(BA1078*C1078,0),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+IFERROR(BA1078*C1078,0),
IFERROR(AVERAGEIF(Tabela1[[#This Row],[COMPRA PADRÃO]:[COMPRA &gt;30%]],"&gt;"&amp;0,Tabela1[[#This Row],[COMPRA PADRÃO]:[COMPRA &gt;30%]]),
0))/Tabela1[[#This Row],[U/CX]],0)*Tabela1[[#This Row],[U/CX]])</f>
        <v>0</v>
      </c>
      <c r="BA1078" s="19"/>
      <c r="BB1078" s="19"/>
      <c r="BC1078" s="5"/>
      <c r="BD1078" s="43">
        <f t="shared" si="441"/>
        <v>2.6037735849056602</v>
      </c>
      <c r="BE1078" s="44">
        <f>Tabela1[[#This Row],[MÉDIA DIÁRIA]]*180</f>
        <v>468.67924528301887</v>
      </c>
      <c r="BF1078" s="44">
        <f>Tabela1[[#This Row],[MÉDIA DIÁRIA]]*IF(Tabela1[[#This Row],[ABC FAT]]="A",(13*22),IF(Tabela1[[#This Row],[ABC FAT]]="B",(9*22),IF(Tabela1[[#This Row],[ABC FAT]]="C",(3*22),0)))</f>
        <v>171.84905660377359</v>
      </c>
      <c r="BG1078" s="44">
        <f>SUM(Tabela1[[#This Row],[ESTOQUE TOTAL]],Tabela1[[#This Row],[TRÂNSITO TOTAL]])</f>
        <v>2180</v>
      </c>
      <c r="BH10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2.1336553945249599E-3</v>
      </c>
    </row>
    <row r="1079" spans="1:61" s="3" customFormat="1" x14ac:dyDescent="0.2">
      <c r="A1079" s="4" t="s">
        <v>122</v>
      </c>
      <c r="B1079" s="4" t="s">
        <v>491</v>
      </c>
      <c r="C1079" s="4">
        <v>10</v>
      </c>
      <c r="D1079" s="4" t="s">
        <v>85</v>
      </c>
      <c r="E1079" s="5"/>
      <c r="F1079" s="4"/>
      <c r="G1079" s="4">
        <v>5</v>
      </c>
      <c r="H1079" s="4">
        <v>15</v>
      </c>
      <c r="I1079" s="4">
        <v>20</v>
      </c>
      <c r="J1079" s="4"/>
      <c r="K1079" s="4">
        <v>15</v>
      </c>
      <c r="L1079" s="4">
        <v>5</v>
      </c>
      <c r="M1079" s="4">
        <v>10</v>
      </c>
      <c r="N1079" s="4">
        <v>10</v>
      </c>
      <c r="O1079" s="4"/>
      <c r="P1079" s="4">
        <v>10</v>
      </c>
      <c r="Q1079" s="13">
        <f t="shared" si="416"/>
        <v>0</v>
      </c>
      <c r="R1079" s="16">
        <f t="shared" si="417"/>
        <v>0</v>
      </c>
      <c r="S1079" s="16">
        <f t="shared" si="418"/>
        <v>0.44444444444444442</v>
      </c>
      <c r="T1079" s="16">
        <f t="shared" si="419"/>
        <v>1.3333333333333333</v>
      </c>
      <c r="U1079" s="16">
        <f t="shared" si="420"/>
        <v>1.7777777777777777</v>
      </c>
      <c r="V1079" s="16">
        <f t="shared" si="421"/>
        <v>0</v>
      </c>
      <c r="W1079" s="16">
        <f t="shared" si="422"/>
        <v>1.3333333333333333</v>
      </c>
      <c r="X1079" s="16">
        <f t="shared" si="423"/>
        <v>0.44444444444444442</v>
      </c>
      <c r="Y1079" s="16">
        <f t="shared" si="424"/>
        <v>0.88888888888888884</v>
      </c>
      <c r="Z1079" s="16">
        <f t="shared" si="425"/>
        <v>0.88888888888888884</v>
      </c>
      <c r="AA1079" s="16">
        <f t="shared" si="426"/>
        <v>0</v>
      </c>
      <c r="AB1079" s="17">
        <f t="shared" si="427"/>
        <v>0.88888888888888884</v>
      </c>
      <c r="AC1079" s="15">
        <v>14267.15</v>
      </c>
      <c r="AD1079" s="14">
        <f>AVERAGE(Tabela1[[#This Row],[202407-JUL]:[202506-JUN]])</f>
        <v>11.25</v>
      </c>
      <c r="AE1079" s="14">
        <f t="shared" si="428"/>
        <v>11.25</v>
      </c>
      <c r="AF1079" s="5">
        <v>0</v>
      </c>
      <c r="AG1079" s="6">
        <v>289</v>
      </c>
      <c r="AH1079" s="4">
        <v>0</v>
      </c>
      <c r="AI1079" s="23">
        <f>SUM(Tabela1[[#This Row],[ESTOQUE RJ]:[ESTOQUE SC]])</f>
        <v>289</v>
      </c>
      <c r="AJ1079" s="4">
        <v>0</v>
      </c>
      <c r="AK1079" s="4">
        <v>0</v>
      </c>
      <c r="AL1079" s="24">
        <f>SUM(Tabela1[[#This Row],[QTD CONTAINER]:[QTD FÁBRICA]])</f>
        <v>0</v>
      </c>
      <c r="AM1079" s="7">
        <f t="shared" si="429"/>
        <v>25.68888888888889</v>
      </c>
      <c r="AN1079" s="7">
        <f t="shared" si="430"/>
        <v>0</v>
      </c>
      <c r="AO1079" s="8">
        <f t="shared" si="431"/>
        <v>0</v>
      </c>
      <c r="AP1079" s="9">
        <f t="shared" si="432"/>
        <v>0</v>
      </c>
      <c r="AQ1079" s="25">
        <f t="shared" si="433"/>
        <v>25.68888888888889</v>
      </c>
      <c r="AR1079" s="18">
        <f t="shared" si="434"/>
        <v>25.68888888888889</v>
      </c>
      <c r="AS1079" s="7">
        <f t="shared" si="435"/>
        <v>0</v>
      </c>
      <c r="AT1079" s="8">
        <f t="shared" si="436"/>
        <v>0</v>
      </c>
      <c r="AU1079" s="9">
        <f t="shared" si="437"/>
        <v>0</v>
      </c>
      <c r="AV1079" s="10">
        <f t="shared" si="438"/>
        <v>25.68888888888889</v>
      </c>
      <c r="AW1079" s="22">
        <f t="shared" si="439"/>
        <v>0</v>
      </c>
      <c r="AX1079" s="5">
        <f t="shared" si="440"/>
        <v>0</v>
      </c>
      <c r="AY1079" s="4">
        <f>IF(
  AND(Tabela1[[#This Row],[GRUPO | ITEM]]="PALHETAS",NOT(OR(MID(Tabela1[[#This Row],[ITEM]],1,5)="YN-PF",MID(Tabela1[[#This Row],[ITEM]],1,5)="YN-PC"))),
  0,
  IF(
    ROUNDUP(
      IF(
        IF(D1079="A",13-SUM(AR1079:AU1079),IF(D1079="B",11-SUM(AR1079:AU1079),IF(D1079="C",7-SUM(AR1079:AU1079))))
        &lt;0,
        0,
        IF(D1079="A",13-SUM(AR1079:AU1079),IF(D1079="B",11-SUM(AR1079:AU1079),IF(D1079="C",7-SUM(AR1079:AU1079))))
      )
      *AE1079/C1079, 0
    )
    *C1079 = 0,
    0,
    ROUNDUP(
      IF(
        IF(D1079="A",13-SUM(AR1079:AU1079),IF(D1079="B",11-SUM(AR1079:AU1079),IF(D1079="C",7-SUM(AR1079:AU1079))))
        &lt;0,
        0,
        IF(D1079="A",13-SUM(AR1079:AU1079),IF(D1079="B",11-SUM(AR1079:AU1079),IF(D1079="C",7-SUM(AR1079:AU1079))))
      )
      *AE1079/C1079, 0
    ) *C1079
  )
)</f>
        <v>0</v>
      </c>
      <c r="AZ1079" s="26">
        <f>IF(OR(COUNTIF(AB1079,"&gt;="&amp;1.5)+COUNTIF(AA1079,"&gt;="&amp;1.5)+COUNTIF(Z1079,"&gt;="&amp;1.5)+COUNTIF(Y1079,"&gt;="&amp;1.5)+COUNTIF(X1079,"&gt;="&amp;1.5)&gt;=2,COUNTIF(AB1079,"&gt;="&amp;2)&gt;=1,AND(AA1079&gt;=1.5,AB1079&lt;=0.3,AI1079=0)),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+IFERROR(BA1079*C1079,0),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+IFERROR(BA1079*C1079,0),
IFERROR(AVERAGEIF(Tabela1[[#This Row],[COMPRA PADRÃO]:[COMPRA &gt;30%]],"&gt;"&amp;0,Tabela1[[#This Row],[COMPRA PADRÃO]:[COMPRA &gt;30%]]),
0))/Tabela1[[#This Row],[U/CX]],0)*Tabela1[[#This Row],[U/CX]])</f>
        <v>0</v>
      </c>
      <c r="BA1079" s="19"/>
      <c r="BB1079" s="19"/>
      <c r="BC1079" s="5"/>
      <c r="BD1079" s="43">
        <f t="shared" si="441"/>
        <v>0.33962264150943394</v>
      </c>
      <c r="BE1079" s="44">
        <f>Tabela1[[#This Row],[MÉDIA DIÁRIA]]*180</f>
        <v>61.132075471698109</v>
      </c>
      <c r="BF1079" s="44">
        <f>Tabela1[[#This Row],[MÉDIA DIÁRIA]]*IF(Tabela1[[#This Row],[ABC FAT]]="A",(13*22),IF(Tabela1[[#This Row],[ABC FAT]]="B",(9*22),IF(Tabela1[[#This Row],[ABC FAT]]="C",(3*22),0)))</f>
        <v>22.415094339622641</v>
      </c>
      <c r="BG1079" s="44">
        <f>SUM(Tabela1[[#This Row],[ESTOQUE TOTAL]],Tabela1[[#This Row],[TRÂNSITO TOTAL]])</f>
        <v>289</v>
      </c>
      <c r="BH10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080" spans="1:61" s="3" customFormat="1" x14ac:dyDescent="0.2">
      <c r="A1080" s="4" t="s">
        <v>39</v>
      </c>
      <c r="B1080" s="4" t="s">
        <v>688</v>
      </c>
      <c r="C1080" s="4">
        <v>50</v>
      </c>
      <c r="D1080" s="4" t="s">
        <v>85</v>
      </c>
      <c r="E1080" s="5">
        <v>50</v>
      </c>
      <c r="F1080" s="4">
        <v>10</v>
      </c>
      <c r="G1080" s="4">
        <v>100</v>
      </c>
      <c r="H1080" s="4">
        <v>40</v>
      </c>
      <c r="I1080" s="4">
        <v>76</v>
      </c>
      <c r="J1080" s="4"/>
      <c r="K1080" s="4">
        <v>50</v>
      </c>
      <c r="L1080" s="4"/>
      <c r="M1080" s="4">
        <v>10</v>
      </c>
      <c r="N1080" s="4">
        <v>10</v>
      </c>
      <c r="O1080" s="4"/>
      <c r="P1080" s="4">
        <v>20</v>
      </c>
      <c r="Q1080" s="13">
        <f t="shared" si="416"/>
        <v>1.2295081967213115</v>
      </c>
      <c r="R1080" s="16">
        <f t="shared" si="417"/>
        <v>0.24590163934426232</v>
      </c>
      <c r="S1080" s="16">
        <f t="shared" si="418"/>
        <v>2.459016393442623</v>
      </c>
      <c r="T1080" s="16">
        <f t="shared" si="419"/>
        <v>0.98360655737704927</v>
      </c>
      <c r="U1080" s="16">
        <f t="shared" si="420"/>
        <v>1.8688524590163935</v>
      </c>
      <c r="V1080" s="16">
        <f t="shared" si="421"/>
        <v>0</v>
      </c>
      <c r="W1080" s="16">
        <f t="shared" si="422"/>
        <v>1.2295081967213115</v>
      </c>
      <c r="X1080" s="16">
        <f t="shared" si="423"/>
        <v>0</v>
      </c>
      <c r="Y1080" s="16">
        <f t="shared" si="424"/>
        <v>0.24590163934426232</v>
      </c>
      <c r="Z1080" s="16">
        <f t="shared" si="425"/>
        <v>0.24590163934426232</v>
      </c>
      <c r="AA1080" s="16">
        <f t="shared" si="426"/>
        <v>0</v>
      </c>
      <c r="AB1080" s="17">
        <f t="shared" si="427"/>
        <v>0.49180327868852464</v>
      </c>
      <c r="AC1080" s="15">
        <v>19391.36</v>
      </c>
      <c r="AD1080" s="14">
        <f>AVERAGE(Tabela1[[#This Row],[202407-JUL]:[202506-JUN]])</f>
        <v>40.666666666666664</v>
      </c>
      <c r="AE1080" s="14">
        <f t="shared" si="428"/>
        <v>56</v>
      </c>
      <c r="AF1080" s="5">
        <v>0</v>
      </c>
      <c r="AG1080" s="6">
        <v>1176</v>
      </c>
      <c r="AH1080" s="4">
        <v>0</v>
      </c>
      <c r="AI1080" s="23">
        <f>SUM(Tabela1[[#This Row],[ESTOQUE RJ]:[ESTOQUE SC]])</f>
        <v>1176</v>
      </c>
      <c r="AJ1080" s="4">
        <v>0</v>
      </c>
      <c r="AK1080" s="4">
        <v>0</v>
      </c>
      <c r="AL1080" s="24">
        <f>SUM(Tabela1[[#This Row],[QTD CONTAINER]:[QTD FÁBRICA]])</f>
        <v>0</v>
      </c>
      <c r="AM1080" s="7">
        <f t="shared" si="429"/>
        <v>28.918032786885249</v>
      </c>
      <c r="AN1080" s="7">
        <f t="shared" si="430"/>
        <v>0</v>
      </c>
      <c r="AO1080" s="8">
        <f t="shared" si="431"/>
        <v>0</v>
      </c>
      <c r="AP1080" s="9">
        <f t="shared" si="432"/>
        <v>0</v>
      </c>
      <c r="AQ1080" s="25">
        <f t="shared" si="433"/>
        <v>28.918032786885249</v>
      </c>
      <c r="AR1080" s="18">
        <f t="shared" si="434"/>
        <v>21</v>
      </c>
      <c r="AS1080" s="7">
        <f t="shared" si="435"/>
        <v>0</v>
      </c>
      <c r="AT1080" s="8">
        <f t="shared" si="436"/>
        <v>0</v>
      </c>
      <c r="AU1080" s="9">
        <f t="shared" si="437"/>
        <v>0</v>
      </c>
      <c r="AV1080" s="10">
        <f t="shared" si="438"/>
        <v>21</v>
      </c>
      <c r="AW1080" s="22">
        <f t="shared" si="439"/>
        <v>0</v>
      </c>
      <c r="AX1080" s="5">
        <f t="shared" si="440"/>
        <v>0</v>
      </c>
      <c r="AY1080" s="4">
        <f>IF(
  AND(Tabela1[[#This Row],[GRUPO | ITEM]]="PALHETAS",NOT(OR(MID(Tabela1[[#This Row],[ITEM]],1,5)="YN-PF",MID(Tabela1[[#This Row],[ITEM]],1,5)="YN-PC"))),
  0,
  IF(
    ROUNDUP(
      IF(
        IF(D1080="A",13-SUM(AR1080:AU1080),IF(D1080="B",11-SUM(AR1080:AU1080),IF(D1080="C",7-SUM(AR1080:AU1080))))
        &lt;0,
        0,
        IF(D1080="A",13-SUM(AR1080:AU1080),IF(D1080="B",11-SUM(AR1080:AU1080),IF(D1080="C",7-SUM(AR1080:AU1080))))
      )
      *AE1080/C1080, 0
    )
    *C1080 = 0,
    0,
    ROUNDUP(
      IF(
        IF(D1080="A",13-SUM(AR1080:AU1080),IF(D1080="B",11-SUM(AR1080:AU1080),IF(D1080="C",7-SUM(AR1080:AU1080))))
        &lt;0,
        0,
        IF(D1080="A",13-SUM(AR1080:AU1080),IF(D1080="B",11-SUM(AR1080:AU1080),IF(D1080="C",7-SUM(AR1080:AU1080))))
      )
      *AE1080/C1080, 0
    ) *C1080
  )
)</f>
        <v>0</v>
      </c>
      <c r="AZ1080" s="26">
        <f>IF(OR(COUNTIF(AB1080,"&gt;="&amp;1.5)+COUNTIF(AA1080,"&gt;="&amp;1.5)+COUNTIF(Z1080,"&gt;="&amp;1.5)+COUNTIF(Y1080,"&gt;="&amp;1.5)+COUNTIF(X1080,"&gt;="&amp;1.5)&gt;=2,COUNTIF(AB1080,"&gt;="&amp;2)&gt;=1,AND(AA1080&gt;=1.5,AB1080&lt;=0.3,AI1080=0)),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+IFERROR(BA1080*C1080,0),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+IFERROR(BA1080*C1080,0),
IFERROR(AVERAGEIF(Tabela1[[#This Row],[COMPRA PADRÃO]:[COMPRA &gt;30%]],"&gt;"&amp;0,Tabela1[[#This Row],[COMPRA PADRÃO]:[COMPRA &gt;30%]]),
0))/Tabela1[[#This Row],[U/CX]],0)*Tabela1[[#This Row],[U/CX]])</f>
        <v>0</v>
      </c>
      <c r="BA1080" s="33"/>
      <c r="BB1080" s="33"/>
      <c r="BC1080" s="42"/>
      <c r="BD1080" s="43">
        <f t="shared" si="441"/>
        <v>1.381132075471698</v>
      </c>
      <c r="BE1080" s="44">
        <f>Tabela1[[#This Row],[MÉDIA DIÁRIA]]*180</f>
        <v>248.60377358490564</v>
      </c>
      <c r="BF1080" s="44">
        <f>Tabela1[[#This Row],[MÉDIA DIÁRIA]]*IF(Tabela1[[#This Row],[ABC FAT]]="A",(13*22),IF(Tabela1[[#This Row],[ABC FAT]]="B",(9*22),IF(Tabela1[[#This Row],[ABC FAT]]="C",(3*22),0)))</f>
        <v>91.154716981132069</v>
      </c>
      <c r="BG1080" s="44">
        <f>SUM(Tabela1[[#This Row],[ESTOQUE TOTAL]],Tabela1[[#This Row],[TRÂNSITO TOTAL]])</f>
        <v>1176</v>
      </c>
      <c r="BH10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4.0224650880388586E-3</v>
      </c>
    </row>
    <row r="1081" spans="1:61" s="3" customFormat="1" x14ac:dyDescent="0.2">
      <c r="A1081" s="4" t="s">
        <v>122</v>
      </c>
      <c r="B1081" s="4" t="s">
        <v>490</v>
      </c>
      <c r="C1081" s="4">
        <v>30</v>
      </c>
      <c r="D1081" s="4" t="s">
        <v>85</v>
      </c>
      <c r="E1081" s="5">
        <v>10</v>
      </c>
      <c r="F1081" s="4">
        <v>30</v>
      </c>
      <c r="G1081" s="4">
        <v>30</v>
      </c>
      <c r="H1081" s="4">
        <v>40</v>
      </c>
      <c r="I1081" s="4">
        <v>30</v>
      </c>
      <c r="J1081" s="4"/>
      <c r="K1081" s="4">
        <v>30</v>
      </c>
      <c r="L1081" s="4">
        <v>130</v>
      </c>
      <c r="M1081" s="4"/>
      <c r="N1081" s="4">
        <v>30</v>
      </c>
      <c r="O1081" s="4"/>
      <c r="P1081" s="4"/>
      <c r="Q1081" s="13">
        <f t="shared" si="416"/>
        <v>0.24242424242424243</v>
      </c>
      <c r="R1081" s="16">
        <f t="shared" si="417"/>
        <v>0.72727272727272729</v>
      </c>
      <c r="S1081" s="16">
        <f t="shared" si="418"/>
        <v>0.72727272727272729</v>
      </c>
      <c r="T1081" s="16">
        <f t="shared" si="419"/>
        <v>0.96969696969696972</v>
      </c>
      <c r="U1081" s="16">
        <f t="shared" si="420"/>
        <v>0.72727272727272729</v>
      </c>
      <c r="V1081" s="16">
        <f t="shared" si="421"/>
        <v>0</v>
      </c>
      <c r="W1081" s="16">
        <f t="shared" si="422"/>
        <v>0.72727272727272729</v>
      </c>
      <c r="X1081" s="16">
        <f t="shared" si="423"/>
        <v>3.1515151515151514</v>
      </c>
      <c r="Y1081" s="16">
        <f t="shared" si="424"/>
        <v>0</v>
      </c>
      <c r="Z1081" s="16">
        <f t="shared" si="425"/>
        <v>0.72727272727272729</v>
      </c>
      <c r="AA1081" s="16">
        <f t="shared" si="426"/>
        <v>0</v>
      </c>
      <c r="AB1081" s="17">
        <f t="shared" si="427"/>
        <v>0</v>
      </c>
      <c r="AC1081" s="15">
        <v>13658.3</v>
      </c>
      <c r="AD1081" s="14">
        <f>AVERAGE(Tabela1[[#This Row],[202407-JUL]:[202506-JUN]])</f>
        <v>41.25</v>
      </c>
      <c r="AE1081" s="14">
        <f t="shared" si="428"/>
        <v>45.714285714285715</v>
      </c>
      <c r="AF1081" s="5">
        <v>0</v>
      </c>
      <c r="AG1081" s="6">
        <v>812</v>
      </c>
      <c r="AH1081" s="4">
        <v>210</v>
      </c>
      <c r="AI1081" s="23">
        <f>SUM(Tabela1[[#This Row],[ESTOQUE RJ]:[ESTOQUE SC]])</f>
        <v>1022</v>
      </c>
      <c r="AJ1081" s="4">
        <v>0</v>
      </c>
      <c r="AK1081" s="4">
        <v>0</v>
      </c>
      <c r="AL1081" s="24">
        <f>SUM(Tabela1[[#This Row],[QTD CONTAINER]:[QTD FÁBRICA]])</f>
        <v>0</v>
      </c>
      <c r="AM1081" s="7">
        <f t="shared" si="429"/>
        <v>19.684848484848484</v>
      </c>
      <c r="AN1081" s="7">
        <f t="shared" si="430"/>
        <v>5.0909090909090908</v>
      </c>
      <c r="AO1081" s="8">
        <f t="shared" si="431"/>
        <v>0</v>
      </c>
      <c r="AP1081" s="9">
        <f t="shared" si="432"/>
        <v>0</v>
      </c>
      <c r="AQ1081" s="25">
        <f t="shared" si="433"/>
        <v>24.775757575757574</v>
      </c>
      <c r="AR1081" s="18">
        <f t="shared" si="434"/>
        <v>17.762499999999999</v>
      </c>
      <c r="AS1081" s="7">
        <f t="shared" si="435"/>
        <v>4.59375</v>
      </c>
      <c r="AT1081" s="8">
        <f t="shared" si="436"/>
        <v>0</v>
      </c>
      <c r="AU1081" s="9">
        <f t="shared" si="437"/>
        <v>0</v>
      </c>
      <c r="AV1081" s="10">
        <f t="shared" si="438"/>
        <v>22.356249999999999</v>
      </c>
      <c r="AW1081" s="22">
        <f t="shared" si="439"/>
        <v>0</v>
      </c>
      <c r="AX1081" s="5">
        <f t="shared" si="440"/>
        <v>0</v>
      </c>
      <c r="AY1081" s="4">
        <f>IF(
  AND(Tabela1[[#This Row],[GRUPO | ITEM]]="PALHETAS",NOT(OR(MID(Tabela1[[#This Row],[ITEM]],1,5)="YN-PF",MID(Tabela1[[#This Row],[ITEM]],1,5)="YN-PC"))),
  0,
  IF(
    ROUNDUP(
      IF(
        IF(D1081="A",13-SUM(AR1081:AU1081),IF(D1081="B",11-SUM(AR1081:AU1081),IF(D1081="C",7-SUM(AR1081:AU1081))))
        &lt;0,
        0,
        IF(D1081="A",13-SUM(AR1081:AU1081),IF(D1081="B",11-SUM(AR1081:AU1081),IF(D1081="C",7-SUM(AR1081:AU1081))))
      )
      *AE1081/C1081, 0
    )
    *C1081 = 0,
    0,
    ROUNDUP(
      IF(
        IF(D1081="A",13-SUM(AR1081:AU1081),IF(D1081="B",11-SUM(AR1081:AU1081),IF(D1081="C",7-SUM(AR1081:AU1081))))
        &lt;0,
        0,
        IF(D1081="A",13-SUM(AR1081:AU1081),IF(D1081="B",11-SUM(AR1081:AU1081),IF(D1081="C",7-SUM(AR1081:AU1081))))
      )
      *AE1081/C1081, 0
    ) *C1081
  )
)</f>
        <v>0</v>
      </c>
      <c r="AZ1081" s="26">
        <f>IF(OR(COUNTIF(AB1081,"&gt;="&amp;1.5)+COUNTIF(AA1081,"&gt;="&amp;1.5)+COUNTIF(Z1081,"&gt;="&amp;1.5)+COUNTIF(Y1081,"&gt;="&amp;1.5)+COUNTIF(X1081,"&gt;="&amp;1.5)&gt;=2,COUNTIF(AB1081,"&gt;="&amp;2)&gt;=1,AND(AA1081&gt;=1.5,AB1081&lt;=0.3,AI1081=0)),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+IFERROR(BA1081*C1081,0),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+IFERROR(BA1081*C1081,0),
IFERROR(AVERAGEIF(Tabela1[[#This Row],[COMPRA PADRÃO]:[COMPRA &gt;30%]],"&gt;"&amp;0,Tabela1[[#This Row],[COMPRA PADRÃO]:[COMPRA &gt;30%]]),
0))/Tabela1[[#This Row],[U/CX]],0)*Tabela1[[#This Row],[U/CX]])</f>
        <v>0</v>
      </c>
      <c r="BA1081" s="33"/>
      <c r="BB1081" s="33"/>
      <c r="BC1081" s="42"/>
      <c r="BD1081" s="43">
        <f t="shared" si="441"/>
        <v>1.2452830188679245</v>
      </c>
      <c r="BE1081" s="44">
        <f>Tabela1[[#This Row],[MÉDIA DIÁRIA]]*180</f>
        <v>224.15094339622641</v>
      </c>
      <c r="BF1081" s="44">
        <f>Tabela1[[#This Row],[MÉDIA DIÁRIA]]*IF(Tabela1[[#This Row],[ABC FAT]]="A",(13*22),IF(Tabela1[[#This Row],[ABC FAT]]="B",(9*22),IF(Tabela1[[#This Row],[ABC FAT]]="C",(3*22),0)))</f>
        <v>82.188679245283012</v>
      </c>
      <c r="BG1081" s="44">
        <f>SUM(Tabela1[[#This Row],[ESTOQUE TOTAL]],Tabela1[[#This Row],[TRÂNSITO TOTAL]])</f>
        <v>1022</v>
      </c>
      <c r="BH10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4.4612794612794611E-3</v>
      </c>
    </row>
    <row r="1082" spans="1:61" s="3" customFormat="1" x14ac:dyDescent="0.2">
      <c r="A1082" s="4" t="s">
        <v>14</v>
      </c>
      <c r="B1082" s="4" t="s">
        <v>631</v>
      </c>
      <c r="C1082" s="4">
        <v>250</v>
      </c>
      <c r="D1082" s="4" t="s">
        <v>85</v>
      </c>
      <c r="E1082" s="5"/>
      <c r="F1082" s="4"/>
      <c r="G1082" s="4"/>
      <c r="H1082" s="4"/>
      <c r="I1082" s="4">
        <v>100</v>
      </c>
      <c r="J1082" s="4">
        <v>100</v>
      </c>
      <c r="K1082" s="4">
        <v>150</v>
      </c>
      <c r="L1082" s="4">
        <v>550</v>
      </c>
      <c r="M1082" s="4">
        <v>50</v>
      </c>
      <c r="N1082" s="4"/>
      <c r="O1082" s="4"/>
      <c r="P1082" s="4">
        <v>50</v>
      </c>
      <c r="Q1082" s="13">
        <f t="shared" si="416"/>
        <v>0</v>
      </c>
      <c r="R1082" s="16">
        <f t="shared" si="417"/>
        <v>0</v>
      </c>
      <c r="S1082" s="16">
        <f t="shared" si="418"/>
        <v>0</v>
      </c>
      <c r="T1082" s="16">
        <f t="shared" si="419"/>
        <v>0</v>
      </c>
      <c r="U1082" s="16">
        <f t="shared" si="420"/>
        <v>0.60000000000000009</v>
      </c>
      <c r="V1082" s="16">
        <f t="shared" si="421"/>
        <v>0.60000000000000009</v>
      </c>
      <c r="W1082" s="16">
        <f t="shared" si="422"/>
        <v>0.9</v>
      </c>
      <c r="X1082" s="16">
        <f t="shared" si="423"/>
        <v>3.3000000000000003</v>
      </c>
      <c r="Y1082" s="16">
        <f t="shared" si="424"/>
        <v>0.30000000000000004</v>
      </c>
      <c r="Z1082" s="16">
        <f t="shared" si="425"/>
        <v>0</v>
      </c>
      <c r="AA1082" s="16">
        <f t="shared" si="426"/>
        <v>0</v>
      </c>
      <c r="AB1082" s="17">
        <f t="shared" si="427"/>
        <v>0.30000000000000004</v>
      </c>
      <c r="AC1082" s="15">
        <v>7103.5</v>
      </c>
      <c r="AD1082" s="14">
        <f>AVERAGE(Tabela1[[#This Row],[202407-JUL]:[202506-JUN]])</f>
        <v>166.66666666666666</v>
      </c>
      <c r="AE1082" s="14">
        <f t="shared" si="428"/>
        <v>225</v>
      </c>
      <c r="AF1082" s="5">
        <v>0</v>
      </c>
      <c r="AG1082" s="6">
        <v>3283</v>
      </c>
      <c r="AH1082" s="4">
        <v>0</v>
      </c>
      <c r="AI1082" s="23">
        <f>SUM(Tabela1[[#This Row],[ESTOQUE RJ]:[ESTOQUE SC]])</f>
        <v>3283</v>
      </c>
      <c r="AJ1082" s="4">
        <v>0</v>
      </c>
      <c r="AK1082" s="4">
        <v>0</v>
      </c>
      <c r="AL1082" s="24">
        <f>SUM(Tabela1[[#This Row],[QTD CONTAINER]:[QTD FÁBRICA]])</f>
        <v>0</v>
      </c>
      <c r="AM1082" s="7">
        <f t="shared" si="429"/>
        <v>19.698</v>
      </c>
      <c r="AN1082" s="7">
        <f t="shared" si="430"/>
        <v>0</v>
      </c>
      <c r="AO1082" s="8">
        <f t="shared" si="431"/>
        <v>0</v>
      </c>
      <c r="AP1082" s="9">
        <f t="shared" si="432"/>
        <v>0</v>
      </c>
      <c r="AQ1082" s="25">
        <f t="shared" si="433"/>
        <v>19.698</v>
      </c>
      <c r="AR1082" s="18">
        <f t="shared" si="434"/>
        <v>14.591111111111111</v>
      </c>
      <c r="AS1082" s="7">
        <f t="shared" si="435"/>
        <v>0</v>
      </c>
      <c r="AT1082" s="8">
        <f t="shared" si="436"/>
        <v>0</v>
      </c>
      <c r="AU1082" s="9">
        <f t="shared" si="437"/>
        <v>0</v>
      </c>
      <c r="AV1082" s="10">
        <f t="shared" si="438"/>
        <v>14.591111111111111</v>
      </c>
      <c r="AW1082" s="22">
        <f t="shared" si="439"/>
        <v>0</v>
      </c>
      <c r="AX1082" s="5">
        <f t="shared" si="440"/>
        <v>0</v>
      </c>
      <c r="AY1082" s="4">
        <f>IF(
  AND(Tabela1[[#This Row],[GRUPO | ITEM]]="PALHETAS",NOT(OR(MID(Tabela1[[#This Row],[ITEM]],1,5)="YN-PF",MID(Tabela1[[#This Row],[ITEM]],1,5)="YN-PC"))),
  0,
  IF(
    ROUNDUP(
      IF(
        IF(D1082="A",13-SUM(AR1082:AU1082),IF(D1082="B",11-SUM(AR1082:AU1082),IF(D1082="C",7-SUM(AR1082:AU1082))))
        &lt;0,
        0,
        IF(D1082="A",13-SUM(AR1082:AU1082),IF(D1082="B",11-SUM(AR1082:AU1082),IF(D1082="C",7-SUM(AR1082:AU1082))))
      )
      *AE1082/C1082, 0
    )
    *C1082 = 0,
    0,
    ROUNDUP(
      IF(
        IF(D1082="A",13-SUM(AR1082:AU1082),IF(D1082="B",11-SUM(AR1082:AU1082),IF(D1082="C",7-SUM(AR1082:AU1082))))
        &lt;0,
        0,
        IF(D1082="A",13-SUM(AR1082:AU1082),IF(D1082="B",11-SUM(AR1082:AU1082),IF(D1082="C",7-SUM(AR1082:AU1082))))
      )
      *AE1082/C1082, 0
    ) *C1082
  )
)</f>
        <v>0</v>
      </c>
      <c r="AZ1082" s="26">
        <f>IF(OR(COUNTIF(AB1082,"&gt;="&amp;1.5)+COUNTIF(AA1082,"&gt;="&amp;1.5)+COUNTIF(Z1082,"&gt;="&amp;1.5)+COUNTIF(Y1082,"&gt;="&amp;1.5)+COUNTIF(X1082,"&gt;="&amp;1.5)&gt;=2,COUNTIF(AB1082,"&gt;="&amp;2)&gt;=1,AND(AA1082&gt;=1.5,AB1082&lt;=0.3,AI1082=0)),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+IFERROR(BA1082*C1082,0),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+IFERROR(BA1082*C1082,0),
IFERROR(AVERAGEIF(Tabela1[[#This Row],[COMPRA PADRÃO]:[COMPRA &gt;30%]],"&gt;"&amp;0,Tabela1[[#This Row],[COMPRA PADRÃO]:[COMPRA &gt;30%]]),
0))/Tabela1[[#This Row],[U/CX]],0)*Tabela1[[#This Row],[U/CX]])</f>
        <v>0</v>
      </c>
      <c r="BA1082" s="19"/>
      <c r="BB1082" s="19"/>
      <c r="BC1082" s="5"/>
      <c r="BD1082" s="43">
        <f t="shared" si="441"/>
        <v>3.7735849056603774</v>
      </c>
      <c r="BE1082" s="44">
        <f>Tabela1[[#This Row],[MÉDIA DIÁRIA]]*180</f>
        <v>679.24528301886789</v>
      </c>
      <c r="BF1082" s="44">
        <f>Tabela1[[#This Row],[MÉDIA DIÁRIA]]*IF(Tabela1[[#This Row],[ABC FAT]]="A",(13*22),IF(Tabela1[[#This Row],[ABC FAT]]="B",(9*22),IF(Tabela1[[#This Row],[ABC FAT]]="C",(3*22),0)))</f>
        <v>249.0566037735849</v>
      </c>
      <c r="BG1082" s="44">
        <f>SUM(Tabela1[[#This Row],[ESTOQUE TOTAL]],Tabela1[[#This Row],[TRÂNSITO TOTAL]])</f>
        <v>3283</v>
      </c>
      <c r="BH10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1.4722222222222222E-3</v>
      </c>
    </row>
    <row r="1083" spans="1:61" s="3" customFormat="1" x14ac:dyDescent="0.2">
      <c r="A1083" s="4" t="s">
        <v>34</v>
      </c>
      <c r="B1083" s="4" t="s">
        <v>586</v>
      </c>
      <c r="C1083" s="4">
        <v>300</v>
      </c>
      <c r="D1083" s="4" t="s">
        <v>85</v>
      </c>
      <c r="E1083" s="5">
        <v>20</v>
      </c>
      <c r="F1083" s="4">
        <v>40</v>
      </c>
      <c r="G1083" s="4">
        <v>10</v>
      </c>
      <c r="H1083" s="4">
        <v>25</v>
      </c>
      <c r="I1083" s="4">
        <v>40</v>
      </c>
      <c r="J1083" s="4">
        <v>10</v>
      </c>
      <c r="K1083" s="4">
        <v>20</v>
      </c>
      <c r="L1083" s="4">
        <v>30</v>
      </c>
      <c r="M1083" s="4"/>
      <c r="N1083" s="4">
        <v>10</v>
      </c>
      <c r="O1083" s="4">
        <v>20</v>
      </c>
      <c r="P1083" s="4">
        <v>10</v>
      </c>
      <c r="Q1083" s="13">
        <f t="shared" si="416"/>
        <v>0.93617021276595747</v>
      </c>
      <c r="R1083" s="16">
        <f t="shared" si="417"/>
        <v>1.8723404255319149</v>
      </c>
      <c r="S1083" s="16">
        <f t="shared" si="418"/>
        <v>0.46808510638297873</v>
      </c>
      <c r="T1083" s="16">
        <f t="shared" si="419"/>
        <v>1.1702127659574468</v>
      </c>
      <c r="U1083" s="16">
        <f t="shared" si="420"/>
        <v>1.8723404255319149</v>
      </c>
      <c r="V1083" s="16">
        <f t="shared" si="421"/>
        <v>0.46808510638297873</v>
      </c>
      <c r="W1083" s="16">
        <f t="shared" si="422"/>
        <v>0.93617021276595747</v>
      </c>
      <c r="X1083" s="16">
        <f t="shared" si="423"/>
        <v>1.4042553191489362</v>
      </c>
      <c r="Y1083" s="16">
        <f t="shared" si="424"/>
        <v>0</v>
      </c>
      <c r="Z1083" s="16">
        <f t="shared" si="425"/>
        <v>0.46808510638297873</v>
      </c>
      <c r="AA1083" s="16">
        <f t="shared" si="426"/>
        <v>0.93617021276595747</v>
      </c>
      <c r="AB1083" s="17">
        <f t="shared" si="427"/>
        <v>0.46808510638297873</v>
      </c>
      <c r="AC1083" s="15">
        <v>2415.1</v>
      </c>
      <c r="AD1083" s="14">
        <f>AVERAGE(Tabela1[[#This Row],[202407-JUL]:[202506-JUN]])</f>
        <v>21.363636363636363</v>
      </c>
      <c r="AE1083" s="14">
        <f t="shared" si="428"/>
        <v>21.363636363636363</v>
      </c>
      <c r="AF1083" s="5">
        <v>0</v>
      </c>
      <c r="AG1083" s="6">
        <v>764</v>
      </c>
      <c r="AH1083" s="4">
        <v>0</v>
      </c>
      <c r="AI1083" s="23">
        <f>SUM(Tabela1[[#This Row],[ESTOQUE RJ]:[ESTOQUE SC]])</f>
        <v>764</v>
      </c>
      <c r="AJ1083" s="4">
        <v>0</v>
      </c>
      <c r="AK1083" s="4">
        <v>0</v>
      </c>
      <c r="AL1083" s="24">
        <f>SUM(Tabela1[[#This Row],[QTD CONTAINER]:[QTD FÁBRICA]])</f>
        <v>0</v>
      </c>
      <c r="AM1083" s="7">
        <f t="shared" si="429"/>
        <v>35.761702127659575</v>
      </c>
      <c r="AN1083" s="7">
        <f t="shared" si="430"/>
        <v>0</v>
      </c>
      <c r="AO1083" s="8">
        <f t="shared" si="431"/>
        <v>0</v>
      </c>
      <c r="AP1083" s="9">
        <f t="shared" si="432"/>
        <v>0</v>
      </c>
      <c r="AQ1083" s="25">
        <f t="shared" si="433"/>
        <v>35.761702127659575</v>
      </c>
      <c r="AR1083" s="18">
        <f t="shared" si="434"/>
        <v>35.761702127659575</v>
      </c>
      <c r="AS1083" s="7">
        <f t="shared" si="435"/>
        <v>0</v>
      </c>
      <c r="AT1083" s="8">
        <f t="shared" si="436"/>
        <v>0</v>
      </c>
      <c r="AU1083" s="9">
        <f t="shared" si="437"/>
        <v>0</v>
      </c>
      <c r="AV1083" s="10">
        <f t="shared" si="438"/>
        <v>35.761702127659575</v>
      </c>
      <c r="AW1083" s="22">
        <f t="shared" si="439"/>
        <v>0</v>
      </c>
      <c r="AX1083" s="5">
        <f t="shared" si="440"/>
        <v>0</v>
      </c>
      <c r="AY1083" s="4">
        <f>IF(
  AND(Tabela1[[#This Row],[GRUPO | ITEM]]="PALHETAS",NOT(OR(MID(Tabela1[[#This Row],[ITEM]],1,5)="YN-PF",MID(Tabela1[[#This Row],[ITEM]],1,5)="YN-PC"))),
  0,
  IF(
    ROUNDUP(
      IF(
        IF(D1083="A",13-SUM(AR1083:AU1083),IF(D1083="B",11-SUM(AR1083:AU1083),IF(D1083="C",7-SUM(AR1083:AU1083))))
        &lt;0,
        0,
        IF(D1083="A",13-SUM(AR1083:AU1083),IF(D1083="B",11-SUM(AR1083:AU1083),IF(D1083="C",7-SUM(AR1083:AU1083))))
      )
      *AE1083/C1083, 0
    )
    *C1083 = 0,
    0,
    ROUNDUP(
      IF(
        IF(D1083="A",13-SUM(AR1083:AU1083),IF(D1083="B",11-SUM(AR1083:AU1083),IF(D1083="C",7-SUM(AR1083:AU1083))))
        &lt;0,
        0,
        IF(D1083="A",13-SUM(AR1083:AU1083),IF(D1083="B",11-SUM(AR1083:AU1083),IF(D1083="C",7-SUM(AR1083:AU1083))))
      )
      *AE1083/C1083, 0
    ) *C1083
  )
)</f>
        <v>0</v>
      </c>
      <c r="AZ1083" s="26">
        <f>IF(OR(COUNTIF(AB1083,"&gt;="&amp;1.5)+COUNTIF(AA1083,"&gt;="&amp;1.5)+COUNTIF(Z1083,"&gt;="&amp;1.5)+COUNTIF(Y1083,"&gt;="&amp;1.5)+COUNTIF(X1083,"&gt;="&amp;1.5)&gt;=2,COUNTIF(AB1083,"&gt;="&amp;2)&gt;=1,AND(AA1083&gt;=1.5,AB1083&lt;=0.3,AI1083=0)),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+IFERROR(BA1083*C1083,0),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+IFERROR(BA1083*C1083,0),
IFERROR(AVERAGEIF(Tabela1[[#This Row],[COMPRA PADRÃO]:[COMPRA &gt;30%]],"&gt;"&amp;0,Tabela1[[#This Row],[COMPRA PADRÃO]:[COMPRA &gt;30%]]),
0))/Tabela1[[#This Row],[U/CX]],0)*Tabela1[[#This Row],[U/CX]])</f>
        <v>0</v>
      </c>
      <c r="BA1083" s="19"/>
      <c r="BB1083" s="19"/>
      <c r="BC1083" s="5"/>
      <c r="BD1083" s="43">
        <f t="shared" si="441"/>
        <v>0.8867924528301887</v>
      </c>
      <c r="BE1083" s="44">
        <f>Tabela1[[#This Row],[MÉDIA DIÁRIA]]*180</f>
        <v>159.62264150943398</v>
      </c>
      <c r="BF1083" s="44">
        <f>Tabela1[[#This Row],[MÉDIA DIÁRIA]]*IF(Tabela1[[#This Row],[ABC FAT]]="A",(13*22),IF(Tabela1[[#This Row],[ABC FAT]]="B",(9*22),IF(Tabela1[[#This Row],[ABC FAT]]="C",(3*22),0)))</f>
        <v>58.528301886792455</v>
      </c>
      <c r="BG1083" s="44">
        <f>SUM(Tabela1[[#This Row],[ESTOQUE TOTAL]],Tabela1[[#This Row],[TRÂNSITO TOTAL]])</f>
        <v>764</v>
      </c>
      <c r="BH10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6.2647754137115834E-3</v>
      </c>
    </row>
    <row r="1084" spans="1:61" s="3" customFormat="1" x14ac:dyDescent="0.2">
      <c r="A1084" s="4" t="s">
        <v>39</v>
      </c>
      <c r="B1084" s="4" t="s">
        <v>1222</v>
      </c>
      <c r="C1084" s="4">
        <v>100</v>
      </c>
      <c r="D1084" s="4" t="s">
        <v>16</v>
      </c>
      <c r="E1084" s="5">
        <v>50</v>
      </c>
      <c r="F1084" s="4">
        <v>200</v>
      </c>
      <c r="G1084" s="4">
        <v>100</v>
      </c>
      <c r="H1084" s="4">
        <v>300</v>
      </c>
      <c r="I1084" s="4">
        <v>1645</v>
      </c>
      <c r="J1084" s="4"/>
      <c r="K1084" s="4"/>
      <c r="L1084" s="4"/>
      <c r="M1084" s="4"/>
      <c r="N1084" s="4"/>
      <c r="O1084" s="4"/>
      <c r="P1084" s="4"/>
      <c r="Q1084" s="13">
        <f t="shared" si="416"/>
        <v>0.10893246187363835</v>
      </c>
      <c r="R1084" s="16">
        <f t="shared" si="417"/>
        <v>0.4357298474945534</v>
      </c>
      <c r="S1084" s="16">
        <f t="shared" si="418"/>
        <v>0.2178649237472767</v>
      </c>
      <c r="T1084" s="16">
        <f t="shared" si="419"/>
        <v>0.65359477124183007</v>
      </c>
      <c r="U1084" s="16">
        <f t="shared" si="420"/>
        <v>3.5838779956427014</v>
      </c>
      <c r="V1084" s="16">
        <f t="shared" si="421"/>
        <v>0</v>
      </c>
      <c r="W1084" s="16">
        <f t="shared" si="422"/>
        <v>0</v>
      </c>
      <c r="X1084" s="16">
        <f t="shared" si="423"/>
        <v>0</v>
      </c>
      <c r="Y1084" s="16">
        <f t="shared" si="424"/>
        <v>0</v>
      </c>
      <c r="Z1084" s="16">
        <f t="shared" si="425"/>
        <v>0</v>
      </c>
      <c r="AA1084" s="16">
        <f t="shared" si="426"/>
        <v>0</v>
      </c>
      <c r="AB1084" s="17">
        <f t="shared" si="427"/>
        <v>0</v>
      </c>
      <c r="AC1084" s="15">
        <v>28162.5</v>
      </c>
      <c r="AD1084" s="14">
        <f>AVERAGE(Tabela1[[#This Row],[202407-JUL]:[202506-JUN]])</f>
        <v>459</v>
      </c>
      <c r="AE1084" s="14">
        <f t="shared" si="428"/>
        <v>715</v>
      </c>
      <c r="AF1084" s="5">
        <v>0</v>
      </c>
      <c r="AG1084" s="6">
        <v>4000</v>
      </c>
      <c r="AH1084" s="4">
        <v>0</v>
      </c>
      <c r="AI1084" s="23">
        <f>SUM(Tabela1[[#This Row],[ESTOQUE RJ]:[ESTOQUE SC]])</f>
        <v>4000</v>
      </c>
      <c r="AJ1084" s="4">
        <v>0</v>
      </c>
      <c r="AK1084" s="4">
        <v>0</v>
      </c>
      <c r="AL1084" s="24">
        <f>SUM(Tabela1[[#This Row],[QTD CONTAINER]:[QTD FÁBRICA]])</f>
        <v>0</v>
      </c>
      <c r="AM1084" s="7">
        <f t="shared" si="429"/>
        <v>8.7145969498910674</v>
      </c>
      <c r="AN1084" s="7">
        <f t="shared" si="430"/>
        <v>0</v>
      </c>
      <c r="AO1084" s="8">
        <f t="shared" si="431"/>
        <v>0</v>
      </c>
      <c r="AP1084" s="9">
        <f t="shared" si="432"/>
        <v>0</v>
      </c>
      <c r="AQ1084" s="25">
        <f t="shared" si="433"/>
        <v>8.7145969498910674</v>
      </c>
      <c r="AR1084" s="18">
        <f t="shared" si="434"/>
        <v>5.5944055944055942</v>
      </c>
      <c r="AS1084" s="7">
        <f t="shared" si="435"/>
        <v>0</v>
      </c>
      <c r="AT1084" s="8">
        <f t="shared" si="436"/>
        <v>0</v>
      </c>
      <c r="AU1084" s="9">
        <f t="shared" si="437"/>
        <v>0</v>
      </c>
      <c r="AV1084" s="10">
        <f t="shared" si="438"/>
        <v>5.5944055944055942</v>
      </c>
      <c r="AW1084" s="22">
        <f t="shared" si="439"/>
        <v>4.2589437819420786</v>
      </c>
      <c r="AX1084" s="5">
        <f t="shared" si="440"/>
        <v>1100</v>
      </c>
      <c r="AY1084" s="4">
        <f>IF(
  AND(Tabela1[[#This Row],[GRUPO | ITEM]]="PALHETAS",NOT(OR(MID(Tabela1[[#This Row],[ITEM]],1,5)="YN-PF",MID(Tabela1[[#This Row],[ITEM]],1,5)="YN-PC"))),
  0,
  IF(
    ROUNDUP(
      IF(
        IF(D1084="A",13-SUM(AR1084:AU1084),IF(D1084="B",11-SUM(AR1084:AU1084),IF(D1084="C",7-SUM(AR1084:AU1084))))
        &lt;0,
        0,
        IF(D1084="A",13-SUM(AR1084:AU1084),IF(D1084="B",11-SUM(AR1084:AU1084),IF(D1084="C",7-SUM(AR1084:AU1084))))
      )
      *AE1084/C1084, 0
    )
    *C1084 = 0,
    0,
    ROUNDUP(
      IF(
        IF(D1084="A",13-SUM(AR1084:AU1084),IF(D1084="B",11-SUM(AR1084:AU1084),IF(D1084="C",7-SUM(AR1084:AU1084))))
        &lt;0,
        0,
        IF(D1084="A",13-SUM(AR1084:AU1084),IF(D1084="B",11-SUM(AR1084:AU1084),IF(D1084="C",7-SUM(AR1084:AU1084))))
      )
      *AE1084/C1084, 0
    ) *C1084
  )
)</f>
        <v>3900</v>
      </c>
      <c r="AZ1084" s="26">
        <f>IF(OR(COUNTIF(AB1084,"&gt;="&amp;1.5)+COUNTIF(AA1084,"&gt;="&amp;1.5)+COUNTIF(Z1084,"&gt;="&amp;1.5)+COUNTIF(Y1084,"&gt;="&amp;1.5)+COUNTIF(X1084,"&gt;="&amp;1.5)&gt;=2,COUNTIF(AB1084,"&gt;="&amp;2)&gt;=1,AND(AA1084&gt;=1.5,AB1084&lt;=0.3,AI1084=0)),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+IFERROR(BA1084*C1084,0),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+IFERROR(BA1084*C1084,0),
IFERROR(AVERAGEIF(Tabela1[[#This Row],[COMPRA PADRÃO]:[COMPRA &gt;30%]],"&gt;"&amp;0,Tabela1[[#This Row],[COMPRA PADRÃO]:[COMPRA &gt;30%]]),
0))/Tabela1[[#This Row],[U/CX]],0)*Tabela1[[#This Row],[U/CX]])</f>
        <v>2500</v>
      </c>
      <c r="BA1084" s="19"/>
      <c r="BB1084" s="19"/>
      <c r="BC1084" s="5"/>
      <c r="BD1084" s="43">
        <f t="shared" si="441"/>
        <v>8.6603773584905657</v>
      </c>
      <c r="BE1084" s="44">
        <f>Tabela1[[#This Row],[MÉDIA DIÁRIA]]*180</f>
        <v>1558.8679245283017</v>
      </c>
      <c r="BF1084" s="44">
        <f>Tabela1[[#This Row],[MÉDIA DIÁRIA]]*IF(Tabela1[[#This Row],[ABC FAT]]="A",(13*22),IF(Tabela1[[#This Row],[ABC FAT]]="B",(9*22),IF(Tabela1[[#This Row],[ABC FAT]]="C",(3*22),0)))</f>
        <v>1714.7547169811321</v>
      </c>
      <c r="BG1084" s="44">
        <f>SUM(Tabela1[[#This Row],[ESTOQUE TOTAL]],Tabela1[[#This Row],[TRÂNSITO TOTAL]])</f>
        <v>4000</v>
      </c>
      <c r="BH10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6.414911643669814E-4</v>
      </c>
    </row>
    <row r="1085" spans="1:61" s="3" customFormat="1" x14ac:dyDescent="0.2">
      <c r="A1085" s="4" t="s">
        <v>122</v>
      </c>
      <c r="B1085" s="4" t="s">
        <v>1259</v>
      </c>
      <c r="C1085" s="4">
        <v>30</v>
      </c>
      <c r="D1085" s="4" t="s">
        <v>85</v>
      </c>
      <c r="E1085" s="5">
        <v>30</v>
      </c>
      <c r="F1085" s="4">
        <v>30</v>
      </c>
      <c r="G1085" s="4"/>
      <c r="H1085" s="4"/>
      <c r="I1085" s="4"/>
      <c r="J1085" s="4"/>
      <c r="K1085" s="4"/>
      <c r="L1085" s="4"/>
      <c r="M1085" s="4"/>
      <c r="N1085" s="4">
        <v>30</v>
      </c>
      <c r="O1085" s="4"/>
      <c r="P1085" s="4"/>
      <c r="Q1085" s="13">
        <f t="shared" si="416"/>
        <v>1</v>
      </c>
      <c r="R1085" s="16">
        <f t="shared" si="417"/>
        <v>1</v>
      </c>
      <c r="S1085" s="16">
        <f t="shared" si="418"/>
        <v>0</v>
      </c>
      <c r="T1085" s="16">
        <f t="shared" si="419"/>
        <v>0</v>
      </c>
      <c r="U1085" s="16">
        <f t="shared" si="420"/>
        <v>0</v>
      </c>
      <c r="V1085" s="16">
        <f t="shared" si="421"/>
        <v>0</v>
      </c>
      <c r="W1085" s="16">
        <f t="shared" si="422"/>
        <v>0</v>
      </c>
      <c r="X1085" s="16">
        <f t="shared" si="423"/>
        <v>0</v>
      </c>
      <c r="Y1085" s="16">
        <f t="shared" si="424"/>
        <v>0</v>
      </c>
      <c r="Z1085" s="16">
        <f t="shared" si="425"/>
        <v>1</v>
      </c>
      <c r="AA1085" s="16">
        <f t="shared" si="426"/>
        <v>0</v>
      </c>
      <c r="AB1085" s="17">
        <f t="shared" si="427"/>
        <v>0</v>
      </c>
      <c r="AC1085" s="15">
        <v>3776.4</v>
      </c>
      <c r="AD1085" s="14">
        <f>AVERAGE(Tabela1[[#This Row],[202407-JUL]:[202506-JUN]])</f>
        <v>30</v>
      </c>
      <c r="AE1085" s="14">
        <f t="shared" si="428"/>
        <v>30</v>
      </c>
      <c r="AF1085" s="5">
        <v>0</v>
      </c>
      <c r="AG1085" s="6">
        <v>240</v>
      </c>
      <c r="AH1085" s="4">
        <v>0</v>
      </c>
      <c r="AI1085" s="23">
        <f>SUM(Tabela1[[#This Row],[ESTOQUE RJ]:[ESTOQUE SC]])</f>
        <v>240</v>
      </c>
      <c r="AJ1085" s="4">
        <v>0</v>
      </c>
      <c r="AK1085" s="4">
        <v>0</v>
      </c>
      <c r="AL1085" s="24">
        <f>SUM(Tabela1[[#This Row],[QTD CONTAINER]:[QTD FÁBRICA]])</f>
        <v>0</v>
      </c>
      <c r="AM1085" s="7">
        <f t="shared" si="429"/>
        <v>8</v>
      </c>
      <c r="AN1085" s="7">
        <f t="shared" si="430"/>
        <v>0</v>
      </c>
      <c r="AO1085" s="8">
        <f t="shared" si="431"/>
        <v>0</v>
      </c>
      <c r="AP1085" s="9">
        <f t="shared" si="432"/>
        <v>0</v>
      </c>
      <c r="AQ1085" s="25">
        <f t="shared" si="433"/>
        <v>8</v>
      </c>
      <c r="AR1085" s="18">
        <f t="shared" si="434"/>
        <v>8</v>
      </c>
      <c r="AS1085" s="7">
        <f t="shared" si="435"/>
        <v>0</v>
      </c>
      <c r="AT1085" s="8">
        <f t="shared" si="436"/>
        <v>0</v>
      </c>
      <c r="AU1085" s="9">
        <f t="shared" si="437"/>
        <v>0</v>
      </c>
      <c r="AV1085" s="10">
        <f t="shared" si="438"/>
        <v>8</v>
      </c>
      <c r="AW1085" s="22">
        <f t="shared" si="439"/>
        <v>0</v>
      </c>
      <c r="AX1085" s="5">
        <f t="shared" si="440"/>
        <v>0</v>
      </c>
      <c r="AY1085" s="4">
        <f>IF(
  AND(Tabela1[[#This Row],[GRUPO | ITEM]]="PALHETAS",NOT(OR(MID(Tabela1[[#This Row],[ITEM]],1,5)="YN-PF",MID(Tabela1[[#This Row],[ITEM]],1,5)="YN-PC"))),
  0,
  IF(
    ROUNDUP(
      IF(
        IF(D1085="A",13-SUM(AR1085:AU1085),IF(D1085="B",11-SUM(AR1085:AU1085),IF(D1085="C",7-SUM(AR1085:AU1085))))
        &lt;0,
        0,
        IF(D1085="A",13-SUM(AR1085:AU1085),IF(D1085="B",11-SUM(AR1085:AU1085),IF(D1085="C",7-SUM(AR1085:AU1085))))
      )
      *AE1085/C1085, 0
    )
    *C1085 = 0,
    0,
    ROUNDUP(
      IF(
        IF(D1085="A",13-SUM(AR1085:AU1085),IF(D1085="B",11-SUM(AR1085:AU1085),IF(D1085="C",7-SUM(AR1085:AU1085))))
        &lt;0,
        0,
        IF(D1085="A",13-SUM(AR1085:AU1085),IF(D1085="B",11-SUM(AR1085:AU1085),IF(D1085="C",7-SUM(AR1085:AU1085))))
      )
      *AE1085/C1085, 0
    ) *C1085
  )
)</f>
        <v>0</v>
      </c>
      <c r="AZ1085" s="26">
        <f>IF(OR(COUNTIF(AB1085,"&gt;="&amp;1.5)+COUNTIF(AA1085,"&gt;="&amp;1.5)+COUNTIF(Z1085,"&gt;="&amp;1.5)+COUNTIF(Y1085,"&gt;="&amp;1.5)+COUNTIF(X1085,"&gt;="&amp;1.5)&gt;=2,COUNTIF(AB1085,"&gt;="&amp;2)&gt;=1,AND(AA1085&gt;=1.5,AB1085&lt;=0.3,AI1085=0)),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+IFERROR(BA1085*C1085,0),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+IFERROR(BA1085*C1085,0),
IFERROR(AVERAGEIF(Tabela1[[#This Row],[COMPRA PADRÃO]:[COMPRA &gt;30%]],"&gt;"&amp;0,Tabela1[[#This Row],[COMPRA PADRÃO]:[COMPRA &gt;30%]]),
0))/Tabela1[[#This Row],[U/CX]],0)*Tabela1[[#This Row],[U/CX]])</f>
        <v>0</v>
      </c>
      <c r="BA1085" s="19"/>
      <c r="BB1085" s="19"/>
      <c r="BC1085" s="5"/>
      <c r="BD1085" s="43">
        <f t="shared" si="441"/>
        <v>0.33962264150943394</v>
      </c>
      <c r="BE1085" s="44">
        <f>Tabela1[[#This Row],[MÉDIA DIÁRIA]]*180</f>
        <v>61.132075471698109</v>
      </c>
      <c r="BF1085" s="44">
        <f>Tabela1[[#This Row],[MÉDIA DIÁRIA]]*IF(Tabela1[[#This Row],[ABC FAT]]="A",(13*22),IF(Tabela1[[#This Row],[ABC FAT]]="B",(9*22),IF(Tabela1[[#This Row],[ABC FAT]]="C",(3*22),0)))</f>
        <v>22.415094339622641</v>
      </c>
      <c r="BG1085" s="44">
        <f>SUM(Tabela1[[#This Row],[ESTOQUE TOTAL]],Tabela1[[#This Row],[TRÂNSITO TOTAL]])</f>
        <v>240</v>
      </c>
      <c r="BH10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086" spans="1:61" s="3" customFormat="1" x14ac:dyDescent="0.2">
      <c r="A1086" s="4" t="s">
        <v>39</v>
      </c>
      <c r="B1086" s="4" t="s">
        <v>674</v>
      </c>
      <c r="C1086" s="4">
        <v>20</v>
      </c>
      <c r="D1086" s="4" t="s">
        <v>85</v>
      </c>
      <c r="E1086" s="5"/>
      <c r="F1086" s="4"/>
      <c r="G1086" s="4"/>
      <c r="H1086" s="4"/>
      <c r="I1086" s="4"/>
      <c r="J1086" s="4"/>
      <c r="K1086" s="4">
        <v>110</v>
      </c>
      <c r="L1086" s="4">
        <v>145</v>
      </c>
      <c r="M1086" s="4">
        <v>40</v>
      </c>
      <c r="N1086" s="4"/>
      <c r="O1086" s="4"/>
      <c r="P1086" s="4">
        <v>4</v>
      </c>
      <c r="Q1086" s="13">
        <f t="shared" si="416"/>
        <v>0</v>
      </c>
      <c r="R1086" s="16">
        <f t="shared" si="417"/>
        <v>0</v>
      </c>
      <c r="S1086" s="16">
        <f t="shared" si="418"/>
        <v>0</v>
      </c>
      <c r="T1086" s="16">
        <f t="shared" si="419"/>
        <v>0</v>
      </c>
      <c r="U1086" s="16">
        <f t="shared" si="420"/>
        <v>0</v>
      </c>
      <c r="V1086" s="16">
        <f t="shared" si="421"/>
        <v>0</v>
      </c>
      <c r="W1086" s="16">
        <f t="shared" si="422"/>
        <v>1.471571906354515</v>
      </c>
      <c r="X1086" s="16">
        <f t="shared" si="423"/>
        <v>1.939799331103679</v>
      </c>
      <c r="Y1086" s="16">
        <f t="shared" si="424"/>
        <v>0.53511705685618727</v>
      </c>
      <c r="Z1086" s="16">
        <f t="shared" si="425"/>
        <v>0</v>
      </c>
      <c r="AA1086" s="16">
        <f t="shared" si="426"/>
        <v>0</v>
      </c>
      <c r="AB1086" s="17">
        <f t="shared" si="427"/>
        <v>5.3511705685618728E-2</v>
      </c>
      <c r="AC1086" s="15">
        <v>10754.14</v>
      </c>
      <c r="AD1086" s="14">
        <f>AVERAGE(Tabela1[[#This Row],[202407-JUL]:[202506-JUN]])</f>
        <v>74.75</v>
      </c>
      <c r="AE1086" s="14">
        <f t="shared" si="428"/>
        <v>98.333333333333329</v>
      </c>
      <c r="AF1086" s="5">
        <v>0</v>
      </c>
      <c r="AG1086" s="6">
        <v>969</v>
      </c>
      <c r="AH1086" s="4">
        <v>840</v>
      </c>
      <c r="AI1086" s="23">
        <f>SUM(Tabela1[[#This Row],[ESTOQUE RJ]:[ESTOQUE SC]])</f>
        <v>1809</v>
      </c>
      <c r="AJ1086" s="4">
        <v>1000</v>
      </c>
      <c r="AK1086" s="4">
        <v>0</v>
      </c>
      <c r="AL1086" s="24">
        <f>SUM(Tabela1[[#This Row],[QTD CONTAINER]:[QTD FÁBRICA]])</f>
        <v>1000</v>
      </c>
      <c r="AM1086" s="7">
        <f t="shared" si="429"/>
        <v>12.963210702341136</v>
      </c>
      <c r="AN1086" s="7">
        <f t="shared" si="430"/>
        <v>11.237458193979933</v>
      </c>
      <c r="AO1086" s="8">
        <f t="shared" si="431"/>
        <v>13.377926421404682</v>
      </c>
      <c r="AP1086" s="9">
        <f t="shared" si="432"/>
        <v>0</v>
      </c>
      <c r="AQ1086" s="25">
        <f t="shared" si="433"/>
        <v>37.57859531772575</v>
      </c>
      <c r="AR1086" s="18">
        <f t="shared" si="434"/>
        <v>9.8542372881355931</v>
      </c>
      <c r="AS1086" s="7">
        <f t="shared" si="435"/>
        <v>8.5423728813559325</v>
      </c>
      <c r="AT1086" s="8">
        <f t="shared" si="436"/>
        <v>10.16949152542373</v>
      </c>
      <c r="AU1086" s="9">
        <f t="shared" si="437"/>
        <v>0</v>
      </c>
      <c r="AV1086" s="10">
        <f t="shared" si="438"/>
        <v>28.566101694915254</v>
      </c>
      <c r="AW1086" s="22">
        <f t="shared" si="439"/>
        <v>0</v>
      </c>
      <c r="AX1086" s="5">
        <f t="shared" si="440"/>
        <v>0</v>
      </c>
      <c r="AY1086" s="4">
        <f>IF(
  AND(Tabela1[[#This Row],[GRUPO | ITEM]]="PALHETAS",NOT(OR(MID(Tabela1[[#This Row],[ITEM]],1,5)="YN-PF",MID(Tabela1[[#This Row],[ITEM]],1,5)="YN-PC"))),
  0,
  IF(
    ROUNDUP(
      IF(
        IF(D1086="A",13-SUM(AR1086:AU1086),IF(D1086="B",11-SUM(AR1086:AU1086),IF(D1086="C",7-SUM(AR1086:AU1086))))
        &lt;0,
        0,
        IF(D1086="A",13-SUM(AR1086:AU1086),IF(D1086="B",11-SUM(AR1086:AU1086),IF(D1086="C",7-SUM(AR1086:AU1086))))
      )
      *AE1086/C1086, 0
    )
    *C1086 = 0,
    0,
    ROUNDUP(
      IF(
        IF(D1086="A",13-SUM(AR1086:AU1086),IF(D1086="B",11-SUM(AR1086:AU1086),IF(D1086="C",7-SUM(AR1086:AU1086))))
        &lt;0,
        0,
        IF(D1086="A",13-SUM(AR1086:AU1086),IF(D1086="B",11-SUM(AR1086:AU1086),IF(D1086="C",7-SUM(AR1086:AU1086))))
      )
      *AE1086/C1086, 0
    ) *C1086
  )
)</f>
        <v>0</v>
      </c>
      <c r="AZ1086" s="26">
        <f>IF(OR(COUNTIF(AB1086,"&gt;="&amp;1.5)+COUNTIF(AA1086,"&gt;="&amp;1.5)+COUNTIF(Z1086,"&gt;="&amp;1.5)+COUNTIF(Y1086,"&gt;="&amp;1.5)+COUNTIF(X1086,"&gt;="&amp;1.5)&gt;=2,COUNTIF(AB1086,"&gt;="&amp;2)&gt;=1,AND(AA1086&gt;=1.5,AB1086&lt;=0.3,AI1086=0)),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+IFERROR(BA1086*C1086,0),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+IFERROR(BA1086*C1086,0),
IFERROR(AVERAGEIF(Tabela1[[#This Row],[COMPRA PADRÃO]:[COMPRA &gt;30%]],"&gt;"&amp;0,Tabela1[[#This Row],[COMPRA PADRÃO]:[COMPRA &gt;30%]]),
0))/Tabela1[[#This Row],[U/CX]],0)*Tabela1[[#This Row],[U/CX]])</f>
        <v>0</v>
      </c>
      <c r="BA1086" s="19"/>
      <c r="BB1086" s="19"/>
      <c r="BC1086" s="5"/>
      <c r="BD1086" s="43">
        <f t="shared" si="441"/>
        <v>1.1283018867924528</v>
      </c>
      <c r="BE1086" s="44">
        <f>Tabela1[[#This Row],[MÉDIA DIÁRIA]]*180</f>
        <v>203.09433962264151</v>
      </c>
      <c r="BF1086" s="44">
        <f>Tabela1[[#This Row],[MÉDIA DIÁRIA]]*IF(Tabela1[[#This Row],[ABC FAT]]="A",(13*22),IF(Tabela1[[#This Row],[ABC FAT]]="B",(9*22),IF(Tabela1[[#This Row],[ABC FAT]]="C",(3*22),0)))</f>
        <v>74.467924528301879</v>
      </c>
      <c r="BG1086" s="44">
        <f>SUM(Tabela1[[#This Row],[ESTOQUE TOTAL]],Tabela1[[#This Row],[TRÂNSITO TOTAL]])</f>
        <v>2809</v>
      </c>
      <c r="BH10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4.9238201412114451E-3</v>
      </c>
    </row>
    <row r="1087" spans="1:61" s="3" customFormat="1" x14ac:dyDescent="0.2">
      <c r="A1087" s="4" t="s">
        <v>210</v>
      </c>
      <c r="B1087" s="4" t="s">
        <v>1058</v>
      </c>
      <c r="C1087" s="4">
        <v>20</v>
      </c>
      <c r="D1087" s="4" t="s">
        <v>85</v>
      </c>
      <c r="E1087" s="5"/>
      <c r="F1087" s="4"/>
      <c r="G1087" s="4"/>
      <c r="H1087" s="4"/>
      <c r="I1087" s="4"/>
      <c r="J1087" s="4"/>
      <c r="K1087" s="4"/>
      <c r="L1087" s="4">
        <v>6</v>
      </c>
      <c r="M1087" s="4"/>
      <c r="N1087" s="4">
        <v>2</v>
      </c>
      <c r="O1087" s="4">
        <v>2</v>
      </c>
      <c r="P1087" s="4">
        <v>13</v>
      </c>
      <c r="Q1087" s="13">
        <f t="shared" si="416"/>
        <v>0</v>
      </c>
      <c r="R1087" s="16">
        <f t="shared" si="417"/>
        <v>0</v>
      </c>
      <c r="S1087" s="16">
        <f t="shared" si="418"/>
        <v>0</v>
      </c>
      <c r="T1087" s="16">
        <f t="shared" si="419"/>
        <v>0</v>
      </c>
      <c r="U1087" s="16">
        <f t="shared" si="420"/>
        <v>0</v>
      </c>
      <c r="V1087" s="16">
        <f t="shared" si="421"/>
        <v>0</v>
      </c>
      <c r="W1087" s="16">
        <f t="shared" si="422"/>
        <v>0</v>
      </c>
      <c r="X1087" s="16">
        <f t="shared" si="423"/>
        <v>1.0434782608695652</v>
      </c>
      <c r="Y1087" s="16">
        <f t="shared" si="424"/>
        <v>0</v>
      </c>
      <c r="Z1087" s="16">
        <f t="shared" si="425"/>
        <v>0.34782608695652173</v>
      </c>
      <c r="AA1087" s="16">
        <f t="shared" si="426"/>
        <v>0.34782608695652173</v>
      </c>
      <c r="AB1087" s="17">
        <f t="shared" si="427"/>
        <v>2.2608695652173911</v>
      </c>
      <c r="AC1087" s="15">
        <v>2875.72</v>
      </c>
      <c r="AD1087" s="14">
        <f>AVERAGE(Tabela1[[#This Row],[202407-JUL]:[202506-JUN]])</f>
        <v>5.75</v>
      </c>
      <c r="AE1087" s="14">
        <f t="shared" si="428"/>
        <v>5.75</v>
      </c>
      <c r="AF1087" s="5">
        <v>0</v>
      </c>
      <c r="AG1087" s="6">
        <v>75</v>
      </c>
      <c r="AH1087" s="4">
        <v>0</v>
      </c>
      <c r="AI1087" s="23">
        <f>SUM(Tabela1[[#This Row],[ESTOQUE RJ]:[ESTOQUE SC]])</f>
        <v>75</v>
      </c>
      <c r="AJ1087" s="4">
        <v>0</v>
      </c>
      <c r="AK1087" s="4">
        <v>0</v>
      </c>
      <c r="AL1087" s="24">
        <f>SUM(Tabela1[[#This Row],[QTD CONTAINER]:[QTD FÁBRICA]])</f>
        <v>0</v>
      </c>
      <c r="AM1087" s="7">
        <f t="shared" si="429"/>
        <v>13.043478260869565</v>
      </c>
      <c r="AN1087" s="7">
        <f t="shared" si="430"/>
        <v>0</v>
      </c>
      <c r="AO1087" s="8">
        <f t="shared" si="431"/>
        <v>0</v>
      </c>
      <c r="AP1087" s="9">
        <f t="shared" si="432"/>
        <v>0</v>
      </c>
      <c r="AQ1087" s="25">
        <f t="shared" si="433"/>
        <v>13.043478260869565</v>
      </c>
      <c r="AR1087" s="18">
        <f t="shared" si="434"/>
        <v>13.043478260869565</v>
      </c>
      <c r="AS1087" s="7">
        <f t="shared" si="435"/>
        <v>0</v>
      </c>
      <c r="AT1087" s="8">
        <f t="shared" si="436"/>
        <v>0</v>
      </c>
      <c r="AU1087" s="9">
        <f t="shared" si="437"/>
        <v>0</v>
      </c>
      <c r="AV1087" s="10">
        <f t="shared" si="438"/>
        <v>13.043478260869565</v>
      </c>
      <c r="AW1087" s="22">
        <f t="shared" si="439"/>
        <v>6.9565217391304346</v>
      </c>
      <c r="AX1087" s="5">
        <f t="shared" si="440"/>
        <v>0</v>
      </c>
      <c r="AY1087" s="4">
        <f>IF(
  AND(Tabela1[[#This Row],[GRUPO | ITEM]]="PALHETAS",NOT(OR(MID(Tabela1[[#This Row],[ITEM]],1,5)="YN-PF",MID(Tabela1[[#This Row],[ITEM]],1,5)="YN-PC"))),
  0,
  IF(
    ROUNDUP(
      IF(
        IF(D1087="A",13-SUM(AR1087:AU1087),IF(D1087="B",11-SUM(AR1087:AU1087),IF(D1087="C",7-SUM(AR1087:AU1087))))
        &lt;0,
        0,
        IF(D1087="A",13-SUM(AR1087:AU1087),IF(D1087="B",11-SUM(AR1087:AU1087),IF(D1087="C",7-SUM(AR1087:AU1087))))
      )
      *AE1087/C1087, 0
    )
    *C1087 = 0,
    0,
    ROUNDUP(
      IF(
        IF(D1087="A",13-SUM(AR1087:AU1087),IF(D1087="B",11-SUM(AR1087:AU1087),IF(D1087="C",7-SUM(AR1087:AU1087))))
        &lt;0,
        0,
        IF(D1087="A",13-SUM(AR1087:AU1087),IF(D1087="B",11-SUM(AR1087:AU1087),IF(D1087="C",7-SUM(AR1087:AU1087))))
      )
      *AE1087/C1087, 0
    ) *C1087
  )
)</f>
        <v>0</v>
      </c>
      <c r="AZ1087" s="26">
        <f>IF(OR(COUNTIF(AB1087,"&gt;="&amp;1.5)+COUNTIF(AA1087,"&gt;="&amp;1.5)+COUNTIF(Z1087,"&gt;="&amp;1.5)+COUNTIF(Y1087,"&gt;="&amp;1.5)+COUNTIF(X1087,"&gt;="&amp;1.5)&gt;=2,COUNTIF(AB1087,"&gt;="&amp;2)&gt;=1,AND(AA1087&gt;=1.5,AB1087&lt;=0.3,AI1087=0)),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+IFERROR(BA1087*C1087,0),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+IFERROR(BA1087*C1087,0),
IFERROR(AVERAGEIF(Tabela1[[#This Row],[COMPRA PADRÃO]:[COMPRA &gt;30%]],"&gt;"&amp;0,Tabela1[[#This Row],[COMPRA PADRÃO]:[COMPRA &gt;30%]]),
0))/Tabela1[[#This Row],[U/CX]],0)*Tabela1[[#This Row],[U/CX]])</f>
        <v>40</v>
      </c>
      <c r="BA1087" s="33"/>
      <c r="BB1087" s="33"/>
      <c r="BC1087" s="42"/>
      <c r="BD1087" s="43">
        <f t="shared" si="441"/>
        <v>8.6792452830188674E-2</v>
      </c>
      <c r="BE1087" s="44">
        <f>Tabela1[[#This Row],[MÉDIA DIÁRIA]]*180</f>
        <v>15.622641509433961</v>
      </c>
      <c r="BF1087" s="44">
        <f>Tabela1[[#This Row],[MÉDIA DIÁRIA]]*IF(Tabela1[[#This Row],[ABC FAT]]="A",(13*22),IF(Tabela1[[#This Row],[ABC FAT]]="B",(9*22),IF(Tabela1[[#This Row],[ABC FAT]]="C",(3*22),0)))</f>
        <v>5.7283018867924529</v>
      </c>
      <c r="BG1087" s="44">
        <f>SUM(Tabela1[[#This Row],[ESTOQUE TOTAL]],Tabela1[[#This Row],[TRÂNSITO TOTAL]])</f>
        <v>75</v>
      </c>
      <c r="BH10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6.4009661835748799E-2</v>
      </c>
    </row>
    <row r="1088" spans="1:61" s="3" customFormat="1" x14ac:dyDescent="0.2">
      <c r="A1088" s="4" t="s">
        <v>14</v>
      </c>
      <c r="B1088" s="4" t="s">
        <v>644</v>
      </c>
      <c r="C1088" s="4">
        <v>200</v>
      </c>
      <c r="D1088" s="4" t="s">
        <v>85</v>
      </c>
      <c r="E1088" s="5">
        <v>750</v>
      </c>
      <c r="F1088" s="4">
        <v>950</v>
      </c>
      <c r="G1088" s="4">
        <v>1481</v>
      </c>
      <c r="H1088" s="4">
        <v>1070</v>
      </c>
      <c r="I1088" s="4">
        <v>900</v>
      </c>
      <c r="J1088" s="4">
        <v>250</v>
      </c>
      <c r="K1088" s="4">
        <v>550</v>
      </c>
      <c r="L1088" s="4">
        <v>100</v>
      </c>
      <c r="M1088" s="4">
        <v>450</v>
      </c>
      <c r="N1088" s="4">
        <v>650</v>
      </c>
      <c r="O1088" s="4">
        <v>900</v>
      </c>
      <c r="P1088" s="4">
        <v>650</v>
      </c>
      <c r="Q1088" s="13">
        <f t="shared" si="416"/>
        <v>1.0343638662222732</v>
      </c>
      <c r="R1088" s="16">
        <f t="shared" si="417"/>
        <v>1.3101942305482128</v>
      </c>
      <c r="S1088" s="16">
        <f t="shared" si="418"/>
        <v>2.0425238478335821</v>
      </c>
      <c r="T1088" s="16">
        <f t="shared" si="419"/>
        <v>1.4756924491437764</v>
      </c>
      <c r="U1088" s="16">
        <f t="shared" si="420"/>
        <v>1.2412366394667278</v>
      </c>
      <c r="V1088" s="16">
        <f t="shared" si="421"/>
        <v>0.34478795540742441</v>
      </c>
      <c r="W1088" s="16">
        <f t="shared" si="422"/>
        <v>0.75853350189633373</v>
      </c>
      <c r="X1088" s="16">
        <f t="shared" si="423"/>
        <v>0.13791518216296977</v>
      </c>
      <c r="Y1088" s="16">
        <f t="shared" si="424"/>
        <v>0.6206183197333639</v>
      </c>
      <c r="Z1088" s="16">
        <f t="shared" si="425"/>
        <v>0.89644868405930345</v>
      </c>
      <c r="AA1088" s="16">
        <f t="shared" si="426"/>
        <v>1.2412366394667278</v>
      </c>
      <c r="AB1088" s="17">
        <f t="shared" si="427"/>
        <v>0.89644868405930345</v>
      </c>
      <c r="AC1088" s="15">
        <v>22137.81</v>
      </c>
      <c r="AD1088" s="14">
        <f>AVERAGE(Tabela1[[#This Row],[202407-JUL]:[202506-JUN]])</f>
        <v>725.08333333333337</v>
      </c>
      <c r="AE1088" s="14">
        <f t="shared" si="428"/>
        <v>781.90909090909088</v>
      </c>
      <c r="AF1088" s="5">
        <v>8</v>
      </c>
      <c r="AG1088" s="6">
        <v>28385</v>
      </c>
      <c r="AH1088" s="4">
        <v>0</v>
      </c>
      <c r="AI1088" s="23">
        <f>SUM(Tabela1[[#This Row],[ESTOQUE RJ]:[ESTOQUE SC]])</f>
        <v>28385</v>
      </c>
      <c r="AJ1088" s="4">
        <v>0</v>
      </c>
      <c r="AK1088" s="4">
        <v>0</v>
      </c>
      <c r="AL1088" s="24">
        <f>SUM(Tabela1[[#This Row],[QTD CONTAINER]:[QTD FÁBRICA]])</f>
        <v>0</v>
      </c>
      <c r="AM1088" s="7">
        <f t="shared" si="429"/>
        <v>39.147224456958966</v>
      </c>
      <c r="AN1088" s="7">
        <f t="shared" si="430"/>
        <v>0</v>
      </c>
      <c r="AO1088" s="8">
        <f t="shared" si="431"/>
        <v>0</v>
      </c>
      <c r="AP1088" s="9">
        <f t="shared" si="432"/>
        <v>0</v>
      </c>
      <c r="AQ1088" s="25">
        <f t="shared" si="433"/>
        <v>39.147224456958966</v>
      </c>
      <c r="AR1088" s="18">
        <f t="shared" si="434"/>
        <v>36.302174165794675</v>
      </c>
      <c r="AS1088" s="7">
        <f t="shared" si="435"/>
        <v>0</v>
      </c>
      <c r="AT1088" s="8">
        <f t="shared" si="436"/>
        <v>0</v>
      </c>
      <c r="AU1088" s="9">
        <f t="shared" si="437"/>
        <v>0</v>
      </c>
      <c r="AV1088" s="10">
        <f t="shared" si="438"/>
        <v>36.302174165794675</v>
      </c>
      <c r="AW1088" s="22">
        <f t="shared" si="439"/>
        <v>0</v>
      </c>
      <c r="AX1088" s="5">
        <f t="shared" si="440"/>
        <v>0</v>
      </c>
      <c r="AY1088" s="4">
        <f>IF(
  AND(Tabela1[[#This Row],[GRUPO | ITEM]]="PALHETAS",NOT(OR(MID(Tabela1[[#This Row],[ITEM]],1,5)="YN-PF",MID(Tabela1[[#This Row],[ITEM]],1,5)="YN-PC"))),
  0,
  IF(
    ROUNDUP(
      IF(
        IF(D1088="A",13-SUM(AR1088:AU1088),IF(D1088="B",11-SUM(AR1088:AU1088),IF(D1088="C",7-SUM(AR1088:AU1088))))
        &lt;0,
        0,
        IF(D1088="A",13-SUM(AR1088:AU1088),IF(D1088="B",11-SUM(AR1088:AU1088),IF(D1088="C",7-SUM(AR1088:AU1088))))
      )
      *AE1088/C1088, 0
    )
    *C1088 = 0,
    0,
    ROUNDUP(
      IF(
        IF(D1088="A",13-SUM(AR1088:AU1088),IF(D1088="B",11-SUM(AR1088:AU1088),IF(D1088="C",7-SUM(AR1088:AU1088))))
        &lt;0,
        0,
        IF(D1088="A",13-SUM(AR1088:AU1088),IF(D1088="B",11-SUM(AR1088:AU1088),IF(D1088="C",7-SUM(AR1088:AU1088))))
      )
      *AE1088/C1088, 0
    ) *C1088
  )
)</f>
        <v>0</v>
      </c>
      <c r="AZ1088" s="26">
        <f>IF(OR(COUNTIF(AB1088,"&gt;="&amp;1.5)+COUNTIF(AA1088,"&gt;="&amp;1.5)+COUNTIF(Z1088,"&gt;="&amp;1.5)+COUNTIF(Y1088,"&gt;="&amp;1.5)+COUNTIF(X1088,"&gt;="&amp;1.5)&gt;=2,COUNTIF(AB1088,"&gt;="&amp;2)&gt;=1,AND(AA1088&gt;=1.5,AB1088&lt;=0.3,AI1088=0)),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+IFERROR(BA1088*C1088,0),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+IFERROR(BA1088*C1088,0),
IFERROR(AVERAGEIF(Tabela1[[#This Row],[COMPRA PADRÃO]:[COMPRA &gt;30%]],"&gt;"&amp;0,Tabela1[[#This Row],[COMPRA PADRÃO]:[COMPRA &gt;30%]]),
0))/Tabela1[[#This Row],[U/CX]],0)*Tabela1[[#This Row],[U/CX]])</f>
        <v>0</v>
      </c>
      <c r="BA1088" s="19"/>
      <c r="BB1088" s="19"/>
      <c r="BC1088" s="5"/>
      <c r="BD1088" s="43">
        <f t="shared" si="441"/>
        <v>32.833962264150941</v>
      </c>
      <c r="BE1088" s="44">
        <f>Tabela1[[#This Row],[MÉDIA DIÁRIA]]*180</f>
        <v>5910.1132075471696</v>
      </c>
      <c r="BF1088" s="44">
        <f>Tabela1[[#This Row],[MÉDIA DIÁRIA]]*IF(Tabela1[[#This Row],[ABC FAT]]="A",(13*22),IF(Tabela1[[#This Row],[ABC FAT]]="B",(9*22),IF(Tabela1[[#This Row],[ABC FAT]]="C",(3*22),0)))</f>
        <v>2167.0415094339619</v>
      </c>
      <c r="BG1088" s="44">
        <f>SUM(Tabela1[[#This Row],[ESTOQUE TOTAL]],Tabela1[[#This Row],[TRÂNSITO TOTAL]])</f>
        <v>28385</v>
      </c>
      <c r="BH10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1.6920149663512496E-4</v>
      </c>
    </row>
    <row r="1089" spans="1:61" s="3" customFormat="1" x14ac:dyDescent="0.2">
      <c r="A1089" s="4" t="s">
        <v>39</v>
      </c>
      <c r="B1089" s="4" t="s">
        <v>1201</v>
      </c>
      <c r="C1089" s="4">
        <v>20</v>
      </c>
      <c r="D1089" s="4" t="s">
        <v>16</v>
      </c>
      <c r="E1089" s="5"/>
      <c r="F1089" s="4"/>
      <c r="G1089" s="4"/>
      <c r="H1089" s="4"/>
      <c r="I1089" s="4"/>
      <c r="J1089" s="4"/>
      <c r="K1089" s="4"/>
      <c r="L1089" s="4"/>
      <c r="M1089" s="4">
        <v>62</v>
      </c>
      <c r="N1089" s="4">
        <v>51</v>
      </c>
      <c r="O1089" s="4">
        <v>99</v>
      </c>
      <c r="P1089" s="4">
        <v>40</v>
      </c>
      <c r="Q1089" s="13">
        <f t="shared" si="416"/>
        <v>0</v>
      </c>
      <c r="R1089" s="16">
        <f t="shared" si="417"/>
        <v>0</v>
      </c>
      <c r="S1089" s="16">
        <f t="shared" si="418"/>
        <v>0</v>
      </c>
      <c r="T1089" s="16">
        <f t="shared" si="419"/>
        <v>0</v>
      </c>
      <c r="U1089" s="16">
        <f t="shared" si="420"/>
        <v>0</v>
      </c>
      <c r="V1089" s="16">
        <f t="shared" si="421"/>
        <v>0</v>
      </c>
      <c r="W1089" s="16">
        <f t="shared" si="422"/>
        <v>0</v>
      </c>
      <c r="X1089" s="16">
        <f t="shared" si="423"/>
        <v>0</v>
      </c>
      <c r="Y1089" s="16">
        <f t="shared" si="424"/>
        <v>0.98412698412698407</v>
      </c>
      <c r="Z1089" s="16">
        <f t="shared" si="425"/>
        <v>0.80952380952380953</v>
      </c>
      <c r="AA1089" s="16">
        <f t="shared" si="426"/>
        <v>1.5714285714285714</v>
      </c>
      <c r="AB1089" s="17">
        <f t="shared" si="427"/>
        <v>0.63492063492063489</v>
      </c>
      <c r="AC1089" s="15">
        <v>44318.45</v>
      </c>
      <c r="AD1089" s="14">
        <f>AVERAGE(Tabela1[[#This Row],[202407-JUL]:[202506-JUN]])</f>
        <v>63</v>
      </c>
      <c r="AE1089" s="14">
        <f t="shared" si="428"/>
        <v>63</v>
      </c>
      <c r="AF1089" s="5">
        <v>0</v>
      </c>
      <c r="AG1089" s="6">
        <v>807</v>
      </c>
      <c r="AH1089" s="4">
        <v>0</v>
      </c>
      <c r="AI1089" s="23">
        <f>SUM(Tabela1[[#This Row],[ESTOQUE RJ]:[ESTOQUE SC]])</f>
        <v>807</v>
      </c>
      <c r="AJ1089" s="4">
        <v>0</v>
      </c>
      <c r="AK1089" s="4">
        <v>0</v>
      </c>
      <c r="AL1089" s="24">
        <f>SUM(Tabela1[[#This Row],[QTD CONTAINER]:[QTD FÁBRICA]])</f>
        <v>0</v>
      </c>
      <c r="AM1089" s="7">
        <f t="shared" si="429"/>
        <v>12.80952380952381</v>
      </c>
      <c r="AN1089" s="7">
        <f t="shared" si="430"/>
        <v>0</v>
      </c>
      <c r="AO1089" s="8">
        <f t="shared" si="431"/>
        <v>0</v>
      </c>
      <c r="AP1089" s="9">
        <f t="shared" si="432"/>
        <v>0</v>
      </c>
      <c r="AQ1089" s="25">
        <f t="shared" si="433"/>
        <v>12.80952380952381</v>
      </c>
      <c r="AR1089" s="18">
        <f t="shared" si="434"/>
        <v>12.80952380952381</v>
      </c>
      <c r="AS1089" s="7">
        <f t="shared" si="435"/>
        <v>0</v>
      </c>
      <c r="AT1089" s="8">
        <f t="shared" si="436"/>
        <v>0</v>
      </c>
      <c r="AU1089" s="9">
        <f t="shared" si="437"/>
        <v>0</v>
      </c>
      <c r="AV1089" s="10">
        <f t="shared" si="438"/>
        <v>12.80952380952381</v>
      </c>
      <c r="AW1089" s="22">
        <f t="shared" si="439"/>
        <v>0</v>
      </c>
      <c r="AX1089" s="5">
        <f t="shared" si="440"/>
        <v>0</v>
      </c>
      <c r="AY1089" s="4">
        <f>IF(
  AND(Tabela1[[#This Row],[GRUPO | ITEM]]="PALHETAS",NOT(OR(MID(Tabela1[[#This Row],[ITEM]],1,5)="YN-PF",MID(Tabela1[[#This Row],[ITEM]],1,5)="YN-PC"))),
  0,
  IF(
    ROUNDUP(
      IF(
        IF(D1089="A",13-SUM(AR1089:AU1089),IF(D1089="B",11-SUM(AR1089:AU1089),IF(D1089="C",7-SUM(AR1089:AU1089))))
        &lt;0,
        0,
        IF(D1089="A",13-SUM(AR1089:AU1089),IF(D1089="B",11-SUM(AR1089:AU1089),IF(D1089="C",7-SUM(AR1089:AU1089))))
      )
      *AE1089/C1089, 0
    )
    *C1089 = 0,
    0,
    ROUNDUP(
      IF(
        IF(D1089="A",13-SUM(AR1089:AU1089),IF(D1089="B",11-SUM(AR1089:AU1089),IF(D1089="C",7-SUM(AR1089:AU1089))))
        &lt;0,
        0,
        IF(D1089="A",13-SUM(AR1089:AU1089),IF(D1089="B",11-SUM(AR1089:AU1089),IF(D1089="C",7-SUM(AR1089:AU1089))))
      )
      *AE1089/C1089, 0
    ) *C1089
  )
)</f>
        <v>0</v>
      </c>
      <c r="AZ1089" s="26">
        <f>IF(OR(COUNTIF(AB1089,"&gt;="&amp;1.5)+COUNTIF(AA1089,"&gt;="&amp;1.5)+COUNTIF(Z1089,"&gt;="&amp;1.5)+COUNTIF(Y1089,"&gt;="&amp;1.5)+COUNTIF(X1089,"&gt;="&amp;1.5)&gt;=2,COUNTIF(AB1089,"&gt;="&amp;2)&gt;=1,AND(AA1089&gt;=1.5,AB1089&lt;=0.3,AI1089=0)),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+IFERROR(BA1089*C1089,0),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+IFERROR(BA1089*C1089,0),
IFERROR(AVERAGEIF(Tabela1[[#This Row],[COMPRA PADRÃO]:[COMPRA &gt;30%]],"&gt;"&amp;0,Tabela1[[#This Row],[COMPRA PADRÃO]:[COMPRA &gt;30%]]),
0))/Tabela1[[#This Row],[U/CX]],0)*Tabela1[[#This Row],[U/CX]])</f>
        <v>0</v>
      </c>
      <c r="BA1089" s="19"/>
      <c r="BB1089" s="19"/>
      <c r="BC1089" s="41"/>
      <c r="BD1089" s="43">
        <f t="shared" si="441"/>
        <v>0.95094339622641511</v>
      </c>
      <c r="BE1089" s="44">
        <f>Tabela1[[#This Row],[MÉDIA DIÁRIA]]*180</f>
        <v>171.16981132075472</v>
      </c>
      <c r="BF1089" s="44">
        <f>Tabela1[[#This Row],[MÉDIA DIÁRIA]]*IF(Tabela1[[#This Row],[ABC FAT]]="A",(13*22),IF(Tabela1[[#This Row],[ABC FAT]]="B",(9*22),IF(Tabela1[[#This Row],[ABC FAT]]="C",(3*22),0)))</f>
        <v>188.28679245283018</v>
      </c>
      <c r="BG1089" s="44">
        <f>SUM(Tabela1[[#This Row],[ESTOQUE TOTAL]],Tabela1[[#This Row],[TRÂNSITO TOTAL]])</f>
        <v>807</v>
      </c>
      <c r="BH10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5.8421516754850085E-3</v>
      </c>
    </row>
    <row r="1090" spans="1:61" s="3" customFormat="1" x14ac:dyDescent="0.2">
      <c r="A1090" s="4" t="s">
        <v>117</v>
      </c>
      <c r="B1090" s="4" t="s">
        <v>1250</v>
      </c>
      <c r="C1090" s="4">
        <v>50</v>
      </c>
      <c r="D1090" s="4" t="s">
        <v>85</v>
      </c>
      <c r="E1090" s="5">
        <v>10</v>
      </c>
      <c r="F1090" s="4"/>
      <c r="G1090" s="4">
        <v>60</v>
      </c>
      <c r="H1090" s="4">
        <v>50</v>
      </c>
      <c r="I1090" s="4"/>
      <c r="J1090" s="4"/>
      <c r="K1090" s="4"/>
      <c r="L1090" s="4"/>
      <c r="M1090" s="4"/>
      <c r="N1090" s="4"/>
      <c r="O1090" s="4"/>
      <c r="P1090" s="4">
        <v>50</v>
      </c>
      <c r="Q1090" s="13">
        <f t="shared" ref="Q1090:Q1153" si="442">IFERROR(E1090/AVERAGE($E1090:$P1090),"")</f>
        <v>0.23529411764705882</v>
      </c>
      <c r="R1090" s="16">
        <f t="shared" ref="R1090:R1153" si="443">IFERROR(F1090/AVERAGE($E1090:$P1090),"")</f>
        <v>0</v>
      </c>
      <c r="S1090" s="16">
        <f t="shared" ref="S1090:S1153" si="444">IFERROR(G1090/AVERAGE($E1090:$P1090),"")</f>
        <v>1.411764705882353</v>
      </c>
      <c r="T1090" s="16">
        <f t="shared" ref="T1090:T1153" si="445">IFERROR(H1090/AVERAGE($E1090:$P1090),"")</f>
        <v>1.1764705882352942</v>
      </c>
      <c r="U1090" s="16">
        <f t="shared" ref="U1090:U1153" si="446">IFERROR(I1090/AVERAGE($E1090:$P1090),"")</f>
        <v>0</v>
      </c>
      <c r="V1090" s="16">
        <f t="shared" ref="V1090:V1153" si="447">IFERROR(J1090/AVERAGE($E1090:$P1090),"")</f>
        <v>0</v>
      </c>
      <c r="W1090" s="16">
        <f t="shared" ref="W1090:W1153" si="448">IFERROR(K1090/AVERAGE($E1090:$P1090),"")</f>
        <v>0</v>
      </c>
      <c r="X1090" s="16">
        <f t="shared" ref="X1090:X1153" si="449">IFERROR(L1090/AVERAGE($E1090:$P1090),"")</f>
        <v>0</v>
      </c>
      <c r="Y1090" s="16">
        <f t="shared" ref="Y1090:Y1153" si="450">IFERROR(M1090/AVERAGE($E1090:$P1090),"")</f>
        <v>0</v>
      </c>
      <c r="Z1090" s="16">
        <f t="shared" ref="Z1090:Z1153" si="451">IFERROR(N1090/AVERAGE($E1090:$P1090),"")</f>
        <v>0</v>
      </c>
      <c r="AA1090" s="16">
        <f t="shared" ref="AA1090:AA1153" si="452">IFERROR(O1090/AVERAGE($E1090:$P1090),"")</f>
        <v>0</v>
      </c>
      <c r="AB1090" s="17">
        <f t="shared" ref="AB1090:AB1153" si="453">IFERROR(P1090/AVERAGE($E1090:$P1090),"")</f>
        <v>1.1764705882352942</v>
      </c>
      <c r="AC1090" s="15">
        <v>2832.4</v>
      </c>
      <c r="AD1090" s="14">
        <f>AVERAGE(Tabela1[[#This Row],[202407-JUL]:[202506-JUN]])</f>
        <v>42.5</v>
      </c>
      <c r="AE1090" s="14">
        <f t="shared" ref="AE1090:AE1153" si="454">IFERROR(AVERAGEIF(Q1090:AB1090,"&gt;"&amp;0.3,E1090:P1090),0)</f>
        <v>53.333333333333336</v>
      </c>
      <c r="AF1090" s="5">
        <v>0</v>
      </c>
      <c r="AG1090" s="6">
        <v>573</v>
      </c>
      <c r="AH1090" s="4">
        <v>0</v>
      </c>
      <c r="AI1090" s="23">
        <f>SUM(Tabela1[[#This Row],[ESTOQUE RJ]:[ESTOQUE SC]])</f>
        <v>573</v>
      </c>
      <c r="AJ1090" s="4">
        <v>0</v>
      </c>
      <c r="AK1090" s="4">
        <v>0</v>
      </c>
      <c r="AL1090" s="24">
        <f>SUM(Tabela1[[#This Row],[QTD CONTAINER]:[QTD FÁBRICA]])</f>
        <v>0</v>
      </c>
      <c r="AM1090" s="7">
        <f t="shared" ref="AM1090:AM1153" si="455">AG1090/AD1090</f>
        <v>13.482352941176471</v>
      </c>
      <c r="AN1090" s="7">
        <f t="shared" ref="AN1090:AN1153" si="456">AH1090/AD1090</f>
        <v>0</v>
      </c>
      <c r="AO1090" s="8">
        <f t="shared" ref="AO1090:AO1153" si="457">AJ1090/AD1090</f>
        <v>0</v>
      </c>
      <c r="AP1090" s="9">
        <f t="shared" ref="AP1090:AP1153" si="458">AK1090/AD1090</f>
        <v>0</v>
      </c>
      <c r="AQ1090" s="25">
        <f t="shared" ref="AQ1090:AQ1153" si="459">SUM(AM1090:AP1090)</f>
        <v>13.482352941176471</v>
      </c>
      <c r="AR1090" s="18">
        <f t="shared" ref="AR1090:AR1153" si="460">AG1090/AE1090</f>
        <v>10.74375</v>
      </c>
      <c r="AS1090" s="7">
        <f t="shared" ref="AS1090:AS1153" si="461">AH1090/AE1090</f>
        <v>0</v>
      </c>
      <c r="AT1090" s="8">
        <f t="shared" ref="AT1090:AT1153" si="462">AJ1090/AE1090</f>
        <v>0</v>
      </c>
      <c r="AU1090" s="9">
        <f t="shared" ref="AU1090:AU1153" si="463">AK1090/AE1090</f>
        <v>0</v>
      </c>
      <c r="AV1090" s="10">
        <f t="shared" ref="AV1090:AV1153" si="464">SUM(AR1090:AU1090)</f>
        <v>10.74375</v>
      </c>
      <c r="AW1090" s="22">
        <f t="shared" ref="AW1090:AW1153" si="465">IFERROR(AZ1090/AVERAGE(AD1090:AE1090),0)</f>
        <v>0</v>
      </c>
      <c r="AX1090" s="5">
        <f t="shared" ref="AX1090:AX1153" si="466">IF(
  AND(A1090="PALHETAS",NOT(OR(MID(B1090,1,5)="YN-PF",MID(B1090,1,5)="YN-PC"))),
  0,
  IF(
    ROUNDUP(
      IF(
        IF(D1090="A",13-SUM(AM1090:AP1090),IF(D1090="B",11-SUM(AM1090:AP1090),IF(D1090="C",7-SUM(AM1090:AP1090))))
        &lt;0,
        0,
        IF(D1090="A",13-SUM(AM1090:AP1090),IF(D1090="B",11-SUM(AM1090:AP1090),IF(D1090="C",7-SUM(AM1090:AP1090))))
      )
      *AD1090/C1090,
      0
    )*C1090 = 0,
    0,
    ROUNDUP(
      IF(
        IF(D1090="A",13-SUM(AM1090:AP1090),IF(D1090="B",11-SUM(AM1090:AP1090),IF(D1090="C",7-SUM(AM1090:AP1090))))
        &lt;0,
        0,
        IF(D1090="A",13-SUM(AM1090:AP1090),IF(D1090="B",11-SUM(AM1090:AP1090),IF(D1090="C",7-SUM(AM1090:AP1090))))
      )
      *AD1090/C1090,
      0
    )*C1090
  )
)</f>
        <v>0</v>
      </c>
      <c r="AY1090" s="4">
        <f>IF(
  AND(Tabela1[[#This Row],[GRUPO | ITEM]]="PALHETAS",NOT(OR(MID(Tabela1[[#This Row],[ITEM]],1,5)="YN-PF",MID(Tabela1[[#This Row],[ITEM]],1,5)="YN-PC"))),
  0,
  IF(
    ROUNDUP(
      IF(
        IF(D1090="A",13-SUM(AR1090:AU1090),IF(D1090="B",11-SUM(AR1090:AU1090),IF(D1090="C",7-SUM(AR1090:AU1090))))
        &lt;0,
        0,
        IF(D1090="A",13-SUM(AR1090:AU1090),IF(D1090="B",11-SUM(AR1090:AU1090),IF(D1090="C",7-SUM(AR1090:AU1090))))
      )
      *AE1090/C1090, 0
    )
    *C1090 = 0,
    0,
    ROUNDUP(
      IF(
        IF(D1090="A",13-SUM(AR1090:AU1090),IF(D1090="B",11-SUM(AR1090:AU1090),IF(D1090="C",7-SUM(AR1090:AU1090))))
        &lt;0,
        0,
        IF(D1090="A",13-SUM(AR1090:AU1090),IF(D1090="B",11-SUM(AR1090:AU1090),IF(D1090="C",7-SUM(AR1090:AU1090))))
      )
      *AE1090/C1090, 0
    ) *C1090
  )
)</f>
        <v>0</v>
      </c>
      <c r="AZ1090" s="26">
        <f>IF(OR(COUNTIF(AB1090,"&gt;="&amp;1.5)+COUNTIF(AA1090,"&gt;="&amp;1.5)+COUNTIF(Z1090,"&gt;="&amp;1.5)+COUNTIF(Y1090,"&gt;="&amp;1.5)+COUNTIF(X1090,"&gt;="&amp;1.5)&gt;=2,COUNTIF(AB1090,"&gt;="&amp;2)&gt;=1,AND(AA1090&gt;=1.5,AB1090&lt;=0.3,AI1090=0)),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+IFERROR(BA1090*C1090,0),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+IFERROR(BA1090*C1090,0),
IFERROR(AVERAGEIF(Tabela1[[#This Row],[COMPRA PADRÃO]:[COMPRA &gt;30%]],"&gt;"&amp;0,Tabela1[[#This Row],[COMPRA PADRÃO]:[COMPRA &gt;30%]]),
0))/Tabela1[[#This Row],[U/CX]],0)*Tabela1[[#This Row],[U/CX]])</f>
        <v>0</v>
      </c>
      <c r="BA1090" s="19"/>
      <c r="BB1090" s="19"/>
      <c r="BC1090" s="41"/>
      <c r="BD1090" s="43">
        <f t="shared" ref="BD1090:BD1153" si="467">SUM(E1090,F1090,G1090,H1090,I1090,J1090,K1090,L1090,M1090,N1090,O1090,P1090)/265</f>
        <v>0.64150943396226412</v>
      </c>
      <c r="BE1090" s="44">
        <f>Tabela1[[#This Row],[MÉDIA DIÁRIA]]*180</f>
        <v>115.47169811320754</v>
      </c>
      <c r="BF1090" s="44">
        <f>Tabela1[[#This Row],[MÉDIA DIÁRIA]]*IF(Tabela1[[#This Row],[ABC FAT]]="A",(13*22),IF(Tabela1[[#This Row],[ABC FAT]]="B",(9*22),IF(Tabela1[[#This Row],[ABC FAT]]="C",(3*22),0)))</f>
        <v>42.339622641509429</v>
      </c>
      <c r="BG1090" s="44">
        <f>SUM(Tabela1[[#This Row],[ESTOQUE TOTAL]],Tabela1[[#This Row],[TRÂNSITO TOTAL]])</f>
        <v>573</v>
      </c>
      <c r="BH10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8.6601307189542488E-3</v>
      </c>
    </row>
    <row r="1091" spans="1:61" s="3" customFormat="1" x14ac:dyDescent="0.2">
      <c r="A1091" s="4" t="s">
        <v>34</v>
      </c>
      <c r="B1091" s="4" t="s">
        <v>556</v>
      </c>
      <c r="C1091" s="4">
        <v>250</v>
      </c>
      <c r="D1091" s="4" t="s">
        <v>85</v>
      </c>
      <c r="E1091" s="5">
        <v>10</v>
      </c>
      <c r="F1091" s="4">
        <v>30</v>
      </c>
      <c r="G1091" s="4">
        <v>20</v>
      </c>
      <c r="H1091" s="4">
        <v>10</v>
      </c>
      <c r="I1091" s="4">
        <v>40</v>
      </c>
      <c r="J1091" s="4">
        <v>10</v>
      </c>
      <c r="K1091" s="4">
        <v>60</v>
      </c>
      <c r="L1091" s="4">
        <v>16</v>
      </c>
      <c r="M1091" s="4"/>
      <c r="N1091" s="4"/>
      <c r="O1091" s="4"/>
      <c r="P1091" s="4">
        <v>20</v>
      </c>
      <c r="Q1091" s="13">
        <f t="shared" si="442"/>
        <v>0.41666666666666669</v>
      </c>
      <c r="R1091" s="16">
        <f t="shared" si="443"/>
        <v>1.25</v>
      </c>
      <c r="S1091" s="16">
        <f t="shared" si="444"/>
        <v>0.83333333333333337</v>
      </c>
      <c r="T1091" s="16">
        <f t="shared" si="445"/>
        <v>0.41666666666666669</v>
      </c>
      <c r="U1091" s="16">
        <f t="shared" si="446"/>
        <v>1.6666666666666667</v>
      </c>
      <c r="V1091" s="16">
        <f t="shared" si="447"/>
        <v>0.41666666666666669</v>
      </c>
      <c r="W1091" s="16">
        <f t="shared" si="448"/>
        <v>2.5</v>
      </c>
      <c r="X1091" s="16">
        <f t="shared" si="449"/>
        <v>0.66666666666666663</v>
      </c>
      <c r="Y1091" s="16">
        <f t="shared" si="450"/>
        <v>0</v>
      </c>
      <c r="Z1091" s="16">
        <f t="shared" si="451"/>
        <v>0</v>
      </c>
      <c r="AA1091" s="16">
        <f t="shared" si="452"/>
        <v>0</v>
      </c>
      <c r="AB1091" s="17">
        <f t="shared" si="453"/>
        <v>0.83333333333333337</v>
      </c>
      <c r="AC1091" s="15">
        <v>1744.16</v>
      </c>
      <c r="AD1091" s="14">
        <f>AVERAGE(Tabela1[[#This Row],[202407-JUL]:[202506-JUN]])</f>
        <v>24</v>
      </c>
      <c r="AE1091" s="14">
        <f t="shared" si="454"/>
        <v>24</v>
      </c>
      <c r="AF1091" s="5">
        <v>1</v>
      </c>
      <c r="AG1091" s="6">
        <v>710</v>
      </c>
      <c r="AH1091" s="4">
        <v>0</v>
      </c>
      <c r="AI1091" s="23">
        <f>SUM(Tabela1[[#This Row],[ESTOQUE RJ]:[ESTOQUE SC]])</f>
        <v>710</v>
      </c>
      <c r="AJ1091" s="4">
        <v>0</v>
      </c>
      <c r="AK1091" s="4">
        <v>0</v>
      </c>
      <c r="AL1091" s="24">
        <f>SUM(Tabela1[[#This Row],[QTD CONTAINER]:[QTD FÁBRICA]])</f>
        <v>0</v>
      </c>
      <c r="AM1091" s="7">
        <f t="shared" si="455"/>
        <v>29.583333333333332</v>
      </c>
      <c r="AN1091" s="7">
        <f t="shared" si="456"/>
        <v>0</v>
      </c>
      <c r="AO1091" s="8">
        <f t="shared" si="457"/>
        <v>0</v>
      </c>
      <c r="AP1091" s="9">
        <f t="shared" si="458"/>
        <v>0</v>
      </c>
      <c r="AQ1091" s="25">
        <f t="shared" si="459"/>
        <v>29.583333333333332</v>
      </c>
      <c r="AR1091" s="18">
        <f t="shared" si="460"/>
        <v>29.583333333333332</v>
      </c>
      <c r="AS1091" s="7">
        <f t="shared" si="461"/>
        <v>0</v>
      </c>
      <c r="AT1091" s="8">
        <f t="shared" si="462"/>
        <v>0</v>
      </c>
      <c r="AU1091" s="9">
        <f t="shared" si="463"/>
        <v>0</v>
      </c>
      <c r="AV1091" s="10">
        <f t="shared" si="464"/>
        <v>29.583333333333332</v>
      </c>
      <c r="AW1091" s="22">
        <f t="shared" si="465"/>
        <v>0</v>
      </c>
      <c r="AX1091" s="5">
        <f t="shared" si="466"/>
        <v>0</v>
      </c>
      <c r="AY1091" s="4">
        <f>IF(
  AND(Tabela1[[#This Row],[GRUPO | ITEM]]="PALHETAS",NOT(OR(MID(Tabela1[[#This Row],[ITEM]],1,5)="YN-PF",MID(Tabela1[[#This Row],[ITEM]],1,5)="YN-PC"))),
  0,
  IF(
    ROUNDUP(
      IF(
        IF(D1091="A",13-SUM(AR1091:AU1091),IF(D1091="B",11-SUM(AR1091:AU1091),IF(D1091="C",7-SUM(AR1091:AU1091))))
        &lt;0,
        0,
        IF(D1091="A",13-SUM(AR1091:AU1091),IF(D1091="B",11-SUM(AR1091:AU1091),IF(D1091="C",7-SUM(AR1091:AU1091))))
      )
      *AE1091/C1091, 0
    )
    *C1091 = 0,
    0,
    ROUNDUP(
      IF(
        IF(D1091="A",13-SUM(AR1091:AU1091),IF(D1091="B",11-SUM(AR1091:AU1091),IF(D1091="C",7-SUM(AR1091:AU1091))))
        &lt;0,
        0,
        IF(D1091="A",13-SUM(AR1091:AU1091),IF(D1091="B",11-SUM(AR1091:AU1091),IF(D1091="C",7-SUM(AR1091:AU1091))))
      )
      *AE1091/C1091, 0
    ) *C1091
  )
)</f>
        <v>0</v>
      </c>
      <c r="AZ1091" s="26">
        <f>IF(OR(COUNTIF(AB1091,"&gt;="&amp;1.5)+COUNTIF(AA1091,"&gt;="&amp;1.5)+COUNTIF(Z1091,"&gt;="&amp;1.5)+COUNTIF(Y1091,"&gt;="&amp;1.5)+COUNTIF(X1091,"&gt;="&amp;1.5)&gt;=2,COUNTIF(AB1091,"&gt;="&amp;2)&gt;=1,AND(AA1091&gt;=1.5,AB1091&lt;=0.3,AI1091=0)),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+IFERROR(BA1091*C1091,0),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+IFERROR(BA1091*C1091,0),
IFERROR(AVERAGEIF(Tabela1[[#This Row],[COMPRA PADRÃO]:[COMPRA &gt;30%]],"&gt;"&amp;0,Tabela1[[#This Row],[COMPRA PADRÃO]:[COMPRA &gt;30%]]),
0))/Tabela1[[#This Row],[U/CX]],0)*Tabela1[[#This Row],[U/CX]])</f>
        <v>0</v>
      </c>
      <c r="BA1091" s="19"/>
      <c r="BB1091" s="19"/>
      <c r="BC1091" s="5"/>
      <c r="BD1091" s="43">
        <f t="shared" si="467"/>
        <v>0.81509433962264155</v>
      </c>
      <c r="BE1091" s="44">
        <f>Tabela1[[#This Row],[MÉDIA DIÁRIA]]*180</f>
        <v>146.71698113207549</v>
      </c>
      <c r="BF1091" s="44">
        <f>Tabela1[[#This Row],[MÉDIA DIÁRIA]]*IF(Tabela1[[#This Row],[ABC FAT]]="A",(13*22),IF(Tabela1[[#This Row],[ABC FAT]]="B",(9*22),IF(Tabela1[[#This Row],[ABC FAT]]="C",(3*22),0)))</f>
        <v>53.796226415094345</v>
      </c>
      <c r="BG1091" s="44">
        <f>SUM(Tabela1[[#This Row],[ESTOQUE TOTAL]],Tabela1[[#This Row],[TRÂNSITO TOTAL]])</f>
        <v>710</v>
      </c>
      <c r="BH10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6.8158436213991763E-3</v>
      </c>
    </row>
    <row r="1092" spans="1:61" s="3" customFormat="1" x14ac:dyDescent="0.2">
      <c r="A1092" s="4" t="s">
        <v>14</v>
      </c>
      <c r="B1092" s="4" t="s">
        <v>657</v>
      </c>
      <c r="C1092" s="4">
        <v>600</v>
      </c>
      <c r="D1092" s="4" t="s">
        <v>85</v>
      </c>
      <c r="E1092" s="5">
        <v>100</v>
      </c>
      <c r="F1092" s="4">
        <v>500</v>
      </c>
      <c r="G1092" s="4">
        <v>100</v>
      </c>
      <c r="H1092" s="4">
        <v>250</v>
      </c>
      <c r="I1092" s="4">
        <v>650</v>
      </c>
      <c r="J1092" s="4"/>
      <c r="K1092" s="4">
        <v>100</v>
      </c>
      <c r="L1092" s="4">
        <v>30</v>
      </c>
      <c r="M1092" s="4"/>
      <c r="N1092" s="4">
        <v>550</v>
      </c>
      <c r="O1092" s="4">
        <v>200</v>
      </c>
      <c r="P1092" s="4">
        <v>50</v>
      </c>
      <c r="Q1092" s="13">
        <f t="shared" si="442"/>
        <v>0.39525691699604742</v>
      </c>
      <c r="R1092" s="16">
        <f t="shared" si="443"/>
        <v>1.9762845849802371</v>
      </c>
      <c r="S1092" s="16">
        <f t="shared" si="444"/>
        <v>0.39525691699604742</v>
      </c>
      <c r="T1092" s="16">
        <f t="shared" si="445"/>
        <v>0.98814229249011853</v>
      </c>
      <c r="U1092" s="16">
        <f t="shared" si="446"/>
        <v>2.5691699604743081</v>
      </c>
      <c r="V1092" s="16">
        <f t="shared" si="447"/>
        <v>0</v>
      </c>
      <c r="W1092" s="16">
        <f t="shared" si="448"/>
        <v>0.39525691699604742</v>
      </c>
      <c r="X1092" s="16">
        <f t="shared" si="449"/>
        <v>0.11857707509881422</v>
      </c>
      <c r="Y1092" s="16">
        <f t="shared" si="450"/>
        <v>0</v>
      </c>
      <c r="Z1092" s="16">
        <f t="shared" si="451"/>
        <v>2.1739130434782608</v>
      </c>
      <c r="AA1092" s="16">
        <f t="shared" si="452"/>
        <v>0.79051383399209485</v>
      </c>
      <c r="AB1092" s="17">
        <f t="shared" si="453"/>
        <v>0.19762845849802371</v>
      </c>
      <c r="AC1092" s="15">
        <v>6682.3</v>
      </c>
      <c r="AD1092" s="14">
        <f>AVERAGE(Tabela1[[#This Row],[202407-JUL]:[202506-JUN]])</f>
        <v>253</v>
      </c>
      <c r="AE1092" s="14">
        <f t="shared" si="454"/>
        <v>306.25</v>
      </c>
      <c r="AF1092" s="5">
        <v>0</v>
      </c>
      <c r="AG1092" s="6">
        <v>3628</v>
      </c>
      <c r="AH1092" s="4">
        <v>0</v>
      </c>
      <c r="AI1092" s="23">
        <f>SUM(Tabela1[[#This Row],[ESTOQUE RJ]:[ESTOQUE SC]])</f>
        <v>3628</v>
      </c>
      <c r="AJ1092" s="4">
        <v>4800</v>
      </c>
      <c r="AK1092" s="4">
        <v>0</v>
      </c>
      <c r="AL1092" s="24">
        <f>SUM(Tabela1[[#This Row],[QTD CONTAINER]:[QTD FÁBRICA]])</f>
        <v>4800</v>
      </c>
      <c r="AM1092" s="7">
        <f t="shared" si="455"/>
        <v>14.339920948616601</v>
      </c>
      <c r="AN1092" s="7">
        <f t="shared" si="456"/>
        <v>0</v>
      </c>
      <c r="AO1092" s="8">
        <f t="shared" si="457"/>
        <v>18.972332015810277</v>
      </c>
      <c r="AP1092" s="9">
        <f t="shared" si="458"/>
        <v>0</v>
      </c>
      <c r="AQ1092" s="25">
        <f t="shared" si="459"/>
        <v>33.312252964426875</v>
      </c>
      <c r="AR1092" s="18">
        <f t="shared" si="460"/>
        <v>11.846530612244898</v>
      </c>
      <c r="AS1092" s="7">
        <f t="shared" si="461"/>
        <v>0</v>
      </c>
      <c r="AT1092" s="8">
        <f t="shared" si="462"/>
        <v>15.673469387755102</v>
      </c>
      <c r="AU1092" s="9">
        <f t="shared" si="463"/>
        <v>0</v>
      </c>
      <c r="AV1092" s="10">
        <f t="shared" si="464"/>
        <v>27.52</v>
      </c>
      <c r="AW1092" s="22">
        <f t="shared" si="465"/>
        <v>0</v>
      </c>
      <c r="AX1092" s="5">
        <f t="shared" si="466"/>
        <v>0</v>
      </c>
      <c r="AY1092" s="4">
        <f>IF(
  AND(Tabela1[[#This Row],[GRUPO | ITEM]]="PALHETAS",NOT(OR(MID(Tabela1[[#This Row],[ITEM]],1,5)="YN-PF",MID(Tabela1[[#This Row],[ITEM]],1,5)="YN-PC"))),
  0,
  IF(
    ROUNDUP(
      IF(
        IF(D1092="A",13-SUM(AR1092:AU1092),IF(D1092="B",11-SUM(AR1092:AU1092),IF(D1092="C",7-SUM(AR1092:AU1092))))
        &lt;0,
        0,
        IF(D1092="A",13-SUM(AR1092:AU1092),IF(D1092="B",11-SUM(AR1092:AU1092),IF(D1092="C",7-SUM(AR1092:AU1092))))
      )
      *AE1092/C1092, 0
    )
    *C1092 = 0,
    0,
    ROUNDUP(
      IF(
        IF(D1092="A",13-SUM(AR1092:AU1092),IF(D1092="B",11-SUM(AR1092:AU1092),IF(D1092="C",7-SUM(AR1092:AU1092))))
        &lt;0,
        0,
        IF(D1092="A",13-SUM(AR1092:AU1092),IF(D1092="B",11-SUM(AR1092:AU1092),IF(D1092="C",7-SUM(AR1092:AU1092))))
      )
      *AE1092/C1092, 0
    ) *C1092
  )
)</f>
        <v>0</v>
      </c>
      <c r="AZ1092" s="26">
        <f>IF(OR(COUNTIF(AB1092,"&gt;="&amp;1.5)+COUNTIF(AA1092,"&gt;="&amp;1.5)+COUNTIF(Z1092,"&gt;="&amp;1.5)+COUNTIF(Y1092,"&gt;="&amp;1.5)+COUNTIF(X1092,"&gt;="&amp;1.5)&gt;=2,COUNTIF(AB1092,"&gt;="&amp;2)&gt;=1,AND(AA1092&gt;=1.5,AB1092&lt;=0.3,AI1092=0)),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+IFERROR(BA1092*C1092,0),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+IFERROR(BA1092*C1092,0),
IFERROR(AVERAGEIF(Tabela1[[#This Row],[COMPRA PADRÃO]:[COMPRA &gt;30%]],"&gt;"&amp;0,Tabela1[[#This Row],[COMPRA PADRÃO]:[COMPRA &gt;30%]]),
0))/Tabela1[[#This Row],[U/CX]],0)*Tabela1[[#This Row],[U/CX]])</f>
        <v>0</v>
      </c>
      <c r="BA1092" s="19"/>
      <c r="BB1092" s="19"/>
      <c r="BC1092" s="41"/>
      <c r="BD1092" s="43">
        <f t="shared" si="467"/>
        <v>9.5471698113207548</v>
      </c>
      <c r="BE1092" s="44">
        <f>Tabela1[[#This Row],[MÉDIA DIÁRIA]]*180</f>
        <v>1718.4905660377358</v>
      </c>
      <c r="BF1092" s="44">
        <f>Tabela1[[#This Row],[MÉDIA DIÁRIA]]*IF(Tabela1[[#This Row],[ABC FAT]]="A",(13*22),IF(Tabela1[[#This Row],[ABC FAT]]="B",(9*22),IF(Tabela1[[#This Row],[ABC FAT]]="C",(3*22),0)))</f>
        <v>630.11320754716985</v>
      </c>
      <c r="BG1092" s="44">
        <f>SUM(Tabela1[[#This Row],[ESTOQUE TOTAL]],Tabela1[[#This Row],[TRÂNSITO TOTAL]])</f>
        <v>8428</v>
      </c>
      <c r="BH10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5.819060166886254E-4</v>
      </c>
    </row>
    <row r="1093" spans="1:61" s="3" customFormat="1" x14ac:dyDescent="0.2">
      <c r="A1093" s="4" t="s">
        <v>34</v>
      </c>
      <c r="B1093" s="4" t="s">
        <v>557</v>
      </c>
      <c r="C1093" s="4">
        <v>250</v>
      </c>
      <c r="D1093" s="4" t="s">
        <v>85</v>
      </c>
      <c r="E1093" s="5"/>
      <c r="F1093" s="4">
        <v>10</v>
      </c>
      <c r="G1093" s="4">
        <v>30</v>
      </c>
      <c r="H1093" s="4"/>
      <c r="I1093" s="4">
        <v>10</v>
      </c>
      <c r="J1093" s="4"/>
      <c r="K1093" s="4"/>
      <c r="L1093" s="4">
        <v>15</v>
      </c>
      <c r="M1093" s="4">
        <v>20</v>
      </c>
      <c r="N1093" s="4"/>
      <c r="O1093" s="4">
        <v>10</v>
      </c>
      <c r="P1093" s="4">
        <v>10</v>
      </c>
      <c r="Q1093" s="13">
        <f t="shared" si="442"/>
        <v>0</v>
      </c>
      <c r="R1093" s="16">
        <f t="shared" si="443"/>
        <v>0.66666666666666663</v>
      </c>
      <c r="S1093" s="16">
        <f t="shared" si="444"/>
        <v>2</v>
      </c>
      <c r="T1093" s="16">
        <f t="shared" si="445"/>
        <v>0</v>
      </c>
      <c r="U1093" s="16">
        <f t="shared" si="446"/>
        <v>0.66666666666666663</v>
      </c>
      <c r="V1093" s="16">
        <f t="shared" si="447"/>
        <v>0</v>
      </c>
      <c r="W1093" s="16">
        <f t="shared" si="448"/>
        <v>0</v>
      </c>
      <c r="X1093" s="16">
        <f t="shared" si="449"/>
        <v>1</v>
      </c>
      <c r="Y1093" s="16">
        <f t="shared" si="450"/>
        <v>1.3333333333333333</v>
      </c>
      <c r="Z1093" s="16">
        <f t="shared" si="451"/>
        <v>0</v>
      </c>
      <c r="AA1093" s="16">
        <f t="shared" si="452"/>
        <v>0.66666666666666663</v>
      </c>
      <c r="AB1093" s="17">
        <f t="shared" si="453"/>
        <v>0.66666666666666663</v>
      </c>
      <c r="AC1093" s="15">
        <v>1036.0999999999999</v>
      </c>
      <c r="AD1093" s="14">
        <f>AVERAGE(Tabela1[[#This Row],[202407-JUL]:[202506-JUN]])</f>
        <v>15</v>
      </c>
      <c r="AE1093" s="14">
        <f t="shared" si="454"/>
        <v>15</v>
      </c>
      <c r="AF1093" s="5">
        <v>0</v>
      </c>
      <c r="AG1093" s="6">
        <v>363</v>
      </c>
      <c r="AH1093" s="4">
        <v>0</v>
      </c>
      <c r="AI1093" s="23">
        <f>SUM(Tabela1[[#This Row],[ESTOQUE RJ]:[ESTOQUE SC]])</f>
        <v>363</v>
      </c>
      <c r="AJ1093" s="4">
        <v>0</v>
      </c>
      <c r="AK1093" s="4">
        <v>0</v>
      </c>
      <c r="AL1093" s="24">
        <f>SUM(Tabela1[[#This Row],[QTD CONTAINER]:[QTD FÁBRICA]])</f>
        <v>0</v>
      </c>
      <c r="AM1093" s="7">
        <f t="shared" si="455"/>
        <v>24.2</v>
      </c>
      <c r="AN1093" s="7">
        <f t="shared" si="456"/>
        <v>0</v>
      </c>
      <c r="AO1093" s="8">
        <f t="shared" si="457"/>
        <v>0</v>
      </c>
      <c r="AP1093" s="9">
        <f t="shared" si="458"/>
        <v>0</v>
      </c>
      <c r="AQ1093" s="25">
        <f t="shared" si="459"/>
        <v>24.2</v>
      </c>
      <c r="AR1093" s="18">
        <f t="shared" si="460"/>
        <v>24.2</v>
      </c>
      <c r="AS1093" s="7">
        <f t="shared" si="461"/>
        <v>0</v>
      </c>
      <c r="AT1093" s="8">
        <f t="shared" si="462"/>
        <v>0</v>
      </c>
      <c r="AU1093" s="9">
        <f t="shared" si="463"/>
        <v>0</v>
      </c>
      <c r="AV1093" s="10">
        <f t="shared" si="464"/>
        <v>24.2</v>
      </c>
      <c r="AW1093" s="22">
        <f t="shared" si="465"/>
        <v>0</v>
      </c>
      <c r="AX1093" s="5">
        <f t="shared" si="466"/>
        <v>0</v>
      </c>
      <c r="AY1093" s="4">
        <f>IF(
  AND(Tabela1[[#This Row],[GRUPO | ITEM]]="PALHETAS",NOT(OR(MID(Tabela1[[#This Row],[ITEM]],1,5)="YN-PF",MID(Tabela1[[#This Row],[ITEM]],1,5)="YN-PC"))),
  0,
  IF(
    ROUNDUP(
      IF(
        IF(D1093="A",13-SUM(AR1093:AU1093),IF(D1093="B",11-SUM(AR1093:AU1093),IF(D1093="C",7-SUM(AR1093:AU1093))))
        &lt;0,
        0,
        IF(D1093="A",13-SUM(AR1093:AU1093),IF(D1093="B",11-SUM(AR1093:AU1093),IF(D1093="C",7-SUM(AR1093:AU1093))))
      )
      *AE1093/C1093, 0
    )
    *C1093 = 0,
    0,
    ROUNDUP(
      IF(
        IF(D1093="A",13-SUM(AR1093:AU1093),IF(D1093="B",11-SUM(AR1093:AU1093),IF(D1093="C",7-SUM(AR1093:AU1093))))
        &lt;0,
        0,
        IF(D1093="A",13-SUM(AR1093:AU1093),IF(D1093="B",11-SUM(AR1093:AU1093),IF(D1093="C",7-SUM(AR1093:AU1093))))
      )
      *AE1093/C1093, 0
    ) *C1093
  )
)</f>
        <v>0</v>
      </c>
      <c r="AZ1093" s="26">
        <f>IF(OR(COUNTIF(AB1093,"&gt;="&amp;1.5)+COUNTIF(AA1093,"&gt;="&amp;1.5)+COUNTIF(Z1093,"&gt;="&amp;1.5)+COUNTIF(Y1093,"&gt;="&amp;1.5)+COUNTIF(X1093,"&gt;="&amp;1.5)&gt;=2,COUNTIF(AB1093,"&gt;="&amp;2)&gt;=1,AND(AA1093&gt;=1.5,AB1093&lt;=0.3,AI1093=0)),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+IFERROR(BA1093*C1093,0),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+IFERROR(BA1093*C1093,0),
IFERROR(AVERAGEIF(Tabela1[[#This Row],[COMPRA PADRÃO]:[COMPRA &gt;30%]],"&gt;"&amp;0,Tabela1[[#This Row],[COMPRA PADRÃO]:[COMPRA &gt;30%]]),
0))/Tabela1[[#This Row],[U/CX]],0)*Tabela1[[#This Row],[U/CX]])</f>
        <v>0</v>
      </c>
      <c r="BA1093" s="19"/>
      <c r="BB1093" s="19"/>
      <c r="BC1093" s="5"/>
      <c r="BD1093" s="43">
        <f t="shared" si="467"/>
        <v>0.39622641509433965</v>
      </c>
      <c r="BE1093" s="44">
        <f>Tabela1[[#This Row],[MÉDIA DIÁRIA]]*180</f>
        <v>71.320754716981142</v>
      </c>
      <c r="BF1093" s="44">
        <f>Tabela1[[#This Row],[MÉDIA DIÁRIA]]*IF(Tabela1[[#This Row],[ABC FAT]]="A",(13*22),IF(Tabela1[[#This Row],[ABC FAT]]="B",(9*22),IF(Tabela1[[#This Row],[ABC FAT]]="C",(3*22),0)))</f>
        <v>26.150943396226417</v>
      </c>
      <c r="BG1093" s="44">
        <f>SUM(Tabela1[[#This Row],[ESTOQUE TOTAL]],Tabela1[[#This Row],[TRÂNSITO TOTAL]])</f>
        <v>363</v>
      </c>
      <c r="BH10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1.4021164021164019E-2</v>
      </c>
    </row>
    <row r="1094" spans="1:61" s="3" customFormat="1" x14ac:dyDescent="0.2">
      <c r="A1094" s="4" t="s">
        <v>34</v>
      </c>
      <c r="B1094" s="4" t="s">
        <v>544</v>
      </c>
      <c r="C1094" s="4">
        <v>25</v>
      </c>
      <c r="D1094" s="4" t="s">
        <v>85</v>
      </c>
      <c r="E1094" s="5">
        <v>35</v>
      </c>
      <c r="F1094" s="4">
        <v>30</v>
      </c>
      <c r="G1094" s="4"/>
      <c r="H1094" s="4">
        <v>20</v>
      </c>
      <c r="I1094" s="4">
        <v>20</v>
      </c>
      <c r="J1094" s="4"/>
      <c r="K1094" s="4">
        <v>10</v>
      </c>
      <c r="L1094" s="4">
        <v>10</v>
      </c>
      <c r="M1094" s="4"/>
      <c r="N1094" s="4"/>
      <c r="O1094" s="4">
        <v>10</v>
      </c>
      <c r="P1094" s="4">
        <v>40</v>
      </c>
      <c r="Q1094" s="13">
        <f t="shared" si="442"/>
        <v>1.6</v>
      </c>
      <c r="R1094" s="16">
        <f t="shared" si="443"/>
        <v>1.3714285714285714</v>
      </c>
      <c r="S1094" s="16">
        <f t="shared" si="444"/>
        <v>0</v>
      </c>
      <c r="T1094" s="16">
        <f t="shared" si="445"/>
        <v>0.91428571428571426</v>
      </c>
      <c r="U1094" s="16">
        <f t="shared" si="446"/>
        <v>0.91428571428571426</v>
      </c>
      <c r="V1094" s="16">
        <f t="shared" si="447"/>
        <v>0</v>
      </c>
      <c r="W1094" s="16">
        <f t="shared" si="448"/>
        <v>0.45714285714285713</v>
      </c>
      <c r="X1094" s="16">
        <f t="shared" si="449"/>
        <v>0.45714285714285713</v>
      </c>
      <c r="Y1094" s="16">
        <f t="shared" si="450"/>
        <v>0</v>
      </c>
      <c r="Z1094" s="16">
        <f t="shared" si="451"/>
        <v>0</v>
      </c>
      <c r="AA1094" s="16">
        <f t="shared" si="452"/>
        <v>0.45714285714285713</v>
      </c>
      <c r="AB1094" s="17">
        <f t="shared" si="453"/>
        <v>1.8285714285714285</v>
      </c>
      <c r="AC1094" s="15">
        <v>5305.2</v>
      </c>
      <c r="AD1094" s="14">
        <f>AVERAGE(Tabela1[[#This Row],[202407-JUL]:[202506-JUN]])</f>
        <v>21.875</v>
      </c>
      <c r="AE1094" s="14">
        <f t="shared" si="454"/>
        <v>21.875</v>
      </c>
      <c r="AF1094" s="5">
        <v>0</v>
      </c>
      <c r="AG1094" s="6">
        <v>612</v>
      </c>
      <c r="AH1094" s="4">
        <v>0</v>
      </c>
      <c r="AI1094" s="23">
        <f>SUM(Tabela1[[#This Row],[ESTOQUE RJ]:[ESTOQUE SC]])</f>
        <v>612</v>
      </c>
      <c r="AJ1094" s="4">
        <v>0</v>
      </c>
      <c r="AK1094" s="4">
        <v>0</v>
      </c>
      <c r="AL1094" s="24">
        <f>SUM(Tabela1[[#This Row],[QTD CONTAINER]:[QTD FÁBRICA]])</f>
        <v>0</v>
      </c>
      <c r="AM1094" s="7">
        <f t="shared" si="455"/>
        <v>27.977142857142859</v>
      </c>
      <c r="AN1094" s="7">
        <f t="shared" si="456"/>
        <v>0</v>
      </c>
      <c r="AO1094" s="8">
        <f t="shared" si="457"/>
        <v>0</v>
      </c>
      <c r="AP1094" s="9">
        <f t="shared" si="458"/>
        <v>0</v>
      </c>
      <c r="AQ1094" s="25">
        <f t="shared" si="459"/>
        <v>27.977142857142859</v>
      </c>
      <c r="AR1094" s="18">
        <f t="shared" si="460"/>
        <v>27.977142857142859</v>
      </c>
      <c r="AS1094" s="7">
        <f t="shared" si="461"/>
        <v>0</v>
      </c>
      <c r="AT1094" s="8">
        <f t="shared" si="462"/>
        <v>0</v>
      </c>
      <c r="AU1094" s="9">
        <f t="shared" si="463"/>
        <v>0</v>
      </c>
      <c r="AV1094" s="10">
        <f t="shared" si="464"/>
        <v>27.977142857142859</v>
      </c>
      <c r="AW1094" s="22">
        <f t="shared" si="465"/>
        <v>0</v>
      </c>
      <c r="AX1094" s="5">
        <f t="shared" si="466"/>
        <v>0</v>
      </c>
      <c r="AY1094" s="4">
        <f>IF(
  AND(Tabela1[[#This Row],[GRUPO | ITEM]]="PALHETAS",NOT(OR(MID(Tabela1[[#This Row],[ITEM]],1,5)="YN-PF",MID(Tabela1[[#This Row],[ITEM]],1,5)="YN-PC"))),
  0,
  IF(
    ROUNDUP(
      IF(
        IF(D1094="A",13-SUM(AR1094:AU1094),IF(D1094="B",11-SUM(AR1094:AU1094),IF(D1094="C",7-SUM(AR1094:AU1094))))
        &lt;0,
        0,
        IF(D1094="A",13-SUM(AR1094:AU1094),IF(D1094="B",11-SUM(AR1094:AU1094),IF(D1094="C",7-SUM(AR1094:AU1094))))
      )
      *AE1094/C1094, 0
    )
    *C1094 = 0,
    0,
    ROUNDUP(
      IF(
        IF(D1094="A",13-SUM(AR1094:AU1094),IF(D1094="B",11-SUM(AR1094:AU1094),IF(D1094="C",7-SUM(AR1094:AU1094))))
        &lt;0,
        0,
        IF(D1094="A",13-SUM(AR1094:AU1094),IF(D1094="B",11-SUM(AR1094:AU1094),IF(D1094="C",7-SUM(AR1094:AU1094))))
      )
      *AE1094/C1094, 0
    ) *C1094
  )
)</f>
        <v>0</v>
      </c>
      <c r="AZ1094" s="26">
        <f>IF(OR(COUNTIF(AB1094,"&gt;="&amp;1.5)+COUNTIF(AA1094,"&gt;="&amp;1.5)+COUNTIF(Z1094,"&gt;="&amp;1.5)+COUNTIF(Y1094,"&gt;="&amp;1.5)+COUNTIF(X1094,"&gt;="&amp;1.5)&gt;=2,COUNTIF(AB1094,"&gt;="&amp;2)&gt;=1,AND(AA1094&gt;=1.5,AB1094&lt;=0.3,AI1094=0)),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+IFERROR(BA1094*C1094,0),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+IFERROR(BA1094*C1094,0),
IFERROR(AVERAGEIF(Tabela1[[#This Row],[COMPRA PADRÃO]:[COMPRA &gt;30%]],"&gt;"&amp;0,Tabela1[[#This Row],[COMPRA PADRÃO]:[COMPRA &gt;30%]]),
0))/Tabela1[[#This Row],[U/CX]],0)*Tabela1[[#This Row],[U/CX]])</f>
        <v>0</v>
      </c>
      <c r="BA1094" s="19"/>
      <c r="BB1094" s="19"/>
      <c r="BC1094" s="5"/>
      <c r="BD1094" s="43">
        <f t="shared" si="467"/>
        <v>0.660377358490566</v>
      </c>
      <c r="BE1094" s="44">
        <f>Tabela1[[#This Row],[MÉDIA DIÁRIA]]*180</f>
        <v>118.86792452830188</v>
      </c>
      <c r="BF1094" s="44">
        <f>Tabela1[[#This Row],[MÉDIA DIÁRIA]]*IF(Tabela1[[#This Row],[ABC FAT]]="A",(13*22),IF(Tabela1[[#This Row],[ABC FAT]]="B",(9*22),IF(Tabela1[[#This Row],[ABC FAT]]="C",(3*22),0)))</f>
        <v>43.584905660377359</v>
      </c>
      <c r="BG1094" s="44">
        <f>SUM(Tabela1[[#This Row],[ESTOQUE TOTAL]],Tabela1[[#This Row],[TRÂNSITO TOTAL]])</f>
        <v>612</v>
      </c>
      <c r="BH10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8.4126984126984133E-3</v>
      </c>
    </row>
    <row r="1095" spans="1:61" s="3" customFormat="1" x14ac:dyDescent="0.2">
      <c r="A1095" s="4" t="s">
        <v>34</v>
      </c>
      <c r="B1095" s="4" t="s">
        <v>1170</v>
      </c>
      <c r="C1095" s="4">
        <v>100</v>
      </c>
      <c r="D1095" s="4" t="s">
        <v>85</v>
      </c>
      <c r="E1095" s="5"/>
      <c r="F1095" s="4"/>
      <c r="G1095" s="4"/>
      <c r="H1095" s="4"/>
      <c r="I1095" s="4"/>
      <c r="J1095" s="4"/>
      <c r="K1095" s="4"/>
      <c r="L1095" s="4"/>
      <c r="M1095" s="4">
        <v>2</v>
      </c>
      <c r="N1095" s="4">
        <v>2</v>
      </c>
      <c r="O1095" s="4">
        <v>6</v>
      </c>
      <c r="P1095" s="4">
        <v>12</v>
      </c>
      <c r="Q1095" s="13">
        <f t="shared" si="442"/>
        <v>0</v>
      </c>
      <c r="R1095" s="16">
        <f t="shared" si="443"/>
        <v>0</v>
      </c>
      <c r="S1095" s="16">
        <f t="shared" si="444"/>
        <v>0</v>
      </c>
      <c r="T1095" s="16">
        <f t="shared" si="445"/>
        <v>0</v>
      </c>
      <c r="U1095" s="16">
        <f t="shared" si="446"/>
        <v>0</v>
      </c>
      <c r="V1095" s="16">
        <f t="shared" si="447"/>
        <v>0</v>
      </c>
      <c r="W1095" s="16">
        <f t="shared" si="448"/>
        <v>0</v>
      </c>
      <c r="X1095" s="16">
        <f t="shared" si="449"/>
        <v>0</v>
      </c>
      <c r="Y1095" s="16">
        <f t="shared" si="450"/>
        <v>0.36363636363636365</v>
      </c>
      <c r="Z1095" s="16">
        <f t="shared" si="451"/>
        <v>0.36363636363636365</v>
      </c>
      <c r="AA1095" s="16">
        <f t="shared" si="452"/>
        <v>1.0909090909090908</v>
      </c>
      <c r="AB1095" s="17">
        <f t="shared" si="453"/>
        <v>2.1818181818181817</v>
      </c>
      <c r="AC1095" s="15">
        <v>1739.22</v>
      </c>
      <c r="AD1095" s="14">
        <f>AVERAGE(Tabela1[[#This Row],[202407-JUL]:[202506-JUN]])</f>
        <v>5.5</v>
      </c>
      <c r="AE1095" s="14">
        <f t="shared" si="454"/>
        <v>5.5</v>
      </c>
      <c r="AF1095" s="5">
        <v>0</v>
      </c>
      <c r="AG1095" s="6">
        <v>75</v>
      </c>
      <c r="AH1095" s="4">
        <v>0</v>
      </c>
      <c r="AI1095" s="23">
        <f>SUM(Tabela1[[#This Row],[ESTOQUE RJ]:[ESTOQUE SC]])</f>
        <v>75</v>
      </c>
      <c r="AJ1095" s="4">
        <v>0</v>
      </c>
      <c r="AK1095" s="4">
        <v>0</v>
      </c>
      <c r="AL1095" s="24">
        <f>SUM(Tabela1[[#This Row],[QTD CONTAINER]:[QTD FÁBRICA]])</f>
        <v>0</v>
      </c>
      <c r="AM1095" s="7">
        <f t="shared" si="455"/>
        <v>13.636363636363637</v>
      </c>
      <c r="AN1095" s="7">
        <f t="shared" si="456"/>
        <v>0</v>
      </c>
      <c r="AO1095" s="8">
        <f t="shared" si="457"/>
        <v>0</v>
      </c>
      <c r="AP1095" s="9">
        <f t="shared" si="458"/>
        <v>0</v>
      </c>
      <c r="AQ1095" s="25">
        <f t="shared" si="459"/>
        <v>13.636363636363637</v>
      </c>
      <c r="AR1095" s="18">
        <f t="shared" si="460"/>
        <v>13.636363636363637</v>
      </c>
      <c r="AS1095" s="7">
        <f t="shared" si="461"/>
        <v>0</v>
      </c>
      <c r="AT1095" s="8">
        <f t="shared" si="462"/>
        <v>0</v>
      </c>
      <c r="AU1095" s="9">
        <f t="shared" si="463"/>
        <v>0</v>
      </c>
      <c r="AV1095" s="10">
        <f t="shared" si="464"/>
        <v>13.636363636363637</v>
      </c>
      <c r="AW1095" s="22">
        <f t="shared" si="465"/>
        <v>18.181818181818183</v>
      </c>
      <c r="AX1095" s="5">
        <f t="shared" si="466"/>
        <v>0</v>
      </c>
      <c r="AY1095" s="4">
        <f>IF(
  AND(Tabela1[[#This Row],[GRUPO | ITEM]]="PALHETAS",NOT(OR(MID(Tabela1[[#This Row],[ITEM]],1,5)="YN-PF",MID(Tabela1[[#This Row],[ITEM]],1,5)="YN-PC"))),
  0,
  IF(
    ROUNDUP(
      IF(
        IF(D1095="A",13-SUM(AR1095:AU1095),IF(D1095="B",11-SUM(AR1095:AU1095),IF(D1095="C",7-SUM(AR1095:AU1095))))
        &lt;0,
        0,
        IF(D1095="A",13-SUM(AR1095:AU1095),IF(D1095="B",11-SUM(AR1095:AU1095),IF(D1095="C",7-SUM(AR1095:AU1095))))
      )
      *AE1095/C1095, 0
    )
    *C1095 = 0,
    0,
    ROUNDUP(
      IF(
        IF(D1095="A",13-SUM(AR1095:AU1095),IF(D1095="B",11-SUM(AR1095:AU1095),IF(D1095="C",7-SUM(AR1095:AU1095))))
        &lt;0,
        0,
        IF(D1095="A",13-SUM(AR1095:AU1095),IF(D1095="B",11-SUM(AR1095:AU1095),IF(D1095="C",7-SUM(AR1095:AU1095))))
      )
      *AE1095/C1095, 0
    ) *C1095
  )
)</f>
        <v>0</v>
      </c>
      <c r="AZ1095" s="26">
        <f>IF(OR(COUNTIF(AB1095,"&gt;="&amp;1.5)+COUNTIF(AA1095,"&gt;="&amp;1.5)+COUNTIF(Z1095,"&gt;="&amp;1.5)+COUNTIF(Y1095,"&gt;="&amp;1.5)+COUNTIF(X1095,"&gt;="&amp;1.5)&gt;=2,COUNTIF(AB1095,"&gt;="&amp;2)&gt;=1,AND(AA1095&gt;=1.5,AB1095&lt;=0.3,AI1095=0)),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+IFERROR(BA1095*C1095,0),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+IFERROR(BA1095*C1095,0),
IFERROR(AVERAGEIF(Tabela1[[#This Row],[COMPRA PADRÃO]:[COMPRA &gt;30%]],"&gt;"&amp;0,Tabela1[[#This Row],[COMPRA PADRÃO]:[COMPRA &gt;30%]]),
0))/Tabela1[[#This Row],[U/CX]],0)*Tabela1[[#This Row],[U/CX]])</f>
        <v>100</v>
      </c>
      <c r="BA1095" s="19"/>
      <c r="BB1095" s="19"/>
      <c r="BC1095" s="5"/>
      <c r="BD1095" s="43">
        <f t="shared" si="467"/>
        <v>8.3018867924528297E-2</v>
      </c>
      <c r="BE1095" s="44">
        <f>Tabela1[[#This Row],[MÉDIA DIÁRIA]]*180</f>
        <v>14.943396226415093</v>
      </c>
      <c r="BF1095" s="44">
        <f>Tabela1[[#This Row],[MÉDIA DIÁRIA]]*IF(Tabela1[[#This Row],[ABC FAT]]="A",(13*22),IF(Tabela1[[#This Row],[ABC FAT]]="B",(9*22),IF(Tabela1[[#This Row],[ABC FAT]]="C",(3*22),0)))</f>
        <v>5.4792452830188676</v>
      </c>
      <c r="BG1095" s="44">
        <f>SUM(Tabela1[[#This Row],[ESTOQUE TOTAL]],Tabela1[[#This Row],[TRÂNSITO TOTAL]])</f>
        <v>75</v>
      </c>
      <c r="BH10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1096" spans="1:61" s="3" customFormat="1" x14ac:dyDescent="0.2">
      <c r="A1096" s="4" t="s">
        <v>994</v>
      </c>
      <c r="B1096" s="4" t="s">
        <v>1425</v>
      </c>
      <c r="C1096" s="4">
        <v>120</v>
      </c>
      <c r="D1096" s="4" t="s">
        <v>85</v>
      </c>
      <c r="E1096" s="5"/>
      <c r="F1096" s="4"/>
      <c r="G1096" s="4"/>
      <c r="H1096" s="4"/>
      <c r="I1096" s="4"/>
      <c r="J1096" s="4"/>
      <c r="K1096" s="4"/>
      <c r="L1096" s="4"/>
      <c r="M1096" s="4"/>
      <c r="N1096" s="4"/>
      <c r="O1096" s="4">
        <v>100</v>
      </c>
      <c r="P1096" s="4">
        <v>60</v>
      </c>
      <c r="Q1096" s="13">
        <f t="shared" si="442"/>
        <v>0</v>
      </c>
      <c r="R1096" s="16">
        <f t="shared" si="443"/>
        <v>0</v>
      </c>
      <c r="S1096" s="16">
        <f t="shared" si="444"/>
        <v>0</v>
      </c>
      <c r="T1096" s="16">
        <f t="shared" si="445"/>
        <v>0</v>
      </c>
      <c r="U1096" s="16">
        <f t="shared" si="446"/>
        <v>0</v>
      </c>
      <c r="V1096" s="16">
        <f t="shared" si="447"/>
        <v>0</v>
      </c>
      <c r="W1096" s="16">
        <f t="shared" si="448"/>
        <v>0</v>
      </c>
      <c r="X1096" s="16">
        <f t="shared" si="449"/>
        <v>0</v>
      </c>
      <c r="Y1096" s="16">
        <f t="shared" si="450"/>
        <v>0</v>
      </c>
      <c r="Z1096" s="16">
        <f t="shared" si="451"/>
        <v>0</v>
      </c>
      <c r="AA1096" s="16">
        <f t="shared" si="452"/>
        <v>1.25</v>
      </c>
      <c r="AB1096" s="17">
        <f t="shared" si="453"/>
        <v>0.75</v>
      </c>
      <c r="AC1096" s="15">
        <v>3655.2</v>
      </c>
      <c r="AD1096" s="14">
        <f>AVERAGE(Tabela1[[#This Row],[202407-JUL]:[202506-JUN]])</f>
        <v>80</v>
      </c>
      <c r="AE1096" s="14">
        <f t="shared" si="454"/>
        <v>80</v>
      </c>
      <c r="AF1096" s="5">
        <v>0</v>
      </c>
      <c r="AG1096" s="6">
        <v>560</v>
      </c>
      <c r="AH1096" s="4">
        <v>0</v>
      </c>
      <c r="AI1096" s="23">
        <f>SUM(Tabela1[[#This Row],[ESTOQUE RJ]:[ESTOQUE SC]])</f>
        <v>560</v>
      </c>
      <c r="AJ1096" s="4">
        <v>0</v>
      </c>
      <c r="AK1096" s="4">
        <v>0</v>
      </c>
      <c r="AL1096" s="24">
        <f>SUM(Tabela1[[#This Row],[QTD CONTAINER]:[QTD FÁBRICA]])</f>
        <v>0</v>
      </c>
      <c r="AM1096" s="7">
        <f t="shared" si="455"/>
        <v>7</v>
      </c>
      <c r="AN1096" s="7">
        <f t="shared" si="456"/>
        <v>0</v>
      </c>
      <c r="AO1096" s="8">
        <f t="shared" si="457"/>
        <v>0</v>
      </c>
      <c r="AP1096" s="9">
        <f t="shared" si="458"/>
        <v>0</v>
      </c>
      <c r="AQ1096" s="25">
        <f t="shared" si="459"/>
        <v>7</v>
      </c>
      <c r="AR1096" s="18">
        <f t="shared" si="460"/>
        <v>7</v>
      </c>
      <c r="AS1096" s="7">
        <f t="shared" si="461"/>
        <v>0</v>
      </c>
      <c r="AT1096" s="8">
        <f t="shared" si="462"/>
        <v>0</v>
      </c>
      <c r="AU1096" s="9">
        <f t="shared" si="463"/>
        <v>0</v>
      </c>
      <c r="AV1096" s="10">
        <f t="shared" si="464"/>
        <v>7</v>
      </c>
      <c r="AW1096" s="22">
        <f t="shared" si="465"/>
        <v>0</v>
      </c>
      <c r="AX1096" s="5">
        <f t="shared" si="466"/>
        <v>0</v>
      </c>
      <c r="AY1096" s="4">
        <f>IF(
  AND(Tabela1[[#This Row],[GRUPO | ITEM]]="PALHETAS",NOT(OR(MID(Tabela1[[#This Row],[ITEM]],1,5)="YN-PF",MID(Tabela1[[#This Row],[ITEM]],1,5)="YN-PC"))),
  0,
  IF(
    ROUNDUP(
      IF(
        IF(D1096="A",13-SUM(AR1096:AU1096),IF(D1096="B",11-SUM(AR1096:AU1096),IF(D1096="C",7-SUM(AR1096:AU1096))))
        &lt;0,
        0,
        IF(D1096="A",13-SUM(AR1096:AU1096),IF(D1096="B",11-SUM(AR1096:AU1096),IF(D1096="C",7-SUM(AR1096:AU1096))))
      )
      *AE1096/C1096, 0
    )
    *C1096 = 0,
    0,
    ROUNDUP(
      IF(
        IF(D1096="A",13-SUM(AR1096:AU1096),IF(D1096="B",11-SUM(AR1096:AU1096),IF(D1096="C",7-SUM(AR1096:AU1096))))
        &lt;0,
        0,
        IF(D1096="A",13-SUM(AR1096:AU1096),IF(D1096="B",11-SUM(AR1096:AU1096),IF(D1096="C",7-SUM(AR1096:AU1096))))
      )
      *AE1096/C1096, 0
    ) *C1096
  )
)</f>
        <v>0</v>
      </c>
      <c r="AZ1096" s="26">
        <f>IF(OR(COUNTIF(AB1096,"&gt;="&amp;1.5)+COUNTIF(AA1096,"&gt;="&amp;1.5)+COUNTIF(Z1096,"&gt;="&amp;1.5)+COUNTIF(Y1096,"&gt;="&amp;1.5)+COUNTIF(X1096,"&gt;="&amp;1.5)&gt;=2,COUNTIF(AB1096,"&gt;="&amp;2)&gt;=1,AND(AA1096&gt;=1.5,AB1096&lt;=0.3,AI1096=0)),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+IFERROR(BA1096*C1096,0),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+IFERROR(BA1096*C1096,0),
IFERROR(AVERAGEIF(Tabela1[[#This Row],[COMPRA PADRÃO]:[COMPRA &gt;30%]],"&gt;"&amp;0,Tabela1[[#This Row],[COMPRA PADRÃO]:[COMPRA &gt;30%]]),
0))/Tabela1[[#This Row],[U/CX]],0)*Tabela1[[#This Row],[U/CX]])</f>
        <v>0</v>
      </c>
      <c r="BA1096" s="19"/>
      <c r="BB1096" s="19"/>
      <c r="BC1096" s="5"/>
      <c r="BD1096" s="43">
        <f t="shared" si="467"/>
        <v>0.60377358490566035</v>
      </c>
      <c r="BE1096" s="44">
        <f>Tabela1[[#This Row],[MÉDIA DIÁRIA]]*180</f>
        <v>108.67924528301886</v>
      </c>
      <c r="BF1096" s="44">
        <f>Tabela1[[#This Row],[MÉDIA DIÁRIA]]*IF(Tabela1[[#This Row],[ABC FAT]]="A",(13*22),IF(Tabela1[[#This Row],[ABC FAT]]="B",(9*22),IF(Tabela1[[#This Row],[ABC FAT]]="C",(3*22),0)))</f>
        <v>39.849056603773583</v>
      </c>
      <c r="BG1096" s="44">
        <f>SUM(Tabela1[[#This Row],[ESTOQUE TOTAL]],Tabela1[[#This Row],[TRÂNSITO TOTAL]])</f>
        <v>560</v>
      </c>
      <c r="BH10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1097" spans="1:61" s="3" customFormat="1" x14ac:dyDescent="0.2">
      <c r="A1097" s="4" t="s">
        <v>34</v>
      </c>
      <c r="B1097" s="4" t="s">
        <v>578</v>
      </c>
      <c r="C1097" s="4">
        <v>100</v>
      </c>
      <c r="D1097" s="4" t="s">
        <v>85</v>
      </c>
      <c r="E1097" s="5">
        <v>20</v>
      </c>
      <c r="F1097" s="4"/>
      <c r="G1097" s="4">
        <v>10</v>
      </c>
      <c r="H1097" s="4">
        <v>20</v>
      </c>
      <c r="I1097" s="4">
        <v>20</v>
      </c>
      <c r="J1097" s="4"/>
      <c r="K1097" s="4"/>
      <c r="L1097" s="4">
        <v>20</v>
      </c>
      <c r="M1097" s="4">
        <v>10</v>
      </c>
      <c r="N1097" s="4"/>
      <c r="O1097" s="4">
        <v>10</v>
      </c>
      <c r="P1097" s="4"/>
      <c r="Q1097" s="13">
        <f t="shared" si="442"/>
        <v>1.2727272727272727</v>
      </c>
      <c r="R1097" s="16">
        <f t="shared" si="443"/>
        <v>0</v>
      </c>
      <c r="S1097" s="16">
        <f t="shared" si="444"/>
        <v>0.63636363636363635</v>
      </c>
      <c r="T1097" s="16">
        <f t="shared" si="445"/>
        <v>1.2727272727272727</v>
      </c>
      <c r="U1097" s="16">
        <f t="shared" si="446"/>
        <v>1.2727272727272727</v>
      </c>
      <c r="V1097" s="16">
        <f t="shared" si="447"/>
        <v>0</v>
      </c>
      <c r="W1097" s="16">
        <f t="shared" si="448"/>
        <v>0</v>
      </c>
      <c r="X1097" s="16">
        <f t="shared" si="449"/>
        <v>1.2727272727272727</v>
      </c>
      <c r="Y1097" s="16">
        <f t="shared" si="450"/>
        <v>0.63636363636363635</v>
      </c>
      <c r="Z1097" s="16">
        <f t="shared" si="451"/>
        <v>0</v>
      </c>
      <c r="AA1097" s="16">
        <f t="shared" si="452"/>
        <v>0.63636363636363635</v>
      </c>
      <c r="AB1097" s="17">
        <f t="shared" si="453"/>
        <v>0</v>
      </c>
      <c r="AC1097" s="15">
        <v>1172</v>
      </c>
      <c r="AD1097" s="14">
        <f>AVERAGE(Tabela1[[#This Row],[202407-JUL]:[202506-JUN]])</f>
        <v>15.714285714285714</v>
      </c>
      <c r="AE1097" s="14">
        <f t="shared" si="454"/>
        <v>15.714285714285714</v>
      </c>
      <c r="AF1097" s="5">
        <v>0</v>
      </c>
      <c r="AG1097" s="6">
        <v>388</v>
      </c>
      <c r="AH1097" s="4">
        <v>0</v>
      </c>
      <c r="AI1097" s="23">
        <f>SUM(Tabela1[[#This Row],[ESTOQUE RJ]:[ESTOQUE SC]])</f>
        <v>388</v>
      </c>
      <c r="AJ1097" s="4">
        <v>0</v>
      </c>
      <c r="AK1097" s="4">
        <v>0</v>
      </c>
      <c r="AL1097" s="24">
        <f>SUM(Tabela1[[#This Row],[QTD CONTAINER]:[QTD FÁBRICA]])</f>
        <v>0</v>
      </c>
      <c r="AM1097" s="7">
        <f t="shared" si="455"/>
        <v>24.690909090909091</v>
      </c>
      <c r="AN1097" s="7">
        <f t="shared" si="456"/>
        <v>0</v>
      </c>
      <c r="AO1097" s="8">
        <f t="shared" si="457"/>
        <v>0</v>
      </c>
      <c r="AP1097" s="9">
        <f t="shared" si="458"/>
        <v>0</v>
      </c>
      <c r="AQ1097" s="25">
        <f t="shared" si="459"/>
        <v>24.690909090909091</v>
      </c>
      <c r="AR1097" s="18">
        <f t="shared" si="460"/>
        <v>24.690909090909091</v>
      </c>
      <c r="AS1097" s="7">
        <f t="shared" si="461"/>
        <v>0</v>
      </c>
      <c r="AT1097" s="8">
        <f t="shared" si="462"/>
        <v>0</v>
      </c>
      <c r="AU1097" s="9">
        <f t="shared" si="463"/>
        <v>0</v>
      </c>
      <c r="AV1097" s="10">
        <f t="shared" si="464"/>
        <v>24.690909090909091</v>
      </c>
      <c r="AW1097" s="22">
        <f t="shared" si="465"/>
        <v>0</v>
      </c>
      <c r="AX1097" s="5">
        <f t="shared" si="466"/>
        <v>0</v>
      </c>
      <c r="AY1097" s="4">
        <f>IF(
  AND(Tabela1[[#This Row],[GRUPO | ITEM]]="PALHETAS",NOT(OR(MID(Tabela1[[#This Row],[ITEM]],1,5)="YN-PF",MID(Tabela1[[#This Row],[ITEM]],1,5)="YN-PC"))),
  0,
  IF(
    ROUNDUP(
      IF(
        IF(D1097="A",13-SUM(AR1097:AU1097),IF(D1097="B",11-SUM(AR1097:AU1097),IF(D1097="C",7-SUM(AR1097:AU1097))))
        &lt;0,
        0,
        IF(D1097="A",13-SUM(AR1097:AU1097),IF(D1097="B",11-SUM(AR1097:AU1097),IF(D1097="C",7-SUM(AR1097:AU1097))))
      )
      *AE1097/C1097, 0
    )
    *C1097 = 0,
    0,
    ROUNDUP(
      IF(
        IF(D1097="A",13-SUM(AR1097:AU1097),IF(D1097="B",11-SUM(AR1097:AU1097),IF(D1097="C",7-SUM(AR1097:AU1097))))
        &lt;0,
        0,
        IF(D1097="A",13-SUM(AR1097:AU1097),IF(D1097="B",11-SUM(AR1097:AU1097),IF(D1097="C",7-SUM(AR1097:AU1097))))
      )
      *AE1097/C1097, 0
    ) *C1097
  )
)</f>
        <v>0</v>
      </c>
      <c r="AZ1097" s="26">
        <f>IF(OR(COUNTIF(AB1097,"&gt;="&amp;1.5)+COUNTIF(AA1097,"&gt;="&amp;1.5)+COUNTIF(Z1097,"&gt;="&amp;1.5)+COUNTIF(Y1097,"&gt;="&amp;1.5)+COUNTIF(X1097,"&gt;="&amp;1.5)&gt;=2,COUNTIF(AB1097,"&gt;="&amp;2)&gt;=1,AND(AA1097&gt;=1.5,AB1097&lt;=0.3,AI1097=0)),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+IFERROR(BA1097*C1097,0),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+IFERROR(BA1097*C1097,0),
IFERROR(AVERAGEIF(Tabela1[[#This Row],[COMPRA PADRÃO]:[COMPRA &gt;30%]],"&gt;"&amp;0,Tabela1[[#This Row],[COMPRA PADRÃO]:[COMPRA &gt;30%]]),
0))/Tabela1[[#This Row],[U/CX]],0)*Tabela1[[#This Row],[U/CX]])</f>
        <v>0</v>
      </c>
      <c r="BA1097" s="19"/>
      <c r="BB1097" s="19"/>
      <c r="BC1097" s="5"/>
      <c r="BD1097" s="43">
        <f t="shared" si="467"/>
        <v>0.41509433962264153</v>
      </c>
      <c r="BE1097" s="44">
        <f>Tabela1[[#This Row],[MÉDIA DIÁRIA]]*180</f>
        <v>74.716981132075475</v>
      </c>
      <c r="BF1097" s="44">
        <f>Tabela1[[#This Row],[MÉDIA DIÁRIA]]*IF(Tabela1[[#This Row],[ABC FAT]]="A",(13*22),IF(Tabela1[[#This Row],[ABC FAT]]="B",(9*22),IF(Tabela1[[#This Row],[ABC FAT]]="C",(3*22),0)))</f>
        <v>27.39622641509434</v>
      </c>
      <c r="BG1097" s="44">
        <f>SUM(Tabela1[[#This Row],[ESTOQUE TOTAL]],Tabela1[[#This Row],[TRÂNSITO TOTAL]])</f>
        <v>388</v>
      </c>
      <c r="BH10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1.3383838383838383E-2</v>
      </c>
    </row>
    <row r="1098" spans="1:61" s="3" customFormat="1" x14ac:dyDescent="0.2">
      <c r="A1098" s="4" t="s">
        <v>39</v>
      </c>
      <c r="B1098" s="4" t="s">
        <v>735</v>
      </c>
      <c r="C1098" s="4">
        <v>200</v>
      </c>
      <c r="D1098" s="4" t="s">
        <v>85</v>
      </c>
      <c r="E1098" s="5"/>
      <c r="F1098" s="4">
        <v>138</v>
      </c>
      <c r="G1098" s="4"/>
      <c r="H1098" s="4"/>
      <c r="I1098" s="4">
        <v>200</v>
      </c>
      <c r="J1098" s="4">
        <v>50</v>
      </c>
      <c r="K1098" s="4"/>
      <c r="L1098" s="4"/>
      <c r="M1098" s="4">
        <v>50</v>
      </c>
      <c r="N1098" s="4">
        <v>2000</v>
      </c>
      <c r="O1098" s="4">
        <v>100</v>
      </c>
      <c r="P1098" s="4">
        <v>40</v>
      </c>
      <c r="Q1098" s="13">
        <f t="shared" si="442"/>
        <v>0</v>
      </c>
      <c r="R1098" s="16">
        <f t="shared" si="443"/>
        <v>0.37470907680372384</v>
      </c>
      <c r="S1098" s="16">
        <f t="shared" si="444"/>
        <v>0</v>
      </c>
      <c r="T1098" s="16">
        <f t="shared" si="445"/>
        <v>0</v>
      </c>
      <c r="U1098" s="16">
        <f t="shared" si="446"/>
        <v>0.54305663304887508</v>
      </c>
      <c r="V1098" s="16">
        <f t="shared" si="447"/>
        <v>0.13576415826221877</v>
      </c>
      <c r="W1098" s="16">
        <f t="shared" si="448"/>
        <v>0</v>
      </c>
      <c r="X1098" s="16">
        <f t="shared" si="449"/>
        <v>0</v>
      </c>
      <c r="Y1098" s="16">
        <f t="shared" si="450"/>
        <v>0.13576415826221877</v>
      </c>
      <c r="Z1098" s="16">
        <f t="shared" si="451"/>
        <v>5.4305663304887508</v>
      </c>
      <c r="AA1098" s="16">
        <f t="shared" si="452"/>
        <v>0.27152831652443754</v>
      </c>
      <c r="AB1098" s="17">
        <f t="shared" si="453"/>
        <v>0.10861132660977502</v>
      </c>
      <c r="AC1098" s="15">
        <v>3293.62</v>
      </c>
      <c r="AD1098" s="14">
        <f>AVERAGE(Tabela1[[#This Row],[202407-JUL]:[202506-JUN]])</f>
        <v>368.28571428571428</v>
      </c>
      <c r="AE1098" s="14">
        <f t="shared" si="454"/>
        <v>779.33333333333337</v>
      </c>
      <c r="AF1098" s="5">
        <v>0</v>
      </c>
      <c r="AG1098" s="6">
        <v>8960</v>
      </c>
      <c r="AH1098" s="4">
        <v>0</v>
      </c>
      <c r="AI1098" s="23">
        <f>SUM(Tabela1[[#This Row],[ESTOQUE RJ]:[ESTOQUE SC]])</f>
        <v>8960</v>
      </c>
      <c r="AJ1098" s="4">
        <v>0</v>
      </c>
      <c r="AK1098" s="4">
        <v>0</v>
      </c>
      <c r="AL1098" s="24">
        <f>SUM(Tabela1[[#This Row],[QTD CONTAINER]:[QTD FÁBRICA]])</f>
        <v>0</v>
      </c>
      <c r="AM1098" s="7">
        <f t="shared" si="455"/>
        <v>24.328937160589604</v>
      </c>
      <c r="AN1098" s="7">
        <f t="shared" si="456"/>
        <v>0</v>
      </c>
      <c r="AO1098" s="8">
        <f t="shared" si="457"/>
        <v>0</v>
      </c>
      <c r="AP1098" s="9">
        <f t="shared" si="458"/>
        <v>0</v>
      </c>
      <c r="AQ1098" s="25">
        <f t="shared" si="459"/>
        <v>24.328937160589604</v>
      </c>
      <c r="AR1098" s="18">
        <f t="shared" si="460"/>
        <v>11.497005988023952</v>
      </c>
      <c r="AS1098" s="7">
        <f t="shared" si="461"/>
        <v>0</v>
      </c>
      <c r="AT1098" s="8">
        <f t="shared" si="462"/>
        <v>0</v>
      </c>
      <c r="AU1098" s="9">
        <f t="shared" si="463"/>
        <v>0</v>
      </c>
      <c r="AV1098" s="10">
        <f t="shared" si="464"/>
        <v>11.497005988023952</v>
      </c>
      <c r="AW1098" s="22">
        <f t="shared" si="465"/>
        <v>0</v>
      </c>
      <c r="AX1098" s="5">
        <f t="shared" si="466"/>
        <v>0</v>
      </c>
      <c r="AY1098" s="4">
        <f>IF(
  AND(Tabela1[[#This Row],[GRUPO | ITEM]]="PALHETAS",NOT(OR(MID(Tabela1[[#This Row],[ITEM]],1,5)="YN-PF",MID(Tabela1[[#This Row],[ITEM]],1,5)="YN-PC"))),
  0,
  IF(
    ROUNDUP(
      IF(
        IF(D1098="A",13-SUM(AR1098:AU1098),IF(D1098="B",11-SUM(AR1098:AU1098),IF(D1098="C",7-SUM(AR1098:AU1098))))
        &lt;0,
        0,
        IF(D1098="A",13-SUM(AR1098:AU1098),IF(D1098="B",11-SUM(AR1098:AU1098),IF(D1098="C",7-SUM(AR1098:AU1098))))
      )
      *AE1098/C1098, 0
    )
    *C1098 = 0,
    0,
    ROUNDUP(
      IF(
        IF(D1098="A",13-SUM(AR1098:AU1098),IF(D1098="B",11-SUM(AR1098:AU1098),IF(D1098="C",7-SUM(AR1098:AU1098))))
        &lt;0,
        0,
        IF(D1098="A",13-SUM(AR1098:AU1098),IF(D1098="B",11-SUM(AR1098:AU1098),IF(D1098="C",7-SUM(AR1098:AU1098))))
      )
      *AE1098/C1098, 0
    ) *C1098
  )
)</f>
        <v>0</v>
      </c>
      <c r="AZ1098" s="26">
        <f>IF(OR(COUNTIF(AB1098,"&gt;="&amp;1.5)+COUNTIF(AA1098,"&gt;="&amp;1.5)+COUNTIF(Z1098,"&gt;="&amp;1.5)+COUNTIF(Y1098,"&gt;="&amp;1.5)+COUNTIF(X1098,"&gt;="&amp;1.5)&gt;=2,COUNTIF(AB1098,"&gt;="&amp;2)&gt;=1,AND(AA1098&gt;=1.5,AB1098&lt;=0.3,AI1098=0)),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+IFERROR(BA1098*C1098,0),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+IFERROR(BA1098*C1098,0),
IFERROR(AVERAGEIF(Tabela1[[#This Row],[COMPRA PADRÃO]:[COMPRA &gt;30%]],"&gt;"&amp;0,Tabela1[[#This Row],[COMPRA PADRÃO]:[COMPRA &gt;30%]]),
0))/Tabela1[[#This Row],[U/CX]],0)*Tabela1[[#This Row],[U/CX]])</f>
        <v>0</v>
      </c>
      <c r="BA1098" s="19"/>
      <c r="BB1098" s="19"/>
      <c r="BC1098" s="5"/>
      <c r="BD1098" s="43">
        <f t="shared" si="467"/>
        <v>9.7283018867924529</v>
      </c>
      <c r="BE1098" s="44">
        <f>Tabela1[[#This Row],[MÉDIA DIÁRIA]]*180</f>
        <v>1751.0943396226414</v>
      </c>
      <c r="BF1098" s="44">
        <f>Tabela1[[#This Row],[MÉDIA DIÁRIA]]*IF(Tabela1[[#This Row],[ABC FAT]]="A",(13*22),IF(Tabela1[[#This Row],[ABC FAT]]="B",(9*22),IF(Tabela1[[#This Row],[ABC FAT]]="C",(3*22),0)))</f>
        <v>642.06792452830189</v>
      </c>
      <c r="BG1098" s="44">
        <f>SUM(Tabela1[[#This Row],[ESTOQUE TOTAL]],Tabela1[[#This Row],[TRÂNSITO TOTAL]])</f>
        <v>8960</v>
      </c>
      <c r="BH10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5.7107145935695203E-4</v>
      </c>
    </row>
    <row r="1099" spans="1:61" s="3" customFormat="1" x14ac:dyDescent="0.2">
      <c r="A1099" s="4" t="s">
        <v>34</v>
      </c>
      <c r="B1099" s="4" t="s">
        <v>565</v>
      </c>
      <c r="C1099" s="4">
        <v>200</v>
      </c>
      <c r="D1099" s="4" t="s">
        <v>85</v>
      </c>
      <c r="E1099" s="5">
        <v>20</v>
      </c>
      <c r="F1099" s="4">
        <v>10</v>
      </c>
      <c r="G1099" s="4"/>
      <c r="H1099" s="4"/>
      <c r="I1099" s="4">
        <v>15</v>
      </c>
      <c r="J1099" s="4">
        <v>10</v>
      </c>
      <c r="K1099" s="4">
        <v>10</v>
      </c>
      <c r="L1099" s="4">
        <v>20</v>
      </c>
      <c r="M1099" s="4">
        <v>10</v>
      </c>
      <c r="N1099" s="4"/>
      <c r="O1099" s="4">
        <v>10</v>
      </c>
      <c r="P1099" s="4"/>
      <c r="Q1099" s="13">
        <f t="shared" si="442"/>
        <v>1.5238095238095237</v>
      </c>
      <c r="R1099" s="16">
        <f t="shared" si="443"/>
        <v>0.76190476190476186</v>
      </c>
      <c r="S1099" s="16">
        <f t="shared" si="444"/>
        <v>0</v>
      </c>
      <c r="T1099" s="16">
        <f t="shared" si="445"/>
        <v>0</v>
      </c>
      <c r="U1099" s="16">
        <f t="shared" si="446"/>
        <v>1.1428571428571428</v>
      </c>
      <c r="V1099" s="16">
        <f t="shared" si="447"/>
        <v>0.76190476190476186</v>
      </c>
      <c r="W1099" s="16">
        <f t="shared" si="448"/>
        <v>0.76190476190476186</v>
      </c>
      <c r="X1099" s="16">
        <f t="shared" si="449"/>
        <v>1.5238095238095237</v>
      </c>
      <c r="Y1099" s="16">
        <f t="shared" si="450"/>
        <v>0.76190476190476186</v>
      </c>
      <c r="Z1099" s="16">
        <f t="shared" si="451"/>
        <v>0</v>
      </c>
      <c r="AA1099" s="16">
        <f t="shared" si="452"/>
        <v>0.76190476190476186</v>
      </c>
      <c r="AB1099" s="17">
        <f t="shared" si="453"/>
        <v>0</v>
      </c>
      <c r="AC1099" s="15">
        <v>3674.55</v>
      </c>
      <c r="AD1099" s="14">
        <f>AVERAGE(Tabela1[[#This Row],[202407-JUL]:[202506-JUN]])</f>
        <v>13.125</v>
      </c>
      <c r="AE1099" s="14">
        <f t="shared" si="454"/>
        <v>13.125</v>
      </c>
      <c r="AF1099" s="5">
        <v>0</v>
      </c>
      <c r="AG1099" s="6">
        <v>378</v>
      </c>
      <c r="AH1099" s="4">
        <v>0</v>
      </c>
      <c r="AI1099" s="23">
        <f>SUM(Tabela1[[#This Row],[ESTOQUE RJ]:[ESTOQUE SC]])</f>
        <v>378</v>
      </c>
      <c r="AJ1099" s="4">
        <v>0</v>
      </c>
      <c r="AK1099" s="4">
        <v>0</v>
      </c>
      <c r="AL1099" s="24">
        <f>SUM(Tabela1[[#This Row],[QTD CONTAINER]:[QTD FÁBRICA]])</f>
        <v>0</v>
      </c>
      <c r="AM1099" s="7">
        <f t="shared" si="455"/>
        <v>28.8</v>
      </c>
      <c r="AN1099" s="7">
        <f t="shared" si="456"/>
        <v>0</v>
      </c>
      <c r="AO1099" s="8">
        <f t="shared" si="457"/>
        <v>0</v>
      </c>
      <c r="AP1099" s="9">
        <f t="shared" si="458"/>
        <v>0</v>
      </c>
      <c r="AQ1099" s="25">
        <f t="shared" si="459"/>
        <v>28.8</v>
      </c>
      <c r="AR1099" s="18">
        <f t="shared" si="460"/>
        <v>28.8</v>
      </c>
      <c r="AS1099" s="7">
        <f t="shared" si="461"/>
        <v>0</v>
      </c>
      <c r="AT1099" s="8">
        <f t="shared" si="462"/>
        <v>0</v>
      </c>
      <c r="AU1099" s="9">
        <f t="shared" si="463"/>
        <v>0</v>
      </c>
      <c r="AV1099" s="10">
        <f t="shared" si="464"/>
        <v>28.8</v>
      </c>
      <c r="AW1099" s="22">
        <f t="shared" si="465"/>
        <v>0</v>
      </c>
      <c r="AX1099" s="5">
        <f t="shared" si="466"/>
        <v>0</v>
      </c>
      <c r="AY1099" s="4">
        <f>IF(
  AND(Tabela1[[#This Row],[GRUPO | ITEM]]="PALHETAS",NOT(OR(MID(Tabela1[[#This Row],[ITEM]],1,5)="YN-PF",MID(Tabela1[[#This Row],[ITEM]],1,5)="YN-PC"))),
  0,
  IF(
    ROUNDUP(
      IF(
        IF(D1099="A",13-SUM(AR1099:AU1099),IF(D1099="B",11-SUM(AR1099:AU1099),IF(D1099="C",7-SUM(AR1099:AU1099))))
        &lt;0,
        0,
        IF(D1099="A",13-SUM(AR1099:AU1099),IF(D1099="B",11-SUM(AR1099:AU1099),IF(D1099="C",7-SUM(AR1099:AU1099))))
      )
      *AE1099/C1099, 0
    )
    *C1099 = 0,
    0,
    ROUNDUP(
      IF(
        IF(D1099="A",13-SUM(AR1099:AU1099),IF(D1099="B",11-SUM(AR1099:AU1099),IF(D1099="C",7-SUM(AR1099:AU1099))))
        &lt;0,
        0,
        IF(D1099="A",13-SUM(AR1099:AU1099),IF(D1099="B",11-SUM(AR1099:AU1099),IF(D1099="C",7-SUM(AR1099:AU1099))))
      )
      *AE1099/C1099, 0
    ) *C1099
  )
)</f>
        <v>0</v>
      </c>
      <c r="AZ1099" s="26">
        <f>IF(OR(COUNTIF(AB1099,"&gt;="&amp;1.5)+COUNTIF(AA1099,"&gt;="&amp;1.5)+COUNTIF(Z1099,"&gt;="&amp;1.5)+COUNTIF(Y1099,"&gt;="&amp;1.5)+COUNTIF(X1099,"&gt;="&amp;1.5)&gt;=2,COUNTIF(AB1099,"&gt;="&amp;2)&gt;=1,AND(AA1099&gt;=1.5,AB1099&lt;=0.3,AI1099=0)),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+IFERROR(BA1099*C1099,0),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+IFERROR(BA1099*C1099,0),
IFERROR(AVERAGEIF(Tabela1[[#This Row],[COMPRA PADRÃO]:[COMPRA &gt;30%]],"&gt;"&amp;0,Tabela1[[#This Row],[COMPRA PADRÃO]:[COMPRA &gt;30%]]),
0))/Tabela1[[#This Row],[U/CX]],0)*Tabela1[[#This Row],[U/CX]])</f>
        <v>0</v>
      </c>
      <c r="BA1099" s="19"/>
      <c r="BB1099" s="19"/>
      <c r="BC1099" s="5"/>
      <c r="BD1099" s="43">
        <f t="shared" si="467"/>
        <v>0.39622641509433965</v>
      </c>
      <c r="BE1099" s="44">
        <f>Tabela1[[#This Row],[MÉDIA DIÁRIA]]*180</f>
        <v>71.320754716981142</v>
      </c>
      <c r="BF1099" s="44">
        <f>Tabela1[[#This Row],[MÉDIA DIÁRIA]]*IF(Tabela1[[#This Row],[ABC FAT]]="A",(13*22),IF(Tabela1[[#This Row],[ABC FAT]]="B",(9*22),IF(Tabela1[[#This Row],[ABC FAT]]="C",(3*22),0)))</f>
        <v>26.150943396226417</v>
      </c>
      <c r="BG1099" s="44">
        <f>SUM(Tabela1[[#This Row],[ESTOQUE TOTAL]],Tabela1[[#This Row],[TRÂNSITO TOTAL]])</f>
        <v>378</v>
      </c>
      <c r="BH10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0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1.4021164021164019E-2</v>
      </c>
    </row>
    <row r="1100" spans="1:61" s="3" customFormat="1" x14ac:dyDescent="0.2">
      <c r="A1100" s="4" t="s">
        <v>1149</v>
      </c>
      <c r="B1100" s="4" t="s">
        <v>1359</v>
      </c>
      <c r="C1100" s="4">
        <v>20</v>
      </c>
      <c r="D1100" s="4" t="s">
        <v>85</v>
      </c>
      <c r="E1100" s="5"/>
      <c r="F1100" s="4"/>
      <c r="G1100" s="4"/>
      <c r="H1100" s="4"/>
      <c r="I1100" s="4"/>
      <c r="J1100" s="4"/>
      <c r="K1100" s="4"/>
      <c r="L1100" s="4"/>
      <c r="M1100" s="4"/>
      <c r="N1100" s="4">
        <v>4</v>
      </c>
      <c r="O1100" s="4">
        <v>4</v>
      </c>
      <c r="P1100" s="4">
        <v>5</v>
      </c>
      <c r="Q1100" s="13">
        <f t="shared" si="442"/>
        <v>0</v>
      </c>
      <c r="R1100" s="16">
        <f t="shared" si="443"/>
        <v>0</v>
      </c>
      <c r="S1100" s="16">
        <f t="shared" si="444"/>
        <v>0</v>
      </c>
      <c r="T1100" s="16">
        <f t="shared" si="445"/>
        <v>0</v>
      </c>
      <c r="U1100" s="16">
        <f t="shared" si="446"/>
        <v>0</v>
      </c>
      <c r="V1100" s="16">
        <f t="shared" si="447"/>
        <v>0</v>
      </c>
      <c r="W1100" s="16">
        <f t="shared" si="448"/>
        <v>0</v>
      </c>
      <c r="X1100" s="16">
        <f t="shared" si="449"/>
        <v>0</v>
      </c>
      <c r="Y1100" s="16">
        <f t="shared" si="450"/>
        <v>0</v>
      </c>
      <c r="Z1100" s="16">
        <f t="shared" si="451"/>
        <v>0.92307692307692313</v>
      </c>
      <c r="AA1100" s="16">
        <f t="shared" si="452"/>
        <v>0.92307692307692313</v>
      </c>
      <c r="AB1100" s="17">
        <f t="shared" si="453"/>
        <v>1.153846153846154</v>
      </c>
      <c r="AC1100" s="15">
        <v>1614.71</v>
      </c>
      <c r="AD1100" s="14">
        <f>AVERAGE(Tabela1[[#This Row],[202407-JUL]:[202506-JUN]])</f>
        <v>4.333333333333333</v>
      </c>
      <c r="AE1100" s="14">
        <f t="shared" si="454"/>
        <v>4.333333333333333</v>
      </c>
      <c r="AF1100" s="5">
        <v>0</v>
      </c>
      <c r="AG1100" s="6">
        <v>47</v>
      </c>
      <c r="AH1100" s="4">
        <v>0</v>
      </c>
      <c r="AI1100" s="23">
        <f>SUM(Tabela1[[#This Row],[ESTOQUE RJ]:[ESTOQUE SC]])</f>
        <v>47</v>
      </c>
      <c r="AJ1100" s="4">
        <v>0</v>
      </c>
      <c r="AK1100" s="4">
        <v>0</v>
      </c>
      <c r="AL1100" s="24">
        <f>SUM(Tabela1[[#This Row],[QTD CONTAINER]:[QTD FÁBRICA]])</f>
        <v>0</v>
      </c>
      <c r="AM1100" s="7">
        <f t="shared" si="455"/>
        <v>10.846153846153847</v>
      </c>
      <c r="AN1100" s="7">
        <f t="shared" si="456"/>
        <v>0</v>
      </c>
      <c r="AO1100" s="8">
        <f t="shared" si="457"/>
        <v>0</v>
      </c>
      <c r="AP1100" s="9">
        <f t="shared" si="458"/>
        <v>0</v>
      </c>
      <c r="AQ1100" s="25">
        <f t="shared" si="459"/>
        <v>10.846153846153847</v>
      </c>
      <c r="AR1100" s="18">
        <f t="shared" si="460"/>
        <v>10.846153846153847</v>
      </c>
      <c r="AS1100" s="7">
        <f t="shared" si="461"/>
        <v>0</v>
      </c>
      <c r="AT1100" s="8">
        <f t="shared" si="462"/>
        <v>0</v>
      </c>
      <c r="AU1100" s="9">
        <f t="shared" si="463"/>
        <v>0</v>
      </c>
      <c r="AV1100" s="10">
        <f t="shared" si="464"/>
        <v>10.846153846153847</v>
      </c>
      <c r="AW1100" s="22">
        <f t="shared" si="465"/>
        <v>0</v>
      </c>
      <c r="AX1100" s="5">
        <f t="shared" si="466"/>
        <v>0</v>
      </c>
      <c r="AY1100" s="4">
        <f>IF(
  AND(Tabela1[[#This Row],[GRUPO | ITEM]]="PALHETAS",NOT(OR(MID(Tabela1[[#This Row],[ITEM]],1,5)="YN-PF",MID(Tabela1[[#This Row],[ITEM]],1,5)="YN-PC"))),
  0,
  IF(
    ROUNDUP(
      IF(
        IF(D1100="A",13-SUM(AR1100:AU1100),IF(D1100="B",11-SUM(AR1100:AU1100),IF(D1100="C",7-SUM(AR1100:AU1100))))
        &lt;0,
        0,
        IF(D1100="A",13-SUM(AR1100:AU1100),IF(D1100="B",11-SUM(AR1100:AU1100),IF(D1100="C",7-SUM(AR1100:AU1100))))
      )
      *AE1100/C1100, 0
    )
    *C1100 = 0,
    0,
    ROUNDUP(
      IF(
        IF(D1100="A",13-SUM(AR1100:AU1100),IF(D1100="B",11-SUM(AR1100:AU1100),IF(D1100="C",7-SUM(AR1100:AU1100))))
        &lt;0,
        0,
        IF(D1100="A",13-SUM(AR1100:AU1100),IF(D1100="B",11-SUM(AR1100:AU1100),IF(D1100="C",7-SUM(AR1100:AU1100))))
      )
      *AE1100/C1100, 0
    ) *C1100
  )
)</f>
        <v>0</v>
      </c>
      <c r="AZ1100" s="26">
        <f>IF(OR(COUNTIF(AB1100,"&gt;="&amp;1.5)+COUNTIF(AA1100,"&gt;="&amp;1.5)+COUNTIF(Z1100,"&gt;="&amp;1.5)+COUNTIF(Y1100,"&gt;="&amp;1.5)+COUNTIF(X1100,"&gt;="&amp;1.5)&gt;=2,COUNTIF(AB1100,"&gt;="&amp;2)&gt;=1,AND(AA1100&gt;=1.5,AB1100&lt;=0.3,AI1100=0)),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+IFERROR(BA1100*C1100,0),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+IFERROR(BA1100*C1100,0),
IFERROR(AVERAGEIF(Tabela1[[#This Row],[COMPRA PADRÃO]:[COMPRA &gt;30%]],"&gt;"&amp;0,Tabela1[[#This Row],[COMPRA PADRÃO]:[COMPRA &gt;30%]]),
0))/Tabela1[[#This Row],[U/CX]],0)*Tabela1[[#This Row],[U/CX]])</f>
        <v>0</v>
      </c>
      <c r="BA1100" s="19"/>
      <c r="BB1100" s="19"/>
      <c r="BC1100" s="5"/>
      <c r="BD1100" s="43">
        <f t="shared" si="467"/>
        <v>4.9056603773584909E-2</v>
      </c>
      <c r="BE1100" s="44">
        <f>Tabela1[[#This Row],[MÉDIA DIÁRIA]]*180</f>
        <v>8.8301886792452837</v>
      </c>
      <c r="BF1100" s="44">
        <f>Tabela1[[#This Row],[MÉDIA DIÁRIA]]*IF(Tabela1[[#This Row],[ABC FAT]]="A",(13*22),IF(Tabela1[[#This Row],[ABC FAT]]="B",(9*22),IF(Tabela1[[#This Row],[ABC FAT]]="C",(3*22),0)))</f>
        <v>3.2377358490566039</v>
      </c>
      <c r="BG1100" s="44">
        <f>SUM(Tabela1[[#This Row],[ESTOQUE TOTAL]],Tabela1[[#This Row],[TRÂNSITO TOTAL]])</f>
        <v>47</v>
      </c>
      <c r="BH11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0.11324786324786323</v>
      </c>
    </row>
    <row r="1101" spans="1:61" s="3" customFormat="1" x14ac:dyDescent="0.2">
      <c r="A1101" s="4" t="s">
        <v>1149</v>
      </c>
      <c r="B1101" s="4" t="s">
        <v>1360</v>
      </c>
      <c r="C1101" s="4">
        <v>15</v>
      </c>
      <c r="D1101" s="4" t="s">
        <v>85</v>
      </c>
      <c r="E1101" s="5"/>
      <c r="F1101" s="4"/>
      <c r="G1101" s="4"/>
      <c r="H1101" s="4"/>
      <c r="I1101" s="4"/>
      <c r="J1101" s="4"/>
      <c r="K1101" s="4"/>
      <c r="L1101" s="4"/>
      <c r="M1101" s="4"/>
      <c r="N1101" s="4">
        <v>4</v>
      </c>
      <c r="O1101" s="4">
        <v>4</v>
      </c>
      <c r="P1101" s="4">
        <v>5</v>
      </c>
      <c r="Q1101" s="13">
        <f t="shared" si="442"/>
        <v>0</v>
      </c>
      <c r="R1101" s="16">
        <f t="shared" si="443"/>
        <v>0</v>
      </c>
      <c r="S1101" s="16">
        <f t="shared" si="444"/>
        <v>0</v>
      </c>
      <c r="T1101" s="16">
        <f t="shared" si="445"/>
        <v>0</v>
      </c>
      <c r="U1101" s="16">
        <f t="shared" si="446"/>
        <v>0</v>
      </c>
      <c r="V1101" s="16">
        <f t="shared" si="447"/>
        <v>0</v>
      </c>
      <c r="W1101" s="16">
        <f t="shared" si="448"/>
        <v>0</v>
      </c>
      <c r="X1101" s="16">
        <f t="shared" si="449"/>
        <v>0</v>
      </c>
      <c r="Y1101" s="16">
        <f t="shared" si="450"/>
        <v>0</v>
      </c>
      <c r="Z1101" s="16">
        <f t="shared" si="451"/>
        <v>0.92307692307692313</v>
      </c>
      <c r="AA1101" s="16">
        <f t="shared" si="452"/>
        <v>0.92307692307692313</v>
      </c>
      <c r="AB1101" s="17">
        <f t="shared" si="453"/>
        <v>1.153846153846154</v>
      </c>
      <c r="AC1101" s="15">
        <v>1614.71</v>
      </c>
      <c r="AD1101" s="14">
        <f>AVERAGE(Tabela1[[#This Row],[202407-JUL]:[202506-JUN]])</f>
        <v>4.333333333333333</v>
      </c>
      <c r="AE1101" s="14">
        <f t="shared" si="454"/>
        <v>4.333333333333333</v>
      </c>
      <c r="AF1101" s="5">
        <v>0</v>
      </c>
      <c r="AG1101" s="6">
        <v>47</v>
      </c>
      <c r="AH1101" s="4">
        <v>0</v>
      </c>
      <c r="AI1101" s="23">
        <f>SUM(Tabela1[[#This Row],[ESTOQUE RJ]:[ESTOQUE SC]])</f>
        <v>47</v>
      </c>
      <c r="AJ1101" s="4">
        <v>0</v>
      </c>
      <c r="AK1101" s="4">
        <v>0</v>
      </c>
      <c r="AL1101" s="24">
        <f>SUM(Tabela1[[#This Row],[QTD CONTAINER]:[QTD FÁBRICA]])</f>
        <v>0</v>
      </c>
      <c r="AM1101" s="7">
        <f t="shared" si="455"/>
        <v>10.846153846153847</v>
      </c>
      <c r="AN1101" s="7">
        <f t="shared" si="456"/>
        <v>0</v>
      </c>
      <c r="AO1101" s="8">
        <f t="shared" si="457"/>
        <v>0</v>
      </c>
      <c r="AP1101" s="9">
        <f t="shared" si="458"/>
        <v>0</v>
      </c>
      <c r="AQ1101" s="25">
        <f t="shared" si="459"/>
        <v>10.846153846153847</v>
      </c>
      <c r="AR1101" s="18">
        <f t="shared" si="460"/>
        <v>10.846153846153847</v>
      </c>
      <c r="AS1101" s="7">
        <f t="shared" si="461"/>
        <v>0</v>
      </c>
      <c r="AT1101" s="8">
        <f t="shared" si="462"/>
        <v>0</v>
      </c>
      <c r="AU1101" s="9">
        <f t="shared" si="463"/>
        <v>0</v>
      </c>
      <c r="AV1101" s="10">
        <f t="shared" si="464"/>
        <v>10.846153846153847</v>
      </c>
      <c r="AW1101" s="22">
        <f t="shared" si="465"/>
        <v>0</v>
      </c>
      <c r="AX1101" s="5">
        <f t="shared" si="466"/>
        <v>0</v>
      </c>
      <c r="AY1101" s="4">
        <f>IF(
  AND(Tabela1[[#This Row],[GRUPO | ITEM]]="PALHETAS",NOT(OR(MID(Tabela1[[#This Row],[ITEM]],1,5)="YN-PF",MID(Tabela1[[#This Row],[ITEM]],1,5)="YN-PC"))),
  0,
  IF(
    ROUNDUP(
      IF(
        IF(D1101="A",13-SUM(AR1101:AU1101),IF(D1101="B",11-SUM(AR1101:AU1101),IF(D1101="C",7-SUM(AR1101:AU1101))))
        &lt;0,
        0,
        IF(D1101="A",13-SUM(AR1101:AU1101),IF(D1101="B",11-SUM(AR1101:AU1101),IF(D1101="C",7-SUM(AR1101:AU1101))))
      )
      *AE1101/C1101, 0
    )
    *C1101 = 0,
    0,
    ROUNDUP(
      IF(
        IF(D1101="A",13-SUM(AR1101:AU1101),IF(D1101="B",11-SUM(AR1101:AU1101),IF(D1101="C",7-SUM(AR1101:AU1101))))
        &lt;0,
        0,
        IF(D1101="A",13-SUM(AR1101:AU1101),IF(D1101="B",11-SUM(AR1101:AU1101),IF(D1101="C",7-SUM(AR1101:AU1101))))
      )
      *AE1101/C1101, 0
    ) *C1101
  )
)</f>
        <v>0</v>
      </c>
      <c r="AZ1101" s="26">
        <f>IF(OR(COUNTIF(AB1101,"&gt;="&amp;1.5)+COUNTIF(AA1101,"&gt;="&amp;1.5)+COUNTIF(Z1101,"&gt;="&amp;1.5)+COUNTIF(Y1101,"&gt;="&amp;1.5)+COUNTIF(X1101,"&gt;="&amp;1.5)&gt;=2,COUNTIF(AB1101,"&gt;="&amp;2)&gt;=1,AND(AA1101&gt;=1.5,AB1101&lt;=0.3,AI1101=0)),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+IFERROR(BA1101*C1101,0),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+IFERROR(BA1101*C1101,0),
IFERROR(AVERAGEIF(Tabela1[[#This Row],[COMPRA PADRÃO]:[COMPRA &gt;30%]],"&gt;"&amp;0,Tabela1[[#This Row],[COMPRA PADRÃO]:[COMPRA &gt;30%]]),
0))/Tabela1[[#This Row],[U/CX]],0)*Tabela1[[#This Row],[U/CX]])</f>
        <v>0</v>
      </c>
      <c r="BA1101" s="19"/>
      <c r="BB1101" s="19"/>
      <c r="BC1101" s="5"/>
      <c r="BD1101" s="43">
        <f t="shared" si="467"/>
        <v>4.9056603773584909E-2</v>
      </c>
      <c r="BE1101" s="44">
        <f>Tabela1[[#This Row],[MÉDIA DIÁRIA]]*180</f>
        <v>8.8301886792452837</v>
      </c>
      <c r="BF1101" s="44">
        <f>Tabela1[[#This Row],[MÉDIA DIÁRIA]]*IF(Tabela1[[#This Row],[ABC FAT]]="A",(13*22),IF(Tabela1[[#This Row],[ABC FAT]]="B",(9*22),IF(Tabela1[[#This Row],[ABC FAT]]="C",(3*22),0)))</f>
        <v>3.2377358490566039</v>
      </c>
      <c r="BG1101" s="44">
        <f>SUM(Tabela1[[#This Row],[ESTOQUE TOTAL]],Tabela1[[#This Row],[TRÂNSITO TOTAL]])</f>
        <v>47</v>
      </c>
      <c r="BH11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0.11324786324786323</v>
      </c>
    </row>
    <row r="1102" spans="1:61" s="3" customFormat="1" x14ac:dyDescent="0.2">
      <c r="A1102" s="4" t="s">
        <v>296</v>
      </c>
      <c r="B1102" s="4" t="s">
        <v>1238</v>
      </c>
      <c r="C1102" s="4">
        <v>1000</v>
      </c>
      <c r="D1102" s="4" t="s">
        <v>85</v>
      </c>
      <c r="E1102" s="5"/>
      <c r="F1102" s="4"/>
      <c r="G1102" s="4"/>
      <c r="H1102" s="4">
        <v>3700</v>
      </c>
      <c r="I1102" s="4">
        <v>4300</v>
      </c>
      <c r="J1102" s="4"/>
      <c r="K1102" s="4"/>
      <c r="L1102" s="4"/>
      <c r="M1102" s="4"/>
      <c r="N1102" s="4"/>
      <c r="O1102" s="4">
        <v>3700</v>
      </c>
      <c r="P1102" s="4">
        <v>400</v>
      </c>
      <c r="Q1102" s="13">
        <f t="shared" si="442"/>
        <v>0</v>
      </c>
      <c r="R1102" s="16">
        <f t="shared" si="443"/>
        <v>0</v>
      </c>
      <c r="S1102" s="16">
        <f t="shared" si="444"/>
        <v>0</v>
      </c>
      <c r="T1102" s="16">
        <f t="shared" si="445"/>
        <v>1.2231404958677685</v>
      </c>
      <c r="U1102" s="16">
        <f t="shared" si="446"/>
        <v>1.4214876033057851</v>
      </c>
      <c r="V1102" s="16">
        <f t="shared" si="447"/>
        <v>0</v>
      </c>
      <c r="W1102" s="16">
        <f t="shared" si="448"/>
        <v>0</v>
      </c>
      <c r="X1102" s="16">
        <f t="shared" si="449"/>
        <v>0</v>
      </c>
      <c r="Y1102" s="16">
        <f t="shared" si="450"/>
        <v>0</v>
      </c>
      <c r="Z1102" s="16">
        <f t="shared" si="451"/>
        <v>0</v>
      </c>
      <c r="AA1102" s="16">
        <f t="shared" si="452"/>
        <v>1.2231404958677685</v>
      </c>
      <c r="AB1102" s="17">
        <f t="shared" si="453"/>
        <v>0.13223140495867769</v>
      </c>
      <c r="AC1102" s="15">
        <v>9728</v>
      </c>
      <c r="AD1102" s="14">
        <f>AVERAGE(Tabela1[[#This Row],[202407-JUL]:[202506-JUN]])</f>
        <v>3025</v>
      </c>
      <c r="AE1102" s="14">
        <f t="shared" si="454"/>
        <v>3900</v>
      </c>
      <c r="AF1102" s="5">
        <v>0</v>
      </c>
      <c r="AG1102" s="6">
        <v>40600</v>
      </c>
      <c r="AH1102" s="4">
        <v>0</v>
      </c>
      <c r="AI1102" s="23">
        <f>SUM(Tabela1[[#This Row],[ESTOQUE RJ]:[ESTOQUE SC]])</f>
        <v>40600</v>
      </c>
      <c r="AJ1102" s="4">
        <v>0</v>
      </c>
      <c r="AK1102" s="4">
        <v>0</v>
      </c>
      <c r="AL1102" s="24">
        <f>SUM(Tabela1[[#This Row],[QTD CONTAINER]:[QTD FÁBRICA]])</f>
        <v>0</v>
      </c>
      <c r="AM1102" s="7">
        <f t="shared" si="455"/>
        <v>13.421487603305785</v>
      </c>
      <c r="AN1102" s="7">
        <f t="shared" si="456"/>
        <v>0</v>
      </c>
      <c r="AO1102" s="8">
        <f t="shared" si="457"/>
        <v>0</v>
      </c>
      <c r="AP1102" s="9">
        <f t="shared" si="458"/>
        <v>0</v>
      </c>
      <c r="AQ1102" s="25">
        <f t="shared" si="459"/>
        <v>13.421487603305785</v>
      </c>
      <c r="AR1102" s="18">
        <f t="shared" si="460"/>
        <v>10.410256410256411</v>
      </c>
      <c r="AS1102" s="7">
        <f t="shared" si="461"/>
        <v>0</v>
      </c>
      <c r="AT1102" s="8">
        <f t="shared" si="462"/>
        <v>0</v>
      </c>
      <c r="AU1102" s="9">
        <f t="shared" si="463"/>
        <v>0</v>
      </c>
      <c r="AV1102" s="10">
        <f t="shared" si="464"/>
        <v>10.410256410256411</v>
      </c>
      <c r="AW1102" s="22">
        <f t="shared" si="465"/>
        <v>0</v>
      </c>
      <c r="AX1102" s="5">
        <f t="shared" si="466"/>
        <v>0</v>
      </c>
      <c r="AY1102" s="4">
        <f>IF(
  AND(Tabela1[[#This Row],[GRUPO | ITEM]]="PALHETAS",NOT(OR(MID(Tabela1[[#This Row],[ITEM]],1,5)="YN-PF",MID(Tabela1[[#This Row],[ITEM]],1,5)="YN-PC"))),
  0,
  IF(
    ROUNDUP(
      IF(
        IF(D1102="A",13-SUM(AR1102:AU1102),IF(D1102="B",11-SUM(AR1102:AU1102),IF(D1102="C",7-SUM(AR1102:AU1102))))
        &lt;0,
        0,
        IF(D1102="A",13-SUM(AR1102:AU1102),IF(D1102="B",11-SUM(AR1102:AU1102),IF(D1102="C",7-SUM(AR1102:AU1102))))
      )
      *AE1102/C1102, 0
    )
    *C1102 = 0,
    0,
    ROUNDUP(
      IF(
        IF(D1102="A",13-SUM(AR1102:AU1102),IF(D1102="B",11-SUM(AR1102:AU1102),IF(D1102="C",7-SUM(AR1102:AU1102))))
        &lt;0,
        0,
        IF(D1102="A",13-SUM(AR1102:AU1102),IF(D1102="B",11-SUM(AR1102:AU1102),IF(D1102="C",7-SUM(AR1102:AU1102))))
      )
      *AE1102/C1102, 0
    ) *C1102
  )
)</f>
        <v>0</v>
      </c>
      <c r="AZ1102" s="26">
        <f>IF(OR(COUNTIF(AB1102,"&gt;="&amp;1.5)+COUNTIF(AA1102,"&gt;="&amp;1.5)+COUNTIF(Z1102,"&gt;="&amp;1.5)+COUNTIF(Y1102,"&gt;="&amp;1.5)+COUNTIF(X1102,"&gt;="&amp;1.5)&gt;=2,COUNTIF(AB1102,"&gt;="&amp;2)&gt;=1,AND(AA1102&gt;=1.5,AB1102&lt;=0.3,AI1102=0)),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+IFERROR(BA1102*C1102,0),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+IFERROR(BA1102*C1102,0),
IFERROR(AVERAGEIF(Tabela1[[#This Row],[COMPRA PADRÃO]:[COMPRA &gt;30%]],"&gt;"&amp;0,Tabela1[[#This Row],[COMPRA PADRÃO]:[COMPRA &gt;30%]]),
0))/Tabela1[[#This Row],[U/CX]],0)*Tabela1[[#This Row],[U/CX]])</f>
        <v>0</v>
      </c>
      <c r="BA1102" s="19"/>
      <c r="BB1102" s="19"/>
      <c r="BC1102" s="5"/>
      <c r="BD1102" s="43">
        <f t="shared" si="467"/>
        <v>45.660377358490564</v>
      </c>
      <c r="BE1102" s="44">
        <f>Tabela1[[#This Row],[MÉDIA DIÁRIA]]*180</f>
        <v>8218.867924528302</v>
      </c>
      <c r="BF1102" s="44">
        <f>Tabela1[[#This Row],[MÉDIA DIÁRIA]]*IF(Tabela1[[#This Row],[ABC FAT]]="A",(13*22),IF(Tabela1[[#This Row],[ABC FAT]]="B",(9*22),IF(Tabela1[[#This Row],[ABC FAT]]="C",(3*22),0)))</f>
        <v>3013.5849056603774</v>
      </c>
      <c r="BG1102" s="44">
        <f>SUM(Tabela1[[#This Row],[ESTOQUE TOTAL]],Tabela1[[#This Row],[TRÂNSITO TOTAL]])</f>
        <v>40600</v>
      </c>
      <c r="BH11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1.216712580348944E-4</v>
      </c>
    </row>
    <row r="1103" spans="1:61" s="3" customFormat="1" x14ac:dyDescent="0.2">
      <c r="A1103" s="4" t="s">
        <v>291</v>
      </c>
      <c r="B1103" s="4" t="s">
        <v>460</v>
      </c>
      <c r="C1103" s="4">
        <v>20</v>
      </c>
      <c r="D1103" s="4" t="s">
        <v>16</v>
      </c>
      <c r="E1103" s="5"/>
      <c r="F1103" s="4">
        <v>9</v>
      </c>
      <c r="G1103" s="4">
        <v>50</v>
      </c>
      <c r="H1103" s="4">
        <v>45</v>
      </c>
      <c r="I1103" s="4">
        <v>60</v>
      </c>
      <c r="J1103" s="4"/>
      <c r="K1103" s="4">
        <v>30</v>
      </c>
      <c r="L1103" s="4">
        <v>10</v>
      </c>
      <c r="M1103" s="4"/>
      <c r="N1103" s="4"/>
      <c r="O1103" s="4"/>
      <c r="P1103" s="4"/>
      <c r="Q1103" s="13">
        <f t="shared" si="442"/>
        <v>0</v>
      </c>
      <c r="R1103" s="16">
        <f t="shared" si="443"/>
        <v>0.26470588235294118</v>
      </c>
      <c r="S1103" s="16">
        <f t="shared" si="444"/>
        <v>1.4705882352941178</v>
      </c>
      <c r="T1103" s="16">
        <f t="shared" si="445"/>
        <v>1.3235294117647058</v>
      </c>
      <c r="U1103" s="16">
        <f t="shared" si="446"/>
        <v>1.7647058823529411</v>
      </c>
      <c r="V1103" s="16">
        <f t="shared" si="447"/>
        <v>0</v>
      </c>
      <c r="W1103" s="16">
        <f t="shared" si="448"/>
        <v>0.88235294117647056</v>
      </c>
      <c r="X1103" s="16">
        <f t="shared" si="449"/>
        <v>0.29411764705882354</v>
      </c>
      <c r="Y1103" s="16">
        <f t="shared" si="450"/>
        <v>0</v>
      </c>
      <c r="Z1103" s="16">
        <f t="shared" si="451"/>
        <v>0</v>
      </c>
      <c r="AA1103" s="16">
        <f t="shared" si="452"/>
        <v>0</v>
      </c>
      <c r="AB1103" s="17">
        <f t="shared" si="453"/>
        <v>0</v>
      </c>
      <c r="AC1103" s="15">
        <v>27222.880000000001</v>
      </c>
      <c r="AD1103" s="14">
        <f>AVERAGE(Tabela1[[#This Row],[202407-JUL]:[202506-JUN]])</f>
        <v>34</v>
      </c>
      <c r="AE1103" s="14">
        <f t="shared" si="454"/>
        <v>46.25</v>
      </c>
      <c r="AF1103" s="5">
        <v>1</v>
      </c>
      <c r="AG1103" s="6">
        <v>735</v>
      </c>
      <c r="AH1103" s="4">
        <v>0</v>
      </c>
      <c r="AI1103" s="23">
        <f>SUM(Tabela1[[#This Row],[ESTOQUE RJ]:[ESTOQUE SC]])</f>
        <v>735</v>
      </c>
      <c r="AJ1103" s="4">
        <v>0</v>
      </c>
      <c r="AK1103" s="4">
        <v>0</v>
      </c>
      <c r="AL1103" s="24">
        <f>SUM(Tabela1[[#This Row],[QTD CONTAINER]:[QTD FÁBRICA]])</f>
        <v>0</v>
      </c>
      <c r="AM1103" s="7">
        <f t="shared" si="455"/>
        <v>21.617647058823529</v>
      </c>
      <c r="AN1103" s="7">
        <f t="shared" si="456"/>
        <v>0</v>
      </c>
      <c r="AO1103" s="8">
        <f t="shared" si="457"/>
        <v>0</v>
      </c>
      <c r="AP1103" s="9">
        <f t="shared" si="458"/>
        <v>0</v>
      </c>
      <c r="AQ1103" s="25">
        <f t="shared" si="459"/>
        <v>21.617647058823529</v>
      </c>
      <c r="AR1103" s="18">
        <f t="shared" si="460"/>
        <v>15.891891891891891</v>
      </c>
      <c r="AS1103" s="7">
        <f t="shared" si="461"/>
        <v>0</v>
      </c>
      <c r="AT1103" s="8">
        <f t="shared" si="462"/>
        <v>0</v>
      </c>
      <c r="AU1103" s="9">
        <f t="shared" si="463"/>
        <v>0</v>
      </c>
      <c r="AV1103" s="10">
        <f t="shared" si="464"/>
        <v>15.891891891891891</v>
      </c>
      <c r="AW1103" s="22">
        <f t="shared" si="465"/>
        <v>0</v>
      </c>
      <c r="AX1103" s="5">
        <f t="shared" si="466"/>
        <v>0</v>
      </c>
      <c r="AY1103" s="4">
        <f>IF(
  AND(Tabela1[[#This Row],[GRUPO | ITEM]]="PALHETAS",NOT(OR(MID(Tabela1[[#This Row],[ITEM]],1,5)="YN-PF",MID(Tabela1[[#This Row],[ITEM]],1,5)="YN-PC"))),
  0,
  IF(
    ROUNDUP(
      IF(
        IF(D1103="A",13-SUM(AR1103:AU1103),IF(D1103="B",11-SUM(AR1103:AU1103),IF(D1103="C",7-SUM(AR1103:AU1103))))
        &lt;0,
        0,
        IF(D1103="A",13-SUM(AR1103:AU1103),IF(D1103="B",11-SUM(AR1103:AU1103),IF(D1103="C",7-SUM(AR1103:AU1103))))
      )
      *AE1103/C1103, 0
    )
    *C1103 = 0,
    0,
    ROUNDUP(
      IF(
        IF(D1103="A",13-SUM(AR1103:AU1103),IF(D1103="B",11-SUM(AR1103:AU1103),IF(D1103="C",7-SUM(AR1103:AU1103))))
        &lt;0,
        0,
        IF(D1103="A",13-SUM(AR1103:AU1103),IF(D1103="B",11-SUM(AR1103:AU1103),IF(D1103="C",7-SUM(AR1103:AU1103))))
      )
      *AE1103/C1103, 0
    ) *C1103
  )
)</f>
        <v>0</v>
      </c>
      <c r="AZ1103" s="26">
        <f>IF(OR(COUNTIF(AB1103,"&gt;="&amp;1.5)+COUNTIF(AA1103,"&gt;="&amp;1.5)+COUNTIF(Z1103,"&gt;="&amp;1.5)+COUNTIF(Y1103,"&gt;="&amp;1.5)+COUNTIF(X1103,"&gt;="&amp;1.5)&gt;=2,COUNTIF(AB1103,"&gt;="&amp;2)&gt;=1,AND(AA1103&gt;=1.5,AB1103&lt;=0.3,AI1103=0)),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+IFERROR(BA1103*C1103,0),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+IFERROR(BA1103*C1103,0),
IFERROR(AVERAGEIF(Tabela1[[#This Row],[COMPRA PADRÃO]:[COMPRA &gt;30%]],"&gt;"&amp;0,Tabela1[[#This Row],[COMPRA PADRÃO]:[COMPRA &gt;30%]]),
0))/Tabela1[[#This Row],[U/CX]],0)*Tabela1[[#This Row],[U/CX]])</f>
        <v>0</v>
      </c>
      <c r="BA1103" s="19"/>
      <c r="BB1103" s="19"/>
      <c r="BC1103" s="5"/>
      <c r="BD1103" s="43">
        <f t="shared" si="467"/>
        <v>0.76981132075471703</v>
      </c>
      <c r="BE1103" s="44">
        <f>Tabela1[[#This Row],[MÉDIA DIÁRIA]]*180</f>
        <v>138.56603773584908</v>
      </c>
      <c r="BF1103" s="44">
        <f>Tabela1[[#This Row],[MÉDIA DIÁRIA]]*IF(Tabela1[[#This Row],[ABC FAT]]="A",(13*22),IF(Tabela1[[#This Row],[ABC FAT]]="B",(9*22),IF(Tabela1[[#This Row],[ABC FAT]]="C",(3*22),0)))</f>
        <v>152.42264150943396</v>
      </c>
      <c r="BG1103" s="44">
        <f>SUM(Tabela1[[#This Row],[ESTOQUE TOTAL]],Tabela1[[#This Row],[TRÂNSITO TOTAL]])</f>
        <v>735</v>
      </c>
      <c r="BH11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7.2167755991285392E-3</v>
      </c>
    </row>
    <row r="1104" spans="1:61" s="3" customFormat="1" x14ac:dyDescent="0.2">
      <c r="A1104" s="4" t="s">
        <v>14</v>
      </c>
      <c r="B1104" s="4" t="s">
        <v>661</v>
      </c>
      <c r="C1104" s="4">
        <v>5000</v>
      </c>
      <c r="D1104" s="4" t="s">
        <v>85</v>
      </c>
      <c r="E1104" s="5">
        <v>2100</v>
      </c>
      <c r="F1104" s="4">
        <v>1800</v>
      </c>
      <c r="G1104" s="4">
        <v>1000</v>
      </c>
      <c r="H1104" s="4">
        <v>1000</v>
      </c>
      <c r="I1104" s="4">
        <v>1100</v>
      </c>
      <c r="J1104" s="4"/>
      <c r="K1104" s="4">
        <v>900</v>
      </c>
      <c r="L1104" s="4">
        <v>700</v>
      </c>
      <c r="M1104" s="4">
        <v>1300</v>
      </c>
      <c r="N1104" s="4">
        <v>500</v>
      </c>
      <c r="O1104" s="4">
        <v>200</v>
      </c>
      <c r="P1104" s="4">
        <v>2100</v>
      </c>
      <c r="Q1104" s="13">
        <f t="shared" si="442"/>
        <v>1.8188976377952757</v>
      </c>
      <c r="R1104" s="16">
        <f t="shared" si="443"/>
        <v>1.5590551181102363</v>
      </c>
      <c r="S1104" s="16">
        <f t="shared" si="444"/>
        <v>0.86614173228346458</v>
      </c>
      <c r="T1104" s="16">
        <f t="shared" si="445"/>
        <v>0.86614173228346458</v>
      </c>
      <c r="U1104" s="16">
        <f t="shared" si="446"/>
        <v>0.95275590551181111</v>
      </c>
      <c r="V1104" s="16">
        <f t="shared" si="447"/>
        <v>0</v>
      </c>
      <c r="W1104" s="16">
        <f t="shared" si="448"/>
        <v>0.77952755905511817</v>
      </c>
      <c r="X1104" s="16">
        <f t="shared" si="449"/>
        <v>0.60629921259842523</v>
      </c>
      <c r="Y1104" s="16">
        <f t="shared" si="450"/>
        <v>1.1259842519685039</v>
      </c>
      <c r="Z1104" s="16">
        <f t="shared" si="451"/>
        <v>0.43307086614173229</v>
      </c>
      <c r="AA1104" s="16">
        <f t="shared" si="452"/>
        <v>0.17322834645669291</v>
      </c>
      <c r="AB1104" s="17">
        <f t="shared" si="453"/>
        <v>1.8188976377952757</v>
      </c>
      <c r="AC1104" s="15">
        <v>7542</v>
      </c>
      <c r="AD1104" s="14">
        <f>AVERAGE(Tabela1[[#This Row],[202407-JUL]:[202506-JUN]])</f>
        <v>1154.5454545454545</v>
      </c>
      <c r="AE1104" s="14">
        <f t="shared" si="454"/>
        <v>1250</v>
      </c>
      <c r="AF1104" s="5">
        <v>0</v>
      </c>
      <c r="AG1104" s="6">
        <v>46460</v>
      </c>
      <c r="AH1104" s="4">
        <v>0</v>
      </c>
      <c r="AI1104" s="23">
        <f>SUM(Tabela1[[#This Row],[ESTOQUE RJ]:[ESTOQUE SC]])</f>
        <v>46460</v>
      </c>
      <c r="AJ1104" s="4">
        <v>0</v>
      </c>
      <c r="AK1104" s="4">
        <v>0</v>
      </c>
      <c r="AL1104" s="24">
        <f>SUM(Tabela1[[#This Row],[QTD CONTAINER]:[QTD FÁBRICA]])</f>
        <v>0</v>
      </c>
      <c r="AM1104" s="7">
        <f t="shared" si="455"/>
        <v>40.240944881889767</v>
      </c>
      <c r="AN1104" s="7">
        <f t="shared" si="456"/>
        <v>0</v>
      </c>
      <c r="AO1104" s="8">
        <f t="shared" si="457"/>
        <v>0</v>
      </c>
      <c r="AP1104" s="9">
        <f t="shared" si="458"/>
        <v>0</v>
      </c>
      <c r="AQ1104" s="25">
        <f t="shared" si="459"/>
        <v>40.240944881889767</v>
      </c>
      <c r="AR1104" s="18">
        <f t="shared" si="460"/>
        <v>37.167999999999999</v>
      </c>
      <c r="AS1104" s="7">
        <f t="shared" si="461"/>
        <v>0</v>
      </c>
      <c r="AT1104" s="8">
        <f t="shared" si="462"/>
        <v>0</v>
      </c>
      <c r="AU1104" s="9">
        <f t="shared" si="463"/>
        <v>0</v>
      </c>
      <c r="AV1104" s="10">
        <f t="shared" si="464"/>
        <v>37.167999999999999</v>
      </c>
      <c r="AW1104" s="22">
        <f t="shared" si="465"/>
        <v>0</v>
      </c>
      <c r="AX1104" s="5">
        <f t="shared" si="466"/>
        <v>0</v>
      </c>
      <c r="AY1104" s="4">
        <f>IF(
  AND(Tabela1[[#This Row],[GRUPO | ITEM]]="PALHETAS",NOT(OR(MID(Tabela1[[#This Row],[ITEM]],1,5)="YN-PF",MID(Tabela1[[#This Row],[ITEM]],1,5)="YN-PC"))),
  0,
  IF(
    ROUNDUP(
      IF(
        IF(D1104="A",13-SUM(AR1104:AU1104),IF(D1104="B",11-SUM(AR1104:AU1104),IF(D1104="C",7-SUM(AR1104:AU1104))))
        &lt;0,
        0,
        IF(D1104="A",13-SUM(AR1104:AU1104),IF(D1104="B",11-SUM(AR1104:AU1104),IF(D1104="C",7-SUM(AR1104:AU1104))))
      )
      *AE1104/C1104, 0
    )
    *C1104 = 0,
    0,
    ROUNDUP(
      IF(
        IF(D1104="A",13-SUM(AR1104:AU1104),IF(D1104="B",11-SUM(AR1104:AU1104),IF(D1104="C",7-SUM(AR1104:AU1104))))
        &lt;0,
        0,
        IF(D1104="A",13-SUM(AR1104:AU1104),IF(D1104="B",11-SUM(AR1104:AU1104),IF(D1104="C",7-SUM(AR1104:AU1104))))
      )
      *AE1104/C1104, 0
    ) *C1104
  )
)</f>
        <v>0</v>
      </c>
      <c r="AZ1104" s="26">
        <f>IF(OR(COUNTIF(AB1104,"&gt;="&amp;1.5)+COUNTIF(AA1104,"&gt;="&amp;1.5)+COUNTIF(Z1104,"&gt;="&amp;1.5)+COUNTIF(Y1104,"&gt;="&amp;1.5)+COUNTIF(X1104,"&gt;="&amp;1.5)&gt;=2,COUNTIF(AB1104,"&gt;="&amp;2)&gt;=1,AND(AA1104&gt;=1.5,AB1104&lt;=0.3,AI1104=0)),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+IFERROR(BA1104*C1104,0),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+IFERROR(BA1104*C1104,0),
IFERROR(AVERAGEIF(Tabela1[[#This Row],[COMPRA PADRÃO]:[COMPRA &gt;30%]],"&gt;"&amp;0,Tabela1[[#This Row],[COMPRA PADRÃO]:[COMPRA &gt;30%]]),
0))/Tabela1[[#This Row],[U/CX]],0)*Tabela1[[#This Row],[U/CX]])</f>
        <v>0</v>
      </c>
      <c r="BA1104" s="19"/>
      <c r="BB1104" s="19"/>
      <c r="BC1104" s="5"/>
      <c r="BD1104" s="43">
        <f t="shared" si="467"/>
        <v>47.924528301886795</v>
      </c>
      <c r="BE1104" s="44">
        <f>Tabela1[[#This Row],[MÉDIA DIÁRIA]]*180</f>
        <v>8626.4150943396235</v>
      </c>
      <c r="BF1104" s="44">
        <f>Tabela1[[#This Row],[MÉDIA DIÁRIA]]*IF(Tabela1[[#This Row],[ABC FAT]]="A",(13*22),IF(Tabela1[[#This Row],[ABC FAT]]="B",(9*22),IF(Tabela1[[#This Row],[ABC FAT]]="C",(3*22),0)))</f>
        <v>3163.0188679245284</v>
      </c>
      <c r="BG1104" s="44">
        <f>SUM(Tabela1[[#This Row],[ESTOQUE TOTAL]],Tabela1[[#This Row],[TRÂNSITO TOTAL]])</f>
        <v>46460</v>
      </c>
      <c r="BH11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1.1592300962379702E-4</v>
      </c>
    </row>
    <row r="1105" spans="1:61" s="3" customFormat="1" x14ac:dyDescent="0.2">
      <c r="A1105" s="4" t="s">
        <v>296</v>
      </c>
      <c r="B1105" s="4" t="s">
        <v>1232</v>
      </c>
      <c r="C1105" s="4">
        <v>1000</v>
      </c>
      <c r="D1105" s="4" t="s">
        <v>85</v>
      </c>
      <c r="E1105" s="5"/>
      <c r="F1105" s="4"/>
      <c r="G1105" s="4"/>
      <c r="H1105" s="4">
        <v>3200</v>
      </c>
      <c r="I1105" s="4">
        <v>4100</v>
      </c>
      <c r="J1105" s="4">
        <v>700</v>
      </c>
      <c r="K1105" s="4"/>
      <c r="L1105" s="4"/>
      <c r="M1105" s="4"/>
      <c r="N1105" s="4"/>
      <c r="O1105" s="4">
        <v>6200</v>
      </c>
      <c r="P1105" s="4">
        <v>300</v>
      </c>
      <c r="Q1105" s="13">
        <f t="shared" si="442"/>
        <v>0</v>
      </c>
      <c r="R1105" s="16">
        <f t="shared" si="443"/>
        <v>0</v>
      </c>
      <c r="S1105" s="16">
        <f t="shared" si="444"/>
        <v>0</v>
      </c>
      <c r="T1105" s="16">
        <f t="shared" si="445"/>
        <v>1.103448275862069</v>
      </c>
      <c r="U1105" s="16">
        <f t="shared" si="446"/>
        <v>1.4137931034482758</v>
      </c>
      <c r="V1105" s="16">
        <f t="shared" si="447"/>
        <v>0.2413793103448276</v>
      </c>
      <c r="W1105" s="16">
        <f t="shared" si="448"/>
        <v>0</v>
      </c>
      <c r="X1105" s="16">
        <f t="shared" si="449"/>
        <v>0</v>
      </c>
      <c r="Y1105" s="16">
        <f t="shared" si="450"/>
        <v>0</v>
      </c>
      <c r="Z1105" s="16">
        <f t="shared" si="451"/>
        <v>0</v>
      </c>
      <c r="AA1105" s="16">
        <f t="shared" si="452"/>
        <v>2.1379310344827585</v>
      </c>
      <c r="AB1105" s="17">
        <f t="shared" si="453"/>
        <v>0.10344827586206896</v>
      </c>
      <c r="AC1105" s="15">
        <v>11468</v>
      </c>
      <c r="AD1105" s="14">
        <f>AVERAGE(Tabela1[[#This Row],[202407-JUL]:[202506-JUN]])</f>
        <v>2900</v>
      </c>
      <c r="AE1105" s="14">
        <f t="shared" si="454"/>
        <v>4500</v>
      </c>
      <c r="AF1105" s="5">
        <v>0</v>
      </c>
      <c r="AG1105" s="6">
        <v>52200</v>
      </c>
      <c r="AH1105" s="4">
        <v>0</v>
      </c>
      <c r="AI1105" s="23">
        <f>SUM(Tabela1[[#This Row],[ESTOQUE RJ]:[ESTOQUE SC]])</f>
        <v>52200</v>
      </c>
      <c r="AJ1105" s="4">
        <v>100</v>
      </c>
      <c r="AK1105" s="4">
        <v>0</v>
      </c>
      <c r="AL1105" s="24">
        <f>SUM(Tabela1[[#This Row],[QTD CONTAINER]:[QTD FÁBRICA]])</f>
        <v>100</v>
      </c>
      <c r="AM1105" s="7">
        <f t="shared" si="455"/>
        <v>18</v>
      </c>
      <c r="AN1105" s="7">
        <f t="shared" si="456"/>
        <v>0</v>
      </c>
      <c r="AO1105" s="8">
        <f t="shared" si="457"/>
        <v>3.4482758620689655E-2</v>
      </c>
      <c r="AP1105" s="9">
        <f t="shared" si="458"/>
        <v>0</v>
      </c>
      <c r="AQ1105" s="25">
        <f t="shared" si="459"/>
        <v>18.03448275862069</v>
      </c>
      <c r="AR1105" s="18">
        <f t="shared" si="460"/>
        <v>11.6</v>
      </c>
      <c r="AS1105" s="7">
        <f t="shared" si="461"/>
        <v>0</v>
      </c>
      <c r="AT1105" s="8">
        <f t="shared" si="462"/>
        <v>2.2222222222222223E-2</v>
      </c>
      <c r="AU1105" s="9">
        <f t="shared" si="463"/>
        <v>0</v>
      </c>
      <c r="AV1105" s="10">
        <f t="shared" si="464"/>
        <v>11.622222222222222</v>
      </c>
      <c r="AW1105" s="22">
        <f t="shared" si="465"/>
        <v>0</v>
      </c>
      <c r="AX1105" s="5">
        <f t="shared" si="466"/>
        <v>0</v>
      </c>
      <c r="AY1105" s="4">
        <f>IF(
  AND(Tabela1[[#This Row],[GRUPO | ITEM]]="PALHETAS",NOT(OR(MID(Tabela1[[#This Row],[ITEM]],1,5)="YN-PF",MID(Tabela1[[#This Row],[ITEM]],1,5)="YN-PC"))),
  0,
  IF(
    ROUNDUP(
      IF(
        IF(D1105="A",13-SUM(AR1105:AU1105),IF(D1105="B",11-SUM(AR1105:AU1105),IF(D1105="C",7-SUM(AR1105:AU1105))))
        &lt;0,
        0,
        IF(D1105="A",13-SUM(AR1105:AU1105),IF(D1105="B",11-SUM(AR1105:AU1105),IF(D1105="C",7-SUM(AR1105:AU1105))))
      )
      *AE1105/C1105, 0
    )
    *C1105 = 0,
    0,
    ROUNDUP(
      IF(
        IF(D1105="A",13-SUM(AR1105:AU1105),IF(D1105="B",11-SUM(AR1105:AU1105),IF(D1105="C",7-SUM(AR1105:AU1105))))
        &lt;0,
        0,
        IF(D1105="A",13-SUM(AR1105:AU1105),IF(D1105="B",11-SUM(AR1105:AU1105),IF(D1105="C",7-SUM(AR1105:AU1105))))
      )
      *AE1105/C1105, 0
    ) *C1105
  )
)</f>
        <v>0</v>
      </c>
      <c r="AZ1105" s="26">
        <f>IF(OR(COUNTIF(AB1105,"&gt;="&amp;1.5)+COUNTIF(AA1105,"&gt;="&amp;1.5)+COUNTIF(Z1105,"&gt;="&amp;1.5)+COUNTIF(Y1105,"&gt;="&amp;1.5)+COUNTIF(X1105,"&gt;="&amp;1.5)&gt;=2,COUNTIF(AB1105,"&gt;="&amp;2)&gt;=1,AND(AA1105&gt;=1.5,AB1105&lt;=0.3,AI1105=0)),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+IFERROR(BA1105*C1105,0),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+IFERROR(BA1105*C1105,0),
IFERROR(AVERAGEIF(Tabela1[[#This Row],[COMPRA PADRÃO]:[COMPRA &gt;30%]],"&gt;"&amp;0,Tabela1[[#This Row],[COMPRA PADRÃO]:[COMPRA &gt;30%]]),
0))/Tabela1[[#This Row],[U/CX]],0)*Tabela1[[#This Row],[U/CX]])</f>
        <v>0</v>
      </c>
      <c r="BA1105" s="19"/>
      <c r="BB1105" s="19"/>
      <c r="BC1105" s="5"/>
      <c r="BD1105" s="43">
        <f t="shared" si="467"/>
        <v>54.716981132075475</v>
      </c>
      <c r="BE1105" s="44">
        <f>Tabela1[[#This Row],[MÉDIA DIÁRIA]]*180</f>
        <v>9849.0566037735862</v>
      </c>
      <c r="BF1105" s="44">
        <f>Tabela1[[#This Row],[MÉDIA DIÁRIA]]*IF(Tabela1[[#This Row],[ABC FAT]]="A",(13*22),IF(Tabela1[[#This Row],[ABC FAT]]="B",(9*22),IF(Tabela1[[#This Row],[ABC FAT]]="C",(3*22),0)))</f>
        <v>3611.3207547169814</v>
      </c>
      <c r="BG1105" s="44">
        <f>SUM(Tabela1[[#This Row],[ESTOQUE TOTAL]],Tabela1[[#This Row],[TRÂNSITO TOTAL]])</f>
        <v>52300</v>
      </c>
      <c r="BH11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1.0153256704980841E-4</v>
      </c>
    </row>
    <row r="1106" spans="1:61" s="3" customFormat="1" x14ac:dyDescent="0.2">
      <c r="A1106" s="4" t="s">
        <v>269</v>
      </c>
      <c r="B1106" s="4" t="s">
        <v>1407</v>
      </c>
      <c r="C1106" s="4">
        <v>20</v>
      </c>
      <c r="D1106" s="4" t="s">
        <v>85</v>
      </c>
      <c r="E1106" s="5"/>
      <c r="F1106" s="4"/>
      <c r="G1106" s="4"/>
      <c r="H1106" s="4"/>
      <c r="I1106" s="4"/>
      <c r="J1106" s="4"/>
      <c r="K1106" s="4"/>
      <c r="L1106" s="4"/>
      <c r="M1106" s="4"/>
      <c r="N1106" s="4"/>
      <c r="O1106" s="4">
        <v>86</v>
      </c>
      <c r="P1106" s="4">
        <v>19</v>
      </c>
      <c r="Q1106" s="13">
        <f t="shared" si="442"/>
        <v>0</v>
      </c>
      <c r="R1106" s="16">
        <f t="shared" si="443"/>
        <v>0</v>
      </c>
      <c r="S1106" s="16">
        <f t="shared" si="444"/>
        <v>0</v>
      </c>
      <c r="T1106" s="16">
        <f t="shared" si="445"/>
        <v>0</v>
      </c>
      <c r="U1106" s="16">
        <f t="shared" si="446"/>
        <v>0</v>
      </c>
      <c r="V1106" s="16">
        <f t="shared" si="447"/>
        <v>0</v>
      </c>
      <c r="W1106" s="16">
        <f t="shared" si="448"/>
        <v>0</v>
      </c>
      <c r="X1106" s="16">
        <f t="shared" si="449"/>
        <v>0</v>
      </c>
      <c r="Y1106" s="16">
        <f t="shared" si="450"/>
        <v>0</v>
      </c>
      <c r="Z1106" s="16">
        <f t="shared" si="451"/>
        <v>0</v>
      </c>
      <c r="AA1106" s="16">
        <f t="shared" si="452"/>
        <v>1.638095238095238</v>
      </c>
      <c r="AB1106" s="17">
        <f t="shared" si="453"/>
        <v>0.3619047619047619</v>
      </c>
      <c r="AC1106" s="15">
        <v>12262.76</v>
      </c>
      <c r="AD1106" s="14">
        <f>AVERAGE(Tabela1[[#This Row],[202407-JUL]:[202506-JUN]])</f>
        <v>52.5</v>
      </c>
      <c r="AE1106" s="14">
        <f t="shared" si="454"/>
        <v>52.5</v>
      </c>
      <c r="AF1106" s="5">
        <v>0</v>
      </c>
      <c r="AG1106" s="6">
        <v>360</v>
      </c>
      <c r="AH1106" s="4">
        <v>0</v>
      </c>
      <c r="AI1106" s="23">
        <f>SUM(Tabela1[[#This Row],[ESTOQUE RJ]:[ESTOQUE SC]])</f>
        <v>360</v>
      </c>
      <c r="AJ1106" s="4">
        <v>0</v>
      </c>
      <c r="AK1106" s="4">
        <v>0</v>
      </c>
      <c r="AL1106" s="24">
        <f>SUM(Tabela1[[#This Row],[QTD CONTAINER]:[QTD FÁBRICA]])</f>
        <v>0</v>
      </c>
      <c r="AM1106" s="7">
        <f t="shared" si="455"/>
        <v>6.8571428571428568</v>
      </c>
      <c r="AN1106" s="7">
        <f t="shared" si="456"/>
        <v>0</v>
      </c>
      <c r="AO1106" s="8">
        <f t="shared" si="457"/>
        <v>0</v>
      </c>
      <c r="AP1106" s="9">
        <f t="shared" si="458"/>
        <v>0</v>
      </c>
      <c r="AQ1106" s="25">
        <f t="shared" si="459"/>
        <v>6.8571428571428568</v>
      </c>
      <c r="AR1106" s="18">
        <f t="shared" si="460"/>
        <v>6.8571428571428568</v>
      </c>
      <c r="AS1106" s="7">
        <f t="shared" si="461"/>
        <v>0</v>
      </c>
      <c r="AT1106" s="8">
        <f t="shared" si="462"/>
        <v>0</v>
      </c>
      <c r="AU1106" s="9">
        <f t="shared" si="463"/>
        <v>0</v>
      </c>
      <c r="AV1106" s="10">
        <f t="shared" si="464"/>
        <v>6.8571428571428568</v>
      </c>
      <c r="AW1106" s="22">
        <f t="shared" si="465"/>
        <v>0.38095238095238093</v>
      </c>
      <c r="AX1106" s="5">
        <f t="shared" si="466"/>
        <v>20</v>
      </c>
      <c r="AY1106" s="4">
        <f>IF(
  AND(Tabela1[[#This Row],[GRUPO | ITEM]]="PALHETAS",NOT(OR(MID(Tabela1[[#This Row],[ITEM]],1,5)="YN-PF",MID(Tabela1[[#This Row],[ITEM]],1,5)="YN-PC"))),
  0,
  IF(
    ROUNDUP(
      IF(
        IF(D1106="A",13-SUM(AR1106:AU1106),IF(D1106="B",11-SUM(AR1106:AU1106),IF(D1106="C",7-SUM(AR1106:AU1106))))
        &lt;0,
        0,
        IF(D1106="A",13-SUM(AR1106:AU1106),IF(D1106="B",11-SUM(AR1106:AU1106),IF(D1106="C",7-SUM(AR1106:AU1106))))
      )
      *AE1106/C1106, 0
    )
    *C1106 = 0,
    0,
    ROUNDUP(
      IF(
        IF(D1106="A",13-SUM(AR1106:AU1106),IF(D1106="B",11-SUM(AR1106:AU1106),IF(D1106="C",7-SUM(AR1106:AU1106))))
        &lt;0,
        0,
        IF(D1106="A",13-SUM(AR1106:AU1106),IF(D1106="B",11-SUM(AR1106:AU1106),IF(D1106="C",7-SUM(AR1106:AU1106))))
      )
      *AE1106/C1106, 0
    ) *C1106
  )
)</f>
        <v>20</v>
      </c>
      <c r="AZ1106" s="26">
        <f>IF(OR(COUNTIF(AB1106,"&gt;="&amp;1.5)+COUNTIF(AA1106,"&gt;="&amp;1.5)+COUNTIF(Z1106,"&gt;="&amp;1.5)+COUNTIF(Y1106,"&gt;="&amp;1.5)+COUNTIF(X1106,"&gt;="&amp;1.5)&gt;=2,COUNTIF(AB1106,"&gt;="&amp;2)&gt;=1,AND(AA1106&gt;=1.5,AB1106&lt;=0.3,AI1106=0)),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+IFERROR(BA1106*C1106,0),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+IFERROR(BA1106*C1106,0),
IFERROR(AVERAGEIF(Tabela1[[#This Row],[COMPRA PADRÃO]:[COMPRA &gt;30%]],"&gt;"&amp;0,Tabela1[[#This Row],[COMPRA PADRÃO]:[COMPRA &gt;30%]]),
0))/Tabela1[[#This Row],[U/CX]],0)*Tabela1[[#This Row],[U/CX]])</f>
        <v>20</v>
      </c>
      <c r="BA1106" s="19"/>
      <c r="BB1106" s="19"/>
      <c r="BC1106" s="5"/>
      <c r="BD1106" s="43">
        <f t="shared" si="467"/>
        <v>0.39622641509433965</v>
      </c>
      <c r="BE1106" s="44">
        <f>Tabela1[[#This Row],[MÉDIA DIÁRIA]]*180</f>
        <v>71.320754716981142</v>
      </c>
      <c r="BF1106" s="44">
        <f>Tabela1[[#This Row],[MÉDIA DIÁRIA]]*IF(Tabela1[[#This Row],[ABC FAT]]="A",(13*22),IF(Tabela1[[#This Row],[ABC FAT]]="B",(9*22),IF(Tabela1[[#This Row],[ABC FAT]]="C",(3*22),0)))</f>
        <v>26.150943396226417</v>
      </c>
      <c r="BG1106" s="44">
        <f>SUM(Tabela1[[#This Row],[ESTOQUE TOTAL]],Tabela1[[#This Row],[TRÂNSITO TOTAL]])</f>
        <v>360</v>
      </c>
      <c r="BH11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1.4021164021164019E-2</v>
      </c>
    </row>
    <row r="1107" spans="1:61" s="3" customFormat="1" x14ac:dyDescent="0.2">
      <c r="A1107" s="4" t="s">
        <v>34</v>
      </c>
      <c r="B1107" s="4" t="s">
        <v>273</v>
      </c>
      <c r="C1107" s="4">
        <v>100</v>
      </c>
      <c r="D1107" s="4" t="s">
        <v>85</v>
      </c>
      <c r="E1107" s="5">
        <v>40</v>
      </c>
      <c r="F1107" s="4">
        <v>15</v>
      </c>
      <c r="G1107" s="4">
        <v>20</v>
      </c>
      <c r="H1107" s="4">
        <v>25</v>
      </c>
      <c r="I1107" s="4">
        <v>40</v>
      </c>
      <c r="J1107" s="4">
        <v>20</v>
      </c>
      <c r="K1107" s="4">
        <v>10</v>
      </c>
      <c r="L1107" s="4">
        <v>5</v>
      </c>
      <c r="M1107" s="4"/>
      <c r="N1107" s="4"/>
      <c r="O1107" s="4"/>
      <c r="P1107" s="4">
        <v>10</v>
      </c>
      <c r="Q1107" s="13">
        <f t="shared" si="442"/>
        <v>1.9459459459459458</v>
      </c>
      <c r="R1107" s="16">
        <f t="shared" si="443"/>
        <v>0.72972972972972971</v>
      </c>
      <c r="S1107" s="16">
        <f t="shared" si="444"/>
        <v>0.97297297297297292</v>
      </c>
      <c r="T1107" s="16">
        <f t="shared" si="445"/>
        <v>1.2162162162162162</v>
      </c>
      <c r="U1107" s="16">
        <f t="shared" si="446"/>
        <v>1.9459459459459458</v>
      </c>
      <c r="V1107" s="16">
        <f t="shared" si="447"/>
        <v>0.97297297297297292</v>
      </c>
      <c r="W1107" s="16">
        <f t="shared" si="448"/>
        <v>0.48648648648648646</v>
      </c>
      <c r="X1107" s="16">
        <f t="shared" si="449"/>
        <v>0.24324324324324323</v>
      </c>
      <c r="Y1107" s="16">
        <f t="shared" si="450"/>
        <v>0</v>
      </c>
      <c r="Z1107" s="16">
        <f t="shared" si="451"/>
        <v>0</v>
      </c>
      <c r="AA1107" s="16">
        <f t="shared" si="452"/>
        <v>0</v>
      </c>
      <c r="AB1107" s="17">
        <f t="shared" si="453"/>
        <v>0.48648648648648646</v>
      </c>
      <c r="AC1107" s="15">
        <v>6481.9</v>
      </c>
      <c r="AD1107" s="14">
        <f>AVERAGE(Tabela1[[#This Row],[202407-JUL]:[202506-JUN]])</f>
        <v>20.555555555555557</v>
      </c>
      <c r="AE1107" s="14">
        <f t="shared" si="454"/>
        <v>22.5</v>
      </c>
      <c r="AF1107" s="5">
        <v>0</v>
      </c>
      <c r="AG1107" s="6">
        <v>291</v>
      </c>
      <c r="AH1107" s="4">
        <v>0</v>
      </c>
      <c r="AI1107" s="23">
        <f>SUM(Tabela1[[#This Row],[ESTOQUE RJ]:[ESTOQUE SC]])</f>
        <v>291</v>
      </c>
      <c r="AJ1107" s="4">
        <v>400</v>
      </c>
      <c r="AK1107" s="4">
        <v>0</v>
      </c>
      <c r="AL1107" s="24">
        <f>SUM(Tabela1[[#This Row],[QTD CONTAINER]:[QTD FÁBRICA]])</f>
        <v>400</v>
      </c>
      <c r="AM1107" s="7">
        <f t="shared" si="455"/>
        <v>14.156756756756756</v>
      </c>
      <c r="AN1107" s="7">
        <f t="shared" si="456"/>
        <v>0</v>
      </c>
      <c r="AO1107" s="8">
        <f t="shared" si="457"/>
        <v>19.45945945945946</v>
      </c>
      <c r="AP1107" s="9">
        <f t="shared" si="458"/>
        <v>0</v>
      </c>
      <c r="AQ1107" s="25">
        <f t="shared" si="459"/>
        <v>33.616216216216216</v>
      </c>
      <c r="AR1107" s="18">
        <f t="shared" si="460"/>
        <v>12.933333333333334</v>
      </c>
      <c r="AS1107" s="7">
        <f t="shared" si="461"/>
        <v>0</v>
      </c>
      <c r="AT1107" s="8">
        <f t="shared" si="462"/>
        <v>17.777777777777779</v>
      </c>
      <c r="AU1107" s="9">
        <f t="shared" si="463"/>
        <v>0</v>
      </c>
      <c r="AV1107" s="10">
        <f t="shared" si="464"/>
        <v>30.711111111111112</v>
      </c>
      <c r="AW1107" s="22">
        <f t="shared" si="465"/>
        <v>0</v>
      </c>
      <c r="AX1107" s="5">
        <f t="shared" si="466"/>
        <v>0</v>
      </c>
      <c r="AY1107" s="4">
        <f>IF(
  AND(Tabela1[[#This Row],[GRUPO | ITEM]]="PALHETAS",NOT(OR(MID(Tabela1[[#This Row],[ITEM]],1,5)="YN-PF",MID(Tabela1[[#This Row],[ITEM]],1,5)="YN-PC"))),
  0,
  IF(
    ROUNDUP(
      IF(
        IF(D1107="A",13-SUM(AR1107:AU1107),IF(D1107="B",11-SUM(AR1107:AU1107),IF(D1107="C",7-SUM(AR1107:AU1107))))
        &lt;0,
        0,
        IF(D1107="A",13-SUM(AR1107:AU1107),IF(D1107="B",11-SUM(AR1107:AU1107),IF(D1107="C",7-SUM(AR1107:AU1107))))
      )
      *AE1107/C1107, 0
    )
    *C1107 = 0,
    0,
    ROUNDUP(
      IF(
        IF(D1107="A",13-SUM(AR1107:AU1107),IF(D1107="B",11-SUM(AR1107:AU1107),IF(D1107="C",7-SUM(AR1107:AU1107))))
        &lt;0,
        0,
        IF(D1107="A",13-SUM(AR1107:AU1107),IF(D1107="B",11-SUM(AR1107:AU1107),IF(D1107="C",7-SUM(AR1107:AU1107))))
      )
      *AE1107/C1107, 0
    ) *C1107
  )
)</f>
        <v>0</v>
      </c>
      <c r="AZ1107" s="26">
        <f>IF(OR(COUNTIF(AB1107,"&gt;="&amp;1.5)+COUNTIF(AA1107,"&gt;="&amp;1.5)+COUNTIF(Z1107,"&gt;="&amp;1.5)+COUNTIF(Y1107,"&gt;="&amp;1.5)+COUNTIF(X1107,"&gt;="&amp;1.5)&gt;=2,COUNTIF(AB1107,"&gt;="&amp;2)&gt;=1,AND(AA1107&gt;=1.5,AB1107&lt;=0.3,AI1107=0)),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+IFERROR(BA1107*C1107,0),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+IFERROR(BA1107*C1107,0),
IFERROR(AVERAGEIF(Tabela1[[#This Row],[COMPRA PADRÃO]:[COMPRA &gt;30%]],"&gt;"&amp;0,Tabela1[[#This Row],[COMPRA PADRÃO]:[COMPRA &gt;30%]]),
0))/Tabela1[[#This Row],[U/CX]],0)*Tabela1[[#This Row],[U/CX]])</f>
        <v>0</v>
      </c>
      <c r="BA1107" s="19"/>
      <c r="BB1107" s="19"/>
      <c r="BC1107" s="5"/>
      <c r="BD1107" s="43">
        <f t="shared" si="467"/>
        <v>0.69811320754716977</v>
      </c>
      <c r="BE1107" s="44">
        <f>Tabela1[[#This Row],[MÉDIA DIÁRIA]]*180</f>
        <v>125.66037735849056</v>
      </c>
      <c r="BF1107" s="44">
        <f>Tabela1[[#This Row],[MÉDIA DIÁRIA]]*IF(Tabela1[[#This Row],[ABC FAT]]="A",(13*22),IF(Tabela1[[#This Row],[ABC FAT]]="B",(9*22),IF(Tabela1[[#This Row],[ABC FAT]]="C",(3*22),0)))</f>
        <v>46.075471698113205</v>
      </c>
      <c r="BG1107" s="44">
        <f>SUM(Tabela1[[#This Row],[ESTOQUE TOTAL]],Tabela1[[#This Row],[TRÂNSITO TOTAL]])</f>
        <v>691</v>
      </c>
      <c r="BH11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7.9579579579579576E-3</v>
      </c>
    </row>
    <row r="1108" spans="1:61" s="3" customFormat="1" x14ac:dyDescent="0.2">
      <c r="A1108" s="4" t="s">
        <v>994</v>
      </c>
      <c r="B1108" s="4" t="s">
        <v>1129</v>
      </c>
      <c r="C1108" s="4">
        <v>120</v>
      </c>
      <c r="D1108" s="4" t="s">
        <v>85</v>
      </c>
      <c r="E1108" s="5"/>
      <c r="F1108" s="4"/>
      <c r="G1108" s="4"/>
      <c r="H1108" s="4"/>
      <c r="I1108" s="4"/>
      <c r="J1108" s="4"/>
      <c r="K1108" s="4"/>
      <c r="L1108" s="4">
        <v>40</v>
      </c>
      <c r="M1108" s="4">
        <v>40</v>
      </c>
      <c r="N1108" s="4">
        <v>20</v>
      </c>
      <c r="O1108" s="4">
        <v>80</v>
      </c>
      <c r="P1108" s="4">
        <v>20</v>
      </c>
      <c r="Q1108" s="13">
        <f t="shared" si="442"/>
        <v>0</v>
      </c>
      <c r="R1108" s="16">
        <f t="shared" si="443"/>
        <v>0</v>
      </c>
      <c r="S1108" s="16">
        <f t="shared" si="444"/>
        <v>0</v>
      </c>
      <c r="T1108" s="16">
        <f t="shared" si="445"/>
        <v>0</v>
      </c>
      <c r="U1108" s="16">
        <f t="shared" si="446"/>
        <v>0</v>
      </c>
      <c r="V1108" s="16">
        <f t="shared" si="447"/>
        <v>0</v>
      </c>
      <c r="W1108" s="16">
        <f t="shared" si="448"/>
        <v>0</v>
      </c>
      <c r="X1108" s="16">
        <f t="shared" si="449"/>
        <v>1</v>
      </c>
      <c r="Y1108" s="16">
        <f t="shared" si="450"/>
        <v>1</v>
      </c>
      <c r="Z1108" s="16">
        <f t="shared" si="451"/>
        <v>0.5</v>
      </c>
      <c r="AA1108" s="16">
        <f t="shared" si="452"/>
        <v>2</v>
      </c>
      <c r="AB1108" s="17">
        <f t="shared" si="453"/>
        <v>0.5</v>
      </c>
      <c r="AC1108" s="15">
        <v>4565.6000000000004</v>
      </c>
      <c r="AD1108" s="14">
        <f>AVERAGE(Tabela1[[#This Row],[202407-JUL]:[202506-JUN]])</f>
        <v>40</v>
      </c>
      <c r="AE1108" s="14">
        <f t="shared" si="454"/>
        <v>40</v>
      </c>
      <c r="AF1108" s="5">
        <v>0</v>
      </c>
      <c r="AG1108" s="6">
        <v>758</v>
      </c>
      <c r="AH1108" s="4">
        <v>0</v>
      </c>
      <c r="AI1108" s="23">
        <f>SUM(Tabela1[[#This Row],[ESTOQUE RJ]:[ESTOQUE SC]])</f>
        <v>758</v>
      </c>
      <c r="AJ1108" s="4">
        <v>0</v>
      </c>
      <c r="AK1108" s="4">
        <v>0</v>
      </c>
      <c r="AL1108" s="24">
        <f>SUM(Tabela1[[#This Row],[QTD CONTAINER]:[QTD FÁBRICA]])</f>
        <v>0</v>
      </c>
      <c r="AM1108" s="7">
        <f t="shared" si="455"/>
        <v>18.95</v>
      </c>
      <c r="AN1108" s="7">
        <f t="shared" si="456"/>
        <v>0</v>
      </c>
      <c r="AO1108" s="8">
        <f t="shared" si="457"/>
        <v>0</v>
      </c>
      <c r="AP1108" s="9">
        <f t="shared" si="458"/>
        <v>0</v>
      </c>
      <c r="AQ1108" s="25">
        <f t="shared" si="459"/>
        <v>18.95</v>
      </c>
      <c r="AR1108" s="18">
        <f t="shared" si="460"/>
        <v>18.95</v>
      </c>
      <c r="AS1108" s="7">
        <f t="shared" si="461"/>
        <v>0</v>
      </c>
      <c r="AT1108" s="8">
        <f t="shared" si="462"/>
        <v>0</v>
      </c>
      <c r="AU1108" s="9">
        <f t="shared" si="463"/>
        <v>0</v>
      </c>
      <c r="AV1108" s="10">
        <f t="shared" si="464"/>
        <v>18.95</v>
      </c>
      <c r="AW1108" s="22">
        <f t="shared" si="465"/>
        <v>0</v>
      </c>
      <c r="AX1108" s="5">
        <f t="shared" si="466"/>
        <v>0</v>
      </c>
      <c r="AY1108" s="4">
        <f>IF(
  AND(Tabela1[[#This Row],[GRUPO | ITEM]]="PALHETAS",NOT(OR(MID(Tabela1[[#This Row],[ITEM]],1,5)="YN-PF",MID(Tabela1[[#This Row],[ITEM]],1,5)="YN-PC"))),
  0,
  IF(
    ROUNDUP(
      IF(
        IF(D1108="A",13-SUM(AR1108:AU1108),IF(D1108="B",11-SUM(AR1108:AU1108),IF(D1108="C",7-SUM(AR1108:AU1108))))
        &lt;0,
        0,
        IF(D1108="A",13-SUM(AR1108:AU1108),IF(D1108="B",11-SUM(AR1108:AU1108),IF(D1108="C",7-SUM(AR1108:AU1108))))
      )
      *AE1108/C1108, 0
    )
    *C1108 = 0,
    0,
    ROUNDUP(
      IF(
        IF(D1108="A",13-SUM(AR1108:AU1108),IF(D1108="B",11-SUM(AR1108:AU1108),IF(D1108="C",7-SUM(AR1108:AU1108))))
        &lt;0,
        0,
        IF(D1108="A",13-SUM(AR1108:AU1108),IF(D1108="B",11-SUM(AR1108:AU1108),IF(D1108="C",7-SUM(AR1108:AU1108))))
      )
      *AE1108/C1108, 0
    ) *C1108
  )
)</f>
        <v>0</v>
      </c>
      <c r="AZ1108" s="26">
        <f>IF(OR(COUNTIF(AB1108,"&gt;="&amp;1.5)+COUNTIF(AA1108,"&gt;="&amp;1.5)+COUNTIF(Z1108,"&gt;="&amp;1.5)+COUNTIF(Y1108,"&gt;="&amp;1.5)+COUNTIF(X1108,"&gt;="&amp;1.5)&gt;=2,COUNTIF(AB1108,"&gt;="&amp;2)&gt;=1,AND(AA1108&gt;=1.5,AB1108&lt;=0.3,AI1108=0)),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+IFERROR(BA1108*C1108,0),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+IFERROR(BA1108*C1108,0),
IFERROR(AVERAGEIF(Tabela1[[#This Row],[COMPRA PADRÃO]:[COMPRA &gt;30%]],"&gt;"&amp;0,Tabela1[[#This Row],[COMPRA PADRÃO]:[COMPRA &gt;30%]]),
0))/Tabela1[[#This Row],[U/CX]],0)*Tabela1[[#This Row],[U/CX]])</f>
        <v>0</v>
      </c>
      <c r="BA1108" s="19"/>
      <c r="BB1108" s="19"/>
      <c r="BC1108" s="5"/>
      <c r="BD1108" s="43">
        <f t="shared" si="467"/>
        <v>0.75471698113207553</v>
      </c>
      <c r="BE1108" s="44">
        <f>Tabela1[[#This Row],[MÉDIA DIÁRIA]]*180</f>
        <v>135.84905660377359</v>
      </c>
      <c r="BF1108" s="44">
        <f>Tabela1[[#This Row],[MÉDIA DIÁRIA]]*IF(Tabela1[[#This Row],[ABC FAT]]="A",(13*22),IF(Tabela1[[#This Row],[ABC FAT]]="B",(9*22),IF(Tabela1[[#This Row],[ABC FAT]]="C",(3*22),0)))</f>
        <v>49.811320754716988</v>
      </c>
      <c r="BG1108" s="44">
        <f>SUM(Tabela1[[#This Row],[ESTOQUE TOTAL]],Tabela1[[#This Row],[TRÂNSITO TOTAL]])</f>
        <v>758</v>
      </c>
      <c r="BH11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7.3611111111111108E-3</v>
      </c>
    </row>
    <row r="1109" spans="1:61" s="3" customFormat="1" x14ac:dyDescent="0.2">
      <c r="A1109" s="4" t="s">
        <v>202</v>
      </c>
      <c r="B1109" s="4" t="s">
        <v>1239</v>
      </c>
      <c r="C1109" s="4">
        <v>15</v>
      </c>
      <c r="D1109" s="4" t="s">
        <v>85</v>
      </c>
      <c r="E1109" s="5">
        <v>60</v>
      </c>
      <c r="F1109" s="4">
        <v>15</v>
      </c>
      <c r="G1109" s="4">
        <v>15</v>
      </c>
      <c r="H1109" s="4"/>
      <c r="I1109" s="4"/>
      <c r="J1109" s="4"/>
      <c r="K1109" s="4"/>
      <c r="L1109" s="4"/>
      <c r="M1109" s="4"/>
      <c r="N1109" s="4"/>
      <c r="O1109" s="4">
        <v>15</v>
      </c>
      <c r="P1109" s="4"/>
      <c r="Q1109" s="13">
        <f t="shared" si="442"/>
        <v>2.2857142857142856</v>
      </c>
      <c r="R1109" s="16">
        <f t="shared" si="443"/>
        <v>0.5714285714285714</v>
      </c>
      <c r="S1109" s="16">
        <f t="shared" si="444"/>
        <v>0.5714285714285714</v>
      </c>
      <c r="T1109" s="16">
        <f t="shared" si="445"/>
        <v>0</v>
      </c>
      <c r="U1109" s="16">
        <f t="shared" si="446"/>
        <v>0</v>
      </c>
      <c r="V1109" s="16">
        <f t="shared" si="447"/>
        <v>0</v>
      </c>
      <c r="W1109" s="16">
        <f t="shared" si="448"/>
        <v>0</v>
      </c>
      <c r="X1109" s="16">
        <f t="shared" si="449"/>
        <v>0</v>
      </c>
      <c r="Y1109" s="16">
        <f t="shared" si="450"/>
        <v>0</v>
      </c>
      <c r="Z1109" s="16">
        <f t="shared" si="451"/>
        <v>0</v>
      </c>
      <c r="AA1109" s="16">
        <f t="shared" si="452"/>
        <v>0.5714285714285714</v>
      </c>
      <c r="AB1109" s="17">
        <f t="shared" si="453"/>
        <v>0</v>
      </c>
      <c r="AC1109" s="15">
        <v>1471.5</v>
      </c>
      <c r="AD1109" s="14">
        <f>AVERAGE(Tabela1[[#This Row],[202407-JUL]:[202506-JUN]])</f>
        <v>26.25</v>
      </c>
      <c r="AE1109" s="14">
        <f t="shared" si="454"/>
        <v>26.25</v>
      </c>
      <c r="AF1109" s="5">
        <v>0</v>
      </c>
      <c r="AG1109" s="6">
        <v>405</v>
      </c>
      <c r="AH1109" s="4">
        <v>0</v>
      </c>
      <c r="AI1109" s="23">
        <f>SUM(Tabela1[[#This Row],[ESTOQUE RJ]:[ESTOQUE SC]])</f>
        <v>405</v>
      </c>
      <c r="AJ1109" s="4">
        <v>0</v>
      </c>
      <c r="AK1109" s="4">
        <v>0</v>
      </c>
      <c r="AL1109" s="24">
        <f>SUM(Tabela1[[#This Row],[QTD CONTAINER]:[QTD FÁBRICA]])</f>
        <v>0</v>
      </c>
      <c r="AM1109" s="7">
        <f t="shared" si="455"/>
        <v>15.428571428571429</v>
      </c>
      <c r="AN1109" s="7">
        <f t="shared" si="456"/>
        <v>0</v>
      </c>
      <c r="AO1109" s="8">
        <f t="shared" si="457"/>
        <v>0</v>
      </c>
      <c r="AP1109" s="9">
        <f t="shared" si="458"/>
        <v>0</v>
      </c>
      <c r="AQ1109" s="25">
        <f t="shared" si="459"/>
        <v>15.428571428571429</v>
      </c>
      <c r="AR1109" s="18">
        <f t="shared" si="460"/>
        <v>15.428571428571429</v>
      </c>
      <c r="AS1109" s="7">
        <f t="shared" si="461"/>
        <v>0</v>
      </c>
      <c r="AT1109" s="8">
        <f t="shared" si="462"/>
        <v>0</v>
      </c>
      <c r="AU1109" s="9">
        <f t="shared" si="463"/>
        <v>0</v>
      </c>
      <c r="AV1109" s="10">
        <f t="shared" si="464"/>
        <v>15.428571428571429</v>
      </c>
      <c r="AW1109" s="22">
        <f t="shared" si="465"/>
        <v>0</v>
      </c>
      <c r="AX1109" s="5">
        <f t="shared" si="466"/>
        <v>0</v>
      </c>
      <c r="AY1109" s="4">
        <f>IF(
  AND(Tabela1[[#This Row],[GRUPO | ITEM]]="PALHETAS",NOT(OR(MID(Tabela1[[#This Row],[ITEM]],1,5)="YN-PF",MID(Tabela1[[#This Row],[ITEM]],1,5)="YN-PC"))),
  0,
  IF(
    ROUNDUP(
      IF(
        IF(D1109="A",13-SUM(AR1109:AU1109),IF(D1109="B",11-SUM(AR1109:AU1109),IF(D1109="C",7-SUM(AR1109:AU1109))))
        &lt;0,
        0,
        IF(D1109="A",13-SUM(AR1109:AU1109),IF(D1109="B",11-SUM(AR1109:AU1109),IF(D1109="C",7-SUM(AR1109:AU1109))))
      )
      *AE1109/C1109, 0
    )
    *C1109 = 0,
    0,
    ROUNDUP(
      IF(
        IF(D1109="A",13-SUM(AR1109:AU1109),IF(D1109="B",11-SUM(AR1109:AU1109),IF(D1109="C",7-SUM(AR1109:AU1109))))
        &lt;0,
        0,
        IF(D1109="A",13-SUM(AR1109:AU1109),IF(D1109="B",11-SUM(AR1109:AU1109),IF(D1109="C",7-SUM(AR1109:AU1109))))
      )
      *AE1109/C1109, 0
    ) *C1109
  )
)</f>
        <v>0</v>
      </c>
      <c r="AZ1109" s="26">
        <f>IF(OR(COUNTIF(AB1109,"&gt;="&amp;1.5)+COUNTIF(AA1109,"&gt;="&amp;1.5)+COUNTIF(Z1109,"&gt;="&amp;1.5)+COUNTIF(Y1109,"&gt;="&amp;1.5)+COUNTIF(X1109,"&gt;="&amp;1.5)&gt;=2,COUNTIF(AB1109,"&gt;="&amp;2)&gt;=1,AND(AA1109&gt;=1.5,AB1109&lt;=0.3,AI1109=0)),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+IFERROR(BA1109*C1109,0),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+IFERROR(BA1109*C1109,0),
IFERROR(AVERAGEIF(Tabela1[[#This Row],[COMPRA PADRÃO]:[COMPRA &gt;30%]],"&gt;"&amp;0,Tabela1[[#This Row],[COMPRA PADRÃO]:[COMPRA &gt;30%]]),
0))/Tabela1[[#This Row],[U/CX]],0)*Tabela1[[#This Row],[U/CX]])</f>
        <v>0</v>
      </c>
      <c r="BA1109" s="19"/>
      <c r="BB1109" s="19"/>
      <c r="BC1109" s="5"/>
      <c r="BD1109" s="43">
        <f t="shared" si="467"/>
        <v>0.39622641509433965</v>
      </c>
      <c r="BE1109" s="44">
        <f>Tabela1[[#This Row],[MÉDIA DIÁRIA]]*180</f>
        <v>71.320754716981142</v>
      </c>
      <c r="BF1109" s="44">
        <f>Tabela1[[#This Row],[MÉDIA DIÁRIA]]*IF(Tabela1[[#This Row],[ABC FAT]]="A",(13*22),IF(Tabela1[[#This Row],[ABC FAT]]="B",(9*22),IF(Tabela1[[#This Row],[ABC FAT]]="C",(3*22),0)))</f>
        <v>26.150943396226417</v>
      </c>
      <c r="BG1109" s="44">
        <f>SUM(Tabela1[[#This Row],[ESTOQUE TOTAL]],Tabela1[[#This Row],[TRÂNSITO TOTAL]])</f>
        <v>405</v>
      </c>
      <c r="BH11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1.4021164021164019E-2</v>
      </c>
    </row>
    <row r="1110" spans="1:61" s="3" customFormat="1" x14ac:dyDescent="0.2">
      <c r="A1110" s="4" t="s">
        <v>117</v>
      </c>
      <c r="B1110" s="4" t="s">
        <v>1243</v>
      </c>
      <c r="C1110" s="4">
        <v>100</v>
      </c>
      <c r="D1110" s="4" t="s">
        <v>85</v>
      </c>
      <c r="E1110" s="5">
        <v>20</v>
      </c>
      <c r="F1110" s="4"/>
      <c r="G1110" s="4">
        <v>100</v>
      </c>
      <c r="H1110" s="4">
        <v>100</v>
      </c>
      <c r="I1110" s="4"/>
      <c r="J1110" s="4"/>
      <c r="K1110" s="4"/>
      <c r="L1110" s="4"/>
      <c r="M1110" s="4"/>
      <c r="N1110" s="4"/>
      <c r="O1110" s="4"/>
      <c r="P1110" s="4"/>
      <c r="Q1110" s="13">
        <f t="shared" si="442"/>
        <v>0.27272727272727276</v>
      </c>
      <c r="R1110" s="16">
        <f t="shared" si="443"/>
        <v>0</v>
      </c>
      <c r="S1110" s="16">
        <f t="shared" si="444"/>
        <v>1.3636363636363638</v>
      </c>
      <c r="T1110" s="16">
        <f t="shared" si="445"/>
        <v>1.3636363636363638</v>
      </c>
      <c r="U1110" s="16">
        <f t="shared" si="446"/>
        <v>0</v>
      </c>
      <c r="V1110" s="16">
        <f t="shared" si="447"/>
        <v>0</v>
      </c>
      <c r="W1110" s="16">
        <f t="shared" si="448"/>
        <v>0</v>
      </c>
      <c r="X1110" s="16">
        <f t="shared" si="449"/>
        <v>0</v>
      </c>
      <c r="Y1110" s="16">
        <f t="shared" si="450"/>
        <v>0</v>
      </c>
      <c r="Z1110" s="16">
        <f t="shared" si="451"/>
        <v>0</v>
      </c>
      <c r="AA1110" s="16">
        <f t="shared" si="452"/>
        <v>0</v>
      </c>
      <c r="AB1110" s="17">
        <f t="shared" si="453"/>
        <v>0</v>
      </c>
      <c r="AC1110" s="15">
        <v>1855.4</v>
      </c>
      <c r="AD1110" s="14">
        <f>AVERAGE(Tabela1[[#This Row],[202407-JUL]:[202506-JUN]])</f>
        <v>73.333333333333329</v>
      </c>
      <c r="AE1110" s="14">
        <f t="shared" si="454"/>
        <v>100</v>
      </c>
      <c r="AF1110" s="5">
        <v>0</v>
      </c>
      <c r="AG1110" s="6">
        <v>849</v>
      </c>
      <c r="AH1110" s="4">
        <v>0</v>
      </c>
      <c r="AI1110" s="23">
        <f>SUM(Tabela1[[#This Row],[ESTOQUE RJ]:[ESTOQUE SC]])</f>
        <v>849</v>
      </c>
      <c r="AJ1110" s="4">
        <v>0</v>
      </c>
      <c r="AK1110" s="4">
        <v>0</v>
      </c>
      <c r="AL1110" s="24">
        <f>SUM(Tabela1[[#This Row],[QTD CONTAINER]:[QTD FÁBRICA]])</f>
        <v>0</v>
      </c>
      <c r="AM1110" s="7">
        <f t="shared" si="455"/>
        <v>11.577272727272728</v>
      </c>
      <c r="AN1110" s="7">
        <f t="shared" si="456"/>
        <v>0</v>
      </c>
      <c r="AO1110" s="8">
        <f t="shared" si="457"/>
        <v>0</v>
      </c>
      <c r="AP1110" s="9">
        <f t="shared" si="458"/>
        <v>0</v>
      </c>
      <c r="AQ1110" s="25">
        <f t="shared" si="459"/>
        <v>11.577272727272728</v>
      </c>
      <c r="AR1110" s="18">
        <f t="shared" si="460"/>
        <v>8.49</v>
      </c>
      <c r="AS1110" s="7">
        <f t="shared" si="461"/>
        <v>0</v>
      </c>
      <c r="AT1110" s="8">
        <f t="shared" si="462"/>
        <v>0</v>
      </c>
      <c r="AU1110" s="9">
        <f t="shared" si="463"/>
        <v>0</v>
      </c>
      <c r="AV1110" s="10">
        <f t="shared" si="464"/>
        <v>8.49</v>
      </c>
      <c r="AW1110" s="22">
        <f t="shared" si="465"/>
        <v>0</v>
      </c>
      <c r="AX1110" s="5">
        <f t="shared" si="466"/>
        <v>0</v>
      </c>
      <c r="AY1110" s="4">
        <f>IF(
  AND(Tabela1[[#This Row],[GRUPO | ITEM]]="PALHETAS",NOT(OR(MID(Tabela1[[#This Row],[ITEM]],1,5)="YN-PF",MID(Tabela1[[#This Row],[ITEM]],1,5)="YN-PC"))),
  0,
  IF(
    ROUNDUP(
      IF(
        IF(D1110="A",13-SUM(AR1110:AU1110),IF(D1110="B",11-SUM(AR1110:AU1110),IF(D1110="C",7-SUM(AR1110:AU1110))))
        &lt;0,
        0,
        IF(D1110="A",13-SUM(AR1110:AU1110),IF(D1110="B",11-SUM(AR1110:AU1110),IF(D1110="C",7-SUM(AR1110:AU1110))))
      )
      *AE1110/C1110, 0
    )
    *C1110 = 0,
    0,
    ROUNDUP(
      IF(
        IF(D1110="A",13-SUM(AR1110:AU1110),IF(D1110="B",11-SUM(AR1110:AU1110),IF(D1110="C",7-SUM(AR1110:AU1110))))
        &lt;0,
        0,
        IF(D1110="A",13-SUM(AR1110:AU1110),IF(D1110="B",11-SUM(AR1110:AU1110),IF(D1110="C",7-SUM(AR1110:AU1110))))
      )
      *AE1110/C1110, 0
    ) *C1110
  )
)</f>
        <v>0</v>
      </c>
      <c r="AZ1110" s="26">
        <f>IF(OR(COUNTIF(AB1110,"&gt;="&amp;1.5)+COUNTIF(AA1110,"&gt;="&amp;1.5)+COUNTIF(Z1110,"&gt;="&amp;1.5)+COUNTIF(Y1110,"&gt;="&amp;1.5)+COUNTIF(X1110,"&gt;="&amp;1.5)&gt;=2,COUNTIF(AB1110,"&gt;="&amp;2)&gt;=1,AND(AA1110&gt;=1.5,AB1110&lt;=0.3,AI1110=0)),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+IFERROR(BA1110*C1110,0),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+IFERROR(BA1110*C1110,0),
IFERROR(AVERAGEIF(Tabela1[[#This Row],[COMPRA PADRÃO]:[COMPRA &gt;30%]],"&gt;"&amp;0,Tabela1[[#This Row],[COMPRA PADRÃO]:[COMPRA &gt;30%]]),
0))/Tabela1[[#This Row],[U/CX]],0)*Tabela1[[#This Row],[U/CX]])</f>
        <v>0</v>
      </c>
      <c r="BA1110" s="19"/>
      <c r="BB1110" s="19"/>
      <c r="BC1110" s="5"/>
      <c r="BD1110" s="43">
        <f t="shared" si="467"/>
        <v>0.83018867924528306</v>
      </c>
      <c r="BE1110" s="44">
        <f>Tabela1[[#This Row],[MÉDIA DIÁRIA]]*180</f>
        <v>149.43396226415095</v>
      </c>
      <c r="BF1110" s="44">
        <f>Tabela1[[#This Row],[MÉDIA DIÁRIA]]*IF(Tabela1[[#This Row],[ABC FAT]]="A",(13*22),IF(Tabela1[[#This Row],[ABC FAT]]="B",(9*22),IF(Tabela1[[#This Row],[ABC FAT]]="C",(3*22),0)))</f>
        <v>54.79245283018868</v>
      </c>
      <c r="BG1110" s="44">
        <f>SUM(Tabela1[[#This Row],[ESTOQUE TOTAL]],Tabela1[[#This Row],[TRÂNSITO TOTAL]])</f>
        <v>849</v>
      </c>
      <c r="BH11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6.6919191919191916E-3</v>
      </c>
    </row>
    <row r="1111" spans="1:61" s="3" customFormat="1" x14ac:dyDescent="0.2">
      <c r="A1111" s="4" t="s">
        <v>262</v>
      </c>
      <c r="B1111" s="4" t="s">
        <v>1022</v>
      </c>
      <c r="C1111" s="4">
        <v>6</v>
      </c>
      <c r="D1111" s="4" t="s">
        <v>85</v>
      </c>
      <c r="E1111" s="5"/>
      <c r="F1111" s="4"/>
      <c r="G1111" s="4"/>
      <c r="H1111" s="4"/>
      <c r="I1111" s="4">
        <v>60</v>
      </c>
      <c r="J1111" s="4">
        <v>150</v>
      </c>
      <c r="K1111" s="4">
        <v>30</v>
      </c>
      <c r="L1111" s="4">
        <v>12</v>
      </c>
      <c r="M1111" s="4">
        <v>24</v>
      </c>
      <c r="N1111" s="4">
        <v>6</v>
      </c>
      <c r="O1111" s="4"/>
      <c r="P1111" s="4">
        <v>30</v>
      </c>
      <c r="Q1111" s="13">
        <f t="shared" si="442"/>
        <v>0</v>
      </c>
      <c r="R1111" s="16">
        <f t="shared" si="443"/>
        <v>0</v>
      </c>
      <c r="S1111" s="16">
        <f t="shared" si="444"/>
        <v>0</v>
      </c>
      <c r="T1111" s="16">
        <f t="shared" si="445"/>
        <v>0</v>
      </c>
      <c r="U1111" s="16">
        <f t="shared" si="446"/>
        <v>1.3461538461538463</v>
      </c>
      <c r="V1111" s="16">
        <f t="shared" si="447"/>
        <v>3.3653846153846154</v>
      </c>
      <c r="W1111" s="16">
        <f t="shared" si="448"/>
        <v>0.67307692307692313</v>
      </c>
      <c r="X1111" s="16">
        <f t="shared" si="449"/>
        <v>0.26923076923076922</v>
      </c>
      <c r="Y1111" s="16">
        <f t="shared" si="450"/>
        <v>0.53846153846153844</v>
      </c>
      <c r="Z1111" s="16">
        <f t="shared" si="451"/>
        <v>0.13461538461538461</v>
      </c>
      <c r="AA1111" s="16">
        <f t="shared" si="452"/>
        <v>0</v>
      </c>
      <c r="AB1111" s="17">
        <f t="shared" si="453"/>
        <v>0.67307692307692313</v>
      </c>
      <c r="AC1111" s="15">
        <v>22337.4</v>
      </c>
      <c r="AD1111" s="14">
        <f>AVERAGE(Tabela1[[#This Row],[202407-JUL]:[202506-JUN]])</f>
        <v>44.571428571428569</v>
      </c>
      <c r="AE1111" s="14">
        <f t="shared" si="454"/>
        <v>58.8</v>
      </c>
      <c r="AF1111" s="5">
        <v>0</v>
      </c>
      <c r="AG1111" s="6">
        <v>48</v>
      </c>
      <c r="AH1111" s="4">
        <v>1152</v>
      </c>
      <c r="AI1111" s="23">
        <f>SUM(Tabela1[[#This Row],[ESTOQUE RJ]:[ESTOQUE SC]])</f>
        <v>1200</v>
      </c>
      <c r="AJ1111" s="4">
        <v>0</v>
      </c>
      <c r="AK1111" s="4">
        <v>0</v>
      </c>
      <c r="AL1111" s="24">
        <f>SUM(Tabela1[[#This Row],[QTD CONTAINER]:[QTD FÁBRICA]])</f>
        <v>0</v>
      </c>
      <c r="AM1111" s="7">
        <f t="shared" si="455"/>
        <v>1.0769230769230769</v>
      </c>
      <c r="AN1111" s="7">
        <f t="shared" si="456"/>
        <v>25.846153846153847</v>
      </c>
      <c r="AO1111" s="8">
        <f t="shared" si="457"/>
        <v>0</v>
      </c>
      <c r="AP1111" s="9">
        <f t="shared" si="458"/>
        <v>0</v>
      </c>
      <c r="AQ1111" s="25">
        <f t="shared" si="459"/>
        <v>26.923076923076923</v>
      </c>
      <c r="AR1111" s="18">
        <f t="shared" si="460"/>
        <v>0.81632653061224492</v>
      </c>
      <c r="AS1111" s="7">
        <f t="shared" si="461"/>
        <v>19.591836734693878</v>
      </c>
      <c r="AT1111" s="8">
        <f t="shared" si="462"/>
        <v>0</v>
      </c>
      <c r="AU1111" s="9">
        <f t="shared" si="463"/>
        <v>0</v>
      </c>
      <c r="AV1111" s="10">
        <f t="shared" si="464"/>
        <v>20.408163265306122</v>
      </c>
      <c r="AW1111" s="22">
        <f t="shared" si="465"/>
        <v>0</v>
      </c>
      <c r="AX1111" s="5">
        <f t="shared" si="466"/>
        <v>0</v>
      </c>
      <c r="AY1111" s="4">
        <f>IF(
  AND(Tabela1[[#This Row],[GRUPO | ITEM]]="PALHETAS",NOT(OR(MID(Tabela1[[#This Row],[ITEM]],1,5)="YN-PF",MID(Tabela1[[#This Row],[ITEM]],1,5)="YN-PC"))),
  0,
  IF(
    ROUNDUP(
      IF(
        IF(D1111="A",13-SUM(AR1111:AU1111),IF(D1111="B",11-SUM(AR1111:AU1111),IF(D1111="C",7-SUM(AR1111:AU1111))))
        &lt;0,
        0,
        IF(D1111="A",13-SUM(AR1111:AU1111),IF(D1111="B",11-SUM(AR1111:AU1111),IF(D1111="C",7-SUM(AR1111:AU1111))))
      )
      *AE1111/C1111, 0
    )
    *C1111 = 0,
    0,
    ROUNDUP(
      IF(
        IF(D1111="A",13-SUM(AR1111:AU1111),IF(D1111="B",11-SUM(AR1111:AU1111),IF(D1111="C",7-SUM(AR1111:AU1111))))
        &lt;0,
        0,
        IF(D1111="A",13-SUM(AR1111:AU1111),IF(D1111="B",11-SUM(AR1111:AU1111),IF(D1111="C",7-SUM(AR1111:AU1111))))
      )
      *AE1111/C1111, 0
    ) *C1111
  )
)</f>
        <v>0</v>
      </c>
      <c r="AZ1111" s="26">
        <f>IF(OR(COUNTIF(AB1111,"&gt;="&amp;1.5)+COUNTIF(AA1111,"&gt;="&amp;1.5)+COUNTIF(Z1111,"&gt;="&amp;1.5)+COUNTIF(Y1111,"&gt;="&amp;1.5)+COUNTIF(X1111,"&gt;="&amp;1.5)&gt;=2,COUNTIF(AB1111,"&gt;="&amp;2)&gt;=1,AND(AA1111&gt;=1.5,AB1111&lt;=0.3,AI1111=0)),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+IFERROR(BA1111*C1111,0),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+IFERROR(BA1111*C1111,0),
IFERROR(AVERAGEIF(Tabela1[[#This Row],[COMPRA PADRÃO]:[COMPRA &gt;30%]],"&gt;"&amp;0,Tabela1[[#This Row],[COMPRA PADRÃO]:[COMPRA &gt;30%]]),
0))/Tabela1[[#This Row],[U/CX]],0)*Tabela1[[#This Row],[U/CX]])</f>
        <v>0</v>
      </c>
      <c r="BA1111" s="19"/>
      <c r="BB1111" s="19"/>
      <c r="BC1111" s="5"/>
      <c r="BD1111" s="43">
        <f t="shared" si="467"/>
        <v>1.1773584905660377</v>
      </c>
      <c r="BE1111" s="44">
        <f>Tabela1[[#This Row],[MÉDIA DIÁRIA]]*180</f>
        <v>211.9245283018868</v>
      </c>
      <c r="BF1111" s="44">
        <f>Tabela1[[#This Row],[MÉDIA DIÁRIA]]*IF(Tabela1[[#This Row],[ABC FAT]]="A",(13*22),IF(Tabela1[[#This Row],[ABC FAT]]="B",(9*22),IF(Tabela1[[#This Row],[ABC FAT]]="C",(3*22),0)))</f>
        <v>77.705660377358484</v>
      </c>
      <c r="BG1111" s="44">
        <f>SUM(Tabela1[[#This Row],[ESTOQUE TOTAL]],Tabela1[[#This Row],[TRÂNSITO TOTAL]])</f>
        <v>1200</v>
      </c>
      <c r="BH11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4.7186609686609687E-3</v>
      </c>
    </row>
    <row r="1112" spans="1:61" s="3" customFormat="1" x14ac:dyDescent="0.2">
      <c r="A1112" s="4" t="s">
        <v>14</v>
      </c>
      <c r="B1112" s="4" t="s">
        <v>618</v>
      </c>
      <c r="C1112" s="4">
        <v>1000</v>
      </c>
      <c r="D1112" s="4" t="s">
        <v>85</v>
      </c>
      <c r="E1112" s="5"/>
      <c r="F1112" s="4"/>
      <c r="G1112" s="4"/>
      <c r="H1112" s="4"/>
      <c r="I1112" s="4">
        <v>100</v>
      </c>
      <c r="J1112" s="4">
        <v>100</v>
      </c>
      <c r="K1112" s="4"/>
      <c r="L1112" s="4">
        <v>100</v>
      </c>
      <c r="M1112" s="4">
        <v>300</v>
      </c>
      <c r="N1112" s="4">
        <v>400</v>
      </c>
      <c r="O1112" s="4">
        <v>300</v>
      </c>
      <c r="P1112" s="4">
        <v>750</v>
      </c>
      <c r="Q1112" s="13">
        <f t="shared" si="442"/>
        <v>0</v>
      </c>
      <c r="R1112" s="16">
        <f t="shared" si="443"/>
        <v>0</v>
      </c>
      <c r="S1112" s="16">
        <f t="shared" si="444"/>
        <v>0</v>
      </c>
      <c r="T1112" s="16">
        <f t="shared" si="445"/>
        <v>0</v>
      </c>
      <c r="U1112" s="16">
        <f t="shared" si="446"/>
        <v>0.34146341463414637</v>
      </c>
      <c r="V1112" s="16">
        <f t="shared" si="447"/>
        <v>0.34146341463414637</v>
      </c>
      <c r="W1112" s="16">
        <f t="shared" si="448"/>
        <v>0</v>
      </c>
      <c r="X1112" s="16">
        <f t="shared" si="449"/>
        <v>0.34146341463414637</v>
      </c>
      <c r="Y1112" s="16">
        <f t="shared" si="450"/>
        <v>1.024390243902439</v>
      </c>
      <c r="Z1112" s="16">
        <f t="shared" si="451"/>
        <v>1.3658536585365855</v>
      </c>
      <c r="AA1112" s="16">
        <f t="shared" si="452"/>
        <v>1.024390243902439</v>
      </c>
      <c r="AB1112" s="17">
        <f t="shared" si="453"/>
        <v>2.5609756097560976</v>
      </c>
      <c r="AC1112" s="15">
        <v>4311</v>
      </c>
      <c r="AD1112" s="14">
        <f>AVERAGE(Tabela1[[#This Row],[202407-JUL]:[202506-JUN]])</f>
        <v>292.85714285714283</v>
      </c>
      <c r="AE1112" s="14">
        <f t="shared" si="454"/>
        <v>292.85714285714283</v>
      </c>
      <c r="AF1112" s="5">
        <v>0</v>
      </c>
      <c r="AG1112" s="6">
        <v>7750</v>
      </c>
      <c r="AH1112" s="4">
        <v>0</v>
      </c>
      <c r="AI1112" s="23">
        <f>SUM(Tabela1[[#This Row],[ESTOQUE RJ]:[ESTOQUE SC]])</f>
        <v>7750</v>
      </c>
      <c r="AJ1112" s="4">
        <v>0</v>
      </c>
      <c r="AK1112" s="4">
        <v>0</v>
      </c>
      <c r="AL1112" s="24">
        <f>SUM(Tabela1[[#This Row],[QTD CONTAINER]:[QTD FÁBRICA]])</f>
        <v>0</v>
      </c>
      <c r="AM1112" s="7">
        <f t="shared" si="455"/>
        <v>26.463414634146343</v>
      </c>
      <c r="AN1112" s="7">
        <f t="shared" si="456"/>
        <v>0</v>
      </c>
      <c r="AO1112" s="8">
        <f t="shared" si="457"/>
        <v>0</v>
      </c>
      <c r="AP1112" s="9">
        <f t="shared" si="458"/>
        <v>0</v>
      </c>
      <c r="AQ1112" s="25">
        <f t="shared" si="459"/>
        <v>26.463414634146343</v>
      </c>
      <c r="AR1112" s="18">
        <f t="shared" si="460"/>
        <v>26.463414634146343</v>
      </c>
      <c r="AS1112" s="7">
        <f t="shared" si="461"/>
        <v>0</v>
      </c>
      <c r="AT1112" s="8">
        <f t="shared" si="462"/>
        <v>0</v>
      </c>
      <c r="AU1112" s="9">
        <f t="shared" si="463"/>
        <v>0</v>
      </c>
      <c r="AV1112" s="10">
        <f t="shared" si="464"/>
        <v>26.463414634146343</v>
      </c>
      <c r="AW1112" s="22">
        <f t="shared" si="465"/>
        <v>6.8292682926829276</v>
      </c>
      <c r="AX1112" s="5">
        <f t="shared" si="466"/>
        <v>0</v>
      </c>
      <c r="AY1112" s="4">
        <f>IF(
  AND(Tabela1[[#This Row],[GRUPO | ITEM]]="PALHETAS",NOT(OR(MID(Tabela1[[#This Row],[ITEM]],1,5)="YN-PF",MID(Tabela1[[#This Row],[ITEM]],1,5)="YN-PC"))),
  0,
  IF(
    ROUNDUP(
      IF(
        IF(D1112="A",13-SUM(AR1112:AU1112),IF(D1112="B",11-SUM(AR1112:AU1112),IF(D1112="C",7-SUM(AR1112:AU1112))))
        &lt;0,
        0,
        IF(D1112="A",13-SUM(AR1112:AU1112),IF(D1112="B",11-SUM(AR1112:AU1112),IF(D1112="C",7-SUM(AR1112:AU1112))))
      )
      *AE1112/C1112, 0
    )
    *C1112 = 0,
    0,
    ROUNDUP(
      IF(
        IF(D1112="A",13-SUM(AR1112:AU1112),IF(D1112="B",11-SUM(AR1112:AU1112),IF(D1112="C",7-SUM(AR1112:AU1112))))
        &lt;0,
        0,
        IF(D1112="A",13-SUM(AR1112:AU1112),IF(D1112="B",11-SUM(AR1112:AU1112),IF(D1112="C",7-SUM(AR1112:AU1112))))
      )
      *AE1112/C1112, 0
    ) *C1112
  )
)</f>
        <v>0</v>
      </c>
      <c r="AZ1112" s="26">
        <f>IF(OR(COUNTIF(AB1112,"&gt;="&amp;1.5)+COUNTIF(AA1112,"&gt;="&amp;1.5)+COUNTIF(Z1112,"&gt;="&amp;1.5)+COUNTIF(Y1112,"&gt;="&amp;1.5)+COUNTIF(X1112,"&gt;="&amp;1.5)&gt;=2,COUNTIF(AB1112,"&gt;="&amp;2)&gt;=1,AND(AA1112&gt;=1.5,AB1112&lt;=0.3,AI1112=0)),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+IFERROR(BA1112*C1112,0),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+IFERROR(BA1112*C1112,0),
IFERROR(AVERAGEIF(Tabela1[[#This Row],[COMPRA PADRÃO]:[COMPRA &gt;30%]],"&gt;"&amp;0,Tabela1[[#This Row],[COMPRA PADRÃO]:[COMPRA &gt;30%]]),
0))/Tabela1[[#This Row],[U/CX]],0)*Tabela1[[#This Row],[U/CX]])</f>
        <v>2000</v>
      </c>
      <c r="BA1112" s="19"/>
      <c r="BB1112" s="19"/>
      <c r="BC1112" s="5"/>
      <c r="BD1112" s="43">
        <f t="shared" si="467"/>
        <v>7.7358490566037732</v>
      </c>
      <c r="BE1112" s="44">
        <f>Tabela1[[#This Row],[MÉDIA DIÁRIA]]*180</f>
        <v>1392.4528301886792</v>
      </c>
      <c r="BF1112" s="44">
        <f>Tabela1[[#This Row],[MÉDIA DIÁRIA]]*IF(Tabela1[[#This Row],[ABC FAT]]="A",(13*22),IF(Tabela1[[#This Row],[ABC FAT]]="B",(9*22),IF(Tabela1[[#This Row],[ABC FAT]]="C",(3*22),0)))</f>
        <v>510.56603773584902</v>
      </c>
      <c r="BG1112" s="44">
        <f>SUM(Tabela1[[#This Row],[ESTOQUE TOTAL]],Tabela1[[#This Row],[TRÂNSITO TOTAL]])</f>
        <v>7750</v>
      </c>
      <c r="BH11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7.1815718157181572E-4</v>
      </c>
    </row>
    <row r="1113" spans="1:61" s="3" customFormat="1" x14ac:dyDescent="0.2">
      <c r="A1113" s="4" t="s">
        <v>269</v>
      </c>
      <c r="B1113" s="4" t="s">
        <v>1402</v>
      </c>
      <c r="C1113" s="4">
        <v>50</v>
      </c>
      <c r="D1113" s="4" t="s">
        <v>85</v>
      </c>
      <c r="E1113" s="5"/>
      <c r="F1113" s="4"/>
      <c r="G1113" s="4"/>
      <c r="H1113" s="4"/>
      <c r="I1113" s="4"/>
      <c r="J1113" s="4"/>
      <c r="K1113" s="4"/>
      <c r="L1113" s="4"/>
      <c r="M1113" s="4"/>
      <c r="N1113" s="4"/>
      <c r="O1113" s="4">
        <v>226</v>
      </c>
      <c r="P1113" s="4">
        <v>80</v>
      </c>
      <c r="Q1113" s="13">
        <f t="shared" si="442"/>
        <v>0</v>
      </c>
      <c r="R1113" s="16">
        <f t="shared" si="443"/>
        <v>0</v>
      </c>
      <c r="S1113" s="16">
        <f t="shared" si="444"/>
        <v>0</v>
      </c>
      <c r="T1113" s="16">
        <f t="shared" si="445"/>
        <v>0</v>
      </c>
      <c r="U1113" s="16">
        <f t="shared" si="446"/>
        <v>0</v>
      </c>
      <c r="V1113" s="16">
        <f t="shared" si="447"/>
        <v>0</v>
      </c>
      <c r="W1113" s="16">
        <f t="shared" si="448"/>
        <v>0</v>
      </c>
      <c r="X1113" s="16">
        <f t="shared" si="449"/>
        <v>0</v>
      </c>
      <c r="Y1113" s="16">
        <f t="shared" si="450"/>
        <v>0</v>
      </c>
      <c r="Z1113" s="16">
        <f t="shared" si="451"/>
        <v>0</v>
      </c>
      <c r="AA1113" s="16">
        <f t="shared" si="452"/>
        <v>1.477124183006536</v>
      </c>
      <c r="AB1113" s="17">
        <f t="shared" si="453"/>
        <v>0.52287581699346408</v>
      </c>
      <c r="AC1113" s="15">
        <v>6105.16</v>
      </c>
      <c r="AD1113" s="14">
        <f>AVERAGE(Tabela1[[#This Row],[202407-JUL]:[202506-JUN]])</f>
        <v>153</v>
      </c>
      <c r="AE1113" s="14">
        <f t="shared" si="454"/>
        <v>153</v>
      </c>
      <c r="AF1113" s="5">
        <v>0</v>
      </c>
      <c r="AG1113" s="6">
        <v>1143</v>
      </c>
      <c r="AH1113" s="4">
        <v>0</v>
      </c>
      <c r="AI1113" s="23">
        <f>SUM(Tabela1[[#This Row],[ESTOQUE RJ]:[ESTOQUE SC]])</f>
        <v>1143</v>
      </c>
      <c r="AJ1113" s="4">
        <v>0</v>
      </c>
      <c r="AK1113" s="4">
        <v>0</v>
      </c>
      <c r="AL1113" s="24">
        <f>SUM(Tabela1[[#This Row],[QTD CONTAINER]:[QTD FÁBRICA]])</f>
        <v>0</v>
      </c>
      <c r="AM1113" s="7">
        <f t="shared" si="455"/>
        <v>7.4705882352941178</v>
      </c>
      <c r="AN1113" s="7">
        <f t="shared" si="456"/>
        <v>0</v>
      </c>
      <c r="AO1113" s="8">
        <f t="shared" si="457"/>
        <v>0</v>
      </c>
      <c r="AP1113" s="9">
        <f t="shared" si="458"/>
        <v>0</v>
      </c>
      <c r="AQ1113" s="25">
        <f t="shared" si="459"/>
        <v>7.4705882352941178</v>
      </c>
      <c r="AR1113" s="18">
        <f t="shared" si="460"/>
        <v>7.4705882352941178</v>
      </c>
      <c r="AS1113" s="7">
        <f t="shared" si="461"/>
        <v>0</v>
      </c>
      <c r="AT1113" s="8">
        <f t="shared" si="462"/>
        <v>0</v>
      </c>
      <c r="AU1113" s="9">
        <f t="shared" si="463"/>
        <v>0</v>
      </c>
      <c r="AV1113" s="10">
        <f t="shared" si="464"/>
        <v>7.4705882352941178</v>
      </c>
      <c r="AW1113" s="22">
        <f t="shared" si="465"/>
        <v>0</v>
      </c>
      <c r="AX1113" s="5">
        <f t="shared" si="466"/>
        <v>0</v>
      </c>
      <c r="AY1113" s="4">
        <f>IF(
  AND(Tabela1[[#This Row],[GRUPO | ITEM]]="PALHETAS",NOT(OR(MID(Tabela1[[#This Row],[ITEM]],1,5)="YN-PF",MID(Tabela1[[#This Row],[ITEM]],1,5)="YN-PC"))),
  0,
  IF(
    ROUNDUP(
      IF(
        IF(D1113="A",13-SUM(AR1113:AU1113),IF(D1113="B",11-SUM(AR1113:AU1113),IF(D1113="C",7-SUM(AR1113:AU1113))))
        &lt;0,
        0,
        IF(D1113="A",13-SUM(AR1113:AU1113),IF(D1113="B",11-SUM(AR1113:AU1113),IF(D1113="C",7-SUM(AR1113:AU1113))))
      )
      *AE1113/C1113, 0
    )
    *C1113 = 0,
    0,
    ROUNDUP(
      IF(
        IF(D1113="A",13-SUM(AR1113:AU1113),IF(D1113="B",11-SUM(AR1113:AU1113),IF(D1113="C",7-SUM(AR1113:AU1113))))
        &lt;0,
        0,
        IF(D1113="A",13-SUM(AR1113:AU1113),IF(D1113="B",11-SUM(AR1113:AU1113),IF(D1113="C",7-SUM(AR1113:AU1113))))
      )
      *AE1113/C1113, 0
    ) *C1113
  )
)</f>
        <v>0</v>
      </c>
      <c r="AZ1113" s="26">
        <f>IF(OR(COUNTIF(AB1113,"&gt;="&amp;1.5)+COUNTIF(AA1113,"&gt;="&amp;1.5)+COUNTIF(Z1113,"&gt;="&amp;1.5)+COUNTIF(Y1113,"&gt;="&amp;1.5)+COUNTIF(X1113,"&gt;="&amp;1.5)&gt;=2,COUNTIF(AB1113,"&gt;="&amp;2)&gt;=1,AND(AA1113&gt;=1.5,AB1113&lt;=0.3,AI1113=0)),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+IFERROR(BA1113*C1113,0),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+IFERROR(BA1113*C1113,0),
IFERROR(AVERAGEIF(Tabela1[[#This Row],[COMPRA PADRÃO]:[COMPRA &gt;30%]],"&gt;"&amp;0,Tabela1[[#This Row],[COMPRA PADRÃO]:[COMPRA &gt;30%]]),
0))/Tabela1[[#This Row],[U/CX]],0)*Tabela1[[#This Row],[U/CX]])</f>
        <v>0</v>
      </c>
      <c r="BA1113" s="19"/>
      <c r="BB1113" s="19"/>
      <c r="BC1113" s="5"/>
      <c r="BD1113" s="43">
        <f t="shared" si="467"/>
        <v>1.1547169811320754</v>
      </c>
      <c r="BE1113" s="44">
        <f>Tabela1[[#This Row],[MÉDIA DIÁRIA]]*180</f>
        <v>207.84905660377359</v>
      </c>
      <c r="BF1113" s="44">
        <f>Tabela1[[#This Row],[MÉDIA DIÁRIA]]*IF(Tabela1[[#This Row],[ABC FAT]]="A",(13*22),IF(Tabela1[[#This Row],[ABC FAT]]="B",(9*22),IF(Tabela1[[#This Row],[ABC FAT]]="C",(3*22),0)))</f>
        <v>76.211320754716979</v>
      </c>
      <c r="BG1113" s="44">
        <f>SUM(Tabela1[[#This Row],[ESTOQUE TOTAL]],Tabela1[[#This Row],[TRÂNSITO TOTAL]])</f>
        <v>1143</v>
      </c>
      <c r="BH11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4.8111837327523598E-3</v>
      </c>
    </row>
    <row r="1114" spans="1:61" s="3" customFormat="1" x14ac:dyDescent="0.2">
      <c r="A1114" s="4" t="s">
        <v>414</v>
      </c>
      <c r="B1114" s="4" t="s">
        <v>428</v>
      </c>
      <c r="C1114" s="4">
        <v>50</v>
      </c>
      <c r="D1114" s="4" t="s">
        <v>16</v>
      </c>
      <c r="E1114" s="5"/>
      <c r="F1114" s="4"/>
      <c r="G1114" s="4">
        <v>750</v>
      </c>
      <c r="H1114" s="4">
        <v>50</v>
      </c>
      <c r="I1114" s="4">
        <v>300</v>
      </c>
      <c r="J1114" s="4">
        <v>20</v>
      </c>
      <c r="K1114" s="4">
        <v>120</v>
      </c>
      <c r="L1114" s="4">
        <v>60</v>
      </c>
      <c r="M1114" s="4">
        <v>190</v>
      </c>
      <c r="N1114" s="4">
        <v>70</v>
      </c>
      <c r="O1114" s="4"/>
      <c r="P1114" s="4">
        <v>70</v>
      </c>
      <c r="Q1114" s="13">
        <f t="shared" si="442"/>
        <v>0</v>
      </c>
      <c r="R1114" s="16">
        <f t="shared" si="443"/>
        <v>0</v>
      </c>
      <c r="S1114" s="16">
        <f t="shared" si="444"/>
        <v>4.1411042944785272</v>
      </c>
      <c r="T1114" s="16">
        <f t="shared" si="445"/>
        <v>0.27607361963190186</v>
      </c>
      <c r="U1114" s="16">
        <f t="shared" si="446"/>
        <v>1.656441717791411</v>
      </c>
      <c r="V1114" s="16">
        <f t="shared" si="447"/>
        <v>0.11042944785276074</v>
      </c>
      <c r="W1114" s="16">
        <f t="shared" si="448"/>
        <v>0.66257668711656437</v>
      </c>
      <c r="X1114" s="16">
        <f t="shared" si="449"/>
        <v>0.33128834355828218</v>
      </c>
      <c r="Y1114" s="16">
        <f t="shared" si="450"/>
        <v>1.0490797546012269</v>
      </c>
      <c r="Z1114" s="16">
        <f t="shared" si="451"/>
        <v>0.38650306748466257</v>
      </c>
      <c r="AA1114" s="16">
        <f t="shared" si="452"/>
        <v>0</v>
      </c>
      <c r="AB1114" s="17">
        <f t="shared" si="453"/>
        <v>0.38650306748466257</v>
      </c>
      <c r="AC1114" s="15">
        <v>75327.7</v>
      </c>
      <c r="AD1114" s="14">
        <f>AVERAGE(Tabela1[[#This Row],[202407-JUL]:[202506-JUN]])</f>
        <v>181.11111111111111</v>
      </c>
      <c r="AE1114" s="14">
        <f t="shared" si="454"/>
        <v>222.85714285714286</v>
      </c>
      <c r="AF1114" s="5">
        <v>11</v>
      </c>
      <c r="AG1114" s="6">
        <v>2260</v>
      </c>
      <c r="AH1114" s="4">
        <v>3750</v>
      </c>
      <c r="AI1114" s="23">
        <f>SUM(Tabela1[[#This Row],[ESTOQUE RJ]:[ESTOQUE SC]])</f>
        <v>6010</v>
      </c>
      <c r="AJ1114" s="4">
        <v>0</v>
      </c>
      <c r="AK1114" s="4">
        <v>0</v>
      </c>
      <c r="AL1114" s="24">
        <f>SUM(Tabela1[[#This Row],[QTD CONTAINER]:[QTD FÁBRICA]])</f>
        <v>0</v>
      </c>
      <c r="AM1114" s="7">
        <f t="shared" si="455"/>
        <v>12.478527607361963</v>
      </c>
      <c r="AN1114" s="7">
        <f t="shared" si="456"/>
        <v>20.705521472392636</v>
      </c>
      <c r="AO1114" s="8">
        <f t="shared" si="457"/>
        <v>0</v>
      </c>
      <c r="AP1114" s="9">
        <f t="shared" si="458"/>
        <v>0</v>
      </c>
      <c r="AQ1114" s="25">
        <f t="shared" si="459"/>
        <v>33.184049079754601</v>
      </c>
      <c r="AR1114" s="18">
        <f t="shared" si="460"/>
        <v>10.141025641025641</v>
      </c>
      <c r="AS1114" s="7">
        <f t="shared" si="461"/>
        <v>16.826923076923077</v>
      </c>
      <c r="AT1114" s="8">
        <f t="shared" si="462"/>
        <v>0</v>
      </c>
      <c r="AU1114" s="9">
        <f t="shared" si="463"/>
        <v>0</v>
      </c>
      <c r="AV1114" s="10">
        <f t="shared" si="464"/>
        <v>26.967948717948715</v>
      </c>
      <c r="AW1114" s="22">
        <f t="shared" si="465"/>
        <v>0</v>
      </c>
      <c r="AX1114" s="5">
        <f t="shared" si="466"/>
        <v>0</v>
      </c>
      <c r="AY1114" s="4">
        <f>IF(
  AND(Tabela1[[#This Row],[GRUPO | ITEM]]="PALHETAS",NOT(OR(MID(Tabela1[[#This Row],[ITEM]],1,5)="YN-PF",MID(Tabela1[[#This Row],[ITEM]],1,5)="YN-PC"))),
  0,
  IF(
    ROUNDUP(
      IF(
        IF(D1114="A",13-SUM(AR1114:AU1114),IF(D1114="B",11-SUM(AR1114:AU1114),IF(D1114="C",7-SUM(AR1114:AU1114))))
        &lt;0,
        0,
        IF(D1114="A",13-SUM(AR1114:AU1114),IF(D1114="B",11-SUM(AR1114:AU1114),IF(D1114="C",7-SUM(AR1114:AU1114))))
      )
      *AE1114/C1114, 0
    )
    *C1114 = 0,
    0,
    ROUNDUP(
      IF(
        IF(D1114="A",13-SUM(AR1114:AU1114),IF(D1114="B",11-SUM(AR1114:AU1114),IF(D1114="C",7-SUM(AR1114:AU1114))))
        &lt;0,
        0,
        IF(D1114="A",13-SUM(AR1114:AU1114),IF(D1114="B",11-SUM(AR1114:AU1114),IF(D1114="C",7-SUM(AR1114:AU1114))))
      )
      *AE1114/C1114, 0
    ) *C1114
  )
)</f>
        <v>0</v>
      </c>
      <c r="AZ1114" s="26">
        <f>IF(OR(COUNTIF(AB1114,"&gt;="&amp;1.5)+COUNTIF(AA1114,"&gt;="&amp;1.5)+COUNTIF(Z1114,"&gt;="&amp;1.5)+COUNTIF(Y1114,"&gt;="&amp;1.5)+COUNTIF(X1114,"&gt;="&amp;1.5)&gt;=2,COUNTIF(AB1114,"&gt;="&amp;2)&gt;=1,AND(AA1114&gt;=1.5,AB1114&lt;=0.3,AI1114=0)),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+IFERROR(BA1114*C1114,0),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+IFERROR(BA1114*C1114,0),
IFERROR(AVERAGEIF(Tabela1[[#This Row],[COMPRA PADRÃO]:[COMPRA &gt;30%]],"&gt;"&amp;0,Tabela1[[#This Row],[COMPRA PADRÃO]:[COMPRA &gt;30%]]),
0))/Tabela1[[#This Row],[U/CX]],0)*Tabela1[[#This Row],[U/CX]])</f>
        <v>0</v>
      </c>
      <c r="BA1114" s="19"/>
      <c r="BB1114" s="19"/>
      <c r="BC1114" s="5"/>
      <c r="BD1114" s="43">
        <f t="shared" si="467"/>
        <v>6.1509433962264151</v>
      </c>
      <c r="BE1114" s="44">
        <f>Tabela1[[#This Row],[MÉDIA DIÁRIA]]*180</f>
        <v>1107.1698113207547</v>
      </c>
      <c r="BF1114" s="44">
        <f>Tabela1[[#This Row],[MÉDIA DIÁRIA]]*IF(Tabela1[[#This Row],[ABC FAT]]="A",(13*22),IF(Tabela1[[#This Row],[ABC FAT]]="B",(9*22),IF(Tabela1[[#This Row],[ABC FAT]]="C",(3*22),0)))</f>
        <v>1217.8867924528302</v>
      </c>
      <c r="BG1114" s="44">
        <f>SUM(Tabela1[[#This Row],[ESTOQUE TOTAL]],Tabela1[[#This Row],[TRÂNSITO TOTAL]])</f>
        <v>6010</v>
      </c>
      <c r="BH11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9.0320381731424676E-4</v>
      </c>
    </row>
    <row r="1115" spans="1:61" s="3" customFormat="1" x14ac:dyDescent="0.2">
      <c r="A1115" s="4" t="s">
        <v>34</v>
      </c>
      <c r="B1115" s="4" t="s">
        <v>566</v>
      </c>
      <c r="C1115" s="4">
        <v>200</v>
      </c>
      <c r="D1115" s="4" t="s">
        <v>85</v>
      </c>
      <c r="E1115" s="5">
        <v>26</v>
      </c>
      <c r="F1115" s="4">
        <v>10</v>
      </c>
      <c r="G1115" s="4">
        <v>10</v>
      </c>
      <c r="H1115" s="4"/>
      <c r="I1115" s="4">
        <v>30</v>
      </c>
      <c r="J1115" s="4">
        <v>20</v>
      </c>
      <c r="K1115" s="4">
        <v>5</v>
      </c>
      <c r="L1115" s="4"/>
      <c r="M1115" s="4"/>
      <c r="N1115" s="4"/>
      <c r="O1115" s="4">
        <v>30</v>
      </c>
      <c r="P1115" s="4"/>
      <c r="Q1115" s="13">
        <f t="shared" si="442"/>
        <v>1.3893129770992365</v>
      </c>
      <c r="R1115" s="16">
        <f t="shared" si="443"/>
        <v>0.53435114503816794</v>
      </c>
      <c r="S1115" s="16">
        <f t="shared" si="444"/>
        <v>0.53435114503816794</v>
      </c>
      <c r="T1115" s="16">
        <f t="shared" si="445"/>
        <v>0</v>
      </c>
      <c r="U1115" s="16">
        <f t="shared" si="446"/>
        <v>1.6030534351145038</v>
      </c>
      <c r="V1115" s="16">
        <f t="shared" si="447"/>
        <v>1.0687022900763359</v>
      </c>
      <c r="W1115" s="16">
        <f t="shared" si="448"/>
        <v>0.26717557251908397</v>
      </c>
      <c r="X1115" s="16">
        <f t="shared" si="449"/>
        <v>0</v>
      </c>
      <c r="Y1115" s="16">
        <f t="shared" si="450"/>
        <v>0</v>
      </c>
      <c r="Z1115" s="16">
        <f t="shared" si="451"/>
        <v>0</v>
      </c>
      <c r="AA1115" s="16">
        <f t="shared" si="452"/>
        <v>1.6030534351145038</v>
      </c>
      <c r="AB1115" s="17">
        <f t="shared" si="453"/>
        <v>0</v>
      </c>
      <c r="AC1115" s="15">
        <v>5446.89</v>
      </c>
      <c r="AD1115" s="14">
        <f>AVERAGE(Tabela1[[#This Row],[202407-JUL]:[202506-JUN]])</f>
        <v>18.714285714285715</v>
      </c>
      <c r="AE1115" s="14">
        <f t="shared" si="454"/>
        <v>21</v>
      </c>
      <c r="AF1115" s="5">
        <v>2</v>
      </c>
      <c r="AG1115" s="6">
        <v>509</v>
      </c>
      <c r="AH1115" s="4">
        <v>0</v>
      </c>
      <c r="AI1115" s="23">
        <f>SUM(Tabela1[[#This Row],[ESTOQUE RJ]:[ESTOQUE SC]])</f>
        <v>509</v>
      </c>
      <c r="AJ1115" s="4">
        <v>0</v>
      </c>
      <c r="AK1115" s="4">
        <v>0</v>
      </c>
      <c r="AL1115" s="24">
        <f>SUM(Tabela1[[#This Row],[QTD CONTAINER]:[QTD FÁBRICA]])</f>
        <v>0</v>
      </c>
      <c r="AM1115" s="7">
        <f t="shared" si="455"/>
        <v>27.198473282442748</v>
      </c>
      <c r="AN1115" s="7">
        <f t="shared" si="456"/>
        <v>0</v>
      </c>
      <c r="AO1115" s="8">
        <f t="shared" si="457"/>
        <v>0</v>
      </c>
      <c r="AP1115" s="9">
        <f t="shared" si="458"/>
        <v>0</v>
      </c>
      <c r="AQ1115" s="25">
        <f t="shared" si="459"/>
        <v>27.198473282442748</v>
      </c>
      <c r="AR1115" s="18">
        <f t="shared" si="460"/>
        <v>24.238095238095237</v>
      </c>
      <c r="AS1115" s="7">
        <f t="shared" si="461"/>
        <v>0</v>
      </c>
      <c r="AT1115" s="8">
        <f t="shared" si="462"/>
        <v>0</v>
      </c>
      <c r="AU1115" s="9">
        <f t="shared" si="463"/>
        <v>0</v>
      </c>
      <c r="AV1115" s="10">
        <f t="shared" si="464"/>
        <v>24.238095238095237</v>
      </c>
      <c r="AW1115" s="22">
        <f t="shared" si="465"/>
        <v>0</v>
      </c>
      <c r="AX1115" s="5">
        <f t="shared" si="466"/>
        <v>0</v>
      </c>
      <c r="AY1115" s="4">
        <f>IF(
  AND(Tabela1[[#This Row],[GRUPO | ITEM]]="PALHETAS",NOT(OR(MID(Tabela1[[#This Row],[ITEM]],1,5)="YN-PF",MID(Tabela1[[#This Row],[ITEM]],1,5)="YN-PC"))),
  0,
  IF(
    ROUNDUP(
      IF(
        IF(D1115="A",13-SUM(AR1115:AU1115),IF(D1115="B",11-SUM(AR1115:AU1115),IF(D1115="C",7-SUM(AR1115:AU1115))))
        &lt;0,
        0,
        IF(D1115="A",13-SUM(AR1115:AU1115),IF(D1115="B",11-SUM(AR1115:AU1115),IF(D1115="C",7-SUM(AR1115:AU1115))))
      )
      *AE1115/C1115, 0
    )
    *C1115 = 0,
    0,
    ROUNDUP(
      IF(
        IF(D1115="A",13-SUM(AR1115:AU1115),IF(D1115="B",11-SUM(AR1115:AU1115),IF(D1115="C",7-SUM(AR1115:AU1115))))
        &lt;0,
        0,
        IF(D1115="A",13-SUM(AR1115:AU1115),IF(D1115="B",11-SUM(AR1115:AU1115),IF(D1115="C",7-SUM(AR1115:AU1115))))
      )
      *AE1115/C1115, 0
    ) *C1115
  )
)</f>
        <v>0</v>
      </c>
      <c r="AZ1115" s="26">
        <f>IF(OR(COUNTIF(AB1115,"&gt;="&amp;1.5)+COUNTIF(AA1115,"&gt;="&amp;1.5)+COUNTIF(Z1115,"&gt;="&amp;1.5)+COUNTIF(Y1115,"&gt;="&amp;1.5)+COUNTIF(X1115,"&gt;="&amp;1.5)&gt;=2,COUNTIF(AB1115,"&gt;="&amp;2)&gt;=1,AND(AA1115&gt;=1.5,AB1115&lt;=0.3,AI1115=0)),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+IFERROR(BA1115*C1115,0),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+IFERROR(BA1115*C1115,0),
IFERROR(AVERAGEIF(Tabela1[[#This Row],[COMPRA PADRÃO]:[COMPRA &gt;30%]],"&gt;"&amp;0,Tabela1[[#This Row],[COMPRA PADRÃO]:[COMPRA &gt;30%]]),
0))/Tabela1[[#This Row],[U/CX]],0)*Tabela1[[#This Row],[U/CX]])</f>
        <v>0</v>
      </c>
      <c r="BA1115" s="33"/>
      <c r="BB1115" s="33"/>
      <c r="BC1115" s="42"/>
      <c r="BD1115" s="43">
        <f t="shared" si="467"/>
        <v>0.49433962264150944</v>
      </c>
      <c r="BE1115" s="44">
        <f>Tabela1[[#This Row],[MÉDIA DIÁRIA]]*180</f>
        <v>88.981132075471692</v>
      </c>
      <c r="BF1115" s="44">
        <f>Tabela1[[#This Row],[MÉDIA DIÁRIA]]*IF(Tabela1[[#This Row],[ABC FAT]]="A",(13*22),IF(Tabela1[[#This Row],[ABC FAT]]="B",(9*22),IF(Tabela1[[#This Row],[ABC FAT]]="C",(3*22),0)))</f>
        <v>32.62641509433962</v>
      </c>
      <c r="BG1115" s="44">
        <f>SUM(Tabela1[[#This Row],[ESTOQUE TOTAL]],Tabela1[[#This Row],[TRÂNSITO TOTAL]])</f>
        <v>509</v>
      </c>
      <c r="BH11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1.1238337574215438E-2</v>
      </c>
    </row>
    <row r="1116" spans="1:61" s="3" customFormat="1" x14ac:dyDescent="0.2">
      <c r="A1116" s="4" t="s">
        <v>122</v>
      </c>
      <c r="B1116" s="4" t="s">
        <v>1160</v>
      </c>
      <c r="C1116" s="4">
        <v>30</v>
      </c>
      <c r="D1116" s="4" t="s">
        <v>85</v>
      </c>
      <c r="E1116" s="5"/>
      <c r="F1116" s="4"/>
      <c r="G1116" s="4">
        <v>30</v>
      </c>
      <c r="H1116" s="4">
        <v>60</v>
      </c>
      <c r="I1116" s="4"/>
      <c r="J1116" s="4"/>
      <c r="K1116" s="4"/>
      <c r="L1116" s="4"/>
      <c r="M1116" s="4">
        <v>30</v>
      </c>
      <c r="N1116" s="4"/>
      <c r="O1116" s="4"/>
      <c r="P1116" s="4"/>
      <c r="Q1116" s="13">
        <f t="shared" si="442"/>
        <v>0</v>
      </c>
      <c r="R1116" s="16">
        <f t="shared" si="443"/>
        <v>0</v>
      </c>
      <c r="S1116" s="16">
        <f t="shared" si="444"/>
        <v>0.75</v>
      </c>
      <c r="T1116" s="16">
        <f t="shared" si="445"/>
        <v>1.5</v>
      </c>
      <c r="U1116" s="16">
        <f t="shared" si="446"/>
        <v>0</v>
      </c>
      <c r="V1116" s="16">
        <f t="shared" si="447"/>
        <v>0</v>
      </c>
      <c r="W1116" s="16">
        <f t="shared" si="448"/>
        <v>0</v>
      </c>
      <c r="X1116" s="16">
        <f t="shared" si="449"/>
        <v>0</v>
      </c>
      <c r="Y1116" s="16">
        <f t="shared" si="450"/>
        <v>0.75</v>
      </c>
      <c r="Z1116" s="16">
        <f t="shared" si="451"/>
        <v>0</v>
      </c>
      <c r="AA1116" s="16">
        <f t="shared" si="452"/>
        <v>0</v>
      </c>
      <c r="AB1116" s="17">
        <f t="shared" si="453"/>
        <v>0</v>
      </c>
      <c r="AC1116" s="15">
        <v>3566.1</v>
      </c>
      <c r="AD1116" s="14">
        <f>AVERAGE(Tabela1[[#This Row],[202407-JUL]:[202506-JUN]])</f>
        <v>40</v>
      </c>
      <c r="AE1116" s="14">
        <f t="shared" si="454"/>
        <v>40</v>
      </c>
      <c r="AF1116" s="5">
        <v>0</v>
      </c>
      <c r="AG1116" s="6">
        <v>209</v>
      </c>
      <c r="AH1116" s="4">
        <v>270</v>
      </c>
      <c r="AI1116" s="23">
        <f>SUM(Tabela1[[#This Row],[ESTOQUE RJ]:[ESTOQUE SC]])</f>
        <v>479</v>
      </c>
      <c r="AJ1116" s="4">
        <v>0</v>
      </c>
      <c r="AK1116" s="4">
        <v>0</v>
      </c>
      <c r="AL1116" s="24">
        <f>SUM(Tabela1[[#This Row],[QTD CONTAINER]:[QTD FÁBRICA]])</f>
        <v>0</v>
      </c>
      <c r="AM1116" s="7">
        <f t="shared" si="455"/>
        <v>5.2249999999999996</v>
      </c>
      <c r="AN1116" s="7">
        <f t="shared" si="456"/>
        <v>6.75</v>
      </c>
      <c r="AO1116" s="8">
        <f t="shared" si="457"/>
        <v>0</v>
      </c>
      <c r="AP1116" s="9">
        <f t="shared" si="458"/>
        <v>0</v>
      </c>
      <c r="AQ1116" s="25">
        <f t="shared" si="459"/>
        <v>11.975</v>
      </c>
      <c r="AR1116" s="18">
        <f t="shared" si="460"/>
        <v>5.2249999999999996</v>
      </c>
      <c r="AS1116" s="7">
        <f t="shared" si="461"/>
        <v>6.75</v>
      </c>
      <c r="AT1116" s="8">
        <f t="shared" si="462"/>
        <v>0</v>
      </c>
      <c r="AU1116" s="9">
        <f t="shared" si="463"/>
        <v>0</v>
      </c>
      <c r="AV1116" s="10">
        <f t="shared" si="464"/>
        <v>11.975</v>
      </c>
      <c r="AW1116" s="22">
        <f t="shared" si="465"/>
        <v>0</v>
      </c>
      <c r="AX1116" s="5">
        <f t="shared" si="466"/>
        <v>0</v>
      </c>
      <c r="AY1116" s="4">
        <f>IF(
  AND(Tabela1[[#This Row],[GRUPO | ITEM]]="PALHETAS",NOT(OR(MID(Tabela1[[#This Row],[ITEM]],1,5)="YN-PF",MID(Tabela1[[#This Row],[ITEM]],1,5)="YN-PC"))),
  0,
  IF(
    ROUNDUP(
      IF(
        IF(D1116="A",13-SUM(AR1116:AU1116),IF(D1116="B",11-SUM(AR1116:AU1116),IF(D1116="C",7-SUM(AR1116:AU1116))))
        &lt;0,
        0,
        IF(D1116="A",13-SUM(AR1116:AU1116),IF(D1116="B",11-SUM(AR1116:AU1116),IF(D1116="C",7-SUM(AR1116:AU1116))))
      )
      *AE1116/C1116, 0
    )
    *C1116 = 0,
    0,
    ROUNDUP(
      IF(
        IF(D1116="A",13-SUM(AR1116:AU1116),IF(D1116="B",11-SUM(AR1116:AU1116),IF(D1116="C",7-SUM(AR1116:AU1116))))
        &lt;0,
        0,
        IF(D1116="A",13-SUM(AR1116:AU1116),IF(D1116="B",11-SUM(AR1116:AU1116),IF(D1116="C",7-SUM(AR1116:AU1116))))
      )
      *AE1116/C1116, 0
    ) *C1116
  )
)</f>
        <v>0</v>
      </c>
      <c r="AZ1116" s="26">
        <f>IF(OR(COUNTIF(AB1116,"&gt;="&amp;1.5)+COUNTIF(AA1116,"&gt;="&amp;1.5)+COUNTIF(Z1116,"&gt;="&amp;1.5)+COUNTIF(Y1116,"&gt;="&amp;1.5)+COUNTIF(X1116,"&gt;="&amp;1.5)&gt;=2,COUNTIF(AB1116,"&gt;="&amp;2)&gt;=1,AND(AA1116&gt;=1.5,AB1116&lt;=0.3,AI1116=0)),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+IFERROR(BA1116*C1116,0),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+IFERROR(BA1116*C1116,0),
IFERROR(AVERAGEIF(Tabela1[[#This Row],[COMPRA PADRÃO]:[COMPRA &gt;30%]],"&gt;"&amp;0,Tabela1[[#This Row],[COMPRA PADRÃO]:[COMPRA &gt;30%]]),
0))/Tabela1[[#This Row],[U/CX]],0)*Tabela1[[#This Row],[U/CX]])</f>
        <v>0</v>
      </c>
      <c r="BA1116" s="19"/>
      <c r="BB1116" s="19"/>
      <c r="BC1116" s="5"/>
      <c r="BD1116" s="43">
        <f t="shared" si="467"/>
        <v>0.45283018867924529</v>
      </c>
      <c r="BE1116" s="44">
        <f>Tabela1[[#This Row],[MÉDIA DIÁRIA]]*180</f>
        <v>81.509433962264154</v>
      </c>
      <c r="BF1116" s="44">
        <f>Tabela1[[#This Row],[MÉDIA DIÁRIA]]*IF(Tabela1[[#This Row],[ABC FAT]]="A",(13*22),IF(Tabela1[[#This Row],[ABC FAT]]="B",(9*22),IF(Tabela1[[#This Row],[ABC FAT]]="C",(3*22),0)))</f>
        <v>29.886792452830189</v>
      </c>
      <c r="BG1116" s="44">
        <f>SUM(Tabela1[[#This Row],[ESTOQUE TOTAL]],Tabela1[[#This Row],[TRÂNSITO TOTAL]])</f>
        <v>479</v>
      </c>
      <c r="BH11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1.2268518518518519E-2</v>
      </c>
    </row>
    <row r="1117" spans="1:61" s="3" customFormat="1" x14ac:dyDescent="0.2">
      <c r="A1117" s="4" t="s">
        <v>1389</v>
      </c>
      <c r="B1117" s="4" t="s">
        <v>1390</v>
      </c>
      <c r="C1117" s="4">
        <v>1</v>
      </c>
      <c r="D1117" s="4" t="s">
        <v>85</v>
      </c>
      <c r="E1117" s="5"/>
      <c r="F1117" s="4"/>
      <c r="G1117" s="4"/>
      <c r="H1117" s="4"/>
      <c r="I1117" s="4"/>
      <c r="J1117" s="4"/>
      <c r="K1117" s="4"/>
      <c r="L1117" s="4"/>
      <c r="M1117" s="4"/>
      <c r="N1117" s="4"/>
      <c r="O1117" s="4">
        <v>2</v>
      </c>
      <c r="P1117" s="4"/>
      <c r="Q1117" s="13">
        <f t="shared" si="442"/>
        <v>0</v>
      </c>
      <c r="R1117" s="16">
        <f t="shared" si="443"/>
        <v>0</v>
      </c>
      <c r="S1117" s="16">
        <f t="shared" si="444"/>
        <v>0</v>
      </c>
      <c r="T1117" s="16">
        <f t="shared" si="445"/>
        <v>0</v>
      </c>
      <c r="U1117" s="16">
        <f t="shared" si="446"/>
        <v>0</v>
      </c>
      <c r="V1117" s="16">
        <f t="shared" si="447"/>
        <v>0</v>
      </c>
      <c r="W1117" s="16">
        <f t="shared" si="448"/>
        <v>0</v>
      </c>
      <c r="X1117" s="16">
        <f t="shared" si="449"/>
        <v>0</v>
      </c>
      <c r="Y1117" s="16">
        <f t="shared" si="450"/>
        <v>0</v>
      </c>
      <c r="Z1117" s="16">
        <f t="shared" si="451"/>
        <v>0</v>
      </c>
      <c r="AA1117" s="16">
        <f t="shared" si="452"/>
        <v>1</v>
      </c>
      <c r="AB1117" s="17">
        <f t="shared" si="453"/>
        <v>0</v>
      </c>
      <c r="AC1117" s="15">
        <v>10200</v>
      </c>
      <c r="AD1117" s="14">
        <f>AVERAGE(Tabela1[[#This Row],[202407-JUL]:[202506-JUN]])</f>
        <v>2</v>
      </c>
      <c r="AE1117" s="14">
        <f t="shared" si="454"/>
        <v>2</v>
      </c>
      <c r="AF1117" s="5">
        <v>0</v>
      </c>
      <c r="AG1117" s="6">
        <v>8</v>
      </c>
      <c r="AH1117" s="4">
        <v>0</v>
      </c>
      <c r="AI1117" s="23">
        <f>SUM(Tabela1[[#This Row],[ESTOQUE RJ]:[ESTOQUE SC]])</f>
        <v>8</v>
      </c>
      <c r="AJ1117" s="4">
        <v>0</v>
      </c>
      <c r="AK1117" s="4">
        <v>0</v>
      </c>
      <c r="AL1117" s="24">
        <f>SUM(Tabela1[[#This Row],[QTD CONTAINER]:[QTD FÁBRICA]])</f>
        <v>0</v>
      </c>
      <c r="AM1117" s="7">
        <f t="shared" si="455"/>
        <v>4</v>
      </c>
      <c r="AN1117" s="7">
        <f t="shared" si="456"/>
        <v>0</v>
      </c>
      <c r="AO1117" s="8">
        <f t="shared" si="457"/>
        <v>0</v>
      </c>
      <c r="AP1117" s="9">
        <f t="shared" si="458"/>
        <v>0</v>
      </c>
      <c r="AQ1117" s="25">
        <f t="shared" si="459"/>
        <v>4</v>
      </c>
      <c r="AR1117" s="18">
        <f t="shared" si="460"/>
        <v>4</v>
      </c>
      <c r="AS1117" s="7">
        <f t="shared" si="461"/>
        <v>0</v>
      </c>
      <c r="AT1117" s="8">
        <f t="shared" si="462"/>
        <v>0</v>
      </c>
      <c r="AU1117" s="9">
        <f t="shared" si="463"/>
        <v>0</v>
      </c>
      <c r="AV1117" s="10">
        <f t="shared" si="464"/>
        <v>4</v>
      </c>
      <c r="AW1117" s="22">
        <f t="shared" si="465"/>
        <v>3</v>
      </c>
      <c r="AX1117" s="5">
        <f t="shared" si="466"/>
        <v>6</v>
      </c>
      <c r="AY1117" s="4">
        <f>IF(
  AND(Tabela1[[#This Row],[GRUPO | ITEM]]="PALHETAS",NOT(OR(MID(Tabela1[[#This Row],[ITEM]],1,5)="YN-PF",MID(Tabela1[[#This Row],[ITEM]],1,5)="YN-PC"))),
  0,
  IF(
    ROUNDUP(
      IF(
        IF(D1117="A",13-SUM(AR1117:AU1117),IF(D1117="B",11-SUM(AR1117:AU1117),IF(D1117="C",7-SUM(AR1117:AU1117))))
        &lt;0,
        0,
        IF(D1117="A",13-SUM(AR1117:AU1117),IF(D1117="B",11-SUM(AR1117:AU1117),IF(D1117="C",7-SUM(AR1117:AU1117))))
      )
      *AE1117/C1117, 0
    )
    *C1117 = 0,
    0,
    ROUNDUP(
      IF(
        IF(D1117="A",13-SUM(AR1117:AU1117),IF(D1117="B",11-SUM(AR1117:AU1117),IF(D1117="C",7-SUM(AR1117:AU1117))))
        &lt;0,
        0,
        IF(D1117="A",13-SUM(AR1117:AU1117),IF(D1117="B",11-SUM(AR1117:AU1117),IF(D1117="C",7-SUM(AR1117:AU1117))))
      )
      *AE1117/C1117, 0
    ) *C1117
  )
)</f>
        <v>6</v>
      </c>
      <c r="AZ1117" s="26">
        <f>IF(OR(COUNTIF(AB1117,"&gt;="&amp;1.5)+COUNTIF(AA1117,"&gt;="&amp;1.5)+COUNTIF(Z1117,"&gt;="&amp;1.5)+COUNTIF(Y1117,"&gt;="&amp;1.5)+COUNTIF(X1117,"&gt;="&amp;1.5)&gt;=2,COUNTIF(AB1117,"&gt;="&amp;2)&gt;=1,AND(AA1117&gt;=1.5,AB1117&lt;=0.3,AI1117=0)),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+IFERROR(BA1117*C1117,0),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+IFERROR(BA1117*C1117,0),
IFERROR(AVERAGEIF(Tabela1[[#This Row],[COMPRA PADRÃO]:[COMPRA &gt;30%]],"&gt;"&amp;0,Tabela1[[#This Row],[COMPRA PADRÃO]:[COMPRA &gt;30%]]),
0))/Tabela1[[#This Row],[U/CX]],0)*Tabela1[[#This Row],[U/CX]])</f>
        <v>6</v>
      </c>
      <c r="BA1117" s="19"/>
      <c r="BB1117" s="19"/>
      <c r="BC1117" s="5"/>
      <c r="BD1117" s="43">
        <f t="shared" si="467"/>
        <v>7.5471698113207548E-3</v>
      </c>
      <c r="BE1117" s="44">
        <f>Tabela1[[#This Row],[MÉDIA DIÁRIA]]*180</f>
        <v>1.3584905660377358</v>
      </c>
      <c r="BF1117" s="44">
        <f>Tabela1[[#This Row],[MÉDIA DIÁRIA]]*IF(Tabela1[[#This Row],[ABC FAT]]="A",(13*22),IF(Tabela1[[#This Row],[ABC FAT]]="B",(9*22),IF(Tabela1[[#This Row],[ABC FAT]]="C",(3*22),0)))</f>
        <v>0.49811320754716981</v>
      </c>
      <c r="BG1117" s="44">
        <f>SUM(Tabela1[[#This Row],[ESTOQUE TOTAL]],Tabela1[[#This Row],[TRÂNSITO TOTAL]])</f>
        <v>8</v>
      </c>
      <c r="BH11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118" spans="1:61" s="3" customFormat="1" x14ac:dyDescent="0.2">
      <c r="A1118" s="4" t="s">
        <v>1389</v>
      </c>
      <c r="B1118" s="4" t="s">
        <v>1391</v>
      </c>
      <c r="C1118" s="4">
        <v>1</v>
      </c>
      <c r="D1118" s="4" t="s">
        <v>85</v>
      </c>
      <c r="E1118" s="5"/>
      <c r="F1118" s="4"/>
      <c r="G1118" s="4"/>
      <c r="H1118" s="4"/>
      <c r="I1118" s="4"/>
      <c r="J1118" s="4"/>
      <c r="K1118" s="4"/>
      <c r="L1118" s="4"/>
      <c r="M1118" s="4"/>
      <c r="N1118" s="4"/>
      <c r="O1118" s="4">
        <v>2</v>
      </c>
      <c r="P1118" s="4"/>
      <c r="Q1118" s="13">
        <f t="shared" si="442"/>
        <v>0</v>
      </c>
      <c r="R1118" s="16">
        <f t="shared" si="443"/>
        <v>0</v>
      </c>
      <c r="S1118" s="16">
        <f t="shared" si="444"/>
        <v>0</v>
      </c>
      <c r="T1118" s="16">
        <f t="shared" si="445"/>
        <v>0</v>
      </c>
      <c r="U1118" s="16">
        <f t="shared" si="446"/>
        <v>0</v>
      </c>
      <c r="V1118" s="16">
        <f t="shared" si="447"/>
        <v>0</v>
      </c>
      <c r="W1118" s="16">
        <f t="shared" si="448"/>
        <v>0</v>
      </c>
      <c r="X1118" s="16">
        <f t="shared" si="449"/>
        <v>0</v>
      </c>
      <c r="Y1118" s="16">
        <f t="shared" si="450"/>
        <v>0</v>
      </c>
      <c r="Z1118" s="16">
        <f t="shared" si="451"/>
        <v>0</v>
      </c>
      <c r="AA1118" s="16">
        <f t="shared" si="452"/>
        <v>1</v>
      </c>
      <c r="AB1118" s="17">
        <f t="shared" si="453"/>
        <v>0</v>
      </c>
      <c r="AC1118" s="15">
        <v>8500</v>
      </c>
      <c r="AD1118" s="14">
        <f>AVERAGE(Tabela1[[#This Row],[202407-JUL]:[202506-JUN]])</f>
        <v>2</v>
      </c>
      <c r="AE1118" s="14">
        <f t="shared" si="454"/>
        <v>2</v>
      </c>
      <c r="AF1118" s="5">
        <v>0</v>
      </c>
      <c r="AG1118" s="6">
        <v>8</v>
      </c>
      <c r="AH1118" s="4">
        <v>0</v>
      </c>
      <c r="AI1118" s="23">
        <f>SUM(Tabela1[[#This Row],[ESTOQUE RJ]:[ESTOQUE SC]])</f>
        <v>8</v>
      </c>
      <c r="AJ1118" s="4">
        <v>0</v>
      </c>
      <c r="AK1118" s="4">
        <v>0</v>
      </c>
      <c r="AL1118" s="24">
        <f>SUM(Tabela1[[#This Row],[QTD CONTAINER]:[QTD FÁBRICA]])</f>
        <v>0</v>
      </c>
      <c r="AM1118" s="7">
        <f t="shared" si="455"/>
        <v>4</v>
      </c>
      <c r="AN1118" s="7">
        <f t="shared" si="456"/>
        <v>0</v>
      </c>
      <c r="AO1118" s="8">
        <f t="shared" si="457"/>
        <v>0</v>
      </c>
      <c r="AP1118" s="9">
        <f t="shared" si="458"/>
        <v>0</v>
      </c>
      <c r="AQ1118" s="25">
        <f t="shared" si="459"/>
        <v>4</v>
      </c>
      <c r="AR1118" s="18">
        <f t="shared" si="460"/>
        <v>4</v>
      </c>
      <c r="AS1118" s="7">
        <f t="shared" si="461"/>
        <v>0</v>
      </c>
      <c r="AT1118" s="8">
        <f t="shared" si="462"/>
        <v>0</v>
      </c>
      <c r="AU1118" s="9">
        <f t="shared" si="463"/>
        <v>0</v>
      </c>
      <c r="AV1118" s="10">
        <f t="shared" si="464"/>
        <v>4</v>
      </c>
      <c r="AW1118" s="22">
        <f t="shared" si="465"/>
        <v>3</v>
      </c>
      <c r="AX1118" s="5">
        <f t="shared" si="466"/>
        <v>6</v>
      </c>
      <c r="AY1118" s="4">
        <f>IF(
  AND(Tabela1[[#This Row],[GRUPO | ITEM]]="PALHETAS",NOT(OR(MID(Tabela1[[#This Row],[ITEM]],1,5)="YN-PF",MID(Tabela1[[#This Row],[ITEM]],1,5)="YN-PC"))),
  0,
  IF(
    ROUNDUP(
      IF(
        IF(D1118="A",13-SUM(AR1118:AU1118),IF(D1118="B",11-SUM(AR1118:AU1118),IF(D1118="C",7-SUM(AR1118:AU1118))))
        &lt;0,
        0,
        IF(D1118="A",13-SUM(AR1118:AU1118),IF(D1118="B",11-SUM(AR1118:AU1118),IF(D1118="C",7-SUM(AR1118:AU1118))))
      )
      *AE1118/C1118, 0
    )
    *C1118 = 0,
    0,
    ROUNDUP(
      IF(
        IF(D1118="A",13-SUM(AR1118:AU1118),IF(D1118="B",11-SUM(AR1118:AU1118),IF(D1118="C",7-SUM(AR1118:AU1118))))
        &lt;0,
        0,
        IF(D1118="A",13-SUM(AR1118:AU1118),IF(D1118="B",11-SUM(AR1118:AU1118),IF(D1118="C",7-SUM(AR1118:AU1118))))
      )
      *AE1118/C1118, 0
    ) *C1118
  )
)</f>
        <v>6</v>
      </c>
      <c r="AZ1118" s="26">
        <f>IF(OR(COUNTIF(AB1118,"&gt;="&amp;1.5)+COUNTIF(AA1118,"&gt;="&amp;1.5)+COUNTIF(Z1118,"&gt;="&amp;1.5)+COUNTIF(Y1118,"&gt;="&amp;1.5)+COUNTIF(X1118,"&gt;="&amp;1.5)&gt;=2,COUNTIF(AB1118,"&gt;="&amp;2)&gt;=1,AND(AA1118&gt;=1.5,AB1118&lt;=0.3,AI1118=0)),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+IFERROR(BA1118*C1118,0),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+IFERROR(BA1118*C1118,0),
IFERROR(AVERAGEIF(Tabela1[[#This Row],[COMPRA PADRÃO]:[COMPRA &gt;30%]],"&gt;"&amp;0,Tabela1[[#This Row],[COMPRA PADRÃO]:[COMPRA &gt;30%]]),
0))/Tabela1[[#This Row],[U/CX]],0)*Tabela1[[#This Row],[U/CX]])</f>
        <v>6</v>
      </c>
      <c r="BA1118" s="19"/>
      <c r="BB1118" s="19"/>
      <c r="BC1118" s="5"/>
      <c r="BD1118" s="43">
        <f t="shared" si="467"/>
        <v>7.5471698113207548E-3</v>
      </c>
      <c r="BE1118" s="44">
        <f>Tabela1[[#This Row],[MÉDIA DIÁRIA]]*180</f>
        <v>1.3584905660377358</v>
      </c>
      <c r="BF1118" s="44">
        <f>Tabela1[[#This Row],[MÉDIA DIÁRIA]]*IF(Tabela1[[#This Row],[ABC FAT]]="A",(13*22),IF(Tabela1[[#This Row],[ABC FAT]]="B",(9*22),IF(Tabela1[[#This Row],[ABC FAT]]="C",(3*22),0)))</f>
        <v>0.49811320754716981</v>
      </c>
      <c r="BG1118" s="44">
        <f>SUM(Tabela1[[#This Row],[ESTOQUE TOTAL]],Tabela1[[#This Row],[TRÂNSITO TOTAL]])</f>
        <v>8</v>
      </c>
      <c r="BH11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119" spans="1:61" s="3" customFormat="1" x14ac:dyDescent="0.2">
      <c r="A1119" s="4" t="s">
        <v>1149</v>
      </c>
      <c r="B1119" s="4" t="s">
        <v>1358</v>
      </c>
      <c r="C1119" s="4">
        <v>10</v>
      </c>
      <c r="D1119" s="4" t="s">
        <v>85</v>
      </c>
      <c r="E1119" s="5"/>
      <c r="F1119" s="4"/>
      <c r="G1119" s="4"/>
      <c r="H1119" s="4"/>
      <c r="I1119" s="4"/>
      <c r="J1119" s="4"/>
      <c r="K1119" s="4"/>
      <c r="L1119" s="4"/>
      <c r="M1119" s="4"/>
      <c r="N1119" s="4">
        <v>4</v>
      </c>
      <c r="O1119" s="4">
        <v>2</v>
      </c>
      <c r="P1119" s="4">
        <v>6</v>
      </c>
      <c r="Q1119" s="13">
        <f t="shared" si="442"/>
        <v>0</v>
      </c>
      <c r="R1119" s="16">
        <f t="shared" si="443"/>
        <v>0</v>
      </c>
      <c r="S1119" s="16">
        <f t="shared" si="444"/>
        <v>0</v>
      </c>
      <c r="T1119" s="16">
        <f t="shared" si="445"/>
        <v>0</v>
      </c>
      <c r="U1119" s="16">
        <f t="shared" si="446"/>
        <v>0</v>
      </c>
      <c r="V1119" s="16">
        <f t="shared" si="447"/>
        <v>0</v>
      </c>
      <c r="W1119" s="16">
        <f t="shared" si="448"/>
        <v>0</v>
      </c>
      <c r="X1119" s="16">
        <f t="shared" si="449"/>
        <v>0</v>
      </c>
      <c r="Y1119" s="16">
        <f t="shared" si="450"/>
        <v>0</v>
      </c>
      <c r="Z1119" s="16">
        <f t="shared" si="451"/>
        <v>1</v>
      </c>
      <c r="AA1119" s="16">
        <f t="shared" si="452"/>
        <v>0.5</v>
      </c>
      <c r="AB1119" s="17">
        <f t="shared" si="453"/>
        <v>1.5</v>
      </c>
      <c r="AC1119" s="15">
        <v>1475.75</v>
      </c>
      <c r="AD1119" s="14">
        <f>AVERAGE(Tabela1[[#This Row],[202407-JUL]:[202506-JUN]])</f>
        <v>4</v>
      </c>
      <c r="AE1119" s="14">
        <f t="shared" si="454"/>
        <v>4</v>
      </c>
      <c r="AF1119" s="5">
        <v>0</v>
      </c>
      <c r="AG1119" s="6">
        <v>48</v>
      </c>
      <c r="AH1119" s="4">
        <v>0</v>
      </c>
      <c r="AI1119" s="23">
        <f>SUM(Tabela1[[#This Row],[ESTOQUE RJ]:[ESTOQUE SC]])</f>
        <v>48</v>
      </c>
      <c r="AJ1119" s="4">
        <v>0</v>
      </c>
      <c r="AK1119" s="4">
        <v>0</v>
      </c>
      <c r="AL1119" s="24">
        <f>SUM(Tabela1[[#This Row],[QTD CONTAINER]:[QTD FÁBRICA]])</f>
        <v>0</v>
      </c>
      <c r="AM1119" s="7">
        <f t="shared" si="455"/>
        <v>12</v>
      </c>
      <c r="AN1119" s="7">
        <f t="shared" si="456"/>
        <v>0</v>
      </c>
      <c r="AO1119" s="8">
        <f t="shared" si="457"/>
        <v>0</v>
      </c>
      <c r="AP1119" s="9">
        <f t="shared" si="458"/>
        <v>0</v>
      </c>
      <c r="AQ1119" s="25">
        <f t="shared" si="459"/>
        <v>12</v>
      </c>
      <c r="AR1119" s="18">
        <f t="shared" si="460"/>
        <v>12</v>
      </c>
      <c r="AS1119" s="7">
        <f t="shared" si="461"/>
        <v>0</v>
      </c>
      <c r="AT1119" s="8">
        <f t="shared" si="462"/>
        <v>0</v>
      </c>
      <c r="AU1119" s="9">
        <f t="shared" si="463"/>
        <v>0</v>
      </c>
      <c r="AV1119" s="10">
        <f t="shared" si="464"/>
        <v>12</v>
      </c>
      <c r="AW1119" s="22">
        <f t="shared" si="465"/>
        <v>0</v>
      </c>
      <c r="AX1119" s="5">
        <f t="shared" si="466"/>
        <v>0</v>
      </c>
      <c r="AY1119" s="4">
        <f>IF(
  AND(Tabela1[[#This Row],[GRUPO | ITEM]]="PALHETAS",NOT(OR(MID(Tabela1[[#This Row],[ITEM]],1,5)="YN-PF",MID(Tabela1[[#This Row],[ITEM]],1,5)="YN-PC"))),
  0,
  IF(
    ROUNDUP(
      IF(
        IF(D1119="A",13-SUM(AR1119:AU1119),IF(D1119="B",11-SUM(AR1119:AU1119),IF(D1119="C",7-SUM(AR1119:AU1119))))
        &lt;0,
        0,
        IF(D1119="A",13-SUM(AR1119:AU1119),IF(D1119="B",11-SUM(AR1119:AU1119),IF(D1119="C",7-SUM(AR1119:AU1119))))
      )
      *AE1119/C1119, 0
    )
    *C1119 = 0,
    0,
    ROUNDUP(
      IF(
        IF(D1119="A",13-SUM(AR1119:AU1119),IF(D1119="B",11-SUM(AR1119:AU1119),IF(D1119="C",7-SUM(AR1119:AU1119))))
        &lt;0,
        0,
        IF(D1119="A",13-SUM(AR1119:AU1119),IF(D1119="B",11-SUM(AR1119:AU1119),IF(D1119="C",7-SUM(AR1119:AU1119))))
      )
      *AE1119/C1119, 0
    ) *C1119
  )
)</f>
        <v>0</v>
      </c>
      <c r="AZ1119" s="26">
        <f>IF(OR(COUNTIF(AB1119,"&gt;="&amp;1.5)+COUNTIF(AA1119,"&gt;="&amp;1.5)+COUNTIF(Z1119,"&gt;="&amp;1.5)+COUNTIF(Y1119,"&gt;="&amp;1.5)+COUNTIF(X1119,"&gt;="&amp;1.5)&gt;=2,COUNTIF(AB1119,"&gt;="&amp;2)&gt;=1,AND(AA1119&gt;=1.5,AB1119&lt;=0.3,AI1119=0)),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+IFERROR(BA1119*C1119,0),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+IFERROR(BA1119*C1119,0),
IFERROR(AVERAGEIF(Tabela1[[#This Row],[COMPRA PADRÃO]:[COMPRA &gt;30%]],"&gt;"&amp;0,Tabela1[[#This Row],[COMPRA PADRÃO]:[COMPRA &gt;30%]]),
0))/Tabela1[[#This Row],[U/CX]],0)*Tabela1[[#This Row],[U/CX]])</f>
        <v>0</v>
      </c>
      <c r="BA1119" s="19"/>
      <c r="BB1119" s="19"/>
      <c r="BC1119" s="5"/>
      <c r="BD1119" s="43">
        <f t="shared" si="467"/>
        <v>4.5283018867924525E-2</v>
      </c>
      <c r="BE1119" s="44">
        <f>Tabela1[[#This Row],[MÉDIA DIÁRIA]]*180</f>
        <v>8.1509433962264151</v>
      </c>
      <c r="BF1119" s="44">
        <f>Tabela1[[#This Row],[MÉDIA DIÁRIA]]*IF(Tabela1[[#This Row],[ABC FAT]]="A",(13*22),IF(Tabela1[[#This Row],[ABC FAT]]="B",(9*22),IF(Tabela1[[#This Row],[ABC FAT]]="C",(3*22),0)))</f>
        <v>2.9886792452830186</v>
      </c>
      <c r="BG1119" s="44">
        <f>SUM(Tabela1[[#This Row],[ESTOQUE TOTAL]],Tabela1[[#This Row],[TRÂNSITO TOTAL]])</f>
        <v>48</v>
      </c>
      <c r="BH11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0.12268518518518519</v>
      </c>
    </row>
    <row r="1120" spans="1:61" s="3" customFormat="1" x14ac:dyDescent="0.2">
      <c r="A1120" s="4" t="s">
        <v>210</v>
      </c>
      <c r="B1120" s="4" t="s">
        <v>1081</v>
      </c>
      <c r="C1120" s="4">
        <v>20</v>
      </c>
      <c r="D1120" s="4" t="s">
        <v>85</v>
      </c>
      <c r="E1120" s="5"/>
      <c r="F1120" s="4"/>
      <c r="G1120" s="4"/>
      <c r="H1120" s="4"/>
      <c r="I1120" s="4"/>
      <c r="J1120" s="4"/>
      <c r="K1120" s="4"/>
      <c r="L1120" s="4">
        <v>6</v>
      </c>
      <c r="M1120" s="4">
        <v>2</v>
      </c>
      <c r="N1120" s="4"/>
      <c r="O1120" s="4"/>
      <c r="P1120" s="4">
        <v>12</v>
      </c>
      <c r="Q1120" s="13">
        <f t="shared" si="442"/>
        <v>0</v>
      </c>
      <c r="R1120" s="16">
        <f t="shared" si="443"/>
        <v>0</v>
      </c>
      <c r="S1120" s="16">
        <f t="shared" si="444"/>
        <v>0</v>
      </c>
      <c r="T1120" s="16">
        <f t="shared" si="445"/>
        <v>0</v>
      </c>
      <c r="U1120" s="16">
        <f t="shared" si="446"/>
        <v>0</v>
      </c>
      <c r="V1120" s="16">
        <f t="shared" si="447"/>
        <v>0</v>
      </c>
      <c r="W1120" s="16">
        <f t="shared" si="448"/>
        <v>0</v>
      </c>
      <c r="X1120" s="16">
        <f t="shared" si="449"/>
        <v>0.89999999999999991</v>
      </c>
      <c r="Y1120" s="16">
        <f t="shared" si="450"/>
        <v>0.3</v>
      </c>
      <c r="Z1120" s="16">
        <f t="shared" si="451"/>
        <v>0</v>
      </c>
      <c r="AA1120" s="16">
        <f t="shared" si="452"/>
        <v>0</v>
      </c>
      <c r="AB1120" s="17">
        <f t="shared" si="453"/>
        <v>1.7999999999999998</v>
      </c>
      <c r="AC1120" s="15">
        <v>3037.74</v>
      </c>
      <c r="AD1120" s="14">
        <f>AVERAGE(Tabela1[[#This Row],[202407-JUL]:[202506-JUN]])</f>
        <v>6.666666666666667</v>
      </c>
      <c r="AE1120" s="14">
        <f t="shared" si="454"/>
        <v>9</v>
      </c>
      <c r="AF1120" s="5">
        <v>0</v>
      </c>
      <c r="AG1120" s="6">
        <v>80</v>
      </c>
      <c r="AH1120" s="4">
        <v>0</v>
      </c>
      <c r="AI1120" s="23">
        <f>SUM(Tabela1[[#This Row],[ESTOQUE RJ]:[ESTOQUE SC]])</f>
        <v>80</v>
      </c>
      <c r="AJ1120" s="4">
        <v>0</v>
      </c>
      <c r="AK1120" s="4">
        <v>0</v>
      </c>
      <c r="AL1120" s="24">
        <f>SUM(Tabela1[[#This Row],[QTD CONTAINER]:[QTD FÁBRICA]])</f>
        <v>0</v>
      </c>
      <c r="AM1120" s="7">
        <f t="shared" si="455"/>
        <v>12</v>
      </c>
      <c r="AN1120" s="7">
        <f t="shared" si="456"/>
        <v>0</v>
      </c>
      <c r="AO1120" s="8">
        <f t="shared" si="457"/>
        <v>0</v>
      </c>
      <c r="AP1120" s="9">
        <f t="shared" si="458"/>
        <v>0</v>
      </c>
      <c r="AQ1120" s="25">
        <f t="shared" si="459"/>
        <v>12</v>
      </c>
      <c r="AR1120" s="18">
        <f t="shared" si="460"/>
        <v>8.8888888888888893</v>
      </c>
      <c r="AS1120" s="7">
        <f t="shared" si="461"/>
        <v>0</v>
      </c>
      <c r="AT1120" s="8">
        <f t="shared" si="462"/>
        <v>0</v>
      </c>
      <c r="AU1120" s="9">
        <f t="shared" si="463"/>
        <v>0</v>
      </c>
      <c r="AV1120" s="10">
        <f t="shared" si="464"/>
        <v>8.8888888888888893</v>
      </c>
      <c r="AW1120" s="22">
        <f t="shared" si="465"/>
        <v>0</v>
      </c>
      <c r="AX1120" s="5">
        <f t="shared" si="466"/>
        <v>0</v>
      </c>
      <c r="AY1120" s="4">
        <f>IF(
  AND(Tabela1[[#This Row],[GRUPO | ITEM]]="PALHETAS",NOT(OR(MID(Tabela1[[#This Row],[ITEM]],1,5)="YN-PF",MID(Tabela1[[#This Row],[ITEM]],1,5)="YN-PC"))),
  0,
  IF(
    ROUNDUP(
      IF(
        IF(D1120="A",13-SUM(AR1120:AU1120),IF(D1120="B",11-SUM(AR1120:AU1120),IF(D1120="C",7-SUM(AR1120:AU1120))))
        &lt;0,
        0,
        IF(D1120="A",13-SUM(AR1120:AU1120),IF(D1120="B",11-SUM(AR1120:AU1120),IF(D1120="C",7-SUM(AR1120:AU1120))))
      )
      *AE1120/C1120, 0
    )
    *C1120 = 0,
    0,
    ROUNDUP(
      IF(
        IF(D1120="A",13-SUM(AR1120:AU1120),IF(D1120="B",11-SUM(AR1120:AU1120),IF(D1120="C",7-SUM(AR1120:AU1120))))
        &lt;0,
        0,
        IF(D1120="A",13-SUM(AR1120:AU1120),IF(D1120="B",11-SUM(AR1120:AU1120),IF(D1120="C",7-SUM(AR1120:AU1120))))
      )
      *AE1120/C1120, 0
    ) *C1120
  )
)</f>
        <v>0</v>
      </c>
      <c r="AZ1120" s="26">
        <f>IF(OR(COUNTIF(AB1120,"&gt;="&amp;1.5)+COUNTIF(AA1120,"&gt;="&amp;1.5)+COUNTIF(Z1120,"&gt;="&amp;1.5)+COUNTIF(Y1120,"&gt;="&amp;1.5)+COUNTIF(X1120,"&gt;="&amp;1.5)&gt;=2,COUNTIF(AB1120,"&gt;="&amp;2)&gt;=1,AND(AA1120&gt;=1.5,AB1120&lt;=0.3,AI1120=0)),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+IFERROR(BA1120*C1120,0),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+IFERROR(BA1120*C1120,0),
IFERROR(AVERAGEIF(Tabela1[[#This Row],[COMPRA PADRÃO]:[COMPRA &gt;30%]],"&gt;"&amp;0,Tabela1[[#This Row],[COMPRA PADRÃO]:[COMPRA &gt;30%]]),
0))/Tabela1[[#This Row],[U/CX]],0)*Tabela1[[#This Row],[U/CX]])</f>
        <v>0</v>
      </c>
      <c r="BA1120" s="19"/>
      <c r="BB1120" s="19"/>
      <c r="BC1120" s="5"/>
      <c r="BD1120" s="43">
        <f t="shared" si="467"/>
        <v>7.5471698113207544E-2</v>
      </c>
      <c r="BE1120" s="44">
        <f>Tabela1[[#This Row],[MÉDIA DIÁRIA]]*180</f>
        <v>13.584905660377357</v>
      </c>
      <c r="BF1120" s="44">
        <f>Tabela1[[#This Row],[MÉDIA DIÁRIA]]*IF(Tabela1[[#This Row],[ABC FAT]]="A",(13*22),IF(Tabela1[[#This Row],[ABC FAT]]="B",(9*22),IF(Tabela1[[#This Row],[ABC FAT]]="C",(3*22),0)))</f>
        <v>4.9811320754716979</v>
      </c>
      <c r="BG1120" s="44">
        <f>SUM(Tabela1[[#This Row],[ESTOQUE TOTAL]],Tabela1[[#This Row],[TRÂNSITO TOTAL]])</f>
        <v>80</v>
      </c>
      <c r="BH11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121" spans="1:61" s="3" customFormat="1" x14ac:dyDescent="0.2">
      <c r="A1121" s="4" t="s">
        <v>122</v>
      </c>
      <c r="B1121" s="4" t="s">
        <v>256</v>
      </c>
      <c r="C1121" s="4">
        <v>20</v>
      </c>
      <c r="D1121" s="4" t="s">
        <v>85</v>
      </c>
      <c r="E1121" s="5">
        <v>30</v>
      </c>
      <c r="F1121" s="4">
        <v>20</v>
      </c>
      <c r="G1121" s="4">
        <v>105</v>
      </c>
      <c r="H1121" s="4">
        <v>40</v>
      </c>
      <c r="I1121" s="4"/>
      <c r="J1121" s="4"/>
      <c r="K1121" s="4">
        <v>40</v>
      </c>
      <c r="L1121" s="4"/>
      <c r="M1121" s="4">
        <v>20</v>
      </c>
      <c r="N1121" s="4"/>
      <c r="O1121" s="4"/>
      <c r="P1121" s="4"/>
      <c r="Q1121" s="13">
        <f t="shared" si="442"/>
        <v>0.70588235294117652</v>
      </c>
      <c r="R1121" s="16">
        <f t="shared" si="443"/>
        <v>0.47058823529411764</v>
      </c>
      <c r="S1121" s="16">
        <f t="shared" si="444"/>
        <v>2.4705882352941178</v>
      </c>
      <c r="T1121" s="16">
        <f t="shared" si="445"/>
        <v>0.94117647058823528</v>
      </c>
      <c r="U1121" s="16">
        <f t="shared" si="446"/>
        <v>0</v>
      </c>
      <c r="V1121" s="16">
        <f t="shared" si="447"/>
        <v>0</v>
      </c>
      <c r="W1121" s="16">
        <f t="shared" si="448"/>
        <v>0.94117647058823528</v>
      </c>
      <c r="X1121" s="16">
        <f t="shared" si="449"/>
        <v>0</v>
      </c>
      <c r="Y1121" s="16">
        <f t="shared" si="450"/>
        <v>0.47058823529411764</v>
      </c>
      <c r="Z1121" s="16">
        <f t="shared" si="451"/>
        <v>0</v>
      </c>
      <c r="AA1121" s="16">
        <f t="shared" si="452"/>
        <v>0</v>
      </c>
      <c r="AB1121" s="17">
        <f t="shared" si="453"/>
        <v>0</v>
      </c>
      <c r="AC1121" s="15">
        <v>22481.85</v>
      </c>
      <c r="AD1121" s="14">
        <f>AVERAGE(Tabela1[[#This Row],[202407-JUL]:[202506-JUN]])</f>
        <v>42.5</v>
      </c>
      <c r="AE1121" s="14">
        <f t="shared" si="454"/>
        <v>42.5</v>
      </c>
      <c r="AF1121" s="5">
        <v>0</v>
      </c>
      <c r="AG1121" s="6">
        <v>385</v>
      </c>
      <c r="AH1121" s="4">
        <v>140</v>
      </c>
      <c r="AI1121" s="23">
        <f>SUM(Tabela1[[#This Row],[ESTOQUE RJ]:[ESTOQUE SC]])</f>
        <v>525</v>
      </c>
      <c r="AJ1121" s="4">
        <v>0</v>
      </c>
      <c r="AK1121" s="4">
        <v>0</v>
      </c>
      <c r="AL1121" s="24">
        <f>SUM(Tabela1[[#This Row],[QTD CONTAINER]:[QTD FÁBRICA]])</f>
        <v>0</v>
      </c>
      <c r="AM1121" s="7">
        <f t="shared" si="455"/>
        <v>9.0588235294117645</v>
      </c>
      <c r="AN1121" s="7">
        <f t="shared" si="456"/>
        <v>3.2941176470588234</v>
      </c>
      <c r="AO1121" s="8">
        <f t="shared" si="457"/>
        <v>0</v>
      </c>
      <c r="AP1121" s="9">
        <f t="shared" si="458"/>
        <v>0</v>
      </c>
      <c r="AQ1121" s="25">
        <f t="shared" si="459"/>
        <v>12.352941176470587</v>
      </c>
      <c r="AR1121" s="18">
        <f t="shared" si="460"/>
        <v>9.0588235294117645</v>
      </c>
      <c r="AS1121" s="7">
        <f t="shared" si="461"/>
        <v>3.2941176470588234</v>
      </c>
      <c r="AT1121" s="8">
        <f t="shared" si="462"/>
        <v>0</v>
      </c>
      <c r="AU1121" s="9">
        <f t="shared" si="463"/>
        <v>0</v>
      </c>
      <c r="AV1121" s="10">
        <f t="shared" si="464"/>
        <v>12.352941176470587</v>
      </c>
      <c r="AW1121" s="22">
        <f t="shared" si="465"/>
        <v>0</v>
      </c>
      <c r="AX1121" s="5">
        <f t="shared" si="466"/>
        <v>0</v>
      </c>
      <c r="AY1121" s="4">
        <f>IF(
  AND(Tabela1[[#This Row],[GRUPO | ITEM]]="PALHETAS",NOT(OR(MID(Tabela1[[#This Row],[ITEM]],1,5)="YN-PF",MID(Tabela1[[#This Row],[ITEM]],1,5)="YN-PC"))),
  0,
  IF(
    ROUNDUP(
      IF(
        IF(D1121="A",13-SUM(AR1121:AU1121),IF(D1121="B",11-SUM(AR1121:AU1121),IF(D1121="C",7-SUM(AR1121:AU1121))))
        &lt;0,
        0,
        IF(D1121="A",13-SUM(AR1121:AU1121),IF(D1121="B",11-SUM(AR1121:AU1121),IF(D1121="C",7-SUM(AR1121:AU1121))))
      )
      *AE1121/C1121, 0
    )
    *C1121 = 0,
    0,
    ROUNDUP(
      IF(
        IF(D1121="A",13-SUM(AR1121:AU1121),IF(D1121="B",11-SUM(AR1121:AU1121),IF(D1121="C",7-SUM(AR1121:AU1121))))
        &lt;0,
        0,
        IF(D1121="A",13-SUM(AR1121:AU1121),IF(D1121="B",11-SUM(AR1121:AU1121),IF(D1121="C",7-SUM(AR1121:AU1121))))
      )
      *AE1121/C1121, 0
    ) *C1121
  )
)</f>
        <v>0</v>
      </c>
      <c r="AZ1121" s="26">
        <f>IF(OR(COUNTIF(AB1121,"&gt;="&amp;1.5)+COUNTIF(AA1121,"&gt;="&amp;1.5)+COUNTIF(Z1121,"&gt;="&amp;1.5)+COUNTIF(Y1121,"&gt;="&amp;1.5)+COUNTIF(X1121,"&gt;="&amp;1.5)&gt;=2,COUNTIF(AB1121,"&gt;="&amp;2)&gt;=1,AND(AA1121&gt;=1.5,AB1121&lt;=0.3,AI1121=0)),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+IFERROR(BA1121*C1121,0),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+IFERROR(BA1121*C1121,0),
IFERROR(AVERAGEIF(Tabela1[[#This Row],[COMPRA PADRÃO]:[COMPRA &gt;30%]],"&gt;"&amp;0,Tabela1[[#This Row],[COMPRA PADRÃO]:[COMPRA &gt;30%]]),
0))/Tabela1[[#This Row],[U/CX]],0)*Tabela1[[#This Row],[U/CX]])</f>
        <v>0</v>
      </c>
      <c r="BA1121" s="19"/>
      <c r="BB1121" s="19"/>
      <c r="BC1121" s="5"/>
      <c r="BD1121" s="43">
        <f t="shared" si="467"/>
        <v>0.96226415094339623</v>
      </c>
      <c r="BE1121" s="44">
        <f>Tabela1[[#This Row],[MÉDIA DIÁRIA]]*180</f>
        <v>173.20754716981133</v>
      </c>
      <c r="BF1121" s="44">
        <f>Tabela1[[#This Row],[MÉDIA DIÁRIA]]*IF(Tabela1[[#This Row],[ABC FAT]]="A",(13*22),IF(Tabela1[[#This Row],[ABC FAT]]="B",(9*22),IF(Tabela1[[#This Row],[ABC FAT]]="C",(3*22),0)))</f>
        <v>63.509433962264154</v>
      </c>
      <c r="BG1121" s="44">
        <f>SUM(Tabela1[[#This Row],[ESTOQUE TOTAL]],Tabela1[[#This Row],[TRÂNSITO TOTAL]])</f>
        <v>525</v>
      </c>
      <c r="BH11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5.7734204793028314E-3</v>
      </c>
    </row>
    <row r="1122" spans="1:61" s="3" customFormat="1" x14ac:dyDescent="0.2">
      <c r="A1122" s="4" t="s">
        <v>39</v>
      </c>
      <c r="B1122" s="4" t="s">
        <v>706</v>
      </c>
      <c r="C1122" s="4">
        <v>100</v>
      </c>
      <c r="D1122" s="4" t="s">
        <v>85</v>
      </c>
      <c r="E1122" s="5">
        <v>170</v>
      </c>
      <c r="F1122" s="4">
        <v>35</v>
      </c>
      <c r="G1122" s="4">
        <v>130</v>
      </c>
      <c r="H1122" s="4">
        <v>110</v>
      </c>
      <c r="I1122" s="4">
        <v>20</v>
      </c>
      <c r="J1122" s="4"/>
      <c r="K1122" s="4">
        <v>30</v>
      </c>
      <c r="L1122" s="4">
        <v>30</v>
      </c>
      <c r="M1122" s="4">
        <v>80</v>
      </c>
      <c r="N1122" s="4">
        <v>20</v>
      </c>
      <c r="O1122" s="4">
        <v>70</v>
      </c>
      <c r="P1122" s="4">
        <v>20</v>
      </c>
      <c r="Q1122" s="13">
        <f t="shared" si="442"/>
        <v>2.6153846153846154</v>
      </c>
      <c r="R1122" s="16">
        <f t="shared" si="443"/>
        <v>0.53846153846153844</v>
      </c>
      <c r="S1122" s="16">
        <f t="shared" si="444"/>
        <v>2</v>
      </c>
      <c r="T1122" s="16">
        <f t="shared" si="445"/>
        <v>1.6923076923076923</v>
      </c>
      <c r="U1122" s="16">
        <f t="shared" si="446"/>
        <v>0.30769230769230771</v>
      </c>
      <c r="V1122" s="16">
        <f t="shared" si="447"/>
        <v>0</v>
      </c>
      <c r="W1122" s="16">
        <f t="shared" si="448"/>
        <v>0.46153846153846156</v>
      </c>
      <c r="X1122" s="16">
        <f t="shared" si="449"/>
        <v>0.46153846153846156</v>
      </c>
      <c r="Y1122" s="16">
        <f t="shared" si="450"/>
        <v>1.2307692307692308</v>
      </c>
      <c r="Z1122" s="16">
        <f t="shared" si="451"/>
        <v>0.30769230769230771</v>
      </c>
      <c r="AA1122" s="16">
        <f t="shared" si="452"/>
        <v>1.0769230769230769</v>
      </c>
      <c r="AB1122" s="17">
        <f t="shared" si="453"/>
        <v>0.30769230769230771</v>
      </c>
      <c r="AC1122" s="15">
        <v>15210.05</v>
      </c>
      <c r="AD1122" s="14">
        <f>AVERAGE(Tabela1[[#This Row],[202407-JUL]:[202506-JUN]])</f>
        <v>65</v>
      </c>
      <c r="AE1122" s="14">
        <f t="shared" si="454"/>
        <v>65</v>
      </c>
      <c r="AF1122" s="5">
        <v>3</v>
      </c>
      <c r="AG1122" s="6">
        <v>2876</v>
      </c>
      <c r="AH1122" s="4">
        <v>0</v>
      </c>
      <c r="AI1122" s="23">
        <f>SUM(Tabela1[[#This Row],[ESTOQUE RJ]:[ESTOQUE SC]])</f>
        <v>2876</v>
      </c>
      <c r="AJ1122" s="4">
        <v>0</v>
      </c>
      <c r="AK1122" s="4">
        <v>0</v>
      </c>
      <c r="AL1122" s="24">
        <f>SUM(Tabela1[[#This Row],[QTD CONTAINER]:[QTD FÁBRICA]])</f>
        <v>0</v>
      </c>
      <c r="AM1122" s="7">
        <f t="shared" si="455"/>
        <v>44.246153846153845</v>
      </c>
      <c r="AN1122" s="7">
        <f t="shared" si="456"/>
        <v>0</v>
      </c>
      <c r="AO1122" s="8">
        <f t="shared" si="457"/>
        <v>0</v>
      </c>
      <c r="AP1122" s="9">
        <f t="shared" si="458"/>
        <v>0</v>
      </c>
      <c r="AQ1122" s="25">
        <f t="shared" si="459"/>
        <v>44.246153846153845</v>
      </c>
      <c r="AR1122" s="18">
        <f t="shared" si="460"/>
        <v>44.246153846153845</v>
      </c>
      <c r="AS1122" s="7">
        <f t="shared" si="461"/>
        <v>0</v>
      </c>
      <c r="AT1122" s="8">
        <f t="shared" si="462"/>
        <v>0</v>
      </c>
      <c r="AU1122" s="9">
        <f t="shared" si="463"/>
        <v>0</v>
      </c>
      <c r="AV1122" s="10">
        <f t="shared" si="464"/>
        <v>44.246153846153845</v>
      </c>
      <c r="AW1122" s="22">
        <f t="shared" si="465"/>
        <v>0</v>
      </c>
      <c r="AX1122" s="5">
        <f t="shared" si="466"/>
        <v>0</v>
      </c>
      <c r="AY1122" s="4">
        <f>IF(
  AND(Tabela1[[#This Row],[GRUPO | ITEM]]="PALHETAS",NOT(OR(MID(Tabela1[[#This Row],[ITEM]],1,5)="YN-PF",MID(Tabela1[[#This Row],[ITEM]],1,5)="YN-PC"))),
  0,
  IF(
    ROUNDUP(
      IF(
        IF(D1122="A",13-SUM(AR1122:AU1122),IF(D1122="B",11-SUM(AR1122:AU1122),IF(D1122="C",7-SUM(AR1122:AU1122))))
        &lt;0,
        0,
        IF(D1122="A",13-SUM(AR1122:AU1122),IF(D1122="B",11-SUM(AR1122:AU1122),IF(D1122="C",7-SUM(AR1122:AU1122))))
      )
      *AE1122/C1122, 0
    )
    *C1122 = 0,
    0,
    ROUNDUP(
      IF(
        IF(D1122="A",13-SUM(AR1122:AU1122),IF(D1122="B",11-SUM(AR1122:AU1122),IF(D1122="C",7-SUM(AR1122:AU1122))))
        &lt;0,
        0,
        IF(D1122="A",13-SUM(AR1122:AU1122),IF(D1122="B",11-SUM(AR1122:AU1122),IF(D1122="C",7-SUM(AR1122:AU1122))))
      )
      *AE1122/C1122, 0
    ) *C1122
  )
)</f>
        <v>0</v>
      </c>
      <c r="AZ1122" s="26">
        <f>IF(OR(COUNTIF(AB1122,"&gt;="&amp;1.5)+COUNTIF(AA1122,"&gt;="&amp;1.5)+COUNTIF(Z1122,"&gt;="&amp;1.5)+COUNTIF(Y1122,"&gt;="&amp;1.5)+COUNTIF(X1122,"&gt;="&amp;1.5)&gt;=2,COUNTIF(AB1122,"&gt;="&amp;2)&gt;=1,AND(AA1122&gt;=1.5,AB1122&lt;=0.3,AI1122=0)),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+IFERROR(BA1122*C1122,0),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+IFERROR(BA1122*C1122,0),
IFERROR(AVERAGEIF(Tabela1[[#This Row],[COMPRA PADRÃO]:[COMPRA &gt;30%]],"&gt;"&amp;0,Tabela1[[#This Row],[COMPRA PADRÃO]:[COMPRA &gt;30%]]),
0))/Tabela1[[#This Row],[U/CX]],0)*Tabela1[[#This Row],[U/CX]])</f>
        <v>0</v>
      </c>
      <c r="BA1122" s="19"/>
      <c r="BB1122" s="19"/>
      <c r="BC1122" s="41"/>
      <c r="BD1122" s="43">
        <f t="shared" si="467"/>
        <v>2.6981132075471699</v>
      </c>
      <c r="BE1122" s="44">
        <f>Tabela1[[#This Row],[MÉDIA DIÁRIA]]*180</f>
        <v>485.66037735849056</v>
      </c>
      <c r="BF1122" s="44">
        <f>Tabela1[[#This Row],[MÉDIA DIÁRIA]]*IF(Tabela1[[#This Row],[ABC FAT]]="A",(13*22),IF(Tabela1[[#This Row],[ABC FAT]]="B",(9*22),IF(Tabela1[[#This Row],[ABC FAT]]="C",(3*22),0)))</f>
        <v>178.0754716981132</v>
      </c>
      <c r="BG1122" s="44">
        <f>SUM(Tabela1[[#This Row],[ESTOQUE TOTAL]],Tabela1[[#This Row],[TRÂNSITO TOTAL]])</f>
        <v>2876</v>
      </c>
      <c r="BH11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2.0590520590520593E-3</v>
      </c>
    </row>
    <row r="1123" spans="1:61" s="3" customFormat="1" x14ac:dyDescent="0.2">
      <c r="A1123" s="4" t="s">
        <v>296</v>
      </c>
      <c r="B1123" s="4" t="s">
        <v>300</v>
      </c>
      <c r="C1123" s="4">
        <v>500</v>
      </c>
      <c r="D1123" s="4" t="s">
        <v>85</v>
      </c>
      <c r="E1123" s="5"/>
      <c r="F1123" s="4"/>
      <c r="G1123" s="4"/>
      <c r="H1123" s="4">
        <v>350</v>
      </c>
      <c r="I1123" s="4">
        <v>225</v>
      </c>
      <c r="J1123" s="4">
        <v>500</v>
      </c>
      <c r="K1123" s="4">
        <v>175</v>
      </c>
      <c r="L1123" s="4"/>
      <c r="M1123" s="4">
        <v>50</v>
      </c>
      <c r="N1123" s="4">
        <v>75</v>
      </c>
      <c r="O1123" s="4">
        <v>150</v>
      </c>
      <c r="P1123" s="4">
        <v>50</v>
      </c>
      <c r="Q1123" s="13">
        <f t="shared" si="442"/>
        <v>0</v>
      </c>
      <c r="R1123" s="16">
        <f t="shared" si="443"/>
        <v>0</v>
      </c>
      <c r="S1123" s="16">
        <f t="shared" si="444"/>
        <v>0</v>
      </c>
      <c r="T1123" s="16">
        <f t="shared" si="445"/>
        <v>1.7777777777777777</v>
      </c>
      <c r="U1123" s="16">
        <f t="shared" si="446"/>
        <v>1.1428571428571428</v>
      </c>
      <c r="V1123" s="16">
        <f t="shared" si="447"/>
        <v>2.5396825396825395</v>
      </c>
      <c r="W1123" s="16">
        <f t="shared" si="448"/>
        <v>0.88888888888888884</v>
      </c>
      <c r="X1123" s="16">
        <f t="shared" si="449"/>
        <v>0</v>
      </c>
      <c r="Y1123" s="16">
        <f t="shared" si="450"/>
        <v>0.25396825396825395</v>
      </c>
      <c r="Z1123" s="16">
        <f t="shared" si="451"/>
        <v>0.38095238095238093</v>
      </c>
      <c r="AA1123" s="16">
        <f t="shared" si="452"/>
        <v>0.76190476190476186</v>
      </c>
      <c r="AB1123" s="17">
        <f t="shared" si="453"/>
        <v>0.25396825396825395</v>
      </c>
      <c r="AC1123" s="15">
        <v>2426</v>
      </c>
      <c r="AD1123" s="14">
        <f>AVERAGE(Tabela1[[#This Row],[202407-JUL]:[202506-JUN]])</f>
        <v>196.875</v>
      </c>
      <c r="AE1123" s="14">
        <f t="shared" si="454"/>
        <v>245.83333333333334</v>
      </c>
      <c r="AF1123" s="5">
        <v>0</v>
      </c>
      <c r="AG1123" s="6">
        <v>6350</v>
      </c>
      <c r="AH1123" s="4">
        <v>0</v>
      </c>
      <c r="AI1123" s="23">
        <f>SUM(Tabela1[[#This Row],[ESTOQUE RJ]:[ESTOQUE SC]])</f>
        <v>6350</v>
      </c>
      <c r="AJ1123" s="4">
        <v>200</v>
      </c>
      <c r="AK1123" s="4">
        <v>0</v>
      </c>
      <c r="AL1123" s="24">
        <f>SUM(Tabela1[[#This Row],[QTD CONTAINER]:[QTD FÁBRICA]])</f>
        <v>200</v>
      </c>
      <c r="AM1123" s="7">
        <f t="shared" si="455"/>
        <v>32.253968253968253</v>
      </c>
      <c r="AN1123" s="7">
        <f t="shared" si="456"/>
        <v>0</v>
      </c>
      <c r="AO1123" s="8">
        <f t="shared" si="457"/>
        <v>1.0158730158730158</v>
      </c>
      <c r="AP1123" s="9">
        <f t="shared" si="458"/>
        <v>0</v>
      </c>
      <c r="AQ1123" s="25">
        <f t="shared" si="459"/>
        <v>33.269841269841265</v>
      </c>
      <c r="AR1123" s="18">
        <f t="shared" si="460"/>
        <v>25.83050847457627</v>
      </c>
      <c r="AS1123" s="7">
        <f t="shared" si="461"/>
        <v>0</v>
      </c>
      <c r="AT1123" s="8">
        <f t="shared" si="462"/>
        <v>0.81355932203389825</v>
      </c>
      <c r="AU1123" s="9">
        <f t="shared" si="463"/>
        <v>0</v>
      </c>
      <c r="AV1123" s="10">
        <f t="shared" si="464"/>
        <v>26.64406779661017</v>
      </c>
      <c r="AW1123" s="22">
        <f t="shared" si="465"/>
        <v>0</v>
      </c>
      <c r="AX1123" s="5">
        <f t="shared" si="466"/>
        <v>0</v>
      </c>
      <c r="AY1123" s="4">
        <f>IF(
  AND(Tabela1[[#This Row],[GRUPO | ITEM]]="PALHETAS",NOT(OR(MID(Tabela1[[#This Row],[ITEM]],1,5)="YN-PF",MID(Tabela1[[#This Row],[ITEM]],1,5)="YN-PC"))),
  0,
  IF(
    ROUNDUP(
      IF(
        IF(D1123="A",13-SUM(AR1123:AU1123),IF(D1123="B",11-SUM(AR1123:AU1123),IF(D1123="C",7-SUM(AR1123:AU1123))))
        &lt;0,
        0,
        IF(D1123="A",13-SUM(AR1123:AU1123),IF(D1123="B",11-SUM(AR1123:AU1123),IF(D1123="C",7-SUM(AR1123:AU1123))))
      )
      *AE1123/C1123, 0
    )
    *C1123 = 0,
    0,
    ROUNDUP(
      IF(
        IF(D1123="A",13-SUM(AR1123:AU1123),IF(D1123="B",11-SUM(AR1123:AU1123),IF(D1123="C",7-SUM(AR1123:AU1123))))
        &lt;0,
        0,
        IF(D1123="A",13-SUM(AR1123:AU1123),IF(D1123="B",11-SUM(AR1123:AU1123),IF(D1123="C",7-SUM(AR1123:AU1123))))
      )
      *AE1123/C1123, 0
    ) *C1123
  )
)</f>
        <v>0</v>
      </c>
      <c r="AZ1123" s="26">
        <f>IF(OR(COUNTIF(AB1123,"&gt;="&amp;1.5)+COUNTIF(AA1123,"&gt;="&amp;1.5)+COUNTIF(Z1123,"&gt;="&amp;1.5)+COUNTIF(Y1123,"&gt;="&amp;1.5)+COUNTIF(X1123,"&gt;="&amp;1.5)&gt;=2,COUNTIF(AB1123,"&gt;="&amp;2)&gt;=1,AND(AA1123&gt;=1.5,AB1123&lt;=0.3,AI1123=0)),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+IFERROR(BA1123*C1123,0),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+IFERROR(BA1123*C1123,0),
IFERROR(AVERAGEIF(Tabela1[[#This Row],[COMPRA PADRÃO]:[COMPRA &gt;30%]],"&gt;"&amp;0,Tabela1[[#This Row],[COMPRA PADRÃO]:[COMPRA &gt;30%]]),
0))/Tabela1[[#This Row],[U/CX]],0)*Tabela1[[#This Row],[U/CX]])</f>
        <v>0</v>
      </c>
      <c r="BA1123" s="19"/>
      <c r="BB1123" s="19"/>
      <c r="BC1123" s="5"/>
      <c r="BD1123" s="43">
        <f t="shared" si="467"/>
        <v>5.9433962264150946</v>
      </c>
      <c r="BE1123" s="44">
        <f>Tabela1[[#This Row],[MÉDIA DIÁRIA]]*180</f>
        <v>1069.8113207547169</v>
      </c>
      <c r="BF1123" s="44">
        <f>Tabela1[[#This Row],[MÉDIA DIÁRIA]]*IF(Tabela1[[#This Row],[ABC FAT]]="A",(13*22),IF(Tabela1[[#This Row],[ABC FAT]]="B",(9*22),IF(Tabela1[[#This Row],[ABC FAT]]="C",(3*22),0)))</f>
        <v>392.26415094339626</v>
      </c>
      <c r="BG1123" s="44">
        <f>SUM(Tabela1[[#This Row],[ESTOQUE TOTAL]],Tabela1[[#This Row],[TRÂNSITO TOTAL]])</f>
        <v>6550</v>
      </c>
      <c r="BH11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9.3474426807760151E-4</v>
      </c>
    </row>
    <row r="1124" spans="1:61" s="3" customFormat="1" x14ac:dyDescent="0.2">
      <c r="A1124" s="4" t="s">
        <v>768</v>
      </c>
      <c r="B1124" s="4" t="s">
        <v>773</v>
      </c>
      <c r="C1124" s="4">
        <v>20</v>
      </c>
      <c r="D1124" s="4" t="s">
        <v>85</v>
      </c>
      <c r="E1124" s="5"/>
      <c r="F1124" s="4"/>
      <c r="G1124" s="4"/>
      <c r="H1124" s="4"/>
      <c r="I1124" s="4"/>
      <c r="J1124" s="4"/>
      <c r="K1124" s="4">
        <v>10</v>
      </c>
      <c r="L1124" s="4">
        <v>50</v>
      </c>
      <c r="M1124" s="4">
        <v>5</v>
      </c>
      <c r="N1124" s="4">
        <v>130</v>
      </c>
      <c r="O1124" s="4">
        <v>70</v>
      </c>
      <c r="P1124" s="4">
        <v>30</v>
      </c>
      <c r="Q1124" s="13">
        <f t="shared" si="442"/>
        <v>0</v>
      </c>
      <c r="R1124" s="16">
        <f t="shared" si="443"/>
        <v>0</v>
      </c>
      <c r="S1124" s="16">
        <f t="shared" si="444"/>
        <v>0</v>
      </c>
      <c r="T1124" s="16">
        <f t="shared" si="445"/>
        <v>0</v>
      </c>
      <c r="U1124" s="16">
        <f t="shared" si="446"/>
        <v>0</v>
      </c>
      <c r="V1124" s="16">
        <f t="shared" si="447"/>
        <v>0</v>
      </c>
      <c r="W1124" s="16">
        <f t="shared" si="448"/>
        <v>0.20338983050847459</v>
      </c>
      <c r="X1124" s="16">
        <f t="shared" si="449"/>
        <v>1.0169491525423728</v>
      </c>
      <c r="Y1124" s="16">
        <f t="shared" si="450"/>
        <v>0.10169491525423729</v>
      </c>
      <c r="Z1124" s="16">
        <f t="shared" si="451"/>
        <v>2.6440677966101696</v>
      </c>
      <c r="AA1124" s="16">
        <f t="shared" si="452"/>
        <v>1.423728813559322</v>
      </c>
      <c r="AB1124" s="17">
        <f t="shared" si="453"/>
        <v>0.61016949152542377</v>
      </c>
      <c r="AC1124" s="15">
        <v>3226.65</v>
      </c>
      <c r="AD1124" s="14">
        <f>AVERAGE(Tabela1[[#This Row],[202407-JUL]:[202506-JUN]])</f>
        <v>49.166666666666664</v>
      </c>
      <c r="AE1124" s="14">
        <f t="shared" si="454"/>
        <v>70</v>
      </c>
      <c r="AF1124" s="5">
        <v>0</v>
      </c>
      <c r="AG1124" s="6">
        <v>459</v>
      </c>
      <c r="AH1124" s="4">
        <v>640</v>
      </c>
      <c r="AI1124" s="23">
        <f>SUM(Tabela1[[#This Row],[ESTOQUE RJ]:[ESTOQUE SC]])</f>
        <v>1099</v>
      </c>
      <c r="AJ1124" s="4">
        <v>0</v>
      </c>
      <c r="AK1124" s="4">
        <v>0</v>
      </c>
      <c r="AL1124" s="24">
        <f>SUM(Tabela1[[#This Row],[QTD CONTAINER]:[QTD FÁBRICA]])</f>
        <v>0</v>
      </c>
      <c r="AM1124" s="7">
        <f t="shared" si="455"/>
        <v>9.3355932203389838</v>
      </c>
      <c r="AN1124" s="7">
        <f t="shared" si="456"/>
        <v>13.016949152542374</v>
      </c>
      <c r="AO1124" s="8">
        <f t="shared" si="457"/>
        <v>0</v>
      </c>
      <c r="AP1124" s="9">
        <f t="shared" si="458"/>
        <v>0</v>
      </c>
      <c r="AQ1124" s="25">
        <f t="shared" si="459"/>
        <v>22.352542372881359</v>
      </c>
      <c r="AR1124" s="18">
        <f t="shared" si="460"/>
        <v>6.5571428571428569</v>
      </c>
      <c r="AS1124" s="7">
        <f t="shared" si="461"/>
        <v>9.1428571428571423</v>
      </c>
      <c r="AT1124" s="8">
        <f t="shared" si="462"/>
        <v>0</v>
      </c>
      <c r="AU1124" s="9">
        <f t="shared" si="463"/>
        <v>0</v>
      </c>
      <c r="AV1124" s="10">
        <f t="shared" si="464"/>
        <v>15.7</v>
      </c>
      <c r="AW1124" s="22">
        <f t="shared" si="465"/>
        <v>0</v>
      </c>
      <c r="AX1124" s="5">
        <f t="shared" si="466"/>
        <v>0</v>
      </c>
      <c r="AY1124" s="4">
        <f>IF(
  AND(Tabela1[[#This Row],[GRUPO | ITEM]]="PALHETAS",NOT(OR(MID(Tabela1[[#This Row],[ITEM]],1,5)="YN-PF",MID(Tabela1[[#This Row],[ITEM]],1,5)="YN-PC"))),
  0,
  IF(
    ROUNDUP(
      IF(
        IF(D1124="A",13-SUM(AR1124:AU1124),IF(D1124="B",11-SUM(AR1124:AU1124),IF(D1124="C",7-SUM(AR1124:AU1124))))
        &lt;0,
        0,
        IF(D1124="A",13-SUM(AR1124:AU1124),IF(D1124="B",11-SUM(AR1124:AU1124),IF(D1124="C",7-SUM(AR1124:AU1124))))
      )
      *AE1124/C1124, 0
    )
    *C1124 = 0,
    0,
    ROUNDUP(
      IF(
        IF(D1124="A",13-SUM(AR1124:AU1124),IF(D1124="B",11-SUM(AR1124:AU1124),IF(D1124="C",7-SUM(AR1124:AU1124))))
        &lt;0,
        0,
        IF(D1124="A",13-SUM(AR1124:AU1124),IF(D1124="B",11-SUM(AR1124:AU1124),IF(D1124="C",7-SUM(AR1124:AU1124))))
      )
      *AE1124/C1124, 0
    ) *C1124
  )
)</f>
        <v>0</v>
      </c>
      <c r="AZ1124" s="26">
        <f>IF(OR(COUNTIF(AB1124,"&gt;="&amp;1.5)+COUNTIF(AA1124,"&gt;="&amp;1.5)+COUNTIF(Z1124,"&gt;="&amp;1.5)+COUNTIF(Y1124,"&gt;="&amp;1.5)+COUNTIF(X1124,"&gt;="&amp;1.5)&gt;=2,COUNTIF(AB1124,"&gt;="&amp;2)&gt;=1,AND(AA1124&gt;=1.5,AB1124&lt;=0.3,AI1124=0)),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+IFERROR(BA1124*C1124,0),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+IFERROR(BA1124*C1124,0),
IFERROR(AVERAGEIF(Tabela1[[#This Row],[COMPRA PADRÃO]:[COMPRA &gt;30%]],"&gt;"&amp;0,Tabela1[[#This Row],[COMPRA PADRÃO]:[COMPRA &gt;30%]]),
0))/Tabela1[[#This Row],[U/CX]],0)*Tabela1[[#This Row],[U/CX]])</f>
        <v>0</v>
      </c>
      <c r="BA1124" s="19"/>
      <c r="BB1124" s="19"/>
      <c r="BC1124" s="5"/>
      <c r="BD1124" s="43">
        <f t="shared" si="467"/>
        <v>1.1132075471698113</v>
      </c>
      <c r="BE1124" s="44">
        <f>Tabela1[[#This Row],[MÉDIA DIÁRIA]]*180</f>
        <v>200.37735849056602</v>
      </c>
      <c r="BF1124" s="44">
        <f>Tabela1[[#This Row],[MÉDIA DIÁRIA]]*IF(Tabela1[[#This Row],[ABC FAT]]="A",(13*22),IF(Tabela1[[#This Row],[ABC FAT]]="B",(9*22),IF(Tabela1[[#This Row],[ABC FAT]]="C",(3*22),0)))</f>
        <v>73.471698113207552</v>
      </c>
      <c r="BG1124" s="44">
        <f>SUM(Tabela1[[#This Row],[ESTOQUE TOTAL]],Tabela1[[#This Row],[TRÂNSITO TOTAL]])</f>
        <v>1099</v>
      </c>
      <c r="BH11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4.9905838041431269E-3</v>
      </c>
    </row>
    <row r="1125" spans="1:61" s="3" customFormat="1" x14ac:dyDescent="0.2">
      <c r="A1125" s="4" t="s">
        <v>210</v>
      </c>
      <c r="B1125" s="4" t="s">
        <v>1078</v>
      </c>
      <c r="C1125" s="4">
        <v>50</v>
      </c>
      <c r="D1125" s="4" t="s">
        <v>85</v>
      </c>
      <c r="E1125" s="5"/>
      <c r="F1125" s="4"/>
      <c r="G1125" s="4"/>
      <c r="H1125" s="4"/>
      <c r="I1125" s="4"/>
      <c r="J1125" s="4"/>
      <c r="K1125" s="4"/>
      <c r="L1125" s="4">
        <v>29</v>
      </c>
      <c r="M1125" s="4">
        <v>42</v>
      </c>
      <c r="N1125" s="4">
        <v>51</v>
      </c>
      <c r="O1125" s="4">
        <v>10</v>
      </c>
      <c r="P1125" s="4">
        <v>64</v>
      </c>
      <c r="Q1125" s="13">
        <f t="shared" si="442"/>
        <v>0</v>
      </c>
      <c r="R1125" s="16">
        <f t="shared" si="443"/>
        <v>0</v>
      </c>
      <c r="S1125" s="16">
        <f t="shared" si="444"/>
        <v>0</v>
      </c>
      <c r="T1125" s="16">
        <f t="shared" si="445"/>
        <v>0</v>
      </c>
      <c r="U1125" s="16">
        <f t="shared" si="446"/>
        <v>0</v>
      </c>
      <c r="V1125" s="16">
        <f t="shared" si="447"/>
        <v>0</v>
      </c>
      <c r="W1125" s="16">
        <f t="shared" si="448"/>
        <v>0</v>
      </c>
      <c r="X1125" s="16">
        <f t="shared" si="449"/>
        <v>0.73979591836734693</v>
      </c>
      <c r="Y1125" s="16">
        <f t="shared" si="450"/>
        <v>1.0714285714285714</v>
      </c>
      <c r="Z1125" s="16">
        <f t="shared" si="451"/>
        <v>1.3010204081632653</v>
      </c>
      <c r="AA1125" s="16">
        <f t="shared" si="452"/>
        <v>0.25510204081632654</v>
      </c>
      <c r="AB1125" s="17">
        <f t="shared" si="453"/>
        <v>1.6326530612244896</v>
      </c>
      <c r="AC1125" s="15">
        <v>11403.89</v>
      </c>
      <c r="AD1125" s="14">
        <f>AVERAGE(Tabela1[[#This Row],[202407-JUL]:[202506-JUN]])</f>
        <v>39.200000000000003</v>
      </c>
      <c r="AE1125" s="14">
        <f t="shared" si="454"/>
        <v>46.5</v>
      </c>
      <c r="AF1125" s="5">
        <v>0</v>
      </c>
      <c r="AG1125" s="6">
        <v>748</v>
      </c>
      <c r="AH1125" s="4">
        <v>0</v>
      </c>
      <c r="AI1125" s="23">
        <f>SUM(Tabela1[[#This Row],[ESTOQUE RJ]:[ESTOQUE SC]])</f>
        <v>748</v>
      </c>
      <c r="AJ1125" s="4">
        <v>0</v>
      </c>
      <c r="AK1125" s="4">
        <v>0</v>
      </c>
      <c r="AL1125" s="24">
        <f>SUM(Tabela1[[#This Row],[QTD CONTAINER]:[QTD FÁBRICA]])</f>
        <v>0</v>
      </c>
      <c r="AM1125" s="7">
        <f t="shared" si="455"/>
        <v>19.081632653061224</v>
      </c>
      <c r="AN1125" s="7">
        <f t="shared" si="456"/>
        <v>0</v>
      </c>
      <c r="AO1125" s="8">
        <f t="shared" si="457"/>
        <v>0</v>
      </c>
      <c r="AP1125" s="9">
        <f t="shared" si="458"/>
        <v>0</v>
      </c>
      <c r="AQ1125" s="25">
        <f t="shared" si="459"/>
        <v>19.081632653061224</v>
      </c>
      <c r="AR1125" s="18">
        <f t="shared" si="460"/>
        <v>16.086021505376344</v>
      </c>
      <c r="AS1125" s="7">
        <f t="shared" si="461"/>
        <v>0</v>
      </c>
      <c r="AT1125" s="8">
        <f t="shared" si="462"/>
        <v>0</v>
      </c>
      <c r="AU1125" s="9">
        <f t="shared" si="463"/>
        <v>0</v>
      </c>
      <c r="AV1125" s="10">
        <f t="shared" si="464"/>
        <v>16.086021505376344</v>
      </c>
      <c r="AW1125" s="22">
        <f t="shared" si="465"/>
        <v>0</v>
      </c>
      <c r="AX1125" s="5">
        <f t="shared" si="466"/>
        <v>0</v>
      </c>
      <c r="AY1125" s="4">
        <f>IF(
  AND(Tabela1[[#This Row],[GRUPO | ITEM]]="PALHETAS",NOT(OR(MID(Tabela1[[#This Row],[ITEM]],1,5)="YN-PF",MID(Tabela1[[#This Row],[ITEM]],1,5)="YN-PC"))),
  0,
  IF(
    ROUNDUP(
      IF(
        IF(D1125="A",13-SUM(AR1125:AU1125),IF(D1125="B",11-SUM(AR1125:AU1125),IF(D1125="C",7-SUM(AR1125:AU1125))))
        &lt;0,
        0,
        IF(D1125="A",13-SUM(AR1125:AU1125),IF(D1125="B",11-SUM(AR1125:AU1125),IF(D1125="C",7-SUM(AR1125:AU1125))))
      )
      *AE1125/C1125, 0
    )
    *C1125 = 0,
    0,
    ROUNDUP(
      IF(
        IF(D1125="A",13-SUM(AR1125:AU1125),IF(D1125="B",11-SUM(AR1125:AU1125),IF(D1125="C",7-SUM(AR1125:AU1125))))
        &lt;0,
        0,
        IF(D1125="A",13-SUM(AR1125:AU1125),IF(D1125="B",11-SUM(AR1125:AU1125),IF(D1125="C",7-SUM(AR1125:AU1125))))
      )
      *AE1125/C1125, 0
    ) *C1125
  )
)</f>
        <v>0</v>
      </c>
      <c r="AZ1125" s="26">
        <f>IF(OR(COUNTIF(AB1125,"&gt;="&amp;1.5)+COUNTIF(AA1125,"&gt;="&amp;1.5)+COUNTIF(Z1125,"&gt;="&amp;1.5)+COUNTIF(Y1125,"&gt;="&amp;1.5)+COUNTIF(X1125,"&gt;="&amp;1.5)&gt;=2,COUNTIF(AB1125,"&gt;="&amp;2)&gt;=1,AND(AA1125&gt;=1.5,AB1125&lt;=0.3,AI1125=0)),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+IFERROR(BA1125*C1125,0),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+IFERROR(BA1125*C1125,0),
IFERROR(AVERAGEIF(Tabela1[[#This Row],[COMPRA PADRÃO]:[COMPRA &gt;30%]],"&gt;"&amp;0,Tabela1[[#This Row],[COMPRA PADRÃO]:[COMPRA &gt;30%]]),
0))/Tabela1[[#This Row],[U/CX]],0)*Tabela1[[#This Row],[U/CX]])</f>
        <v>0</v>
      </c>
      <c r="BA1125" s="19"/>
      <c r="BB1125" s="19"/>
      <c r="BC1125" s="5"/>
      <c r="BD1125" s="43">
        <f t="shared" si="467"/>
        <v>0.73962264150943391</v>
      </c>
      <c r="BE1125" s="44">
        <f>Tabela1[[#This Row],[MÉDIA DIÁRIA]]*180</f>
        <v>133.1320754716981</v>
      </c>
      <c r="BF1125" s="44">
        <f>Tabela1[[#This Row],[MÉDIA DIÁRIA]]*IF(Tabela1[[#This Row],[ABC FAT]]="A",(13*22),IF(Tabela1[[#This Row],[ABC FAT]]="B",(9*22),IF(Tabela1[[#This Row],[ABC FAT]]="C",(3*22),0)))</f>
        <v>48.81509433962264</v>
      </c>
      <c r="BG1125" s="44">
        <f>SUM(Tabela1[[#This Row],[ESTOQUE TOTAL]],Tabela1[[#This Row],[TRÂNSITO TOTAL]])</f>
        <v>748</v>
      </c>
      <c r="BH11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7.5113378684807264E-3</v>
      </c>
    </row>
    <row r="1126" spans="1:61" s="3" customFormat="1" x14ac:dyDescent="0.2">
      <c r="A1126" s="4" t="s">
        <v>39</v>
      </c>
      <c r="B1126" s="4" t="s">
        <v>738</v>
      </c>
      <c r="C1126" s="4">
        <v>100</v>
      </c>
      <c r="D1126" s="4" t="s">
        <v>85</v>
      </c>
      <c r="E1126" s="5"/>
      <c r="F1126" s="4">
        <v>100</v>
      </c>
      <c r="G1126" s="4">
        <v>100</v>
      </c>
      <c r="H1126" s="4"/>
      <c r="I1126" s="4"/>
      <c r="J1126" s="4"/>
      <c r="K1126" s="4">
        <v>10</v>
      </c>
      <c r="L1126" s="4">
        <v>100</v>
      </c>
      <c r="M1126" s="4"/>
      <c r="N1126" s="4"/>
      <c r="O1126" s="4"/>
      <c r="P1126" s="4"/>
      <c r="Q1126" s="13">
        <f t="shared" si="442"/>
        <v>0</v>
      </c>
      <c r="R1126" s="16">
        <f t="shared" si="443"/>
        <v>1.2903225806451613</v>
      </c>
      <c r="S1126" s="16">
        <f t="shared" si="444"/>
        <v>1.2903225806451613</v>
      </c>
      <c r="T1126" s="16">
        <f t="shared" si="445"/>
        <v>0</v>
      </c>
      <c r="U1126" s="16">
        <f t="shared" si="446"/>
        <v>0</v>
      </c>
      <c r="V1126" s="16">
        <f t="shared" si="447"/>
        <v>0</v>
      </c>
      <c r="W1126" s="16">
        <f t="shared" si="448"/>
        <v>0.12903225806451613</v>
      </c>
      <c r="X1126" s="16">
        <f t="shared" si="449"/>
        <v>1.2903225806451613</v>
      </c>
      <c r="Y1126" s="16">
        <f t="shared" si="450"/>
        <v>0</v>
      </c>
      <c r="Z1126" s="16">
        <f t="shared" si="451"/>
        <v>0</v>
      </c>
      <c r="AA1126" s="16">
        <f t="shared" si="452"/>
        <v>0</v>
      </c>
      <c r="AB1126" s="17">
        <f t="shared" si="453"/>
        <v>0</v>
      </c>
      <c r="AC1126" s="15">
        <v>3715.7</v>
      </c>
      <c r="AD1126" s="14">
        <f>AVERAGE(Tabela1[[#This Row],[202407-JUL]:[202506-JUN]])</f>
        <v>77.5</v>
      </c>
      <c r="AE1126" s="14">
        <f t="shared" si="454"/>
        <v>100</v>
      </c>
      <c r="AF1126" s="5">
        <v>0</v>
      </c>
      <c r="AG1126" s="6">
        <v>1223</v>
      </c>
      <c r="AH1126" s="4">
        <v>0</v>
      </c>
      <c r="AI1126" s="23">
        <f>SUM(Tabela1[[#This Row],[ESTOQUE RJ]:[ESTOQUE SC]])</f>
        <v>1223</v>
      </c>
      <c r="AJ1126" s="4">
        <v>0</v>
      </c>
      <c r="AK1126" s="4">
        <v>0</v>
      </c>
      <c r="AL1126" s="24">
        <f>SUM(Tabela1[[#This Row],[QTD CONTAINER]:[QTD FÁBRICA]])</f>
        <v>0</v>
      </c>
      <c r="AM1126" s="7">
        <f t="shared" si="455"/>
        <v>15.780645161290323</v>
      </c>
      <c r="AN1126" s="7">
        <f t="shared" si="456"/>
        <v>0</v>
      </c>
      <c r="AO1126" s="8">
        <f t="shared" si="457"/>
        <v>0</v>
      </c>
      <c r="AP1126" s="9">
        <f t="shared" si="458"/>
        <v>0</v>
      </c>
      <c r="AQ1126" s="25">
        <f t="shared" si="459"/>
        <v>15.780645161290323</v>
      </c>
      <c r="AR1126" s="18">
        <f t="shared" si="460"/>
        <v>12.23</v>
      </c>
      <c r="AS1126" s="7">
        <f t="shared" si="461"/>
        <v>0</v>
      </c>
      <c r="AT1126" s="8">
        <f t="shared" si="462"/>
        <v>0</v>
      </c>
      <c r="AU1126" s="9">
        <f t="shared" si="463"/>
        <v>0</v>
      </c>
      <c r="AV1126" s="10">
        <f t="shared" si="464"/>
        <v>12.23</v>
      </c>
      <c r="AW1126" s="22">
        <f t="shared" si="465"/>
        <v>0</v>
      </c>
      <c r="AX1126" s="5">
        <f t="shared" si="466"/>
        <v>0</v>
      </c>
      <c r="AY1126" s="4">
        <f>IF(
  AND(Tabela1[[#This Row],[GRUPO | ITEM]]="PALHETAS",NOT(OR(MID(Tabela1[[#This Row],[ITEM]],1,5)="YN-PF",MID(Tabela1[[#This Row],[ITEM]],1,5)="YN-PC"))),
  0,
  IF(
    ROUNDUP(
      IF(
        IF(D1126="A",13-SUM(AR1126:AU1126),IF(D1126="B",11-SUM(AR1126:AU1126),IF(D1126="C",7-SUM(AR1126:AU1126))))
        &lt;0,
        0,
        IF(D1126="A",13-SUM(AR1126:AU1126),IF(D1126="B",11-SUM(AR1126:AU1126),IF(D1126="C",7-SUM(AR1126:AU1126))))
      )
      *AE1126/C1126, 0
    )
    *C1126 = 0,
    0,
    ROUNDUP(
      IF(
        IF(D1126="A",13-SUM(AR1126:AU1126),IF(D1126="B",11-SUM(AR1126:AU1126),IF(D1126="C",7-SUM(AR1126:AU1126))))
        &lt;0,
        0,
        IF(D1126="A",13-SUM(AR1126:AU1126),IF(D1126="B",11-SUM(AR1126:AU1126),IF(D1126="C",7-SUM(AR1126:AU1126))))
      )
      *AE1126/C1126, 0
    ) *C1126
  )
)</f>
        <v>0</v>
      </c>
      <c r="AZ1126" s="26">
        <f>IF(OR(COUNTIF(AB1126,"&gt;="&amp;1.5)+COUNTIF(AA1126,"&gt;="&amp;1.5)+COUNTIF(Z1126,"&gt;="&amp;1.5)+COUNTIF(Y1126,"&gt;="&amp;1.5)+COUNTIF(X1126,"&gt;="&amp;1.5)&gt;=2,COUNTIF(AB1126,"&gt;="&amp;2)&gt;=1,AND(AA1126&gt;=1.5,AB1126&lt;=0.3,AI1126=0)),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+IFERROR(BA1126*C1126,0),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+IFERROR(BA1126*C1126,0),
IFERROR(AVERAGEIF(Tabela1[[#This Row],[COMPRA PADRÃO]:[COMPRA &gt;30%]],"&gt;"&amp;0,Tabela1[[#This Row],[COMPRA PADRÃO]:[COMPRA &gt;30%]]),
0))/Tabela1[[#This Row],[U/CX]],0)*Tabela1[[#This Row],[U/CX]])</f>
        <v>0</v>
      </c>
      <c r="BA1126" s="19"/>
      <c r="BB1126" s="19"/>
      <c r="BC1126" s="5"/>
      <c r="BD1126" s="43">
        <f t="shared" si="467"/>
        <v>1.1698113207547169</v>
      </c>
      <c r="BE1126" s="44">
        <f>Tabela1[[#This Row],[MÉDIA DIÁRIA]]*180</f>
        <v>210.56603773584905</v>
      </c>
      <c r="BF1126" s="44">
        <f>Tabela1[[#This Row],[MÉDIA DIÁRIA]]*IF(Tabela1[[#This Row],[ABC FAT]]="A",(13*22),IF(Tabela1[[#This Row],[ABC FAT]]="B",(9*22),IF(Tabela1[[#This Row],[ABC FAT]]="C",(3*22),0)))</f>
        <v>77.20754716981132</v>
      </c>
      <c r="BG1126" s="44">
        <f>SUM(Tabela1[[#This Row],[ESTOQUE TOTAL]],Tabela1[[#This Row],[TRÂNSITO TOTAL]])</f>
        <v>1223</v>
      </c>
      <c r="BH11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4.7491039426523296E-3</v>
      </c>
    </row>
    <row r="1127" spans="1:61" s="3" customFormat="1" x14ac:dyDescent="0.2">
      <c r="A1127" s="4" t="s">
        <v>34</v>
      </c>
      <c r="B1127" s="4" t="s">
        <v>548</v>
      </c>
      <c r="C1127" s="4">
        <v>500</v>
      </c>
      <c r="D1127" s="4" t="s">
        <v>85</v>
      </c>
      <c r="E1127" s="5"/>
      <c r="F1127" s="4"/>
      <c r="G1127" s="4">
        <v>20</v>
      </c>
      <c r="H1127" s="4">
        <v>10</v>
      </c>
      <c r="I1127" s="4">
        <v>10</v>
      </c>
      <c r="J1127" s="4">
        <v>10</v>
      </c>
      <c r="K1127" s="4">
        <v>20</v>
      </c>
      <c r="L1127" s="4">
        <v>10</v>
      </c>
      <c r="M1127" s="4">
        <v>10</v>
      </c>
      <c r="N1127" s="4"/>
      <c r="O1127" s="4">
        <v>90</v>
      </c>
      <c r="P1127" s="4">
        <v>50</v>
      </c>
      <c r="Q1127" s="13">
        <f t="shared" si="442"/>
        <v>0</v>
      </c>
      <c r="R1127" s="16">
        <f t="shared" si="443"/>
        <v>0</v>
      </c>
      <c r="S1127" s="16">
        <f t="shared" si="444"/>
        <v>0.78260869565217384</v>
      </c>
      <c r="T1127" s="16">
        <f t="shared" si="445"/>
        <v>0.39130434782608692</v>
      </c>
      <c r="U1127" s="16">
        <f t="shared" si="446"/>
        <v>0.39130434782608692</v>
      </c>
      <c r="V1127" s="16">
        <f t="shared" si="447"/>
        <v>0.39130434782608692</v>
      </c>
      <c r="W1127" s="16">
        <f t="shared" si="448"/>
        <v>0.78260869565217384</v>
      </c>
      <c r="X1127" s="16">
        <f t="shared" si="449"/>
        <v>0.39130434782608692</v>
      </c>
      <c r="Y1127" s="16">
        <f t="shared" si="450"/>
        <v>0.39130434782608692</v>
      </c>
      <c r="Z1127" s="16">
        <f t="shared" si="451"/>
        <v>0</v>
      </c>
      <c r="AA1127" s="16">
        <f t="shared" si="452"/>
        <v>3.5217391304347823</v>
      </c>
      <c r="AB1127" s="17">
        <f t="shared" si="453"/>
        <v>1.9565217391304346</v>
      </c>
      <c r="AC1127" s="15">
        <v>1986.2</v>
      </c>
      <c r="AD1127" s="14">
        <f>AVERAGE(Tabela1[[#This Row],[202407-JUL]:[202506-JUN]])</f>
        <v>25.555555555555557</v>
      </c>
      <c r="AE1127" s="14">
        <f t="shared" si="454"/>
        <v>25.555555555555557</v>
      </c>
      <c r="AF1127" s="5">
        <v>0</v>
      </c>
      <c r="AG1127" s="6">
        <v>948</v>
      </c>
      <c r="AH1127" s="4">
        <v>0</v>
      </c>
      <c r="AI1127" s="23">
        <f>SUM(Tabela1[[#This Row],[ESTOQUE RJ]:[ESTOQUE SC]])</f>
        <v>948</v>
      </c>
      <c r="AJ1127" s="4">
        <v>0</v>
      </c>
      <c r="AK1127" s="4">
        <v>0</v>
      </c>
      <c r="AL1127" s="24">
        <f>SUM(Tabela1[[#This Row],[QTD CONTAINER]:[QTD FÁBRICA]])</f>
        <v>0</v>
      </c>
      <c r="AM1127" s="7">
        <f t="shared" si="455"/>
        <v>37.095652173913038</v>
      </c>
      <c r="AN1127" s="7">
        <f t="shared" si="456"/>
        <v>0</v>
      </c>
      <c r="AO1127" s="8">
        <f t="shared" si="457"/>
        <v>0</v>
      </c>
      <c r="AP1127" s="9">
        <f t="shared" si="458"/>
        <v>0</v>
      </c>
      <c r="AQ1127" s="25">
        <f t="shared" si="459"/>
        <v>37.095652173913038</v>
      </c>
      <c r="AR1127" s="18">
        <f t="shared" si="460"/>
        <v>37.095652173913038</v>
      </c>
      <c r="AS1127" s="7">
        <f t="shared" si="461"/>
        <v>0</v>
      </c>
      <c r="AT1127" s="8">
        <f t="shared" si="462"/>
        <v>0</v>
      </c>
      <c r="AU1127" s="9">
        <f t="shared" si="463"/>
        <v>0</v>
      </c>
      <c r="AV1127" s="10">
        <f t="shared" si="464"/>
        <v>37.095652173913038</v>
      </c>
      <c r="AW1127" s="22">
        <f t="shared" si="465"/>
        <v>19.565217391304348</v>
      </c>
      <c r="AX1127" s="5">
        <f t="shared" si="466"/>
        <v>0</v>
      </c>
      <c r="AY1127" s="4">
        <f>IF(
  AND(Tabela1[[#This Row],[GRUPO | ITEM]]="PALHETAS",NOT(OR(MID(Tabela1[[#This Row],[ITEM]],1,5)="YN-PF",MID(Tabela1[[#This Row],[ITEM]],1,5)="YN-PC"))),
  0,
  IF(
    ROUNDUP(
      IF(
        IF(D1127="A",13-SUM(AR1127:AU1127),IF(D1127="B",11-SUM(AR1127:AU1127),IF(D1127="C",7-SUM(AR1127:AU1127))))
        &lt;0,
        0,
        IF(D1127="A",13-SUM(AR1127:AU1127),IF(D1127="B",11-SUM(AR1127:AU1127),IF(D1127="C",7-SUM(AR1127:AU1127))))
      )
      *AE1127/C1127, 0
    )
    *C1127 = 0,
    0,
    ROUNDUP(
      IF(
        IF(D1127="A",13-SUM(AR1127:AU1127),IF(D1127="B",11-SUM(AR1127:AU1127),IF(D1127="C",7-SUM(AR1127:AU1127))))
        &lt;0,
        0,
        IF(D1127="A",13-SUM(AR1127:AU1127),IF(D1127="B",11-SUM(AR1127:AU1127),IF(D1127="C",7-SUM(AR1127:AU1127))))
      )
      *AE1127/C1127, 0
    ) *C1127
  )
)</f>
        <v>0</v>
      </c>
      <c r="AZ1127" s="26">
        <f>IF(OR(COUNTIF(AB1127,"&gt;="&amp;1.5)+COUNTIF(AA1127,"&gt;="&amp;1.5)+COUNTIF(Z1127,"&gt;="&amp;1.5)+COUNTIF(Y1127,"&gt;="&amp;1.5)+COUNTIF(X1127,"&gt;="&amp;1.5)&gt;=2,COUNTIF(AB1127,"&gt;="&amp;2)&gt;=1,AND(AA1127&gt;=1.5,AB1127&lt;=0.3,AI1127=0)),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+IFERROR(BA1127*C1127,0),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+IFERROR(BA1127*C1127,0),
IFERROR(AVERAGEIF(Tabela1[[#This Row],[COMPRA PADRÃO]:[COMPRA &gt;30%]],"&gt;"&amp;0,Tabela1[[#This Row],[COMPRA PADRÃO]:[COMPRA &gt;30%]]),
0))/Tabela1[[#This Row],[U/CX]],0)*Tabela1[[#This Row],[U/CX]])</f>
        <v>500</v>
      </c>
      <c r="BA1127" s="19"/>
      <c r="BB1127" s="19"/>
      <c r="BC1127" s="5"/>
      <c r="BD1127" s="43">
        <f t="shared" si="467"/>
        <v>0.86792452830188682</v>
      </c>
      <c r="BE1127" s="44">
        <f>Tabela1[[#This Row],[MÉDIA DIÁRIA]]*180</f>
        <v>156.22641509433961</v>
      </c>
      <c r="BF1127" s="44">
        <f>Tabela1[[#This Row],[MÉDIA DIÁRIA]]*IF(Tabela1[[#This Row],[ABC FAT]]="A",(13*22),IF(Tabela1[[#This Row],[ABC FAT]]="B",(9*22),IF(Tabela1[[#This Row],[ABC FAT]]="C",(3*22),0)))</f>
        <v>57.283018867924532</v>
      </c>
      <c r="BG1127" s="44">
        <f>SUM(Tabela1[[#This Row],[ESTOQUE TOTAL]],Tabela1[[#This Row],[TRÂNSITO TOTAL]])</f>
        <v>948</v>
      </c>
      <c r="BH11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6.4009661835748794E-3</v>
      </c>
    </row>
    <row r="1128" spans="1:61" s="3" customFormat="1" x14ac:dyDescent="0.2">
      <c r="A1128" s="4" t="s">
        <v>34</v>
      </c>
      <c r="B1128" s="4" t="s">
        <v>1164</v>
      </c>
      <c r="C1128" s="4">
        <v>250</v>
      </c>
      <c r="D1128" s="4" t="s">
        <v>85</v>
      </c>
      <c r="E1128" s="5"/>
      <c r="F1128" s="4">
        <v>10</v>
      </c>
      <c r="G1128" s="4">
        <v>10</v>
      </c>
      <c r="H1128" s="4"/>
      <c r="I1128" s="4">
        <v>10</v>
      </c>
      <c r="J1128" s="4"/>
      <c r="K1128" s="4"/>
      <c r="L1128" s="4"/>
      <c r="M1128" s="4">
        <v>10</v>
      </c>
      <c r="N1128" s="4">
        <v>10</v>
      </c>
      <c r="O1128" s="4">
        <v>20</v>
      </c>
      <c r="P1128" s="4">
        <v>10</v>
      </c>
      <c r="Q1128" s="13">
        <f t="shared" si="442"/>
        <v>0</v>
      </c>
      <c r="R1128" s="16">
        <f t="shared" si="443"/>
        <v>0.875</v>
      </c>
      <c r="S1128" s="16">
        <f t="shared" si="444"/>
        <v>0.875</v>
      </c>
      <c r="T1128" s="16">
        <f t="shared" si="445"/>
        <v>0</v>
      </c>
      <c r="U1128" s="16">
        <f t="shared" si="446"/>
        <v>0.875</v>
      </c>
      <c r="V1128" s="16">
        <f t="shared" si="447"/>
        <v>0</v>
      </c>
      <c r="W1128" s="16">
        <f t="shared" si="448"/>
        <v>0</v>
      </c>
      <c r="X1128" s="16">
        <f t="shared" si="449"/>
        <v>0</v>
      </c>
      <c r="Y1128" s="16">
        <f t="shared" si="450"/>
        <v>0.875</v>
      </c>
      <c r="Z1128" s="16">
        <f t="shared" si="451"/>
        <v>0.875</v>
      </c>
      <c r="AA1128" s="16">
        <f t="shared" si="452"/>
        <v>1.75</v>
      </c>
      <c r="AB1128" s="17">
        <f t="shared" si="453"/>
        <v>0.875</v>
      </c>
      <c r="AC1128" s="15">
        <v>1491.7</v>
      </c>
      <c r="AD1128" s="14">
        <f>AVERAGE(Tabela1[[#This Row],[202407-JUL]:[202506-JUN]])</f>
        <v>11.428571428571429</v>
      </c>
      <c r="AE1128" s="14">
        <f t="shared" si="454"/>
        <v>11.428571428571429</v>
      </c>
      <c r="AF1128" s="5">
        <v>0</v>
      </c>
      <c r="AG1128" s="6">
        <v>330</v>
      </c>
      <c r="AH1128" s="4">
        <v>0</v>
      </c>
      <c r="AI1128" s="23">
        <f>SUM(Tabela1[[#This Row],[ESTOQUE RJ]:[ESTOQUE SC]])</f>
        <v>330</v>
      </c>
      <c r="AJ1128" s="4">
        <v>0</v>
      </c>
      <c r="AK1128" s="4">
        <v>0</v>
      </c>
      <c r="AL1128" s="24">
        <f>SUM(Tabela1[[#This Row],[QTD CONTAINER]:[QTD FÁBRICA]])</f>
        <v>0</v>
      </c>
      <c r="AM1128" s="7">
        <f t="shared" si="455"/>
        <v>28.875</v>
      </c>
      <c r="AN1128" s="7">
        <f t="shared" si="456"/>
        <v>0</v>
      </c>
      <c r="AO1128" s="8">
        <f t="shared" si="457"/>
        <v>0</v>
      </c>
      <c r="AP1128" s="9">
        <f t="shared" si="458"/>
        <v>0</v>
      </c>
      <c r="AQ1128" s="25">
        <f t="shared" si="459"/>
        <v>28.875</v>
      </c>
      <c r="AR1128" s="18">
        <f t="shared" si="460"/>
        <v>28.875</v>
      </c>
      <c r="AS1128" s="7">
        <f t="shared" si="461"/>
        <v>0</v>
      </c>
      <c r="AT1128" s="8">
        <f t="shared" si="462"/>
        <v>0</v>
      </c>
      <c r="AU1128" s="9">
        <f t="shared" si="463"/>
        <v>0</v>
      </c>
      <c r="AV1128" s="10">
        <f t="shared" si="464"/>
        <v>28.875</v>
      </c>
      <c r="AW1128" s="22">
        <f t="shared" si="465"/>
        <v>0</v>
      </c>
      <c r="AX1128" s="5">
        <f t="shared" si="466"/>
        <v>0</v>
      </c>
      <c r="AY1128" s="4">
        <f>IF(
  AND(Tabela1[[#This Row],[GRUPO | ITEM]]="PALHETAS",NOT(OR(MID(Tabela1[[#This Row],[ITEM]],1,5)="YN-PF",MID(Tabela1[[#This Row],[ITEM]],1,5)="YN-PC"))),
  0,
  IF(
    ROUNDUP(
      IF(
        IF(D1128="A",13-SUM(AR1128:AU1128),IF(D1128="B",11-SUM(AR1128:AU1128),IF(D1128="C",7-SUM(AR1128:AU1128))))
        &lt;0,
        0,
        IF(D1128="A",13-SUM(AR1128:AU1128),IF(D1128="B",11-SUM(AR1128:AU1128),IF(D1128="C",7-SUM(AR1128:AU1128))))
      )
      *AE1128/C1128, 0
    )
    *C1128 = 0,
    0,
    ROUNDUP(
      IF(
        IF(D1128="A",13-SUM(AR1128:AU1128),IF(D1128="B",11-SUM(AR1128:AU1128),IF(D1128="C",7-SUM(AR1128:AU1128))))
        &lt;0,
        0,
        IF(D1128="A",13-SUM(AR1128:AU1128),IF(D1128="B",11-SUM(AR1128:AU1128),IF(D1128="C",7-SUM(AR1128:AU1128))))
      )
      *AE1128/C1128, 0
    ) *C1128
  )
)</f>
        <v>0</v>
      </c>
      <c r="AZ1128" s="26">
        <f>IF(OR(COUNTIF(AB1128,"&gt;="&amp;1.5)+COUNTIF(AA1128,"&gt;="&amp;1.5)+COUNTIF(Z1128,"&gt;="&amp;1.5)+COUNTIF(Y1128,"&gt;="&amp;1.5)+COUNTIF(X1128,"&gt;="&amp;1.5)&gt;=2,COUNTIF(AB1128,"&gt;="&amp;2)&gt;=1,AND(AA1128&gt;=1.5,AB1128&lt;=0.3,AI1128=0)),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+IFERROR(BA1128*C1128,0),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+IFERROR(BA1128*C1128,0),
IFERROR(AVERAGEIF(Tabela1[[#This Row],[COMPRA PADRÃO]:[COMPRA &gt;30%]],"&gt;"&amp;0,Tabela1[[#This Row],[COMPRA PADRÃO]:[COMPRA &gt;30%]]),
0))/Tabela1[[#This Row],[U/CX]],0)*Tabela1[[#This Row],[U/CX]])</f>
        <v>0</v>
      </c>
      <c r="BA1128" s="19"/>
      <c r="BB1128" s="19"/>
      <c r="BC1128" s="5"/>
      <c r="BD1128" s="43">
        <f t="shared" si="467"/>
        <v>0.30188679245283018</v>
      </c>
      <c r="BE1128" s="44">
        <f>Tabela1[[#This Row],[MÉDIA DIÁRIA]]*180</f>
        <v>54.339622641509429</v>
      </c>
      <c r="BF1128" s="44">
        <f>Tabela1[[#This Row],[MÉDIA DIÁRIA]]*IF(Tabela1[[#This Row],[ABC FAT]]="A",(13*22),IF(Tabela1[[#This Row],[ABC FAT]]="B",(9*22),IF(Tabela1[[#This Row],[ABC FAT]]="C",(3*22),0)))</f>
        <v>19.924528301886792</v>
      </c>
      <c r="BG1128" s="44">
        <f>SUM(Tabela1[[#This Row],[ESTOQUE TOTAL]],Tabela1[[#This Row],[TRÂNSITO TOTAL]])</f>
        <v>330</v>
      </c>
      <c r="BH11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1.8402777777777778E-2</v>
      </c>
    </row>
    <row r="1129" spans="1:61" s="3" customFormat="1" x14ac:dyDescent="0.2">
      <c r="A1129" s="4" t="s">
        <v>34</v>
      </c>
      <c r="B1129" s="4" t="s">
        <v>540</v>
      </c>
      <c r="C1129" s="4">
        <v>50</v>
      </c>
      <c r="D1129" s="4" t="s">
        <v>85</v>
      </c>
      <c r="E1129" s="5">
        <v>40</v>
      </c>
      <c r="F1129" s="4"/>
      <c r="G1129" s="4">
        <v>10</v>
      </c>
      <c r="H1129" s="4">
        <v>10</v>
      </c>
      <c r="I1129" s="4">
        <v>11</v>
      </c>
      <c r="J1129" s="4"/>
      <c r="K1129" s="4">
        <v>18</v>
      </c>
      <c r="L1129" s="4"/>
      <c r="M1129" s="4"/>
      <c r="N1129" s="4">
        <v>2</v>
      </c>
      <c r="O1129" s="4"/>
      <c r="P1129" s="4">
        <v>4</v>
      </c>
      <c r="Q1129" s="13">
        <f t="shared" si="442"/>
        <v>2.9473684210526314</v>
      </c>
      <c r="R1129" s="16">
        <f t="shared" si="443"/>
        <v>0</v>
      </c>
      <c r="S1129" s="16">
        <f t="shared" si="444"/>
        <v>0.73684210526315785</v>
      </c>
      <c r="T1129" s="16">
        <f t="shared" si="445"/>
        <v>0.73684210526315785</v>
      </c>
      <c r="U1129" s="16">
        <f t="shared" si="446"/>
        <v>0.81052631578947365</v>
      </c>
      <c r="V1129" s="16">
        <f t="shared" si="447"/>
        <v>0</v>
      </c>
      <c r="W1129" s="16">
        <f t="shared" si="448"/>
        <v>1.3263157894736843</v>
      </c>
      <c r="X1129" s="16">
        <f t="shared" si="449"/>
        <v>0</v>
      </c>
      <c r="Y1129" s="16">
        <f t="shared" si="450"/>
        <v>0</v>
      </c>
      <c r="Z1129" s="16">
        <f t="shared" si="451"/>
        <v>0.14736842105263159</v>
      </c>
      <c r="AA1129" s="16">
        <f t="shared" si="452"/>
        <v>0</v>
      </c>
      <c r="AB1129" s="17">
        <f t="shared" si="453"/>
        <v>0.29473684210526319</v>
      </c>
      <c r="AC1129" s="15">
        <v>8763.7800000000007</v>
      </c>
      <c r="AD1129" s="14">
        <f>AVERAGE(Tabela1[[#This Row],[202407-JUL]:[202506-JUN]])</f>
        <v>13.571428571428571</v>
      </c>
      <c r="AE1129" s="14">
        <f t="shared" si="454"/>
        <v>17.8</v>
      </c>
      <c r="AF1129" s="5">
        <v>0</v>
      </c>
      <c r="AG1129" s="6">
        <v>294</v>
      </c>
      <c r="AH1129" s="4">
        <v>0</v>
      </c>
      <c r="AI1129" s="23">
        <f>SUM(Tabela1[[#This Row],[ESTOQUE RJ]:[ESTOQUE SC]])</f>
        <v>294</v>
      </c>
      <c r="AJ1129" s="4">
        <v>100</v>
      </c>
      <c r="AK1129" s="4">
        <v>0</v>
      </c>
      <c r="AL1129" s="24">
        <f>SUM(Tabela1[[#This Row],[QTD CONTAINER]:[QTD FÁBRICA]])</f>
        <v>100</v>
      </c>
      <c r="AM1129" s="7">
        <f t="shared" si="455"/>
        <v>21.663157894736841</v>
      </c>
      <c r="AN1129" s="7">
        <f t="shared" si="456"/>
        <v>0</v>
      </c>
      <c r="AO1129" s="8">
        <f t="shared" si="457"/>
        <v>7.3684210526315788</v>
      </c>
      <c r="AP1129" s="9">
        <f t="shared" si="458"/>
        <v>0</v>
      </c>
      <c r="AQ1129" s="25">
        <f t="shared" si="459"/>
        <v>29.03157894736842</v>
      </c>
      <c r="AR1129" s="18">
        <f t="shared" si="460"/>
        <v>16.516853932584269</v>
      </c>
      <c r="AS1129" s="7">
        <f t="shared" si="461"/>
        <v>0</v>
      </c>
      <c r="AT1129" s="8">
        <f t="shared" si="462"/>
        <v>5.6179775280898872</v>
      </c>
      <c r="AU1129" s="9">
        <f t="shared" si="463"/>
        <v>0</v>
      </c>
      <c r="AV1129" s="10">
        <f t="shared" si="464"/>
        <v>22.134831460674157</v>
      </c>
      <c r="AW1129" s="22">
        <f t="shared" si="465"/>
        <v>0</v>
      </c>
      <c r="AX1129" s="5">
        <f t="shared" si="466"/>
        <v>0</v>
      </c>
      <c r="AY1129" s="4">
        <f>IF(
  AND(Tabela1[[#This Row],[GRUPO | ITEM]]="PALHETAS",NOT(OR(MID(Tabela1[[#This Row],[ITEM]],1,5)="YN-PF",MID(Tabela1[[#This Row],[ITEM]],1,5)="YN-PC"))),
  0,
  IF(
    ROUNDUP(
      IF(
        IF(D1129="A",13-SUM(AR1129:AU1129),IF(D1129="B",11-SUM(AR1129:AU1129),IF(D1129="C",7-SUM(AR1129:AU1129))))
        &lt;0,
        0,
        IF(D1129="A",13-SUM(AR1129:AU1129),IF(D1129="B",11-SUM(AR1129:AU1129),IF(D1129="C",7-SUM(AR1129:AU1129))))
      )
      *AE1129/C1129, 0
    )
    *C1129 = 0,
    0,
    ROUNDUP(
      IF(
        IF(D1129="A",13-SUM(AR1129:AU1129),IF(D1129="B",11-SUM(AR1129:AU1129),IF(D1129="C",7-SUM(AR1129:AU1129))))
        &lt;0,
        0,
        IF(D1129="A",13-SUM(AR1129:AU1129),IF(D1129="B",11-SUM(AR1129:AU1129),IF(D1129="C",7-SUM(AR1129:AU1129))))
      )
      *AE1129/C1129, 0
    ) *C1129
  )
)</f>
        <v>0</v>
      </c>
      <c r="AZ1129" s="26">
        <f>IF(OR(COUNTIF(AB1129,"&gt;="&amp;1.5)+COUNTIF(AA1129,"&gt;="&amp;1.5)+COUNTIF(Z1129,"&gt;="&amp;1.5)+COUNTIF(Y1129,"&gt;="&amp;1.5)+COUNTIF(X1129,"&gt;="&amp;1.5)&gt;=2,COUNTIF(AB1129,"&gt;="&amp;2)&gt;=1,AND(AA1129&gt;=1.5,AB1129&lt;=0.3,AI1129=0)),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+IFERROR(BA1129*C1129,0),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+IFERROR(BA1129*C1129,0),
IFERROR(AVERAGEIF(Tabela1[[#This Row],[COMPRA PADRÃO]:[COMPRA &gt;30%]],"&gt;"&amp;0,Tabela1[[#This Row],[COMPRA PADRÃO]:[COMPRA &gt;30%]]),
0))/Tabela1[[#This Row],[U/CX]],0)*Tabela1[[#This Row],[U/CX]])</f>
        <v>0</v>
      </c>
      <c r="BA1129" s="19"/>
      <c r="BB1129" s="19"/>
      <c r="BC1129" s="41"/>
      <c r="BD1129" s="43">
        <f t="shared" si="467"/>
        <v>0.35849056603773582</v>
      </c>
      <c r="BE1129" s="44">
        <f>Tabela1[[#This Row],[MÉDIA DIÁRIA]]*180</f>
        <v>64.528301886792448</v>
      </c>
      <c r="BF1129" s="44">
        <f>Tabela1[[#This Row],[MÉDIA DIÁRIA]]*IF(Tabela1[[#This Row],[ABC FAT]]="A",(13*22),IF(Tabela1[[#This Row],[ABC FAT]]="B",(9*22),IF(Tabela1[[#This Row],[ABC FAT]]="C",(3*22),0)))</f>
        <v>23.660377358490564</v>
      </c>
      <c r="BG1129" s="44">
        <f>SUM(Tabela1[[#This Row],[ESTOQUE TOTAL]],Tabela1[[#This Row],[TRÂNSITO TOTAL]])</f>
        <v>394</v>
      </c>
      <c r="BH11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1.5497076023391815E-2</v>
      </c>
    </row>
    <row r="1130" spans="1:61" s="3" customFormat="1" x14ac:dyDescent="0.2">
      <c r="A1130" s="4" t="s">
        <v>117</v>
      </c>
      <c r="B1130" s="4" t="s">
        <v>1246</v>
      </c>
      <c r="C1130" s="4">
        <v>80</v>
      </c>
      <c r="D1130" s="4" t="s">
        <v>85</v>
      </c>
      <c r="E1130" s="5"/>
      <c r="F1130" s="4"/>
      <c r="G1130" s="4">
        <v>80</v>
      </c>
      <c r="H1130" s="4">
        <v>80</v>
      </c>
      <c r="I1130" s="4"/>
      <c r="J1130" s="4"/>
      <c r="K1130" s="4"/>
      <c r="L1130" s="4"/>
      <c r="M1130" s="4"/>
      <c r="N1130" s="4"/>
      <c r="O1130" s="4"/>
      <c r="P1130" s="4"/>
      <c r="Q1130" s="13">
        <f t="shared" si="442"/>
        <v>0</v>
      </c>
      <c r="R1130" s="16">
        <f t="shared" si="443"/>
        <v>0</v>
      </c>
      <c r="S1130" s="16">
        <f t="shared" si="444"/>
        <v>1</v>
      </c>
      <c r="T1130" s="16">
        <f t="shared" si="445"/>
        <v>1</v>
      </c>
      <c r="U1130" s="16">
        <f t="shared" si="446"/>
        <v>0</v>
      </c>
      <c r="V1130" s="16">
        <f t="shared" si="447"/>
        <v>0</v>
      </c>
      <c r="W1130" s="16">
        <f t="shared" si="448"/>
        <v>0</v>
      </c>
      <c r="X1130" s="16">
        <f t="shared" si="449"/>
        <v>0</v>
      </c>
      <c r="Y1130" s="16">
        <f t="shared" si="450"/>
        <v>0</v>
      </c>
      <c r="Z1130" s="16">
        <f t="shared" si="451"/>
        <v>0</v>
      </c>
      <c r="AA1130" s="16">
        <f t="shared" si="452"/>
        <v>0</v>
      </c>
      <c r="AB1130" s="17">
        <f t="shared" si="453"/>
        <v>0</v>
      </c>
      <c r="AC1130" s="15">
        <v>1747.2</v>
      </c>
      <c r="AD1130" s="14">
        <f>AVERAGE(Tabela1[[#This Row],[202407-JUL]:[202506-JUN]])</f>
        <v>80</v>
      </c>
      <c r="AE1130" s="14">
        <f t="shared" si="454"/>
        <v>80</v>
      </c>
      <c r="AF1130" s="5">
        <v>0</v>
      </c>
      <c r="AG1130" s="6">
        <v>668</v>
      </c>
      <c r="AH1130" s="4">
        <v>0</v>
      </c>
      <c r="AI1130" s="23">
        <f>SUM(Tabela1[[#This Row],[ESTOQUE RJ]:[ESTOQUE SC]])</f>
        <v>668</v>
      </c>
      <c r="AJ1130" s="4">
        <v>0</v>
      </c>
      <c r="AK1130" s="4">
        <v>0</v>
      </c>
      <c r="AL1130" s="24">
        <f>SUM(Tabela1[[#This Row],[QTD CONTAINER]:[QTD FÁBRICA]])</f>
        <v>0</v>
      </c>
      <c r="AM1130" s="7">
        <f t="shared" si="455"/>
        <v>8.35</v>
      </c>
      <c r="AN1130" s="7">
        <f t="shared" si="456"/>
        <v>0</v>
      </c>
      <c r="AO1130" s="8">
        <f t="shared" si="457"/>
        <v>0</v>
      </c>
      <c r="AP1130" s="9">
        <f t="shared" si="458"/>
        <v>0</v>
      </c>
      <c r="AQ1130" s="25">
        <f t="shared" si="459"/>
        <v>8.35</v>
      </c>
      <c r="AR1130" s="18">
        <f t="shared" si="460"/>
        <v>8.35</v>
      </c>
      <c r="AS1130" s="7">
        <f t="shared" si="461"/>
        <v>0</v>
      </c>
      <c r="AT1130" s="8">
        <f t="shared" si="462"/>
        <v>0</v>
      </c>
      <c r="AU1130" s="9">
        <f t="shared" si="463"/>
        <v>0</v>
      </c>
      <c r="AV1130" s="10">
        <f t="shared" si="464"/>
        <v>8.35</v>
      </c>
      <c r="AW1130" s="22">
        <f t="shared" si="465"/>
        <v>0</v>
      </c>
      <c r="AX1130" s="5">
        <f t="shared" si="466"/>
        <v>0</v>
      </c>
      <c r="AY1130" s="4">
        <f>IF(
  AND(Tabela1[[#This Row],[GRUPO | ITEM]]="PALHETAS",NOT(OR(MID(Tabela1[[#This Row],[ITEM]],1,5)="YN-PF",MID(Tabela1[[#This Row],[ITEM]],1,5)="YN-PC"))),
  0,
  IF(
    ROUNDUP(
      IF(
        IF(D1130="A",13-SUM(AR1130:AU1130),IF(D1130="B",11-SUM(AR1130:AU1130),IF(D1130="C",7-SUM(AR1130:AU1130))))
        &lt;0,
        0,
        IF(D1130="A",13-SUM(AR1130:AU1130),IF(D1130="B",11-SUM(AR1130:AU1130),IF(D1130="C",7-SUM(AR1130:AU1130))))
      )
      *AE1130/C1130, 0
    )
    *C1130 = 0,
    0,
    ROUNDUP(
      IF(
        IF(D1130="A",13-SUM(AR1130:AU1130),IF(D1130="B",11-SUM(AR1130:AU1130),IF(D1130="C",7-SUM(AR1130:AU1130))))
        &lt;0,
        0,
        IF(D1130="A",13-SUM(AR1130:AU1130),IF(D1130="B",11-SUM(AR1130:AU1130),IF(D1130="C",7-SUM(AR1130:AU1130))))
      )
      *AE1130/C1130, 0
    ) *C1130
  )
)</f>
        <v>0</v>
      </c>
      <c r="AZ1130" s="26">
        <f>IF(OR(COUNTIF(AB1130,"&gt;="&amp;1.5)+COUNTIF(AA1130,"&gt;="&amp;1.5)+COUNTIF(Z1130,"&gt;="&amp;1.5)+COUNTIF(Y1130,"&gt;="&amp;1.5)+COUNTIF(X1130,"&gt;="&amp;1.5)&gt;=2,COUNTIF(AB1130,"&gt;="&amp;2)&gt;=1,AND(AA1130&gt;=1.5,AB1130&lt;=0.3,AI1130=0)),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+IFERROR(BA1130*C1130,0),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+IFERROR(BA1130*C1130,0),
IFERROR(AVERAGEIF(Tabela1[[#This Row],[COMPRA PADRÃO]:[COMPRA &gt;30%]],"&gt;"&amp;0,Tabela1[[#This Row],[COMPRA PADRÃO]:[COMPRA &gt;30%]]),
0))/Tabela1[[#This Row],[U/CX]],0)*Tabela1[[#This Row],[U/CX]])</f>
        <v>0</v>
      </c>
      <c r="BA1130" s="19"/>
      <c r="BB1130" s="19"/>
      <c r="BC1130" s="5"/>
      <c r="BD1130" s="43">
        <f t="shared" si="467"/>
        <v>0.60377358490566035</v>
      </c>
      <c r="BE1130" s="44">
        <f>Tabela1[[#This Row],[MÉDIA DIÁRIA]]*180</f>
        <v>108.67924528301886</v>
      </c>
      <c r="BF1130" s="44">
        <f>Tabela1[[#This Row],[MÉDIA DIÁRIA]]*IF(Tabela1[[#This Row],[ABC FAT]]="A",(13*22),IF(Tabela1[[#This Row],[ABC FAT]]="B",(9*22),IF(Tabela1[[#This Row],[ABC FAT]]="C",(3*22),0)))</f>
        <v>39.849056603773583</v>
      </c>
      <c r="BG1130" s="44">
        <f>SUM(Tabela1[[#This Row],[ESTOQUE TOTAL]],Tabela1[[#This Row],[TRÂNSITO TOTAL]])</f>
        <v>668</v>
      </c>
      <c r="BH11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1131" spans="1:61" s="3" customFormat="1" x14ac:dyDescent="0.2">
      <c r="A1131" s="4" t="s">
        <v>34</v>
      </c>
      <c r="B1131" s="4" t="s">
        <v>583</v>
      </c>
      <c r="C1131" s="4">
        <v>500</v>
      </c>
      <c r="D1131" s="4" t="s">
        <v>85</v>
      </c>
      <c r="E1131" s="5">
        <v>20</v>
      </c>
      <c r="F1131" s="4">
        <v>20</v>
      </c>
      <c r="G1131" s="4"/>
      <c r="H1131" s="4">
        <v>110</v>
      </c>
      <c r="I1131" s="4"/>
      <c r="J1131" s="4"/>
      <c r="K1131" s="4">
        <v>10</v>
      </c>
      <c r="L1131" s="4">
        <v>10</v>
      </c>
      <c r="M1131" s="4"/>
      <c r="N1131" s="4"/>
      <c r="O1131" s="4">
        <v>120</v>
      </c>
      <c r="P1131" s="4"/>
      <c r="Q1131" s="13">
        <f t="shared" si="442"/>
        <v>0.41379310344827586</v>
      </c>
      <c r="R1131" s="16">
        <f t="shared" si="443"/>
        <v>0.41379310344827586</v>
      </c>
      <c r="S1131" s="16">
        <f t="shared" si="444"/>
        <v>0</v>
      </c>
      <c r="T1131" s="16">
        <f t="shared" si="445"/>
        <v>2.2758620689655173</v>
      </c>
      <c r="U1131" s="16">
        <f t="shared" si="446"/>
        <v>0</v>
      </c>
      <c r="V1131" s="16">
        <f t="shared" si="447"/>
        <v>0</v>
      </c>
      <c r="W1131" s="16">
        <f t="shared" si="448"/>
        <v>0.20689655172413793</v>
      </c>
      <c r="X1131" s="16">
        <f t="shared" si="449"/>
        <v>0.20689655172413793</v>
      </c>
      <c r="Y1131" s="16">
        <f t="shared" si="450"/>
        <v>0</v>
      </c>
      <c r="Z1131" s="16">
        <f t="shared" si="451"/>
        <v>0</v>
      </c>
      <c r="AA1131" s="16">
        <f t="shared" si="452"/>
        <v>2.4827586206896552</v>
      </c>
      <c r="AB1131" s="17">
        <f t="shared" si="453"/>
        <v>0</v>
      </c>
      <c r="AC1131" s="15">
        <v>4085.8</v>
      </c>
      <c r="AD1131" s="14">
        <f>AVERAGE(Tabela1[[#This Row],[202407-JUL]:[202506-JUN]])</f>
        <v>48.333333333333336</v>
      </c>
      <c r="AE1131" s="14">
        <f t="shared" si="454"/>
        <v>67.5</v>
      </c>
      <c r="AF1131" s="5">
        <v>0</v>
      </c>
      <c r="AG1131" s="6">
        <v>720</v>
      </c>
      <c r="AH1131" s="4">
        <v>0</v>
      </c>
      <c r="AI1131" s="23">
        <f>SUM(Tabela1[[#This Row],[ESTOQUE RJ]:[ESTOQUE SC]])</f>
        <v>720</v>
      </c>
      <c r="AJ1131" s="4">
        <v>500</v>
      </c>
      <c r="AK1131" s="4">
        <v>0</v>
      </c>
      <c r="AL1131" s="24">
        <f>SUM(Tabela1[[#This Row],[QTD CONTAINER]:[QTD FÁBRICA]])</f>
        <v>500</v>
      </c>
      <c r="AM1131" s="7">
        <f t="shared" si="455"/>
        <v>14.896551724137931</v>
      </c>
      <c r="AN1131" s="7">
        <f t="shared" si="456"/>
        <v>0</v>
      </c>
      <c r="AO1131" s="8">
        <f t="shared" si="457"/>
        <v>10.344827586206897</v>
      </c>
      <c r="AP1131" s="9">
        <f t="shared" si="458"/>
        <v>0</v>
      </c>
      <c r="AQ1131" s="25">
        <f t="shared" si="459"/>
        <v>25.241379310344826</v>
      </c>
      <c r="AR1131" s="18">
        <f t="shared" si="460"/>
        <v>10.666666666666666</v>
      </c>
      <c r="AS1131" s="7">
        <f t="shared" si="461"/>
        <v>0</v>
      </c>
      <c r="AT1131" s="8">
        <f t="shared" si="462"/>
        <v>7.4074074074074074</v>
      </c>
      <c r="AU1131" s="9">
        <f t="shared" si="463"/>
        <v>0</v>
      </c>
      <c r="AV1131" s="10">
        <f t="shared" si="464"/>
        <v>18.074074074074073</v>
      </c>
      <c r="AW1131" s="22">
        <f t="shared" si="465"/>
        <v>0</v>
      </c>
      <c r="AX1131" s="5">
        <f t="shared" si="466"/>
        <v>0</v>
      </c>
      <c r="AY1131" s="4">
        <f>IF(
  AND(Tabela1[[#This Row],[GRUPO | ITEM]]="PALHETAS",NOT(OR(MID(Tabela1[[#This Row],[ITEM]],1,5)="YN-PF",MID(Tabela1[[#This Row],[ITEM]],1,5)="YN-PC"))),
  0,
  IF(
    ROUNDUP(
      IF(
        IF(D1131="A",13-SUM(AR1131:AU1131),IF(D1131="B",11-SUM(AR1131:AU1131),IF(D1131="C",7-SUM(AR1131:AU1131))))
        &lt;0,
        0,
        IF(D1131="A",13-SUM(AR1131:AU1131),IF(D1131="B",11-SUM(AR1131:AU1131),IF(D1131="C",7-SUM(AR1131:AU1131))))
      )
      *AE1131/C1131, 0
    )
    *C1131 = 0,
    0,
    ROUNDUP(
      IF(
        IF(D1131="A",13-SUM(AR1131:AU1131),IF(D1131="B",11-SUM(AR1131:AU1131),IF(D1131="C",7-SUM(AR1131:AU1131))))
        &lt;0,
        0,
        IF(D1131="A",13-SUM(AR1131:AU1131),IF(D1131="B",11-SUM(AR1131:AU1131),IF(D1131="C",7-SUM(AR1131:AU1131))))
      )
      *AE1131/C1131, 0
    ) *C1131
  )
)</f>
        <v>0</v>
      </c>
      <c r="AZ1131" s="26">
        <f>IF(OR(COUNTIF(AB1131,"&gt;="&amp;1.5)+COUNTIF(AA1131,"&gt;="&amp;1.5)+COUNTIF(Z1131,"&gt;="&amp;1.5)+COUNTIF(Y1131,"&gt;="&amp;1.5)+COUNTIF(X1131,"&gt;="&amp;1.5)&gt;=2,COUNTIF(AB1131,"&gt;="&amp;2)&gt;=1,AND(AA1131&gt;=1.5,AB1131&lt;=0.3,AI1131=0)),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+IFERROR(BA1131*C1131,0),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+IFERROR(BA1131*C1131,0),
IFERROR(AVERAGEIF(Tabela1[[#This Row],[COMPRA PADRÃO]:[COMPRA &gt;30%]],"&gt;"&amp;0,Tabela1[[#This Row],[COMPRA PADRÃO]:[COMPRA &gt;30%]]),
0))/Tabela1[[#This Row],[U/CX]],0)*Tabela1[[#This Row],[U/CX]])</f>
        <v>0</v>
      </c>
      <c r="BA1131" s="19"/>
      <c r="BB1131" s="19"/>
      <c r="BC1131" s="5"/>
      <c r="BD1131" s="43">
        <f t="shared" si="467"/>
        <v>1.0943396226415094</v>
      </c>
      <c r="BE1131" s="44">
        <f>Tabela1[[#This Row],[MÉDIA DIÁRIA]]*180</f>
        <v>196.98113207547169</v>
      </c>
      <c r="BF1131" s="44">
        <f>Tabela1[[#This Row],[MÉDIA DIÁRIA]]*IF(Tabela1[[#This Row],[ABC FAT]]="A",(13*22),IF(Tabela1[[#This Row],[ABC FAT]]="B",(9*22),IF(Tabela1[[#This Row],[ABC FAT]]="C",(3*22),0)))</f>
        <v>72.226415094339615</v>
      </c>
      <c r="BG1131" s="44">
        <f>SUM(Tabela1[[#This Row],[ESTOQUE TOTAL]],Tabela1[[#This Row],[TRÂNSITO TOTAL]])</f>
        <v>1220</v>
      </c>
      <c r="BH11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5.076628352490422E-3</v>
      </c>
    </row>
    <row r="1132" spans="1:61" s="3" customFormat="1" x14ac:dyDescent="0.2">
      <c r="A1132" s="4" t="s">
        <v>296</v>
      </c>
      <c r="B1132" s="4" t="s">
        <v>301</v>
      </c>
      <c r="C1132" s="4">
        <v>500</v>
      </c>
      <c r="D1132" s="4" t="s">
        <v>85</v>
      </c>
      <c r="E1132" s="5"/>
      <c r="F1132" s="4"/>
      <c r="G1132" s="4"/>
      <c r="H1132" s="4">
        <v>450</v>
      </c>
      <c r="I1132" s="4">
        <v>725</v>
      </c>
      <c r="J1132" s="4"/>
      <c r="K1132" s="4">
        <v>475</v>
      </c>
      <c r="L1132" s="4"/>
      <c r="M1132" s="4"/>
      <c r="N1132" s="4">
        <v>125</v>
      </c>
      <c r="O1132" s="4">
        <v>700</v>
      </c>
      <c r="P1132" s="4"/>
      <c r="Q1132" s="13">
        <f t="shared" si="442"/>
        <v>0</v>
      </c>
      <c r="R1132" s="16">
        <f t="shared" si="443"/>
        <v>0</v>
      </c>
      <c r="S1132" s="16">
        <f t="shared" si="444"/>
        <v>0</v>
      </c>
      <c r="T1132" s="16">
        <f t="shared" si="445"/>
        <v>0.90909090909090906</v>
      </c>
      <c r="U1132" s="16">
        <f t="shared" si="446"/>
        <v>1.4646464646464648</v>
      </c>
      <c r="V1132" s="16">
        <f t="shared" si="447"/>
        <v>0</v>
      </c>
      <c r="W1132" s="16">
        <f t="shared" si="448"/>
        <v>0.95959595959595956</v>
      </c>
      <c r="X1132" s="16">
        <f t="shared" si="449"/>
        <v>0</v>
      </c>
      <c r="Y1132" s="16">
        <f t="shared" si="450"/>
        <v>0</v>
      </c>
      <c r="Z1132" s="16">
        <f t="shared" si="451"/>
        <v>0.25252525252525254</v>
      </c>
      <c r="AA1132" s="16">
        <f t="shared" si="452"/>
        <v>1.4141414141414141</v>
      </c>
      <c r="AB1132" s="17">
        <f t="shared" si="453"/>
        <v>0</v>
      </c>
      <c r="AC1132" s="15">
        <v>4038.75</v>
      </c>
      <c r="AD1132" s="14">
        <f>AVERAGE(Tabela1[[#This Row],[202407-JUL]:[202506-JUN]])</f>
        <v>495</v>
      </c>
      <c r="AE1132" s="14">
        <f t="shared" si="454"/>
        <v>587.5</v>
      </c>
      <c r="AF1132" s="5">
        <v>0</v>
      </c>
      <c r="AG1132" s="6">
        <v>10425</v>
      </c>
      <c r="AH1132" s="4">
        <v>0</v>
      </c>
      <c r="AI1132" s="23">
        <f>SUM(Tabela1[[#This Row],[ESTOQUE RJ]:[ESTOQUE SC]])</f>
        <v>10425</v>
      </c>
      <c r="AJ1132" s="4">
        <v>200</v>
      </c>
      <c r="AK1132" s="4">
        <v>0</v>
      </c>
      <c r="AL1132" s="24">
        <f>SUM(Tabela1[[#This Row],[QTD CONTAINER]:[QTD FÁBRICA]])</f>
        <v>200</v>
      </c>
      <c r="AM1132" s="7">
        <f t="shared" si="455"/>
        <v>21.060606060606062</v>
      </c>
      <c r="AN1132" s="7">
        <f t="shared" si="456"/>
        <v>0</v>
      </c>
      <c r="AO1132" s="8">
        <f t="shared" si="457"/>
        <v>0.40404040404040403</v>
      </c>
      <c r="AP1132" s="9">
        <f t="shared" si="458"/>
        <v>0</v>
      </c>
      <c r="AQ1132" s="25">
        <f t="shared" si="459"/>
        <v>21.464646464646467</v>
      </c>
      <c r="AR1132" s="18">
        <f t="shared" si="460"/>
        <v>17.74468085106383</v>
      </c>
      <c r="AS1132" s="7">
        <f t="shared" si="461"/>
        <v>0</v>
      </c>
      <c r="AT1132" s="8">
        <f t="shared" si="462"/>
        <v>0.34042553191489361</v>
      </c>
      <c r="AU1132" s="9">
        <f t="shared" si="463"/>
        <v>0</v>
      </c>
      <c r="AV1132" s="10">
        <f t="shared" si="464"/>
        <v>18.085106382978722</v>
      </c>
      <c r="AW1132" s="22">
        <f t="shared" si="465"/>
        <v>0</v>
      </c>
      <c r="AX1132" s="5">
        <f t="shared" si="466"/>
        <v>0</v>
      </c>
      <c r="AY1132" s="4">
        <f>IF(
  AND(Tabela1[[#This Row],[GRUPO | ITEM]]="PALHETAS",NOT(OR(MID(Tabela1[[#This Row],[ITEM]],1,5)="YN-PF",MID(Tabela1[[#This Row],[ITEM]],1,5)="YN-PC"))),
  0,
  IF(
    ROUNDUP(
      IF(
        IF(D1132="A",13-SUM(AR1132:AU1132),IF(D1132="B",11-SUM(AR1132:AU1132),IF(D1132="C",7-SUM(AR1132:AU1132))))
        &lt;0,
        0,
        IF(D1132="A",13-SUM(AR1132:AU1132),IF(D1132="B",11-SUM(AR1132:AU1132),IF(D1132="C",7-SUM(AR1132:AU1132))))
      )
      *AE1132/C1132, 0
    )
    *C1132 = 0,
    0,
    ROUNDUP(
      IF(
        IF(D1132="A",13-SUM(AR1132:AU1132),IF(D1132="B",11-SUM(AR1132:AU1132),IF(D1132="C",7-SUM(AR1132:AU1132))))
        &lt;0,
        0,
        IF(D1132="A",13-SUM(AR1132:AU1132),IF(D1132="B",11-SUM(AR1132:AU1132),IF(D1132="C",7-SUM(AR1132:AU1132))))
      )
      *AE1132/C1132, 0
    ) *C1132
  )
)</f>
        <v>0</v>
      </c>
      <c r="AZ1132" s="26">
        <f>IF(OR(COUNTIF(AB1132,"&gt;="&amp;1.5)+COUNTIF(AA1132,"&gt;="&amp;1.5)+COUNTIF(Z1132,"&gt;="&amp;1.5)+COUNTIF(Y1132,"&gt;="&amp;1.5)+COUNTIF(X1132,"&gt;="&amp;1.5)&gt;=2,COUNTIF(AB1132,"&gt;="&amp;2)&gt;=1,AND(AA1132&gt;=1.5,AB1132&lt;=0.3,AI1132=0)),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+IFERROR(BA1132*C1132,0),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+IFERROR(BA1132*C1132,0),
IFERROR(AVERAGEIF(Tabela1[[#This Row],[COMPRA PADRÃO]:[COMPRA &gt;30%]],"&gt;"&amp;0,Tabela1[[#This Row],[COMPRA PADRÃO]:[COMPRA &gt;30%]]),
0))/Tabela1[[#This Row],[U/CX]],0)*Tabela1[[#This Row],[U/CX]])</f>
        <v>0</v>
      </c>
      <c r="BA1132" s="19"/>
      <c r="BB1132" s="19"/>
      <c r="BC1132" s="5"/>
      <c r="BD1132" s="43">
        <f t="shared" si="467"/>
        <v>9.3396226415094343</v>
      </c>
      <c r="BE1132" s="44">
        <f>Tabela1[[#This Row],[MÉDIA DIÁRIA]]*180</f>
        <v>1681.1320754716983</v>
      </c>
      <c r="BF1132" s="44">
        <f>Tabela1[[#This Row],[MÉDIA DIÁRIA]]*IF(Tabela1[[#This Row],[ABC FAT]]="A",(13*22),IF(Tabela1[[#This Row],[ABC FAT]]="B",(9*22),IF(Tabela1[[#This Row],[ABC FAT]]="C",(3*22),0)))</f>
        <v>616.41509433962267</v>
      </c>
      <c r="BG1132" s="44">
        <f>SUM(Tabela1[[#This Row],[ESTOQUE TOTAL]],Tabela1[[#This Row],[TRÂNSITO TOTAL]])</f>
        <v>10625</v>
      </c>
      <c r="BH11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5.9483726150392807E-4</v>
      </c>
    </row>
    <row r="1133" spans="1:61" s="3" customFormat="1" x14ac:dyDescent="0.2">
      <c r="A1133" s="4" t="s">
        <v>210</v>
      </c>
      <c r="B1133" s="4" t="s">
        <v>1158</v>
      </c>
      <c r="C1133" s="4">
        <v>20</v>
      </c>
      <c r="D1133" s="4" t="s">
        <v>85</v>
      </c>
      <c r="E1133" s="5"/>
      <c r="F1133" s="4"/>
      <c r="G1133" s="4"/>
      <c r="H1133" s="4"/>
      <c r="I1133" s="4"/>
      <c r="J1133" s="4"/>
      <c r="K1133" s="4"/>
      <c r="L1133" s="4"/>
      <c r="M1133" s="4">
        <v>2</v>
      </c>
      <c r="N1133" s="4">
        <v>5</v>
      </c>
      <c r="O1133" s="4"/>
      <c r="P1133" s="4">
        <v>12</v>
      </c>
      <c r="Q1133" s="13">
        <f t="shared" si="442"/>
        <v>0</v>
      </c>
      <c r="R1133" s="16">
        <f t="shared" si="443"/>
        <v>0</v>
      </c>
      <c r="S1133" s="16">
        <f t="shared" si="444"/>
        <v>0</v>
      </c>
      <c r="T1133" s="16">
        <f t="shared" si="445"/>
        <v>0</v>
      </c>
      <c r="U1133" s="16">
        <f t="shared" si="446"/>
        <v>0</v>
      </c>
      <c r="V1133" s="16">
        <f t="shared" si="447"/>
        <v>0</v>
      </c>
      <c r="W1133" s="16">
        <f t="shared" si="448"/>
        <v>0</v>
      </c>
      <c r="X1133" s="16">
        <f t="shared" si="449"/>
        <v>0</v>
      </c>
      <c r="Y1133" s="16">
        <f t="shared" si="450"/>
        <v>0.31578947368421056</v>
      </c>
      <c r="Z1133" s="16">
        <f t="shared" si="451"/>
        <v>0.78947368421052633</v>
      </c>
      <c r="AA1133" s="16">
        <f t="shared" si="452"/>
        <v>0</v>
      </c>
      <c r="AB1133" s="17">
        <f t="shared" si="453"/>
        <v>1.8947368421052633</v>
      </c>
      <c r="AC1133" s="15">
        <v>3144.93</v>
      </c>
      <c r="AD1133" s="14">
        <f>AVERAGE(Tabela1[[#This Row],[202407-JUL]:[202506-JUN]])</f>
        <v>6.333333333333333</v>
      </c>
      <c r="AE1133" s="14">
        <f t="shared" si="454"/>
        <v>6.333333333333333</v>
      </c>
      <c r="AF1133" s="5">
        <v>0</v>
      </c>
      <c r="AG1133" s="6">
        <v>81</v>
      </c>
      <c r="AH1133" s="4">
        <v>0</v>
      </c>
      <c r="AI1133" s="23">
        <f>SUM(Tabela1[[#This Row],[ESTOQUE RJ]:[ESTOQUE SC]])</f>
        <v>81</v>
      </c>
      <c r="AJ1133" s="4">
        <v>0</v>
      </c>
      <c r="AK1133" s="4">
        <v>0</v>
      </c>
      <c r="AL1133" s="24">
        <f>SUM(Tabela1[[#This Row],[QTD CONTAINER]:[QTD FÁBRICA]])</f>
        <v>0</v>
      </c>
      <c r="AM1133" s="7">
        <f t="shared" si="455"/>
        <v>12.789473684210527</v>
      </c>
      <c r="AN1133" s="7">
        <f t="shared" si="456"/>
        <v>0</v>
      </c>
      <c r="AO1133" s="8">
        <f t="shared" si="457"/>
        <v>0</v>
      </c>
      <c r="AP1133" s="9">
        <f t="shared" si="458"/>
        <v>0</v>
      </c>
      <c r="AQ1133" s="25">
        <f t="shared" si="459"/>
        <v>12.789473684210527</v>
      </c>
      <c r="AR1133" s="18">
        <f t="shared" si="460"/>
        <v>12.789473684210527</v>
      </c>
      <c r="AS1133" s="7">
        <f t="shared" si="461"/>
        <v>0</v>
      </c>
      <c r="AT1133" s="8">
        <f t="shared" si="462"/>
        <v>0</v>
      </c>
      <c r="AU1133" s="9">
        <f t="shared" si="463"/>
        <v>0</v>
      </c>
      <c r="AV1133" s="10">
        <f t="shared" si="464"/>
        <v>12.789473684210527</v>
      </c>
      <c r="AW1133" s="22">
        <f t="shared" si="465"/>
        <v>0</v>
      </c>
      <c r="AX1133" s="5">
        <f t="shared" si="466"/>
        <v>0</v>
      </c>
      <c r="AY1133" s="4">
        <f>IF(
  AND(Tabela1[[#This Row],[GRUPO | ITEM]]="PALHETAS",NOT(OR(MID(Tabela1[[#This Row],[ITEM]],1,5)="YN-PF",MID(Tabela1[[#This Row],[ITEM]],1,5)="YN-PC"))),
  0,
  IF(
    ROUNDUP(
      IF(
        IF(D1133="A",13-SUM(AR1133:AU1133),IF(D1133="B",11-SUM(AR1133:AU1133),IF(D1133="C",7-SUM(AR1133:AU1133))))
        &lt;0,
        0,
        IF(D1133="A",13-SUM(AR1133:AU1133),IF(D1133="B",11-SUM(AR1133:AU1133),IF(D1133="C",7-SUM(AR1133:AU1133))))
      )
      *AE1133/C1133, 0
    )
    *C1133 = 0,
    0,
    ROUNDUP(
      IF(
        IF(D1133="A",13-SUM(AR1133:AU1133),IF(D1133="B",11-SUM(AR1133:AU1133),IF(D1133="C",7-SUM(AR1133:AU1133))))
        &lt;0,
        0,
        IF(D1133="A",13-SUM(AR1133:AU1133),IF(D1133="B",11-SUM(AR1133:AU1133),IF(D1133="C",7-SUM(AR1133:AU1133))))
      )
      *AE1133/C1133, 0
    ) *C1133
  )
)</f>
        <v>0</v>
      </c>
      <c r="AZ1133" s="26">
        <f>IF(OR(COUNTIF(AB1133,"&gt;="&amp;1.5)+COUNTIF(AA1133,"&gt;="&amp;1.5)+COUNTIF(Z1133,"&gt;="&amp;1.5)+COUNTIF(Y1133,"&gt;="&amp;1.5)+COUNTIF(X1133,"&gt;="&amp;1.5)&gt;=2,COUNTIF(AB1133,"&gt;="&amp;2)&gt;=1,AND(AA1133&gt;=1.5,AB1133&lt;=0.3,AI1133=0)),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+IFERROR(BA1133*C1133,0),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+IFERROR(BA1133*C1133,0),
IFERROR(AVERAGEIF(Tabela1[[#This Row],[COMPRA PADRÃO]:[COMPRA &gt;30%]],"&gt;"&amp;0,Tabela1[[#This Row],[COMPRA PADRÃO]:[COMPRA &gt;30%]]),
0))/Tabela1[[#This Row],[U/CX]],0)*Tabela1[[#This Row],[U/CX]])</f>
        <v>0</v>
      </c>
      <c r="BA1133" s="19"/>
      <c r="BB1133" s="19"/>
      <c r="BC1133" s="41"/>
      <c r="BD1133" s="43">
        <f t="shared" si="467"/>
        <v>7.1698113207547168E-2</v>
      </c>
      <c r="BE1133" s="44">
        <f>Tabela1[[#This Row],[MÉDIA DIÁRIA]]*180</f>
        <v>12.90566037735849</v>
      </c>
      <c r="BF1133" s="44">
        <f>Tabela1[[#This Row],[MÉDIA DIÁRIA]]*IF(Tabela1[[#This Row],[ABC FAT]]="A",(13*22),IF(Tabela1[[#This Row],[ABC FAT]]="B",(9*22),IF(Tabela1[[#This Row],[ABC FAT]]="C",(3*22),0)))</f>
        <v>4.7320754716981135</v>
      </c>
      <c r="BG1133" s="44">
        <f>SUM(Tabela1[[#This Row],[ESTOQUE TOTAL]],Tabela1[[#This Row],[TRÂNSITO TOTAL]])</f>
        <v>81</v>
      </c>
      <c r="BH11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7.748538011695906E-2</v>
      </c>
    </row>
    <row r="1134" spans="1:61" s="3" customFormat="1" x14ac:dyDescent="0.2">
      <c r="A1134" s="4" t="s">
        <v>34</v>
      </c>
      <c r="B1134" s="4" t="s">
        <v>1198</v>
      </c>
      <c r="C1134" s="4">
        <v>500</v>
      </c>
      <c r="D1134" s="4" t="s">
        <v>85</v>
      </c>
      <c r="E1134" s="5"/>
      <c r="F1134" s="4"/>
      <c r="G1134" s="4"/>
      <c r="H1134" s="4"/>
      <c r="I1134" s="4"/>
      <c r="J1134" s="4"/>
      <c r="K1134" s="4"/>
      <c r="L1134" s="4">
        <v>10</v>
      </c>
      <c r="M1134" s="4">
        <v>20</v>
      </c>
      <c r="N1134" s="4">
        <v>80</v>
      </c>
      <c r="O1134" s="4">
        <v>40</v>
      </c>
      <c r="P1134" s="4">
        <v>40</v>
      </c>
      <c r="Q1134" s="13">
        <f t="shared" si="442"/>
        <v>0</v>
      </c>
      <c r="R1134" s="16">
        <f t="shared" si="443"/>
        <v>0</v>
      </c>
      <c r="S1134" s="16">
        <f t="shared" si="444"/>
        <v>0</v>
      </c>
      <c r="T1134" s="16">
        <f t="shared" si="445"/>
        <v>0</v>
      </c>
      <c r="U1134" s="16">
        <f t="shared" si="446"/>
        <v>0</v>
      </c>
      <c r="V1134" s="16">
        <f t="shared" si="447"/>
        <v>0</v>
      </c>
      <c r="W1134" s="16">
        <f t="shared" si="448"/>
        <v>0</v>
      </c>
      <c r="X1134" s="16">
        <f t="shared" si="449"/>
        <v>0.26315789473684209</v>
      </c>
      <c r="Y1134" s="16">
        <f t="shared" si="450"/>
        <v>0.52631578947368418</v>
      </c>
      <c r="Z1134" s="16">
        <f t="shared" si="451"/>
        <v>2.1052631578947367</v>
      </c>
      <c r="AA1134" s="16">
        <f t="shared" si="452"/>
        <v>1.0526315789473684</v>
      </c>
      <c r="AB1134" s="17">
        <f t="shared" si="453"/>
        <v>1.0526315789473684</v>
      </c>
      <c r="AC1134" s="15">
        <v>2329.1999999999998</v>
      </c>
      <c r="AD1134" s="14">
        <f>AVERAGE(Tabela1[[#This Row],[202407-JUL]:[202506-JUN]])</f>
        <v>38</v>
      </c>
      <c r="AE1134" s="14">
        <f t="shared" si="454"/>
        <v>45</v>
      </c>
      <c r="AF1134" s="5">
        <v>0</v>
      </c>
      <c r="AG1134" s="6">
        <v>290</v>
      </c>
      <c r="AH1134" s="4">
        <v>0</v>
      </c>
      <c r="AI1134" s="23">
        <f>SUM(Tabela1[[#This Row],[ESTOQUE RJ]:[ESTOQUE SC]])</f>
        <v>290</v>
      </c>
      <c r="AJ1134" s="4">
        <v>500</v>
      </c>
      <c r="AK1134" s="4">
        <v>0</v>
      </c>
      <c r="AL1134" s="24">
        <f>SUM(Tabela1[[#This Row],[QTD CONTAINER]:[QTD FÁBRICA]])</f>
        <v>500</v>
      </c>
      <c r="AM1134" s="7">
        <f t="shared" si="455"/>
        <v>7.6315789473684212</v>
      </c>
      <c r="AN1134" s="7">
        <f t="shared" si="456"/>
        <v>0</v>
      </c>
      <c r="AO1134" s="8">
        <f t="shared" si="457"/>
        <v>13.157894736842104</v>
      </c>
      <c r="AP1134" s="9">
        <f t="shared" si="458"/>
        <v>0</v>
      </c>
      <c r="AQ1134" s="25">
        <f t="shared" si="459"/>
        <v>20.789473684210527</v>
      </c>
      <c r="AR1134" s="18">
        <f t="shared" si="460"/>
        <v>6.4444444444444446</v>
      </c>
      <c r="AS1134" s="7">
        <f t="shared" si="461"/>
        <v>0</v>
      </c>
      <c r="AT1134" s="8">
        <f t="shared" si="462"/>
        <v>11.111111111111111</v>
      </c>
      <c r="AU1134" s="9">
        <f t="shared" si="463"/>
        <v>0</v>
      </c>
      <c r="AV1134" s="10">
        <f t="shared" si="464"/>
        <v>17.555555555555557</v>
      </c>
      <c r="AW1134" s="22">
        <f t="shared" si="465"/>
        <v>0</v>
      </c>
      <c r="AX1134" s="5">
        <f t="shared" si="466"/>
        <v>0</v>
      </c>
      <c r="AY1134" s="4">
        <f>IF(
  AND(Tabela1[[#This Row],[GRUPO | ITEM]]="PALHETAS",NOT(OR(MID(Tabela1[[#This Row],[ITEM]],1,5)="YN-PF",MID(Tabela1[[#This Row],[ITEM]],1,5)="YN-PC"))),
  0,
  IF(
    ROUNDUP(
      IF(
        IF(D1134="A",13-SUM(AR1134:AU1134),IF(D1134="B",11-SUM(AR1134:AU1134),IF(D1134="C",7-SUM(AR1134:AU1134))))
        &lt;0,
        0,
        IF(D1134="A",13-SUM(AR1134:AU1134),IF(D1134="B",11-SUM(AR1134:AU1134),IF(D1134="C",7-SUM(AR1134:AU1134))))
      )
      *AE1134/C1134, 0
    )
    *C1134 = 0,
    0,
    ROUNDUP(
      IF(
        IF(D1134="A",13-SUM(AR1134:AU1134),IF(D1134="B",11-SUM(AR1134:AU1134),IF(D1134="C",7-SUM(AR1134:AU1134))))
        &lt;0,
        0,
        IF(D1134="A",13-SUM(AR1134:AU1134),IF(D1134="B",11-SUM(AR1134:AU1134),IF(D1134="C",7-SUM(AR1134:AU1134))))
      )
      *AE1134/C1134, 0
    ) *C1134
  )
)</f>
        <v>0</v>
      </c>
      <c r="AZ1134" s="26">
        <f>IF(OR(COUNTIF(AB1134,"&gt;="&amp;1.5)+COUNTIF(AA1134,"&gt;="&amp;1.5)+COUNTIF(Z1134,"&gt;="&amp;1.5)+COUNTIF(Y1134,"&gt;="&amp;1.5)+COUNTIF(X1134,"&gt;="&amp;1.5)&gt;=2,COUNTIF(AB1134,"&gt;="&amp;2)&gt;=1,AND(AA1134&gt;=1.5,AB1134&lt;=0.3,AI1134=0)),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+IFERROR(BA1134*C1134,0),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+IFERROR(BA1134*C1134,0),
IFERROR(AVERAGEIF(Tabela1[[#This Row],[COMPRA PADRÃO]:[COMPRA &gt;30%]],"&gt;"&amp;0,Tabela1[[#This Row],[COMPRA PADRÃO]:[COMPRA &gt;30%]]),
0))/Tabela1[[#This Row],[U/CX]],0)*Tabela1[[#This Row],[U/CX]])</f>
        <v>0</v>
      </c>
      <c r="BA1134" s="19"/>
      <c r="BB1134" s="19"/>
      <c r="BC1134" s="5"/>
      <c r="BD1134" s="43">
        <f t="shared" si="467"/>
        <v>0.71698113207547165</v>
      </c>
      <c r="BE1134" s="44">
        <f>Tabela1[[#This Row],[MÉDIA DIÁRIA]]*180</f>
        <v>129.0566037735849</v>
      </c>
      <c r="BF1134" s="44">
        <f>Tabela1[[#This Row],[MÉDIA DIÁRIA]]*IF(Tabela1[[#This Row],[ABC FAT]]="A",(13*22),IF(Tabela1[[#This Row],[ABC FAT]]="B",(9*22),IF(Tabela1[[#This Row],[ABC FAT]]="C",(3*22),0)))</f>
        <v>47.320754716981128</v>
      </c>
      <c r="BG1134" s="44">
        <f>SUM(Tabela1[[#This Row],[ESTOQUE TOTAL]],Tabela1[[#This Row],[TRÂNSITO TOTAL]])</f>
        <v>790</v>
      </c>
      <c r="BH11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7.7485380116959074E-3</v>
      </c>
    </row>
    <row r="1135" spans="1:61" s="3" customFormat="1" x14ac:dyDescent="0.2">
      <c r="A1135" s="4" t="s">
        <v>39</v>
      </c>
      <c r="B1135" s="4" t="s">
        <v>1284</v>
      </c>
      <c r="C1135" s="4">
        <v>500</v>
      </c>
      <c r="D1135" s="4" t="s">
        <v>85</v>
      </c>
      <c r="E1135" s="5"/>
      <c r="F1135" s="4">
        <v>20</v>
      </c>
      <c r="G1135" s="4">
        <v>11</v>
      </c>
      <c r="H1135" s="4">
        <v>220</v>
      </c>
      <c r="I1135" s="4"/>
      <c r="J1135" s="4"/>
      <c r="K1135" s="4"/>
      <c r="L1135" s="4"/>
      <c r="M1135" s="4"/>
      <c r="N1135" s="4">
        <v>100</v>
      </c>
      <c r="O1135" s="4">
        <v>50</v>
      </c>
      <c r="P1135" s="4">
        <v>10</v>
      </c>
      <c r="Q1135" s="13">
        <f t="shared" si="442"/>
        <v>0</v>
      </c>
      <c r="R1135" s="16">
        <f t="shared" si="443"/>
        <v>0.29197080291970801</v>
      </c>
      <c r="S1135" s="16">
        <f t="shared" si="444"/>
        <v>0.16058394160583941</v>
      </c>
      <c r="T1135" s="16">
        <f t="shared" si="445"/>
        <v>3.2116788321167884</v>
      </c>
      <c r="U1135" s="16">
        <f t="shared" si="446"/>
        <v>0</v>
      </c>
      <c r="V1135" s="16">
        <f t="shared" si="447"/>
        <v>0</v>
      </c>
      <c r="W1135" s="16">
        <f t="shared" si="448"/>
        <v>0</v>
      </c>
      <c r="X1135" s="16">
        <f t="shared" si="449"/>
        <v>0</v>
      </c>
      <c r="Y1135" s="16">
        <f t="shared" si="450"/>
        <v>0</v>
      </c>
      <c r="Z1135" s="16">
        <f t="shared" si="451"/>
        <v>1.4598540145985401</v>
      </c>
      <c r="AA1135" s="16">
        <f t="shared" si="452"/>
        <v>0.72992700729927007</v>
      </c>
      <c r="AB1135" s="17">
        <f t="shared" si="453"/>
        <v>0.145985401459854</v>
      </c>
      <c r="AC1135" s="15">
        <v>2446.73</v>
      </c>
      <c r="AD1135" s="14">
        <f>AVERAGE(Tabela1[[#This Row],[202407-JUL]:[202506-JUN]])</f>
        <v>68.5</v>
      </c>
      <c r="AE1135" s="14">
        <f t="shared" si="454"/>
        <v>123.33333333333333</v>
      </c>
      <c r="AF1135" s="5">
        <v>0</v>
      </c>
      <c r="AG1135" s="6">
        <v>1670</v>
      </c>
      <c r="AH1135" s="4">
        <v>0</v>
      </c>
      <c r="AI1135" s="23">
        <f>SUM(Tabela1[[#This Row],[ESTOQUE RJ]:[ESTOQUE SC]])</f>
        <v>1670</v>
      </c>
      <c r="AJ1135" s="4">
        <v>0</v>
      </c>
      <c r="AK1135" s="4">
        <v>0</v>
      </c>
      <c r="AL1135" s="24">
        <f>SUM(Tabela1[[#This Row],[QTD CONTAINER]:[QTD FÁBRICA]])</f>
        <v>0</v>
      </c>
      <c r="AM1135" s="7">
        <f t="shared" si="455"/>
        <v>24.37956204379562</v>
      </c>
      <c r="AN1135" s="7">
        <f t="shared" si="456"/>
        <v>0</v>
      </c>
      <c r="AO1135" s="8">
        <f t="shared" si="457"/>
        <v>0</v>
      </c>
      <c r="AP1135" s="9">
        <f t="shared" si="458"/>
        <v>0</v>
      </c>
      <c r="AQ1135" s="25">
        <f t="shared" si="459"/>
        <v>24.37956204379562</v>
      </c>
      <c r="AR1135" s="18">
        <f t="shared" si="460"/>
        <v>13.54054054054054</v>
      </c>
      <c r="AS1135" s="7">
        <f t="shared" si="461"/>
        <v>0</v>
      </c>
      <c r="AT1135" s="8">
        <f t="shared" si="462"/>
        <v>0</v>
      </c>
      <c r="AU1135" s="9">
        <f t="shared" si="463"/>
        <v>0</v>
      </c>
      <c r="AV1135" s="10">
        <f t="shared" si="464"/>
        <v>13.54054054054054</v>
      </c>
      <c r="AW1135" s="22">
        <f t="shared" si="465"/>
        <v>0</v>
      </c>
      <c r="AX1135" s="5">
        <f t="shared" si="466"/>
        <v>0</v>
      </c>
      <c r="AY1135" s="4">
        <f>IF(
  AND(Tabela1[[#This Row],[GRUPO | ITEM]]="PALHETAS",NOT(OR(MID(Tabela1[[#This Row],[ITEM]],1,5)="YN-PF",MID(Tabela1[[#This Row],[ITEM]],1,5)="YN-PC"))),
  0,
  IF(
    ROUNDUP(
      IF(
        IF(D1135="A",13-SUM(AR1135:AU1135),IF(D1135="B",11-SUM(AR1135:AU1135),IF(D1135="C",7-SUM(AR1135:AU1135))))
        &lt;0,
        0,
        IF(D1135="A",13-SUM(AR1135:AU1135),IF(D1135="B",11-SUM(AR1135:AU1135),IF(D1135="C",7-SUM(AR1135:AU1135))))
      )
      *AE1135/C1135, 0
    )
    *C1135 = 0,
    0,
    ROUNDUP(
      IF(
        IF(D1135="A",13-SUM(AR1135:AU1135),IF(D1135="B",11-SUM(AR1135:AU1135),IF(D1135="C",7-SUM(AR1135:AU1135))))
        &lt;0,
        0,
        IF(D1135="A",13-SUM(AR1135:AU1135),IF(D1135="B",11-SUM(AR1135:AU1135),IF(D1135="C",7-SUM(AR1135:AU1135))))
      )
      *AE1135/C1135, 0
    ) *C1135
  )
)</f>
        <v>0</v>
      </c>
      <c r="AZ1135" s="26">
        <f>IF(OR(COUNTIF(AB1135,"&gt;="&amp;1.5)+COUNTIF(AA1135,"&gt;="&amp;1.5)+COUNTIF(Z1135,"&gt;="&amp;1.5)+COUNTIF(Y1135,"&gt;="&amp;1.5)+COUNTIF(X1135,"&gt;="&amp;1.5)&gt;=2,COUNTIF(AB1135,"&gt;="&amp;2)&gt;=1,AND(AA1135&gt;=1.5,AB1135&lt;=0.3,AI1135=0)),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+IFERROR(BA1135*C1135,0),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+IFERROR(BA1135*C1135,0),
IFERROR(AVERAGEIF(Tabela1[[#This Row],[COMPRA PADRÃO]:[COMPRA &gt;30%]],"&gt;"&amp;0,Tabela1[[#This Row],[COMPRA PADRÃO]:[COMPRA &gt;30%]]),
0))/Tabela1[[#This Row],[U/CX]],0)*Tabela1[[#This Row],[U/CX]])</f>
        <v>0</v>
      </c>
      <c r="BA1135" s="19"/>
      <c r="BB1135" s="19"/>
      <c r="BC1135" s="5"/>
      <c r="BD1135" s="43">
        <f t="shared" si="467"/>
        <v>1.5509433962264152</v>
      </c>
      <c r="BE1135" s="44">
        <f>Tabela1[[#This Row],[MÉDIA DIÁRIA]]*180</f>
        <v>279.16981132075472</v>
      </c>
      <c r="BF1135" s="44">
        <f>Tabela1[[#This Row],[MÉDIA DIÁRIA]]*IF(Tabela1[[#This Row],[ABC FAT]]="A",(13*22),IF(Tabela1[[#This Row],[ABC FAT]]="B",(9*22),IF(Tabela1[[#This Row],[ABC FAT]]="C",(3*22),0)))</f>
        <v>102.3622641509434</v>
      </c>
      <c r="BG1135" s="44">
        <f>SUM(Tabela1[[#This Row],[ESTOQUE TOTAL]],Tabela1[[#This Row],[TRÂNSITO TOTAL]])</f>
        <v>1670</v>
      </c>
      <c r="BH11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3.5820492024871585E-3</v>
      </c>
    </row>
    <row r="1136" spans="1:61" s="3" customFormat="1" x14ac:dyDescent="0.2">
      <c r="A1136" s="4" t="s">
        <v>17</v>
      </c>
      <c r="B1136" s="4" t="s">
        <v>1147</v>
      </c>
      <c r="C1136" s="4">
        <v>20</v>
      </c>
      <c r="D1136" s="4" t="s">
        <v>85</v>
      </c>
      <c r="E1136" s="5">
        <v>40</v>
      </c>
      <c r="F1136" s="4"/>
      <c r="G1136" s="4">
        <v>20</v>
      </c>
      <c r="H1136" s="4">
        <v>40</v>
      </c>
      <c r="I1136" s="4"/>
      <c r="J1136" s="4"/>
      <c r="K1136" s="4"/>
      <c r="L1136" s="4"/>
      <c r="M1136" s="4">
        <v>60</v>
      </c>
      <c r="N1136" s="4">
        <v>20</v>
      </c>
      <c r="O1136" s="4">
        <v>40</v>
      </c>
      <c r="P1136" s="4">
        <v>100</v>
      </c>
      <c r="Q1136" s="13">
        <f t="shared" si="442"/>
        <v>0.875</v>
      </c>
      <c r="R1136" s="16">
        <f t="shared" si="443"/>
        <v>0</v>
      </c>
      <c r="S1136" s="16">
        <f t="shared" si="444"/>
        <v>0.4375</v>
      </c>
      <c r="T1136" s="16">
        <f t="shared" si="445"/>
        <v>0.875</v>
      </c>
      <c r="U1136" s="16">
        <f t="shared" si="446"/>
        <v>0</v>
      </c>
      <c r="V1136" s="16">
        <f t="shared" si="447"/>
        <v>0</v>
      </c>
      <c r="W1136" s="16">
        <f t="shared" si="448"/>
        <v>0</v>
      </c>
      <c r="X1136" s="16">
        <f t="shared" si="449"/>
        <v>0</v>
      </c>
      <c r="Y1136" s="16">
        <f t="shared" si="450"/>
        <v>1.3125</v>
      </c>
      <c r="Z1136" s="16">
        <f t="shared" si="451"/>
        <v>0.4375</v>
      </c>
      <c r="AA1136" s="16">
        <f t="shared" si="452"/>
        <v>0.875</v>
      </c>
      <c r="AB1136" s="17">
        <f t="shared" si="453"/>
        <v>2.1875</v>
      </c>
      <c r="AC1136" s="15">
        <v>6024</v>
      </c>
      <c r="AD1136" s="14">
        <f>AVERAGE(Tabela1[[#This Row],[202407-JUL]:[202506-JUN]])</f>
        <v>45.714285714285715</v>
      </c>
      <c r="AE1136" s="14">
        <f t="shared" si="454"/>
        <v>45.714285714285715</v>
      </c>
      <c r="AF1136" s="5">
        <v>0</v>
      </c>
      <c r="AG1136" s="6">
        <v>540</v>
      </c>
      <c r="AH1136" s="4">
        <v>840</v>
      </c>
      <c r="AI1136" s="23">
        <f>SUM(Tabela1[[#This Row],[ESTOQUE RJ]:[ESTOQUE SC]])</f>
        <v>1380</v>
      </c>
      <c r="AJ1136" s="4">
        <v>0</v>
      </c>
      <c r="AK1136" s="4">
        <v>0</v>
      </c>
      <c r="AL1136" s="24">
        <f>SUM(Tabela1[[#This Row],[QTD CONTAINER]:[QTD FÁBRICA]])</f>
        <v>0</v>
      </c>
      <c r="AM1136" s="7">
        <f t="shared" si="455"/>
        <v>11.8125</v>
      </c>
      <c r="AN1136" s="7">
        <f t="shared" si="456"/>
        <v>18.375</v>
      </c>
      <c r="AO1136" s="8">
        <f t="shared" si="457"/>
        <v>0</v>
      </c>
      <c r="AP1136" s="9">
        <f t="shared" si="458"/>
        <v>0</v>
      </c>
      <c r="AQ1136" s="25">
        <f t="shared" si="459"/>
        <v>30.1875</v>
      </c>
      <c r="AR1136" s="18">
        <f t="shared" si="460"/>
        <v>11.8125</v>
      </c>
      <c r="AS1136" s="7">
        <f t="shared" si="461"/>
        <v>18.375</v>
      </c>
      <c r="AT1136" s="8">
        <f t="shared" si="462"/>
        <v>0</v>
      </c>
      <c r="AU1136" s="9">
        <f t="shared" si="463"/>
        <v>0</v>
      </c>
      <c r="AV1136" s="10">
        <f t="shared" si="464"/>
        <v>30.1875</v>
      </c>
      <c r="AW1136" s="22">
        <f t="shared" si="465"/>
        <v>5.6875</v>
      </c>
      <c r="AX1136" s="5">
        <f t="shared" si="466"/>
        <v>0</v>
      </c>
      <c r="AY1136" s="4">
        <f>IF(
  AND(Tabela1[[#This Row],[GRUPO | ITEM]]="PALHETAS",NOT(OR(MID(Tabela1[[#This Row],[ITEM]],1,5)="YN-PF",MID(Tabela1[[#This Row],[ITEM]],1,5)="YN-PC"))),
  0,
  IF(
    ROUNDUP(
      IF(
        IF(D1136="A",13-SUM(AR1136:AU1136),IF(D1136="B",11-SUM(AR1136:AU1136),IF(D1136="C",7-SUM(AR1136:AU1136))))
        &lt;0,
        0,
        IF(D1136="A",13-SUM(AR1136:AU1136),IF(D1136="B",11-SUM(AR1136:AU1136),IF(D1136="C",7-SUM(AR1136:AU1136))))
      )
      *AE1136/C1136, 0
    )
    *C1136 = 0,
    0,
    ROUNDUP(
      IF(
        IF(D1136="A",13-SUM(AR1136:AU1136),IF(D1136="B",11-SUM(AR1136:AU1136),IF(D1136="C",7-SUM(AR1136:AU1136))))
        &lt;0,
        0,
        IF(D1136="A",13-SUM(AR1136:AU1136),IF(D1136="B",11-SUM(AR1136:AU1136),IF(D1136="C",7-SUM(AR1136:AU1136))))
      )
      *AE1136/C1136, 0
    ) *C1136
  )
)</f>
        <v>0</v>
      </c>
      <c r="AZ1136" s="26">
        <f>IF(OR(COUNTIF(AB1136,"&gt;="&amp;1.5)+COUNTIF(AA1136,"&gt;="&amp;1.5)+COUNTIF(Z1136,"&gt;="&amp;1.5)+COUNTIF(Y1136,"&gt;="&amp;1.5)+COUNTIF(X1136,"&gt;="&amp;1.5)&gt;=2,COUNTIF(AB1136,"&gt;="&amp;2)&gt;=1,AND(AA1136&gt;=1.5,AB1136&lt;=0.3,AI1136=0)),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+IFERROR(BA1136*C1136,0),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+IFERROR(BA1136*C1136,0),
IFERROR(AVERAGEIF(Tabela1[[#This Row],[COMPRA PADRÃO]:[COMPRA &gt;30%]],"&gt;"&amp;0,Tabela1[[#This Row],[COMPRA PADRÃO]:[COMPRA &gt;30%]]),
0))/Tabela1[[#This Row],[U/CX]],0)*Tabela1[[#This Row],[U/CX]])</f>
        <v>260</v>
      </c>
      <c r="BA1136" s="19"/>
      <c r="BB1136" s="19"/>
      <c r="BC1136" s="5"/>
      <c r="BD1136" s="43">
        <f t="shared" si="467"/>
        <v>1.2075471698113207</v>
      </c>
      <c r="BE1136" s="44">
        <f>Tabela1[[#This Row],[MÉDIA DIÁRIA]]*180</f>
        <v>217.35849056603772</v>
      </c>
      <c r="BF1136" s="44">
        <f>Tabela1[[#This Row],[MÉDIA DIÁRIA]]*IF(Tabela1[[#This Row],[ABC FAT]]="A",(13*22),IF(Tabela1[[#This Row],[ABC FAT]]="B",(9*22),IF(Tabela1[[#This Row],[ABC FAT]]="C",(3*22),0)))</f>
        <v>79.698113207547166</v>
      </c>
      <c r="BG1136" s="44">
        <f>SUM(Tabela1[[#This Row],[ESTOQUE TOTAL]],Tabela1[[#This Row],[TRÂNSITO TOTAL]])</f>
        <v>1380</v>
      </c>
      <c r="BH11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4.6006944444444446E-3</v>
      </c>
    </row>
    <row r="1137" spans="1:61" s="3" customFormat="1" x14ac:dyDescent="0.2">
      <c r="A1137" s="4" t="s">
        <v>994</v>
      </c>
      <c r="B1137" s="4" t="s">
        <v>1133</v>
      </c>
      <c r="C1137" s="4">
        <v>120</v>
      </c>
      <c r="D1137" s="4" t="s">
        <v>85</v>
      </c>
      <c r="E1137" s="5"/>
      <c r="F1137" s="4"/>
      <c r="G1137" s="4"/>
      <c r="H1137" s="4"/>
      <c r="I1137" s="4"/>
      <c r="J1137" s="4"/>
      <c r="K1137" s="4"/>
      <c r="L1137" s="4">
        <v>40</v>
      </c>
      <c r="M1137" s="4">
        <v>40</v>
      </c>
      <c r="N1137" s="4"/>
      <c r="O1137" s="4">
        <v>80</v>
      </c>
      <c r="P1137" s="4">
        <v>20</v>
      </c>
      <c r="Q1137" s="13">
        <f t="shared" si="442"/>
        <v>0</v>
      </c>
      <c r="R1137" s="16">
        <f t="shared" si="443"/>
        <v>0</v>
      </c>
      <c r="S1137" s="16">
        <f t="shared" si="444"/>
        <v>0</v>
      </c>
      <c r="T1137" s="16">
        <f t="shared" si="445"/>
        <v>0</v>
      </c>
      <c r="U1137" s="16">
        <f t="shared" si="446"/>
        <v>0</v>
      </c>
      <c r="V1137" s="16">
        <f t="shared" si="447"/>
        <v>0</v>
      </c>
      <c r="W1137" s="16">
        <f t="shared" si="448"/>
        <v>0</v>
      </c>
      <c r="X1137" s="16">
        <f t="shared" si="449"/>
        <v>0.88888888888888884</v>
      </c>
      <c r="Y1137" s="16">
        <f t="shared" si="450"/>
        <v>0.88888888888888884</v>
      </c>
      <c r="Z1137" s="16">
        <f t="shared" si="451"/>
        <v>0</v>
      </c>
      <c r="AA1137" s="16">
        <f t="shared" si="452"/>
        <v>1.7777777777777777</v>
      </c>
      <c r="AB1137" s="17">
        <f t="shared" si="453"/>
        <v>0.44444444444444442</v>
      </c>
      <c r="AC1137" s="15">
        <v>4113.3999999999996</v>
      </c>
      <c r="AD1137" s="14">
        <f>AVERAGE(Tabela1[[#This Row],[202407-JUL]:[202506-JUN]])</f>
        <v>45</v>
      </c>
      <c r="AE1137" s="14">
        <f t="shared" si="454"/>
        <v>45</v>
      </c>
      <c r="AF1137" s="5">
        <v>0</v>
      </c>
      <c r="AG1137" s="6">
        <v>779</v>
      </c>
      <c r="AH1137" s="4">
        <v>0</v>
      </c>
      <c r="AI1137" s="23">
        <f>SUM(Tabela1[[#This Row],[ESTOQUE RJ]:[ESTOQUE SC]])</f>
        <v>779</v>
      </c>
      <c r="AJ1137" s="4">
        <v>0</v>
      </c>
      <c r="AK1137" s="4">
        <v>0</v>
      </c>
      <c r="AL1137" s="24">
        <f>SUM(Tabela1[[#This Row],[QTD CONTAINER]:[QTD FÁBRICA]])</f>
        <v>0</v>
      </c>
      <c r="AM1137" s="7">
        <f t="shared" si="455"/>
        <v>17.31111111111111</v>
      </c>
      <c r="AN1137" s="7">
        <f t="shared" si="456"/>
        <v>0</v>
      </c>
      <c r="AO1137" s="8">
        <f t="shared" si="457"/>
        <v>0</v>
      </c>
      <c r="AP1137" s="9">
        <f t="shared" si="458"/>
        <v>0</v>
      </c>
      <c r="AQ1137" s="25">
        <f t="shared" si="459"/>
        <v>17.31111111111111</v>
      </c>
      <c r="AR1137" s="18">
        <f t="shared" si="460"/>
        <v>17.31111111111111</v>
      </c>
      <c r="AS1137" s="7">
        <f t="shared" si="461"/>
        <v>0</v>
      </c>
      <c r="AT1137" s="8">
        <f t="shared" si="462"/>
        <v>0</v>
      </c>
      <c r="AU1137" s="9">
        <f t="shared" si="463"/>
        <v>0</v>
      </c>
      <c r="AV1137" s="10">
        <f t="shared" si="464"/>
        <v>17.31111111111111</v>
      </c>
      <c r="AW1137" s="22">
        <f t="shared" si="465"/>
        <v>0</v>
      </c>
      <c r="AX1137" s="5">
        <f t="shared" si="466"/>
        <v>0</v>
      </c>
      <c r="AY1137" s="4">
        <f>IF(
  AND(Tabela1[[#This Row],[GRUPO | ITEM]]="PALHETAS",NOT(OR(MID(Tabela1[[#This Row],[ITEM]],1,5)="YN-PF",MID(Tabela1[[#This Row],[ITEM]],1,5)="YN-PC"))),
  0,
  IF(
    ROUNDUP(
      IF(
        IF(D1137="A",13-SUM(AR1137:AU1137),IF(D1137="B",11-SUM(AR1137:AU1137),IF(D1137="C",7-SUM(AR1137:AU1137))))
        &lt;0,
        0,
        IF(D1137="A",13-SUM(AR1137:AU1137),IF(D1137="B",11-SUM(AR1137:AU1137),IF(D1137="C",7-SUM(AR1137:AU1137))))
      )
      *AE1137/C1137, 0
    )
    *C1137 = 0,
    0,
    ROUNDUP(
      IF(
        IF(D1137="A",13-SUM(AR1137:AU1137),IF(D1137="B",11-SUM(AR1137:AU1137),IF(D1137="C",7-SUM(AR1137:AU1137))))
        &lt;0,
        0,
        IF(D1137="A",13-SUM(AR1137:AU1137),IF(D1137="B",11-SUM(AR1137:AU1137),IF(D1137="C",7-SUM(AR1137:AU1137))))
      )
      *AE1137/C1137, 0
    ) *C1137
  )
)</f>
        <v>0</v>
      </c>
      <c r="AZ1137" s="26">
        <f>IF(OR(COUNTIF(AB1137,"&gt;="&amp;1.5)+COUNTIF(AA1137,"&gt;="&amp;1.5)+COUNTIF(Z1137,"&gt;="&amp;1.5)+COUNTIF(Y1137,"&gt;="&amp;1.5)+COUNTIF(X1137,"&gt;="&amp;1.5)&gt;=2,COUNTIF(AB1137,"&gt;="&amp;2)&gt;=1,AND(AA1137&gt;=1.5,AB1137&lt;=0.3,AI1137=0)),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+IFERROR(BA1137*C1137,0),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+IFERROR(BA1137*C1137,0),
IFERROR(AVERAGEIF(Tabela1[[#This Row],[COMPRA PADRÃO]:[COMPRA &gt;30%]],"&gt;"&amp;0,Tabela1[[#This Row],[COMPRA PADRÃO]:[COMPRA &gt;30%]]),
0))/Tabela1[[#This Row],[U/CX]],0)*Tabela1[[#This Row],[U/CX]])</f>
        <v>0</v>
      </c>
      <c r="BA1137" s="19"/>
      <c r="BB1137" s="19"/>
      <c r="BC1137" s="5"/>
      <c r="BD1137" s="43">
        <f t="shared" si="467"/>
        <v>0.67924528301886788</v>
      </c>
      <c r="BE1137" s="44">
        <f>Tabela1[[#This Row],[MÉDIA DIÁRIA]]*180</f>
        <v>122.26415094339622</v>
      </c>
      <c r="BF1137" s="44">
        <f>Tabela1[[#This Row],[MÉDIA DIÁRIA]]*IF(Tabela1[[#This Row],[ABC FAT]]="A",(13*22),IF(Tabela1[[#This Row],[ABC FAT]]="B",(9*22),IF(Tabela1[[#This Row],[ABC FAT]]="C",(3*22),0)))</f>
        <v>44.830188679245282</v>
      </c>
      <c r="BG1137" s="44">
        <f>SUM(Tabela1[[#This Row],[ESTOQUE TOTAL]],Tabela1[[#This Row],[TRÂNSITO TOTAL]])</f>
        <v>779</v>
      </c>
      <c r="BH11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8.1790123456790126E-3</v>
      </c>
    </row>
    <row r="1138" spans="1:61" s="3" customFormat="1" x14ac:dyDescent="0.2">
      <c r="A1138" s="4" t="s">
        <v>994</v>
      </c>
      <c r="B1138" s="4" t="s">
        <v>1132</v>
      </c>
      <c r="C1138" s="4">
        <v>120</v>
      </c>
      <c r="D1138" s="4" t="s">
        <v>85</v>
      </c>
      <c r="E1138" s="5"/>
      <c r="F1138" s="4"/>
      <c r="G1138" s="4"/>
      <c r="H1138" s="4"/>
      <c r="I1138" s="4"/>
      <c r="J1138" s="4"/>
      <c r="K1138" s="4"/>
      <c r="L1138" s="4">
        <v>40</v>
      </c>
      <c r="M1138" s="4">
        <v>20</v>
      </c>
      <c r="N1138" s="4">
        <v>20</v>
      </c>
      <c r="O1138" s="4">
        <v>80</v>
      </c>
      <c r="P1138" s="4">
        <v>20</v>
      </c>
      <c r="Q1138" s="13">
        <f t="shared" si="442"/>
        <v>0</v>
      </c>
      <c r="R1138" s="16">
        <f t="shared" si="443"/>
        <v>0</v>
      </c>
      <c r="S1138" s="16">
        <f t="shared" si="444"/>
        <v>0</v>
      </c>
      <c r="T1138" s="16">
        <f t="shared" si="445"/>
        <v>0</v>
      </c>
      <c r="U1138" s="16">
        <f t="shared" si="446"/>
        <v>0</v>
      </c>
      <c r="V1138" s="16">
        <f t="shared" si="447"/>
        <v>0</v>
      </c>
      <c r="W1138" s="16">
        <f t="shared" si="448"/>
        <v>0</v>
      </c>
      <c r="X1138" s="16">
        <f t="shared" si="449"/>
        <v>1.1111111111111112</v>
      </c>
      <c r="Y1138" s="16">
        <f t="shared" si="450"/>
        <v>0.55555555555555558</v>
      </c>
      <c r="Z1138" s="16">
        <f t="shared" si="451"/>
        <v>0.55555555555555558</v>
      </c>
      <c r="AA1138" s="16">
        <f t="shared" si="452"/>
        <v>2.2222222222222223</v>
      </c>
      <c r="AB1138" s="17">
        <f t="shared" si="453"/>
        <v>0.55555555555555558</v>
      </c>
      <c r="AC1138" s="15">
        <v>4113.3999999999996</v>
      </c>
      <c r="AD1138" s="14">
        <f>AVERAGE(Tabela1[[#This Row],[202407-JUL]:[202506-JUN]])</f>
        <v>36</v>
      </c>
      <c r="AE1138" s="14">
        <f t="shared" si="454"/>
        <v>36</v>
      </c>
      <c r="AF1138" s="5">
        <v>0</v>
      </c>
      <c r="AG1138" s="6">
        <v>782</v>
      </c>
      <c r="AH1138" s="4">
        <v>0</v>
      </c>
      <c r="AI1138" s="23">
        <f>SUM(Tabela1[[#This Row],[ESTOQUE RJ]:[ESTOQUE SC]])</f>
        <v>782</v>
      </c>
      <c r="AJ1138" s="4">
        <v>0</v>
      </c>
      <c r="AK1138" s="4">
        <v>0</v>
      </c>
      <c r="AL1138" s="24">
        <f>SUM(Tabela1[[#This Row],[QTD CONTAINER]:[QTD FÁBRICA]])</f>
        <v>0</v>
      </c>
      <c r="AM1138" s="7">
        <f t="shared" si="455"/>
        <v>21.722222222222221</v>
      </c>
      <c r="AN1138" s="7">
        <f t="shared" si="456"/>
        <v>0</v>
      </c>
      <c r="AO1138" s="8">
        <f t="shared" si="457"/>
        <v>0</v>
      </c>
      <c r="AP1138" s="9">
        <f t="shared" si="458"/>
        <v>0</v>
      </c>
      <c r="AQ1138" s="25">
        <f t="shared" si="459"/>
        <v>21.722222222222221</v>
      </c>
      <c r="AR1138" s="18">
        <f t="shared" si="460"/>
        <v>21.722222222222221</v>
      </c>
      <c r="AS1138" s="7">
        <f t="shared" si="461"/>
        <v>0</v>
      </c>
      <c r="AT1138" s="8">
        <f t="shared" si="462"/>
        <v>0</v>
      </c>
      <c r="AU1138" s="9">
        <f t="shared" si="463"/>
        <v>0</v>
      </c>
      <c r="AV1138" s="10">
        <f t="shared" si="464"/>
        <v>21.722222222222221</v>
      </c>
      <c r="AW1138" s="22">
        <f t="shared" si="465"/>
        <v>0</v>
      </c>
      <c r="AX1138" s="5">
        <f t="shared" si="466"/>
        <v>0</v>
      </c>
      <c r="AY1138" s="4">
        <f>IF(
  AND(Tabela1[[#This Row],[GRUPO | ITEM]]="PALHETAS",NOT(OR(MID(Tabela1[[#This Row],[ITEM]],1,5)="YN-PF",MID(Tabela1[[#This Row],[ITEM]],1,5)="YN-PC"))),
  0,
  IF(
    ROUNDUP(
      IF(
        IF(D1138="A",13-SUM(AR1138:AU1138),IF(D1138="B",11-SUM(AR1138:AU1138),IF(D1138="C",7-SUM(AR1138:AU1138))))
        &lt;0,
        0,
        IF(D1138="A",13-SUM(AR1138:AU1138),IF(D1138="B",11-SUM(AR1138:AU1138),IF(D1138="C",7-SUM(AR1138:AU1138))))
      )
      *AE1138/C1138, 0
    )
    *C1138 = 0,
    0,
    ROUNDUP(
      IF(
        IF(D1138="A",13-SUM(AR1138:AU1138),IF(D1138="B",11-SUM(AR1138:AU1138),IF(D1138="C",7-SUM(AR1138:AU1138))))
        &lt;0,
        0,
        IF(D1138="A",13-SUM(AR1138:AU1138),IF(D1138="B",11-SUM(AR1138:AU1138),IF(D1138="C",7-SUM(AR1138:AU1138))))
      )
      *AE1138/C1138, 0
    ) *C1138
  )
)</f>
        <v>0</v>
      </c>
      <c r="AZ1138" s="26">
        <f>IF(OR(COUNTIF(AB1138,"&gt;="&amp;1.5)+COUNTIF(AA1138,"&gt;="&amp;1.5)+COUNTIF(Z1138,"&gt;="&amp;1.5)+COUNTIF(Y1138,"&gt;="&amp;1.5)+COUNTIF(X1138,"&gt;="&amp;1.5)&gt;=2,COUNTIF(AB1138,"&gt;="&amp;2)&gt;=1,AND(AA1138&gt;=1.5,AB1138&lt;=0.3,AI1138=0)),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+IFERROR(BA1138*C1138,0),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+IFERROR(BA1138*C1138,0),
IFERROR(AVERAGEIF(Tabela1[[#This Row],[COMPRA PADRÃO]:[COMPRA &gt;30%]],"&gt;"&amp;0,Tabela1[[#This Row],[COMPRA PADRÃO]:[COMPRA &gt;30%]]),
0))/Tabela1[[#This Row],[U/CX]],0)*Tabela1[[#This Row],[U/CX]])</f>
        <v>0</v>
      </c>
      <c r="BA1138" s="19"/>
      <c r="BB1138" s="19"/>
      <c r="BC1138" s="5"/>
      <c r="BD1138" s="43">
        <f t="shared" si="467"/>
        <v>0.67924528301886788</v>
      </c>
      <c r="BE1138" s="44">
        <f>Tabela1[[#This Row],[MÉDIA DIÁRIA]]*180</f>
        <v>122.26415094339622</v>
      </c>
      <c r="BF1138" s="44">
        <f>Tabela1[[#This Row],[MÉDIA DIÁRIA]]*IF(Tabela1[[#This Row],[ABC FAT]]="A",(13*22),IF(Tabela1[[#This Row],[ABC FAT]]="B",(9*22),IF(Tabela1[[#This Row],[ABC FAT]]="C",(3*22),0)))</f>
        <v>44.830188679245282</v>
      </c>
      <c r="BG1138" s="44">
        <f>SUM(Tabela1[[#This Row],[ESTOQUE TOTAL]],Tabela1[[#This Row],[TRÂNSITO TOTAL]])</f>
        <v>782</v>
      </c>
      <c r="BH11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8.1790123456790126E-3</v>
      </c>
    </row>
    <row r="1139" spans="1:61" s="3" customFormat="1" x14ac:dyDescent="0.2">
      <c r="A1139" s="4" t="s">
        <v>39</v>
      </c>
      <c r="B1139" s="4" t="s">
        <v>739</v>
      </c>
      <c r="C1139" s="4">
        <v>100</v>
      </c>
      <c r="D1139" s="4" t="s">
        <v>85</v>
      </c>
      <c r="E1139" s="5"/>
      <c r="F1139" s="4"/>
      <c r="G1139" s="4"/>
      <c r="H1139" s="4"/>
      <c r="I1139" s="4">
        <v>10</v>
      </c>
      <c r="J1139" s="4"/>
      <c r="K1139" s="4">
        <v>20</v>
      </c>
      <c r="L1139" s="4"/>
      <c r="M1139" s="4">
        <v>100</v>
      </c>
      <c r="N1139" s="4"/>
      <c r="O1139" s="4"/>
      <c r="P1139" s="4"/>
      <c r="Q1139" s="13">
        <f t="shared" si="442"/>
        <v>0</v>
      </c>
      <c r="R1139" s="16">
        <f t="shared" si="443"/>
        <v>0</v>
      </c>
      <c r="S1139" s="16">
        <f t="shared" si="444"/>
        <v>0</v>
      </c>
      <c r="T1139" s="16">
        <f t="shared" si="445"/>
        <v>0</v>
      </c>
      <c r="U1139" s="16">
        <f t="shared" si="446"/>
        <v>0.23076923076923075</v>
      </c>
      <c r="V1139" s="16">
        <f t="shared" si="447"/>
        <v>0</v>
      </c>
      <c r="W1139" s="16">
        <f t="shared" si="448"/>
        <v>0.46153846153846151</v>
      </c>
      <c r="X1139" s="16">
        <f t="shared" si="449"/>
        <v>0</v>
      </c>
      <c r="Y1139" s="16">
        <f t="shared" si="450"/>
        <v>2.3076923076923075</v>
      </c>
      <c r="Z1139" s="16">
        <f t="shared" si="451"/>
        <v>0</v>
      </c>
      <c r="AA1139" s="16">
        <f t="shared" si="452"/>
        <v>0</v>
      </c>
      <c r="AB1139" s="17">
        <f t="shared" si="453"/>
        <v>0</v>
      </c>
      <c r="AC1139" s="15">
        <v>2264.9</v>
      </c>
      <c r="AD1139" s="14">
        <f>AVERAGE(Tabela1[[#This Row],[202407-JUL]:[202506-JUN]])</f>
        <v>43.333333333333336</v>
      </c>
      <c r="AE1139" s="14">
        <f t="shared" si="454"/>
        <v>60</v>
      </c>
      <c r="AF1139" s="5">
        <v>0</v>
      </c>
      <c r="AG1139" s="6">
        <v>306</v>
      </c>
      <c r="AH1139" s="4">
        <v>200</v>
      </c>
      <c r="AI1139" s="23">
        <f>SUM(Tabela1[[#This Row],[ESTOQUE RJ]:[ESTOQUE SC]])</f>
        <v>506</v>
      </c>
      <c r="AJ1139" s="4">
        <v>0</v>
      </c>
      <c r="AK1139" s="4">
        <v>0</v>
      </c>
      <c r="AL1139" s="24">
        <f>SUM(Tabela1[[#This Row],[QTD CONTAINER]:[QTD FÁBRICA]])</f>
        <v>0</v>
      </c>
      <c r="AM1139" s="7">
        <f t="shared" si="455"/>
        <v>7.0615384615384613</v>
      </c>
      <c r="AN1139" s="7">
        <f t="shared" si="456"/>
        <v>4.615384615384615</v>
      </c>
      <c r="AO1139" s="8">
        <f t="shared" si="457"/>
        <v>0</v>
      </c>
      <c r="AP1139" s="9">
        <f t="shared" si="458"/>
        <v>0</v>
      </c>
      <c r="AQ1139" s="25">
        <f t="shared" si="459"/>
        <v>11.676923076923076</v>
      </c>
      <c r="AR1139" s="18">
        <f t="shared" si="460"/>
        <v>5.0999999999999996</v>
      </c>
      <c r="AS1139" s="7">
        <f t="shared" si="461"/>
        <v>3.3333333333333335</v>
      </c>
      <c r="AT1139" s="8">
        <f t="shared" si="462"/>
        <v>0</v>
      </c>
      <c r="AU1139" s="9">
        <f t="shared" si="463"/>
        <v>0</v>
      </c>
      <c r="AV1139" s="10">
        <f t="shared" si="464"/>
        <v>8.4333333333333336</v>
      </c>
      <c r="AW1139" s="22">
        <f t="shared" si="465"/>
        <v>0</v>
      </c>
      <c r="AX1139" s="5">
        <f t="shared" si="466"/>
        <v>0</v>
      </c>
      <c r="AY1139" s="4">
        <f>IF(
  AND(Tabela1[[#This Row],[GRUPO | ITEM]]="PALHETAS",NOT(OR(MID(Tabela1[[#This Row],[ITEM]],1,5)="YN-PF",MID(Tabela1[[#This Row],[ITEM]],1,5)="YN-PC"))),
  0,
  IF(
    ROUNDUP(
      IF(
        IF(D1139="A",13-SUM(AR1139:AU1139),IF(D1139="B",11-SUM(AR1139:AU1139),IF(D1139="C",7-SUM(AR1139:AU1139))))
        &lt;0,
        0,
        IF(D1139="A",13-SUM(AR1139:AU1139),IF(D1139="B",11-SUM(AR1139:AU1139),IF(D1139="C",7-SUM(AR1139:AU1139))))
      )
      *AE1139/C1139, 0
    )
    *C1139 = 0,
    0,
    ROUNDUP(
      IF(
        IF(D1139="A",13-SUM(AR1139:AU1139),IF(D1139="B",11-SUM(AR1139:AU1139),IF(D1139="C",7-SUM(AR1139:AU1139))))
        &lt;0,
        0,
        IF(D1139="A",13-SUM(AR1139:AU1139),IF(D1139="B",11-SUM(AR1139:AU1139),IF(D1139="C",7-SUM(AR1139:AU1139))))
      )
      *AE1139/C1139, 0
    ) *C1139
  )
)</f>
        <v>0</v>
      </c>
      <c r="AZ1139" s="26">
        <f>IF(OR(COUNTIF(AB1139,"&gt;="&amp;1.5)+COUNTIF(AA1139,"&gt;="&amp;1.5)+COUNTIF(Z1139,"&gt;="&amp;1.5)+COUNTIF(Y1139,"&gt;="&amp;1.5)+COUNTIF(X1139,"&gt;="&amp;1.5)&gt;=2,COUNTIF(AB1139,"&gt;="&amp;2)&gt;=1,AND(AA1139&gt;=1.5,AB1139&lt;=0.3,AI1139=0)),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+IFERROR(BA1139*C1139,0),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+IFERROR(BA1139*C1139,0),
IFERROR(AVERAGEIF(Tabela1[[#This Row],[COMPRA PADRÃO]:[COMPRA &gt;30%]],"&gt;"&amp;0,Tabela1[[#This Row],[COMPRA PADRÃO]:[COMPRA &gt;30%]]),
0))/Tabela1[[#This Row],[U/CX]],0)*Tabela1[[#This Row],[U/CX]])</f>
        <v>0</v>
      </c>
      <c r="BA1139" s="19"/>
      <c r="BB1139" s="19"/>
      <c r="BC1139" s="5"/>
      <c r="BD1139" s="43">
        <f t="shared" si="467"/>
        <v>0.49056603773584906</v>
      </c>
      <c r="BE1139" s="44">
        <f>Tabela1[[#This Row],[MÉDIA DIÁRIA]]*180</f>
        <v>88.301886792452834</v>
      </c>
      <c r="BF1139" s="44">
        <f>Tabela1[[#This Row],[MÉDIA DIÁRIA]]*IF(Tabela1[[#This Row],[ABC FAT]]="A",(13*22),IF(Tabela1[[#This Row],[ABC FAT]]="B",(9*22),IF(Tabela1[[#This Row],[ABC FAT]]="C",(3*22),0)))</f>
        <v>32.377358490566039</v>
      </c>
      <c r="BG1139" s="44">
        <f>SUM(Tabela1[[#This Row],[ESTOQUE TOTAL]],Tabela1[[#This Row],[TRÂNSITO TOTAL]])</f>
        <v>506</v>
      </c>
      <c r="BH11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1.1324786324786324E-2</v>
      </c>
    </row>
    <row r="1140" spans="1:61" s="3" customFormat="1" x14ac:dyDescent="0.2">
      <c r="A1140" s="4" t="s">
        <v>17</v>
      </c>
      <c r="B1140" s="4" t="s">
        <v>1290</v>
      </c>
      <c r="C1140" s="4">
        <v>50</v>
      </c>
      <c r="D1140" s="4" t="s">
        <v>85</v>
      </c>
      <c r="E1140" s="5">
        <v>25</v>
      </c>
      <c r="F1140" s="4">
        <v>25</v>
      </c>
      <c r="G1140" s="4"/>
      <c r="H1140" s="4">
        <v>25</v>
      </c>
      <c r="I1140" s="4"/>
      <c r="J1140" s="4"/>
      <c r="K1140" s="4"/>
      <c r="L1140" s="4"/>
      <c r="M1140" s="4"/>
      <c r="N1140" s="4"/>
      <c r="O1140" s="4"/>
      <c r="P1140" s="4"/>
      <c r="Q1140" s="13">
        <f t="shared" si="442"/>
        <v>1</v>
      </c>
      <c r="R1140" s="16">
        <f t="shared" si="443"/>
        <v>1</v>
      </c>
      <c r="S1140" s="16">
        <f t="shared" si="444"/>
        <v>0</v>
      </c>
      <c r="T1140" s="16">
        <f t="shared" si="445"/>
        <v>1</v>
      </c>
      <c r="U1140" s="16">
        <f t="shared" si="446"/>
        <v>0</v>
      </c>
      <c r="V1140" s="16">
        <f t="shared" si="447"/>
        <v>0</v>
      </c>
      <c r="W1140" s="16">
        <f t="shared" si="448"/>
        <v>0</v>
      </c>
      <c r="X1140" s="16">
        <f t="shared" si="449"/>
        <v>0</v>
      </c>
      <c r="Y1140" s="16">
        <f t="shared" si="450"/>
        <v>0</v>
      </c>
      <c r="Z1140" s="16">
        <f t="shared" si="451"/>
        <v>0</v>
      </c>
      <c r="AA1140" s="16">
        <f t="shared" si="452"/>
        <v>0</v>
      </c>
      <c r="AB1140" s="17">
        <f t="shared" si="453"/>
        <v>0</v>
      </c>
      <c r="AC1140" s="15">
        <v>1550.25</v>
      </c>
      <c r="AD1140" s="14">
        <f>AVERAGE(Tabela1[[#This Row],[202407-JUL]:[202506-JUN]])</f>
        <v>25</v>
      </c>
      <c r="AE1140" s="14">
        <f t="shared" si="454"/>
        <v>25</v>
      </c>
      <c r="AF1140" s="5">
        <v>0</v>
      </c>
      <c r="AG1140" s="6">
        <v>327</v>
      </c>
      <c r="AH1140" s="4">
        <v>0</v>
      </c>
      <c r="AI1140" s="23">
        <f>SUM(Tabela1[[#This Row],[ESTOQUE RJ]:[ESTOQUE SC]])</f>
        <v>327</v>
      </c>
      <c r="AJ1140" s="4">
        <v>0</v>
      </c>
      <c r="AK1140" s="4">
        <v>0</v>
      </c>
      <c r="AL1140" s="24">
        <f>SUM(Tabela1[[#This Row],[QTD CONTAINER]:[QTD FÁBRICA]])</f>
        <v>0</v>
      </c>
      <c r="AM1140" s="7">
        <f t="shared" si="455"/>
        <v>13.08</v>
      </c>
      <c r="AN1140" s="7">
        <f t="shared" si="456"/>
        <v>0</v>
      </c>
      <c r="AO1140" s="8">
        <f t="shared" si="457"/>
        <v>0</v>
      </c>
      <c r="AP1140" s="9">
        <f t="shared" si="458"/>
        <v>0</v>
      </c>
      <c r="AQ1140" s="25">
        <f t="shared" si="459"/>
        <v>13.08</v>
      </c>
      <c r="AR1140" s="18">
        <f t="shared" si="460"/>
        <v>13.08</v>
      </c>
      <c r="AS1140" s="7">
        <f t="shared" si="461"/>
        <v>0</v>
      </c>
      <c r="AT1140" s="8">
        <f t="shared" si="462"/>
        <v>0</v>
      </c>
      <c r="AU1140" s="9">
        <f t="shared" si="463"/>
        <v>0</v>
      </c>
      <c r="AV1140" s="10">
        <f t="shared" si="464"/>
        <v>13.08</v>
      </c>
      <c r="AW1140" s="22">
        <f t="shared" si="465"/>
        <v>0</v>
      </c>
      <c r="AX1140" s="5">
        <f t="shared" si="466"/>
        <v>0</v>
      </c>
      <c r="AY1140" s="4">
        <f>IF(
  AND(Tabela1[[#This Row],[GRUPO | ITEM]]="PALHETAS",NOT(OR(MID(Tabela1[[#This Row],[ITEM]],1,5)="YN-PF",MID(Tabela1[[#This Row],[ITEM]],1,5)="YN-PC"))),
  0,
  IF(
    ROUNDUP(
      IF(
        IF(D1140="A",13-SUM(AR1140:AU1140),IF(D1140="B",11-SUM(AR1140:AU1140),IF(D1140="C",7-SUM(AR1140:AU1140))))
        &lt;0,
        0,
        IF(D1140="A",13-SUM(AR1140:AU1140),IF(D1140="B",11-SUM(AR1140:AU1140),IF(D1140="C",7-SUM(AR1140:AU1140))))
      )
      *AE1140/C1140, 0
    )
    *C1140 = 0,
    0,
    ROUNDUP(
      IF(
        IF(D1140="A",13-SUM(AR1140:AU1140),IF(D1140="B",11-SUM(AR1140:AU1140),IF(D1140="C",7-SUM(AR1140:AU1140))))
        &lt;0,
        0,
        IF(D1140="A",13-SUM(AR1140:AU1140),IF(D1140="B",11-SUM(AR1140:AU1140),IF(D1140="C",7-SUM(AR1140:AU1140))))
      )
      *AE1140/C1140, 0
    ) *C1140
  )
)</f>
        <v>0</v>
      </c>
      <c r="AZ1140" s="26">
        <f>IF(OR(COUNTIF(AB1140,"&gt;="&amp;1.5)+COUNTIF(AA1140,"&gt;="&amp;1.5)+COUNTIF(Z1140,"&gt;="&amp;1.5)+COUNTIF(Y1140,"&gt;="&amp;1.5)+COUNTIF(X1140,"&gt;="&amp;1.5)&gt;=2,COUNTIF(AB1140,"&gt;="&amp;2)&gt;=1,AND(AA1140&gt;=1.5,AB1140&lt;=0.3,AI1140=0)),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+IFERROR(BA1140*C1140,0),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+IFERROR(BA1140*C1140,0),
IFERROR(AVERAGEIF(Tabela1[[#This Row],[COMPRA PADRÃO]:[COMPRA &gt;30%]],"&gt;"&amp;0,Tabela1[[#This Row],[COMPRA PADRÃO]:[COMPRA &gt;30%]]),
0))/Tabela1[[#This Row],[U/CX]],0)*Tabela1[[#This Row],[U/CX]])</f>
        <v>0</v>
      </c>
      <c r="BA1140" s="19"/>
      <c r="BB1140" s="19"/>
      <c r="BC1140" s="41"/>
      <c r="BD1140" s="43">
        <f t="shared" si="467"/>
        <v>0.28301886792452829</v>
      </c>
      <c r="BE1140" s="44">
        <f>Tabela1[[#This Row],[MÉDIA DIÁRIA]]*180</f>
        <v>50.943396226415096</v>
      </c>
      <c r="BF1140" s="44">
        <f>Tabela1[[#This Row],[MÉDIA DIÁRIA]]*IF(Tabela1[[#This Row],[ABC FAT]]="A",(13*22),IF(Tabela1[[#This Row],[ABC FAT]]="B",(9*22),IF(Tabela1[[#This Row],[ABC FAT]]="C",(3*22),0)))</f>
        <v>18.679245283018869</v>
      </c>
      <c r="BG1140" s="44">
        <f>SUM(Tabela1[[#This Row],[ESTOQUE TOTAL]],Tabela1[[#This Row],[TRÂNSITO TOTAL]])</f>
        <v>327</v>
      </c>
      <c r="BH11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1.9629629629629629E-2</v>
      </c>
    </row>
    <row r="1141" spans="1:61" s="3" customFormat="1" x14ac:dyDescent="0.2">
      <c r="A1141" s="4" t="s">
        <v>117</v>
      </c>
      <c r="B1141" s="4" t="s">
        <v>1245</v>
      </c>
      <c r="C1141" s="4">
        <v>100</v>
      </c>
      <c r="D1141" s="4" t="s">
        <v>85</v>
      </c>
      <c r="E1141" s="5">
        <v>20</v>
      </c>
      <c r="F1141" s="4"/>
      <c r="G1141" s="4">
        <v>100</v>
      </c>
      <c r="H1141" s="4">
        <v>100</v>
      </c>
      <c r="I1141" s="4"/>
      <c r="J1141" s="4"/>
      <c r="K1141" s="4"/>
      <c r="L1141" s="4"/>
      <c r="M1141" s="4"/>
      <c r="N1141" s="4"/>
      <c r="O1141" s="4"/>
      <c r="P1141" s="4"/>
      <c r="Q1141" s="13">
        <f t="shared" si="442"/>
        <v>0.27272727272727276</v>
      </c>
      <c r="R1141" s="16">
        <f t="shared" si="443"/>
        <v>0</v>
      </c>
      <c r="S1141" s="16">
        <f t="shared" si="444"/>
        <v>1.3636363636363638</v>
      </c>
      <c r="T1141" s="16">
        <f t="shared" si="445"/>
        <v>1.3636363636363638</v>
      </c>
      <c r="U1141" s="16">
        <f t="shared" si="446"/>
        <v>0</v>
      </c>
      <c r="V1141" s="16">
        <f t="shared" si="447"/>
        <v>0</v>
      </c>
      <c r="W1141" s="16">
        <f t="shared" si="448"/>
        <v>0</v>
      </c>
      <c r="X1141" s="16">
        <f t="shared" si="449"/>
        <v>0</v>
      </c>
      <c r="Y1141" s="16">
        <f t="shared" si="450"/>
        <v>0</v>
      </c>
      <c r="Z1141" s="16">
        <f t="shared" si="451"/>
        <v>0</v>
      </c>
      <c r="AA1141" s="16">
        <f t="shared" si="452"/>
        <v>0</v>
      </c>
      <c r="AB1141" s="17">
        <f t="shared" si="453"/>
        <v>0</v>
      </c>
      <c r="AC1141" s="15">
        <v>1855.4</v>
      </c>
      <c r="AD1141" s="14">
        <f>AVERAGE(Tabela1[[#This Row],[202407-JUL]:[202506-JUN]])</f>
        <v>73.333333333333329</v>
      </c>
      <c r="AE1141" s="14">
        <f t="shared" si="454"/>
        <v>100</v>
      </c>
      <c r="AF1141" s="5">
        <v>0</v>
      </c>
      <c r="AG1141" s="6">
        <v>961</v>
      </c>
      <c r="AH1141" s="4">
        <v>0</v>
      </c>
      <c r="AI1141" s="23">
        <f>SUM(Tabela1[[#This Row],[ESTOQUE RJ]:[ESTOQUE SC]])</f>
        <v>961</v>
      </c>
      <c r="AJ1141" s="4">
        <v>0</v>
      </c>
      <c r="AK1141" s="4">
        <v>0</v>
      </c>
      <c r="AL1141" s="24">
        <f>SUM(Tabela1[[#This Row],[QTD CONTAINER]:[QTD FÁBRICA]])</f>
        <v>0</v>
      </c>
      <c r="AM1141" s="7">
        <f t="shared" si="455"/>
        <v>13.104545454545455</v>
      </c>
      <c r="AN1141" s="7">
        <f t="shared" si="456"/>
        <v>0</v>
      </c>
      <c r="AO1141" s="8">
        <f t="shared" si="457"/>
        <v>0</v>
      </c>
      <c r="AP1141" s="9">
        <f t="shared" si="458"/>
        <v>0</v>
      </c>
      <c r="AQ1141" s="25">
        <f t="shared" si="459"/>
        <v>13.104545454545455</v>
      </c>
      <c r="AR1141" s="18">
        <f t="shared" si="460"/>
        <v>9.61</v>
      </c>
      <c r="AS1141" s="7">
        <f t="shared" si="461"/>
        <v>0</v>
      </c>
      <c r="AT1141" s="8">
        <f t="shared" si="462"/>
        <v>0</v>
      </c>
      <c r="AU1141" s="9">
        <f t="shared" si="463"/>
        <v>0</v>
      </c>
      <c r="AV1141" s="10">
        <f t="shared" si="464"/>
        <v>9.61</v>
      </c>
      <c r="AW1141" s="22">
        <f t="shared" si="465"/>
        <v>0</v>
      </c>
      <c r="AX1141" s="5">
        <f t="shared" si="466"/>
        <v>0</v>
      </c>
      <c r="AY1141" s="4">
        <f>IF(
  AND(Tabela1[[#This Row],[GRUPO | ITEM]]="PALHETAS",NOT(OR(MID(Tabela1[[#This Row],[ITEM]],1,5)="YN-PF",MID(Tabela1[[#This Row],[ITEM]],1,5)="YN-PC"))),
  0,
  IF(
    ROUNDUP(
      IF(
        IF(D1141="A",13-SUM(AR1141:AU1141),IF(D1141="B",11-SUM(AR1141:AU1141),IF(D1141="C",7-SUM(AR1141:AU1141))))
        &lt;0,
        0,
        IF(D1141="A",13-SUM(AR1141:AU1141),IF(D1141="B",11-SUM(AR1141:AU1141),IF(D1141="C",7-SUM(AR1141:AU1141))))
      )
      *AE1141/C1141, 0
    )
    *C1141 = 0,
    0,
    ROUNDUP(
      IF(
        IF(D1141="A",13-SUM(AR1141:AU1141),IF(D1141="B",11-SUM(AR1141:AU1141),IF(D1141="C",7-SUM(AR1141:AU1141))))
        &lt;0,
        0,
        IF(D1141="A",13-SUM(AR1141:AU1141),IF(D1141="B",11-SUM(AR1141:AU1141),IF(D1141="C",7-SUM(AR1141:AU1141))))
      )
      *AE1141/C1141, 0
    ) *C1141
  )
)</f>
        <v>0</v>
      </c>
      <c r="AZ1141" s="26">
        <f>IF(OR(COUNTIF(AB1141,"&gt;="&amp;1.5)+COUNTIF(AA1141,"&gt;="&amp;1.5)+COUNTIF(Z1141,"&gt;="&amp;1.5)+COUNTIF(Y1141,"&gt;="&amp;1.5)+COUNTIF(X1141,"&gt;="&amp;1.5)&gt;=2,COUNTIF(AB1141,"&gt;="&amp;2)&gt;=1,AND(AA1141&gt;=1.5,AB1141&lt;=0.3,AI1141=0)),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+IFERROR(BA1141*C1141,0),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+IFERROR(BA1141*C1141,0),
IFERROR(AVERAGEIF(Tabela1[[#This Row],[COMPRA PADRÃO]:[COMPRA &gt;30%]],"&gt;"&amp;0,Tabela1[[#This Row],[COMPRA PADRÃO]:[COMPRA &gt;30%]]),
0))/Tabela1[[#This Row],[U/CX]],0)*Tabela1[[#This Row],[U/CX]])</f>
        <v>0</v>
      </c>
      <c r="BA1141" s="33"/>
      <c r="BB1141" s="33"/>
      <c r="BC1141" s="42"/>
      <c r="BD1141" s="43">
        <f t="shared" si="467"/>
        <v>0.83018867924528306</v>
      </c>
      <c r="BE1141" s="44">
        <f>Tabela1[[#This Row],[MÉDIA DIÁRIA]]*180</f>
        <v>149.43396226415095</v>
      </c>
      <c r="BF1141" s="44">
        <f>Tabela1[[#This Row],[MÉDIA DIÁRIA]]*IF(Tabela1[[#This Row],[ABC FAT]]="A",(13*22),IF(Tabela1[[#This Row],[ABC FAT]]="B",(9*22),IF(Tabela1[[#This Row],[ABC FAT]]="C",(3*22),0)))</f>
        <v>54.79245283018868</v>
      </c>
      <c r="BG1141" s="44">
        <f>SUM(Tabela1[[#This Row],[ESTOQUE TOTAL]],Tabela1[[#This Row],[TRÂNSITO TOTAL]])</f>
        <v>961</v>
      </c>
      <c r="BH11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6.6919191919191916E-3</v>
      </c>
    </row>
    <row r="1142" spans="1:61" s="3" customFormat="1" x14ac:dyDescent="0.2">
      <c r="A1142" s="4" t="s">
        <v>122</v>
      </c>
      <c r="B1142" s="4" t="s">
        <v>176</v>
      </c>
      <c r="C1142" s="4">
        <v>20</v>
      </c>
      <c r="D1142" s="4" t="s">
        <v>85</v>
      </c>
      <c r="E1142" s="5"/>
      <c r="F1142" s="4">
        <v>401</v>
      </c>
      <c r="G1142" s="4">
        <v>20</v>
      </c>
      <c r="H1142" s="4"/>
      <c r="I1142" s="4">
        <v>40</v>
      </c>
      <c r="J1142" s="4">
        <v>20</v>
      </c>
      <c r="K1142" s="4"/>
      <c r="L1142" s="4"/>
      <c r="M1142" s="4">
        <v>20</v>
      </c>
      <c r="N1142" s="4">
        <v>20</v>
      </c>
      <c r="O1142" s="4"/>
      <c r="P1142" s="4"/>
      <c r="Q1142" s="13">
        <f t="shared" si="442"/>
        <v>0</v>
      </c>
      <c r="R1142" s="16">
        <f t="shared" si="443"/>
        <v>4.6180422264875238</v>
      </c>
      <c r="S1142" s="16">
        <f t="shared" si="444"/>
        <v>0.23032629558541268</v>
      </c>
      <c r="T1142" s="16">
        <f t="shared" si="445"/>
        <v>0</v>
      </c>
      <c r="U1142" s="16">
        <f t="shared" si="446"/>
        <v>0.46065259117082535</v>
      </c>
      <c r="V1142" s="16">
        <f t="shared" si="447"/>
        <v>0.23032629558541268</v>
      </c>
      <c r="W1142" s="16">
        <f t="shared" si="448"/>
        <v>0</v>
      </c>
      <c r="X1142" s="16">
        <f t="shared" si="449"/>
        <v>0</v>
      </c>
      <c r="Y1142" s="16">
        <f t="shared" si="450"/>
        <v>0.23032629558541268</v>
      </c>
      <c r="Z1142" s="16">
        <f t="shared" si="451"/>
        <v>0.23032629558541268</v>
      </c>
      <c r="AA1142" s="16">
        <f t="shared" si="452"/>
        <v>0</v>
      </c>
      <c r="AB1142" s="17">
        <f t="shared" si="453"/>
        <v>0</v>
      </c>
      <c r="AC1142" s="15">
        <v>21421.35</v>
      </c>
      <c r="AD1142" s="14">
        <f>AVERAGE(Tabela1[[#This Row],[202407-JUL]:[202506-JUN]])</f>
        <v>86.833333333333329</v>
      </c>
      <c r="AE1142" s="14">
        <f t="shared" si="454"/>
        <v>220.5</v>
      </c>
      <c r="AF1142" s="5">
        <v>0</v>
      </c>
      <c r="AG1142" s="6">
        <v>1160</v>
      </c>
      <c r="AH1142" s="4">
        <v>1100</v>
      </c>
      <c r="AI1142" s="23">
        <f>SUM(Tabela1[[#This Row],[ESTOQUE RJ]:[ESTOQUE SC]])</f>
        <v>2260</v>
      </c>
      <c r="AJ1142" s="4">
        <v>0</v>
      </c>
      <c r="AK1142" s="4">
        <v>0</v>
      </c>
      <c r="AL1142" s="24">
        <f>SUM(Tabela1[[#This Row],[QTD CONTAINER]:[QTD FÁBRICA]])</f>
        <v>0</v>
      </c>
      <c r="AM1142" s="7">
        <f t="shared" si="455"/>
        <v>13.358925143953936</v>
      </c>
      <c r="AN1142" s="7">
        <f t="shared" si="456"/>
        <v>12.667946257197697</v>
      </c>
      <c r="AO1142" s="8">
        <f t="shared" si="457"/>
        <v>0</v>
      </c>
      <c r="AP1142" s="9">
        <f t="shared" si="458"/>
        <v>0</v>
      </c>
      <c r="AQ1142" s="25">
        <f t="shared" si="459"/>
        <v>26.026871401151631</v>
      </c>
      <c r="AR1142" s="18">
        <f t="shared" si="460"/>
        <v>5.2607709750566896</v>
      </c>
      <c r="AS1142" s="7">
        <f t="shared" si="461"/>
        <v>4.9886621315192743</v>
      </c>
      <c r="AT1142" s="8">
        <f t="shared" si="462"/>
        <v>0</v>
      </c>
      <c r="AU1142" s="9">
        <f t="shared" si="463"/>
        <v>0</v>
      </c>
      <c r="AV1142" s="10">
        <f t="shared" si="464"/>
        <v>10.249433106575964</v>
      </c>
      <c r="AW1142" s="22">
        <f t="shared" si="465"/>
        <v>0</v>
      </c>
      <c r="AX1142" s="5">
        <f t="shared" si="466"/>
        <v>0</v>
      </c>
      <c r="AY1142" s="4">
        <f>IF(
  AND(Tabela1[[#This Row],[GRUPO | ITEM]]="PALHETAS",NOT(OR(MID(Tabela1[[#This Row],[ITEM]],1,5)="YN-PF",MID(Tabela1[[#This Row],[ITEM]],1,5)="YN-PC"))),
  0,
  IF(
    ROUNDUP(
      IF(
        IF(D1142="A",13-SUM(AR1142:AU1142),IF(D1142="B",11-SUM(AR1142:AU1142),IF(D1142="C",7-SUM(AR1142:AU1142))))
        &lt;0,
        0,
        IF(D1142="A",13-SUM(AR1142:AU1142),IF(D1142="B",11-SUM(AR1142:AU1142),IF(D1142="C",7-SUM(AR1142:AU1142))))
      )
      *AE1142/C1142, 0
    )
    *C1142 = 0,
    0,
    ROUNDUP(
      IF(
        IF(D1142="A",13-SUM(AR1142:AU1142),IF(D1142="B",11-SUM(AR1142:AU1142),IF(D1142="C",7-SUM(AR1142:AU1142))))
        &lt;0,
        0,
        IF(D1142="A",13-SUM(AR1142:AU1142),IF(D1142="B",11-SUM(AR1142:AU1142),IF(D1142="C",7-SUM(AR1142:AU1142))))
      )
      *AE1142/C1142, 0
    ) *C1142
  )
)</f>
        <v>0</v>
      </c>
      <c r="AZ1142" s="26">
        <f>IF(OR(COUNTIF(AB1142,"&gt;="&amp;1.5)+COUNTIF(AA1142,"&gt;="&amp;1.5)+COUNTIF(Z1142,"&gt;="&amp;1.5)+COUNTIF(Y1142,"&gt;="&amp;1.5)+COUNTIF(X1142,"&gt;="&amp;1.5)&gt;=2,COUNTIF(AB1142,"&gt;="&amp;2)&gt;=1,AND(AA1142&gt;=1.5,AB1142&lt;=0.3,AI1142=0)),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+IFERROR(BA1142*C1142,0),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+IFERROR(BA1142*C1142,0),
IFERROR(AVERAGEIF(Tabela1[[#This Row],[COMPRA PADRÃO]:[COMPRA &gt;30%]],"&gt;"&amp;0,Tabela1[[#This Row],[COMPRA PADRÃO]:[COMPRA &gt;30%]]),
0))/Tabela1[[#This Row],[U/CX]],0)*Tabela1[[#This Row],[U/CX]])</f>
        <v>0</v>
      </c>
      <c r="BA1142" s="19"/>
      <c r="BB1142" s="19"/>
      <c r="BC1142" s="5"/>
      <c r="BD1142" s="43">
        <f t="shared" si="467"/>
        <v>1.9660377358490566</v>
      </c>
      <c r="BE1142" s="44">
        <f>Tabela1[[#This Row],[MÉDIA DIÁRIA]]*180</f>
        <v>353.88679245283021</v>
      </c>
      <c r="BF1142" s="44">
        <f>Tabela1[[#This Row],[MÉDIA DIÁRIA]]*IF(Tabela1[[#This Row],[ABC FAT]]="A",(13*22),IF(Tabela1[[#This Row],[ABC FAT]]="B",(9*22),IF(Tabela1[[#This Row],[ABC FAT]]="C",(3*22),0)))</f>
        <v>129.75849056603775</v>
      </c>
      <c r="BG1142" s="44">
        <f>SUM(Tabela1[[#This Row],[ESTOQUE TOTAL]],Tabela1[[#This Row],[TRÂNSITO TOTAL]])</f>
        <v>2260</v>
      </c>
      <c r="BH11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2.8257624226914052E-3</v>
      </c>
    </row>
    <row r="1143" spans="1:61" s="3" customFormat="1" x14ac:dyDescent="0.2">
      <c r="A1143" s="4" t="s">
        <v>296</v>
      </c>
      <c r="B1143" s="4" t="s">
        <v>1233</v>
      </c>
      <c r="C1143" s="4">
        <v>1000</v>
      </c>
      <c r="D1143" s="4" t="s">
        <v>85</v>
      </c>
      <c r="E1143" s="5"/>
      <c r="F1143" s="4"/>
      <c r="G1143" s="4"/>
      <c r="H1143" s="4">
        <v>2200</v>
      </c>
      <c r="I1143" s="4">
        <v>5800</v>
      </c>
      <c r="J1143" s="4"/>
      <c r="K1143" s="4"/>
      <c r="L1143" s="4"/>
      <c r="M1143" s="4"/>
      <c r="N1143" s="4"/>
      <c r="O1143" s="4">
        <v>2000</v>
      </c>
      <c r="P1143" s="4">
        <v>300</v>
      </c>
      <c r="Q1143" s="13">
        <f t="shared" si="442"/>
        <v>0</v>
      </c>
      <c r="R1143" s="16">
        <f t="shared" si="443"/>
        <v>0</v>
      </c>
      <c r="S1143" s="16">
        <f t="shared" si="444"/>
        <v>0</v>
      </c>
      <c r="T1143" s="16">
        <f t="shared" si="445"/>
        <v>0.85436893203883491</v>
      </c>
      <c r="U1143" s="16">
        <f t="shared" si="446"/>
        <v>2.2524271844660193</v>
      </c>
      <c r="V1143" s="16">
        <f t="shared" si="447"/>
        <v>0</v>
      </c>
      <c r="W1143" s="16">
        <f t="shared" si="448"/>
        <v>0</v>
      </c>
      <c r="X1143" s="16">
        <f t="shared" si="449"/>
        <v>0</v>
      </c>
      <c r="Y1143" s="16">
        <f t="shared" si="450"/>
        <v>0</v>
      </c>
      <c r="Z1143" s="16">
        <f t="shared" si="451"/>
        <v>0</v>
      </c>
      <c r="AA1143" s="16">
        <f t="shared" si="452"/>
        <v>0.77669902912621358</v>
      </c>
      <c r="AB1143" s="17">
        <f t="shared" si="453"/>
        <v>0.11650485436893204</v>
      </c>
      <c r="AC1143" s="15">
        <v>8263</v>
      </c>
      <c r="AD1143" s="14">
        <f>AVERAGE(Tabela1[[#This Row],[202407-JUL]:[202506-JUN]])</f>
        <v>2575</v>
      </c>
      <c r="AE1143" s="14">
        <f t="shared" si="454"/>
        <v>3333.3333333333335</v>
      </c>
      <c r="AF1143" s="5">
        <v>0</v>
      </c>
      <c r="AG1143" s="6">
        <v>41800</v>
      </c>
      <c r="AH1143" s="4">
        <v>0</v>
      </c>
      <c r="AI1143" s="23">
        <f>SUM(Tabela1[[#This Row],[ESTOQUE RJ]:[ESTOQUE SC]])</f>
        <v>41800</v>
      </c>
      <c r="AJ1143" s="4">
        <v>100</v>
      </c>
      <c r="AK1143" s="4">
        <v>0</v>
      </c>
      <c r="AL1143" s="24">
        <f>SUM(Tabela1[[#This Row],[QTD CONTAINER]:[QTD FÁBRICA]])</f>
        <v>100</v>
      </c>
      <c r="AM1143" s="7">
        <f t="shared" si="455"/>
        <v>16.233009708737864</v>
      </c>
      <c r="AN1143" s="7">
        <f t="shared" si="456"/>
        <v>0</v>
      </c>
      <c r="AO1143" s="8">
        <f t="shared" si="457"/>
        <v>3.8834951456310676E-2</v>
      </c>
      <c r="AP1143" s="9">
        <f t="shared" si="458"/>
        <v>0</v>
      </c>
      <c r="AQ1143" s="25">
        <f t="shared" si="459"/>
        <v>16.271844660194176</v>
      </c>
      <c r="AR1143" s="18">
        <f t="shared" si="460"/>
        <v>12.54</v>
      </c>
      <c r="AS1143" s="7">
        <f t="shared" si="461"/>
        <v>0</v>
      </c>
      <c r="AT1143" s="8">
        <f t="shared" si="462"/>
        <v>0.03</v>
      </c>
      <c r="AU1143" s="9">
        <f t="shared" si="463"/>
        <v>0</v>
      </c>
      <c r="AV1143" s="10">
        <f t="shared" si="464"/>
        <v>12.569999999999999</v>
      </c>
      <c r="AW1143" s="22">
        <f t="shared" si="465"/>
        <v>0</v>
      </c>
      <c r="AX1143" s="5">
        <f t="shared" si="466"/>
        <v>0</v>
      </c>
      <c r="AY1143" s="4">
        <f>IF(
  AND(Tabela1[[#This Row],[GRUPO | ITEM]]="PALHETAS",NOT(OR(MID(Tabela1[[#This Row],[ITEM]],1,5)="YN-PF",MID(Tabela1[[#This Row],[ITEM]],1,5)="YN-PC"))),
  0,
  IF(
    ROUNDUP(
      IF(
        IF(D1143="A",13-SUM(AR1143:AU1143),IF(D1143="B",11-SUM(AR1143:AU1143),IF(D1143="C",7-SUM(AR1143:AU1143))))
        &lt;0,
        0,
        IF(D1143="A",13-SUM(AR1143:AU1143),IF(D1143="B",11-SUM(AR1143:AU1143),IF(D1143="C",7-SUM(AR1143:AU1143))))
      )
      *AE1143/C1143, 0
    )
    *C1143 = 0,
    0,
    ROUNDUP(
      IF(
        IF(D1143="A",13-SUM(AR1143:AU1143),IF(D1143="B",11-SUM(AR1143:AU1143),IF(D1143="C",7-SUM(AR1143:AU1143))))
        &lt;0,
        0,
        IF(D1143="A",13-SUM(AR1143:AU1143),IF(D1143="B",11-SUM(AR1143:AU1143),IF(D1143="C",7-SUM(AR1143:AU1143))))
      )
      *AE1143/C1143, 0
    ) *C1143
  )
)</f>
        <v>0</v>
      </c>
      <c r="AZ1143" s="26">
        <f>IF(OR(COUNTIF(AB1143,"&gt;="&amp;1.5)+COUNTIF(AA1143,"&gt;="&amp;1.5)+COUNTIF(Z1143,"&gt;="&amp;1.5)+COUNTIF(Y1143,"&gt;="&amp;1.5)+COUNTIF(X1143,"&gt;="&amp;1.5)&gt;=2,COUNTIF(AB1143,"&gt;="&amp;2)&gt;=1,AND(AA1143&gt;=1.5,AB1143&lt;=0.3,AI1143=0)),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+IFERROR(BA1143*C1143,0),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+IFERROR(BA1143*C1143,0),
IFERROR(AVERAGEIF(Tabela1[[#This Row],[COMPRA PADRÃO]:[COMPRA &gt;30%]],"&gt;"&amp;0,Tabela1[[#This Row],[COMPRA PADRÃO]:[COMPRA &gt;30%]]),
0))/Tabela1[[#This Row],[U/CX]],0)*Tabela1[[#This Row],[U/CX]])</f>
        <v>0</v>
      </c>
      <c r="BA1143" s="19"/>
      <c r="BB1143" s="19"/>
      <c r="BC1143" s="5"/>
      <c r="BD1143" s="43">
        <f t="shared" si="467"/>
        <v>38.867924528301884</v>
      </c>
      <c r="BE1143" s="44">
        <f>Tabela1[[#This Row],[MÉDIA DIÁRIA]]*180</f>
        <v>6996.2264150943392</v>
      </c>
      <c r="BF1143" s="44">
        <f>Tabela1[[#This Row],[MÉDIA DIÁRIA]]*IF(Tabela1[[#This Row],[ABC FAT]]="A",(13*22),IF(Tabela1[[#This Row],[ABC FAT]]="B",(9*22),IF(Tabela1[[#This Row],[ABC FAT]]="C",(3*22),0)))</f>
        <v>2565.2830188679245</v>
      </c>
      <c r="BG1143" s="44">
        <f>SUM(Tabela1[[#This Row],[ESTOQUE TOTAL]],Tabela1[[#This Row],[TRÂNSITO TOTAL]])</f>
        <v>41900</v>
      </c>
      <c r="BH11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1.429341963322546E-4</v>
      </c>
    </row>
    <row r="1144" spans="1:61" s="3" customFormat="1" x14ac:dyDescent="0.2">
      <c r="A1144" s="4" t="s">
        <v>34</v>
      </c>
      <c r="B1144" s="4" t="s">
        <v>289</v>
      </c>
      <c r="C1144" s="4">
        <v>25</v>
      </c>
      <c r="D1144" s="4" t="s">
        <v>85</v>
      </c>
      <c r="E1144" s="5">
        <v>24</v>
      </c>
      <c r="F1144" s="4">
        <v>2</v>
      </c>
      <c r="G1144" s="4"/>
      <c r="H1144" s="4">
        <v>10</v>
      </c>
      <c r="I1144" s="4">
        <v>3</v>
      </c>
      <c r="J1144" s="4"/>
      <c r="K1144" s="4">
        <v>20</v>
      </c>
      <c r="L1144" s="4"/>
      <c r="M1144" s="4">
        <v>10</v>
      </c>
      <c r="N1144" s="4">
        <v>2</v>
      </c>
      <c r="O1144" s="4">
        <v>6</v>
      </c>
      <c r="P1144" s="4"/>
      <c r="Q1144" s="13">
        <f t="shared" si="442"/>
        <v>2.4935064935064934</v>
      </c>
      <c r="R1144" s="16">
        <f t="shared" si="443"/>
        <v>0.20779220779220781</v>
      </c>
      <c r="S1144" s="16">
        <f t="shared" si="444"/>
        <v>0</v>
      </c>
      <c r="T1144" s="16">
        <f t="shared" si="445"/>
        <v>1.0389610389610389</v>
      </c>
      <c r="U1144" s="16">
        <f t="shared" si="446"/>
        <v>0.31168831168831168</v>
      </c>
      <c r="V1144" s="16">
        <f t="shared" si="447"/>
        <v>0</v>
      </c>
      <c r="W1144" s="16">
        <f t="shared" si="448"/>
        <v>2.0779220779220777</v>
      </c>
      <c r="X1144" s="16">
        <f t="shared" si="449"/>
        <v>0</v>
      </c>
      <c r="Y1144" s="16">
        <f t="shared" si="450"/>
        <v>1.0389610389610389</v>
      </c>
      <c r="Z1144" s="16">
        <f t="shared" si="451"/>
        <v>0.20779220779220781</v>
      </c>
      <c r="AA1144" s="16">
        <f t="shared" si="452"/>
        <v>0.62337662337662336</v>
      </c>
      <c r="AB1144" s="17">
        <f t="shared" si="453"/>
        <v>0</v>
      </c>
      <c r="AC1144" s="15">
        <v>9631.66</v>
      </c>
      <c r="AD1144" s="14">
        <f>AVERAGE(Tabela1[[#This Row],[202407-JUL]:[202506-JUN]])</f>
        <v>9.625</v>
      </c>
      <c r="AE1144" s="14">
        <f t="shared" si="454"/>
        <v>12.166666666666666</v>
      </c>
      <c r="AF1144" s="5">
        <v>0</v>
      </c>
      <c r="AG1144" s="6">
        <v>342</v>
      </c>
      <c r="AH1144" s="4">
        <v>0</v>
      </c>
      <c r="AI1144" s="23">
        <f>SUM(Tabela1[[#This Row],[ESTOQUE RJ]:[ESTOQUE SC]])</f>
        <v>342</v>
      </c>
      <c r="AJ1144" s="4">
        <v>0</v>
      </c>
      <c r="AK1144" s="4">
        <v>0</v>
      </c>
      <c r="AL1144" s="24">
        <f>SUM(Tabela1[[#This Row],[QTD CONTAINER]:[QTD FÁBRICA]])</f>
        <v>0</v>
      </c>
      <c r="AM1144" s="7">
        <f t="shared" si="455"/>
        <v>35.532467532467535</v>
      </c>
      <c r="AN1144" s="7">
        <f t="shared" si="456"/>
        <v>0</v>
      </c>
      <c r="AO1144" s="8">
        <f t="shared" si="457"/>
        <v>0</v>
      </c>
      <c r="AP1144" s="9">
        <f t="shared" si="458"/>
        <v>0</v>
      </c>
      <c r="AQ1144" s="25">
        <f t="shared" si="459"/>
        <v>35.532467532467535</v>
      </c>
      <c r="AR1144" s="18">
        <f t="shared" si="460"/>
        <v>28.109589041095891</v>
      </c>
      <c r="AS1144" s="7">
        <f t="shared" si="461"/>
        <v>0</v>
      </c>
      <c r="AT1144" s="8">
        <f t="shared" si="462"/>
        <v>0</v>
      </c>
      <c r="AU1144" s="9">
        <f t="shared" si="463"/>
        <v>0</v>
      </c>
      <c r="AV1144" s="10">
        <f t="shared" si="464"/>
        <v>28.109589041095891</v>
      </c>
      <c r="AW1144" s="22">
        <f t="shared" si="465"/>
        <v>0</v>
      </c>
      <c r="AX1144" s="5">
        <f t="shared" si="466"/>
        <v>0</v>
      </c>
      <c r="AY1144" s="4">
        <f>IF(
  AND(Tabela1[[#This Row],[GRUPO | ITEM]]="PALHETAS",NOT(OR(MID(Tabela1[[#This Row],[ITEM]],1,5)="YN-PF",MID(Tabela1[[#This Row],[ITEM]],1,5)="YN-PC"))),
  0,
  IF(
    ROUNDUP(
      IF(
        IF(D1144="A",13-SUM(AR1144:AU1144),IF(D1144="B",11-SUM(AR1144:AU1144),IF(D1144="C",7-SUM(AR1144:AU1144))))
        &lt;0,
        0,
        IF(D1144="A",13-SUM(AR1144:AU1144),IF(D1144="B",11-SUM(AR1144:AU1144),IF(D1144="C",7-SUM(AR1144:AU1144))))
      )
      *AE1144/C1144, 0
    )
    *C1144 = 0,
    0,
    ROUNDUP(
      IF(
        IF(D1144="A",13-SUM(AR1144:AU1144),IF(D1144="B",11-SUM(AR1144:AU1144),IF(D1144="C",7-SUM(AR1144:AU1144))))
        &lt;0,
        0,
        IF(D1144="A",13-SUM(AR1144:AU1144),IF(D1144="B",11-SUM(AR1144:AU1144),IF(D1144="C",7-SUM(AR1144:AU1144))))
      )
      *AE1144/C1144, 0
    ) *C1144
  )
)</f>
        <v>0</v>
      </c>
      <c r="AZ1144" s="26">
        <f>IF(OR(COUNTIF(AB1144,"&gt;="&amp;1.5)+COUNTIF(AA1144,"&gt;="&amp;1.5)+COUNTIF(Z1144,"&gt;="&amp;1.5)+COUNTIF(Y1144,"&gt;="&amp;1.5)+COUNTIF(X1144,"&gt;="&amp;1.5)&gt;=2,COUNTIF(AB1144,"&gt;="&amp;2)&gt;=1,AND(AA1144&gt;=1.5,AB1144&lt;=0.3,AI1144=0)),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+IFERROR(BA1144*C1144,0),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+IFERROR(BA1144*C1144,0),
IFERROR(AVERAGEIF(Tabela1[[#This Row],[COMPRA PADRÃO]:[COMPRA &gt;30%]],"&gt;"&amp;0,Tabela1[[#This Row],[COMPRA PADRÃO]:[COMPRA &gt;30%]]),
0))/Tabela1[[#This Row],[U/CX]],0)*Tabela1[[#This Row],[U/CX]])</f>
        <v>0</v>
      </c>
      <c r="BA1144" s="33"/>
      <c r="BB1144" s="33"/>
      <c r="BC1144" s="41"/>
      <c r="BD1144" s="43">
        <f t="shared" si="467"/>
        <v>0.29056603773584905</v>
      </c>
      <c r="BE1144" s="44">
        <f>Tabela1[[#This Row],[MÉDIA DIÁRIA]]*180</f>
        <v>52.301886792452827</v>
      </c>
      <c r="BF1144" s="44">
        <f>Tabela1[[#This Row],[MÉDIA DIÁRIA]]*IF(Tabela1[[#This Row],[ABC FAT]]="A",(13*22),IF(Tabela1[[#This Row],[ABC FAT]]="B",(9*22),IF(Tabela1[[#This Row],[ABC FAT]]="C",(3*22),0)))</f>
        <v>19.177358490566036</v>
      </c>
      <c r="BG1144" s="44">
        <f>SUM(Tabela1[[#This Row],[ESTOQUE TOTAL]],Tabela1[[#This Row],[TRÂNSITO TOTAL]])</f>
        <v>342</v>
      </c>
      <c r="BH11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1.911976911976912E-2</v>
      </c>
    </row>
    <row r="1145" spans="1:61" s="3" customFormat="1" x14ac:dyDescent="0.2">
      <c r="A1145" s="4" t="s">
        <v>14</v>
      </c>
      <c r="B1145" s="4" t="s">
        <v>651</v>
      </c>
      <c r="C1145" s="4">
        <v>200</v>
      </c>
      <c r="D1145" s="4" t="s">
        <v>85</v>
      </c>
      <c r="E1145" s="5"/>
      <c r="F1145" s="4"/>
      <c r="G1145" s="4">
        <v>110</v>
      </c>
      <c r="H1145" s="4">
        <v>10</v>
      </c>
      <c r="I1145" s="4"/>
      <c r="J1145" s="4"/>
      <c r="K1145" s="4">
        <v>100</v>
      </c>
      <c r="L1145" s="4">
        <v>20</v>
      </c>
      <c r="M1145" s="4">
        <v>170</v>
      </c>
      <c r="N1145" s="4">
        <v>20</v>
      </c>
      <c r="O1145" s="4">
        <v>100</v>
      </c>
      <c r="P1145" s="4">
        <v>20</v>
      </c>
      <c r="Q1145" s="13">
        <f t="shared" si="442"/>
        <v>0</v>
      </c>
      <c r="R1145" s="16">
        <f t="shared" si="443"/>
        <v>0</v>
      </c>
      <c r="S1145" s="16">
        <f t="shared" si="444"/>
        <v>1.6</v>
      </c>
      <c r="T1145" s="16">
        <f t="shared" si="445"/>
        <v>0.14545454545454545</v>
      </c>
      <c r="U1145" s="16">
        <f t="shared" si="446"/>
        <v>0</v>
      </c>
      <c r="V1145" s="16">
        <f t="shared" si="447"/>
        <v>0</v>
      </c>
      <c r="W1145" s="16">
        <f t="shared" si="448"/>
        <v>1.4545454545454546</v>
      </c>
      <c r="X1145" s="16">
        <f t="shared" si="449"/>
        <v>0.29090909090909089</v>
      </c>
      <c r="Y1145" s="16">
        <f t="shared" si="450"/>
        <v>2.4727272727272727</v>
      </c>
      <c r="Z1145" s="16">
        <f t="shared" si="451"/>
        <v>0.29090909090909089</v>
      </c>
      <c r="AA1145" s="16">
        <f t="shared" si="452"/>
        <v>1.4545454545454546</v>
      </c>
      <c r="AB1145" s="17">
        <f t="shared" si="453"/>
        <v>0.29090909090909089</v>
      </c>
      <c r="AC1145" s="15">
        <v>4002.4</v>
      </c>
      <c r="AD1145" s="14">
        <f>AVERAGE(Tabela1[[#This Row],[202407-JUL]:[202506-JUN]])</f>
        <v>68.75</v>
      </c>
      <c r="AE1145" s="14">
        <f t="shared" si="454"/>
        <v>120</v>
      </c>
      <c r="AF1145" s="5">
        <v>0</v>
      </c>
      <c r="AG1145" s="6">
        <v>2450</v>
      </c>
      <c r="AH1145" s="4">
        <v>0</v>
      </c>
      <c r="AI1145" s="23">
        <f>SUM(Tabela1[[#This Row],[ESTOQUE RJ]:[ESTOQUE SC]])</f>
        <v>2450</v>
      </c>
      <c r="AJ1145" s="4">
        <v>0</v>
      </c>
      <c r="AK1145" s="4">
        <v>0</v>
      </c>
      <c r="AL1145" s="24">
        <f>SUM(Tabela1[[#This Row],[QTD CONTAINER]:[QTD FÁBRICA]])</f>
        <v>0</v>
      </c>
      <c r="AM1145" s="7">
        <f t="shared" si="455"/>
        <v>35.636363636363633</v>
      </c>
      <c r="AN1145" s="7">
        <f t="shared" si="456"/>
        <v>0</v>
      </c>
      <c r="AO1145" s="8">
        <f t="shared" si="457"/>
        <v>0</v>
      </c>
      <c r="AP1145" s="9">
        <f t="shared" si="458"/>
        <v>0</v>
      </c>
      <c r="AQ1145" s="25">
        <f t="shared" si="459"/>
        <v>35.636363636363633</v>
      </c>
      <c r="AR1145" s="18">
        <f t="shared" si="460"/>
        <v>20.416666666666668</v>
      </c>
      <c r="AS1145" s="7">
        <f t="shared" si="461"/>
        <v>0</v>
      </c>
      <c r="AT1145" s="8">
        <f t="shared" si="462"/>
        <v>0</v>
      </c>
      <c r="AU1145" s="9">
        <f t="shared" si="463"/>
        <v>0</v>
      </c>
      <c r="AV1145" s="10">
        <f t="shared" si="464"/>
        <v>20.416666666666668</v>
      </c>
      <c r="AW1145" s="22">
        <f t="shared" si="465"/>
        <v>0</v>
      </c>
      <c r="AX1145" s="5">
        <f t="shared" si="466"/>
        <v>0</v>
      </c>
      <c r="AY1145" s="4">
        <f>IF(
  AND(Tabela1[[#This Row],[GRUPO | ITEM]]="PALHETAS",NOT(OR(MID(Tabela1[[#This Row],[ITEM]],1,5)="YN-PF",MID(Tabela1[[#This Row],[ITEM]],1,5)="YN-PC"))),
  0,
  IF(
    ROUNDUP(
      IF(
        IF(D1145="A",13-SUM(AR1145:AU1145),IF(D1145="B",11-SUM(AR1145:AU1145),IF(D1145="C",7-SUM(AR1145:AU1145))))
        &lt;0,
        0,
        IF(D1145="A",13-SUM(AR1145:AU1145),IF(D1145="B",11-SUM(AR1145:AU1145),IF(D1145="C",7-SUM(AR1145:AU1145))))
      )
      *AE1145/C1145, 0
    )
    *C1145 = 0,
    0,
    ROUNDUP(
      IF(
        IF(D1145="A",13-SUM(AR1145:AU1145),IF(D1145="B",11-SUM(AR1145:AU1145),IF(D1145="C",7-SUM(AR1145:AU1145))))
        &lt;0,
        0,
        IF(D1145="A",13-SUM(AR1145:AU1145),IF(D1145="B",11-SUM(AR1145:AU1145),IF(D1145="C",7-SUM(AR1145:AU1145))))
      )
      *AE1145/C1145, 0
    ) *C1145
  )
)</f>
        <v>0</v>
      </c>
      <c r="AZ1145" s="26">
        <f>IF(OR(COUNTIF(AB1145,"&gt;="&amp;1.5)+COUNTIF(AA1145,"&gt;="&amp;1.5)+COUNTIF(Z1145,"&gt;="&amp;1.5)+COUNTIF(Y1145,"&gt;="&amp;1.5)+COUNTIF(X1145,"&gt;="&amp;1.5)&gt;=2,COUNTIF(AB1145,"&gt;="&amp;2)&gt;=1,AND(AA1145&gt;=1.5,AB1145&lt;=0.3,AI1145=0)),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+IFERROR(BA1145*C1145,0),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+IFERROR(BA1145*C1145,0),
IFERROR(AVERAGEIF(Tabela1[[#This Row],[COMPRA PADRÃO]:[COMPRA &gt;30%]],"&gt;"&amp;0,Tabela1[[#This Row],[COMPRA PADRÃO]:[COMPRA &gt;30%]]),
0))/Tabela1[[#This Row],[U/CX]],0)*Tabela1[[#This Row],[U/CX]])</f>
        <v>0</v>
      </c>
      <c r="BA1145" s="19"/>
      <c r="BB1145" s="19"/>
      <c r="BC1145" s="5"/>
      <c r="BD1145" s="43">
        <f t="shared" si="467"/>
        <v>2.0754716981132075</v>
      </c>
      <c r="BE1145" s="44">
        <f>Tabela1[[#This Row],[MÉDIA DIÁRIA]]*180</f>
        <v>373.58490566037733</v>
      </c>
      <c r="BF1145" s="44">
        <f>Tabela1[[#This Row],[MÉDIA DIÁRIA]]*IF(Tabela1[[#This Row],[ABC FAT]]="A",(13*22),IF(Tabela1[[#This Row],[ABC FAT]]="B",(9*22),IF(Tabela1[[#This Row],[ABC FAT]]="C",(3*22),0)))</f>
        <v>136.98113207547169</v>
      </c>
      <c r="BG1145" s="44">
        <f>SUM(Tabela1[[#This Row],[ESTOQUE TOTAL]],Tabela1[[#This Row],[TRÂNSITO TOTAL]])</f>
        <v>2450</v>
      </c>
      <c r="BH11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2.6767676767676771E-3</v>
      </c>
    </row>
    <row r="1146" spans="1:61" s="3" customFormat="1" x14ac:dyDescent="0.2">
      <c r="A1146" s="4" t="s">
        <v>31</v>
      </c>
      <c r="B1146" s="4" t="s">
        <v>1007</v>
      </c>
      <c r="C1146" s="4">
        <v>60</v>
      </c>
      <c r="D1146" s="4" t="s">
        <v>16</v>
      </c>
      <c r="E1146" s="5"/>
      <c r="F1146" s="4"/>
      <c r="G1146" s="4"/>
      <c r="H1146" s="4"/>
      <c r="I1146" s="4"/>
      <c r="J1146" s="4"/>
      <c r="K1146" s="4">
        <v>27</v>
      </c>
      <c r="L1146" s="4">
        <v>62</v>
      </c>
      <c r="M1146" s="4">
        <v>45</v>
      </c>
      <c r="N1146" s="4">
        <v>62</v>
      </c>
      <c r="O1146" s="4">
        <v>51</v>
      </c>
      <c r="P1146" s="4">
        <v>104</v>
      </c>
      <c r="Q1146" s="13">
        <f t="shared" si="442"/>
        <v>0</v>
      </c>
      <c r="R1146" s="16">
        <f t="shared" si="443"/>
        <v>0</v>
      </c>
      <c r="S1146" s="16">
        <f t="shared" si="444"/>
        <v>0</v>
      </c>
      <c r="T1146" s="16">
        <f t="shared" si="445"/>
        <v>0</v>
      </c>
      <c r="U1146" s="16">
        <f t="shared" si="446"/>
        <v>0</v>
      </c>
      <c r="V1146" s="16">
        <f t="shared" si="447"/>
        <v>0</v>
      </c>
      <c r="W1146" s="16">
        <f t="shared" si="448"/>
        <v>0.46153846153846156</v>
      </c>
      <c r="X1146" s="16">
        <f t="shared" si="449"/>
        <v>1.0598290598290598</v>
      </c>
      <c r="Y1146" s="16">
        <f t="shared" si="450"/>
        <v>0.76923076923076927</v>
      </c>
      <c r="Z1146" s="16">
        <f t="shared" si="451"/>
        <v>1.0598290598290598</v>
      </c>
      <c r="AA1146" s="16">
        <f t="shared" si="452"/>
        <v>0.87179487179487181</v>
      </c>
      <c r="AB1146" s="17">
        <f t="shared" si="453"/>
        <v>1.7777777777777777</v>
      </c>
      <c r="AC1146" s="15">
        <v>98405.98</v>
      </c>
      <c r="AD1146" s="14">
        <f>AVERAGE(Tabela1[[#This Row],[202407-JUL]:[202506-JUN]])</f>
        <v>58.5</v>
      </c>
      <c r="AE1146" s="14">
        <f t="shared" si="454"/>
        <v>58.5</v>
      </c>
      <c r="AF1146" s="5">
        <v>0</v>
      </c>
      <c r="AG1146" s="6">
        <v>324</v>
      </c>
      <c r="AH1146" s="4">
        <v>0</v>
      </c>
      <c r="AI1146" s="23">
        <f>SUM(Tabela1[[#This Row],[ESTOQUE RJ]:[ESTOQUE SC]])</f>
        <v>324</v>
      </c>
      <c r="AJ1146" s="4">
        <v>1200</v>
      </c>
      <c r="AK1146" s="4">
        <v>0</v>
      </c>
      <c r="AL1146" s="24">
        <f>SUM(Tabela1[[#This Row],[QTD CONTAINER]:[QTD FÁBRICA]])</f>
        <v>1200</v>
      </c>
      <c r="AM1146" s="7">
        <f t="shared" si="455"/>
        <v>5.5384615384615383</v>
      </c>
      <c r="AN1146" s="7">
        <f t="shared" si="456"/>
        <v>0</v>
      </c>
      <c r="AO1146" s="8">
        <f t="shared" si="457"/>
        <v>20.512820512820515</v>
      </c>
      <c r="AP1146" s="9">
        <f t="shared" si="458"/>
        <v>0</v>
      </c>
      <c r="AQ1146" s="25">
        <f t="shared" si="459"/>
        <v>26.051282051282051</v>
      </c>
      <c r="AR1146" s="18">
        <f t="shared" si="460"/>
        <v>5.5384615384615383</v>
      </c>
      <c r="AS1146" s="7">
        <f t="shared" si="461"/>
        <v>0</v>
      </c>
      <c r="AT1146" s="8">
        <f t="shared" si="462"/>
        <v>20.512820512820515</v>
      </c>
      <c r="AU1146" s="9">
        <f t="shared" si="463"/>
        <v>0</v>
      </c>
      <c r="AV1146" s="10">
        <f t="shared" si="464"/>
        <v>26.051282051282051</v>
      </c>
      <c r="AW1146" s="22">
        <f t="shared" si="465"/>
        <v>0</v>
      </c>
      <c r="AX1146" s="5">
        <f t="shared" si="466"/>
        <v>0</v>
      </c>
      <c r="AY1146" s="4">
        <f>IF(
  AND(Tabela1[[#This Row],[GRUPO | ITEM]]="PALHETAS",NOT(OR(MID(Tabela1[[#This Row],[ITEM]],1,5)="YN-PF",MID(Tabela1[[#This Row],[ITEM]],1,5)="YN-PC"))),
  0,
  IF(
    ROUNDUP(
      IF(
        IF(D1146="A",13-SUM(AR1146:AU1146),IF(D1146="B",11-SUM(AR1146:AU1146),IF(D1146="C",7-SUM(AR1146:AU1146))))
        &lt;0,
        0,
        IF(D1146="A",13-SUM(AR1146:AU1146),IF(D1146="B",11-SUM(AR1146:AU1146),IF(D1146="C",7-SUM(AR1146:AU1146))))
      )
      *AE1146/C1146, 0
    )
    *C1146 = 0,
    0,
    ROUNDUP(
      IF(
        IF(D1146="A",13-SUM(AR1146:AU1146),IF(D1146="B",11-SUM(AR1146:AU1146),IF(D1146="C",7-SUM(AR1146:AU1146))))
        &lt;0,
        0,
        IF(D1146="A",13-SUM(AR1146:AU1146),IF(D1146="B",11-SUM(AR1146:AU1146),IF(D1146="C",7-SUM(AR1146:AU1146))))
      )
      *AE1146/C1146, 0
    ) *C1146
  )
)</f>
        <v>0</v>
      </c>
      <c r="AZ1146" s="26">
        <f>IF(OR(COUNTIF(AB1146,"&gt;="&amp;1.5)+COUNTIF(AA1146,"&gt;="&amp;1.5)+COUNTIF(Z1146,"&gt;="&amp;1.5)+COUNTIF(Y1146,"&gt;="&amp;1.5)+COUNTIF(X1146,"&gt;="&amp;1.5)&gt;=2,COUNTIF(AB1146,"&gt;="&amp;2)&gt;=1,AND(AA1146&gt;=1.5,AB1146&lt;=0.3,AI1146=0)),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+IFERROR(BA1146*C1146,0),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+IFERROR(BA1146*C1146,0),
IFERROR(AVERAGEIF(Tabela1[[#This Row],[COMPRA PADRÃO]:[COMPRA &gt;30%]],"&gt;"&amp;0,Tabela1[[#This Row],[COMPRA PADRÃO]:[COMPRA &gt;30%]]),
0))/Tabela1[[#This Row],[U/CX]],0)*Tabela1[[#This Row],[U/CX]])</f>
        <v>0</v>
      </c>
      <c r="BA1146" s="19"/>
      <c r="BB1146" s="19"/>
      <c r="BC1146" s="5"/>
      <c r="BD1146" s="43">
        <f t="shared" si="467"/>
        <v>1.3245283018867924</v>
      </c>
      <c r="BE1146" s="44">
        <f>Tabela1[[#This Row],[MÉDIA DIÁRIA]]*180</f>
        <v>238.41509433962264</v>
      </c>
      <c r="BF1146" s="44">
        <f>Tabela1[[#This Row],[MÉDIA DIÁRIA]]*IF(Tabela1[[#This Row],[ABC FAT]]="A",(13*22),IF(Tabela1[[#This Row],[ABC FAT]]="B",(9*22),IF(Tabela1[[#This Row],[ABC FAT]]="C",(3*22),0)))</f>
        <v>262.25660377358491</v>
      </c>
      <c r="BG1146" s="44">
        <f>SUM(Tabela1[[#This Row],[ESTOQUE TOTAL]],Tabela1[[#This Row],[TRÂNSITO TOTAL]])</f>
        <v>1524</v>
      </c>
      <c r="BH11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4.194365305476417E-3</v>
      </c>
    </row>
    <row r="1147" spans="1:61" s="3" customFormat="1" x14ac:dyDescent="0.2">
      <c r="A1147" s="4" t="s">
        <v>14</v>
      </c>
      <c r="B1147" s="4" t="s">
        <v>619</v>
      </c>
      <c r="C1147" s="4">
        <v>1000</v>
      </c>
      <c r="D1147" s="4" t="s">
        <v>16</v>
      </c>
      <c r="E1147" s="5">
        <v>3000</v>
      </c>
      <c r="F1147" s="4">
        <v>500</v>
      </c>
      <c r="G1147" s="4">
        <v>2200</v>
      </c>
      <c r="H1147" s="4">
        <v>3700</v>
      </c>
      <c r="I1147" s="4">
        <v>4050</v>
      </c>
      <c r="J1147" s="4">
        <v>2500</v>
      </c>
      <c r="K1147" s="4">
        <v>3700</v>
      </c>
      <c r="L1147" s="4">
        <v>700</v>
      </c>
      <c r="M1147" s="4">
        <v>1000</v>
      </c>
      <c r="N1147" s="4">
        <v>1500</v>
      </c>
      <c r="O1147" s="4">
        <v>600</v>
      </c>
      <c r="P1147" s="4">
        <v>1700</v>
      </c>
      <c r="Q1147" s="13">
        <f t="shared" si="442"/>
        <v>1.4314115308151092</v>
      </c>
      <c r="R1147" s="16">
        <f t="shared" si="443"/>
        <v>0.23856858846918488</v>
      </c>
      <c r="S1147" s="16">
        <f t="shared" si="444"/>
        <v>1.0497017892644134</v>
      </c>
      <c r="T1147" s="16">
        <f t="shared" si="445"/>
        <v>1.7654075546719681</v>
      </c>
      <c r="U1147" s="16">
        <f t="shared" si="446"/>
        <v>1.9324055666003974</v>
      </c>
      <c r="V1147" s="16">
        <f t="shared" si="447"/>
        <v>1.1928429423459244</v>
      </c>
      <c r="W1147" s="16">
        <f t="shared" si="448"/>
        <v>1.7654075546719681</v>
      </c>
      <c r="X1147" s="16">
        <f t="shared" si="449"/>
        <v>0.33399602385685884</v>
      </c>
      <c r="Y1147" s="16">
        <f t="shared" si="450"/>
        <v>0.47713717693836977</v>
      </c>
      <c r="Z1147" s="16">
        <f t="shared" si="451"/>
        <v>0.71570576540755459</v>
      </c>
      <c r="AA1147" s="16">
        <f t="shared" si="452"/>
        <v>0.28628230616302186</v>
      </c>
      <c r="AB1147" s="17">
        <f t="shared" si="453"/>
        <v>0.81113320079522855</v>
      </c>
      <c r="AC1147" s="15">
        <v>30962.5</v>
      </c>
      <c r="AD1147" s="14">
        <f>AVERAGE(Tabela1[[#This Row],[202407-JUL]:[202506-JUN]])</f>
        <v>2095.8333333333335</v>
      </c>
      <c r="AE1147" s="14">
        <f t="shared" si="454"/>
        <v>2405</v>
      </c>
      <c r="AF1147" s="5">
        <v>0</v>
      </c>
      <c r="AG1147" s="6">
        <v>113350</v>
      </c>
      <c r="AH1147" s="4">
        <v>0</v>
      </c>
      <c r="AI1147" s="23">
        <f>SUM(Tabela1[[#This Row],[ESTOQUE RJ]:[ESTOQUE SC]])</f>
        <v>113350</v>
      </c>
      <c r="AJ1147" s="4">
        <v>0</v>
      </c>
      <c r="AK1147" s="4">
        <v>0</v>
      </c>
      <c r="AL1147" s="24">
        <f>SUM(Tabela1[[#This Row],[QTD CONTAINER]:[QTD FÁBRICA]])</f>
        <v>0</v>
      </c>
      <c r="AM1147" s="7">
        <f t="shared" si="455"/>
        <v>54.083499005964214</v>
      </c>
      <c r="AN1147" s="7">
        <f t="shared" si="456"/>
        <v>0</v>
      </c>
      <c r="AO1147" s="8">
        <f t="shared" si="457"/>
        <v>0</v>
      </c>
      <c r="AP1147" s="9">
        <f t="shared" si="458"/>
        <v>0</v>
      </c>
      <c r="AQ1147" s="25">
        <f t="shared" si="459"/>
        <v>54.083499005964214</v>
      </c>
      <c r="AR1147" s="18">
        <f t="shared" si="460"/>
        <v>47.130977130977129</v>
      </c>
      <c r="AS1147" s="7">
        <f t="shared" si="461"/>
        <v>0</v>
      </c>
      <c r="AT1147" s="8">
        <f t="shared" si="462"/>
        <v>0</v>
      </c>
      <c r="AU1147" s="9">
        <f t="shared" si="463"/>
        <v>0</v>
      </c>
      <c r="AV1147" s="10">
        <f t="shared" si="464"/>
        <v>47.130977130977129</v>
      </c>
      <c r="AW1147" s="22">
        <f t="shared" si="465"/>
        <v>0</v>
      </c>
      <c r="AX1147" s="5">
        <f t="shared" si="466"/>
        <v>0</v>
      </c>
      <c r="AY1147" s="4">
        <f>IF(
  AND(Tabela1[[#This Row],[GRUPO | ITEM]]="PALHETAS",NOT(OR(MID(Tabela1[[#This Row],[ITEM]],1,5)="YN-PF",MID(Tabela1[[#This Row],[ITEM]],1,5)="YN-PC"))),
  0,
  IF(
    ROUNDUP(
      IF(
        IF(D1147="A",13-SUM(AR1147:AU1147),IF(D1147="B",11-SUM(AR1147:AU1147),IF(D1147="C",7-SUM(AR1147:AU1147))))
        &lt;0,
        0,
        IF(D1147="A",13-SUM(AR1147:AU1147),IF(D1147="B",11-SUM(AR1147:AU1147),IF(D1147="C",7-SUM(AR1147:AU1147))))
      )
      *AE1147/C1147, 0
    )
    *C1147 = 0,
    0,
    ROUNDUP(
      IF(
        IF(D1147="A",13-SUM(AR1147:AU1147),IF(D1147="B",11-SUM(AR1147:AU1147),IF(D1147="C",7-SUM(AR1147:AU1147))))
        &lt;0,
        0,
        IF(D1147="A",13-SUM(AR1147:AU1147),IF(D1147="B",11-SUM(AR1147:AU1147),IF(D1147="C",7-SUM(AR1147:AU1147))))
      )
      *AE1147/C1147, 0
    ) *C1147
  )
)</f>
        <v>0</v>
      </c>
      <c r="AZ1147" s="26">
        <f>IF(OR(COUNTIF(AB1147,"&gt;="&amp;1.5)+COUNTIF(AA1147,"&gt;="&amp;1.5)+COUNTIF(Z1147,"&gt;="&amp;1.5)+COUNTIF(Y1147,"&gt;="&amp;1.5)+COUNTIF(X1147,"&gt;="&amp;1.5)&gt;=2,COUNTIF(AB1147,"&gt;="&amp;2)&gt;=1,AND(AA1147&gt;=1.5,AB1147&lt;=0.3,AI1147=0)),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+IFERROR(BA1147*C1147,0),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+IFERROR(BA1147*C1147,0),
IFERROR(AVERAGEIF(Tabela1[[#This Row],[COMPRA PADRÃO]:[COMPRA &gt;30%]],"&gt;"&amp;0,Tabela1[[#This Row],[COMPRA PADRÃO]:[COMPRA &gt;30%]]),
0))/Tabela1[[#This Row],[U/CX]],0)*Tabela1[[#This Row],[U/CX]])</f>
        <v>0</v>
      </c>
      <c r="BA1147" s="19"/>
      <c r="BB1147" s="19"/>
      <c r="BC1147" s="5"/>
      <c r="BD1147" s="43">
        <f t="shared" si="467"/>
        <v>94.905660377358487</v>
      </c>
      <c r="BE1147" s="44">
        <f>Tabela1[[#This Row],[MÉDIA DIÁRIA]]*180</f>
        <v>17083.018867924529</v>
      </c>
      <c r="BF1147" s="44">
        <f>Tabela1[[#This Row],[MÉDIA DIÁRIA]]*IF(Tabela1[[#This Row],[ABC FAT]]="A",(13*22),IF(Tabela1[[#This Row],[ABC FAT]]="B",(9*22),IF(Tabela1[[#This Row],[ABC FAT]]="C",(3*22),0)))</f>
        <v>18791.32075471698</v>
      </c>
      <c r="BG1147" s="44">
        <f>SUM(Tabela1[[#This Row],[ESTOQUE TOTAL]],Tabela1[[#This Row],[TRÂNSITO TOTAL]])</f>
        <v>113350</v>
      </c>
      <c r="BH11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5.8537662911420363E-5</v>
      </c>
    </row>
    <row r="1148" spans="1:61" s="3" customFormat="1" x14ac:dyDescent="0.2">
      <c r="A1148" s="4" t="s">
        <v>34</v>
      </c>
      <c r="B1148" s="4" t="s">
        <v>1172</v>
      </c>
      <c r="C1148" s="4">
        <v>100</v>
      </c>
      <c r="D1148" s="4" t="s">
        <v>85</v>
      </c>
      <c r="E1148" s="5"/>
      <c r="F1148" s="4"/>
      <c r="G1148" s="4"/>
      <c r="H1148" s="4"/>
      <c r="I1148" s="4"/>
      <c r="J1148" s="4"/>
      <c r="K1148" s="4"/>
      <c r="L1148" s="4"/>
      <c r="M1148" s="4">
        <v>2</v>
      </c>
      <c r="N1148" s="4">
        <v>2</v>
      </c>
      <c r="O1148" s="4">
        <v>10</v>
      </c>
      <c r="P1148" s="4">
        <v>4</v>
      </c>
      <c r="Q1148" s="13">
        <f t="shared" si="442"/>
        <v>0</v>
      </c>
      <c r="R1148" s="16">
        <f t="shared" si="443"/>
        <v>0</v>
      </c>
      <c r="S1148" s="16">
        <f t="shared" si="444"/>
        <v>0</v>
      </c>
      <c r="T1148" s="16">
        <f t="shared" si="445"/>
        <v>0</v>
      </c>
      <c r="U1148" s="16">
        <f t="shared" si="446"/>
        <v>0</v>
      </c>
      <c r="V1148" s="16">
        <f t="shared" si="447"/>
        <v>0</v>
      </c>
      <c r="W1148" s="16">
        <f t="shared" si="448"/>
        <v>0</v>
      </c>
      <c r="X1148" s="16">
        <f t="shared" si="449"/>
        <v>0</v>
      </c>
      <c r="Y1148" s="16">
        <f t="shared" si="450"/>
        <v>0.44444444444444442</v>
      </c>
      <c r="Z1148" s="16">
        <f t="shared" si="451"/>
        <v>0.44444444444444442</v>
      </c>
      <c r="AA1148" s="16">
        <f t="shared" si="452"/>
        <v>2.2222222222222223</v>
      </c>
      <c r="AB1148" s="17">
        <f t="shared" si="453"/>
        <v>0.88888888888888884</v>
      </c>
      <c r="AC1148" s="15">
        <v>1293.5999999999999</v>
      </c>
      <c r="AD1148" s="14">
        <f>AVERAGE(Tabela1[[#This Row],[202407-JUL]:[202506-JUN]])</f>
        <v>4.5</v>
      </c>
      <c r="AE1148" s="14">
        <f t="shared" si="454"/>
        <v>4.5</v>
      </c>
      <c r="AF1148" s="5">
        <v>0</v>
      </c>
      <c r="AG1148" s="6">
        <v>78</v>
      </c>
      <c r="AH1148" s="4">
        <v>0</v>
      </c>
      <c r="AI1148" s="23">
        <f>SUM(Tabela1[[#This Row],[ESTOQUE RJ]:[ESTOQUE SC]])</f>
        <v>78</v>
      </c>
      <c r="AJ1148" s="4">
        <v>0</v>
      </c>
      <c r="AK1148" s="4">
        <v>0</v>
      </c>
      <c r="AL1148" s="24">
        <f>SUM(Tabela1[[#This Row],[QTD CONTAINER]:[QTD FÁBRICA]])</f>
        <v>0</v>
      </c>
      <c r="AM1148" s="7">
        <f t="shared" si="455"/>
        <v>17.333333333333332</v>
      </c>
      <c r="AN1148" s="7">
        <f t="shared" si="456"/>
        <v>0</v>
      </c>
      <c r="AO1148" s="8">
        <f t="shared" si="457"/>
        <v>0</v>
      </c>
      <c r="AP1148" s="9">
        <f t="shared" si="458"/>
        <v>0</v>
      </c>
      <c r="AQ1148" s="25">
        <f t="shared" si="459"/>
        <v>17.333333333333332</v>
      </c>
      <c r="AR1148" s="18">
        <f t="shared" si="460"/>
        <v>17.333333333333332</v>
      </c>
      <c r="AS1148" s="7">
        <f t="shared" si="461"/>
        <v>0</v>
      </c>
      <c r="AT1148" s="8">
        <f t="shared" si="462"/>
        <v>0</v>
      </c>
      <c r="AU1148" s="9">
        <f t="shared" si="463"/>
        <v>0</v>
      </c>
      <c r="AV1148" s="10">
        <f t="shared" si="464"/>
        <v>17.333333333333332</v>
      </c>
      <c r="AW1148" s="22">
        <f t="shared" si="465"/>
        <v>0</v>
      </c>
      <c r="AX1148" s="5">
        <f t="shared" si="466"/>
        <v>0</v>
      </c>
      <c r="AY1148" s="4">
        <f>IF(
  AND(Tabela1[[#This Row],[GRUPO | ITEM]]="PALHETAS",NOT(OR(MID(Tabela1[[#This Row],[ITEM]],1,5)="YN-PF",MID(Tabela1[[#This Row],[ITEM]],1,5)="YN-PC"))),
  0,
  IF(
    ROUNDUP(
      IF(
        IF(D1148="A",13-SUM(AR1148:AU1148),IF(D1148="B",11-SUM(AR1148:AU1148),IF(D1148="C",7-SUM(AR1148:AU1148))))
        &lt;0,
        0,
        IF(D1148="A",13-SUM(AR1148:AU1148),IF(D1148="B",11-SUM(AR1148:AU1148),IF(D1148="C",7-SUM(AR1148:AU1148))))
      )
      *AE1148/C1148, 0
    )
    *C1148 = 0,
    0,
    ROUNDUP(
      IF(
        IF(D1148="A",13-SUM(AR1148:AU1148),IF(D1148="B",11-SUM(AR1148:AU1148),IF(D1148="C",7-SUM(AR1148:AU1148))))
        &lt;0,
        0,
        IF(D1148="A",13-SUM(AR1148:AU1148),IF(D1148="B",11-SUM(AR1148:AU1148),IF(D1148="C",7-SUM(AR1148:AU1148))))
      )
      *AE1148/C1148, 0
    ) *C1148
  )
)</f>
        <v>0</v>
      </c>
      <c r="AZ1148" s="26">
        <f>IF(OR(COUNTIF(AB1148,"&gt;="&amp;1.5)+COUNTIF(AA1148,"&gt;="&amp;1.5)+COUNTIF(Z1148,"&gt;="&amp;1.5)+COUNTIF(Y1148,"&gt;="&amp;1.5)+COUNTIF(X1148,"&gt;="&amp;1.5)&gt;=2,COUNTIF(AB1148,"&gt;="&amp;2)&gt;=1,AND(AA1148&gt;=1.5,AB1148&lt;=0.3,AI1148=0)),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+IFERROR(BA1148*C1148,0),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+IFERROR(BA1148*C1148,0),
IFERROR(AVERAGEIF(Tabela1[[#This Row],[COMPRA PADRÃO]:[COMPRA &gt;30%]],"&gt;"&amp;0,Tabela1[[#This Row],[COMPRA PADRÃO]:[COMPRA &gt;30%]]),
0))/Tabela1[[#This Row],[U/CX]],0)*Tabela1[[#This Row],[U/CX]])</f>
        <v>0</v>
      </c>
      <c r="BA1148" s="19"/>
      <c r="BB1148" s="19"/>
      <c r="BC1148" s="5"/>
      <c r="BD1148" s="43">
        <f t="shared" si="467"/>
        <v>6.7924528301886791E-2</v>
      </c>
      <c r="BE1148" s="44">
        <f>Tabela1[[#This Row],[MÉDIA DIÁRIA]]*180</f>
        <v>12.226415094339622</v>
      </c>
      <c r="BF1148" s="44">
        <f>Tabela1[[#This Row],[MÉDIA DIÁRIA]]*IF(Tabela1[[#This Row],[ABC FAT]]="A",(13*22),IF(Tabela1[[#This Row],[ABC FAT]]="B",(9*22),IF(Tabela1[[#This Row],[ABC FAT]]="C",(3*22),0)))</f>
        <v>4.4830188679245282</v>
      </c>
      <c r="BG1148" s="44">
        <f>SUM(Tabela1[[#This Row],[ESTOQUE TOTAL]],Tabela1[[#This Row],[TRÂNSITO TOTAL]])</f>
        <v>78</v>
      </c>
      <c r="BH11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8.1790123456790126E-2</v>
      </c>
    </row>
    <row r="1149" spans="1:61" s="3" customFormat="1" x14ac:dyDescent="0.2">
      <c r="A1149" s="4" t="s">
        <v>1149</v>
      </c>
      <c r="B1149" s="4" t="s">
        <v>1408</v>
      </c>
      <c r="C1149" s="4">
        <v>50</v>
      </c>
      <c r="D1149" s="4" t="s">
        <v>85</v>
      </c>
      <c r="E1149" s="5"/>
      <c r="F1149" s="4"/>
      <c r="G1149" s="4"/>
      <c r="H1149" s="4"/>
      <c r="I1149" s="4"/>
      <c r="J1149" s="4"/>
      <c r="K1149" s="4"/>
      <c r="L1149" s="4"/>
      <c r="M1149" s="4"/>
      <c r="N1149" s="4"/>
      <c r="O1149" s="4">
        <v>2</v>
      </c>
      <c r="P1149" s="4">
        <v>7</v>
      </c>
      <c r="Q1149" s="13">
        <f t="shared" si="442"/>
        <v>0</v>
      </c>
      <c r="R1149" s="16">
        <f t="shared" si="443"/>
        <v>0</v>
      </c>
      <c r="S1149" s="16">
        <f t="shared" si="444"/>
        <v>0</v>
      </c>
      <c r="T1149" s="16">
        <f t="shared" si="445"/>
        <v>0</v>
      </c>
      <c r="U1149" s="16">
        <f t="shared" si="446"/>
        <v>0</v>
      </c>
      <c r="V1149" s="16">
        <f t="shared" si="447"/>
        <v>0</v>
      </c>
      <c r="W1149" s="16">
        <f t="shared" si="448"/>
        <v>0</v>
      </c>
      <c r="X1149" s="16">
        <f t="shared" si="449"/>
        <v>0</v>
      </c>
      <c r="Y1149" s="16">
        <f t="shared" si="450"/>
        <v>0</v>
      </c>
      <c r="Z1149" s="16">
        <f t="shared" si="451"/>
        <v>0</v>
      </c>
      <c r="AA1149" s="16">
        <f t="shared" si="452"/>
        <v>0.44444444444444442</v>
      </c>
      <c r="AB1149" s="17">
        <f t="shared" si="453"/>
        <v>1.5555555555555556</v>
      </c>
      <c r="AC1149" s="15">
        <v>274.74</v>
      </c>
      <c r="AD1149" s="14">
        <f>AVERAGE(Tabela1[[#This Row],[202407-JUL]:[202506-JUN]])</f>
        <v>4.5</v>
      </c>
      <c r="AE1149" s="14">
        <f t="shared" si="454"/>
        <v>4.5</v>
      </c>
      <c r="AF1149" s="5">
        <v>0</v>
      </c>
      <c r="AG1149" s="6">
        <v>41</v>
      </c>
      <c r="AH1149" s="4">
        <v>0</v>
      </c>
      <c r="AI1149" s="23">
        <f>SUM(Tabela1[[#This Row],[ESTOQUE RJ]:[ESTOQUE SC]])</f>
        <v>41</v>
      </c>
      <c r="AJ1149" s="4">
        <v>0</v>
      </c>
      <c r="AK1149" s="4">
        <v>0</v>
      </c>
      <c r="AL1149" s="24">
        <f>SUM(Tabela1[[#This Row],[QTD CONTAINER]:[QTD FÁBRICA]])</f>
        <v>0</v>
      </c>
      <c r="AM1149" s="7">
        <f t="shared" si="455"/>
        <v>9.1111111111111107</v>
      </c>
      <c r="AN1149" s="7">
        <f t="shared" si="456"/>
        <v>0</v>
      </c>
      <c r="AO1149" s="8">
        <f t="shared" si="457"/>
        <v>0</v>
      </c>
      <c r="AP1149" s="9">
        <f t="shared" si="458"/>
        <v>0</v>
      </c>
      <c r="AQ1149" s="25">
        <f t="shared" si="459"/>
        <v>9.1111111111111107</v>
      </c>
      <c r="AR1149" s="18">
        <f t="shared" si="460"/>
        <v>9.1111111111111107</v>
      </c>
      <c r="AS1149" s="7">
        <f t="shared" si="461"/>
        <v>0</v>
      </c>
      <c r="AT1149" s="8">
        <f t="shared" si="462"/>
        <v>0</v>
      </c>
      <c r="AU1149" s="9">
        <f t="shared" si="463"/>
        <v>0</v>
      </c>
      <c r="AV1149" s="10">
        <f t="shared" si="464"/>
        <v>9.1111111111111107</v>
      </c>
      <c r="AW1149" s="22">
        <f t="shared" si="465"/>
        <v>0</v>
      </c>
      <c r="AX1149" s="5">
        <f t="shared" si="466"/>
        <v>0</v>
      </c>
      <c r="AY1149" s="4">
        <f>IF(
  AND(Tabela1[[#This Row],[GRUPO | ITEM]]="PALHETAS",NOT(OR(MID(Tabela1[[#This Row],[ITEM]],1,5)="YN-PF",MID(Tabela1[[#This Row],[ITEM]],1,5)="YN-PC"))),
  0,
  IF(
    ROUNDUP(
      IF(
        IF(D1149="A",13-SUM(AR1149:AU1149),IF(D1149="B",11-SUM(AR1149:AU1149),IF(D1149="C",7-SUM(AR1149:AU1149))))
        &lt;0,
        0,
        IF(D1149="A",13-SUM(AR1149:AU1149),IF(D1149="B",11-SUM(AR1149:AU1149),IF(D1149="C",7-SUM(AR1149:AU1149))))
      )
      *AE1149/C1149, 0
    )
    *C1149 = 0,
    0,
    ROUNDUP(
      IF(
        IF(D1149="A",13-SUM(AR1149:AU1149),IF(D1149="B",11-SUM(AR1149:AU1149),IF(D1149="C",7-SUM(AR1149:AU1149))))
        &lt;0,
        0,
        IF(D1149="A",13-SUM(AR1149:AU1149),IF(D1149="B",11-SUM(AR1149:AU1149),IF(D1149="C",7-SUM(AR1149:AU1149))))
      )
      *AE1149/C1149, 0
    ) *C1149
  )
)</f>
        <v>0</v>
      </c>
      <c r="AZ1149" s="26">
        <f>IF(OR(COUNTIF(AB1149,"&gt;="&amp;1.5)+COUNTIF(AA1149,"&gt;="&amp;1.5)+COUNTIF(Z1149,"&gt;="&amp;1.5)+COUNTIF(Y1149,"&gt;="&amp;1.5)+COUNTIF(X1149,"&gt;="&amp;1.5)&gt;=2,COUNTIF(AB1149,"&gt;="&amp;2)&gt;=1,AND(AA1149&gt;=1.5,AB1149&lt;=0.3,AI1149=0)),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+IFERROR(BA1149*C1149,0),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+IFERROR(BA1149*C1149,0),
IFERROR(AVERAGEIF(Tabela1[[#This Row],[COMPRA PADRÃO]:[COMPRA &gt;30%]],"&gt;"&amp;0,Tabela1[[#This Row],[COMPRA PADRÃO]:[COMPRA &gt;30%]]),
0))/Tabela1[[#This Row],[U/CX]],0)*Tabela1[[#This Row],[U/CX]])</f>
        <v>0</v>
      </c>
      <c r="BA1149" s="19"/>
      <c r="BB1149" s="19"/>
      <c r="BC1149" s="5"/>
      <c r="BD1149" s="43">
        <f t="shared" si="467"/>
        <v>3.3962264150943396E-2</v>
      </c>
      <c r="BE1149" s="44">
        <f>Tabela1[[#This Row],[MÉDIA DIÁRIA]]*180</f>
        <v>6.1132075471698109</v>
      </c>
      <c r="BF1149" s="44">
        <f>Tabela1[[#This Row],[MÉDIA DIÁRIA]]*IF(Tabela1[[#This Row],[ABC FAT]]="A",(13*22),IF(Tabela1[[#This Row],[ABC FAT]]="B",(9*22),IF(Tabela1[[#This Row],[ABC FAT]]="C",(3*22),0)))</f>
        <v>2.2415094339622641</v>
      </c>
      <c r="BG1149" s="44">
        <f>SUM(Tabela1[[#This Row],[ESTOQUE TOTAL]],Tabela1[[#This Row],[TRÂNSITO TOTAL]])</f>
        <v>41</v>
      </c>
      <c r="BH11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0" spans="1:61" s="3" customFormat="1" x14ac:dyDescent="0.2">
      <c r="A1150" s="4" t="s">
        <v>1149</v>
      </c>
      <c r="B1150" s="4" t="s">
        <v>1410</v>
      </c>
      <c r="C1150" s="4">
        <v>50</v>
      </c>
      <c r="D1150" s="4" t="s">
        <v>85</v>
      </c>
      <c r="E1150" s="5"/>
      <c r="F1150" s="4"/>
      <c r="G1150" s="4"/>
      <c r="H1150" s="4"/>
      <c r="I1150" s="4"/>
      <c r="J1150" s="4"/>
      <c r="K1150" s="4"/>
      <c r="L1150" s="4"/>
      <c r="M1150" s="4"/>
      <c r="N1150" s="4"/>
      <c r="O1150" s="4">
        <v>2</v>
      </c>
      <c r="P1150" s="4">
        <v>7</v>
      </c>
      <c r="Q1150" s="13">
        <f t="shared" si="442"/>
        <v>0</v>
      </c>
      <c r="R1150" s="16">
        <f t="shared" si="443"/>
        <v>0</v>
      </c>
      <c r="S1150" s="16">
        <f t="shared" si="444"/>
        <v>0</v>
      </c>
      <c r="T1150" s="16">
        <f t="shared" si="445"/>
        <v>0</v>
      </c>
      <c r="U1150" s="16">
        <f t="shared" si="446"/>
        <v>0</v>
      </c>
      <c r="V1150" s="16">
        <f t="shared" si="447"/>
        <v>0</v>
      </c>
      <c r="W1150" s="16">
        <f t="shared" si="448"/>
        <v>0</v>
      </c>
      <c r="X1150" s="16">
        <f t="shared" si="449"/>
        <v>0</v>
      </c>
      <c r="Y1150" s="16">
        <f t="shared" si="450"/>
        <v>0</v>
      </c>
      <c r="Z1150" s="16">
        <f t="shared" si="451"/>
        <v>0</v>
      </c>
      <c r="AA1150" s="16">
        <f t="shared" si="452"/>
        <v>0.44444444444444442</v>
      </c>
      <c r="AB1150" s="17">
        <f t="shared" si="453"/>
        <v>1.5555555555555556</v>
      </c>
      <c r="AC1150" s="15">
        <v>274.74</v>
      </c>
      <c r="AD1150" s="14">
        <f>AVERAGE(Tabela1[[#This Row],[202407-JUL]:[202506-JUN]])</f>
        <v>4.5</v>
      </c>
      <c r="AE1150" s="14">
        <f t="shared" si="454"/>
        <v>4.5</v>
      </c>
      <c r="AF1150" s="5">
        <v>0</v>
      </c>
      <c r="AG1150" s="6">
        <v>41</v>
      </c>
      <c r="AH1150" s="4">
        <v>0</v>
      </c>
      <c r="AI1150" s="23">
        <f>SUM(Tabela1[[#This Row],[ESTOQUE RJ]:[ESTOQUE SC]])</f>
        <v>41</v>
      </c>
      <c r="AJ1150" s="4">
        <v>0</v>
      </c>
      <c r="AK1150" s="4">
        <v>0</v>
      </c>
      <c r="AL1150" s="24">
        <f>SUM(Tabela1[[#This Row],[QTD CONTAINER]:[QTD FÁBRICA]])</f>
        <v>0</v>
      </c>
      <c r="AM1150" s="7">
        <f t="shared" si="455"/>
        <v>9.1111111111111107</v>
      </c>
      <c r="AN1150" s="7">
        <f t="shared" si="456"/>
        <v>0</v>
      </c>
      <c r="AO1150" s="8">
        <f t="shared" si="457"/>
        <v>0</v>
      </c>
      <c r="AP1150" s="9">
        <f t="shared" si="458"/>
        <v>0</v>
      </c>
      <c r="AQ1150" s="25">
        <f t="shared" si="459"/>
        <v>9.1111111111111107</v>
      </c>
      <c r="AR1150" s="18">
        <f t="shared" si="460"/>
        <v>9.1111111111111107</v>
      </c>
      <c r="AS1150" s="7">
        <f t="shared" si="461"/>
        <v>0</v>
      </c>
      <c r="AT1150" s="8">
        <f t="shared" si="462"/>
        <v>0</v>
      </c>
      <c r="AU1150" s="9">
        <f t="shared" si="463"/>
        <v>0</v>
      </c>
      <c r="AV1150" s="10">
        <f t="shared" si="464"/>
        <v>9.1111111111111107</v>
      </c>
      <c r="AW1150" s="22">
        <f t="shared" si="465"/>
        <v>0</v>
      </c>
      <c r="AX1150" s="5">
        <f t="shared" si="466"/>
        <v>0</v>
      </c>
      <c r="AY1150" s="4">
        <f>IF(
  AND(Tabela1[[#This Row],[GRUPO | ITEM]]="PALHETAS",NOT(OR(MID(Tabela1[[#This Row],[ITEM]],1,5)="YN-PF",MID(Tabela1[[#This Row],[ITEM]],1,5)="YN-PC"))),
  0,
  IF(
    ROUNDUP(
      IF(
        IF(D1150="A",13-SUM(AR1150:AU1150),IF(D1150="B",11-SUM(AR1150:AU1150),IF(D1150="C",7-SUM(AR1150:AU1150))))
        &lt;0,
        0,
        IF(D1150="A",13-SUM(AR1150:AU1150),IF(D1150="B",11-SUM(AR1150:AU1150),IF(D1150="C",7-SUM(AR1150:AU1150))))
      )
      *AE1150/C1150, 0
    )
    *C1150 = 0,
    0,
    ROUNDUP(
      IF(
        IF(D1150="A",13-SUM(AR1150:AU1150),IF(D1150="B",11-SUM(AR1150:AU1150),IF(D1150="C",7-SUM(AR1150:AU1150))))
        &lt;0,
        0,
        IF(D1150="A",13-SUM(AR1150:AU1150),IF(D1150="B",11-SUM(AR1150:AU1150),IF(D1150="C",7-SUM(AR1150:AU1150))))
      )
      *AE1150/C1150, 0
    ) *C1150
  )
)</f>
        <v>0</v>
      </c>
      <c r="AZ1150" s="26">
        <f>IF(OR(COUNTIF(AB1150,"&gt;="&amp;1.5)+COUNTIF(AA1150,"&gt;="&amp;1.5)+COUNTIF(Z1150,"&gt;="&amp;1.5)+COUNTIF(Y1150,"&gt;="&amp;1.5)+COUNTIF(X1150,"&gt;="&amp;1.5)&gt;=2,COUNTIF(AB1150,"&gt;="&amp;2)&gt;=1,AND(AA1150&gt;=1.5,AB1150&lt;=0.3,AI1150=0)),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+IFERROR(BA1150*C1150,0),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+IFERROR(BA1150*C1150,0),
IFERROR(AVERAGEIF(Tabela1[[#This Row],[COMPRA PADRÃO]:[COMPRA &gt;30%]],"&gt;"&amp;0,Tabela1[[#This Row],[COMPRA PADRÃO]:[COMPRA &gt;30%]]),
0))/Tabela1[[#This Row],[U/CX]],0)*Tabela1[[#This Row],[U/CX]])</f>
        <v>0</v>
      </c>
      <c r="BA1150" s="19"/>
      <c r="BB1150" s="19"/>
      <c r="BC1150" s="5"/>
      <c r="BD1150" s="43">
        <f t="shared" si="467"/>
        <v>3.3962264150943396E-2</v>
      </c>
      <c r="BE1150" s="44">
        <f>Tabela1[[#This Row],[MÉDIA DIÁRIA]]*180</f>
        <v>6.1132075471698109</v>
      </c>
      <c r="BF1150" s="44">
        <f>Tabela1[[#This Row],[MÉDIA DIÁRIA]]*IF(Tabela1[[#This Row],[ABC FAT]]="A",(13*22),IF(Tabela1[[#This Row],[ABC FAT]]="B",(9*22),IF(Tabela1[[#This Row],[ABC FAT]]="C",(3*22),0)))</f>
        <v>2.2415094339622641</v>
      </c>
      <c r="BG1150" s="44">
        <f>SUM(Tabela1[[#This Row],[ESTOQUE TOTAL]],Tabela1[[#This Row],[TRÂNSITO TOTAL]])</f>
        <v>41</v>
      </c>
      <c r="BH11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1" spans="1:61" x14ac:dyDescent="0.2">
      <c r="A1151" s="4" t="s">
        <v>1149</v>
      </c>
      <c r="B1151" s="4" t="s">
        <v>1411</v>
      </c>
      <c r="C1151" s="4">
        <v>50</v>
      </c>
      <c r="D1151" s="4" t="s">
        <v>85</v>
      </c>
      <c r="E1151" s="5"/>
      <c r="F1151" s="4"/>
      <c r="G1151" s="4"/>
      <c r="H1151" s="4"/>
      <c r="I1151" s="4"/>
      <c r="J1151" s="4"/>
      <c r="K1151" s="4"/>
      <c r="L1151" s="4"/>
      <c r="M1151" s="4"/>
      <c r="N1151" s="4"/>
      <c r="O1151" s="4">
        <v>2</v>
      </c>
      <c r="P1151" s="4">
        <v>7</v>
      </c>
      <c r="Q1151" s="13">
        <f t="shared" si="442"/>
        <v>0</v>
      </c>
      <c r="R1151" s="16">
        <f t="shared" si="443"/>
        <v>0</v>
      </c>
      <c r="S1151" s="16">
        <f t="shared" si="444"/>
        <v>0</v>
      </c>
      <c r="T1151" s="16">
        <f t="shared" si="445"/>
        <v>0</v>
      </c>
      <c r="U1151" s="16">
        <f t="shared" si="446"/>
        <v>0</v>
      </c>
      <c r="V1151" s="16">
        <f t="shared" si="447"/>
        <v>0</v>
      </c>
      <c r="W1151" s="16">
        <f t="shared" si="448"/>
        <v>0</v>
      </c>
      <c r="X1151" s="16">
        <f t="shared" si="449"/>
        <v>0</v>
      </c>
      <c r="Y1151" s="16">
        <f t="shared" si="450"/>
        <v>0</v>
      </c>
      <c r="Z1151" s="16">
        <f t="shared" si="451"/>
        <v>0</v>
      </c>
      <c r="AA1151" s="16">
        <f t="shared" si="452"/>
        <v>0.44444444444444442</v>
      </c>
      <c r="AB1151" s="17">
        <f t="shared" si="453"/>
        <v>1.5555555555555556</v>
      </c>
      <c r="AC1151" s="15">
        <v>274.74</v>
      </c>
      <c r="AD1151" s="14">
        <f>AVERAGE(Tabela1[[#This Row],[202407-JUL]:[202506-JUN]])</f>
        <v>4.5</v>
      </c>
      <c r="AE1151" s="14">
        <f t="shared" si="454"/>
        <v>4.5</v>
      </c>
      <c r="AF1151" s="5">
        <v>0</v>
      </c>
      <c r="AG1151" s="6">
        <v>41</v>
      </c>
      <c r="AH1151" s="4">
        <v>0</v>
      </c>
      <c r="AI1151" s="23">
        <f>SUM(Tabela1[[#This Row],[ESTOQUE RJ]:[ESTOQUE SC]])</f>
        <v>41</v>
      </c>
      <c r="AJ1151" s="4">
        <v>0</v>
      </c>
      <c r="AK1151" s="4">
        <v>0</v>
      </c>
      <c r="AL1151" s="24">
        <f>SUM(Tabela1[[#This Row],[QTD CONTAINER]:[QTD FÁBRICA]])</f>
        <v>0</v>
      </c>
      <c r="AM1151" s="7">
        <f t="shared" si="455"/>
        <v>9.1111111111111107</v>
      </c>
      <c r="AN1151" s="7">
        <f t="shared" si="456"/>
        <v>0</v>
      </c>
      <c r="AO1151" s="8">
        <f t="shared" si="457"/>
        <v>0</v>
      </c>
      <c r="AP1151" s="9">
        <f t="shared" si="458"/>
        <v>0</v>
      </c>
      <c r="AQ1151" s="25">
        <f t="shared" si="459"/>
        <v>9.1111111111111107</v>
      </c>
      <c r="AR1151" s="18">
        <f t="shared" si="460"/>
        <v>9.1111111111111107</v>
      </c>
      <c r="AS1151" s="7">
        <f t="shared" si="461"/>
        <v>0</v>
      </c>
      <c r="AT1151" s="8">
        <f t="shared" si="462"/>
        <v>0</v>
      </c>
      <c r="AU1151" s="9">
        <f t="shared" si="463"/>
        <v>0</v>
      </c>
      <c r="AV1151" s="10">
        <f t="shared" si="464"/>
        <v>9.1111111111111107</v>
      </c>
      <c r="AW1151" s="22">
        <f t="shared" si="465"/>
        <v>0</v>
      </c>
      <c r="AX1151" s="5">
        <f t="shared" si="466"/>
        <v>0</v>
      </c>
      <c r="AY1151" s="4">
        <f>IF(
  AND(Tabela1[[#This Row],[GRUPO | ITEM]]="PALHETAS",NOT(OR(MID(Tabela1[[#This Row],[ITEM]],1,5)="YN-PF",MID(Tabela1[[#This Row],[ITEM]],1,5)="YN-PC"))),
  0,
  IF(
    ROUNDUP(
      IF(
        IF(D1151="A",13-SUM(AR1151:AU1151),IF(D1151="B",11-SUM(AR1151:AU1151),IF(D1151="C",7-SUM(AR1151:AU1151))))
        &lt;0,
        0,
        IF(D1151="A",13-SUM(AR1151:AU1151),IF(D1151="B",11-SUM(AR1151:AU1151),IF(D1151="C",7-SUM(AR1151:AU1151))))
      )
      *AE1151/C1151, 0
    )
    *C1151 = 0,
    0,
    ROUNDUP(
      IF(
        IF(D1151="A",13-SUM(AR1151:AU1151),IF(D1151="B",11-SUM(AR1151:AU1151),IF(D1151="C",7-SUM(AR1151:AU1151))))
        &lt;0,
        0,
        IF(D1151="A",13-SUM(AR1151:AU1151),IF(D1151="B",11-SUM(AR1151:AU1151),IF(D1151="C",7-SUM(AR1151:AU1151))))
      )
      *AE1151/C1151, 0
    ) *C1151
  )
)</f>
        <v>0</v>
      </c>
      <c r="AZ1151" s="26">
        <f>IF(OR(COUNTIF(AB1151,"&gt;="&amp;1.5)+COUNTIF(AA1151,"&gt;="&amp;1.5)+COUNTIF(Z1151,"&gt;="&amp;1.5)+COUNTIF(Y1151,"&gt;="&amp;1.5)+COUNTIF(X1151,"&gt;="&amp;1.5)&gt;=2,COUNTIF(AB1151,"&gt;="&amp;2)&gt;=1,AND(AA1151&gt;=1.5,AB1151&lt;=0.3,AI1151=0)),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+IFERROR(BA1151*C1151,0),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+IFERROR(BA1151*C1151,0),
IFERROR(AVERAGEIF(Tabela1[[#This Row],[COMPRA PADRÃO]:[COMPRA &gt;30%]],"&gt;"&amp;0,Tabela1[[#This Row],[COMPRA PADRÃO]:[COMPRA &gt;30%]]),
0))/Tabela1[[#This Row],[U/CX]],0)*Tabela1[[#This Row],[U/CX]])</f>
        <v>0</v>
      </c>
      <c r="BA1151" s="36"/>
      <c r="BB1151" s="19"/>
      <c r="BC1151" s="41"/>
      <c r="BD1151" s="43">
        <f t="shared" si="467"/>
        <v>3.3962264150943396E-2</v>
      </c>
      <c r="BE1151" s="44">
        <f>Tabela1[[#This Row],[MÉDIA DIÁRIA]]*180</f>
        <v>6.1132075471698109</v>
      </c>
      <c r="BF1151" s="44">
        <f>Tabela1[[#This Row],[MÉDIA DIÁRIA]]*IF(Tabela1[[#This Row],[ABC FAT]]="A",(13*22),IF(Tabela1[[#This Row],[ABC FAT]]="B",(9*22),IF(Tabela1[[#This Row],[ABC FAT]]="C",(3*22),0)))</f>
        <v>2.2415094339622641</v>
      </c>
      <c r="BG1151" s="44">
        <f>SUM(Tabela1[[#This Row],[ESTOQUE TOTAL]],Tabela1[[#This Row],[TRÂNSITO TOTAL]])</f>
        <v>41</v>
      </c>
      <c r="BH11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2" spans="1:61" x14ac:dyDescent="0.2">
      <c r="A1152" s="4" t="s">
        <v>1149</v>
      </c>
      <c r="B1152" s="4" t="s">
        <v>1412</v>
      </c>
      <c r="C1152" s="4">
        <v>50</v>
      </c>
      <c r="D1152" s="4" t="s">
        <v>85</v>
      </c>
      <c r="E1152" s="5"/>
      <c r="F1152" s="4"/>
      <c r="G1152" s="4"/>
      <c r="H1152" s="4"/>
      <c r="I1152" s="4"/>
      <c r="J1152" s="4"/>
      <c r="K1152" s="4"/>
      <c r="L1152" s="4"/>
      <c r="M1152" s="4"/>
      <c r="N1152" s="4"/>
      <c r="O1152" s="4">
        <v>2</v>
      </c>
      <c r="P1152" s="4">
        <v>7</v>
      </c>
      <c r="Q1152" s="13">
        <f t="shared" si="442"/>
        <v>0</v>
      </c>
      <c r="R1152" s="16">
        <f t="shared" si="443"/>
        <v>0</v>
      </c>
      <c r="S1152" s="16">
        <f t="shared" si="444"/>
        <v>0</v>
      </c>
      <c r="T1152" s="16">
        <f t="shared" si="445"/>
        <v>0</v>
      </c>
      <c r="U1152" s="16">
        <f t="shared" si="446"/>
        <v>0</v>
      </c>
      <c r="V1152" s="16">
        <f t="shared" si="447"/>
        <v>0</v>
      </c>
      <c r="W1152" s="16">
        <f t="shared" si="448"/>
        <v>0</v>
      </c>
      <c r="X1152" s="16">
        <f t="shared" si="449"/>
        <v>0</v>
      </c>
      <c r="Y1152" s="16">
        <f t="shared" si="450"/>
        <v>0</v>
      </c>
      <c r="Z1152" s="16">
        <f t="shared" si="451"/>
        <v>0</v>
      </c>
      <c r="AA1152" s="16">
        <f t="shared" si="452"/>
        <v>0.44444444444444442</v>
      </c>
      <c r="AB1152" s="17">
        <f t="shared" si="453"/>
        <v>1.5555555555555556</v>
      </c>
      <c r="AC1152" s="15">
        <v>274.74</v>
      </c>
      <c r="AD1152" s="14">
        <f>AVERAGE(Tabela1[[#This Row],[202407-JUL]:[202506-JUN]])</f>
        <v>4.5</v>
      </c>
      <c r="AE1152" s="14">
        <f t="shared" si="454"/>
        <v>4.5</v>
      </c>
      <c r="AF1152" s="5">
        <v>0</v>
      </c>
      <c r="AG1152" s="6">
        <v>41</v>
      </c>
      <c r="AH1152" s="4">
        <v>0</v>
      </c>
      <c r="AI1152" s="23">
        <f>SUM(Tabela1[[#This Row],[ESTOQUE RJ]:[ESTOQUE SC]])</f>
        <v>41</v>
      </c>
      <c r="AJ1152" s="4">
        <v>0</v>
      </c>
      <c r="AK1152" s="4">
        <v>0</v>
      </c>
      <c r="AL1152" s="24">
        <f>SUM(Tabela1[[#This Row],[QTD CONTAINER]:[QTD FÁBRICA]])</f>
        <v>0</v>
      </c>
      <c r="AM1152" s="7">
        <f t="shared" si="455"/>
        <v>9.1111111111111107</v>
      </c>
      <c r="AN1152" s="7">
        <f t="shared" si="456"/>
        <v>0</v>
      </c>
      <c r="AO1152" s="8">
        <f t="shared" si="457"/>
        <v>0</v>
      </c>
      <c r="AP1152" s="9">
        <f t="shared" si="458"/>
        <v>0</v>
      </c>
      <c r="AQ1152" s="25">
        <f t="shared" si="459"/>
        <v>9.1111111111111107</v>
      </c>
      <c r="AR1152" s="18">
        <f t="shared" si="460"/>
        <v>9.1111111111111107</v>
      </c>
      <c r="AS1152" s="7">
        <f t="shared" si="461"/>
        <v>0</v>
      </c>
      <c r="AT1152" s="8">
        <f t="shared" si="462"/>
        <v>0</v>
      </c>
      <c r="AU1152" s="9">
        <f t="shared" si="463"/>
        <v>0</v>
      </c>
      <c r="AV1152" s="10">
        <f t="shared" si="464"/>
        <v>9.1111111111111107</v>
      </c>
      <c r="AW1152" s="22">
        <f t="shared" si="465"/>
        <v>0</v>
      </c>
      <c r="AX1152" s="5">
        <f t="shared" si="466"/>
        <v>0</v>
      </c>
      <c r="AY1152" s="4">
        <f>IF(
  AND(Tabela1[[#This Row],[GRUPO | ITEM]]="PALHETAS",NOT(OR(MID(Tabela1[[#This Row],[ITEM]],1,5)="YN-PF",MID(Tabela1[[#This Row],[ITEM]],1,5)="YN-PC"))),
  0,
  IF(
    ROUNDUP(
      IF(
        IF(D1152="A",13-SUM(AR1152:AU1152),IF(D1152="B",11-SUM(AR1152:AU1152),IF(D1152="C",7-SUM(AR1152:AU1152))))
        &lt;0,
        0,
        IF(D1152="A",13-SUM(AR1152:AU1152),IF(D1152="B",11-SUM(AR1152:AU1152),IF(D1152="C",7-SUM(AR1152:AU1152))))
      )
      *AE1152/C1152, 0
    )
    *C1152 = 0,
    0,
    ROUNDUP(
      IF(
        IF(D1152="A",13-SUM(AR1152:AU1152),IF(D1152="B",11-SUM(AR1152:AU1152),IF(D1152="C",7-SUM(AR1152:AU1152))))
        &lt;0,
        0,
        IF(D1152="A",13-SUM(AR1152:AU1152),IF(D1152="B",11-SUM(AR1152:AU1152),IF(D1152="C",7-SUM(AR1152:AU1152))))
      )
      *AE1152/C1152, 0
    ) *C1152
  )
)</f>
        <v>0</v>
      </c>
      <c r="AZ1152" s="26">
        <f>IF(OR(COUNTIF(AB1152,"&gt;="&amp;1.5)+COUNTIF(AA1152,"&gt;="&amp;1.5)+COUNTIF(Z1152,"&gt;="&amp;1.5)+COUNTIF(Y1152,"&gt;="&amp;1.5)+COUNTIF(X1152,"&gt;="&amp;1.5)&gt;=2,COUNTIF(AB1152,"&gt;="&amp;2)&gt;=1,AND(AA1152&gt;=1.5,AB1152&lt;=0.3,AI1152=0)),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+IFERROR(BA1152*C1152,0),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+IFERROR(BA1152*C1152,0),
IFERROR(AVERAGEIF(Tabela1[[#This Row],[COMPRA PADRÃO]:[COMPRA &gt;30%]],"&gt;"&amp;0,Tabela1[[#This Row],[COMPRA PADRÃO]:[COMPRA &gt;30%]]),
0))/Tabela1[[#This Row],[U/CX]],0)*Tabela1[[#This Row],[U/CX]])</f>
        <v>0</v>
      </c>
      <c r="BA1152" s="36"/>
      <c r="BB1152" s="19"/>
      <c r="BC1152" s="5"/>
      <c r="BD1152" s="43">
        <f t="shared" si="467"/>
        <v>3.3962264150943396E-2</v>
      </c>
      <c r="BE1152" s="44">
        <f>Tabela1[[#This Row],[MÉDIA DIÁRIA]]*180</f>
        <v>6.1132075471698109</v>
      </c>
      <c r="BF1152" s="44">
        <f>Tabela1[[#This Row],[MÉDIA DIÁRIA]]*IF(Tabela1[[#This Row],[ABC FAT]]="A",(13*22),IF(Tabela1[[#This Row],[ABC FAT]]="B",(9*22),IF(Tabela1[[#This Row],[ABC FAT]]="C",(3*22),0)))</f>
        <v>2.2415094339622641</v>
      </c>
      <c r="BG1152" s="44">
        <f>SUM(Tabela1[[#This Row],[ESTOQUE TOTAL]],Tabela1[[#This Row],[TRÂNSITO TOTAL]])</f>
        <v>41</v>
      </c>
      <c r="BH11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3" spans="1:61" x14ac:dyDescent="0.2">
      <c r="A1153" s="4" t="s">
        <v>1149</v>
      </c>
      <c r="B1153" s="4" t="s">
        <v>1413</v>
      </c>
      <c r="C1153" s="4">
        <v>50</v>
      </c>
      <c r="D1153" s="4" t="s">
        <v>85</v>
      </c>
      <c r="E1153" s="5"/>
      <c r="F1153" s="4"/>
      <c r="G1153" s="4"/>
      <c r="H1153" s="4"/>
      <c r="I1153" s="4"/>
      <c r="J1153" s="4"/>
      <c r="K1153" s="4"/>
      <c r="L1153" s="4"/>
      <c r="M1153" s="4"/>
      <c r="N1153" s="4"/>
      <c r="O1153" s="4">
        <v>2</v>
      </c>
      <c r="P1153" s="4">
        <v>7</v>
      </c>
      <c r="Q1153" s="13">
        <f t="shared" si="442"/>
        <v>0</v>
      </c>
      <c r="R1153" s="16">
        <f t="shared" si="443"/>
        <v>0</v>
      </c>
      <c r="S1153" s="16">
        <f t="shared" si="444"/>
        <v>0</v>
      </c>
      <c r="T1153" s="16">
        <f t="shared" si="445"/>
        <v>0</v>
      </c>
      <c r="U1153" s="16">
        <f t="shared" si="446"/>
        <v>0</v>
      </c>
      <c r="V1153" s="16">
        <f t="shared" si="447"/>
        <v>0</v>
      </c>
      <c r="W1153" s="16">
        <f t="shared" si="448"/>
        <v>0</v>
      </c>
      <c r="X1153" s="16">
        <f t="shared" si="449"/>
        <v>0</v>
      </c>
      <c r="Y1153" s="16">
        <f t="shared" si="450"/>
        <v>0</v>
      </c>
      <c r="Z1153" s="16">
        <f t="shared" si="451"/>
        <v>0</v>
      </c>
      <c r="AA1153" s="16">
        <f t="shared" si="452"/>
        <v>0.44444444444444442</v>
      </c>
      <c r="AB1153" s="17">
        <f t="shared" si="453"/>
        <v>1.5555555555555556</v>
      </c>
      <c r="AC1153" s="15">
        <v>274.74</v>
      </c>
      <c r="AD1153" s="14">
        <f>AVERAGE(Tabela1[[#This Row],[202407-JUL]:[202506-JUN]])</f>
        <v>4.5</v>
      </c>
      <c r="AE1153" s="14">
        <f t="shared" si="454"/>
        <v>4.5</v>
      </c>
      <c r="AF1153" s="5">
        <v>0</v>
      </c>
      <c r="AG1153" s="6">
        <v>41</v>
      </c>
      <c r="AH1153" s="4">
        <v>0</v>
      </c>
      <c r="AI1153" s="23">
        <f>SUM(Tabela1[[#This Row],[ESTOQUE RJ]:[ESTOQUE SC]])</f>
        <v>41</v>
      </c>
      <c r="AJ1153" s="4">
        <v>0</v>
      </c>
      <c r="AK1153" s="4">
        <v>0</v>
      </c>
      <c r="AL1153" s="24">
        <f>SUM(Tabela1[[#This Row],[QTD CONTAINER]:[QTD FÁBRICA]])</f>
        <v>0</v>
      </c>
      <c r="AM1153" s="7">
        <f t="shared" si="455"/>
        <v>9.1111111111111107</v>
      </c>
      <c r="AN1153" s="7">
        <f t="shared" si="456"/>
        <v>0</v>
      </c>
      <c r="AO1153" s="8">
        <f t="shared" si="457"/>
        <v>0</v>
      </c>
      <c r="AP1153" s="9">
        <f t="shared" si="458"/>
        <v>0</v>
      </c>
      <c r="AQ1153" s="25">
        <f t="shared" si="459"/>
        <v>9.1111111111111107</v>
      </c>
      <c r="AR1153" s="18">
        <f t="shared" si="460"/>
        <v>9.1111111111111107</v>
      </c>
      <c r="AS1153" s="7">
        <f t="shared" si="461"/>
        <v>0</v>
      </c>
      <c r="AT1153" s="8">
        <f t="shared" si="462"/>
        <v>0</v>
      </c>
      <c r="AU1153" s="9">
        <f t="shared" si="463"/>
        <v>0</v>
      </c>
      <c r="AV1153" s="10">
        <f t="shared" si="464"/>
        <v>9.1111111111111107</v>
      </c>
      <c r="AW1153" s="22">
        <f t="shared" si="465"/>
        <v>0</v>
      </c>
      <c r="AX1153" s="5">
        <f t="shared" si="466"/>
        <v>0</v>
      </c>
      <c r="AY1153" s="4">
        <f>IF(
  AND(Tabela1[[#This Row],[GRUPO | ITEM]]="PALHETAS",NOT(OR(MID(Tabela1[[#This Row],[ITEM]],1,5)="YN-PF",MID(Tabela1[[#This Row],[ITEM]],1,5)="YN-PC"))),
  0,
  IF(
    ROUNDUP(
      IF(
        IF(D1153="A",13-SUM(AR1153:AU1153),IF(D1153="B",11-SUM(AR1153:AU1153),IF(D1153="C",7-SUM(AR1153:AU1153))))
        &lt;0,
        0,
        IF(D1153="A",13-SUM(AR1153:AU1153),IF(D1153="B",11-SUM(AR1153:AU1153),IF(D1153="C",7-SUM(AR1153:AU1153))))
      )
      *AE1153/C1153, 0
    )
    *C1153 = 0,
    0,
    ROUNDUP(
      IF(
        IF(D1153="A",13-SUM(AR1153:AU1153),IF(D1153="B",11-SUM(AR1153:AU1153),IF(D1153="C",7-SUM(AR1153:AU1153))))
        &lt;0,
        0,
        IF(D1153="A",13-SUM(AR1153:AU1153),IF(D1153="B",11-SUM(AR1153:AU1153),IF(D1153="C",7-SUM(AR1153:AU1153))))
      )
      *AE1153/C1153, 0
    ) *C1153
  )
)</f>
        <v>0</v>
      </c>
      <c r="AZ1153" s="26">
        <f>IF(OR(COUNTIF(AB1153,"&gt;="&amp;1.5)+COUNTIF(AA1153,"&gt;="&amp;1.5)+COUNTIF(Z1153,"&gt;="&amp;1.5)+COUNTIF(Y1153,"&gt;="&amp;1.5)+COUNTIF(X1153,"&gt;="&amp;1.5)&gt;=2,COUNTIF(AB1153,"&gt;="&amp;2)&gt;=1,AND(AA1153&gt;=1.5,AB1153&lt;=0.3,AI1153=0)),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+IFERROR(BA1153*C1153,0),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+IFERROR(BA1153*C1153,0),
IFERROR(AVERAGEIF(Tabela1[[#This Row],[COMPRA PADRÃO]:[COMPRA &gt;30%]],"&gt;"&amp;0,Tabela1[[#This Row],[COMPRA PADRÃO]:[COMPRA &gt;30%]]),
0))/Tabela1[[#This Row],[U/CX]],0)*Tabela1[[#This Row],[U/CX]])</f>
        <v>0</v>
      </c>
      <c r="BA1153" s="36"/>
      <c r="BB1153" s="19"/>
      <c r="BC1153" s="5"/>
      <c r="BD1153" s="43">
        <f t="shared" si="467"/>
        <v>3.3962264150943396E-2</v>
      </c>
      <c r="BE1153" s="44">
        <f>Tabela1[[#This Row],[MÉDIA DIÁRIA]]*180</f>
        <v>6.1132075471698109</v>
      </c>
      <c r="BF1153" s="44">
        <f>Tabela1[[#This Row],[MÉDIA DIÁRIA]]*IF(Tabela1[[#This Row],[ABC FAT]]="A",(13*22),IF(Tabela1[[#This Row],[ABC FAT]]="B",(9*22),IF(Tabela1[[#This Row],[ABC FAT]]="C",(3*22),0)))</f>
        <v>2.2415094339622641</v>
      </c>
      <c r="BG1153" s="44">
        <f>SUM(Tabela1[[#This Row],[ESTOQUE TOTAL]],Tabela1[[#This Row],[TRÂNSITO TOTAL]])</f>
        <v>41</v>
      </c>
      <c r="BH11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4" spans="1:61" x14ac:dyDescent="0.2">
      <c r="A1154" s="4" t="s">
        <v>1149</v>
      </c>
      <c r="B1154" s="4" t="s">
        <v>1414</v>
      </c>
      <c r="C1154" s="4">
        <v>50</v>
      </c>
      <c r="D1154" s="4" t="s">
        <v>85</v>
      </c>
      <c r="E1154" s="5"/>
      <c r="F1154" s="4"/>
      <c r="G1154" s="4"/>
      <c r="H1154" s="4"/>
      <c r="I1154" s="4"/>
      <c r="J1154" s="4"/>
      <c r="K1154" s="4"/>
      <c r="L1154" s="4"/>
      <c r="M1154" s="4"/>
      <c r="N1154" s="4"/>
      <c r="O1154" s="4">
        <v>2</v>
      </c>
      <c r="P1154" s="4">
        <v>7</v>
      </c>
      <c r="Q1154" s="13">
        <f t="shared" ref="Q1154:Q1217" si="468">IFERROR(E1154/AVERAGE($E1154:$P1154),"")</f>
        <v>0</v>
      </c>
      <c r="R1154" s="16">
        <f t="shared" ref="R1154:R1217" si="469">IFERROR(F1154/AVERAGE($E1154:$P1154),"")</f>
        <v>0</v>
      </c>
      <c r="S1154" s="16">
        <f t="shared" ref="S1154:S1217" si="470">IFERROR(G1154/AVERAGE($E1154:$P1154),"")</f>
        <v>0</v>
      </c>
      <c r="T1154" s="16">
        <f t="shared" ref="T1154:T1217" si="471">IFERROR(H1154/AVERAGE($E1154:$P1154),"")</f>
        <v>0</v>
      </c>
      <c r="U1154" s="16">
        <f t="shared" ref="U1154:U1217" si="472">IFERROR(I1154/AVERAGE($E1154:$P1154),"")</f>
        <v>0</v>
      </c>
      <c r="V1154" s="16">
        <f t="shared" ref="V1154:V1217" si="473">IFERROR(J1154/AVERAGE($E1154:$P1154),"")</f>
        <v>0</v>
      </c>
      <c r="W1154" s="16">
        <f t="shared" ref="W1154:W1217" si="474">IFERROR(K1154/AVERAGE($E1154:$P1154),"")</f>
        <v>0</v>
      </c>
      <c r="X1154" s="16">
        <f t="shared" ref="X1154:X1217" si="475">IFERROR(L1154/AVERAGE($E1154:$P1154),"")</f>
        <v>0</v>
      </c>
      <c r="Y1154" s="16">
        <f t="shared" ref="Y1154:Y1217" si="476">IFERROR(M1154/AVERAGE($E1154:$P1154),"")</f>
        <v>0</v>
      </c>
      <c r="Z1154" s="16">
        <f t="shared" ref="Z1154:Z1217" si="477">IFERROR(N1154/AVERAGE($E1154:$P1154),"")</f>
        <v>0</v>
      </c>
      <c r="AA1154" s="16">
        <f t="shared" ref="AA1154:AA1217" si="478">IFERROR(O1154/AVERAGE($E1154:$P1154),"")</f>
        <v>0.44444444444444442</v>
      </c>
      <c r="AB1154" s="17">
        <f t="shared" ref="AB1154:AB1217" si="479">IFERROR(P1154/AVERAGE($E1154:$P1154),"")</f>
        <v>1.5555555555555556</v>
      </c>
      <c r="AC1154" s="15">
        <v>274.74</v>
      </c>
      <c r="AD1154" s="14">
        <f>AVERAGE(Tabela1[[#This Row],[202407-JUL]:[202506-JUN]])</f>
        <v>4.5</v>
      </c>
      <c r="AE1154" s="14">
        <f t="shared" ref="AE1154:AE1217" si="480">IFERROR(AVERAGEIF(Q1154:AB1154,"&gt;"&amp;0.3,E1154:P1154),0)</f>
        <v>4.5</v>
      </c>
      <c r="AF1154" s="5">
        <v>0</v>
      </c>
      <c r="AG1154" s="6">
        <v>41</v>
      </c>
      <c r="AH1154" s="4">
        <v>0</v>
      </c>
      <c r="AI1154" s="23">
        <f>SUM(Tabela1[[#This Row],[ESTOQUE RJ]:[ESTOQUE SC]])</f>
        <v>41</v>
      </c>
      <c r="AJ1154" s="4">
        <v>0</v>
      </c>
      <c r="AK1154" s="4">
        <v>0</v>
      </c>
      <c r="AL1154" s="24">
        <f>SUM(Tabela1[[#This Row],[QTD CONTAINER]:[QTD FÁBRICA]])</f>
        <v>0</v>
      </c>
      <c r="AM1154" s="7">
        <f t="shared" ref="AM1154:AM1217" si="481">AG1154/AD1154</f>
        <v>9.1111111111111107</v>
      </c>
      <c r="AN1154" s="7">
        <f t="shared" ref="AN1154:AN1217" si="482">AH1154/AD1154</f>
        <v>0</v>
      </c>
      <c r="AO1154" s="8">
        <f t="shared" ref="AO1154:AO1217" si="483">AJ1154/AD1154</f>
        <v>0</v>
      </c>
      <c r="AP1154" s="9">
        <f t="shared" ref="AP1154:AP1217" si="484">AK1154/AD1154</f>
        <v>0</v>
      </c>
      <c r="AQ1154" s="25">
        <f t="shared" ref="AQ1154:AQ1217" si="485">SUM(AM1154:AP1154)</f>
        <v>9.1111111111111107</v>
      </c>
      <c r="AR1154" s="18">
        <f t="shared" ref="AR1154:AR1217" si="486">AG1154/AE1154</f>
        <v>9.1111111111111107</v>
      </c>
      <c r="AS1154" s="7">
        <f t="shared" ref="AS1154:AS1217" si="487">AH1154/AE1154</f>
        <v>0</v>
      </c>
      <c r="AT1154" s="8">
        <f t="shared" ref="AT1154:AT1217" si="488">AJ1154/AE1154</f>
        <v>0</v>
      </c>
      <c r="AU1154" s="9">
        <f t="shared" ref="AU1154:AU1217" si="489">AK1154/AE1154</f>
        <v>0</v>
      </c>
      <c r="AV1154" s="10">
        <f t="shared" ref="AV1154:AV1217" si="490">SUM(AR1154:AU1154)</f>
        <v>9.1111111111111107</v>
      </c>
      <c r="AW1154" s="22">
        <f t="shared" ref="AW1154:AW1217" si="491">IFERROR(AZ1154/AVERAGE(AD1154:AE1154),0)</f>
        <v>0</v>
      </c>
      <c r="AX1154" s="5">
        <f t="shared" ref="AX1154:AX1217" si="492">IF(
  AND(A1154="PALHETAS",NOT(OR(MID(B1154,1,5)="YN-PF",MID(B1154,1,5)="YN-PC"))),
  0,
  IF(
    ROUNDUP(
      IF(
        IF(D1154="A",13-SUM(AM1154:AP1154),IF(D1154="B",11-SUM(AM1154:AP1154),IF(D1154="C",7-SUM(AM1154:AP1154))))
        &lt;0,
        0,
        IF(D1154="A",13-SUM(AM1154:AP1154),IF(D1154="B",11-SUM(AM1154:AP1154),IF(D1154="C",7-SUM(AM1154:AP1154))))
      )
      *AD1154/C1154,
      0
    )*C1154 = 0,
    0,
    ROUNDUP(
      IF(
        IF(D1154="A",13-SUM(AM1154:AP1154),IF(D1154="B",11-SUM(AM1154:AP1154),IF(D1154="C",7-SUM(AM1154:AP1154))))
        &lt;0,
        0,
        IF(D1154="A",13-SUM(AM1154:AP1154),IF(D1154="B",11-SUM(AM1154:AP1154),IF(D1154="C",7-SUM(AM1154:AP1154))))
      )
      *AD1154/C1154,
      0
    )*C1154
  )
)</f>
        <v>0</v>
      </c>
      <c r="AY1154" s="4">
        <f>IF(
  AND(Tabela1[[#This Row],[GRUPO | ITEM]]="PALHETAS",NOT(OR(MID(Tabela1[[#This Row],[ITEM]],1,5)="YN-PF",MID(Tabela1[[#This Row],[ITEM]],1,5)="YN-PC"))),
  0,
  IF(
    ROUNDUP(
      IF(
        IF(D1154="A",13-SUM(AR1154:AU1154),IF(D1154="B",11-SUM(AR1154:AU1154),IF(D1154="C",7-SUM(AR1154:AU1154))))
        &lt;0,
        0,
        IF(D1154="A",13-SUM(AR1154:AU1154),IF(D1154="B",11-SUM(AR1154:AU1154),IF(D1154="C",7-SUM(AR1154:AU1154))))
      )
      *AE1154/C1154, 0
    )
    *C1154 = 0,
    0,
    ROUNDUP(
      IF(
        IF(D1154="A",13-SUM(AR1154:AU1154),IF(D1154="B",11-SUM(AR1154:AU1154),IF(D1154="C",7-SUM(AR1154:AU1154))))
        &lt;0,
        0,
        IF(D1154="A",13-SUM(AR1154:AU1154),IF(D1154="B",11-SUM(AR1154:AU1154),IF(D1154="C",7-SUM(AR1154:AU1154))))
      )
      *AE1154/C1154, 0
    ) *C1154
  )
)</f>
        <v>0</v>
      </c>
      <c r="AZ1154" s="26">
        <f>IF(OR(COUNTIF(AB1154,"&gt;="&amp;1.5)+COUNTIF(AA1154,"&gt;="&amp;1.5)+COUNTIF(Z1154,"&gt;="&amp;1.5)+COUNTIF(Y1154,"&gt;="&amp;1.5)+COUNTIF(X1154,"&gt;="&amp;1.5)&gt;=2,COUNTIF(AB1154,"&gt;="&amp;2)&gt;=1,AND(AA1154&gt;=1.5,AB1154&lt;=0.3,AI1154=0)),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+IFERROR(BA1154*C1154,0),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+IFERROR(BA1154*C1154,0),
IFERROR(AVERAGEIF(Tabela1[[#This Row],[COMPRA PADRÃO]:[COMPRA &gt;30%]],"&gt;"&amp;0,Tabela1[[#This Row],[COMPRA PADRÃO]:[COMPRA &gt;30%]]),
0))/Tabela1[[#This Row],[U/CX]],0)*Tabela1[[#This Row],[U/CX]])</f>
        <v>0</v>
      </c>
      <c r="BA1154" s="36"/>
      <c r="BB1154" s="19"/>
      <c r="BC1154" s="5"/>
      <c r="BD1154" s="43">
        <f t="shared" ref="BD1154:BD1217" si="493">SUM(E1154,F1154,G1154,H1154,I1154,J1154,K1154,L1154,M1154,N1154,O1154,P1154)/265</f>
        <v>3.3962264150943396E-2</v>
      </c>
      <c r="BE1154" s="44">
        <f>Tabela1[[#This Row],[MÉDIA DIÁRIA]]*180</f>
        <v>6.1132075471698109</v>
      </c>
      <c r="BF1154" s="44">
        <f>Tabela1[[#This Row],[MÉDIA DIÁRIA]]*IF(Tabela1[[#This Row],[ABC FAT]]="A",(13*22),IF(Tabela1[[#This Row],[ABC FAT]]="B",(9*22),IF(Tabela1[[#This Row],[ABC FAT]]="C",(3*22),0)))</f>
        <v>2.2415094339622641</v>
      </c>
      <c r="BG1154" s="44">
        <f>SUM(Tabela1[[#This Row],[ESTOQUE TOTAL]],Tabela1[[#This Row],[TRÂNSITO TOTAL]])</f>
        <v>41</v>
      </c>
      <c r="BH11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5" spans="1:61" x14ac:dyDescent="0.2">
      <c r="A1155" s="4" t="s">
        <v>1149</v>
      </c>
      <c r="B1155" s="4" t="s">
        <v>1415</v>
      </c>
      <c r="C1155" s="4">
        <v>50</v>
      </c>
      <c r="D1155" s="4" t="s">
        <v>85</v>
      </c>
      <c r="E1155" s="5"/>
      <c r="F1155" s="4"/>
      <c r="G1155" s="4"/>
      <c r="H1155" s="4"/>
      <c r="I1155" s="4"/>
      <c r="J1155" s="4"/>
      <c r="K1155" s="4"/>
      <c r="L1155" s="4"/>
      <c r="M1155" s="4"/>
      <c r="N1155" s="4"/>
      <c r="O1155" s="4">
        <v>2</v>
      </c>
      <c r="P1155" s="4">
        <v>7</v>
      </c>
      <c r="Q1155" s="13">
        <f t="shared" si="468"/>
        <v>0</v>
      </c>
      <c r="R1155" s="16">
        <f t="shared" si="469"/>
        <v>0</v>
      </c>
      <c r="S1155" s="16">
        <f t="shared" si="470"/>
        <v>0</v>
      </c>
      <c r="T1155" s="16">
        <f t="shared" si="471"/>
        <v>0</v>
      </c>
      <c r="U1155" s="16">
        <f t="shared" si="472"/>
        <v>0</v>
      </c>
      <c r="V1155" s="16">
        <f t="shared" si="473"/>
        <v>0</v>
      </c>
      <c r="W1155" s="16">
        <f t="shared" si="474"/>
        <v>0</v>
      </c>
      <c r="X1155" s="16">
        <f t="shared" si="475"/>
        <v>0</v>
      </c>
      <c r="Y1155" s="16">
        <f t="shared" si="476"/>
        <v>0</v>
      </c>
      <c r="Z1155" s="16">
        <f t="shared" si="477"/>
        <v>0</v>
      </c>
      <c r="AA1155" s="16">
        <f t="shared" si="478"/>
        <v>0.44444444444444442</v>
      </c>
      <c r="AB1155" s="17">
        <f t="shared" si="479"/>
        <v>1.5555555555555556</v>
      </c>
      <c r="AC1155" s="15">
        <v>274.74</v>
      </c>
      <c r="AD1155" s="14">
        <f>AVERAGE(Tabela1[[#This Row],[202407-JUL]:[202506-JUN]])</f>
        <v>4.5</v>
      </c>
      <c r="AE1155" s="14">
        <f t="shared" si="480"/>
        <v>4.5</v>
      </c>
      <c r="AF1155" s="5">
        <v>0</v>
      </c>
      <c r="AG1155" s="6">
        <v>41</v>
      </c>
      <c r="AH1155" s="4">
        <v>0</v>
      </c>
      <c r="AI1155" s="23">
        <f>SUM(Tabela1[[#This Row],[ESTOQUE RJ]:[ESTOQUE SC]])</f>
        <v>41</v>
      </c>
      <c r="AJ1155" s="4">
        <v>0</v>
      </c>
      <c r="AK1155" s="4">
        <v>0</v>
      </c>
      <c r="AL1155" s="24">
        <f>SUM(Tabela1[[#This Row],[QTD CONTAINER]:[QTD FÁBRICA]])</f>
        <v>0</v>
      </c>
      <c r="AM1155" s="7">
        <f t="shared" si="481"/>
        <v>9.1111111111111107</v>
      </c>
      <c r="AN1155" s="7">
        <f t="shared" si="482"/>
        <v>0</v>
      </c>
      <c r="AO1155" s="8">
        <f t="shared" si="483"/>
        <v>0</v>
      </c>
      <c r="AP1155" s="9">
        <f t="shared" si="484"/>
        <v>0</v>
      </c>
      <c r="AQ1155" s="25">
        <f t="shared" si="485"/>
        <v>9.1111111111111107</v>
      </c>
      <c r="AR1155" s="18">
        <f t="shared" si="486"/>
        <v>9.1111111111111107</v>
      </c>
      <c r="AS1155" s="7">
        <f t="shared" si="487"/>
        <v>0</v>
      </c>
      <c r="AT1155" s="8">
        <f t="shared" si="488"/>
        <v>0</v>
      </c>
      <c r="AU1155" s="9">
        <f t="shared" si="489"/>
        <v>0</v>
      </c>
      <c r="AV1155" s="10">
        <f t="shared" si="490"/>
        <v>9.1111111111111107</v>
      </c>
      <c r="AW1155" s="22">
        <f t="shared" si="491"/>
        <v>0</v>
      </c>
      <c r="AX1155" s="5">
        <f t="shared" si="492"/>
        <v>0</v>
      </c>
      <c r="AY1155" s="4">
        <f>IF(
  AND(Tabela1[[#This Row],[GRUPO | ITEM]]="PALHETAS",NOT(OR(MID(Tabela1[[#This Row],[ITEM]],1,5)="YN-PF",MID(Tabela1[[#This Row],[ITEM]],1,5)="YN-PC"))),
  0,
  IF(
    ROUNDUP(
      IF(
        IF(D1155="A",13-SUM(AR1155:AU1155),IF(D1155="B",11-SUM(AR1155:AU1155),IF(D1155="C",7-SUM(AR1155:AU1155))))
        &lt;0,
        0,
        IF(D1155="A",13-SUM(AR1155:AU1155),IF(D1155="B",11-SUM(AR1155:AU1155),IF(D1155="C",7-SUM(AR1155:AU1155))))
      )
      *AE1155/C1155, 0
    )
    *C1155 = 0,
    0,
    ROUNDUP(
      IF(
        IF(D1155="A",13-SUM(AR1155:AU1155),IF(D1155="B",11-SUM(AR1155:AU1155),IF(D1155="C",7-SUM(AR1155:AU1155))))
        &lt;0,
        0,
        IF(D1155="A",13-SUM(AR1155:AU1155),IF(D1155="B",11-SUM(AR1155:AU1155),IF(D1155="C",7-SUM(AR1155:AU1155))))
      )
      *AE1155/C1155, 0
    ) *C1155
  )
)</f>
        <v>0</v>
      </c>
      <c r="AZ1155" s="26">
        <f>IF(OR(COUNTIF(AB1155,"&gt;="&amp;1.5)+COUNTIF(AA1155,"&gt;="&amp;1.5)+COUNTIF(Z1155,"&gt;="&amp;1.5)+COUNTIF(Y1155,"&gt;="&amp;1.5)+COUNTIF(X1155,"&gt;="&amp;1.5)&gt;=2,COUNTIF(AB1155,"&gt;="&amp;2)&gt;=1,AND(AA1155&gt;=1.5,AB1155&lt;=0.3,AI1155=0)),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+IFERROR(BA1155*C1155,0),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+IFERROR(BA1155*C1155,0),
IFERROR(AVERAGEIF(Tabela1[[#This Row],[COMPRA PADRÃO]:[COMPRA &gt;30%]],"&gt;"&amp;0,Tabela1[[#This Row],[COMPRA PADRÃO]:[COMPRA &gt;30%]]),
0))/Tabela1[[#This Row],[U/CX]],0)*Tabela1[[#This Row],[U/CX]])</f>
        <v>0</v>
      </c>
      <c r="BA1155" s="36"/>
      <c r="BB1155" s="19"/>
      <c r="BC1155" s="5"/>
      <c r="BD1155" s="43">
        <f t="shared" si="493"/>
        <v>3.3962264150943396E-2</v>
      </c>
      <c r="BE1155" s="44">
        <f>Tabela1[[#This Row],[MÉDIA DIÁRIA]]*180</f>
        <v>6.1132075471698109</v>
      </c>
      <c r="BF1155" s="44">
        <f>Tabela1[[#This Row],[MÉDIA DIÁRIA]]*IF(Tabela1[[#This Row],[ABC FAT]]="A",(13*22),IF(Tabela1[[#This Row],[ABC FAT]]="B",(9*22),IF(Tabela1[[#This Row],[ABC FAT]]="C",(3*22),0)))</f>
        <v>2.2415094339622641</v>
      </c>
      <c r="BG1155" s="44">
        <f>SUM(Tabela1[[#This Row],[ESTOQUE TOTAL]],Tabela1[[#This Row],[TRÂNSITO TOTAL]])</f>
        <v>41</v>
      </c>
      <c r="BH11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6" spans="1:61" x14ac:dyDescent="0.2">
      <c r="A1156" s="4" t="s">
        <v>1149</v>
      </c>
      <c r="B1156" s="4" t="s">
        <v>1421</v>
      </c>
      <c r="C1156" s="4">
        <v>50</v>
      </c>
      <c r="D1156" s="4" t="s">
        <v>85</v>
      </c>
      <c r="E1156" s="5"/>
      <c r="F1156" s="4"/>
      <c r="G1156" s="4"/>
      <c r="H1156" s="4"/>
      <c r="I1156" s="4"/>
      <c r="J1156" s="4"/>
      <c r="K1156" s="4"/>
      <c r="L1156" s="4"/>
      <c r="M1156" s="4"/>
      <c r="N1156" s="4"/>
      <c r="O1156" s="4">
        <v>2</v>
      </c>
      <c r="P1156" s="4">
        <v>7</v>
      </c>
      <c r="Q1156" s="13">
        <f t="shared" si="468"/>
        <v>0</v>
      </c>
      <c r="R1156" s="16">
        <f t="shared" si="469"/>
        <v>0</v>
      </c>
      <c r="S1156" s="16">
        <f t="shared" si="470"/>
        <v>0</v>
      </c>
      <c r="T1156" s="16">
        <f t="shared" si="471"/>
        <v>0</v>
      </c>
      <c r="U1156" s="16">
        <f t="shared" si="472"/>
        <v>0</v>
      </c>
      <c r="V1156" s="16">
        <f t="shared" si="473"/>
        <v>0</v>
      </c>
      <c r="W1156" s="16">
        <f t="shared" si="474"/>
        <v>0</v>
      </c>
      <c r="X1156" s="16">
        <f t="shared" si="475"/>
        <v>0</v>
      </c>
      <c r="Y1156" s="16">
        <f t="shared" si="476"/>
        <v>0</v>
      </c>
      <c r="Z1156" s="16">
        <f t="shared" si="477"/>
        <v>0</v>
      </c>
      <c r="AA1156" s="16">
        <f t="shared" si="478"/>
        <v>0.44444444444444442</v>
      </c>
      <c r="AB1156" s="17">
        <f t="shared" si="479"/>
        <v>1.5555555555555556</v>
      </c>
      <c r="AC1156" s="15">
        <v>274.74</v>
      </c>
      <c r="AD1156" s="14">
        <f>AVERAGE(Tabela1[[#This Row],[202407-JUL]:[202506-JUN]])</f>
        <v>4.5</v>
      </c>
      <c r="AE1156" s="14">
        <f t="shared" si="480"/>
        <v>4.5</v>
      </c>
      <c r="AF1156" s="5">
        <v>0</v>
      </c>
      <c r="AG1156" s="6">
        <v>41</v>
      </c>
      <c r="AH1156" s="4">
        <v>0</v>
      </c>
      <c r="AI1156" s="23">
        <f>SUM(Tabela1[[#This Row],[ESTOQUE RJ]:[ESTOQUE SC]])</f>
        <v>41</v>
      </c>
      <c r="AJ1156" s="4">
        <v>0</v>
      </c>
      <c r="AK1156" s="4">
        <v>0</v>
      </c>
      <c r="AL1156" s="24">
        <f>SUM(Tabela1[[#This Row],[QTD CONTAINER]:[QTD FÁBRICA]])</f>
        <v>0</v>
      </c>
      <c r="AM1156" s="7">
        <f t="shared" si="481"/>
        <v>9.1111111111111107</v>
      </c>
      <c r="AN1156" s="7">
        <f t="shared" si="482"/>
        <v>0</v>
      </c>
      <c r="AO1156" s="8">
        <f t="shared" si="483"/>
        <v>0</v>
      </c>
      <c r="AP1156" s="9">
        <f t="shared" si="484"/>
        <v>0</v>
      </c>
      <c r="AQ1156" s="25">
        <f t="shared" si="485"/>
        <v>9.1111111111111107</v>
      </c>
      <c r="AR1156" s="18">
        <f t="shared" si="486"/>
        <v>9.1111111111111107</v>
      </c>
      <c r="AS1156" s="7">
        <f t="shared" si="487"/>
        <v>0</v>
      </c>
      <c r="AT1156" s="8">
        <f t="shared" si="488"/>
        <v>0</v>
      </c>
      <c r="AU1156" s="9">
        <f t="shared" si="489"/>
        <v>0</v>
      </c>
      <c r="AV1156" s="10">
        <f t="shared" si="490"/>
        <v>9.1111111111111107</v>
      </c>
      <c r="AW1156" s="22">
        <f t="shared" si="491"/>
        <v>0</v>
      </c>
      <c r="AX1156" s="5">
        <f t="shared" si="492"/>
        <v>0</v>
      </c>
      <c r="AY1156" s="4">
        <f>IF(
  AND(Tabela1[[#This Row],[GRUPO | ITEM]]="PALHETAS",NOT(OR(MID(Tabela1[[#This Row],[ITEM]],1,5)="YN-PF",MID(Tabela1[[#This Row],[ITEM]],1,5)="YN-PC"))),
  0,
  IF(
    ROUNDUP(
      IF(
        IF(D1156="A",13-SUM(AR1156:AU1156),IF(D1156="B",11-SUM(AR1156:AU1156),IF(D1156="C",7-SUM(AR1156:AU1156))))
        &lt;0,
        0,
        IF(D1156="A",13-SUM(AR1156:AU1156),IF(D1156="B",11-SUM(AR1156:AU1156),IF(D1156="C",7-SUM(AR1156:AU1156))))
      )
      *AE1156/C1156, 0
    )
    *C1156 = 0,
    0,
    ROUNDUP(
      IF(
        IF(D1156="A",13-SUM(AR1156:AU1156),IF(D1156="B",11-SUM(AR1156:AU1156),IF(D1156="C",7-SUM(AR1156:AU1156))))
        &lt;0,
        0,
        IF(D1156="A",13-SUM(AR1156:AU1156),IF(D1156="B",11-SUM(AR1156:AU1156),IF(D1156="C",7-SUM(AR1156:AU1156))))
      )
      *AE1156/C1156, 0
    ) *C1156
  )
)</f>
        <v>0</v>
      </c>
      <c r="AZ1156" s="26">
        <f>IF(OR(COUNTIF(AB1156,"&gt;="&amp;1.5)+COUNTIF(AA1156,"&gt;="&amp;1.5)+COUNTIF(Z1156,"&gt;="&amp;1.5)+COUNTIF(Y1156,"&gt;="&amp;1.5)+COUNTIF(X1156,"&gt;="&amp;1.5)&gt;=2,COUNTIF(AB1156,"&gt;="&amp;2)&gt;=1,AND(AA1156&gt;=1.5,AB1156&lt;=0.3,AI1156=0)),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+IFERROR(BA1156*C1156,0),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+IFERROR(BA1156*C1156,0),
IFERROR(AVERAGEIF(Tabela1[[#This Row],[COMPRA PADRÃO]:[COMPRA &gt;30%]],"&gt;"&amp;0,Tabela1[[#This Row],[COMPRA PADRÃO]:[COMPRA &gt;30%]]),
0))/Tabela1[[#This Row],[U/CX]],0)*Tabela1[[#This Row],[U/CX]])</f>
        <v>0</v>
      </c>
      <c r="BA1156" s="36"/>
      <c r="BB1156" s="19"/>
      <c r="BC1156" s="5"/>
      <c r="BD1156" s="43">
        <f t="shared" si="493"/>
        <v>3.3962264150943396E-2</v>
      </c>
      <c r="BE1156" s="44">
        <f>Tabela1[[#This Row],[MÉDIA DIÁRIA]]*180</f>
        <v>6.1132075471698109</v>
      </c>
      <c r="BF1156" s="44">
        <f>Tabela1[[#This Row],[MÉDIA DIÁRIA]]*IF(Tabela1[[#This Row],[ABC FAT]]="A",(13*22),IF(Tabela1[[#This Row],[ABC FAT]]="B",(9*22),IF(Tabela1[[#This Row],[ABC FAT]]="C",(3*22),0)))</f>
        <v>2.2415094339622641</v>
      </c>
      <c r="BG1156" s="44">
        <f>SUM(Tabela1[[#This Row],[ESTOQUE TOTAL]],Tabela1[[#This Row],[TRÂNSITO TOTAL]])</f>
        <v>41</v>
      </c>
      <c r="BH11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0.16358024691358025</v>
      </c>
    </row>
    <row r="1157" spans="1:61" x14ac:dyDescent="0.2">
      <c r="A1157" s="4" t="s">
        <v>34</v>
      </c>
      <c r="B1157" s="4" t="s">
        <v>1106</v>
      </c>
      <c r="C1157" s="4">
        <v>500</v>
      </c>
      <c r="D1157" s="4" t="s">
        <v>85</v>
      </c>
      <c r="E1157" s="5"/>
      <c r="F1157" s="4"/>
      <c r="G1157" s="4"/>
      <c r="H1157" s="4"/>
      <c r="I1157" s="4"/>
      <c r="J1157" s="4"/>
      <c r="K1157" s="4"/>
      <c r="L1157" s="4">
        <v>20</v>
      </c>
      <c r="M1157" s="4"/>
      <c r="N1157" s="4">
        <v>30</v>
      </c>
      <c r="O1157" s="4">
        <v>20</v>
      </c>
      <c r="P1157" s="4">
        <v>20</v>
      </c>
      <c r="Q1157" s="13">
        <f t="shared" si="468"/>
        <v>0</v>
      </c>
      <c r="R1157" s="16">
        <f t="shared" si="469"/>
        <v>0</v>
      </c>
      <c r="S1157" s="16">
        <f t="shared" si="470"/>
        <v>0</v>
      </c>
      <c r="T1157" s="16">
        <f t="shared" si="471"/>
        <v>0</v>
      </c>
      <c r="U1157" s="16">
        <f t="shared" si="472"/>
        <v>0</v>
      </c>
      <c r="V1157" s="16">
        <f t="shared" si="473"/>
        <v>0</v>
      </c>
      <c r="W1157" s="16">
        <f t="shared" si="474"/>
        <v>0</v>
      </c>
      <c r="X1157" s="16">
        <f t="shared" si="475"/>
        <v>0.88888888888888884</v>
      </c>
      <c r="Y1157" s="16">
        <f t="shared" si="476"/>
        <v>0</v>
      </c>
      <c r="Z1157" s="16">
        <f t="shared" si="477"/>
        <v>1.3333333333333333</v>
      </c>
      <c r="AA1157" s="16">
        <f t="shared" si="478"/>
        <v>0.88888888888888884</v>
      </c>
      <c r="AB1157" s="17">
        <f t="shared" si="479"/>
        <v>0.88888888888888884</v>
      </c>
      <c r="AC1157" s="15">
        <v>1418.6</v>
      </c>
      <c r="AD1157" s="14">
        <f>AVERAGE(Tabela1[[#This Row],[202407-JUL]:[202506-JUN]])</f>
        <v>22.5</v>
      </c>
      <c r="AE1157" s="14">
        <f t="shared" si="480"/>
        <v>22.5</v>
      </c>
      <c r="AF1157" s="5">
        <v>0</v>
      </c>
      <c r="AG1157" s="6">
        <v>410</v>
      </c>
      <c r="AH1157" s="4">
        <v>0</v>
      </c>
      <c r="AI1157" s="23">
        <f>SUM(Tabela1[[#This Row],[ESTOQUE RJ]:[ESTOQUE SC]])</f>
        <v>410</v>
      </c>
      <c r="AJ1157" s="4">
        <v>0</v>
      </c>
      <c r="AK1157" s="4">
        <v>0</v>
      </c>
      <c r="AL1157" s="24">
        <f>SUM(Tabela1[[#This Row],[QTD CONTAINER]:[QTD FÁBRICA]])</f>
        <v>0</v>
      </c>
      <c r="AM1157" s="7">
        <f t="shared" si="481"/>
        <v>18.222222222222221</v>
      </c>
      <c r="AN1157" s="7">
        <f t="shared" si="482"/>
        <v>0</v>
      </c>
      <c r="AO1157" s="8">
        <f t="shared" si="483"/>
        <v>0</v>
      </c>
      <c r="AP1157" s="9">
        <f t="shared" si="484"/>
        <v>0</v>
      </c>
      <c r="AQ1157" s="25">
        <f t="shared" si="485"/>
        <v>18.222222222222221</v>
      </c>
      <c r="AR1157" s="18">
        <f t="shared" si="486"/>
        <v>18.222222222222221</v>
      </c>
      <c r="AS1157" s="7">
        <f t="shared" si="487"/>
        <v>0</v>
      </c>
      <c r="AT1157" s="8">
        <f t="shared" si="488"/>
        <v>0</v>
      </c>
      <c r="AU1157" s="9">
        <f t="shared" si="489"/>
        <v>0</v>
      </c>
      <c r="AV1157" s="10">
        <f t="shared" si="490"/>
        <v>18.222222222222221</v>
      </c>
      <c r="AW1157" s="22">
        <f t="shared" si="491"/>
        <v>0</v>
      </c>
      <c r="AX1157" s="5">
        <f t="shared" si="492"/>
        <v>0</v>
      </c>
      <c r="AY1157" s="4">
        <f>IF(
  AND(Tabela1[[#This Row],[GRUPO | ITEM]]="PALHETAS",NOT(OR(MID(Tabela1[[#This Row],[ITEM]],1,5)="YN-PF",MID(Tabela1[[#This Row],[ITEM]],1,5)="YN-PC"))),
  0,
  IF(
    ROUNDUP(
      IF(
        IF(D1157="A",13-SUM(AR1157:AU1157),IF(D1157="B",11-SUM(AR1157:AU1157),IF(D1157="C",7-SUM(AR1157:AU1157))))
        &lt;0,
        0,
        IF(D1157="A",13-SUM(AR1157:AU1157),IF(D1157="B",11-SUM(AR1157:AU1157),IF(D1157="C",7-SUM(AR1157:AU1157))))
      )
      *AE1157/C1157, 0
    )
    *C1157 = 0,
    0,
    ROUNDUP(
      IF(
        IF(D1157="A",13-SUM(AR1157:AU1157),IF(D1157="B",11-SUM(AR1157:AU1157),IF(D1157="C",7-SUM(AR1157:AU1157))))
        &lt;0,
        0,
        IF(D1157="A",13-SUM(AR1157:AU1157),IF(D1157="B",11-SUM(AR1157:AU1157),IF(D1157="C",7-SUM(AR1157:AU1157))))
      )
      *AE1157/C1157, 0
    ) *C1157
  )
)</f>
        <v>0</v>
      </c>
      <c r="AZ1157" s="26">
        <f>IF(OR(COUNTIF(AB1157,"&gt;="&amp;1.5)+COUNTIF(AA1157,"&gt;="&amp;1.5)+COUNTIF(Z1157,"&gt;="&amp;1.5)+COUNTIF(Y1157,"&gt;="&amp;1.5)+COUNTIF(X1157,"&gt;="&amp;1.5)&gt;=2,COUNTIF(AB1157,"&gt;="&amp;2)&gt;=1,AND(AA1157&gt;=1.5,AB1157&lt;=0.3,AI1157=0)),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+IFERROR(BA1157*C1157,0),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+IFERROR(BA1157*C1157,0),
IFERROR(AVERAGEIF(Tabela1[[#This Row],[COMPRA PADRÃO]:[COMPRA &gt;30%]],"&gt;"&amp;0,Tabela1[[#This Row],[COMPRA PADRÃO]:[COMPRA &gt;30%]]),
0))/Tabela1[[#This Row],[U/CX]],0)*Tabela1[[#This Row],[U/CX]])</f>
        <v>0</v>
      </c>
      <c r="BA1157" s="36"/>
      <c r="BB1157" s="19"/>
      <c r="BC1157" s="5"/>
      <c r="BD1157" s="43">
        <f t="shared" si="493"/>
        <v>0.33962264150943394</v>
      </c>
      <c r="BE1157" s="44">
        <f>Tabela1[[#This Row],[MÉDIA DIÁRIA]]*180</f>
        <v>61.132075471698109</v>
      </c>
      <c r="BF1157" s="44">
        <f>Tabela1[[#This Row],[MÉDIA DIÁRIA]]*IF(Tabela1[[#This Row],[ABC FAT]]="A",(13*22),IF(Tabela1[[#This Row],[ABC FAT]]="B",(9*22),IF(Tabela1[[#This Row],[ABC FAT]]="C",(3*22),0)))</f>
        <v>22.415094339622641</v>
      </c>
      <c r="BG1157" s="44">
        <f>SUM(Tabela1[[#This Row],[ESTOQUE TOTAL]],Tabela1[[#This Row],[TRÂNSITO TOTAL]])</f>
        <v>410</v>
      </c>
      <c r="BH11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158" spans="1:61" x14ac:dyDescent="0.2">
      <c r="A1158" s="4" t="s">
        <v>34</v>
      </c>
      <c r="B1158" s="4" t="s">
        <v>588</v>
      </c>
      <c r="C1158" s="4">
        <v>250</v>
      </c>
      <c r="D1158" s="4" t="s">
        <v>85</v>
      </c>
      <c r="E1158" s="5">
        <v>10</v>
      </c>
      <c r="F1158" s="4">
        <v>20</v>
      </c>
      <c r="G1158" s="4">
        <v>40</v>
      </c>
      <c r="H1158" s="4">
        <v>15</v>
      </c>
      <c r="I1158" s="4">
        <v>30</v>
      </c>
      <c r="J1158" s="4">
        <v>10</v>
      </c>
      <c r="K1158" s="4">
        <v>3</v>
      </c>
      <c r="L1158" s="4"/>
      <c r="M1158" s="4"/>
      <c r="N1158" s="4"/>
      <c r="O1158" s="4"/>
      <c r="P1158" s="4">
        <v>30</v>
      </c>
      <c r="Q1158" s="13">
        <f t="shared" si="468"/>
        <v>0.50632911392405067</v>
      </c>
      <c r="R1158" s="16">
        <f t="shared" si="469"/>
        <v>1.0126582278481013</v>
      </c>
      <c r="S1158" s="16">
        <f t="shared" si="470"/>
        <v>2.0253164556962027</v>
      </c>
      <c r="T1158" s="16">
        <f t="shared" si="471"/>
        <v>0.759493670886076</v>
      </c>
      <c r="U1158" s="16">
        <f t="shared" si="472"/>
        <v>1.518987341772152</v>
      </c>
      <c r="V1158" s="16">
        <f t="shared" si="473"/>
        <v>0.50632911392405067</v>
      </c>
      <c r="W1158" s="16">
        <f t="shared" si="474"/>
        <v>0.15189873417721519</v>
      </c>
      <c r="X1158" s="16">
        <f t="shared" si="475"/>
        <v>0</v>
      </c>
      <c r="Y1158" s="16">
        <f t="shared" si="476"/>
        <v>0</v>
      </c>
      <c r="Z1158" s="16">
        <f t="shared" si="477"/>
        <v>0</v>
      </c>
      <c r="AA1158" s="16">
        <f t="shared" si="478"/>
        <v>0</v>
      </c>
      <c r="AB1158" s="17">
        <f t="shared" si="479"/>
        <v>1.518987341772152</v>
      </c>
      <c r="AC1158" s="15">
        <v>1924.6</v>
      </c>
      <c r="AD1158" s="14">
        <f>AVERAGE(Tabela1[[#This Row],[202407-JUL]:[202506-JUN]])</f>
        <v>19.75</v>
      </c>
      <c r="AE1158" s="14">
        <f t="shared" si="480"/>
        <v>22.142857142857142</v>
      </c>
      <c r="AF1158" s="5">
        <v>0</v>
      </c>
      <c r="AG1158" s="6">
        <v>470</v>
      </c>
      <c r="AH1158" s="4">
        <v>0</v>
      </c>
      <c r="AI1158" s="23">
        <f>SUM(Tabela1[[#This Row],[ESTOQUE RJ]:[ESTOQUE SC]])</f>
        <v>470</v>
      </c>
      <c r="AJ1158" s="4">
        <v>0</v>
      </c>
      <c r="AK1158" s="4">
        <v>0</v>
      </c>
      <c r="AL1158" s="24">
        <f>SUM(Tabela1[[#This Row],[QTD CONTAINER]:[QTD FÁBRICA]])</f>
        <v>0</v>
      </c>
      <c r="AM1158" s="7">
        <f t="shared" si="481"/>
        <v>23.797468354430379</v>
      </c>
      <c r="AN1158" s="7">
        <f t="shared" si="482"/>
        <v>0</v>
      </c>
      <c r="AO1158" s="8">
        <f t="shared" si="483"/>
        <v>0</v>
      </c>
      <c r="AP1158" s="9">
        <f t="shared" si="484"/>
        <v>0</v>
      </c>
      <c r="AQ1158" s="25">
        <f t="shared" si="485"/>
        <v>23.797468354430379</v>
      </c>
      <c r="AR1158" s="18">
        <f t="shared" si="486"/>
        <v>21.225806451612904</v>
      </c>
      <c r="AS1158" s="7">
        <f t="shared" si="487"/>
        <v>0</v>
      </c>
      <c r="AT1158" s="8">
        <f t="shared" si="488"/>
        <v>0</v>
      </c>
      <c r="AU1158" s="9">
        <f t="shared" si="489"/>
        <v>0</v>
      </c>
      <c r="AV1158" s="10">
        <f t="shared" si="490"/>
        <v>21.225806451612904</v>
      </c>
      <c r="AW1158" s="22">
        <f t="shared" si="491"/>
        <v>0</v>
      </c>
      <c r="AX1158" s="5">
        <f t="shared" si="492"/>
        <v>0</v>
      </c>
      <c r="AY1158" s="4">
        <f>IF(
  AND(Tabela1[[#This Row],[GRUPO | ITEM]]="PALHETAS",NOT(OR(MID(Tabela1[[#This Row],[ITEM]],1,5)="YN-PF",MID(Tabela1[[#This Row],[ITEM]],1,5)="YN-PC"))),
  0,
  IF(
    ROUNDUP(
      IF(
        IF(D1158="A",13-SUM(AR1158:AU1158),IF(D1158="B",11-SUM(AR1158:AU1158),IF(D1158="C",7-SUM(AR1158:AU1158))))
        &lt;0,
        0,
        IF(D1158="A",13-SUM(AR1158:AU1158),IF(D1158="B",11-SUM(AR1158:AU1158),IF(D1158="C",7-SUM(AR1158:AU1158))))
      )
      *AE1158/C1158, 0
    )
    *C1158 = 0,
    0,
    ROUNDUP(
      IF(
        IF(D1158="A",13-SUM(AR1158:AU1158),IF(D1158="B",11-SUM(AR1158:AU1158),IF(D1158="C",7-SUM(AR1158:AU1158))))
        &lt;0,
        0,
        IF(D1158="A",13-SUM(AR1158:AU1158),IF(D1158="B",11-SUM(AR1158:AU1158),IF(D1158="C",7-SUM(AR1158:AU1158))))
      )
      *AE1158/C1158, 0
    ) *C1158
  )
)</f>
        <v>0</v>
      </c>
      <c r="AZ1158" s="26">
        <f>IF(OR(COUNTIF(AB1158,"&gt;="&amp;1.5)+COUNTIF(AA1158,"&gt;="&amp;1.5)+COUNTIF(Z1158,"&gt;="&amp;1.5)+COUNTIF(Y1158,"&gt;="&amp;1.5)+COUNTIF(X1158,"&gt;="&amp;1.5)&gt;=2,COUNTIF(AB1158,"&gt;="&amp;2)&gt;=1,AND(AA1158&gt;=1.5,AB1158&lt;=0.3,AI1158=0)),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+IFERROR(BA1158*C1158,0),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+IFERROR(BA1158*C1158,0),
IFERROR(AVERAGEIF(Tabela1[[#This Row],[COMPRA PADRÃO]:[COMPRA &gt;30%]],"&gt;"&amp;0,Tabela1[[#This Row],[COMPRA PADRÃO]:[COMPRA &gt;30%]]),
0))/Tabela1[[#This Row],[U/CX]],0)*Tabela1[[#This Row],[U/CX]])</f>
        <v>0</v>
      </c>
      <c r="BA1158" s="39"/>
      <c r="BB1158" s="33"/>
      <c r="BC1158" s="42"/>
      <c r="BD1158" s="43">
        <f t="shared" si="493"/>
        <v>0.5962264150943396</v>
      </c>
      <c r="BE1158" s="44">
        <f>Tabela1[[#This Row],[MÉDIA DIÁRIA]]*180</f>
        <v>107.32075471698113</v>
      </c>
      <c r="BF1158" s="44">
        <f>Tabela1[[#This Row],[MÉDIA DIÁRIA]]*IF(Tabela1[[#This Row],[ABC FAT]]="A",(13*22),IF(Tabela1[[#This Row],[ABC FAT]]="B",(9*22),IF(Tabela1[[#This Row],[ABC FAT]]="C",(3*22),0)))</f>
        <v>39.350943396226413</v>
      </c>
      <c r="BG1158" s="44">
        <f>SUM(Tabela1[[#This Row],[ESTOQUE TOTAL]],Tabela1[[#This Row],[TRÂNSITO TOTAL]])</f>
        <v>470</v>
      </c>
      <c r="BH11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9.3178621659634319E-3</v>
      </c>
    </row>
    <row r="1159" spans="1:61" x14ac:dyDescent="0.2">
      <c r="A1159" s="4" t="s">
        <v>117</v>
      </c>
      <c r="B1159" s="4" t="s">
        <v>1247</v>
      </c>
      <c r="C1159" s="4">
        <v>80</v>
      </c>
      <c r="D1159" s="4" t="s">
        <v>85</v>
      </c>
      <c r="E1159" s="5">
        <v>20</v>
      </c>
      <c r="F1159" s="4"/>
      <c r="G1159" s="4">
        <v>80</v>
      </c>
      <c r="H1159" s="4">
        <v>80</v>
      </c>
      <c r="I1159" s="4"/>
      <c r="J1159" s="4"/>
      <c r="K1159" s="4"/>
      <c r="L1159" s="4"/>
      <c r="M1159" s="4"/>
      <c r="N1159" s="4"/>
      <c r="O1159" s="4"/>
      <c r="P1159" s="4"/>
      <c r="Q1159" s="13">
        <f t="shared" si="468"/>
        <v>0.33333333333333331</v>
      </c>
      <c r="R1159" s="16">
        <f t="shared" si="469"/>
        <v>0</v>
      </c>
      <c r="S1159" s="16">
        <f t="shared" si="470"/>
        <v>1.3333333333333333</v>
      </c>
      <c r="T1159" s="16">
        <f t="shared" si="471"/>
        <v>1.3333333333333333</v>
      </c>
      <c r="U1159" s="16">
        <f t="shared" si="472"/>
        <v>0</v>
      </c>
      <c r="V1159" s="16">
        <f t="shared" si="473"/>
        <v>0</v>
      </c>
      <c r="W1159" s="16">
        <f t="shared" si="474"/>
        <v>0</v>
      </c>
      <c r="X1159" s="16">
        <f t="shared" si="475"/>
        <v>0</v>
      </c>
      <c r="Y1159" s="16">
        <f t="shared" si="476"/>
        <v>0</v>
      </c>
      <c r="Z1159" s="16">
        <f t="shared" si="477"/>
        <v>0</v>
      </c>
      <c r="AA1159" s="16">
        <f t="shared" si="478"/>
        <v>0</v>
      </c>
      <c r="AB1159" s="17">
        <f t="shared" si="479"/>
        <v>0</v>
      </c>
      <c r="AC1159" s="15">
        <v>1947.4</v>
      </c>
      <c r="AD1159" s="14">
        <f>AVERAGE(Tabela1[[#This Row],[202407-JUL]:[202506-JUN]])</f>
        <v>60</v>
      </c>
      <c r="AE1159" s="14">
        <f t="shared" si="480"/>
        <v>60</v>
      </c>
      <c r="AF1159" s="5">
        <v>0</v>
      </c>
      <c r="AG1159" s="6">
        <v>827</v>
      </c>
      <c r="AH1159" s="4">
        <v>0</v>
      </c>
      <c r="AI1159" s="23">
        <f>SUM(Tabela1[[#This Row],[ESTOQUE RJ]:[ESTOQUE SC]])</f>
        <v>827</v>
      </c>
      <c r="AJ1159" s="4">
        <v>0</v>
      </c>
      <c r="AK1159" s="4">
        <v>0</v>
      </c>
      <c r="AL1159" s="24">
        <f>SUM(Tabela1[[#This Row],[QTD CONTAINER]:[QTD FÁBRICA]])</f>
        <v>0</v>
      </c>
      <c r="AM1159" s="7">
        <f t="shared" si="481"/>
        <v>13.783333333333333</v>
      </c>
      <c r="AN1159" s="7">
        <f t="shared" si="482"/>
        <v>0</v>
      </c>
      <c r="AO1159" s="8">
        <f t="shared" si="483"/>
        <v>0</v>
      </c>
      <c r="AP1159" s="9">
        <f t="shared" si="484"/>
        <v>0</v>
      </c>
      <c r="AQ1159" s="25">
        <f t="shared" si="485"/>
        <v>13.783333333333333</v>
      </c>
      <c r="AR1159" s="18">
        <f t="shared" si="486"/>
        <v>13.783333333333333</v>
      </c>
      <c r="AS1159" s="7">
        <f t="shared" si="487"/>
        <v>0</v>
      </c>
      <c r="AT1159" s="8">
        <f t="shared" si="488"/>
        <v>0</v>
      </c>
      <c r="AU1159" s="9">
        <f t="shared" si="489"/>
        <v>0</v>
      </c>
      <c r="AV1159" s="10">
        <f t="shared" si="490"/>
        <v>13.783333333333333</v>
      </c>
      <c r="AW1159" s="22">
        <f t="shared" si="491"/>
        <v>0</v>
      </c>
      <c r="AX1159" s="5">
        <f t="shared" si="492"/>
        <v>0</v>
      </c>
      <c r="AY1159" s="4">
        <f>IF(
  AND(Tabela1[[#This Row],[GRUPO | ITEM]]="PALHETAS",NOT(OR(MID(Tabela1[[#This Row],[ITEM]],1,5)="YN-PF",MID(Tabela1[[#This Row],[ITEM]],1,5)="YN-PC"))),
  0,
  IF(
    ROUNDUP(
      IF(
        IF(D1159="A",13-SUM(AR1159:AU1159),IF(D1159="B",11-SUM(AR1159:AU1159),IF(D1159="C",7-SUM(AR1159:AU1159))))
        &lt;0,
        0,
        IF(D1159="A",13-SUM(AR1159:AU1159),IF(D1159="B",11-SUM(AR1159:AU1159),IF(D1159="C",7-SUM(AR1159:AU1159))))
      )
      *AE1159/C1159, 0
    )
    *C1159 = 0,
    0,
    ROUNDUP(
      IF(
        IF(D1159="A",13-SUM(AR1159:AU1159),IF(D1159="B",11-SUM(AR1159:AU1159),IF(D1159="C",7-SUM(AR1159:AU1159))))
        &lt;0,
        0,
        IF(D1159="A",13-SUM(AR1159:AU1159),IF(D1159="B",11-SUM(AR1159:AU1159),IF(D1159="C",7-SUM(AR1159:AU1159))))
      )
      *AE1159/C1159, 0
    ) *C1159
  )
)</f>
        <v>0</v>
      </c>
      <c r="AZ1159" s="26">
        <f>IF(OR(COUNTIF(AB1159,"&gt;="&amp;1.5)+COUNTIF(AA1159,"&gt;="&amp;1.5)+COUNTIF(Z1159,"&gt;="&amp;1.5)+COUNTIF(Y1159,"&gt;="&amp;1.5)+COUNTIF(X1159,"&gt;="&amp;1.5)&gt;=2,COUNTIF(AB1159,"&gt;="&amp;2)&gt;=1,AND(AA1159&gt;=1.5,AB1159&lt;=0.3,AI1159=0)),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+IFERROR(BA1159*C1159,0),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+IFERROR(BA1159*C1159,0),
IFERROR(AVERAGEIF(Tabela1[[#This Row],[COMPRA PADRÃO]:[COMPRA &gt;30%]],"&gt;"&amp;0,Tabela1[[#This Row],[COMPRA PADRÃO]:[COMPRA &gt;30%]]),
0))/Tabela1[[#This Row],[U/CX]],0)*Tabela1[[#This Row],[U/CX]])</f>
        <v>0</v>
      </c>
      <c r="BA1159" s="36"/>
      <c r="BB1159" s="19"/>
      <c r="BC1159" s="5"/>
      <c r="BD1159" s="43">
        <f t="shared" si="493"/>
        <v>0.67924528301886788</v>
      </c>
      <c r="BE1159" s="44">
        <f>Tabela1[[#This Row],[MÉDIA DIÁRIA]]*180</f>
        <v>122.26415094339622</v>
      </c>
      <c r="BF1159" s="44">
        <f>Tabela1[[#This Row],[MÉDIA DIÁRIA]]*IF(Tabela1[[#This Row],[ABC FAT]]="A",(13*22),IF(Tabela1[[#This Row],[ABC FAT]]="B",(9*22),IF(Tabela1[[#This Row],[ABC FAT]]="C",(3*22),0)))</f>
        <v>44.830188679245282</v>
      </c>
      <c r="BG1159" s="44">
        <f>SUM(Tabela1[[#This Row],[ESTOQUE TOTAL]],Tabela1[[#This Row],[TRÂNSITO TOTAL]])</f>
        <v>827</v>
      </c>
      <c r="BH11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8.1790123456790126E-3</v>
      </c>
    </row>
    <row r="1160" spans="1:61" x14ac:dyDescent="0.2">
      <c r="A1160" s="4" t="s">
        <v>768</v>
      </c>
      <c r="B1160" s="4" t="s">
        <v>774</v>
      </c>
      <c r="C1160" s="4">
        <v>20</v>
      </c>
      <c r="D1160" s="4" t="s">
        <v>85</v>
      </c>
      <c r="E1160" s="5"/>
      <c r="F1160" s="4"/>
      <c r="G1160" s="4"/>
      <c r="H1160" s="4"/>
      <c r="I1160" s="4"/>
      <c r="J1160" s="4"/>
      <c r="K1160" s="4">
        <v>30</v>
      </c>
      <c r="L1160" s="4">
        <v>50</v>
      </c>
      <c r="M1160" s="4">
        <v>55</v>
      </c>
      <c r="N1160" s="4">
        <v>70</v>
      </c>
      <c r="O1160" s="4">
        <v>20</v>
      </c>
      <c r="P1160" s="4">
        <v>30</v>
      </c>
      <c r="Q1160" s="13">
        <f t="shared" si="468"/>
        <v>0</v>
      </c>
      <c r="R1160" s="16">
        <f t="shared" si="469"/>
        <v>0</v>
      </c>
      <c r="S1160" s="16">
        <f t="shared" si="470"/>
        <v>0</v>
      </c>
      <c r="T1160" s="16">
        <f t="shared" si="471"/>
        <v>0</v>
      </c>
      <c r="U1160" s="16">
        <f t="shared" si="472"/>
        <v>0</v>
      </c>
      <c r="V1160" s="16">
        <f t="shared" si="473"/>
        <v>0</v>
      </c>
      <c r="W1160" s="16">
        <f t="shared" si="474"/>
        <v>0.70588235294117652</v>
      </c>
      <c r="X1160" s="16">
        <f t="shared" si="475"/>
        <v>1.1764705882352942</v>
      </c>
      <c r="Y1160" s="16">
        <f t="shared" si="476"/>
        <v>1.2941176470588236</v>
      </c>
      <c r="Z1160" s="16">
        <f t="shared" si="477"/>
        <v>1.6470588235294117</v>
      </c>
      <c r="AA1160" s="16">
        <f t="shared" si="478"/>
        <v>0.47058823529411764</v>
      </c>
      <c r="AB1160" s="17">
        <f t="shared" si="479"/>
        <v>0.70588235294117652</v>
      </c>
      <c r="AC1160" s="15">
        <v>2761.05</v>
      </c>
      <c r="AD1160" s="14">
        <f>AVERAGE(Tabela1[[#This Row],[202407-JUL]:[202506-JUN]])</f>
        <v>42.5</v>
      </c>
      <c r="AE1160" s="14">
        <f t="shared" si="480"/>
        <v>42.5</v>
      </c>
      <c r="AF1160" s="5">
        <v>0</v>
      </c>
      <c r="AG1160" s="6">
        <v>499</v>
      </c>
      <c r="AH1160" s="4">
        <v>640</v>
      </c>
      <c r="AI1160" s="23">
        <f>SUM(Tabela1[[#This Row],[ESTOQUE RJ]:[ESTOQUE SC]])</f>
        <v>1139</v>
      </c>
      <c r="AJ1160" s="4">
        <v>0</v>
      </c>
      <c r="AK1160" s="4">
        <v>0</v>
      </c>
      <c r="AL1160" s="24">
        <f>SUM(Tabela1[[#This Row],[QTD CONTAINER]:[QTD FÁBRICA]])</f>
        <v>0</v>
      </c>
      <c r="AM1160" s="7">
        <f t="shared" si="481"/>
        <v>11.741176470588234</v>
      </c>
      <c r="AN1160" s="7">
        <f t="shared" si="482"/>
        <v>15.058823529411764</v>
      </c>
      <c r="AO1160" s="8">
        <f t="shared" si="483"/>
        <v>0</v>
      </c>
      <c r="AP1160" s="9">
        <f t="shared" si="484"/>
        <v>0</v>
      </c>
      <c r="AQ1160" s="25">
        <f t="shared" si="485"/>
        <v>26.799999999999997</v>
      </c>
      <c r="AR1160" s="18">
        <f t="shared" si="486"/>
        <v>11.741176470588234</v>
      </c>
      <c r="AS1160" s="7">
        <f t="shared" si="487"/>
        <v>15.058823529411764</v>
      </c>
      <c r="AT1160" s="8">
        <f t="shared" si="488"/>
        <v>0</v>
      </c>
      <c r="AU1160" s="9">
        <f t="shared" si="489"/>
        <v>0</v>
      </c>
      <c r="AV1160" s="10">
        <f t="shared" si="490"/>
        <v>26.799999999999997</v>
      </c>
      <c r="AW1160" s="22">
        <f t="shared" si="491"/>
        <v>0</v>
      </c>
      <c r="AX1160" s="5">
        <f t="shared" si="492"/>
        <v>0</v>
      </c>
      <c r="AY1160" s="4">
        <f>IF(
  AND(Tabela1[[#This Row],[GRUPO | ITEM]]="PALHETAS",NOT(OR(MID(Tabela1[[#This Row],[ITEM]],1,5)="YN-PF",MID(Tabela1[[#This Row],[ITEM]],1,5)="YN-PC"))),
  0,
  IF(
    ROUNDUP(
      IF(
        IF(D1160="A",13-SUM(AR1160:AU1160),IF(D1160="B",11-SUM(AR1160:AU1160),IF(D1160="C",7-SUM(AR1160:AU1160))))
        &lt;0,
        0,
        IF(D1160="A",13-SUM(AR1160:AU1160),IF(D1160="B",11-SUM(AR1160:AU1160),IF(D1160="C",7-SUM(AR1160:AU1160))))
      )
      *AE1160/C1160, 0
    )
    *C1160 = 0,
    0,
    ROUNDUP(
      IF(
        IF(D1160="A",13-SUM(AR1160:AU1160),IF(D1160="B",11-SUM(AR1160:AU1160),IF(D1160="C",7-SUM(AR1160:AU1160))))
        &lt;0,
        0,
        IF(D1160="A",13-SUM(AR1160:AU1160),IF(D1160="B",11-SUM(AR1160:AU1160),IF(D1160="C",7-SUM(AR1160:AU1160))))
      )
      *AE1160/C1160, 0
    ) *C1160
  )
)</f>
        <v>0</v>
      </c>
      <c r="AZ1160" s="26">
        <f>IF(OR(COUNTIF(AB1160,"&gt;="&amp;1.5)+COUNTIF(AA1160,"&gt;="&amp;1.5)+COUNTIF(Z1160,"&gt;="&amp;1.5)+COUNTIF(Y1160,"&gt;="&amp;1.5)+COUNTIF(X1160,"&gt;="&amp;1.5)&gt;=2,COUNTIF(AB1160,"&gt;="&amp;2)&gt;=1,AND(AA1160&gt;=1.5,AB1160&lt;=0.3,AI1160=0)),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+IFERROR(BA1160*C1160,0),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+IFERROR(BA1160*C1160,0),
IFERROR(AVERAGEIF(Tabela1[[#This Row],[COMPRA PADRÃO]:[COMPRA &gt;30%]],"&gt;"&amp;0,Tabela1[[#This Row],[COMPRA PADRÃO]:[COMPRA &gt;30%]]),
0))/Tabela1[[#This Row],[U/CX]],0)*Tabela1[[#This Row],[U/CX]])</f>
        <v>0</v>
      </c>
      <c r="BA1160" s="36"/>
      <c r="BB1160" s="19"/>
      <c r="BC1160" s="41"/>
      <c r="BD1160" s="43">
        <f t="shared" si="493"/>
        <v>0.96226415094339623</v>
      </c>
      <c r="BE1160" s="44">
        <f>Tabela1[[#This Row],[MÉDIA DIÁRIA]]*180</f>
        <v>173.20754716981133</v>
      </c>
      <c r="BF1160" s="44">
        <f>Tabela1[[#This Row],[MÉDIA DIÁRIA]]*IF(Tabela1[[#This Row],[ABC FAT]]="A",(13*22),IF(Tabela1[[#This Row],[ABC FAT]]="B",(9*22),IF(Tabela1[[#This Row],[ABC FAT]]="C",(3*22),0)))</f>
        <v>63.509433962264154</v>
      </c>
      <c r="BG1160" s="44">
        <f>SUM(Tabela1[[#This Row],[ESTOQUE TOTAL]],Tabela1[[#This Row],[TRÂNSITO TOTAL]])</f>
        <v>1139</v>
      </c>
      <c r="BH11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5.7734204793028314E-3</v>
      </c>
    </row>
    <row r="1161" spans="1:61" x14ac:dyDescent="0.2">
      <c r="A1161" s="4" t="s">
        <v>31</v>
      </c>
      <c r="B1161" s="4" t="s">
        <v>1427</v>
      </c>
      <c r="C1161" s="4">
        <v>10</v>
      </c>
      <c r="D1161" s="4" t="s">
        <v>85</v>
      </c>
      <c r="E1161" s="5"/>
      <c r="F1161" s="4"/>
      <c r="G1161" s="4"/>
      <c r="H1161" s="4"/>
      <c r="I1161" s="4"/>
      <c r="J1161" s="4"/>
      <c r="K1161" s="4"/>
      <c r="L1161" s="4"/>
      <c r="M1161" s="4"/>
      <c r="N1161" s="4"/>
      <c r="O1161" s="4">
        <v>131</v>
      </c>
      <c r="P1161" s="4">
        <v>47</v>
      </c>
      <c r="Q1161" s="13">
        <f t="shared" si="468"/>
        <v>0</v>
      </c>
      <c r="R1161" s="16">
        <f t="shared" si="469"/>
        <v>0</v>
      </c>
      <c r="S1161" s="16">
        <f t="shared" si="470"/>
        <v>0</v>
      </c>
      <c r="T1161" s="16">
        <f t="shared" si="471"/>
        <v>0</v>
      </c>
      <c r="U1161" s="16">
        <f t="shared" si="472"/>
        <v>0</v>
      </c>
      <c r="V1161" s="16">
        <f t="shared" si="473"/>
        <v>0</v>
      </c>
      <c r="W1161" s="16">
        <f t="shared" si="474"/>
        <v>0</v>
      </c>
      <c r="X1161" s="16">
        <f t="shared" si="475"/>
        <v>0</v>
      </c>
      <c r="Y1161" s="16">
        <f t="shared" si="476"/>
        <v>0</v>
      </c>
      <c r="Z1161" s="16">
        <f t="shared" si="477"/>
        <v>0</v>
      </c>
      <c r="AA1161" s="16">
        <f t="shared" si="478"/>
        <v>1.4719101123595506</v>
      </c>
      <c r="AB1161" s="17">
        <f t="shared" si="479"/>
        <v>0.5280898876404494</v>
      </c>
      <c r="AC1161" s="15">
        <v>21362.6</v>
      </c>
      <c r="AD1161" s="14">
        <f>AVERAGE(Tabela1[[#This Row],[202407-JUL]:[202506-JUN]])</f>
        <v>89</v>
      </c>
      <c r="AE1161" s="14">
        <f t="shared" si="480"/>
        <v>89</v>
      </c>
      <c r="AF1161" s="5">
        <v>0</v>
      </c>
      <c r="AG1161" s="6">
        <v>818</v>
      </c>
      <c r="AH1161" s="4">
        <v>0</v>
      </c>
      <c r="AI1161" s="23">
        <f>SUM(Tabela1[[#This Row],[ESTOQUE RJ]:[ESTOQUE SC]])</f>
        <v>818</v>
      </c>
      <c r="AJ1161" s="4">
        <v>0</v>
      </c>
      <c r="AK1161" s="4">
        <v>0</v>
      </c>
      <c r="AL1161" s="24">
        <f>SUM(Tabela1[[#This Row],[QTD CONTAINER]:[QTD FÁBRICA]])</f>
        <v>0</v>
      </c>
      <c r="AM1161" s="7">
        <f t="shared" si="481"/>
        <v>9.191011235955056</v>
      </c>
      <c r="AN1161" s="7">
        <f t="shared" si="482"/>
        <v>0</v>
      </c>
      <c r="AO1161" s="8">
        <f t="shared" si="483"/>
        <v>0</v>
      </c>
      <c r="AP1161" s="9">
        <f t="shared" si="484"/>
        <v>0</v>
      </c>
      <c r="AQ1161" s="25">
        <f t="shared" si="485"/>
        <v>9.191011235955056</v>
      </c>
      <c r="AR1161" s="18">
        <f t="shared" si="486"/>
        <v>9.191011235955056</v>
      </c>
      <c r="AS1161" s="7">
        <f t="shared" si="487"/>
        <v>0</v>
      </c>
      <c r="AT1161" s="8">
        <f t="shared" si="488"/>
        <v>0</v>
      </c>
      <c r="AU1161" s="9">
        <f t="shared" si="489"/>
        <v>0</v>
      </c>
      <c r="AV1161" s="10">
        <f t="shared" si="490"/>
        <v>9.191011235955056</v>
      </c>
      <c r="AW1161" s="22">
        <f t="shared" si="491"/>
        <v>0</v>
      </c>
      <c r="AX1161" s="5">
        <f t="shared" si="492"/>
        <v>0</v>
      </c>
      <c r="AY1161" s="4">
        <f>IF(
  AND(Tabela1[[#This Row],[GRUPO | ITEM]]="PALHETAS",NOT(OR(MID(Tabela1[[#This Row],[ITEM]],1,5)="YN-PF",MID(Tabela1[[#This Row],[ITEM]],1,5)="YN-PC"))),
  0,
  IF(
    ROUNDUP(
      IF(
        IF(D1161="A",13-SUM(AR1161:AU1161),IF(D1161="B",11-SUM(AR1161:AU1161),IF(D1161="C",7-SUM(AR1161:AU1161))))
        &lt;0,
        0,
        IF(D1161="A",13-SUM(AR1161:AU1161),IF(D1161="B",11-SUM(AR1161:AU1161),IF(D1161="C",7-SUM(AR1161:AU1161))))
      )
      *AE1161/C1161, 0
    )
    *C1161 = 0,
    0,
    ROUNDUP(
      IF(
        IF(D1161="A",13-SUM(AR1161:AU1161),IF(D1161="B",11-SUM(AR1161:AU1161),IF(D1161="C",7-SUM(AR1161:AU1161))))
        &lt;0,
        0,
        IF(D1161="A",13-SUM(AR1161:AU1161),IF(D1161="B",11-SUM(AR1161:AU1161),IF(D1161="C",7-SUM(AR1161:AU1161))))
      )
      *AE1161/C1161, 0
    ) *C1161
  )
)</f>
        <v>0</v>
      </c>
      <c r="AZ1161" s="26">
        <f>IF(OR(COUNTIF(AB1161,"&gt;="&amp;1.5)+COUNTIF(AA1161,"&gt;="&amp;1.5)+COUNTIF(Z1161,"&gt;="&amp;1.5)+COUNTIF(Y1161,"&gt;="&amp;1.5)+COUNTIF(X1161,"&gt;="&amp;1.5)&gt;=2,COUNTIF(AB1161,"&gt;="&amp;2)&gt;=1,AND(AA1161&gt;=1.5,AB1161&lt;=0.3,AI1161=0)),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+IFERROR(BA1161*C1161,0),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+IFERROR(BA1161*C1161,0),
IFERROR(AVERAGEIF(Tabela1[[#This Row],[COMPRA PADRÃO]:[COMPRA &gt;30%]],"&gt;"&amp;0,Tabela1[[#This Row],[COMPRA PADRÃO]:[COMPRA &gt;30%]]),
0))/Tabela1[[#This Row],[U/CX]],0)*Tabela1[[#This Row],[U/CX]])</f>
        <v>0</v>
      </c>
      <c r="BA1161" s="36"/>
      <c r="BB1161" s="19"/>
      <c r="BC1161" s="5"/>
      <c r="BD1161" s="43">
        <f t="shared" si="493"/>
        <v>0.67169811320754713</v>
      </c>
      <c r="BE1161" s="44">
        <f>Tabela1[[#This Row],[MÉDIA DIÁRIA]]*180</f>
        <v>120.90566037735849</v>
      </c>
      <c r="BF1161" s="44">
        <f>Tabela1[[#This Row],[MÉDIA DIÁRIA]]*IF(Tabela1[[#This Row],[ABC FAT]]="A",(13*22),IF(Tabela1[[#This Row],[ABC FAT]]="B",(9*22),IF(Tabela1[[#This Row],[ABC FAT]]="C",(3*22),0)))</f>
        <v>44.332075471698111</v>
      </c>
      <c r="BG1161" s="44">
        <f>SUM(Tabela1[[#This Row],[ESTOQUE TOTAL]],Tabela1[[#This Row],[TRÂNSITO TOTAL]])</f>
        <v>818</v>
      </c>
      <c r="BH11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8.2709113607990024E-3</v>
      </c>
    </row>
    <row r="1162" spans="1:61" x14ac:dyDescent="0.2">
      <c r="A1162" s="4" t="s">
        <v>39</v>
      </c>
      <c r="B1162" s="4" t="s">
        <v>1202</v>
      </c>
      <c r="C1162" s="4">
        <v>20</v>
      </c>
      <c r="D1162" s="4" t="s">
        <v>85</v>
      </c>
      <c r="E1162" s="5"/>
      <c r="F1162" s="4"/>
      <c r="G1162" s="4"/>
      <c r="H1162" s="4"/>
      <c r="I1162" s="4"/>
      <c r="J1162" s="4"/>
      <c r="K1162" s="4"/>
      <c r="L1162" s="4"/>
      <c r="M1162" s="4">
        <v>24</v>
      </c>
      <c r="N1162" s="4">
        <v>24</v>
      </c>
      <c r="O1162" s="4">
        <v>34</v>
      </c>
      <c r="P1162" s="4">
        <v>5</v>
      </c>
      <c r="Q1162" s="13">
        <f t="shared" si="468"/>
        <v>0</v>
      </c>
      <c r="R1162" s="16">
        <f t="shared" si="469"/>
        <v>0</v>
      </c>
      <c r="S1162" s="16">
        <f t="shared" si="470"/>
        <v>0</v>
      </c>
      <c r="T1162" s="16">
        <f t="shared" si="471"/>
        <v>0</v>
      </c>
      <c r="U1162" s="16">
        <f t="shared" si="472"/>
        <v>0</v>
      </c>
      <c r="V1162" s="16">
        <f t="shared" si="473"/>
        <v>0</v>
      </c>
      <c r="W1162" s="16">
        <f t="shared" si="474"/>
        <v>0</v>
      </c>
      <c r="X1162" s="16">
        <f t="shared" si="475"/>
        <v>0</v>
      </c>
      <c r="Y1162" s="16">
        <f t="shared" si="476"/>
        <v>1.103448275862069</v>
      </c>
      <c r="Z1162" s="16">
        <f t="shared" si="477"/>
        <v>1.103448275862069</v>
      </c>
      <c r="AA1162" s="16">
        <f t="shared" si="478"/>
        <v>1.5632183908045978</v>
      </c>
      <c r="AB1162" s="17">
        <f t="shared" si="479"/>
        <v>0.22988505747126436</v>
      </c>
      <c r="AC1162" s="15">
        <v>15401.21</v>
      </c>
      <c r="AD1162" s="14">
        <f>AVERAGE(Tabela1[[#This Row],[202407-JUL]:[202506-JUN]])</f>
        <v>21.75</v>
      </c>
      <c r="AE1162" s="14">
        <f t="shared" si="480"/>
        <v>27.333333333333332</v>
      </c>
      <c r="AF1162" s="5">
        <v>0</v>
      </c>
      <c r="AG1162" s="6">
        <v>407</v>
      </c>
      <c r="AH1162" s="4">
        <v>0</v>
      </c>
      <c r="AI1162" s="23">
        <f>SUM(Tabela1[[#This Row],[ESTOQUE RJ]:[ESTOQUE SC]])</f>
        <v>407</v>
      </c>
      <c r="AJ1162" s="4">
        <v>0</v>
      </c>
      <c r="AK1162" s="4">
        <v>0</v>
      </c>
      <c r="AL1162" s="24">
        <f>SUM(Tabela1[[#This Row],[QTD CONTAINER]:[QTD FÁBRICA]])</f>
        <v>0</v>
      </c>
      <c r="AM1162" s="7">
        <f t="shared" si="481"/>
        <v>18.712643678160919</v>
      </c>
      <c r="AN1162" s="7">
        <f t="shared" si="482"/>
        <v>0</v>
      </c>
      <c r="AO1162" s="8">
        <f t="shared" si="483"/>
        <v>0</v>
      </c>
      <c r="AP1162" s="9">
        <f t="shared" si="484"/>
        <v>0</v>
      </c>
      <c r="AQ1162" s="25">
        <f t="shared" si="485"/>
        <v>18.712643678160919</v>
      </c>
      <c r="AR1162" s="18">
        <f t="shared" si="486"/>
        <v>14.890243902439025</v>
      </c>
      <c r="AS1162" s="7">
        <f t="shared" si="487"/>
        <v>0</v>
      </c>
      <c r="AT1162" s="8">
        <f t="shared" si="488"/>
        <v>0</v>
      </c>
      <c r="AU1162" s="9">
        <f t="shared" si="489"/>
        <v>0</v>
      </c>
      <c r="AV1162" s="10">
        <f t="shared" si="490"/>
        <v>14.890243902439025</v>
      </c>
      <c r="AW1162" s="22">
        <f t="shared" si="491"/>
        <v>0</v>
      </c>
      <c r="AX1162" s="5">
        <f t="shared" si="492"/>
        <v>0</v>
      </c>
      <c r="AY1162" s="4">
        <f>IF(
  AND(Tabela1[[#This Row],[GRUPO | ITEM]]="PALHETAS",NOT(OR(MID(Tabela1[[#This Row],[ITEM]],1,5)="YN-PF",MID(Tabela1[[#This Row],[ITEM]],1,5)="YN-PC"))),
  0,
  IF(
    ROUNDUP(
      IF(
        IF(D1162="A",13-SUM(AR1162:AU1162),IF(D1162="B",11-SUM(AR1162:AU1162),IF(D1162="C",7-SUM(AR1162:AU1162))))
        &lt;0,
        0,
        IF(D1162="A",13-SUM(AR1162:AU1162),IF(D1162="B",11-SUM(AR1162:AU1162),IF(D1162="C",7-SUM(AR1162:AU1162))))
      )
      *AE1162/C1162, 0
    )
    *C1162 = 0,
    0,
    ROUNDUP(
      IF(
        IF(D1162="A",13-SUM(AR1162:AU1162),IF(D1162="B",11-SUM(AR1162:AU1162),IF(D1162="C",7-SUM(AR1162:AU1162))))
        &lt;0,
        0,
        IF(D1162="A",13-SUM(AR1162:AU1162),IF(D1162="B",11-SUM(AR1162:AU1162),IF(D1162="C",7-SUM(AR1162:AU1162))))
      )
      *AE1162/C1162, 0
    ) *C1162
  )
)</f>
        <v>0</v>
      </c>
      <c r="AZ1162" s="26">
        <f>IF(OR(COUNTIF(AB1162,"&gt;="&amp;1.5)+COUNTIF(AA1162,"&gt;="&amp;1.5)+COUNTIF(Z1162,"&gt;="&amp;1.5)+COUNTIF(Y1162,"&gt;="&amp;1.5)+COUNTIF(X1162,"&gt;="&amp;1.5)&gt;=2,COUNTIF(AB1162,"&gt;="&amp;2)&gt;=1,AND(AA1162&gt;=1.5,AB1162&lt;=0.3,AI1162=0)),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+IFERROR(BA1162*C1162,0),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+IFERROR(BA1162*C1162,0),
IFERROR(AVERAGEIF(Tabela1[[#This Row],[COMPRA PADRÃO]:[COMPRA &gt;30%]],"&gt;"&amp;0,Tabela1[[#This Row],[COMPRA PADRÃO]:[COMPRA &gt;30%]]),
0))/Tabela1[[#This Row],[U/CX]],0)*Tabela1[[#This Row],[U/CX]])</f>
        <v>0</v>
      </c>
      <c r="BA1162" s="36"/>
      <c r="BB1162" s="19"/>
      <c r="BC1162" s="41"/>
      <c r="BD1162" s="43">
        <f t="shared" si="493"/>
        <v>0.32830188679245281</v>
      </c>
      <c r="BE1162" s="44">
        <f>Tabela1[[#This Row],[MÉDIA DIÁRIA]]*180</f>
        <v>59.094339622641506</v>
      </c>
      <c r="BF1162" s="44">
        <f>Tabela1[[#This Row],[MÉDIA DIÁRIA]]*IF(Tabela1[[#This Row],[ABC FAT]]="A",(13*22),IF(Tabela1[[#This Row],[ABC FAT]]="B",(9*22),IF(Tabela1[[#This Row],[ABC FAT]]="C",(3*22),0)))</f>
        <v>21.667924528301885</v>
      </c>
      <c r="BG1162" s="44">
        <f>SUM(Tabela1[[#This Row],[ESTOQUE TOTAL]],Tabela1[[#This Row],[TRÂNSITO TOTAL]])</f>
        <v>407</v>
      </c>
      <c r="BH11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1.6922094508301407E-2</v>
      </c>
    </row>
    <row r="1163" spans="1:61" x14ac:dyDescent="0.2">
      <c r="A1163" s="4" t="s">
        <v>34</v>
      </c>
      <c r="B1163" s="4" t="s">
        <v>1262</v>
      </c>
      <c r="C1163" s="4">
        <v>25</v>
      </c>
      <c r="D1163" s="4" t="s">
        <v>85</v>
      </c>
      <c r="E1163" s="5">
        <v>33</v>
      </c>
      <c r="F1163" s="4">
        <v>40</v>
      </c>
      <c r="G1163" s="4"/>
      <c r="H1163" s="4">
        <v>30</v>
      </c>
      <c r="I1163" s="4">
        <v>20</v>
      </c>
      <c r="J1163" s="4"/>
      <c r="K1163" s="4"/>
      <c r="L1163" s="4"/>
      <c r="M1163" s="4"/>
      <c r="N1163" s="4"/>
      <c r="O1163" s="4">
        <v>10</v>
      </c>
      <c r="P1163" s="4">
        <v>20</v>
      </c>
      <c r="Q1163" s="13">
        <f t="shared" si="468"/>
        <v>1.2941176470588236</v>
      </c>
      <c r="R1163" s="16">
        <f t="shared" si="469"/>
        <v>1.5686274509803921</v>
      </c>
      <c r="S1163" s="16">
        <f t="shared" si="470"/>
        <v>0</v>
      </c>
      <c r="T1163" s="16">
        <f t="shared" si="471"/>
        <v>1.1764705882352942</v>
      </c>
      <c r="U1163" s="16">
        <f t="shared" si="472"/>
        <v>0.78431372549019607</v>
      </c>
      <c r="V1163" s="16">
        <f t="shared" si="473"/>
        <v>0</v>
      </c>
      <c r="W1163" s="16">
        <f t="shared" si="474"/>
        <v>0</v>
      </c>
      <c r="X1163" s="16">
        <f t="shared" si="475"/>
        <v>0</v>
      </c>
      <c r="Y1163" s="16">
        <f t="shared" si="476"/>
        <v>0</v>
      </c>
      <c r="Z1163" s="16">
        <f t="shared" si="477"/>
        <v>0</v>
      </c>
      <c r="AA1163" s="16">
        <f t="shared" si="478"/>
        <v>0.39215686274509803</v>
      </c>
      <c r="AB1163" s="17">
        <f t="shared" si="479"/>
        <v>0.78431372549019607</v>
      </c>
      <c r="AC1163" s="15">
        <v>4566.62</v>
      </c>
      <c r="AD1163" s="14">
        <f>AVERAGE(Tabela1[[#This Row],[202407-JUL]:[202506-JUN]])</f>
        <v>25.5</v>
      </c>
      <c r="AE1163" s="14">
        <f t="shared" si="480"/>
        <v>25.5</v>
      </c>
      <c r="AF1163" s="5">
        <v>0</v>
      </c>
      <c r="AG1163" s="6">
        <v>730</v>
      </c>
      <c r="AH1163" s="4">
        <v>0</v>
      </c>
      <c r="AI1163" s="23">
        <f>SUM(Tabela1[[#This Row],[ESTOQUE RJ]:[ESTOQUE SC]])</f>
        <v>730</v>
      </c>
      <c r="AJ1163" s="4">
        <v>0</v>
      </c>
      <c r="AK1163" s="4">
        <v>0</v>
      </c>
      <c r="AL1163" s="24">
        <f>SUM(Tabela1[[#This Row],[QTD CONTAINER]:[QTD FÁBRICA]])</f>
        <v>0</v>
      </c>
      <c r="AM1163" s="7">
        <f t="shared" si="481"/>
        <v>28.627450980392158</v>
      </c>
      <c r="AN1163" s="7">
        <f t="shared" si="482"/>
        <v>0</v>
      </c>
      <c r="AO1163" s="8">
        <f t="shared" si="483"/>
        <v>0</v>
      </c>
      <c r="AP1163" s="9">
        <f t="shared" si="484"/>
        <v>0</v>
      </c>
      <c r="AQ1163" s="25">
        <f t="shared" si="485"/>
        <v>28.627450980392158</v>
      </c>
      <c r="AR1163" s="18">
        <f t="shared" si="486"/>
        <v>28.627450980392158</v>
      </c>
      <c r="AS1163" s="7">
        <f t="shared" si="487"/>
        <v>0</v>
      </c>
      <c r="AT1163" s="8">
        <f t="shared" si="488"/>
        <v>0</v>
      </c>
      <c r="AU1163" s="9">
        <f t="shared" si="489"/>
        <v>0</v>
      </c>
      <c r="AV1163" s="10">
        <f t="shared" si="490"/>
        <v>28.627450980392158</v>
      </c>
      <c r="AW1163" s="22">
        <f t="shared" si="491"/>
        <v>0</v>
      </c>
      <c r="AX1163" s="5">
        <f t="shared" si="492"/>
        <v>0</v>
      </c>
      <c r="AY1163" s="4">
        <f>IF(
  AND(Tabela1[[#This Row],[GRUPO | ITEM]]="PALHETAS",NOT(OR(MID(Tabela1[[#This Row],[ITEM]],1,5)="YN-PF",MID(Tabela1[[#This Row],[ITEM]],1,5)="YN-PC"))),
  0,
  IF(
    ROUNDUP(
      IF(
        IF(D1163="A",13-SUM(AR1163:AU1163),IF(D1163="B",11-SUM(AR1163:AU1163),IF(D1163="C",7-SUM(AR1163:AU1163))))
        &lt;0,
        0,
        IF(D1163="A",13-SUM(AR1163:AU1163),IF(D1163="B",11-SUM(AR1163:AU1163),IF(D1163="C",7-SUM(AR1163:AU1163))))
      )
      *AE1163/C1163, 0
    )
    *C1163 = 0,
    0,
    ROUNDUP(
      IF(
        IF(D1163="A",13-SUM(AR1163:AU1163),IF(D1163="B",11-SUM(AR1163:AU1163),IF(D1163="C",7-SUM(AR1163:AU1163))))
        &lt;0,
        0,
        IF(D1163="A",13-SUM(AR1163:AU1163),IF(D1163="B",11-SUM(AR1163:AU1163),IF(D1163="C",7-SUM(AR1163:AU1163))))
      )
      *AE1163/C1163, 0
    ) *C1163
  )
)</f>
        <v>0</v>
      </c>
      <c r="AZ1163" s="26">
        <f>IF(OR(COUNTIF(AB1163,"&gt;="&amp;1.5)+COUNTIF(AA1163,"&gt;="&amp;1.5)+COUNTIF(Z1163,"&gt;="&amp;1.5)+COUNTIF(Y1163,"&gt;="&amp;1.5)+COUNTIF(X1163,"&gt;="&amp;1.5)&gt;=2,COUNTIF(AB1163,"&gt;="&amp;2)&gt;=1,AND(AA1163&gt;=1.5,AB1163&lt;=0.3,AI1163=0)),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+IFERROR(BA1163*C1163,0),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+IFERROR(BA1163*C1163,0),
IFERROR(AVERAGEIF(Tabela1[[#This Row],[COMPRA PADRÃO]:[COMPRA &gt;30%]],"&gt;"&amp;0,Tabela1[[#This Row],[COMPRA PADRÃO]:[COMPRA &gt;30%]]),
0))/Tabela1[[#This Row],[U/CX]],0)*Tabela1[[#This Row],[U/CX]])</f>
        <v>0</v>
      </c>
      <c r="BA1163" s="39"/>
      <c r="BB1163" s="33"/>
      <c r="BC1163" s="42"/>
      <c r="BD1163" s="43">
        <f t="shared" si="493"/>
        <v>0.57735849056603772</v>
      </c>
      <c r="BE1163" s="44">
        <f>Tabela1[[#This Row],[MÉDIA DIÁRIA]]*180</f>
        <v>103.9245283018868</v>
      </c>
      <c r="BF1163" s="44">
        <f>Tabela1[[#This Row],[MÉDIA DIÁRIA]]*IF(Tabela1[[#This Row],[ABC FAT]]="A",(13*22),IF(Tabela1[[#This Row],[ABC FAT]]="B",(9*22),IF(Tabela1[[#This Row],[ABC FAT]]="C",(3*22),0)))</f>
        <v>38.10566037735849</v>
      </c>
      <c r="BG1163" s="44">
        <f>SUM(Tabela1[[#This Row],[ESTOQUE TOTAL]],Tabela1[[#This Row],[TRÂNSITO TOTAL]])</f>
        <v>730</v>
      </c>
      <c r="BH11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9.6223674655047196E-3</v>
      </c>
    </row>
    <row r="1164" spans="1:61" x14ac:dyDescent="0.2">
      <c r="A1164" s="4" t="s">
        <v>117</v>
      </c>
      <c r="B1164" s="4" t="s">
        <v>1249</v>
      </c>
      <c r="C1164" s="4">
        <v>50</v>
      </c>
      <c r="D1164" s="4" t="s">
        <v>85</v>
      </c>
      <c r="E1164" s="5">
        <v>20</v>
      </c>
      <c r="F1164" s="4"/>
      <c r="G1164" s="4">
        <v>60</v>
      </c>
      <c r="H1164" s="4">
        <v>50</v>
      </c>
      <c r="I1164" s="4"/>
      <c r="J1164" s="4"/>
      <c r="K1164" s="4"/>
      <c r="L1164" s="4"/>
      <c r="M1164" s="4"/>
      <c r="N1164" s="4"/>
      <c r="O1164" s="4"/>
      <c r="P1164" s="4"/>
      <c r="Q1164" s="13">
        <f t="shared" si="468"/>
        <v>0.46153846153846151</v>
      </c>
      <c r="R1164" s="16">
        <f t="shared" si="469"/>
        <v>0</v>
      </c>
      <c r="S1164" s="16">
        <f t="shared" si="470"/>
        <v>1.3846153846153846</v>
      </c>
      <c r="T1164" s="16">
        <f t="shared" si="471"/>
        <v>1.1538461538461537</v>
      </c>
      <c r="U1164" s="16">
        <f t="shared" si="472"/>
        <v>0</v>
      </c>
      <c r="V1164" s="16">
        <f t="shared" si="473"/>
        <v>0</v>
      </c>
      <c r="W1164" s="16">
        <f t="shared" si="474"/>
        <v>0</v>
      </c>
      <c r="X1164" s="16">
        <f t="shared" si="475"/>
        <v>0</v>
      </c>
      <c r="Y1164" s="16">
        <f t="shared" si="476"/>
        <v>0</v>
      </c>
      <c r="Z1164" s="16">
        <f t="shared" si="477"/>
        <v>0</v>
      </c>
      <c r="AA1164" s="16">
        <f t="shared" si="478"/>
        <v>0</v>
      </c>
      <c r="AB1164" s="17">
        <f t="shared" si="479"/>
        <v>0</v>
      </c>
      <c r="AC1164" s="15">
        <v>1940.4</v>
      </c>
      <c r="AD1164" s="14">
        <f>AVERAGE(Tabela1[[#This Row],[202407-JUL]:[202506-JUN]])</f>
        <v>43.333333333333336</v>
      </c>
      <c r="AE1164" s="14">
        <f t="shared" si="480"/>
        <v>43.333333333333336</v>
      </c>
      <c r="AF1164" s="5">
        <v>0</v>
      </c>
      <c r="AG1164" s="6">
        <v>624</v>
      </c>
      <c r="AH1164" s="4">
        <v>0</v>
      </c>
      <c r="AI1164" s="23">
        <f>SUM(Tabela1[[#This Row],[ESTOQUE RJ]:[ESTOQUE SC]])</f>
        <v>624</v>
      </c>
      <c r="AJ1164" s="4">
        <v>0</v>
      </c>
      <c r="AK1164" s="4">
        <v>0</v>
      </c>
      <c r="AL1164" s="24">
        <f>SUM(Tabela1[[#This Row],[QTD CONTAINER]:[QTD FÁBRICA]])</f>
        <v>0</v>
      </c>
      <c r="AM1164" s="7">
        <f t="shared" si="481"/>
        <v>14.399999999999999</v>
      </c>
      <c r="AN1164" s="7">
        <f t="shared" si="482"/>
        <v>0</v>
      </c>
      <c r="AO1164" s="8">
        <f t="shared" si="483"/>
        <v>0</v>
      </c>
      <c r="AP1164" s="9">
        <f t="shared" si="484"/>
        <v>0</v>
      </c>
      <c r="AQ1164" s="25">
        <f t="shared" si="485"/>
        <v>14.399999999999999</v>
      </c>
      <c r="AR1164" s="18">
        <f t="shared" si="486"/>
        <v>14.399999999999999</v>
      </c>
      <c r="AS1164" s="7">
        <f t="shared" si="487"/>
        <v>0</v>
      </c>
      <c r="AT1164" s="8">
        <f t="shared" si="488"/>
        <v>0</v>
      </c>
      <c r="AU1164" s="9">
        <f t="shared" si="489"/>
        <v>0</v>
      </c>
      <c r="AV1164" s="10">
        <f t="shared" si="490"/>
        <v>14.399999999999999</v>
      </c>
      <c r="AW1164" s="22">
        <f t="shared" si="491"/>
        <v>0</v>
      </c>
      <c r="AX1164" s="5">
        <f t="shared" si="492"/>
        <v>0</v>
      </c>
      <c r="AY1164" s="4">
        <f>IF(
  AND(Tabela1[[#This Row],[GRUPO | ITEM]]="PALHETAS",NOT(OR(MID(Tabela1[[#This Row],[ITEM]],1,5)="YN-PF",MID(Tabela1[[#This Row],[ITEM]],1,5)="YN-PC"))),
  0,
  IF(
    ROUNDUP(
      IF(
        IF(D1164="A",13-SUM(AR1164:AU1164),IF(D1164="B",11-SUM(AR1164:AU1164),IF(D1164="C",7-SUM(AR1164:AU1164))))
        &lt;0,
        0,
        IF(D1164="A",13-SUM(AR1164:AU1164),IF(D1164="B",11-SUM(AR1164:AU1164),IF(D1164="C",7-SUM(AR1164:AU1164))))
      )
      *AE1164/C1164, 0
    )
    *C1164 = 0,
    0,
    ROUNDUP(
      IF(
        IF(D1164="A",13-SUM(AR1164:AU1164),IF(D1164="B",11-SUM(AR1164:AU1164),IF(D1164="C",7-SUM(AR1164:AU1164))))
        &lt;0,
        0,
        IF(D1164="A",13-SUM(AR1164:AU1164),IF(D1164="B",11-SUM(AR1164:AU1164),IF(D1164="C",7-SUM(AR1164:AU1164))))
      )
      *AE1164/C1164, 0
    ) *C1164
  )
)</f>
        <v>0</v>
      </c>
      <c r="AZ1164" s="26">
        <f>IF(OR(COUNTIF(AB1164,"&gt;="&amp;1.5)+COUNTIF(AA1164,"&gt;="&amp;1.5)+COUNTIF(Z1164,"&gt;="&amp;1.5)+COUNTIF(Y1164,"&gt;="&amp;1.5)+COUNTIF(X1164,"&gt;="&amp;1.5)&gt;=2,COUNTIF(AB1164,"&gt;="&amp;2)&gt;=1,AND(AA1164&gt;=1.5,AB1164&lt;=0.3,AI1164=0)),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+IFERROR(BA1164*C1164,0),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+IFERROR(BA1164*C1164,0),
IFERROR(AVERAGEIF(Tabela1[[#This Row],[COMPRA PADRÃO]:[COMPRA &gt;30%]],"&gt;"&amp;0,Tabela1[[#This Row],[COMPRA PADRÃO]:[COMPRA &gt;30%]]),
0))/Tabela1[[#This Row],[U/CX]],0)*Tabela1[[#This Row],[U/CX]])</f>
        <v>0</v>
      </c>
      <c r="BA1164" s="39"/>
      <c r="BB1164" s="33"/>
      <c r="BC1164" s="42"/>
      <c r="BD1164" s="43">
        <f t="shared" si="493"/>
        <v>0.49056603773584906</v>
      </c>
      <c r="BE1164" s="44">
        <f>Tabela1[[#This Row],[MÉDIA DIÁRIA]]*180</f>
        <v>88.301886792452834</v>
      </c>
      <c r="BF1164" s="44">
        <f>Tabela1[[#This Row],[MÉDIA DIÁRIA]]*IF(Tabela1[[#This Row],[ABC FAT]]="A",(13*22),IF(Tabela1[[#This Row],[ABC FAT]]="B",(9*22),IF(Tabela1[[#This Row],[ABC FAT]]="C",(3*22),0)))</f>
        <v>32.377358490566039</v>
      </c>
      <c r="BG1164" s="44">
        <f>SUM(Tabela1[[#This Row],[ESTOQUE TOTAL]],Tabela1[[#This Row],[TRÂNSITO TOTAL]])</f>
        <v>624</v>
      </c>
      <c r="BH11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1.1324786324786324E-2</v>
      </c>
    </row>
    <row r="1165" spans="1:61" x14ac:dyDescent="0.2">
      <c r="A1165" s="4" t="s">
        <v>39</v>
      </c>
      <c r="B1165" s="4" t="s">
        <v>1114</v>
      </c>
      <c r="C1165" s="4">
        <v>20</v>
      </c>
      <c r="D1165" s="4" t="s">
        <v>85</v>
      </c>
      <c r="E1165" s="5"/>
      <c r="F1165" s="4"/>
      <c r="G1165" s="4"/>
      <c r="H1165" s="4"/>
      <c r="I1165" s="4"/>
      <c r="J1165" s="4"/>
      <c r="K1165" s="4"/>
      <c r="L1165" s="4">
        <v>10</v>
      </c>
      <c r="M1165" s="4">
        <v>40</v>
      </c>
      <c r="N1165" s="4">
        <v>20</v>
      </c>
      <c r="O1165" s="4">
        <v>10</v>
      </c>
      <c r="P1165" s="4">
        <v>6</v>
      </c>
      <c r="Q1165" s="13">
        <f t="shared" si="468"/>
        <v>0</v>
      </c>
      <c r="R1165" s="16">
        <f t="shared" si="469"/>
        <v>0</v>
      </c>
      <c r="S1165" s="16">
        <f t="shared" si="470"/>
        <v>0</v>
      </c>
      <c r="T1165" s="16">
        <f t="shared" si="471"/>
        <v>0</v>
      </c>
      <c r="U1165" s="16">
        <f t="shared" si="472"/>
        <v>0</v>
      </c>
      <c r="V1165" s="16">
        <f t="shared" si="473"/>
        <v>0</v>
      </c>
      <c r="W1165" s="16">
        <f t="shared" si="474"/>
        <v>0</v>
      </c>
      <c r="X1165" s="16">
        <f t="shared" si="475"/>
        <v>0.58139534883720934</v>
      </c>
      <c r="Y1165" s="16">
        <f t="shared" si="476"/>
        <v>2.3255813953488373</v>
      </c>
      <c r="Z1165" s="16">
        <f t="shared" si="477"/>
        <v>1.1627906976744187</v>
      </c>
      <c r="AA1165" s="16">
        <f t="shared" si="478"/>
        <v>0.58139534883720934</v>
      </c>
      <c r="AB1165" s="17">
        <f t="shared" si="479"/>
        <v>0.34883720930232559</v>
      </c>
      <c r="AC1165" s="15">
        <v>11988.9</v>
      </c>
      <c r="AD1165" s="14">
        <f>AVERAGE(Tabela1[[#This Row],[202407-JUL]:[202506-JUN]])</f>
        <v>17.2</v>
      </c>
      <c r="AE1165" s="14">
        <f t="shared" si="480"/>
        <v>17.2</v>
      </c>
      <c r="AF1165" s="5">
        <v>0</v>
      </c>
      <c r="AG1165" s="6">
        <v>403</v>
      </c>
      <c r="AH1165" s="4">
        <v>0</v>
      </c>
      <c r="AI1165" s="23">
        <f>SUM(Tabela1[[#This Row],[ESTOQUE RJ]:[ESTOQUE SC]])</f>
        <v>403</v>
      </c>
      <c r="AJ1165" s="4">
        <v>0</v>
      </c>
      <c r="AK1165" s="4">
        <v>0</v>
      </c>
      <c r="AL1165" s="24">
        <f>SUM(Tabela1[[#This Row],[QTD CONTAINER]:[QTD FÁBRICA]])</f>
        <v>0</v>
      </c>
      <c r="AM1165" s="7">
        <f t="shared" si="481"/>
        <v>23.430232558139537</v>
      </c>
      <c r="AN1165" s="7">
        <f t="shared" si="482"/>
        <v>0</v>
      </c>
      <c r="AO1165" s="8">
        <f t="shared" si="483"/>
        <v>0</v>
      </c>
      <c r="AP1165" s="9">
        <f t="shared" si="484"/>
        <v>0</v>
      </c>
      <c r="AQ1165" s="25">
        <f t="shared" si="485"/>
        <v>23.430232558139537</v>
      </c>
      <c r="AR1165" s="18">
        <f t="shared" si="486"/>
        <v>23.430232558139537</v>
      </c>
      <c r="AS1165" s="7">
        <f t="shared" si="487"/>
        <v>0</v>
      </c>
      <c r="AT1165" s="8">
        <f t="shared" si="488"/>
        <v>0</v>
      </c>
      <c r="AU1165" s="9">
        <f t="shared" si="489"/>
        <v>0</v>
      </c>
      <c r="AV1165" s="10">
        <f t="shared" si="490"/>
        <v>23.430232558139537</v>
      </c>
      <c r="AW1165" s="22">
        <f t="shared" si="491"/>
        <v>0</v>
      </c>
      <c r="AX1165" s="5">
        <f t="shared" si="492"/>
        <v>0</v>
      </c>
      <c r="AY1165" s="4">
        <f>IF(
  AND(Tabela1[[#This Row],[GRUPO | ITEM]]="PALHETAS",NOT(OR(MID(Tabela1[[#This Row],[ITEM]],1,5)="YN-PF",MID(Tabela1[[#This Row],[ITEM]],1,5)="YN-PC"))),
  0,
  IF(
    ROUNDUP(
      IF(
        IF(D1165="A",13-SUM(AR1165:AU1165),IF(D1165="B",11-SUM(AR1165:AU1165),IF(D1165="C",7-SUM(AR1165:AU1165))))
        &lt;0,
        0,
        IF(D1165="A",13-SUM(AR1165:AU1165),IF(D1165="B",11-SUM(AR1165:AU1165),IF(D1165="C",7-SUM(AR1165:AU1165))))
      )
      *AE1165/C1165, 0
    )
    *C1165 = 0,
    0,
    ROUNDUP(
      IF(
        IF(D1165="A",13-SUM(AR1165:AU1165),IF(D1165="B",11-SUM(AR1165:AU1165),IF(D1165="C",7-SUM(AR1165:AU1165))))
        &lt;0,
        0,
        IF(D1165="A",13-SUM(AR1165:AU1165),IF(D1165="B",11-SUM(AR1165:AU1165),IF(D1165="C",7-SUM(AR1165:AU1165))))
      )
      *AE1165/C1165, 0
    ) *C1165
  )
)</f>
        <v>0</v>
      </c>
      <c r="AZ1165" s="26">
        <f>IF(OR(COUNTIF(AB1165,"&gt;="&amp;1.5)+COUNTIF(AA1165,"&gt;="&amp;1.5)+COUNTIF(Z1165,"&gt;="&amp;1.5)+COUNTIF(Y1165,"&gt;="&amp;1.5)+COUNTIF(X1165,"&gt;="&amp;1.5)&gt;=2,COUNTIF(AB1165,"&gt;="&amp;2)&gt;=1,AND(AA1165&gt;=1.5,AB1165&lt;=0.3,AI1165=0)),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+IFERROR(BA1165*C1165,0),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+IFERROR(BA1165*C1165,0),
IFERROR(AVERAGEIF(Tabela1[[#This Row],[COMPRA PADRÃO]:[COMPRA &gt;30%]],"&gt;"&amp;0,Tabela1[[#This Row],[COMPRA PADRÃO]:[COMPRA &gt;30%]]),
0))/Tabela1[[#This Row],[U/CX]],0)*Tabela1[[#This Row],[U/CX]])</f>
        <v>0</v>
      </c>
      <c r="BA1165" s="39"/>
      <c r="BB1165" s="33"/>
      <c r="BC1165" s="41"/>
      <c r="BD1165" s="43">
        <f t="shared" si="493"/>
        <v>0.32452830188679244</v>
      </c>
      <c r="BE1165" s="44">
        <f>Tabela1[[#This Row],[MÉDIA DIÁRIA]]*180</f>
        <v>58.415094339622641</v>
      </c>
      <c r="BF1165" s="44">
        <f>Tabela1[[#This Row],[MÉDIA DIÁRIA]]*IF(Tabela1[[#This Row],[ABC FAT]]="A",(13*22),IF(Tabela1[[#This Row],[ABC FAT]]="B",(9*22),IF(Tabela1[[#This Row],[ABC FAT]]="C",(3*22),0)))</f>
        <v>21.4188679245283</v>
      </c>
      <c r="BG1165" s="44">
        <f>SUM(Tabela1[[#This Row],[ESTOQUE TOTAL]],Tabela1[[#This Row],[TRÂNSITO TOTAL]])</f>
        <v>403</v>
      </c>
      <c r="BH11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1.7118863049095608E-2</v>
      </c>
    </row>
    <row r="1166" spans="1:61" x14ac:dyDescent="0.2">
      <c r="A1166" s="4" t="s">
        <v>39</v>
      </c>
      <c r="B1166" s="4" t="s">
        <v>675</v>
      </c>
      <c r="C1166" s="4">
        <v>20</v>
      </c>
      <c r="D1166" s="4" t="s">
        <v>16</v>
      </c>
      <c r="E1166" s="5"/>
      <c r="F1166" s="4"/>
      <c r="G1166" s="4"/>
      <c r="H1166" s="4"/>
      <c r="I1166" s="4"/>
      <c r="J1166" s="4"/>
      <c r="K1166" s="4">
        <v>170</v>
      </c>
      <c r="L1166" s="4">
        <v>260</v>
      </c>
      <c r="M1166" s="4">
        <v>162</v>
      </c>
      <c r="N1166" s="4">
        <v>102</v>
      </c>
      <c r="O1166" s="4">
        <v>164</v>
      </c>
      <c r="P1166" s="4">
        <v>20</v>
      </c>
      <c r="Q1166" s="13">
        <f t="shared" si="468"/>
        <v>0</v>
      </c>
      <c r="R1166" s="16">
        <f t="shared" si="469"/>
        <v>0</v>
      </c>
      <c r="S1166" s="16">
        <f t="shared" si="470"/>
        <v>0</v>
      </c>
      <c r="T1166" s="16">
        <f t="shared" si="471"/>
        <v>0</v>
      </c>
      <c r="U1166" s="16">
        <f t="shared" si="472"/>
        <v>0</v>
      </c>
      <c r="V1166" s="16">
        <f t="shared" si="473"/>
        <v>0</v>
      </c>
      <c r="W1166" s="16">
        <f t="shared" si="474"/>
        <v>1.1617312072892938</v>
      </c>
      <c r="X1166" s="16">
        <f t="shared" si="475"/>
        <v>1.7767653758542139</v>
      </c>
      <c r="Y1166" s="16">
        <f t="shared" si="476"/>
        <v>1.1070615034168565</v>
      </c>
      <c r="Z1166" s="16">
        <f t="shared" si="477"/>
        <v>0.69703872437357628</v>
      </c>
      <c r="AA1166" s="16">
        <f t="shared" si="478"/>
        <v>1.1207289293849658</v>
      </c>
      <c r="AB1166" s="17">
        <f t="shared" si="479"/>
        <v>0.1366742596810934</v>
      </c>
      <c r="AC1166" s="15">
        <v>44642.04</v>
      </c>
      <c r="AD1166" s="14">
        <f>AVERAGE(Tabela1[[#This Row],[202407-JUL]:[202506-JUN]])</f>
        <v>146.33333333333334</v>
      </c>
      <c r="AE1166" s="14">
        <f t="shared" si="480"/>
        <v>171.6</v>
      </c>
      <c r="AF1166" s="5">
        <v>0</v>
      </c>
      <c r="AG1166" s="6">
        <v>3184</v>
      </c>
      <c r="AH1166" s="4">
        <v>1100</v>
      </c>
      <c r="AI1166" s="23">
        <f>SUM(Tabela1[[#This Row],[ESTOQUE RJ]:[ESTOQUE SC]])</f>
        <v>4284</v>
      </c>
      <c r="AJ1166" s="4">
        <v>2000</v>
      </c>
      <c r="AK1166" s="4">
        <v>0</v>
      </c>
      <c r="AL1166" s="24">
        <f>SUM(Tabela1[[#This Row],[QTD CONTAINER]:[QTD FÁBRICA]])</f>
        <v>2000</v>
      </c>
      <c r="AM1166" s="7">
        <f t="shared" si="481"/>
        <v>21.758542141230066</v>
      </c>
      <c r="AN1166" s="7">
        <f t="shared" si="482"/>
        <v>7.5170842824601358</v>
      </c>
      <c r="AO1166" s="8">
        <f t="shared" si="483"/>
        <v>13.667425968109338</v>
      </c>
      <c r="AP1166" s="9">
        <f t="shared" si="484"/>
        <v>0</v>
      </c>
      <c r="AQ1166" s="25">
        <f t="shared" si="485"/>
        <v>42.94305239179954</v>
      </c>
      <c r="AR1166" s="18">
        <f t="shared" si="486"/>
        <v>18.554778554778554</v>
      </c>
      <c r="AS1166" s="7">
        <f t="shared" si="487"/>
        <v>6.4102564102564106</v>
      </c>
      <c r="AT1166" s="8">
        <f t="shared" si="488"/>
        <v>11.655011655011656</v>
      </c>
      <c r="AU1166" s="9">
        <f t="shared" si="489"/>
        <v>0</v>
      </c>
      <c r="AV1166" s="10">
        <f t="shared" si="490"/>
        <v>36.620046620046622</v>
      </c>
      <c r="AW1166" s="22">
        <f t="shared" si="491"/>
        <v>0</v>
      </c>
      <c r="AX1166" s="5">
        <f t="shared" si="492"/>
        <v>0</v>
      </c>
      <c r="AY1166" s="4">
        <f>IF(
  AND(Tabela1[[#This Row],[GRUPO | ITEM]]="PALHETAS",NOT(OR(MID(Tabela1[[#This Row],[ITEM]],1,5)="YN-PF",MID(Tabela1[[#This Row],[ITEM]],1,5)="YN-PC"))),
  0,
  IF(
    ROUNDUP(
      IF(
        IF(D1166="A",13-SUM(AR1166:AU1166),IF(D1166="B",11-SUM(AR1166:AU1166),IF(D1166="C",7-SUM(AR1166:AU1166))))
        &lt;0,
        0,
        IF(D1166="A",13-SUM(AR1166:AU1166),IF(D1166="B",11-SUM(AR1166:AU1166),IF(D1166="C",7-SUM(AR1166:AU1166))))
      )
      *AE1166/C1166, 0
    )
    *C1166 = 0,
    0,
    ROUNDUP(
      IF(
        IF(D1166="A",13-SUM(AR1166:AU1166),IF(D1166="B",11-SUM(AR1166:AU1166),IF(D1166="C",7-SUM(AR1166:AU1166))))
        &lt;0,
        0,
        IF(D1166="A",13-SUM(AR1166:AU1166),IF(D1166="B",11-SUM(AR1166:AU1166),IF(D1166="C",7-SUM(AR1166:AU1166))))
      )
      *AE1166/C1166, 0
    ) *C1166
  )
)</f>
        <v>0</v>
      </c>
      <c r="AZ1166" s="26">
        <f>IF(OR(COUNTIF(AB1166,"&gt;="&amp;1.5)+COUNTIF(AA1166,"&gt;="&amp;1.5)+COUNTIF(Z1166,"&gt;="&amp;1.5)+COUNTIF(Y1166,"&gt;="&amp;1.5)+COUNTIF(X1166,"&gt;="&amp;1.5)&gt;=2,COUNTIF(AB1166,"&gt;="&amp;2)&gt;=1,AND(AA1166&gt;=1.5,AB1166&lt;=0.3,AI1166=0)),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+IFERROR(BA1166*C1166,0),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+IFERROR(BA1166*C1166,0),
IFERROR(AVERAGEIF(Tabela1[[#This Row],[COMPRA PADRÃO]:[COMPRA &gt;30%]],"&gt;"&amp;0,Tabela1[[#This Row],[COMPRA PADRÃO]:[COMPRA &gt;30%]]),
0))/Tabela1[[#This Row],[U/CX]],0)*Tabela1[[#This Row],[U/CX]])</f>
        <v>0</v>
      </c>
      <c r="BA1166" s="39"/>
      <c r="BB1166" s="33"/>
      <c r="BC1166" s="42"/>
      <c r="BD1166" s="43">
        <f t="shared" si="493"/>
        <v>3.3132075471698115</v>
      </c>
      <c r="BE1166" s="44">
        <f>Tabela1[[#This Row],[MÉDIA DIÁRIA]]*180</f>
        <v>596.37735849056605</v>
      </c>
      <c r="BF1166" s="44">
        <f>Tabela1[[#This Row],[MÉDIA DIÁRIA]]*IF(Tabela1[[#This Row],[ABC FAT]]="A",(13*22),IF(Tabela1[[#This Row],[ABC FAT]]="B",(9*22),IF(Tabela1[[#This Row],[ABC FAT]]="C",(3*22),0)))</f>
        <v>656.01509433962269</v>
      </c>
      <c r="BG1166" s="44">
        <f>SUM(Tabela1[[#This Row],[ESTOQUE TOTAL]],Tabela1[[#This Row],[TRÂNSITO TOTAL]])</f>
        <v>6284</v>
      </c>
      <c r="BH11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1.6767906859023031E-3</v>
      </c>
    </row>
    <row r="1167" spans="1:61" x14ac:dyDescent="0.2">
      <c r="A1167" s="4" t="s">
        <v>210</v>
      </c>
      <c r="B1167" s="4" t="s">
        <v>1071</v>
      </c>
      <c r="C1167" s="4">
        <v>20</v>
      </c>
      <c r="D1167" s="4" t="s">
        <v>85</v>
      </c>
      <c r="E1167" s="5"/>
      <c r="F1167" s="4"/>
      <c r="G1167" s="4"/>
      <c r="H1167" s="4"/>
      <c r="I1167" s="4"/>
      <c r="J1167" s="4"/>
      <c r="K1167" s="4"/>
      <c r="L1167" s="4">
        <v>12</v>
      </c>
      <c r="M1167" s="4"/>
      <c r="N1167" s="4"/>
      <c r="O1167" s="4">
        <v>2</v>
      </c>
      <c r="P1167" s="4">
        <v>20</v>
      </c>
      <c r="Q1167" s="13">
        <f t="shared" si="468"/>
        <v>0</v>
      </c>
      <c r="R1167" s="16">
        <f t="shared" si="469"/>
        <v>0</v>
      </c>
      <c r="S1167" s="16">
        <f t="shared" si="470"/>
        <v>0</v>
      </c>
      <c r="T1167" s="16">
        <f t="shared" si="471"/>
        <v>0</v>
      </c>
      <c r="U1167" s="16">
        <f t="shared" si="472"/>
        <v>0</v>
      </c>
      <c r="V1167" s="16">
        <f t="shared" si="473"/>
        <v>0</v>
      </c>
      <c r="W1167" s="16">
        <f t="shared" si="474"/>
        <v>0</v>
      </c>
      <c r="X1167" s="16">
        <f t="shared" si="475"/>
        <v>1.0588235294117647</v>
      </c>
      <c r="Y1167" s="16">
        <f t="shared" si="476"/>
        <v>0</v>
      </c>
      <c r="Z1167" s="16">
        <f t="shared" si="477"/>
        <v>0</v>
      </c>
      <c r="AA1167" s="16">
        <f t="shared" si="478"/>
        <v>0.1764705882352941</v>
      </c>
      <c r="AB1167" s="17">
        <f t="shared" si="479"/>
        <v>1.7647058823529411</v>
      </c>
      <c r="AC1167" s="15">
        <v>5280.92</v>
      </c>
      <c r="AD1167" s="14">
        <f>AVERAGE(Tabela1[[#This Row],[202407-JUL]:[202506-JUN]])</f>
        <v>11.333333333333334</v>
      </c>
      <c r="AE1167" s="14">
        <f t="shared" si="480"/>
        <v>16</v>
      </c>
      <c r="AF1167" s="5">
        <v>0</v>
      </c>
      <c r="AG1167" s="6">
        <v>161</v>
      </c>
      <c r="AH1167" s="4">
        <v>0</v>
      </c>
      <c r="AI1167" s="23">
        <f>SUM(Tabela1[[#This Row],[ESTOQUE RJ]:[ESTOQUE SC]])</f>
        <v>161</v>
      </c>
      <c r="AJ1167" s="4">
        <v>0</v>
      </c>
      <c r="AK1167" s="4">
        <v>0</v>
      </c>
      <c r="AL1167" s="24">
        <f>SUM(Tabela1[[#This Row],[QTD CONTAINER]:[QTD FÁBRICA]])</f>
        <v>0</v>
      </c>
      <c r="AM1167" s="7">
        <f t="shared" si="481"/>
        <v>14.205882352941176</v>
      </c>
      <c r="AN1167" s="7">
        <f t="shared" si="482"/>
        <v>0</v>
      </c>
      <c r="AO1167" s="8">
        <f t="shared" si="483"/>
        <v>0</v>
      </c>
      <c r="AP1167" s="9">
        <f t="shared" si="484"/>
        <v>0</v>
      </c>
      <c r="AQ1167" s="25">
        <f t="shared" si="485"/>
        <v>14.205882352941176</v>
      </c>
      <c r="AR1167" s="18">
        <f t="shared" si="486"/>
        <v>10.0625</v>
      </c>
      <c r="AS1167" s="7">
        <f t="shared" si="487"/>
        <v>0</v>
      </c>
      <c r="AT1167" s="8">
        <f t="shared" si="488"/>
        <v>0</v>
      </c>
      <c r="AU1167" s="9">
        <f t="shared" si="489"/>
        <v>0</v>
      </c>
      <c r="AV1167" s="10">
        <f t="shared" si="490"/>
        <v>10.0625</v>
      </c>
      <c r="AW1167" s="22">
        <f t="shared" si="491"/>
        <v>0</v>
      </c>
      <c r="AX1167" s="5">
        <f t="shared" si="492"/>
        <v>0</v>
      </c>
      <c r="AY1167" s="4">
        <f>IF(
  AND(Tabela1[[#This Row],[GRUPO | ITEM]]="PALHETAS",NOT(OR(MID(Tabela1[[#This Row],[ITEM]],1,5)="YN-PF",MID(Tabela1[[#This Row],[ITEM]],1,5)="YN-PC"))),
  0,
  IF(
    ROUNDUP(
      IF(
        IF(D1167="A",13-SUM(AR1167:AU1167),IF(D1167="B",11-SUM(AR1167:AU1167),IF(D1167="C",7-SUM(AR1167:AU1167))))
        &lt;0,
        0,
        IF(D1167="A",13-SUM(AR1167:AU1167),IF(D1167="B",11-SUM(AR1167:AU1167),IF(D1167="C",7-SUM(AR1167:AU1167))))
      )
      *AE1167/C1167, 0
    )
    *C1167 = 0,
    0,
    ROUNDUP(
      IF(
        IF(D1167="A",13-SUM(AR1167:AU1167),IF(D1167="B",11-SUM(AR1167:AU1167),IF(D1167="C",7-SUM(AR1167:AU1167))))
        &lt;0,
        0,
        IF(D1167="A",13-SUM(AR1167:AU1167),IF(D1167="B",11-SUM(AR1167:AU1167),IF(D1167="C",7-SUM(AR1167:AU1167))))
      )
      *AE1167/C1167, 0
    ) *C1167
  )
)</f>
        <v>0</v>
      </c>
      <c r="AZ1167" s="26">
        <f>IF(OR(COUNTIF(AB1167,"&gt;="&amp;1.5)+COUNTIF(AA1167,"&gt;="&amp;1.5)+COUNTIF(Z1167,"&gt;="&amp;1.5)+COUNTIF(Y1167,"&gt;="&amp;1.5)+COUNTIF(X1167,"&gt;="&amp;1.5)&gt;=2,COUNTIF(AB1167,"&gt;="&amp;2)&gt;=1,AND(AA1167&gt;=1.5,AB1167&lt;=0.3,AI1167=0)),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+IFERROR(BA1167*C1167,0),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+IFERROR(BA1167*C1167,0),
IFERROR(AVERAGEIF(Tabela1[[#This Row],[COMPRA PADRÃO]:[COMPRA &gt;30%]],"&gt;"&amp;0,Tabela1[[#This Row],[COMPRA PADRÃO]:[COMPRA &gt;30%]]),
0))/Tabela1[[#This Row],[U/CX]],0)*Tabela1[[#This Row],[U/CX]])</f>
        <v>0</v>
      </c>
      <c r="BA1167" s="36"/>
      <c r="BB1167" s="19"/>
      <c r="BC1167" s="5"/>
      <c r="BD1167" s="43">
        <f t="shared" si="493"/>
        <v>0.12830188679245283</v>
      </c>
      <c r="BE1167" s="44">
        <f>Tabela1[[#This Row],[MÉDIA DIÁRIA]]*180</f>
        <v>23.09433962264151</v>
      </c>
      <c r="BF1167" s="44">
        <f>Tabela1[[#This Row],[MÉDIA DIÁRIA]]*IF(Tabela1[[#This Row],[ABC FAT]]="A",(13*22),IF(Tabela1[[#This Row],[ABC FAT]]="B",(9*22),IF(Tabela1[[#This Row],[ABC FAT]]="C",(3*22),0)))</f>
        <v>8.4679245283018876</v>
      </c>
      <c r="BG1167" s="44">
        <f>SUM(Tabela1[[#This Row],[ESTOQUE TOTAL]],Tabela1[[#This Row],[TRÂNSITO TOTAL]])</f>
        <v>161</v>
      </c>
      <c r="BH11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4.3300653594771241E-2</v>
      </c>
    </row>
    <row r="1168" spans="1:61" x14ac:dyDescent="0.2">
      <c r="A1168" s="4" t="s">
        <v>117</v>
      </c>
      <c r="B1168" s="4" t="s">
        <v>1084</v>
      </c>
      <c r="C1168" s="4">
        <v>60</v>
      </c>
      <c r="D1168" s="4" t="s">
        <v>85</v>
      </c>
      <c r="E1168" s="5"/>
      <c r="F1168" s="4"/>
      <c r="G1168" s="4"/>
      <c r="H1168" s="4"/>
      <c r="I1168" s="4"/>
      <c r="J1168" s="4"/>
      <c r="K1168" s="4"/>
      <c r="L1168" s="4">
        <v>90</v>
      </c>
      <c r="M1168" s="4">
        <v>150</v>
      </c>
      <c r="N1168" s="4"/>
      <c r="O1168" s="4">
        <v>210</v>
      </c>
      <c r="P1168" s="4">
        <v>60</v>
      </c>
      <c r="Q1168" s="13">
        <f t="shared" si="468"/>
        <v>0</v>
      </c>
      <c r="R1168" s="16">
        <f t="shared" si="469"/>
        <v>0</v>
      </c>
      <c r="S1168" s="16">
        <f t="shared" si="470"/>
        <v>0</v>
      </c>
      <c r="T1168" s="16">
        <f t="shared" si="471"/>
        <v>0</v>
      </c>
      <c r="U1168" s="16">
        <f t="shared" si="472"/>
        <v>0</v>
      </c>
      <c r="V1168" s="16">
        <f t="shared" si="473"/>
        <v>0</v>
      </c>
      <c r="W1168" s="16">
        <f t="shared" si="474"/>
        <v>0</v>
      </c>
      <c r="X1168" s="16">
        <f t="shared" si="475"/>
        <v>0.70588235294117652</v>
      </c>
      <c r="Y1168" s="16">
        <f t="shared" si="476"/>
        <v>1.1764705882352942</v>
      </c>
      <c r="Z1168" s="16">
        <f t="shared" si="477"/>
        <v>0</v>
      </c>
      <c r="AA1168" s="16">
        <f t="shared" si="478"/>
        <v>1.6470588235294117</v>
      </c>
      <c r="AB1168" s="17">
        <f t="shared" si="479"/>
        <v>0.47058823529411764</v>
      </c>
      <c r="AC1168" s="15">
        <v>6439.2</v>
      </c>
      <c r="AD1168" s="14">
        <f>AVERAGE(Tabela1[[#This Row],[202407-JUL]:[202506-JUN]])</f>
        <v>127.5</v>
      </c>
      <c r="AE1168" s="14">
        <f t="shared" si="480"/>
        <v>127.5</v>
      </c>
      <c r="AF1168" s="5">
        <v>0</v>
      </c>
      <c r="AG1168" s="6">
        <v>1138</v>
      </c>
      <c r="AH1168" s="4">
        <v>1260</v>
      </c>
      <c r="AI1168" s="23">
        <f>SUM(Tabela1[[#This Row],[ESTOQUE RJ]:[ESTOQUE SC]])</f>
        <v>2398</v>
      </c>
      <c r="AJ1168" s="4">
        <v>0</v>
      </c>
      <c r="AK1168" s="4">
        <v>0</v>
      </c>
      <c r="AL1168" s="24">
        <f>SUM(Tabela1[[#This Row],[QTD CONTAINER]:[QTD FÁBRICA]])</f>
        <v>0</v>
      </c>
      <c r="AM1168" s="7">
        <f t="shared" si="481"/>
        <v>8.9254901960784316</v>
      </c>
      <c r="AN1168" s="7">
        <f t="shared" si="482"/>
        <v>9.882352941176471</v>
      </c>
      <c r="AO1168" s="8">
        <f t="shared" si="483"/>
        <v>0</v>
      </c>
      <c r="AP1168" s="9">
        <f t="shared" si="484"/>
        <v>0</v>
      </c>
      <c r="AQ1168" s="25">
        <f t="shared" si="485"/>
        <v>18.807843137254903</v>
      </c>
      <c r="AR1168" s="18">
        <f t="shared" si="486"/>
        <v>8.9254901960784316</v>
      </c>
      <c r="AS1168" s="7">
        <f t="shared" si="487"/>
        <v>9.882352941176471</v>
      </c>
      <c r="AT1168" s="8">
        <f t="shared" si="488"/>
        <v>0</v>
      </c>
      <c r="AU1168" s="9">
        <f t="shared" si="489"/>
        <v>0</v>
      </c>
      <c r="AV1168" s="10">
        <f t="shared" si="490"/>
        <v>18.807843137254903</v>
      </c>
      <c r="AW1168" s="22">
        <f t="shared" si="491"/>
        <v>0</v>
      </c>
      <c r="AX1168" s="5">
        <f t="shared" si="492"/>
        <v>0</v>
      </c>
      <c r="AY1168" s="4">
        <f>IF(
  AND(Tabela1[[#This Row],[GRUPO | ITEM]]="PALHETAS",NOT(OR(MID(Tabela1[[#This Row],[ITEM]],1,5)="YN-PF",MID(Tabela1[[#This Row],[ITEM]],1,5)="YN-PC"))),
  0,
  IF(
    ROUNDUP(
      IF(
        IF(D1168="A",13-SUM(AR1168:AU1168),IF(D1168="B",11-SUM(AR1168:AU1168),IF(D1168="C",7-SUM(AR1168:AU1168))))
        &lt;0,
        0,
        IF(D1168="A",13-SUM(AR1168:AU1168),IF(D1168="B",11-SUM(AR1168:AU1168),IF(D1168="C",7-SUM(AR1168:AU1168))))
      )
      *AE1168/C1168, 0
    )
    *C1168 = 0,
    0,
    ROUNDUP(
      IF(
        IF(D1168="A",13-SUM(AR1168:AU1168),IF(D1168="B",11-SUM(AR1168:AU1168),IF(D1168="C",7-SUM(AR1168:AU1168))))
        &lt;0,
        0,
        IF(D1168="A",13-SUM(AR1168:AU1168),IF(D1168="B",11-SUM(AR1168:AU1168),IF(D1168="C",7-SUM(AR1168:AU1168))))
      )
      *AE1168/C1168, 0
    ) *C1168
  )
)</f>
        <v>0</v>
      </c>
      <c r="AZ1168" s="26">
        <f>IF(OR(COUNTIF(AB1168,"&gt;="&amp;1.5)+COUNTIF(AA1168,"&gt;="&amp;1.5)+COUNTIF(Z1168,"&gt;="&amp;1.5)+COUNTIF(Y1168,"&gt;="&amp;1.5)+COUNTIF(X1168,"&gt;="&amp;1.5)&gt;=2,COUNTIF(AB1168,"&gt;="&amp;2)&gt;=1,AND(AA1168&gt;=1.5,AB1168&lt;=0.3,AI1168=0)),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+IFERROR(BA1168*C1168,0),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+IFERROR(BA1168*C1168,0),
IFERROR(AVERAGEIF(Tabela1[[#This Row],[COMPRA PADRÃO]:[COMPRA &gt;30%]],"&gt;"&amp;0,Tabela1[[#This Row],[COMPRA PADRÃO]:[COMPRA &gt;30%]]),
0))/Tabela1[[#This Row],[U/CX]],0)*Tabela1[[#This Row],[U/CX]])</f>
        <v>0</v>
      </c>
      <c r="BA1168" s="36"/>
      <c r="BB1168" s="19"/>
      <c r="BC1168" s="5"/>
      <c r="BD1168" s="43">
        <f t="shared" si="493"/>
        <v>1.9245283018867925</v>
      </c>
      <c r="BE1168" s="44">
        <f>Tabela1[[#This Row],[MÉDIA DIÁRIA]]*180</f>
        <v>346.41509433962267</v>
      </c>
      <c r="BF1168" s="44">
        <f>Tabela1[[#This Row],[MÉDIA DIÁRIA]]*IF(Tabela1[[#This Row],[ABC FAT]]="A",(13*22),IF(Tabela1[[#This Row],[ABC FAT]]="B",(9*22),IF(Tabela1[[#This Row],[ABC FAT]]="C",(3*22),0)))</f>
        <v>127.01886792452831</v>
      </c>
      <c r="BG1168" s="44">
        <f>SUM(Tabela1[[#This Row],[ESTOQUE TOTAL]],Tabela1[[#This Row],[TRÂNSITO TOTAL]])</f>
        <v>2398</v>
      </c>
      <c r="BH11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2.8867102396514157E-3</v>
      </c>
    </row>
    <row r="1169" spans="1:61" x14ac:dyDescent="0.2">
      <c r="A1169" s="4" t="s">
        <v>117</v>
      </c>
      <c r="B1169" s="4" t="s">
        <v>1083</v>
      </c>
      <c r="C1169" s="4">
        <v>60</v>
      </c>
      <c r="D1169" s="4" t="s">
        <v>85</v>
      </c>
      <c r="E1169" s="5"/>
      <c r="F1169" s="4"/>
      <c r="G1169" s="4"/>
      <c r="H1169" s="4"/>
      <c r="I1169" s="4"/>
      <c r="J1169" s="4"/>
      <c r="K1169" s="4"/>
      <c r="L1169" s="4">
        <v>120</v>
      </c>
      <c r="M1169" s="4">
        <v>90</v>
      </c>
      <c r="N1169" s="4"/>
      <c r="O1169" s="4">
        <v>270</v>
      </c>
      <c r="P1169" s="4">
        <v>30</v>
      </c>
      <c r="Q1169" s="13">
        <f t="shared" si="468"/>
        <v>0</v>
      </c>
      <c r="R1169" s="16">
        <f t="shared" si="469"/>
        <v>0</v>
      </c>
      <c r="S1169" s="16">
        <f t="shared" si="470"/>
        <v>0</v>
      </c>
      <c r="T1169" s="16">
        <f t="shared" si="471"/>
        <v>0</v>
      </c>
      <c r="U1169" s="16">
        <f t="shared" si="472"/>
        <v>0</v>
      </c>
      <c r="V1169" s="16">
        <f t="shared" si="473"/>
        <v>0</v>
      </c>
      <c r="W1169" s="16">
        <f t="shared" si="474"/>
        <v>0</v>
      </c>
      <c r="X1169" s="16">
        <f t="shared" si="475"/>
        <v>0.94117647058823528</v>
      </c>
      <c r="Y1169" s="16">
        <f t="shared" si="476"/>
        <v>0.70588235294117652</v>
      </c>
      <c r="Z1169" s="16">
        <f t="shared" si="477"/>
        <v>0</v>
      </c>
      <c r="AA1169" s="16">
        <f t="shared" si="478"/>
        <v>2.1176470588235294</v>
      </c>
      <c r="AB1169" s="17">
        <f t="shared" si="479"/>
        <v>0.23529411764705882</v>
      </c>
      <c r="AC1169" s="15">
        <v>7222.5</v>
      </c>
      <c r="AD1169" s="14">
        <f>AVERAGE(Tabela1[[#This Row],[202407-JUL]:[202506-JUN]])</f>
        <v>127.5</v>
      </c>
      <c r="AE1169" s="14">
        <f t="shared" si="480"/>
        <v>160</v>
      </c>
      <c r="AF1169" s="5">
        <v>0</v>
      </c>
      <c r="AG1169" s="6">
        <v>1229</v>
      </c>
      <c r="AH1169" s="4">
        <v>1200</v>
      </c>
      <c r="AI1169" s="23">
        <f>SUM(Tabela1[[#This Row],[ESTOQUE RJ]:[ESTOQUE SC]])</f>
        <v>2429</v>
      </c>
      <c r="AJ1169" s="4">
        <v>0</v>
      </c>
      <c r="AK1169" s="4">
        <v>0</v>
      </c>
      <c r="AL1169" s="24">
        <f>SUM(Tabela1[[#This Row],[QTD CONTAINER]:[QTD FÁBRICA]])</f>
        <v>0</v>
      </c>
      <c r="AM1169" s="7">
        <f t="shared" si="481"/>
        <v>9.6392156862745093</v>
      </c>
      <c r="AN1169" s="7">
        <f t="shared" si="482"/>
        <v>9.4117647058823533</v>
      </c>
      <c r="AO1169" s="8">
        <f t="shared" si="483"/>
        <v>0</v>
      </c>
      <c r="AP1169" s="9">
        <f t="shared" si="484"/>
        <v>0</v>
      </c>
      <c r="AQ1169" s="25">
        <f t="shared" si="485"/>
        <v>19.050980392156863</v>
      </c>
      <c r="AR1169" s="18">
        <f t="shared" si="486"/>
        <v>7.6812500000000004</v>
      </c>
      <c r="AS1169" s="7">
        <f t="shared" si="487"/>
        <v>7.5</v>
      </c>
      <c r="AT1169" s="8">
        <f t="shared" si="488"/>
        <v>0</v>
      </c>
      <c r="AU1169" s="9">
        <f t="shared" si="489"/>
        <v>0</v>
      </c>
      <c r="AV1169" s="10">
        <f t="shared" si="490"/>
        <v>15.18125</v>
      </c>
      <c r="AW1169" s="22">
        <f t="shared" si="491"/>
        <v>0</v>
      </c>
      <c r="AX1169" s="5">
        <f t="shared" si="492"/>
        <v>0</v>
      </c>
      <c r="AY1169" s="4">
        <f>IF(
  AND(Tabela1[[#This Row],[GRUPO | ITEM]]="PALHETAS",NOT(OR(MID(Tabela1[[#This Row],[ITEM]],1,5)="YN-PF",MID(Tabela1[[#This Row],[ITEM]],1,5)="YN-PC"))),
  0,
  IF(
    ROUNDUP(
      IF(
        IF(D1169="A",13-SUM(AR1169:AU1169),IF(D1169="B",11-SUM(AR1169:AU1169),IF(D1169="C",7-SUM(AR1169:AU1169))))
        &lt;0,
        0,
        IF(D1169="A",13-SUM(AR1169:AU1169),IF(D1169="B",11-SUM(AR1169:AU1169),IF(D1169="C",7-SUM(AR1169:AU1169))))
      )
      *AE1169/C1169, 0
    )
    *C1169 = 0,
    0,
    ROUNDUP(
      IF(
        IF(D1169="A",13-SUM(AR1169:AU1169),IF(D1169="B",11-SUM(AR1169:AU1169),IF(D1169="C",7-SUM(AR1169:AU1169))))
        &lt;0,
        0,
        IF(D1169="A",13-SUM(AR1169:AU1169),IF(D1169="B",11-SUM(AR1169:AU1169),IF(D1169="C",7-SUM(AR1169:AU1169))))
      )
      *AE1169/C1169, 0
    ) *C1169
  )
)</f>
        <v>0</v>
      </c>
      <c r="AZ1169" s="26">
        <f>IF(OR(COUNTIF(AB1169,"&gt;="&amp;1.5)+COUNTIF(AA1169,"&gt;="&amp;1.5)+COUNTIF(Z1169,"&gt;="&amp;1.5)+COUNTIF(Y1169,"&gt;="&amp;1.5)+COUNTIF(X1169,"&gt;="&amp;1.5)&gt;=2,COUNTIF(AB1169,"&gt;="&amp;2)&gt;=1,AND(AA1169&gt;=1.5,AB1169&lt;=0.3,AI1169=0)),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+IFERROR(BA1169*C1169,0),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+IFERROR(BA1169*C1169,0),
IFERROR(AVERAGEIF(Tabela1[[#This Row],[COMPRA PADRÃO]:[COMPRA &gt;30%]],"&gt;"&amp;0,Tabela1[[#This Row],[COMPRA PADRÃO]:[COMPRA &gt;30%]]),
0))/Tabela1[[#This Row],[U/CX]],0)*Tabela1[[#This Row],[U/CX]])</f>
        <v>0</v>
      </c>
      <c r="BA1169" s="39"/>
      <c r="BB1169" s="33"/>
      <c r="BC1169" s="41"/>
      <c r="BD1169" s="43">
        <f t="shared" si="493"/>
        <v>1.9245283018867925</v>
      </c>
      <c r="BE1169" s="44">
        <f>Tabela1[[#This Row],[MÉDIA DIÁRIA]]*180</f>
        <v>346.41509433962267</v>
      </c>
      <c r="BF1169" s="44">
        <f>Tabela1[[#This Row],[MÉDIA DIÁRIA]]*IF(Tabela1[[#This Row],[ABC FAT]]="A",(13*22),IF(Tabela1[[#This Row],[ABC FAT]]="B",(9*22),IF(Tabela1[[#This Row],[ABC FAT]]="C",(3*22),0)))</f>
        <v>127.01886792452831</v>
      </c>
      <c r="BG1169" s="44">
        <f>SUM(Tabela1[[#This Row],[ESTOQUE TOTAL]],Tabela1[[#This Row],[TRÂNSITO TOTAL]])</f>
        <v>2429</v>
      </c>
      <c r="BH11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2.8867102396514157E-3</v>
      </c>
    </row>
    <row r="1170" spans="1:61" x14ac:dyDescent="0.2">
      <c r="A1170" s="4" t="s">
        <v>34</v>
      </c>
      <c r="B1170" s="4" t="s">
        <v>547</v>
      </c>
      <c r="C1170" s="4">
        <v>500</v>
      </c>
      <c r="D1170" s="4" t="s">
        <v>85</v>
      </c>
      <c r="E1170" s="5">
        <v>20</v>
      </c>
      <c r="F1170" s="4">
        <v>25</v>
      </c>
      <c r="G1170" s="4">
        <v>20</v>
      </c>
      <c r="H1170" s="4"/>
      <c r="I1170" s="4">
        <v>60</v>
      </c>
      <c r="J1170" s="4">
        <v>20</v>
      </c>
      <c r="K1170" s="4"/>
      <c r="L1170" s="4">
        <v>20</v>
      </c>
      <c r="M1170" s="4"/>
      <c r="N1170" s="4">
        <v>10</v>
      </c>
      <c r="O1170" s="4">
        <v>40</v>
      </c>
      <c r="P1170" s="4">
        <v>10</v>
      </c>
      <c r="Q1170" s="13">
        <f t="shared" si="468"/>
        <v>0.8</v>
      </c>
      <c r="R1170" s="16">
        <f t="shared" si="469"/>
        <v>1</v>
      </c>
      <c r="S1170" s="16">
        <f t="shared" si="470"/>
        <v>0.8</v>
      </c>
      <c r="T1170" s="16">
        <f t="shared" si="471"/>
        <v>0</v>
      </c>
      <c r="U1170" s="16">
        <f t="shared" si="472"/>
        <v>2.4</v>
      </c>
      <c r="V1170" s="16">
        <f t="shared" si="473"/>
        <v>0.8</v>
      </c>
      <c r="W1170" s="16">
        <f t="shared" si="474"/>
        <v>0</v>
      </c>
      <c r="X1170" s="16">
        <f t="shared" si="475"/>
        <v>0.8</v>
      </c>
      <c r="Y1170" s="16">
        <f t="shared" si="476"/>
        <v>0</v>
      </c>
      <c r="Z1170" s="16">
        <f t="shared" si="477"/>
        <v>0.4</v>
      </c>
      <c r="AA1170" s="16">
        <f t="shared" si="478"/>
        <v>1.6</v>
      </c>
      <c r="AB1170" s="17">
        <f t="shared" si="479"/>
        <v>0.4</v>
      </c>
      <c r="AC1170" s="15">
        <v>2353.85</v>
      </c>
      <c r="AD1170" s="14">
        <f>AVERAGE(Tabela1[[#This Row],[202407-JUL]:[202506-JUN]])</f>
        <v>25</v>
      </c>
      <c r="AE1170" s="14">
        <f t="shared" si="480"/>
        <v>25</v>
      </c>
      <c r="AF1170" s="5">
        <v>0</v>
      </c>
      <c r="AG1170" s="6">
        <v>1103</v>
      </c>
      <c r="AH1170" s="4">
        <v>0</v>
      </c>
      <c r="AI1170" s="23">
        <f>SUM(Tabela1[[#This Row],[ESTOQUE RJ]:[ESTOQUE SC]])</f>
        <v>1103</v>
      </c>
      <c r="AJ1170" s="4">
        <v>0</v>
      </c>
      <c r="AK1170" s="4">
        <v>0</v>
      </c>
      <c r="AL1170" s="24">
        <f>SUM(Tabela1[[#This Row],[QTD CONTAINER]:[QTD FÁBRICA]])</f>
        <v>0</v>
      </c>
      <c r="AM1170" s="7">
        <f t="shared" si="481"/>
        <v>44.12</v>
      </c>
      <c r="AN1170" s="7">
        <f t="shared" si="482"/>
        <v>0</v>
      </c>
      <c r="AO1170" s="8">
        <f t="shared" si="483"/>
        <v>0</v>
      </c>
      <c r="AP1170" s="9">
        <f t="shared" si="484"/>
        <v>0</v>
      </c>
      <c r="AQ1170" s="25">
        <f t="shared" si="485"/>
        <v>44.12</v>
      </c>
      <c r="AR1170" s="18">
        <f t="shared" si="486"/>
        <v>44.12</v>
      </c>
      <c r="AS1170" s="7">
        <f t="shared" si="487"/>
        <v>0</v>
      </c>
      <c r="AT1170" s="8">
        <f t="shared" si="488"/>
        <v>0</v>
      </c>
      <c r="AU1170" s="9">
        <f t="shared" si="489"/>
        <v>0</v>
      </c>
      <c r="AV1170" s="10">
        <f t="shared" si="490"/>
        <v>44.12</v>
      </c>
      <c r="AW1170" s="22">
        <f t="shared" si="491"/>
        <v>0</v>
      </c>
      <c r="AX1170" s="5">
        <f t="shared" si="492"/>
        <v>0</v>
      </c>
      <c r="AY1170" s="4">
        <f>IF(
  AND(Tabela1[[#This Row],[GRUPO | ITEM]]="PALHETAS",NOT(OR(MID(Tabela1[[#This Row],[ITEM]],1,5)="YN-PF",MID(Tabela1[[#This Row],[ITEM]],1,5)="YN-PC"))),
  0,
  IF(
    ROUNDUP(
      IF(
        IF(D1170="A",13-SUM(AR1170:AU1170),IF(D1170="B",11-SUM(AR1170:AU1170),IF(D1170="C",7-SUM(AR1170:AU1170))))
        &lt;0,
        0,
        IF(D1170="A",13-SUM(AR1170:AU1170),IF(D1170="B",11-SUM(AR1170:AU1170),IF(D1170="C",7-SUM(AR1170:AU1170))))
      )
      *AE1170/C1170, 0
    )
    *C1170 = 0,
    0,
    ROUNDUP(
      IF(
        IF(D1170="A",13-SUM(AR1170:AU1170),IF(D1170="B",11-SUM(AR1170:AU1170),IF(D1170="C",7-SUM(AR1170:AU1170))))
        &lt;0,
        0,
        IF(D1170="A",13-SUM(AR1170:AU1170),IF(D1170="B",11-SUM(AR1170:AU1170),IF(D1170="C",7-SUM(AR1170:AU1170))))
      )
      *AE1170/C1170, 0
    ) *C1170
  )
)</f>
        <v>0</v>
      </c>
      <c r="AZ1170" s="26">
        <f>IF(OR(COUNTIF(AB1170,"&gt;="&amp;1.5)+COUNTIF(AA1170,"&gt;="&amp;1.5)+COUNTIF(Z1170,"&gt;="&amp;1.5)+COUNTIF(Y1170,"&gt;="&amp;1.5)+COUNTIF(X1170,"&gt;="&amp;1.5)&gt;=2,COUNTIF(AB1170,"&gt;="&amp;2)&gt;=1,AND(AA1170&gt;=1.5,AB1170&lt;=0.3,AI1170=0)),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+IFERROR(BA1170*C1170,0),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+IFERROR(BA1170*C1170,0),
IFERROR(AVERAGEIF(Tabela1[[#This Row],[COMPRA PADRÃO]:[COMPRA &gt;30%]],"&gt;"&amp;0,Tabela1[[#This Row],[COMPRA PADRÃO]:[COMPRA &gt;30%]]),
0))/Tabela1[[#This Row],[U/CX]],0)*Tabela1[[#This Row],[U/CX]])</f>
        <v>0</v>
      </c>
      <c r="BA1170" s="39"/>
      <c r="BB1170" s="33"/>
      <c r="BC1170" s="42"/>
      <c r="BD1170" s="43">
        <f t="shared" si="493"/>
        <v>0.84905660377358494</v>
      </c>
      <c r="BE1170" s="44">
        <f>Tabela1[[#This Row],[MÉDIA DIÁRIA]]*180</f>
        <v>152.83018867924528</v>
      </c>
      <c r="BF1170" s="44">
        <f>Tabela1[[#This Row],[MÉDIA DIÁRIA]]*IF(Tabela1[[#This Row],[ABC FAT]]="A",(13*22),IF(Tabela1[[#This Row],[ABC FAT]]="B",(9*22),IF(Tabela1[[#This Row],[ABC FAT]]="C",(3*22),0)))</f>
        <v>56.037735849056602</v>
      </c>
      <c r="BG1170" s="44">
        <f>SUM(Tabela1[[#This Row],[ESTOQUE TOTAL]],Tabela1[[#This Row],[TRÂNSITO TOTAL]])</f>
        <v>1103</v>
      </c>
      <c r="BH11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6.5432098765432099E-3</v>
      </c>
    </row>
    <row r="1171" spans="1:61" x14ac:dyDescent="0.2">
      <c r="A1171" s="4" t="s">
        <v>34</v>
      </c>
      <c r="B1171" s="4" t="s">
        <v>542</v>
      </c>
      <c r="C1171" s="4">
        <v>25</v>
      </c>
      <c r="D1171" s="4" t="s">
        <v>85</v>
      </c>
      <c r="E1171" s="5">
        <v>2</v>
      </c>
      <c r="F1171" s="4"/>
      <c r="G1171" s="4"/>
      <c r="H1171" s="4"/>
      <c r="I1171" s="4">
        <v>1</v>
      </c>
      <c r="J1171" s="4"/>
      <c r="K1171" s="4">
        <v>60</v>
      </c>
      <c r="L1171" s="4"/>
      <c r="M1171" s="4">
        <v>6</v>
      </c>
      <c r="N1171" s="4">
        <v>6</v>
      </c>
      <c r="O1171" s="4">
        <v>6</v>
      </c>
      <c r="P1171" s="4"/>
      <c r="Q1171" s="13">
        <f t="shared" si="468"/>
        <v>0.14814814814814814</v>
      </c>
      <c r="R1171" s="16">
        <f t="shared" si="469"/>
        <v>0</v>
      </c>
      <c r="S1171" s="16">
        <f t="shared" si="470"/>
        <v>0</v>
      </c>
      <c r="T1171" s="16">
        <f t="shared" si="471"/>
        <v>0</v>
      </c>
      <c r="U1171" s="16">
        <f t="shared" si="472"/>
        <v>7.407407407407407E-2</v>
      </c>
      <c r="V1171" s="16">
        <f t="shared" si="473"/>
        <v>0</v>
      </c>
      <c r="W1171" s="16">
        <f t="shared" si="474"/>
        <v>4.4444444444444446</v>
      </c>
      <c r="X1171" s="16">
        <f t="shared" si="475"/>
        <v>0</v>
      </c>
      <c r="Y1171" s="16">
        <f t="shared" si="476"/>
        <v>0.44444444444444442</v>
      </c>
      <c r="Z1171" s="16">
        <f t="shared" si="477"/>
        <v>0.44444444444444442</v>
      </c>
      <c r="AA1171" s="16">
        <f t="shared" si="478"/>
        <v>0.44444444444444442</v>
      </c>
      <c r="AB1171" s="17">
        <f t="shared" si="479"/>
        <v>0</v>
      </c>
      <c r="AC1171" s="15">
        <v>8608.48</v>
      </c>
      <c r="AD1171" s="14">
        <f>AVERAGE(Tabela1[[#This Row],[202407-JUL]:[202506-JUN]])</f>
        <v>13.5</v>
      </c>
      <c r="AE1171" s="14">
        <f t="shared" si="480"/>
        <v>19.5</v>
      </c>
      <c r="AF1171" s="5">
        <v>0</v>
      </c>
      <c r="AG1171" s="6">
        <v>398</v>
      </c>
      <c r="AH1171" s="4">
        <v>0</v>
      </c>
      <c r="AI1171" s="23">
        <f>SUM(Tabela1[[#This Row],[ESTOQUE RJ]:[ESTOQUE SC]])</f>
        <v>398</v>
      </c>
      <c r="AJ1171" s="4">
        <v>0</v>
      </c>
      <c r="AK1171" s="4">
        <v>0</v>
      </c>
      <c r="AL1171" s="24">
        <f>SUM(Tabela1[[#This Row],[QTD CONTAINER]:[QTD FÁBRICA]])</f>
        <v>0</v>
      </c>
      <c r="AM1171" s="7">
        <f t="shared" si="481"/>
        <v>29.481481481481481</v>
      </c>
      <c r="AN1171" s="7">
        <f t="shared" si="482"/>
        <v>0</v>
      </c>
      <c r="AO1171" s="8">
        <f t="shared" si="483"/>
        <v>0</v>
      </c>
      <c r="AP1171" s="9">
        <f t="shared" si="484"/>
        <v>0</v>
      </c>
      <c r="AQ1171" s="25">
        <f t="shared" si="485"/>
        <v>29.481481481481481</v>
      </c>
      <c r="AR1171" s="18">
        <f t="shared" si="486"/>
        <v>20.410256410256409</v>
      </c>
      <c r="AS1171" s="7">
        <f t="shared" si="487"/>
        <v>0</v>
      </c>
      <c r="AT1171" s="8">
        <f t="shared" si="488"/>
        <v>0</v>
      </c>
      <c r="AU1171" s="9">
        <f t="shared" si="489"/>
        <v>0</v>
      </c>
      <c r="AV1171" s="10">
        <f t="shared" si="490"/>
        <v>20.410256410256409</v>
      </c>
      <c r="AW1171" s="22">
        <f t="shared" si="491"/>
        <v>0</v>
      </c>
      <c r="AX1171" s="5">
        <f t="shared" si="492"/>
        <v>0</v>
      </c>
      <c r="AY1171" s="4">
        <f>IF(
  AND(Tabela1[[#This Row],[GRUPO | ITEM]]="PALHETAS",NOT(OR(MID(Tabela1[[#This Row],[ITEM]],1,5)="YN-PF",MID(Tabela1[[#This Row],[ITEM]],1,5)="YN-PC"))),
  0,
  IF(
    ROUNDUP(
      IF(
        IF(D1171="A",13-SUM(AR1171:AU1171),IF(D1171="B",11-SUM(AR1171:AU1171),IF(D1171="C",7-SUM(AR1171:AU1171))))
        &lt;0,
        0,
        IF(D1171="A",13-SUM(AR1171:AU1171),IF(D1171="B",11-SUM(AR1171:AU1171),IF(D1171="C",7-SUM(AR1171:AU1171))))
      )
      *AE1171/C1171, 0
    )
    *C1171 = 0,
    0,
    ROUNDUP(
      IF(
        IF(D1171="A",13-SUM(AR1171:AU1171),IF(D1171="B",11-SUM(AR1171:AU1171),IF(D1171="C",7-SUM(AR1171:AU1171))))
        &lt;0,
        0,
        IF(D1171="A",13-SUM(AR1171:AU1171),IF(D1171="B",11-SUM(AR1171:AU1171),IF(D1171="C",7-SUM(AR1171:AU1171))))
      )
      *AE1171/C1171, 0
    ) *C1171
  )
)</f>
        <v>0</v>
      </c>
      <c r="AZ1171" s="26">
        <f>IF(OR(COUNTIF(AB1171,"&gt;="&amp;1.5)+COUNTIF(AA1171,"&gt;="&amp;1.5)+COUNTIF(Z1171,"&gt;="&amp;1.5)+COUNTIF(Y1171,"&gt;="&amp;1.5)+COUNTIF(X1171,"&gt;="&amp;1.5)&gt;=2,COUNTIF(AB1171,"&gt;="&amp;2)&gt;=1,AND(AA1171&gt;=1.5,AB1171&lt;=0.3,AI1171=0)),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+IFERROR(BA1171*C1171,0),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+IFERROR(BA1171*C1171,0),
IFERROR(AVERAGEIF(Tabela1[[#This Row],[COMPRA PADRÃO]:[COMPRA &gt;30%]],"&gt;"&amp;0,Tabela1[[#This Row],[COMPRA PADRÃO]:[COMPRA &gt;30%]]),
0))/Tabela1[[#This Row],[U/CX]],0)*Tabela1[[#This Row],[U/CX]])</f>
        <v>0</v>
      </c>
      <c r="BA1171" s="36"/>
      <c r="BB1171" s="19"/>
      <c r="BC1171" s="41"/>
      <c r="BD1171" s="43">
        <f t="shared" si="493"/>
        <v>0.30566037735849055</v>
      </c>
      <c r="BE1171" s="44">
        <f>Tabela1[[#This Row],[MÉDIA DIÁRIA]]*180</f>
        <v>55.018867924528301</v>
      </c>
      <c r="BF1171" s="44">
        <f>Tabela1[[#This Row],[MÉDIA DIÁRIA]]*IF(Tabela1[[#This Row],[ABC FAT]]="A",(13*22),IF(Tabela1[[#This Row],[ABC FAT]]="B",(9*22),IF(Tabela1[[#This Row],[ABC FAT]]="C",(3*22),0)))</f>
        <v>20.173584905660377</v>
      </c>
      <c r="BG1171" s="44">
        <f>SUM(Tabela1[[#This Row],[ESTOQUE TOTAL]],Tabela1[[#This Row],[TRÂNSITO TOTAL]])</f>
        <v>398</v>
      </c>
      <c r="BH11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1.8175582990397805E-2</v>
      </c>
    </row>
    <row r="1172" spans="1:61" x14ac:dyDescent="0.2">
      <c r="A1172" s="4" t="s">
        <v>34</v>
      </c>
      <c r="B1172" s="4" t="s">
        <v>526</v>
      </c>
      <c r="C1172" s="4">
        <v>500</v>
      </c>
      <c r="D1172" s="4" t="s">
        <v>85</v>
      </c>
      <c r="E1172" s="5">
        <v>30</v>
      </c>
      <c r="F1172" s="4">
        <v>20</v>
      </c>
      <c r="G1172" s="4">
        <v>10</v>
      </c>
      <c r="H1172" s="4">
        <v>80</v>
      </c>
      <c r="I1172" s="4">
        <v>20</v>
      </c>
      <c r="J1172" s="4"/>
      <c r="K1172" s="4">
        <v>10</v>
      </c>
      <c r="L1172" s="4"/>
      <c r="M1172" s="4">
        <v>10</v>
      </c>
      <c r="N1172" s="4">
        <v>10</v>
      </c>
      <c r="O1172" s="4"/>
      <c r="P1172" s="4">
        <v>10</v>
      </c>
      <c r="Q1172" s="13">
        <f t="shared" si="468"/>
        <v>1.35</v>
      </c>
      <c r="R1172" s="16">
        <f t="shared" si="469"/>
        <v>0.9</v>
      </c>
      <c r="S1172" s="16">
        <f t="shared" si="470"/>
        <v>0.45</v>
      </c>
      <c r="T1172" s="16">
        <f t="shared" si="471"/>
        <v>3.6</v>
      </c>
      <c r="U1172" s="16">
        <f t="shared" si="472"/>
        <v>0.9</v>
      </c>
      <c r="V1172" s="16">
        <f t="shared" si="473"/>
        <v>0</v>
      </c>
      <c r="W1172" s="16">
        <f t="shared" si="474"/>
        <v>0.45</v>
      </c>
      <c r="X1172" s="16">
        <f t="shared" si="475"/>
        <v>0</v>
      </c>
      <c r="Y1172" s="16">
        <f t="shared" si="476"/>
        <v>0.45</v>
      </c>
      <c r="Z1172" s="16">
        <f t="shared" si="477"/>
        <v>0.45</v>
      </c>
      <c r="AA1172" s="16">
        <f t="shared" si="478"/>
        <v>0</v>
      </c>
      <c r="AB1172" s="17">
        <f t="shared" si="479"/>
        <v>0.45</v>
      </c>
      <c r="AC1172" s="15">
        <v>2894.4</v>
      </c>
      <c r="AD1172" s="14">
        <f>AVERAGE(Tabela1[[#This Row],[202407-JUL]:[202506-JUN]])</f>
        <v>22.222222222222221</v>
      </c>
      <c r="AE1172" s="14">
        <f t="shared" si="480"/>
        <v>22.222222222222221</v>
      </c>
      <c r="AF1172" s="5">
        <v>0</v>
      </c>
      <c r="AG1172" s="6">
        <v>995</v>
      </c>
      <c r="AH1172" s="4">
        <v>0</v>
      </c>
      <c r="AI1172" s="23">
        <f>SUM(Tabela1[[#This Row],[ESTOQUE RJ]:[ESTOQUE SC]])</f>
        <v>995</v>
      </c>
      <c r="AJ1172" s="4">
        <v>0</v>
      </c>
      <c r="AK1172" s="4">
        <v>0</v>
      </c>
      <c r="AL1172" s="24">
        <f>SUM(Tabela1[[#This Row],[QTD CONTAINER]:[QTD FÁBRICA]])</f>
        <v>0</v>
      </c>
      <c r="AM1172" s="7">
        <f t="shared" si="481"/>
        <v>44.774999999999999</v>
      </c>
      <c r="AN1172" s="7">
        <f t="shared" si="482"/>
        <v>0</v>
      </c>
      <c r="AO1172" s="8">
        <f t="shared" si="483"/>
        <v>0</v>
      </c>
      <c r="AP1172" s="9">
        <f t="shared" si="484"/>
        <v>0</v>
      </c>
      <c r="AQ1172" s="25">
        <f t="shared" si="485"/>
        <v>44.774999999999999</v>
      </c>
      <c r="AR1172" s="18">
        <f t="shared" si="486"/>
        <v>44.774999999999999</v>
      </c>
      <c r="AS1172" s="7">
        <f t="shared" si="487"/>
        <v>0</v>
      </c>
      <c r="AT1172" s="8">
        <f t="shared" si="488"/>
        <v>0</v>
      </c>
      <c r="AU1172" s="9">
        <f t="shared" si="489"/>
        <v>0</v>
      </c>
      <c r="AV1172" s="10">
        <f t="shared" si="490"/>
        <v>44.774999999999999</v>
      </c>
      <c r="AW1172" s="22">
        <f t="shared" si="491"/>
        <v>0</v>
      </c>
      <c r="AX1172" s="5">
        <f t="shared" si="492"/>
        <v>0</v>
      </c>
      <c r="AY1172" s="4">
        <f>IF(
  AND(Tabela1[[#This Row],[GRUPO | ITEM]]="PALHETAS",NOT(OR(MID(Tabela1[[#This Row],[ITEM]],1,5)="YN-PF",MID(Tabela1[[#This Row],[ITEM]],1,5)="YN-PC"))),
  0,
  IF(
    ROUNDUP(
      IF(
        IF(D1172="A",13-SUM(AR1172:AU1172),IF(D1172="B",11-SUM(AR1172:AU1172),IF(D1172="C",7-SUM(AR1172:AU1172))))
        &lt;0,
        0,
        IF(D1172="A",13-SUM(AR1172:AU1172),IF(D1172="B",11-SUM(AR1172:AU1172),IF(D1172="C",7-SUM(AR1172:AU1172))))
      )
      *AE1172/C1172, 0
    )
    *C1172 = 0,
    0,
    ROUNDUP(
      IF(
        IF(D1172="A",13-SUM(AR1172:AU1172),IF(D1172="B",11-SUM(AR1172:AU1172),IF(D1172="C",7-SUM(AR1172:AU1172))))
        &lt;0,
        0,
        IF(D1172="A",13-SUM(AR1172:AU1172),IF(D1172="B",11-SUM(AR1172:AU1172),IF(D1172="C",7-SUM(AR1172:AU1172))))
      )
      *AE1172/C1172, 0
    ) *C1172
  )
)</f>
        <v>0</v>
      </c>
      <c r="AZ1172" s="26">
        <f>IF(OR(COUNTIF(AB1172,"&gt;="&amp;1.5)+COUNTIF(AA1172,"&gt;="&amp;1.5)+COUNTIF(Z1172,"&gt;="&amp;1.5)+COUNTIF(Y1172,"&gt;="&amp;1.5)+COUNTIF(X1172,"&gt;="&amp;1.5)&gt;=2,COUNTIF(AB1172,"&gt;="&amp;2)&gt;=1,AND(AA1172&gt;=1.5,AB1172&lt;=0.3,AI1172=0)),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+IFERROR(BA1172*C1172,0),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+IFERROR(BA1172*C1172,0),
IFERROR(AVERAGEIF(Tabela1[[#This Row],[COMPRA PADRÃO]:[COMPRA &gt;30%]],"&gt;"&amp;0,Tabela1[[#This Row],[COMPRA PADRÃO]:[COMPRA &gt;30%]]),
0))/Tabela1[[#This Row],[U/CX]],0)*Tabela1[[#This Row],[U/CX]])</f>
        <v>0</v>
      </c>
      <c r="BA1172" s="36"/>
      <c r="BB1172" s="19"/>
      <c r="BC1172" s="5"/>
      <c r="BD1172" s="43">
        <f t="shared" si="493"/>
        <v>0.75471698113207553</v>
      </c>
      <c r="BE1172" s="44">
        <f>Tabela1[[#This Row],[MÉDIA DIÁRIA]]*180</f>
        <v>135.84905660377359</v>
      </c>
      <c r="BF1172" s="44">
        <f>Tabela1[[#This Row],[MÉDIA DIÁRIA]]*IF(Tabela1[[#This Row],[ABC FAT]]="A",(13*22),IF(Tabela1[[#This Row],[ABC FAT]]="B",(9*22),IF(Tabela1[[#This Row],[ABC FAT]]="C",(3*22),0)))</f>
        <v>49.811320754716988</v>
      </c>
      <c r="BG1172" s="44">
        <f>SUM(Tabela1[[#This Row],[ESTOQUE TOTAL]],Tabela1[[#This Row],[TRÂNSITO TOTAL]])</f>
        <v>995</v>
      </c>
      <c r="BH11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7.3611111111111108E-3</v>
      </c>
    </row>
    <row r="1173" spans="1:61" x14ac:dyDescent="0.2">
      <c r="A1173" s="4" t="s">
        <v>269</v>
      </c>
      <c r="B1173" s="4" t="s">
        <v>1405</v>
      </c>
      <c r="C1173" s="4">
        <v>50</v>
      </c>
      <c r="D1173" s="4" t="s">
        <v>85</v>
      </c>
      <c r="E1173" s="5"/>
      <c r="F1173" s="4"/>
      <c r="G1173" s="4"/>
      <c r="H1173" s="4"/>
      <c r="I1173" s="4"/>
      <c r="J1173" s="4"/>
      <c r="K1173" s="4"/>
      <c r="L1173" s="4"/>
      <c r="M1173" s="4"/>
      <c r="N1173" s="4"/>
      <c r="O1173" s="4">
        <v>82</v>
      </c>
      <c r="P1173" s="4">
        <v>85</v>
      </c>
      <c r="Q1173" s="13">
        <f t="shared" si="468"/>
        <v>0</v>
      </c>
      <c r="R1173" s="16">
        <f t="shared" si="469"/>
        <v>0</v>
      </c>
      <c r="S1173" s="16">
        <f t="shared" si="470"/>
        <v>0</v>
      </c>
      <c r="T1173" s="16">
        <f t="shared" si="471"/>
        <v>0</v>
      </c>
      <c r="U1173" s="16">
        <f t="shared" si="472"/>
        <v>0</v>
      </c>
      <c r="V1173" s="16">
        <f t="shared" si="473"/>
        <v>0</v>
      </c>
      <c r="W1173" s="16">
        <f t="shared" si="474"/>
        <v>0</v>
      </c>
      <c r="X1173" s="16">
        <f t="shared" si="475"/>
        <v>0</v>
      </c>
      <c r="Y1173" s="16">
        <f t="shared" si="476"/>
        <v>0</v>
      </c>
      <c r="Z1173" s="16">
        <f t="shared" si="477"/>
        <v>0</v>
      </c>
      <c r="AA1173" s="16">
        <f t="shared" si="478"/>
        <v>0.98203592814371254</v>
      </c>
      <c r="AB1173" s="17">
        <f t="shared" si="479"/>
        <v>1.0179640718562875</v>
      </c>
      <c r="AC1173" s="15">
        <v>3048.1</v>
      </c>
      <c r="AD1173" s="14">
        <f>AVERAGE(Tabela1[[#This Row],[202407-JUL]:[202506-JUN]])</f>
        <v>83.5</v>
      </c>
      <c r="AE1173" s="14">
        <f t="shared" si="480"/>
        <v>83.5</v>
      </c>
      <c r="AF1173" s="5">
        <v>0</v>
      </c>
      <c r="AG1173" s="6">
        <v>781</v>
      </c>
      <c r="AH1173" s="4">
        <v>0</v>
      </c>
      <c r="AI1173" s="23">
        <f>SUM(Tabela1[[#This Row],[ESTOQUE RJ]:[ESTOQUE SC]])</f>
        <v>781</v>
      </c>
      <c r="AJ1173" s="4">
        <v>0</v>
      </c>
      <c r="AK1173" s="4">
        <v>0</v>
      </c>
      <c r="AL1173" s="24">
        <f>SUM(Tabela1[[#This Row],[QTD CONTAINER]:[QTD FÁBRICA]])</f>
        <v>0</v>
      </c>
      <c r="AM1173" s="7">
        <f t="shared" si="481"/>
        <v>9.3532934131736525</v>
      </c>
      <c r="AN1173" s="7">
        <f t="shared" si="482"/>
        <v>0</v>
      </c>
      <c r="AO1173" s="8">
        <f t="shared" si="483"/>
        <v>0</v>
      </c>
      <c r="AP1173" s="9">
        <f t="shared" si="484"/>
        <v>0</v>
      </c>
      <c r="AQ1173" s="25">
        <f t="shared" si="485"/>
        <v>9.3532934131736525</v>
      </c>
      <c r="AR1173" s="18">
        <f t="shared" si="486"/>
        <v>9.3532934131736525</v>
      </c>
      <c r="AS1173" s="7">
        <f t="shared" si="487"/>
        <v>0</v>
      </c>
      <c r="AT1173" s="8">
        <f t="shared" si="488"/>
        <v>0</v>
      </c>
      <c r="AU1173" s="9">
        <f t="shared" si="489"/>
        <v>0</v>
      </c>
      <c r="AV1173" s="10">
        <f t="shared" si="490"/>
        <v>9.3532934131736525</v>
      </c>
      <c r="AW1173" s="22">
        <f t="shared" si="491"/>
        <v>0</v>
      </c>
      <c r="AX1173" s="5">
        <f t="shared" si="492"/>
        <v>0</v>
      </c>
      <c r="AY1173" s="4">
        <f>IF(
  AND(Tabela1[[#This Row],[GRUPO | ITEM]]="PALHETAS",NOT(OR(MID(Tabela1[[#This Row],[ITEM]],1,5)="YN-PF",MID(Tabela1[[#This Row],[ITEM]],1,5)="YN-PC"))),
  0,
  IF(
    ROUNDUP(
      IF(
        IF(D1173="A",13-SUM(AR1173:AU1173),IF(D1173="B",11-SUM(AR1173:AU1173),IF(D1173="C",7-SUM(AR1173:AU1173))))
        &lt;0,
        0,
        IF(D1173="A",13-SUM(AR1173:AU1173),IF(D1173="B",11-SUM(AR1173:AU1173),IF(D1173="C",7-SUM(AR1173:AU1173))))
      )
      *AE1173/C1173, 0
    )
    *C1173 = 0,
    0,
    ROUNDUP(
      IF(
        IF(D1173="A",13-SUM(AR1173:AU1173),IF(D1173="B",11-SUM(AR1173:AU1173),IF(D1173="C",7-SUM(AR1173:AU1173))))
        &lt;0,
        0,
        IF(D1173="A",13-SUM(AR1173:AU1173),IF(D1173="B",11-SUM(AR1173:AU1173),IF(D1173="C",7-SUM(AR1173:AU1173))))
      )
      *AE1173/C1173, 0
    ) *C1173
  )
)</f>
        <v>0</v>
      </c>
      <c r="AZ1173" s="26">
        <f>IF(OR(COUNTIF(AB1173,"&gt;="&amp;1.5)+COUNTIF(AA1173,"&gt;="&amp;1.5)+COUNTIF(Z1173,"&gt;="&amp;1.5)+COUNTIF(Y1173,"&gt;="&amp;1.5)+COUNTIF(X1173,"&gt;="&amp;1.5)&gt;=2,COUNTIF(AB1173,"&gt;="&amp;2)&gt;=1,AND(AA1173&gt;=1.5,AB1173&lt;=0.3,AI1173=0)),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+IFERROR(BA1173*C1173,0),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+IFERROR(BA1173*C1173,0),
IFERROR(AVERAGEIF(Tabela1[[#This Row],[COMPRA PADRÃO]:[COMPRA &gt;30%]],"&gt;"&amp;0,Tabela1[[#This Row],[COMPRA PADRÃO]:[COMPRA &gt;30%]]),
0))/Tabela1[[#This Row],[U/CX]],0)*Tabela1[[#This Row],[U/CX]])</f>
        <v>0</v>
      </c>
      <c r="BA1173" s="36"/>
      <c r="BB1173" s="19"/>
      <c r="BC1173" s="5"/>
      <c r="BD1173" s="43">
        <f t="shared" si="493"/>
        <v>0.63018867924528299</v>
      </c>
      <c r="BE1173" s="44">
        <f>Tabela1[[#This Row],[MÉDIA DIÁRIA]]*180</f>
        <v>113.43396226415094</v>
      </c>
      <c r="BF1173" s="44">
        <f>Tabela1[[#This Row],[MÉDIA DIÁRIA]]*IF(Tabela1[[#This Row],[ABC FAT]]="A",(13*22),IF(Tabela1[[#This Row],[ABC FAT]]="B",(9*22),IF(Tabela1[[#This Row],[ABC FAT]]="C",(3*22),0)))</f>
        <v>41.592452830188677</v>
      </c>
      <c r="BG1173" s="44">
        <f>SUM(Tabela1[[#This Row],[ESTOQUE TOTAL]],Tabela1[[#This Row],[TRÂNSITO TOTAL]])</f>
        <v>781</v>
      </c>
      <c r="BH11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8.8157019294743851E-3</v>
      </c>
    </row>
    <row r="1174" spans="1:61" x14ac:dyDescent="0.2">
      <c r="A1174" s="4" t="s">
        <v>210</v>
      </c>
      <c r="B1174" s="4" t="s">
        <v>471</v>
      </c>
      <c r="C1174" s="4">
        <v>25</v>
      </c>
      <c r="D1174" s="4" t="s">
        <v>85</v>
      </c>
      <c r="E1174" s="5"/>
      <c r="F1174" s="4"/>
      <c r="G1174" s="4"/>
      <c r="H1174" s="4"/>
      <c r="I1174" s="4"/>
      <c r="J1174" s="4"/>
      <c r="K1174" s="4">
        <v>2</v>
      </c>
      <c r="L1174" s="4">
        <v>2</v>
      </c>
      <c r="M1174" s="4">
        <v>22</v>
      </c>
      <c r="N1174" s="4">
        <v>2</v>
      </c>
      <c r="O1174" s="4"/>
      <c r="P1174" s="4">
        <v>22</v>
      </c>
      <c r="Q1174" s="13">
        <f t="shared" si="468"/>
        <v>0</v>
      </c>
      <c r="R1174" s="16">
        <f t="shared" si="469"/>
        <v>0</v>
      </c>
      <c r="S1174" s="16">
        <f t="shared" si="470"/>
        <v>0</v>
      </c>
      <c r="T1174" s="16">
        <f t="shared" si="471"/>
        <v>0</v>
      </c>
      <c r="U1174" s="16">
        <f t="shared" si="472"/>
        <v>0</v>
      </c>
      <c r="V1174" s="16">
        <f t="shared" si="473"/>
        <v>0</v>
      </c>
      <c r="W1174" s="16">
        <f t="shared" si="474"/>
        <v>0.2</v>
      </c>
      <c r="X1174" s="16">
        <f t="shared" si="475"/>
        <v>0.2</v>
      </c>
      <c r="Y1174" s="16">
        <f t="shared" si="476"/>
        <v>2.2000000000000002</v>
      </c>
      <c r="Z1174" s="16">
        <f t="shared" si="477"/>
        <v>0.2</v>
      </c>
      <c r="AA1174" s="16">
        <f t="shared" si="478"/>
        <v>0</v>
      </c>
      <c r="AB1174" s="17">
        <f t="shared" si="479"/>
        <v>2.2000000000000002</v>
      </c>
      <c r="AC1174" s="15">
        <v>6442.4</v>
      </c>
      <c r="AD1174" s="14">
        <f>AVERAGE(Tabela1[[#This Row],[202407-JUL]:[202506-JUN]])</f>
        <v>10</v>
      </c>
      <c r="AE1174" s="14">
        <f t="shared" si="480"/>
        <v>22</v>
      </c>
      <c r="AF1174" s="5">
        <v>0</v>
      </c>
      <c r="AG1174" s="6">
        <v>48</v>
      </c>
      <c r="AH1174" s="4">
        <v>0</v>
      </c>
      <c r="AI1174" s="23">
        <f>SUM(Tabela1[[#This Row],[ESTOQUE RJ]:[ESTOQUE SC]])</f>
        <v>48</v>
      </c>
      <c r="AJ1174" s="4">
        <v>200</v>
      </c>
      <c r="AK1174" s="4">
        <v>0</v>
      </c>
      <c r="AL1174" s="24">
        <f>SUM(Tabela1[[#This Row],[QTD CONTAINER]:[QTD FÁBRICA]])</f>
        <v>200</v>
      </c>
      <c r="AM1174" s="7">
        <f t="shared" si="481"/>
        <v>4.8</v>
      </c>
      <c r="AN1174" s="7">
        <f t="shared" si="482"/>
        <v>0</v>
      </c>
      <c r="AO1174" s="8">
        <f t="shared" si="483"/>
        <v>20</v>
      </c>
      <c r="AP1174" s="9">
        <f t="shared" si="484"/>
        <v>0</v>
      </c>
      <c r="AQ1174" s="25">
        <f t="shared" si="485"/>
        <v>24.8</v>
      </c>
      <c r="AR1174" s="18">
        <f t="shared" si="486"/>
        <v>2.1818181818181817</v>
      </c>
      <c r="AS1174" s="7">
        <f t="shared" si="487"/>
        <v>0</v>
      </c>
      <c r="AT1174" s="8">
        <f t="shared" si="488"/>
        <v>9.0909090909090917</v>
      </c>
      <c r="AU1174" s="9">
        <f t="shared" si="489"/>
        <v>0</v>
      </c>
      <c r="AV1174" s="10">
        <f t="shared" si="490"/>
        <v>11.272727272727273</v>
      </c>
      <c r="AW1174" s="22">
        <f t="shared" si="491"/>
        <v>7.8125</v>
      </c>
      <c r="AX1174" s="5">
        <f t="shared" si="492"/>
        <v>0</v>
      </c>
      <c r="AY1174" s="4">
        <f>IF(
  AND(Tabela1[[#This Row],[GRUPO | ITEM]]="PALHETAS",NOT(OR(MID(Tabela1[[#This Row],[ITEM]],1,5)="YN-PF",MID(Tabela1[[#This Row],[ITEM]],1,5)="YN-PC"))),
  0,
  IF(
    ROUNDUP(
      IF(
        IF(D1174="A",13-SUM(AR1174:AU1174),IF(D1174="B",11-SUM(AR1174:AU1174),IF(D1174="C",7-SUM(AR1174:AU1174))))
        &lt;0,
        0,
        IF(D1174="A",13-SUM(AR1174:AU1174),IF(D1174="B",11-SUM(AR1174:AU1174),IF(D1174="C",7-SUM(AR1174:AU1174))))
      )
      *AE1174/C1174, 0
    )
    *C1174 = 0,
    0,
    ROUNDUP(
      IF(
        IF(D1174="A",13-SUM(AR1174:AU1174),IF(D1174="B",11-SUM(AR1174:AU1174),IF(D1174="C",7-SUM(AR1174:AU1174))))
        &lt;0,
        0,
        IF(D1174="A",13-SUM(AR1174:AU1174),IF(D1174="B",11-SUM(AR1174:AU1174),IF(D1174="C",7-SUM(AR1174:AU1174))))
      )
      *AE1174/C1174, 0
    ) *C1174
  )
)</f>
        <v>0</v>
      </c>
      <c r="AZ1174" s="26">
        <f>IF(OR(COUNTIF(AB1174,"&gt;="&amp;1.5)+COUNTIF(AA1174,"&gt;="&amp;1.5)+COUNTIF(Z1174,"&gt;="&amp;1.5)+COUNTIF(Y1174,"&gt;="&amp;1.5)+COUNTIF(X1174,"&gt;="&amp;1.5)&gt;=2,COUNTIF(AB1174,"&gt;="&amp;2)&gt;=1,AND(AA1174&gt;=1.5,AB1174&lt;=0.3,AI1174=0)),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+IFERROR(BA1174*C1174,0),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+IFERROR(BA1174*C1174,0),
IFERROR(AVERAGEIF(Tabela1[[#This Row],[COMPRA PADRÃO]:[COMPRA &gt;30%]],"&gt;"&amp;0,Tabela1[[#This Row],[COMPRA PADRÃO]:[COMPRA &gt;30%]]),
0))/Tabela1[[#This Row],[U/CX]],0)*Tabela1[[#This Row],[U/CX]])</f>
        <v>125</v>
      </c>
      <c r="BA1174" s="36"/>
      <c r="BB1174" s="19"/>
      <c r="BC1174" s="5"/>
      <c r="BD1174" s="43">
        <f t="shared" si="493"/>
        <v>0.18867924528301888</v>
      </c>
      <c r="BE1174" s="44">
        <f>Tabela1[[#This Row],[MÉDIA DIÁRIA]]*180</f>
        <v>33.962264150943398</v>
      </c>
      <c r="BF1174" s="44">
        <f>Tabela1[[#This Row],[MÉDIA DIÁRIA]]*IF(Tabela1[[#This Row],[ABC FAT]]="A",(13*22),IF(Tabela1[[#This Row],[ABC FAT]]="B",(9*22),IF(Tabela1[[#This Row],[ABC FAT]]="C",(3*22),0)))</f>
        <v>12.452830188679247</v>
      </c>
      <c r="BG1174" s="44">
        <f>SUM(Tabela1[[#This Row],[ESTOQUE TOTAL]],Tabela1[[#This Row],[TRÂNSITO TOTAL]])</f>
        <v>248</v>
      </c>
      <c r="BH11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2.9444444444444443E-2</v>
      </c>
    </row>
    <row r="1175" spans="1:61" x14ac:dyDescent="0.2">
      <c r="A1175" s="4" t="s">
        <v>994</v>
      </c>
      <c r="B1175" s="4" t="s">
        <v>1139</v>
      </c>
      <c r="C1175" s="4">
        <v>120</v>
      </c>
      <c r="D1175" s="4" t="s">
        <v>85</v>
      </c>
      <c r="E1175" s="5"/>
      <c r="F1175" s="4"/>
      <c r="G1175" s="4"/>
      <c r="H1175" s="4"/>
      <c r="I1175" s="4"/>
      <c r="J1175" s="4"/>
      <c r="K1175" s="4"/>
      <c r="L1175" s="4">
        <v>20</v>
      </c>
      <c r="M1175" s="4">
        <v>20</v>
      </c>
      <c r="N1175" s="4"/>
      <c r="O1175" s="4">
        <v>100</v>
      </c>
      <c r="P1175" s="4">
        <v>60</v>
      </c>
      <c r="Q1175" s="13">
        <f t="shared" si="468"/>
        <v>0</v>
      </c>
      <c r="R1175" s="16">
        <f t="shared" si="469"/>
        <v>0</v>
      </c>
      <c r="S1175" s="16">
        <f t="shared" si="470"/>
        <v>0</v>
      </c>
      <c r="T1175" s="16">
        <f t="shared" si="471"/>
        <v>0</v>
      </c>
      <c r="U1175" s="16">
        <f t="shared" si="472"/>
        <v>0</v>
      </c>
      <c r="V1175" s="16">
        <f t="shared" si="473"/>
        <v>0</v>
      </c>
      <c r="W1175" s="16">
        <f t="shared" si="474"/>
        <v>0</v>
      </c>
      <c r="X1175" s="16">
        <f t="shared" si="475"/>
        <v>0.4</v>
      </c>
      <c r="Y1175" s="16">
        <f t="shared" si="476"/>
        <v>0.4</v>
      </c>
      <c r="Z1175" s="16">
        <f t="shared" si="477"/>
        <v>0</v>
      </c>
      <c r="AA1175" s="16">
        <f t="shared" si="478"/>
        <v>2</v>
      </c>
      <c r="AB1175" s="17">
        <f t="shared" si="479"/>
        <v>1.2</v>
      </c>
      <c r="AC1175" s="15">
        <v>2618.4</v>
      </c>
      <c r="AD1175" s="14">
        <f>AVERAGE(Tabela1[[#This Row],[202407-JUL]:[202506-JUN]])</f>
        <v>50</v>
      </c>
      <c r="AE1175" s="14">
        <f t="shared" si="480"/>
        <v>50</v>
      </c>
      <c r="AF1175" s="5">
        <v>0</v>
      </c>
      <c r="AG1175" s="6">
        <v>980</v>
      </c>
      <c r="AH1175" s="4">
        <v>0</v>
      </c>
      <c r="AI1175" s="23">
        <f>SUM(Tabela1[[#This Row],[ESTOQUE RJ]:[ESTOQUE SC]])</f>
        <v>980</v>
      </c>
      <c r="AJ1175" s="4">
        <v>0</v>
      </c>
      <c r="AK1175" s="4">
        <v>0</v>
      </c>
      <c r="AL1175" s="24">
        <f>SUM(Tabela1[[#This Row],[QTD CONTAINER]:[QTD FÁBRICA]])</f>
        <v>0</v>
      </c>
      <c r="AM1175" s="7">
        <f t="shared" si="481"/>
        <v>19.600000000000001</v>
      </c>
      <c r="AN1175" s="7">
        <f t="shared" si="482"/>
        <v>0</v>
      </c>
      <c r="AO1175" s="8">
        <f t="shared" si="483"/>
        <v>0</v>
      </c>
      <c r="AP1175" s="9">
        <f t="shared" si="484"/>
        <v>0</v>
      </c>
      <c r="AQ1175" s="25">
        <f t="shared" si="485"/>
        <v>19.600000000000001</v>
      </c>
      <c r="AR1175" s="18">
        <f t="shared" si="486"/>
        <v>19.600000000000001</v>
      </c>
      <c r="AS1175" s="7">
        <f t="shared" si="487"/>
        <v>0</v>
      </c>
      <c r="AT1175" s="8">
        <f t="shared" si="488"/>
        <v>0</v>
      </c>
      <c r="AU1175" s="9">
        <f t="shared" si="489"/>
        <v>0</v>
      </c>
      <c r="AV1175" s="10">
        <f t="shared" si="490"/>
        <v>19.600000000000001</v>
      </c>
      <c r="AW1175" s="22">
        <f t="shared" si="491"/>
        <v>0</v>
      </c>
      <c r="AX1175" s="5">
        <f t="shared" si="492"/>
        <v>0</v>
      </c>
      <c r="AY1175" s="4">
        <f>IF(
  AND(Tabela1[[#This Row],[GRUPO | ITEM]]="PALHETAS",NOT(OR(MID(Tabela1[[#This Row],[ITEM]],1,5)="YN-PF",MID(Tabela1[[#This Row],[ITEM]],1,5)="YN-PC"))),
  0,
  IF(
    ROUNDUP(
      IF(
        IF(D1175="A",13-SUM(AR1175:AU1175),IF(D1175="B",11-SUM(AR1175:AU1175),IF(D1175="C",7-SUM(AR1175:AU1175))))
        &lt;0,
        0,
        IF(D1175="A",13-SUM(AR1175:AU1175),IF(D1175="B",11-SUM(AR1175:AU1175),IF(D1175="C",7-SUM(AR1175:AU1175))))
      )
      *AE1175/C1175, 0
    )
    *C1175 = 0,
    0,
    ROUNDUP(
      IF(
        IF(D1175="A",13-SUM(AR1175:AU1175),IF(D1175="B",11-SUM(AR1175:AU1175),IF(D1175="C",7-SUM(AR1175:AU1175))))
        &lt;0,
        0,
        IF(D1175="A",13-SUM(AR1175:AU1175),IF(D1175="B",11-SUM(AR1175:AU1175),IF(D1175="C",7-SUM(AR1175:AU1175))))
      )
      *AE1175/C1175, 0
    ) *C1175
  )
)</f>
        <v>0</v>
      </c>
      <c r="AZ1175" s="26">
        <f>IF(OR(COUNTIF(AB1175,"&gt;="&amp;1.5)+COUNTIF(AA1175,"&gt;="&amp;1.5)+COUNTIF(Z1175,"&gt;="&amp;1.5)+COUNTIF(Y1175,"&gt;="&amp;1.5)+COUNTIF(X1175,"&gt;="&amp;1.5)&gt;=2,COUNTIF(AB1175,"&gt;="&amp;2)&gt;=1,AND(AA1175&gt;=1.5,AB1175&lt;=0.3,AI1175=0)),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+IFERROR(BA1175*C1175,0),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+IFERROR(BA1175*C1175,0),
IFERROR(AVERAGEIF(Tabela1[[#This Row],[COMPRA PADRÃO]:[COMPRA &gt;30%]],"&gt;"&amp;0,Tabela1[[#This Row],[COMPRA PADRÃO]:[COMPRA &gt;30%]]),
0))/Tabela1[[#This Row],[U/CX]],0)*Tabela1[[#This Row],[U/CX]])</f>
        <v>0</v>
      </c>
      <c r="BA1175" s="36"/>
      <c r="BB1175" s="19"/>
      <c r="BC1175" s="5"/>
      <c r="BD1175" s="43">
        <f t="shared" si="493"/>
        <v>0.75471698113207553</v>
      </c>
      <c r="BE1175" s="44">
        <f>Tabela1[[#This Row],[MÉDIA DIÁRIA]]*180</f>
        <v>135.84905660377359</v>
      </c>
      <c r="BF1175" s="44">
        <f>Tabela1[[#This Row],[MÉDIA DIÁRIA]]*IF(Tabela1[[#This Row],[ABC FAT]]="A",(13*22),IF(Tabela1[[#This Row],[ABC FAT]]="B",(9*22),IF(Tabela1[[#This Row],[ABC FAT]]="C",(3*22),0)))</f>
        <v>49.811320754716988</v>
      </c>
      <c r="BG1175" s="44">
        <f>SUM(Tabela1[[#This Row],[ESTOQUE TOTAL]],Tabela1[[#This Row],[TRÂNSITO TOTAL]])</f>
        <v>980</v>
      </c>
      <c r="BH11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7.3611111111111108E-3</v>
      </c>
    </row>
    <row r="1176" spans="1:61" x14ac:dyDescent="0.2">
      <c r="A1176" s="4" t="s">
        <v>34</v>
      </c>
      <c r="B1176" s="4" t="s">
        <v>560</v>
      </c>
      <c r="C1176" s="4">
        <v>500</v>
      </c>
      <c r="D1176" s="4" t="s">
        <v>85</v>
      </c>
      <c r="E1176" s="5">
        <v>30</v>
      </c>
      <c r="F1176" s="4">
        <v>10</v>
      </c>
      <c r="G1176" s="4">
        <v>20</v>
      </c>
      <c r="H1176" s="4">
        <v>5</v>
      </c>
      <c r="I1176" s="4">
        <v>10</v>
      </c>
      <c r="J1176" s="4"/>
      <c r="K1176" s="4">
        <v>30</v>
      </c>
      <c r="L1176" s="4">
        <v>10</v>
      </c>
      <c r="M1176" s="4">
        <v>80</v>
      </c>
      <c r="N1176" s="4">
        <v>10</v>
      </c>
      <c r="O1176" s="4">
        <v>20</v>
      </c>
      <c r="P1176" s="4">
        <v>10</v>
      </c>
      <c r="Q1176" s="13">
        <f t="shared" si="468"/>
        <v>1.4042553191489362</v>
      </c>
      <c r="R1176" s="16">
        <f t="shared" si="469"/>
        <v>0.46808510638297873</v>
      </c>
      <c r="S1176" s="16">
        <f t="shared" si="470"/>
        <v>0.93617021276595747</v>
      </c>
      <c r="T1176" s="16">
        <f t="shared" si="471"/>
        <v>0.23404255319148937</v>
      </c>
      <c r="U1176" s="16">
        <f t="shared" si="472"/>
        <v>0.46808510638297873</v>
      </c>
      <c r="V1176" s="16">
        <f t="shared" si="473"/>
        <v>0</v>
      </c>
      <c r="W1176" s="16">
        <f t="shared" si="474"/>
        <v>1.4042553191489362</v>
      </c>
      <c r="X1176" s="16">
        <f t="shared" si="475"/>
        <v>0.46808510638297873</v>
      </c>
      <c r="Y1176" s="16">
        <f t="shared" si="476"/>
        <v>3.7446808510638299</v>
      </c>
      <c r="Z1176" s="16">
        <f t="shared" si="477"/>
        <v>0.46808510638297873</v>
      </c>
      <c r="AA1176" s="16">
        <f t="shared" si="478"/>
        <v>0.93617021276595747</v>
      </c>
      <c r="AB1176" s="17">
        <f t="shared" si="479"/>
        <v>0.46808510638297873</v>
      </c>
      <c r="AC1176" s="15">
        <v>3232.65</v>
      </c>
      <c r="AD1176" s="14">
        <f>AVERAGE(Tabela1[[#This Row],[202407-JUL]:[202506-JUN]])</f>
        <v>21.363636363636363</v>
      </c>
      <c r="AE1176" s="14">
        <f t="shared" si="480"/>
        <v>23</v>
      </c>
      <c r="AF1176" s="5">
        <v>0</v>
      </c>
      <c r="AG1176" s="6">
        <v>1063</v>
      </c>
      <c r="AH1176" s="4">
        <v>0</v>
      </c>
      <c r="AI1176" s="23">
        <f>SUM(Tabela1[[#This Row],[ESTOQUE RJ]:[ESTOQUE SC]])</f>
        <v>1063</v>
      </c>
      <c r="AJ1176" s="4">
        <v>0</v>
      </c>
      <c r="AK1176" s="4">
        <v>0</v>
      </c>
      <c r="AL1176" s="24">
        <f>SUM(Tabela1[[#This Row],[QTD CONTAINER]:[QTD FÁBRICA]])</f>
        <v>0</v>
      </c>
      <c r="AM1176" s="7">
        <f t="shared" si="481"/>
        <v>49.757446808510636</v>
      </c>
      <c r="AN1176" s="7">
        <f t="shared" si="482"/>
        <v>0</v>
      </c>
      <c r="AO1176" s="8">
        <f t="shared" si="483"/>
        <v>0</v>
      </c>
      <c r="AP1176" s="9">
        <f t="shared" si="484"/>
        <v>0</v>
      </c>
      <c r="AQ1176" s="25">
        <f t="shared" si="485"/>
        <v>49.757446808510636</v>
      </c>
      <c r="AR1176" s="18">
        <f t="shared" si="486"/>
        <v>46.217391304347828</v>
      </c>
      <c r="AS1176" s="7">
        <f t="shared" si="487"/>
        <v>0</v>
      </c>
      <c r="AT1176" s="8">
        <f t="shared" si="488"/>
        <v>0</v>
      </c>
      <c r="AU1176" s="9">
        <f t="shared" si="489"/>
        <v>0</v>
      </c>
      <c r="AV1176" s="10">
        <f t="shared" si="490"/>
        <v>46.217391304347828</v>
      </c>
      <c r="AW1176" s="22">
        <f t="shared" si="491"/>
        <v>0</v>
      </c>
      <c r="AX1176" s="5">
        <f t="shared" si="492"/>
        <v>0</v>
      </c>
      <c r="AY1176" s="4">
        <f>IF(
  AND(Tabela1[[#This Row],[GRUPO | ITEM]]="PALHETAS",NOT(OR(MID(Tabela1[[#This Row],[ITEM]],1,5)="YN-PF",MID(Tabela1[[#This Row],[ITEM]],1,5)="YN-PC"))),
  0,
  IF(
    ROUNDUP(
      IF(
        IF(D1176="A",13-SUM(AR1176:AU1176),IF(D1176="B",11-SUM(AR1176:AU1176),IF(D1176="C",7-SUM(AR1176:AU1176))))
        &lt;0,
        0,
        IF(D1176="A",13-SUM(AR1176:AU1176),IF(D1176="B",11-SUM(AR1176:AU1176),IF(D1176="C",7-SUM(AR1176:AU1176))))
      )
      *AE1176/C1176, 0
    )
    *C1176 = 0,
    0,
    ROUNDUP(
      IF(
        IF(D1176="A",13-SUM(AR1176:AU1176),IF(D1176="B",11-SUM(AR1176:AU1176),IF(D1176="C",7-SUM(AR1176:AU1176))))
        &lt;0,
        0,
        IF(D1176="A",13-SUM(AR1176:AU1176),IF(D1176="B",11-SUM(AR1176:AU1176),IF(D1176="C",7-SUM(AR1176:AU1176))))
      )
      *AE1176/C1176, 0
    ) *C1176
  )
)</f>
        <v>0</v>
      </c>
      <c r="AZ1176" s="26">
        <f>IF(OR(COUNTIF(AB1176,"&gt;="&amp;1.5)+COUNTIF(AA1176,"&gt;="&amp;1.5)+COUNTIF(Z1176,"&gt;="&amp;1.5)+COUNTIF(Y1176,"&gt;="&amp;1.5)+COUNTIF(X1176,"&gt;="&amp;1.5)&gt;=2,COUNTIF(AB1176,"&gt;="&amp;2)&gt;=1,AND(AA1176&gt;=1.5,AB1176&lt;=0.3,AI1176=0)),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+IFERROR(BA1176*C1176,0),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+IFERROR(BA1176*C1176,0),
IFERROR(AVERAGEIF(Tabela1[[#This Row],[COMPRA PADRÃO]:[COMPRA &gt;30%]],"&gt;"&amp;0,Tabela1[[#This Row],[COMPRA PADRÃO]:[COMPRA &gt;30%]]),
0))/Tabela1[[#This Row],[U/CX]],0)*Tabela1[[#This Row],[U/CX]])</f>
        <v>0</v>
      </c>
      <c r="BA1176" s="36"/>
      <c r="BB1176" s="19"/>
      <c r="BC1176" s="5"/>
      <c r="BD1176" s="43">
        <f t="shared" si="493"/>
        <v>0.8867924528301887</v>
      </c>
      <c r="BE1176" s="44">
        <f>Tabela1[[#This Row],[MÉDIA DIÁRIA]]*180</f>
        <v>159.62264150943398</v>
      </c>
      <c r="BF1176" s="44">
        <f>Tabela1[[#This Row],[MÉDIA DIÁRIA]]*IF(Tabela1[[#This Row],[ABC FAT]]="A",(13*22),IF(Tabela1[[#This Row],[ABC FAT]]="B",(9*22),IF(Tabela1[[#This Row],[ABC FAT]]="C",(3*22),0)))</f>
        <v>58.528301886792455</v>
      </c>
      <c r="BG1176" s="44">
        <f>SUM(Tabela1[[#This Row],[ESTOQUE TOTAL]],Tabela1[[#This Row],[TRÂNSITO TOTAL]])</f>
        <v>1063</v>
      </c>
      <c r="BH11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6.2647754137115834E-3</v>
      </c>
    </row>
    <row r="1177" spans="1:61" x14ac:dyDescent="0.2">
      <c r="A1177" s="4" t="s">
        <v>39</v>
      </c>
      <c r="B1177" s="4" t="s">
        <v>730</v>
      </c>
      <c r="C1177" s="4">
        <v>60</v>
      </c>
      <c r="D1177" s="4" t="s">
        <v>85</v>
      </c>
      <c r="E1177" s="5">
        <v>10</v>
      </c>
      <c r="F1177" s="4">
        <v>30</v>
      </c>
      <c r="G1177" s="4">
        <v>10</v>
      </c>
      <c r="H1177" s="4">
        <v>35</v>
      </c>
      <c r="I1177" s="4">
        <v>10</v>
      </c>
      <c r="J1177" s="4"/>
      <c r="K1177" s="4">
        <v>20</v>
      </c>
      <c r="L1177" s="4"/>
      <c r="M1177" s="4">
        <v>10</v>
      </c>
      <c r="N1177" s="4">
        <v>10</v>
      </c>
      <c r="O1177" s="4"/>
      <c r="P1177" s="4"/>
      <c r="Q1177" s="13">
        <f t="shared" si="468"/>
        <v>0.59259259259259256</v>
      </c>
      <c r="R1177" s="16">
        <f t="shared" si="469"/>
        <v>1.7777777777777777</v>
      </c>
      <c r="S1177" s="16">
        <f t="shared" si="470"/>
        <v>0.59259259259259256</v>
      </c>
      <c r="T1177" s="16">
        <f t="shared" si="471"/>
        <v>2.074074074074074</v>
      </c>
      <c r="U1177" s="16">
        <f t="shared" si="472"/>
        <v>0.59259259259259256</v>
      </c>
      <c r="V1177" s="16">
        <f t="shared" si="473"/>
        <v>0</v>
      </c>
      <c r="W1177" s="16">
        <f t="shared" si="474"/>
        <v>1.1851851851851851</v>
      </c>
      <c r="X1177" s="16">
        <f t="shared" si="475"/>
        <v>0</v>
      </c>
      <c r="Y1177" s="16">
        <f t="shared" si="476"/>
        <v>0.59259259259259256</v>
      </c>
      <c r="Z1177" s="16">
        <f t="shared" si="477"/>
        <v>0.59259259259259256</v>
      </c>
      <c r="AA1177" s="16">
        <f t="shared" si="478"/>
        <v>0</v>
      </c>
      <c r="AB1177" s="17">
        <f t="shared" si="479"/>
        <v>0</v>
      </c>
      <c r="AC1177" s="15">
        <v>6751.1</v>
      </c>
      <c r="AD1177" s="14">
        <f>AVERAGE(Tabela1[[#This Row],[202407-JUL]:[202506-JUN]])</f>
        <v>16.875</v>
      </c>
      <c r="AE1177" s="14">
        <f t="shared" si="480"/>
        <v>16.875</v>
      </c>
      <c r="AF1177" s="5">
        <v>0</v>
      </c>
      <c r="AG1177" s="6">
        <v>677</v>
      </c>
      <c r="AH1177" s="4">
        <v>0</v>
      </c>
      <c r="AI1177" s="23">
        <f>SUM(Tabela1[[#This Row],[ESTOQUE RJ]:[ESTOQUE SC]])</f>
        <v>677</v>
      </c>
      <c r="AJ1177" s="4">
        <v>0</v>
      </c>
      <c r="AK1177" s="4">
        <v>0</v>
      </c>
      <c r="AL1177" s="24">
        <f>SUM(Tabela1[[#This Row],[QTD CONTAINER]:[QTD FÁBRICA]])</f>
        <v>0</v>
      </c>
      <c r="AM1177" s="7">
        <f t="shared" si="481"/>
        <v>40.11851851851852</v>
      </c>
      <c r="AN1177" s="7">
        <f t="shared" si="482"/>
        <v>0</v>
      </c>
      <c r="AO1177" s="8">
        <f t="shared" si="483"/>
        <v>0</v>
      </c>
      <c r="AP1177" s="9">
        <f t="shared" si="484"/>
        <v>0</v>
      </c>
      <c r="AQ1177" s="25">
        <f t="shared" si="485"/>
        <v>40.11851851851852</v>
      </c>
      <c r="AR1177" s="18">
        <f t="shared" si="486"/>
        <v>40.11851851851852</v>
      </c>
      <c r="AS1177" s="7">
        <f t="shared" si="487"/>
        <v>0</v>
      </c>
      <c r="AT1177" s="8">
        <f t="shared" si="488"/>
        <v>0</v>
      </c>
      <c r="AU1177" s="9">
        <f t="shared" si="489"/>
        <v>0</v>
      </c>
      <c r="AV1177" s="10">
        <f t="shared" si="490"/>
        <v>40.11851851851852</v>
      </c>
      <c r="AW1177" s="22">
        <f t="shared" si="491"/>
        <v>0</v>
      </c>
      <c r="AX1177" s="5">
        <f t="shared" si="492"/>
        <v>0</v>
      </c>
      <c r="AY1177" s="4">
        <f>IF(
  AND(Tabela1[[#This Row],[GRUPO | ITEM]]="PALHETAS",NOT(OR(MID(Tabela1[[#This Row],[ITEM]],1,5)="YN-PF",MID(Tabela1[[#This Row],[ITEM]],1,5)="YN-PC"))),
  0,
  IF(
    ROUNDUP(
      IF(
        IF(D1177="A",13-SUM(AR1177:AU1177),IF(D1177="B",11-SUM(AR1177:AU1177),IF(D1177="C",7-SUM(AR1177:AU1177))))
        &lt;0,
        0,
        IF(D1177="A",13-SUM(AR1177:AU1177),IF(D1177="B",11-SUM(AR1177:AU1177),IF(D1177="C",7-SUM(AR1177:AU1177))))
      )
      *AE1177/C1177, 0
    )
    *C1177 = 0,
    0,
    ROUNDUP(
      IF(
        IF(D1177="A",13-SUM(AR1177:AU1177),IF(D1177="B",11-SUM(AR1177:AU1177),IF(D1177="C",7-SUM(AR1177:AU1177))))
        &lt;0,
        0,
        IF(D1177="A",13-SUM(AR1177:AU1177),IF(D1177="B",11-SUM(AR1177:AU1177),IF(D1177="C",7-SUM(AR1177:AU1177))))
      )
      *AE1177/C1177, 0
    ) *C1177
  )
)</f>
        <v>0</v>
      </c>
      <c r="AZ1177" s="26">
        <f>IF(OR(COUNTIF(AB1177,"&gt;="&amp;1.5)+COUNTIF(AA1177,"&gt;="&amp;1.5)+COUNTIF(Z1177,"&gt;="&amp;1.5)+COUNTIF(Y1177,"&gt;="&amp;1.5)+COUNTIF(X1177,"&gt;="&amp;1.5)&gt;=2,COUNTIF(AB1177,"&gt;="&amp;2)&gt;=1,AND(AA1177&gt;=1.5,AB1177&lt;=0.3,AI1177=0)),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+IFERROR(BA1177*C1177,0),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+IFERROR(BA1177*C1177,0),
IFERROR(AVERAGEIF(Tabela1[[#This Row],[COMPRA PADRÃO]:[COMPRA &gt;30%]],"&gt;"&amp;0,Tabela1[[#This Row],[COMPRA PADRÃO]:[COMPRA &gt;30%]]),
0))/Tabela1[[#This Row],[U/CX]],0)*Tabela1[[#This Row],[U/CX]])</f>
        <v>0</v>
      </c>
      <c r="BA1177" s="36"/>
      <c r="BB1177" s="19"/>
      <c r="BC1177" s="5"/>
      <c r="BD1177" s="43">
        <f t="shared" si="493"/>
        <v>0.50943396226415094</v>
      </c>
      <c r="BE1177" s="44">
        <f>Tabela1[[#This Row],[MÉDIA DIÁRIA]]*180</f>
        <v>91.698113207547166</v>
      </c>
      <c r="BF1177" s="44">
        <f>Tabela1[[#This Row],[MÉDIA DIÁRIA]]*IF(Tabela1[[#This Row],[ABC FAT]]="A",(13*22),IF(Tabela1[[#This Row],[ABC FAT]]="B",(9*22),IF(Tabela1[[#This Row],[ABC FAT]]="C",(3*22),0)))</f>
        <v>33.622641509433961</v>
      </c>
      <c r="BG1177" s="44">
        <f>SUM(Tabela1[[#This Row],[ESTOQUE TOTAL]],Tabela1[[#This Row],[TRÂNSITO TOTAL]])</f>
        <v>677</v>
      </c>
      <c r="BH11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1.0905349794238683E-2</v>
      </c>
    </row>
    <row r="1178" spans="1:61" x14ac:dyDescent="0.2">
      <c r="A1178" s="4" t="s">
        <v>34</v>
      </c>
      <c r="B1178" s="4" t="s">
        <v>581</v>
      </c>
      <c r="C1178" s="4">
        <v>200</v>
      </c>
      <c r="D1178" s="4" t="s">
        <v>85</v>
      </c>
      <c r="E1178" s="5">
        <v>10</v>
      </c>
      <c r="F1178" s="4">
        <v>10</v>
      </c>
      <c r="G1178" s="4">
        <v>15</v>
      </c>
      <c r="H1178" s="4">
        <v>10</v>
      </c>
      <c r="I1178" s="4"/>
      <c r="J1178" s="4">
        <v>20</v>
      </c>
      <c r="K1178" s="4"/>
      <c r="L1178" s="4">
        <v>10</v>
      </c>
      <c r="M1178" s="4"/>
      <c r="N1178" s="4"/>
      <c r="O1178" s="4">
        <v>20</v>
      </c>
      <c r="P1178" s="4"/>
      <c r="Q1178" s="13">
        <f t="shared" si="468"/>
        <v>0.73684210526315785</v>
      </c>
      <c r="R1178" s="16">
        <f t="shared" si="469"/>
        <v>0.73684210526315785</v>
      </c>
      <c r="S1178" s="16">
        <f t="shared" si="470"/>
        <v>1.1052631578947369</v>
      </c>
      <c r="T1178" s="16">
        <f t="shared" si="471"/>
        <v>0.73684210526315785</v>
      </c>
      <c r="U1178" s="16">
        <f t="shared" si="472"/>
        <v>0</v>
      </c>
      <c r="V1178" s="16">
        <f t="shared" si="473"/>
        <v>1.4736842105263157</v>
      </c>
      <c r="W1178" s="16">
        <f t="shared" si="474"/>
        <v>0</v>
      </c>
      <c r="X1178" s="16">
        <f t="shared" si="475"/>
        <v>0.73684210526315785</v>
      </c>
      <c r="Y1178" s="16">
        <f t="shared" si="476"/>
        <v>0</v>
      </c>
      <c r="Z1178" s="16">
        <f t="shared" si="477"/>
        <v>0</v>
      </c>
      <c r="AA1178" s="16">
        <f t="shared" si="478"/>
        <v>1.4736842105263157</v>
      </c>
      <c r="AB1178" s="17">
        <f t="shared" si="479"/>
        <v>0</v>
      </c>
      <c r="AC1178" s="15">
        <v>4102</v>
      </c>
      <c r="AD1178" s="14">
        <f>AVERAGE(Tabela1[[#This Row],[202407-JUL]:[202506-JUN]])</f>
        <v>13.571428571428571</v>
      </c>
      <c r="AE1178" s="14">
        <f t="shared" si="480"/>
        <v>13.571428571428571</v>
      </c>
      <c r="AF1178" s="5">
        <v>0</v>
      </c>
      <c r="AG1178" s="6">
        <v>475</v>
      </c>
      <c r="AH1178" s="4">
        <v>0</v>
      </c>
      <c r="AI1178" s="23">
        <f>SUM(Tabela1[[#This Row],[ESTOQUE RJ]:[ESTOQUE SC]])</f>
        <v>475</v>
      </c>
      <c r="AJ1178" s="4">
        <v>0</v>
      </c>
      <c r="AK1178" s="4">
        <v>0</v>
      </c>
      <c r="AL1178" s="24">
        <f>SUM(Tabela1[[#This Row],[QTD CONTAINER]:[QTD FÁBRICA]])</f>
        <v>0</v>
      </c>
      <c r="AM1178" s="7">
        <f t="shared" si="481"/>
        <v>35</v>
      </c>
      <c r="AN1178" s="7">
        <f t="shared" si="482"/>
        <v>0</v>
      </c>
      <c r="AO1178" s="8">
        <f t="shared" si="483"/>
        <v>0</v>
      </c>
      <c r="AP1178" s="9">
        <f t="shared" si="484"/>
        <v>0</v>
      </c>
      <c r="AQ1178" s="25">
        <f t="shared" si="485"/>
        <v>35</v>
      </c>
      <c r="AR1178" s="18">
        <f t="shared" si="486"/>
        <v>35</v>
      </c>
      <c r="AS1178" s="7">
        <f t="shared" si="487"/>
        <v>0</v>
      </c>
      <c r="AT1178" s="8">
        <f t="shared" si="488"/>
        <v>0</v>
      </c>
      <c r="AU1178" s="9">
        <f t="shared" si="489"/>
        <v>0</v>
      </c>
      <c r="AV1178" s="10">
        <f t="shared" si="490"/>
        <v>35</v>
      </c>
      <c r="AW1178" s="22">
        <f t="shared" si="491"/>
        <v>0</v>
      </c>
      <c r="AX1178" s="5">
        <f t="shared" si="492"/>
        <v>0</v>
      </c>
      <c r="AY1178" s="4">
        <f>IF(
  AND(Tabela1[[#This Row],[GRUPO | ITEM]]="PALHETAS",NOT(OR(MID(Tabela1[[#This Row],[ITEM]],1,5)="YN-PF",MID(Tabela1[[#This Row],[ITEM]],1,5)="YN-PC"))),
  0,
  IF(
    ROUNDUP(
      IF(
        IF(D1178="A",13-SUM(AR1178:AU1178),IF(D1178="B",11-SUM(AR1178:AU1178),IF(D1178="C",7-SUM(AR1178:AU1178))))
        &lt;0,
        0,
        IF(D1178="A",13-SUM(AR1178:AU1178),IF(D1178="B",11-SUM(AR1178:AU1178),IF(D1178="C",7-SUM(AR1178:AU1178))))
      )
      *AE1178/C1178, 0
    )
    *C1178 = 0,
    0,
    ROUNDUP(
      IF(
        IF(D1178="A",13-SUM(AR1178:AU1178),IF(D1178="B",11-SUM(AR1178:AU1178),IF(D1178="C",7-SUM(AR1178:AU1178))))
        &lt;0,
        0,
        IF(D1178="A",13-SUM(AR1178:AU1178),IF(D1178="B",11-SUM(AR1178:AU1178),IF(D1178="C",7-SUM(AR1178:AU1178))))
      )
      *AE1178/C1178, 0
    ) *C1178
  )
)</f>
        <v>0</v>
      </c>
      <c r="AZ1178" s="26">
        <f>IF(OR(COUNTIF(AB1178,"&gt;="&amp;1.5)+COUNTIF(AA1178,"&gt;="&amp;1.5)+COUNTIF(Z1178,"&gt;="&amp;1.5)+COUNTIF(Y1178,"&gt;="&amp;1.5)+COUNTIF(X1178,"&gt;="&amp;1.5)&gt;=2,COUNTIF(AB1178,"&gt;="&amp;2)&gt;=1,AND(AA1178&gt;=1.5,AB1178&lt;=0.3,AI1178=0)),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+IFERROR(BA1178*C1178,0),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+IFERROR(BA1178*C1178,0),
IFERROR(AVERAGEIF(Tabela1[[#This Row],[COMPRA PADRÃO]:[COMPRA &gt;30%]],"&gt;"&amp;0,Tabela1[[#This Row],[COMPRA PADRÃO]:[COMPRA &gt;30%]]),
0))/Tabela1[[#This Row],[U/CX]],0)*Tabela1[[#This Row],[U/CX]])</f>
        <v>0</v>
      </c>
      <c r="BA1178" s="36"/>
      <c r="BB1178" s="19"/>
      <c r="BC1178" s="41"/>
      <c r="BD1178" s="43">
        <f t="shared" si="493"/>
        <v>0.35849056603773582</v>
      </c>
      <c r="BE1178" s="44">
        <f>Tabela1[[#This Row],[MÉDIA DIÁRIA]]*180</f>
        <v>64.528301886792448</v>
      </c>
      <c r="BF1178" s="44">
        <f>Tabela1[[#This Row],[MÉDIA DIÁRIA]]*IF(Tabela1[[#This Row],[ABC FAT]]="A",(13*22),IF(Tabela1[[#This Row],[ABC FAT]]="B",(9*22),IF(Tabela1[[#This Row],[ABC FAT]]="C",(3*22),0)))</f>
        <v>23.660377358490564</v>
      </c>
      <c r="BG1178" s="44">
        <f>SUM(Tabela1[[#This Row],[ESTOQUE TOTAL]],Tabela1[[#This Row],[TRÂNSITO TOTAL]])</f>
        <v>475</v>
      </c>
      <c r="BH11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1.5497076023391815E-2</v>
      </c>
    </row>
    <row r="1179" spans="1:61" x14ac:dyDescent="0.2">
      <c r="A1179" s="4" t="s">
        <v>202</v>
      </c>
      <c r="B1179" s="4" t="s">
        <v>397</v>
      </c>
      <c r="C1179" s="4">
        <v>15</v>
      </c>
      <c r="D1179" s="4" t="s">
        <v>85</v>
      </c>
      <c r="E1179" s="5">
        <v>15</v>
      </c>
      <c r="F1179" s="4">
        <v>15</v>
      </c>
      <c r="G1179" s="4">
        <v>16</v>
      </c>
      <c r="H1179" s="4">
        <v>30</v>
      </c>
      <c r="I1179" s="4"/>
      <c r="J1179" s="4"/>
      <c r="K1179" s="4">
        <v>15</v>
      </c>
      <c r="L1179" s="4"/>
      <c r="M1179" s="4">
        <v>45</v>
      </c>
      <c r="N1179" s="4">
        <v>45</v>
      </c>
      <c r="O1179" s="4">
        <v>105</v>
      </c>
      <c r="P1179" s="4"/>
      <c r="Q1179" s="13">
        <f t="shared" si="468"/>
        <v>0.41958041958041958</v>
      </c>
      <c r="R1179" s="16">
        <f t="shared" si="469"/>
        <v>0.41958041958041958</v>
      </c>
      <c r="S1179" s="16">
        <f t="shared" si="470"/>
        <v>0.44755244755244755</v>
      </c>
      <c r="T1179" s="16">
        <f t="shared" si="471"/>
        <v>0.83916083916083917</v>
      </c>
      <c r="U1179" s="16">
        <f t="shared" si="472"/>
        <v>0</v>
      </c>
      <c r="V1179" s="16">
        <f t="shared" si="473"/>
        <v>0</v>
      </c>
      <c r="W1179" s="16">
        <f t="shared" si="474"/>
        <v>0.41958041958041958</v>
      </c>
      <c r="X1179" s="16">
        <f t="shared" si="475"/>
        <v>0</v>
      </c>
      <c r="Y1179" s="16">
        <f t="shared" si="476"/>
        <v>1.2587412587412588</v>
      </c>
      <c r="Z1179" s="16">
        <f t="shared" si="477"/>
        <v>1.2587412587412588</v>
      </c>
      <c r="AA1179" s="16">
        <f t="shared" si="478"/>
        <v>2.9370629370629371</v>
      </c>
      <c r="AB1179" s="17">
        <f t="shared" si="479"/>
        <v>0</v>
      </c>
      <c r="AC1179" s="15">
        <v>4049.95</v>
      </c>
      <c r="AD1179" s="14">
        <f>AVERAGE(Tabela1[[#This Row],[202407-JUL]:[202506-JUN]])</f>
        <v>35.75</v>
      </c>
      <c r="AE1179" s="14">
        <f t="shared" si="480"/>
        <v>35.75</v>
      </c>
      <c r="AF1179" s="5">
        <v>0</v>
      </c>
      <c r="AG1179" s="6">
        <v>540</v>
      </c>
      <c r="AH1179" s="4">
        <v>915</v>
      </c>
      <c r="AI1179" s="23">
        <f>SUM(Tabela1[[#This Row],[ESTOQUE RJ]:[ESTOQUE SC]])</f>
        <v>1455</v>
      </c>
      <c r="AJ1179" s="4">
        <v>0</v>
      </c>
      <c r="AK1179" s="4">
        <v>0</v>
      </c>
      <c r="AL1179" s="24">
        <f>SUM(Tabela1[[#This Row],[QTD CONTAINER]:[QTD FÁBRICA]])</f>
        <v>0</v>
      </c>
      <c r="AM1179" s="7">
        <f t="shared" si="481"/>
        <v>15.104895104895105</v>
      </c>
      <c r="AN1179" s="7">
        <f t="shared" si="482"/>
        <v>25.594405594405593</v>
      </c>
      <c r="AO1179" s="8">
        <f t="shared" si="483"/>
        <v>0</v>
      </c>
      <c r="AP1179" s="9">
        <f t="shared" si="484"/>
        <v>0</v>
      </c>
      <c r="AQ1179" s="25">
        <f t="shared" si="485"/>
        <v>40.6993006993007</v>
      </c>
      <c r="AR1179" s="18">
        <f t="shared" si="486"/>
        <v>15.104895104895105</v>
      </c>
      <c r="AS1179" s="7">
        <f t="shared" si="487"/>
        <v>25.594405594405593</v>
      </c>
      <c r="AT1179" s="8">
        <f t="shared" si="488"/>
        <v>0</v>
      </c>
      <c r="AU1179" s="9">
        <f t="shared" si="489"/>
        <v>0</v>
      </c>
      <c r="AV1179" s="10">
        <f t="shared" si="490"/>
        <v>40.6993006993007</v>
      </c>
      <c r="AW1179" s="22">
        <f t="shared" si="491"/>
        <v>0</v>
      </c>
      <c r="AX1179" s="5">
        <f t="shared" si="492"/>
        <v>0</v>
      </c>
      <c r="AY1179" s="4">
        <f>IF(
  AND(Tabela1[[#This Row],[GRUPO | ITEM]]="PALHETAS",NOT(OR(MID(Tabela1[[#This Row],[ITEM]],1,5)="YN-PF",MID(Tabela1[[#This Row],[ITEM]],1,5)="YN-PC"))),
  0,
  IF(
    ROUNDUP(
      IF(
        IF(D1179="A",13-SUM(AR1179:AU1179),IF(D1179="B",11-SUM(AR1179:AU1179),IF(D1179="C",7-SUM(AR1179:AU1179))))
        &lt;0,
        0,
        IF(D1179="A",13-SUM(AR1179:AU1179),IF(D1179="B",11-SUM(AR1179:AU1179),IF(D1179="C",7-SUM(AR1179:AU1179))))
      )
      *AE1179/C1179, 0
    )
    *C1179 = 0,
    0,
    ROUNDUP(
      IF(
        IF(D1179="A",13-SUM(AR1179:AU1179),IF(D1179="B",11-SUM(AR1179:AU1179),IF(D1179="C",7-SUM(AR1179:AU1179))))
        &lt;0,
        0,
        IF(D1179="A",13-SUM(AR1179:AU1179),IF(D1179="B",11-SUM(AR1179:AU1179),IF(D1179="C",7-SUM(AR1179:AU1179))))
      )
      *AE1179/C1179, 0
    ) *C1179
  )
)</f>
        <v>0</v>
      </c>
      <c r="AZ1179" s="26">
        <f>IF(OR(COUNTIF(AB1179,"&gt;="&amp;1.5)+COUNTIF(AA1179,"&gt;="&amp;1.5)+COUNTIF(Z1179,"&gt;="&amp;1.5)+COUNTIF(Y1179,"&gt;="&amp;1.5)+COUNTIF(X1179,"&gt;="&amp;1.5)&gt;=2,COUNTIF(AB1179,"&gt;="&amp;2)&gt;=1,AND(AA1179&gt;=1.5,AB1179&lt;=0.3,AI1179=0)),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+IFERROR(BA1179*C1179,0),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+IFERROR(BA1179*C1179,0),
IFERROR(AVERAGEIF(Tabela1[[#This Row],[COMPRA PADRÃO]:[COMPRA &gt;30%]],"&gt;"&amp;0,Tabela1[[#This Row],[COMPRA PADRÃO]:[COMPRA &gt;30%]]),
0))/Tabela1[[#This Row],[U/CX]],0)*Tabela1[[#This Row],[U/CX]])</f>
        <v>0</v>
      </c>
      <c r="BA1179" s="36"/>
      <c r="BB1179" s="19"/>
      <c r="BC1179" s="41"/>
      <c r="BD1179" s="43">
        <f t="shared" si="493"/>
        <v>1.0792452830188679</v>
      </c>
      <c r="BE1179" s="44">
        <f>Tabela1[[#This Row],[MÉDIA DIÁRIA]]*180</f>
        <v>194.26415094339623</v>
      </c>
      <c r="BF1179" s="44">
        <f>Tabela1[[#This Row],[MÉDIA DIÁRIA]]*IF(Tabela1[[#This Row],[ABC FAT]]="A",(13*22),IF(Tabela1[[#This Row],[ABC FAT]]="B",(9*22),IF(Tabela1[[#This Row],[ABC FAT]]="C",(3*22),0)))</f>
        <v>71.230188679245288</v>
      </c>
      <c r="BG1179" s="44">
        <f>SUM(Tabela1[[#This Row],[ESTOQUE TOTAL]],Tabela1[[#This Row],[TRÂNSITO TOTAL]])</f>
        <v>1455</v>
      </c>
      <c r="BH11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5.1476301476301471E-3</v>
      </c>
    </row>
    <row r="1180" spans="1:61" x14ac:dyDescent="0.2">
      <c r="A1180" s="4" t="s">
        <v>34</v>
      </c>
      <c r="B1180" s="4" t="s">
        <v>1270</v>
      </c>
      <c r="C1180" s="4">
        <v>100</v>
      </c>
      <c r="D1180" s="4" t="s">
        <v>85</v>
      </c>
      <c r="E1180" s="5"/>
      <c r="F1180" s="4">
        <v>10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>
        <v>20</v>
      </c>
      <c r="Q1180" s="13">
        <f t="shared" si="468"/>
        <v>0</v>
      </c>
      <c r="R1180" s="16">
        <f t="shared" si="469"/>
        <v>0.66666666666666663</v>
      </c>
      <c r="S1180" s="16">
        <f t="shared" si="470"/>
        <v>0</v>
      </c>
      <c r="T1180" s="16">
        <f t="shared" si="471"/>
        <v>0</v>
      </c>
      <c r="U1180" s="16">
        <f t="shared" si="472"/>
        <v>0</v>
      </c>
      <c r="V1180" s="16">
        <f t="shared" si="473"/>
        <v>0</v>
      </c>
      <c r="W1180" s="16">
        <f t="shared" si="474"/>
        <v>0</v>
      </c>
      <c r="X1180" s="16">
        <f t="shared" si="475"/>
        <v>0</v>
      </c>
      <c r="Y1180" s="16">
        <f t="shared" si="476"/>
        <v>0</v>
      </c>
      <c r="Z1180" s="16">
        <f t="shared" si="477"/>
        <v>0</v>
      </c>
      <c r="AA1180" s="16">
        <f t="shared" si="478"/>
        <v>0</v>
      </c>
      <c r="AB1180" s="17">
        <f t="shared" si="479"/>
        <v>1.3333333333333333</v>
      </c>
      <c r="AC1180" s="15">
        <v>704.2</v>
      </c>
      <c r="AD1180" s="14">
        <f>AVERAGE(Tabela1[[#This Row],[202407-JUL]:[202506-JUN]])</f>
        <v>15</v>
      </c>
      <c r="AE1180" s="14">
        <f t="shared" si="480"/>
        <v>15</v>
      </c>
      <c r="AF1180" s="5">
        <v>0</v>
      </c>
      <c r="AG1180" s="6">
        <v>156</v>
      </c>
      <c r="AH1180" s="4">
        <v>0</v>
      </c>
      <c r="AI1180" s="23">
        <f>SUM(Tabela1[[#This Row],[ESTOQUE RJ]:[ESTOQUE SC]])</f>
        <v>156</v>
      </c>
      <c r="AJ1180" s="4">
        <v>0</v>
      </c>
      <c r="AK1180" s="4">
        <v>0</v>
      </c>
      <c r="AL1180" s="24">
        <f>SUM(Tabela1[[#This Row],[QTD CONTAINER]:[QTD FÁBRICA]])</f>
        <v>0</v>
      </c>
      <c r="AM1180" s="7">
        <f t="shared" si="481"/>
        <v>10.4</v>
      </c>
      <c r="AN1180" s="7">
        <f t="shared" si="482"/>
        <v>0</v>
      </c>
      <c r="AO1180" s="8">
        <f t="shared" si="483"/>
        <v>0</v>
      </c>
      <c r="AP1180" s="9">
        <f t="shared" si="484"/>
        <v>0</v>
      </c>
      <c r="AQ1180" s="25">
        <f t="shared" si="485"/>
        <v>10.4</v>
      </c>
      <c r="AR1180" s="18">
        <f t="shared" si="486"/>
        <v>10.4</v>
      </c>
      <c r="AS1180" s="7">
        <f t="shared" si="487"/>
        <v>0</v>
      </c>
      <c r="AT1180" s="8">
        <f t="shared" si="488"/>
        <v>0</v>
      </c>
      <c r="AU1180" s="9">
        <f t="shared" si="489"/>
        <v>0</v>
      </c>
      <c r="AV1180" s="10">
        <f t="shared" si="490"/>
        <v>10.4</v>
      </c>
      <c r="AW1180" s="22">
        <f t="shared" si="491"/>
        <v>0</v>
      </c>
      <c r="AX1180" s="5">
        <f t="shared" si="492"/>
        <v>0</v>
      </c>
      <c r="AY1180" s="4">
        <f>IF(
  AND(Tabela1[[#This Row],[GRUPO | ITEM]]="PALHETAS",NOT(OR(MID(Tabela1[[#This Row],[ITEM]],1,5)="YN-PF",MID(Tabela1[[#This Row],[ITEM]],1,5)="YN-PC"))),
  0,
  IF(
    ROUNDUP(
      IF(
        IF(D1180="A",13-SUM(AR1180:AU1180),IF(D1180="B",11-SUM(AR1180:AU1180),IF(D1180="C",7-SUM(AR1180:AU1180))))
        &lt;0,
        0,
        IF(D1180="A",13-SUM(AR1180:AU1180),IF(D1180="B",11-SUM(AR1180:AU1180),IF(D1180="C",7-SUM(AR1180:AU1180))))
      )
      *AE1180/C1180, 0
    )
    *C1180 = 0,
    0,
    ROUNDUP(
      IF(
        IF(D1180="A",13-SUM(AR1180:AU1180),IF(D1180="B",11-SUM(AR1180:AU1180),IF(D1180="C",7-SUM(AR1180:AU1180))))
        &lt;0,
        0,
        IF(D1180="A",13-SUM(AR1180:AU1180),IF(D1180="B",11-SUM(AR1180:AU1180),IF(D1180="C",7-SUM(AR1180:AU1180))))
      )
      *AE1180/C1180, 0
    ) *C1180
  )
)</f>
        <v>0</v>
      </c>
      <c r="AZ1180" s="26">
        <f>IF(OR(COUNTIF(AB1180,"&gt;="&amp;1.5)+COUNTIF(AA1180,"&gt;="&amp;1.5)+COUNTIF(Z1180,"&gt;="&amp;1.5)+COUNTIF(Y1180,"&gt;="&amp;1.5)+COUNTIF(X1180,"&gt;="&amp;1.5)&gt;=2,COUNTIF(AB1180,"&gt;="&amp;2)&gt;=1,AND(AA1180&gt;=1.5,AB1180&lt;=0.3,AI1180=0)),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+IFERROR(BA1180*C1180,0),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+IFERROR(BA1180*C1180,0),
IFERROR(AVERAGEIF(Tabela1[[#This Row],[COMPRA PADRÃO]:[COMPRA &gt;30%]],"&gt;"&amp;0,Tabela1[[#This Row],[COMPRA PADRÃO]:[COMPRA &gt;30%]]),
0))/Tabela1[[#This Row],[U/CX]],0)*Tabela1[[#This Row],[U/CX]])</f>
        <v>0</v>
      </c>
      <c r="BA1180" s="36"/>
      <c r="BB1180" s="19"/>
      <c r="BC1180" s="5"/>
      <c r="BD1180" s="43">
        <f t="shared" si="493"/>
        <v>0.11320754716981132</v>
      </c>
      <c r="BE1180" s="44">
        <f>Tabela1[[#This Row],[MÉDIA DIÁRIA]]*180</f>
        <v>20.377358490566039</v>
      </c>
      <c r="BF1180" s="44">
        <f>Tabela1[[#This Row],[MÉDIA DIÁRIA]]*IF(Tabela1[[#This Row],[ABC FAT]]="A",(13*22),IF(Tabela1[[#This Row],[ABC FAT]]="B",(9*22),IF(Tabela1[[#This Row],[ABC FAT]]="C",(3*22),0)))</f>
        <v>7.4716981132075473</v>
      </c>
      <c r="BG1180" s="44">
        <f>SUM(Tabela1[[#This Row],[ESTOQUE TOTAL]],Tabela1[[#This Row],[TRÂNSITO TOTAL]])</f>
        <v>156</v>
      </c>
      <c r="BH11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181" spans="1:61" x14ac:dyDescent="0.2">
      <c r="A1181" s="4" t="s">
        <v>414</v>
      </c>
      <c r="B1181" s="4" t="s">
        <v>429</v>
      </c>
      <c r="C1181" s="4">
        <v>50</v>
      </c>
      <c r="D1181" s="4" t="s">
        <v>85</v>
      </c>
      <c r="E1181" s="5">
        <v>50</v>
      </c>
      <c r="F1181" s="4">
        <v>60</v>
      </c>
      <c r="G1181" s="4">
        <v>50</v>
      </c>
      <c r="H1181" s="4"/>
      <c r="I1181" s="4">
        <v>20</v>
      </c>
      <c r="J1181" s="4">
        <v>40</v>
      </c>
      <c r="K1181" s="4">
        <v>70</v>
      </c>
      <c r="L1181" s="4"/>
      <c r="M1181" s="4"/>
      <c r="N1181" s="4">
        <v>50</v>
      </c>
      <c r="O1181" s="4"/>
      <c r="P1181" s="4">
        <v>20</v>
      </c>
      <c r="Q1181" s="13">
        <f t="shared" si="468"/>
        <v>1.1111111111111112</v>
      </c>
      <c r="R1181" s="16">
        <f t="shared" si="469"/>
        <v>1.3333333333333333</v>
      </c>
      <c r="S1181" s="16">
        <f t="shared" si="470"/>
        <v>1.1111111111111112</v>
      </c>
      <c r="T1181" s="16">
        <f t="shared" si="471"/>
        <v>0</v>
      </c>
      <c r="U1181" s="16">
        <f t="shared" si="472"/>
        <v>0.44444444444444442</v>
      </c>
      <c r="V1181" s="16">
        <f t="shared" si="473"/>
        <v>0.88888888888888884</v>
      </c>
      <c r="W1181" s="16">
        <f t="shared" si="474"/>
        <v>1.5555555555555556</v>
      </c>
      <c r="X1181" s="16">
        <f t="shared" si="475"/>
        <v>0</v>
      </c>
      <c r="Y1181" s="16">
        <f t="shared" si="476"/>
        <v>0</v>
      </c>
      <c r="Z1181" s="16">
        <f t="shared" si="477"/>
        <v>1.1111111111111112</v>
      </c>
      <c r="AA1181" s="16">
        <f t="shared" si="478"/>
        <v>0</v>
      </c>
      <c r="AB1181" s="17">
        <f t="shared" si="479"/>
        <v>0.44444444444444442</v>
      </c>
      <c r="AC1181" s="15">
        <v>13545.3</v>
      </c>
      <c r="AD1181" s="14">
        <f>AVERAGE(Tabela1[[#This Row],[202407-JUL]:[202506-JUN]])</f>
        <v>45</v>
      </c>
      <c r="AE1181" s="14">
        <f t="shared" si="480"/>
        <v>45</v>
      </c>
      <c r="AF1181" s="5">
        <v>4</v>
      </c>
      <c r="AG1181" s="6">
        <v>1722</v>
      </c>
      <c r="AH1181" s="4">
        <v>100</v>
      </c>
      <c r="AI1181" s="23">
        <f>SUM(Tabela1[[#This Row],[ESTOQUE RJ]:[ESTOQUE SC]])</f>
        <v>1822</v>
      </c>
      <c r="AJ1181" s="4">
        <v>0</v>
      </c>
      <c r="AK1181" s="4">
        <v>0</v>
      </c>
      <c r="AL1181" s="24">
        <f>SUM(Tabela1[[#This Row],[QTD CONTAINER]:[QTD FÁBRICA]])</f>
        <v>0</v>
      </c>
      <c r="AM1181" s="7">
        <f t="shared" si="481"/>
        <v>38.266666666666666</v>
      </c>
      <c r="AN1181" s="7">
        <f t="shared" si="482"/>
        <v>2.2222222222222223</v>
      </c>
      <c r="AO1181" s="8">
        <f t="shared" si="483"/>
        <v>0</v>
      </c>
      <c r="AP1181" s="9">
        <f t="shared" si="484"/>
        <v>0</v>
      </c>
      <c r="AQ1181" s="25">
        <f t="shared" si="485"/>
        <v>40.488888888888887</v>
      </c>
      <c r="AR1181" s="18">
        <f t="shared" si="486"/>
        <v>38.266666666666666</v>
      </c>
      <c r="AS1181" s="7">
        <f t="shared" si="487"/>
        <v>2.2222222222222223</v>
      </c>
      <c r="AT1181" s="8">
        <f t="shared" si="488"/>
        <v>0</v>
      </c>
      <c r="AU1181" s="9">
        <f t="shared" si="489"/>
        <v>0</v>
      </c>
      <c r="AV1181" s="10">
        <f t="shared" si="490"/>
        <v>40.488888888888887</v>
      </c>
      <c r="AW1181" s="22">
        <f t="shared" si="491"/>
        <v>0</v>
      </c>
      <c r="AX1181" s="5">
        <f t="shared" si="492"/>
        <v>0</v>
      </c>
      <c r="AY1181" s="4">
        <f>IF(
  AND(Tabela1[[#This Row],[GRUPO | ITEM]]="PALHETAS",NOT(OR(MID(Tabela1[[#This Row],[ITEM]],1,5)="YN-PF",MID(Tabela1[[#This Row],[ITEM]],1,5)="YN-PC"))),
  0,
  IF(
    ROUNDUP(
      IF(
        IF(D1181="A",13-SUM(AR1181:AU1181),IF(D1181="B",11-SUM(AR1181:AU1181),IF(D1181="C",7-SUM(AR1181:AU1181))))
        &lt;0,
        0,
        IF(D1181="A",13-SUM(AR1181:AU1181),IF(D1181="B",11-SUM(AR1181:AU1181),IF(D1181="C",7-SUM(AR1181:AU1181))))
      )
      *AE1181/C1181, 0
    )
    *C1181 = 0,
    0,
    ROUNDUP(
      IF(
        IF(D1181="A",13-SUM(AR1181:AU1181),IF(D1181="B",11-SUM(AR1181:AU1181),IF(D1181="C",7-SUM(AR1181:AU1181))))
        &lt;0,
        0,
        IF(D1181="A",13-SUM(AR1181:AU1181),IF(D1181="B",11-SUM(AR1181:AU1181),IF(D1181="C",7-SUM(AR1181:AU1181))))
      )
      *AE1181/C1181, 0
    ) *C1181
  )
)</f>
        <v>0</v>
      </c>
      <c r="AZ1181" s="26">
        <f>IF(OR(COUNTIF(AB1181,"&gt;="&amp;1.5)+COUNTIF(AA1181,"&gt;="&amp;1.5)+COUNTIF(Z1181,"&gt;="&amp;1.5)+COUNTIF(Y1181,"&gt;="&amp;1.5)+COUNTIF(X1181,"&gt;="&amp;1.5)&gt;=2,COUNTIF(AB1181,"&gt;="&amp;2)&gt;=1,AND(AA1181&gt;=1.5,AB1181&lt;=0.3,AI1181=0)),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+IFERROR(BA1181*C1181,0),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+IFERROR(BA1181*C1181,0),
IFERROR(AVERAGEIF(Tabela1[[#This Row],[COMPRA PADRÃO]:[COMPRA &gt;30%]],"&gt;"&amp;0,Tabela1[[#This Row],[COMPRA PADRÃO]:[COMPRA &gt;30%]]),
0))/Tabela1[[#This Row],[U/CX]],0)*Tabela1[[#This Row],[U/CX]])</f>
        <v>0</v>
      </c>
      <c r="BA1181" s="36"/>
      <c r="BB1181" s="19"/>
      <c r="BC1181" s="5"/>
      <c r="BD1181" s="43">
        <f t="shared" si="493"/>
        <v>1.3584905660377358</v>
      </c>
      <c r="BE1181" s="44">
        <f>Tabela1[[#This Row],[MÉDIA DIÁRIA]]*180</f>
        <v>244.52830188679243</v>
      </c>
      <c r="BF1181" s="44">
        <f>Tabela1[[#This Row],[MÉDIA DIÁRIA]]*IF(Tabela1[[#This Row],[ABC FAT]]="A",(13*22),IF(Tabela1[[#This Row],[ABC FAT]]="B",(9*22),IF(Tabela1[[#This Row],[ABC FAT]]="C",(3*22),0)))</f>
        <v>89.660377358490564</v>
      </c>
      <c r="BG1181" s="44">
        <f>SUM(Tabela1[[#This Row],[ESTOQUE TOTAL]],Tabela1[[#This Row],[TRÂNSITO TOTAL]])</f>
        <v>1822</v>
      </c>
      <c r="BH11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4.0895061728395063E-3</v>
      </c>
    </row>
    <row r="1182" spans="1:61" x14ac:dyDescent="0.2">
      <c r="A1182" s="4" t="s">
        <v>117</v>
      </c>
      <c r="B1182" s="4" t="s">
        <v>1082</v>
      </c>
      <c r="C1182" s="4">
        <v>60</v>
      </c>
      <c r="D1182" s="4" t="s">
        <v>85</v>
      </c>
      <c r="E1182" s="5"/>
      <c r="F1182" s="4"/>
      <c r="G1182" s="4"/>
      <c r="H1182" s="4"/>
      <c r="I1182" s="4"/>
      <c r="J1182" s="4"/>
      <c r="K1182" s="4"/>
      <c r="L1182" s="4">
        <v>60</v>
      </c>
      <c r="M1182" s="4">
        <v>150</v>
      </c>
      <c r="N1182" s="4">
        <v>30</v>
      </c>
      <c r="O1182" s="4">
        <v>210</v>
      </c>
      <c r="P1182" s="4">
        <v>30</v>
      </c>
      <c r="Q1182" s="13">
        <f t="shared" si="468"/>
        <v>0</v>
      </c>
      <c r="R1182" s="16">
        <f t="shared" si="469"/>
        <v>0</v>
      </c>
      <c r="S1182" s="16">
        <f t="shared" si="470"/>
        <v>0</v>
      </c>
      <c r="T1182" s="16">
        <f t="shared" si="471"/>
        <v>0</v>
      </c>
      <c r="U1182" s="16">
        <f t="shared" si="472"/>
        <v>0</v>
      </c>
      <c r="V1182" s="16">
        <f t="shared" si="473"/>
        <v>0</v>
      </c>
      <c r="W1182" s="16">
        <f t="shared" si="474"/>
        <v>0</v>
      </c>
      <c r="X1182" s="16">
        <f t="shared" si="475"/>
        <v>0.625</v>
      </c>
      <c r="Y1182" s="16">
        <f t="shared" si="476"/>
        <v>1.5625</v>
      </c>
      <c r="Z1182" s="16">
        <f t="shared" si="477"/>
        <v>0.3125</v>
      </c>
      <c r="AA1182" s="16">
        <f t="shared" si="478"/>
        <v>2.1875</v>
      </c>
      <c r="AB1182" s="17">
        <f t="shared" si="479"/>
        <v>0.3125</v>
      </c>
      <c r="AC1182" s="15">
        <v>5671.5</v>
      </c>
      <c r="AD1182" s="14">
        <f>AVERAGE(Tabela1[[#This Row],[202407-JUL]:[202506-JUN]])</f>
        <v>96</v>
      </c>
      <c r="AE1182" s="14">
        <f t="shared" si="480"/>
        <v>96</v>
      </c>
      <c r="AF1182" s="5">
        <v>0</v>
      </c>
      <c r="AG1182" s="6">
        <v>1048</v>
      </c>
      <c r="AH1182" s="4">
        <v>1380</v>
      </c>
      <c r="AI1182" s="23">
        <f>SUM(Tabela1[[#This Row],[ESTOQUE RJ]:[ESTOQUE SC]])</f>
        <v>2428</v>
      </c>
      <c r="AJ1182" s="4">
        <v>0</v>
      </c>
      <c r="AK1182" s="4">
        <v>0</v>
      </c>
      <c r="AL1182" s="24">
        <f>SUM(Tabela1[[#This Row],[QTD CONTAINER]:[QTD FÁBRICA]])</f>
        <v>0</v>
      </c>
      <c r="AM1182" s="7">
        <f t="shared" si="481"/>
        <v>10.916666666666666</v>
      </c>
      <c r="AN1182" s="7">
        <f t="shared" si="482"/>
        <v>14.375</v>
      </c>
      <c r="AO1182" s="8">
        <f t="shared" si="483"/>
        <v>0</v>
      </c>
      <c r="AP1182" s="9">
        <f t="shared" si="484"/>
        <v>0</v>
      </c>
      <c r="AQ1182" s="25">
        <f t="shared" si="485"/>
        <v>25.291666666666664</v>
      </c>
      <c r="AR1182" s="18">
        <f t="shared" si="486"/>
        <v>10.916666666666666</v>
      </c>
      <c r="AS1182" s="7">
        <f t="shared" si="487"/>
        <v>14.375</v>
      </c>
      <c r="AT1182" s="8">
        <f t="shared" si="488"/>
        <v>0</v>
      </c>
      <c r="AU1182" s="9">
        <f t="shared" si="489"/>
        <v>0</v>
      </c>
      <c r="AV1182" s="10">
        <f t="shared" si="490"/>
        <v>25.291666666666664</v>
      </c>
      <c r="AW1182" s="22">
        <f t="shared" si="491"/>
        <v>5.625</v>
      </c>
      <c r="AX1182" s="5">
        <f t="shared" si="492"/>
        <v>0</v>
      </c>
      <c r="AY1182" s="4">
        <f>IF(
  AND(Tabela1[[#This Row],[GRUPO | ITEM]]="PALHETAS",NOT(OR(MID(Tabela1[[#This Row],[ITEM]],1,5)="YN-PF",MID(Tabela1[[#This Row],[ITEM]],1,5)="YN-PC"))),
  0,
  IF(
    ROUNDUP(
      IF(
        IF(D1182="A",13-SUM(AR1182:AU1182),IF(D1182="B",11-SUM(AR1182:AU1182),IF(D1182="C",7-SUM(AR1182:AU1182))))
        &lt;0,
        0,
        IF(D1182="A",13-SUM(AR1182:AU1182),IF(D1182="B",11-SUM(AR1182:AU1182),IF(D1182="C",7-SUM(AR1182:AU1182))))
      )
      *AE1182/C1182, 0
    )
    *C1182 = 0,
    0,
    ROUNDUP(
      IF(
        IF(D1182="A",13-SUM(AR1182:AU1182),IF(D1182="B",11-SUM(AR1182:AU1182),IF(D1182="C",7-SUM(AR1182:AU1182))))
        &lt;0,
        0,
        IF(D1182="A",13-SUM(AR1182:AU1182),IF(D1182="B",11-SUM(AR1182:AU1182),IF(D1182="C",7-SUM(AR1182:AU1182))))
      )
      *AE1182/C1182, 0
    ) *C1182
  )
)</f>
        <v>0</v>
      </c>
      <c r="AZ1182" s="26">
        <f>IF(OR(COUNTIF(AB1182,"&gt;="&amp;1.5)+COUNTIF(AA1182,"&gt;="&amp;1.5)+COUNTIF(Z1182,"&gt;="&amp;1.5)+COUNTIF(Y1182,"&gt;="&amp;1.5)+COUNTIF(X1182,"&gt;="&amp;1.5)&gt;=2,COUNTIF(AB1182,"&gt;="&amp;2)&gt;=1,AND(AA1182&gt;=1.5,AB1182&lt;=0.3,AI1182=0)),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+IFERROR(BA1182*C1182,0),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+IFERROR(BA1182*C1182,0),
IFERROR(AVERAGEIF(Tabela1[[#This Row],[COMPRA PADRÃO]:[COMPRA &gt;30%]],"&gt;"&amp;0,Tabela1[[#This Row],[COMPRA PADRÃO]:[COMPRA &gt;30%]]),
0))/Tabela1[[#This Row],[U/CX]],0)*Tabela1[[#This Row],[U/CX]])</f>
        <v>540</v>
      </c>
      <c r="BA1182" s="36"/>
      <c r="BB1182" s="19"/>
      <c r="BC1182" s="5"/>
      <c r="BD1182" s="43">
        <f t="shared" si="493"/>
        <v>1.8113207547169812</v>
      </c>
      <c r="BE1182" s="44">
        <f>Tabela1[[#This Row],[MÉDIA DIÁRIA]]*180</f>
        <v>326.03773584905662</v>
      </c>
      <c r="BF1182" s="44">
        <f>Tabela1[[#This Row],[MÉDIA DIÁRIA]]*IF(Tabela1[[#This Row],[ABC FAT]]="A",(13*22),IF(Tabela1[[#This Row],[ABC FAT]]="B",(9*22),IF(Tabela1[[#This Row],[ABC FAT]]="C",(3*22),0)))</f>
        <v>119.54716981132076</v>
      </c>
      <c r="BG1182" s="44">
        <f>SUM(Tabela1[[#This Row],[ESTOQUE TOTAL]],Tabela1[[#This Row],[TRÂNSITO TOTAL]])</f>
        <v>2428</v>
      </c>
      <c r="BH11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3.0671296296296297E-3</v>
      </c>
    </row>
    <row r="1183" spans="1:61" x14ac:dyDescent="0.2">
      <c r="A1183" s="4" t="s">
        <v>34</v>
      </c>
      <c r="B1183" s="4" t="s">
        <v>1181</v>
      </c>
      <c r="C1183" s="4">
        <v>50</v>
      </c>
      <c r="D1183" s="4" t="s">
        <v>85</v>
      </c>
      <c r="E1183" s="5"/>
      <c r="F1183" s="4"/>
      <c r="G1183" s="4"/>
      <c r="H1183" s="4"/>
      <c r="I1183" s="4"/>
      <c r="J1183" s="4"/>
      <c r="K1183" s="4"/>
      <c r="L1183" s="4"/>
      <c r="M1183" s="4">
        <v>6</v>
      </c>
      <c r="N1183" s="4">
        <v>2</v>
      </c>
      <c r="O1183" s="4"/>
      <c r="P1183" s="4"/>
      <c r="Q1183" s="13">
        <f t="shared" si="468"/>
        <v>0</v>
      </c>
      <c r="R1183" s="16">
        <f t="shared" si="469"/>
        <v>0</v>
      </c>
      <c r="S1183" s="16">
        <f t="shared" si="470"/>
        <v>0</v>
      </c>
      <c r="T1183" s="16">
        <f t="shared" si="471"/>
        <v>0</v>
      </c>
      <c r="U1183" s="16">
        <f t="shared" si="472"/>
        <v>0</v>
      </c>
      <c r="V1183" s="16">
        <f t="shared" si="473"/>
        <v>0</v>
      </c>
      <c r="W1183" s="16">
        <f t="shared" si="474"/>
        <v>0</v>
      </c>
      <c r="X1183" s="16">
        <f t="shared" si="475"/>
        <v>0</v>
      </c>
      <c r="Y1183" s="16">
        <f t="shared" si="476"/>
        <v>1.5</v>
      </c>
      <c r="Z1183" s="16">
        <f t="shared" si="477"/>
        <v>0.5</v>
      </c>
      <c r="AA1183" s="16">
        <f t="shared" si="478"/>
        <v>0</v>
      </c>
      <c r="AB1183" s="17">
        <f t="shared" si="479"/>
        <v>0</v>
      </c>
      <c r="AC1183" s="15">
        <v>2894.08</v>
      </c>
      <c r="AD1183" s="14">
        <f>AVERAGE(Tabela1[[#This Row],[202407-JUL]:[202506-JUN]])</f>
        <v>4</v>
      </c>
      <c r="AE1183" s="14">
        <f t="shared" si="480"/>
        <v>4</v>
      </c>
      <c r="AF1183" s="5">
        <v>0</v>
      </c>
      <c r="AG1183" s="6">
        <v>42</v>
      </c>
      <c r="AH1183" s="4">
        <v>0</v>
      </c>
      <c r="AI1183" s="23">
        <f>SUM(Tabela1[[#This Row],[ESTOQUE RJ]:[ESTOQUE SC]])</f>
        <v>42</v>
      </c>
      <c r="AJ1183" s="4">
        <v>0</v>
      </c>
      <c r="AK1183" s="4">
        <v>0</v>
      </c>
      <c r="AL1183" s="24">
        <f>SUM(Tabela1[[#This Row],[QTD CONTAINER]:[QTD FÁBRICA]])</f>
        <v>0</v>
      </c>
      <c r="AM1183" s="7">
        <f t="shared" si="481"/>
        <v>10.5</v>
      </c>
      <c r="AN1183" s="7">
        <f t="shared" si="482"/>
        <v>0</v>
      </c>
      <c r="AO1183" s="8">
        <f t="shared" si="483"/>
        <v>0</v>
      </c>
      <c r="AP1183" s="9">
        <f t="shared" si="484"/>
        <v>0</v>
      </c>
      <c r="AQ1183" s="25">
        <f t="shared" si="485"/>
        <v>10.5</v>
      </c>
      <c r="AR1183" s="18">
        <f t="shared" si="486"/>
        <v>10.5</v>
      </c>
      <c r="AS1183" s="7">
        <f t="shared" si="487"/>
        <v>0</v>
      </c>
      <c r="AT1183" s="8">
        <f t="shared" si="488"/>
        <v>0</v>
      </c>
      <c r="AU1183" s="9">
        <f t="shared" si="489"/>
        <v>0</v>
      </c>
      <c r="AV1183" s="10">
        <f t="shared" si="490"/>
        <v>10.5</v>
      </c>
      <c r="AW1183" s="22">
        <f t="shared" si="491"/>
        <v>0</v>
      </c>
      <c r="AX1183" s="5">
        <f t="shared" si="492"/>
        <v>0</v>
      </c>
      <c r="AY1183" s="4">
        <f>IF(
  AND(Tabela1[[#This Row],[GRUPO | ITEM]]="PALHETAS",NOT(OR(MID(Tabela1[[#This Row],[ITEM]],1,5)="YN-PF",MID(Tabela1[[#This Row],[ITEM]],1,5)="YN-PC"))),
  0,
  IF(
    ROUNDUP(
      IF(
        IF(D1183="A",13-SUM(AR1183:AU1183),IF(D1183="B",11-SUM(AR1183:AU1183),IF(D1183="C",7-SUM(AR1183:AU1183))))
        &lt;0,
        0,
        IF(D1183="A",13-SUM(AR1183:AU1183),IF(D1183="B",11-SUM(AR1183:AU1183),IF(D1183="C",7-SUM(AR1183:AU1183))))
      )
      *AE1183/C1183, 0
    )
    *C1183 = 0,
    0,
    ROUNDUP(
      IF(
        IF(D1183="A",13-SUM(AR1183:AU1183),IF(D1183="B",11-SUM(AR1183:AU1183),IF(D1183="C",7-SUM(AR1183:AU1183))))
        &lt;0,
        0,
        IF(D1183="A",13-SUM(AR1183:AU1183),IF(D1183="B",11-SUM(AR1183:AU1183),IF(D1183="C",7-SUM(AR1183:AU1183))))
      )
      *AE1183/C1183, 0
    ) *C1183
  )
)</f>
        <v>0</v>
      </c>
      <c r="AZ1183" s="26">
        <f>IF(OR(COUNTIF(AB1183,"&gt;="&amp;1.5)+COUNTIF(AA1183,"&gt;="&amp;1.5)+COUNTIF(Z1183,"&gt;="&amp;1.5)+COUNTIF(Y1183,"&gt;="&amp;1.5)+COUNTIF(X1183,"&gt;="&amp;1.5)&gt;=2,COUNTIF(AB1183,"&gt;="&amp;2)&gt;=1,AND(AA1183&gt;=1.5,AB1183&lt;=0.3,AI1183=0)),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+IFERROR(BA1183*C1183,0),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+IFERROR(BA1183*C1183,0),
IFERROR(AVERAGEIF(Tabela1[[#This Row],[COMPRA PADRÃO]:[COMPRA &gt;30%]],"&gt;"&amp;0,Tabela1[[#This Row],[COMPRA PADRÃO]:[COMPRA &gt;30%]]),
0))/Tabela1[[#This Row],[U/CX]],0)*Tabela1[[#This Row],[U/CX]])</f>
        <v>0</v>
      </c>
      <c r="BA1183" s="36"/>
      <c r="BB1183" s="19"/>
      <c r="BC1183" s="5"/>
      <c r="BD1183" s="43">
        <f t="shared" si="493"/>
        <v>3.0188679245283019E-2</v>
      </c>
      <c r="BE1183" s="44">
        <f>Tabela1[[#This Row],[MÉDIA DIÁRIA]]*180</f>
        <v>5.4339622641509431</v>
      </c>
      <c r="BF1183" s="44">
        <f>Tabela1[[#This Row],[MÉDIA DIÁRIA]]*IF(Tabela1[[#This Row],[ABC FAT]]="A",(13*22),IF(Tabela1[[#This Row],[ABC FAT]]="B",(9*22),IF(Tabela1[[#This Row],[ABC FAT]]="C",(3*22),0)))</f>
        <v>1.9924528301886792</v>
      </c>
      <c r="BG1183" s="44">
        <f>SUM(Tabela1[[#This Row],[ESTOQUE TOTAL]],Tabela1[[#This Row],[TRÂNSITO TOTAL]])</f>
        <v>42</v>
      </c>
      <c r="BH11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0.18402777777777779</v>
      </c>
    </row>
    <row r="1184" spans="1:61" x14ac:dyDescent="0.2">
      <c r="A1184" s="4" t="s">
        <v>202</v>
      </c>
      <c r="B1184" s="4" t="s">
        <v>320</v>
      </c>
      <c r="C1184" s="4">
        <v>15</v>
      </c>
      <c r="D1184" s="4" t="s">
        <v>85</v>
      </c>
      <c r="E1184" s="5">
        <v>75</v>
      </c>
      <c r="F1184" s="4">
        <v>60</v>
      </c>
      <c r="G1184" s="4"/>
      <c r="H1184" s="4">
        <v>15</v>
      </c>
      <c r="I1184" s="4">
        <v>45</v>
      </c>
      <c r="J1184" s="4">
        <v>15</v>
      </c>
      <c r="K1184" s="4">
        <v>60</v>
      </c>
      <c r="L1184" s="4">
        <v>45</v>
      </c>
      <c r="M1184" s="4">
        <v>45</v>
      </c>
      <c r="N1184" s="4">
        <v>30</v>
      </c>
      <c r="O1184" s="4">
        <v>30</v>
      </c>
      <c r="P1184" s="4">
        <v>30</v>
      </c>
      <c r="Q1184" s="13">
        <f t="shared" si="468"/>
        <v>1.8333333333333335</v>
      </c>
      <c r="R1184" s="16">
        <f t="shared" si="469"/>
        <v>1.4666666666666668</v>
      </c>
      <c r="S1184" s="16">
        <f t="shared" si="470"/>
        <v>0</v>
      </c>
      <c r="T1184" s="16">
        <f t="shared" si="471"/>
        <v>0.3666666666666667</v>
      </c>
      <c r="U1184" s="16">
        <f t="shared" si="472"/>
        <v>1.1000000000000001</v>
      </c>
      <c r="V1184" s="16">
        <f t="shared" si="473"/>
        <v>0.3666666666666667</v>
      </c>
      <c r="W1184" s="16">
        <f t="shared" si="474"/>
        <v>1.4666666666666668</v>
      </c>
      <c r="X1184" s="16">
        <f t="shared" si="475"/>
        <v>1.1000000000000001</v>
      </c>
      <c r="Y1184" s="16">
        <f t="shared" si="476"/>
        <v>1.1000000000000001</v>
      </c>
      <c r="Z1184" s="16">
        <f t="shared" si="477"/>
        <v>0.73333333333333339</v>
      </c>
      <c r="AA1184" s="16">
        <f t="shared" si="478"/>
        <v>0.73333333333333339</v>
      </c>
      <c r="AB1184" s="17">
        <f t="shared" si="479"/>
        <v>0.73333333333333339</v>
      </c>
      <c r="AC1184" s="15">
        <v>6355.95</v>
      </c>
      <c r="AD1184" s="14">
        <f>AVERAGE(Tabela1[[#This Row],[202407-JUL]:[202506-JUN]])</f>
        <v>40.909090909090907</v>
      </c>
      <c r="AE1184" s="14">
        <f t="shared" si="480"/>
        <v>40.909090909090907</v>
      </c>
      <c r="AF1184" s="5">
        <v>0</v>
      </c>
      <c r="AG1184" s="6">
        <v>1785</v>
      </c>
      <c r="AH1184" s="4">
        <v>540</v>
      </c>
      <c r="AI1184" s="23">
        <f>SUM(Tabela1[[#This Row],[ESTOQUE RJ]:[ESTOQUE SC]])</f>
        <v>2325</v>
      </c>
      <c r="AJ1184" s="4">
        <v>0</v>
      </c>
      <c r="AK1184" s="4">
        <v>0</v>
      </c>
      <c r="AL1184" s="24">
        <f>SUM(Tabela1[[#This Row],[QTD CONTAINER]:[QTD FÁBRICA]])</f>
        <v>0</v>
      </c>
      <c r="AM1184" s="7">
        <f t="shared" si="481"/>
        <v>43.633333333333333</v>
      </c>
      <c r="AN1184" s="7">
        <f t="shared" si="482"/>
        <v>13.200000000000001</v>
      </c>
      <c r="AO1184" s="8">
        <f t="shared" si="483"/>
        <v>0</v>
      </c>
      <c r="AP1184" s="9">
        <f t="shared" si="484"/>
        <v>0</v>
      </c>
      <c r="AQ1184" s="25">
        <f t="shared" si="485"/>
        <v>56.833333333333336</v>
      </c>
      <c r="AR1184" s="18">
        <f t="shared" si="486"/>
        <v>43.633333333333333</v>
      </c>
      <c r="AS1184" s="7">
        <f t="shared" si="487"/>
        <v>13.200000000000001</v>
      </c>
      <c r="AT1184" s="8">
        <f t="shared" si="488"/>
        <v>0</v>
      </c>
      <c r="AU1184" s="9">
        <f t="shared" si="489"/>
        <v>0</v>
      </c>
      <c r="AV1184" s="10">
        <f t="shared" si="490"/>
        <v>56.833333333333336</v>
      </c>
      <c r="AW1184" s="22">
        <f t="shared" si="491"/>
        <v>0</v>
      </c>
      <c r="AX1184" s="5">
        <f t="shared" si="492"/>
        <v>0</v>
      </c>
      <c r="AY1184" s="4">
        <f>IF(
  AND(Tabela1[[#This Row],[GRUPO | ITEM]]="PALHETAS",NOT(OR(MID(Tabela1[[#This Row],[ITEM]],1,5)="YN-PF",MID(Tabela1[[#This Row],[ITEM]],1,5)="YN-PC"))),
  0,
  IF(
    ROUNDUP(
      IF(
        IF(D1184="A",13-SUM(AR1184:AU1184),IF(D1184="B",11-SUM(AR1184:AU1184),IF(D1184="C",7-SUM(AR1184:AU1184))))
        &lt;0,
        0,
        IF(D1184="A",13-SUM(AR1184:AU1184),IF(D1184="B",11-SUM(AR1184:AU1184),IF(D1184="C",7-SUM(AR1184:AU1184))))
      )
      *AE1184/C1184, 0
    )
    *C1184 = 0,
    0,
    ROUNDUP(
      IF(
        IF(D1184="A",13-SUM(AR1184:AU1184),IF(D1184="B",11-SUM(AR1184:AU1184),IF(D1184="C",7-SUM(AR1184:AU1184))))
        &lt;0,
        0,
        IF(D1184="A",13-SUM(AR1184:AU1184),IF(D1184="B",11-SUM(AR1184:AU1184),IF(D1184="C",7-SUM(AR1184:AU1184))))
      )
      *AE1184/C1184, 0
    ) *C1184
  )
)</f>
        <v>0</v>
      </c>
      <c r="AZ1184" s="26">
        <f>IF(OR(COUNTIF(AB1184,"&gt;="&amp;1.5)+COUNTIF(AA1184,"&gt;="&amp;1.5)+COUNTIF(Z1184,"&gt;="&amp;1.5)+COUNTIF(Y1184,"&gt;="&amp;1.5)+COUNTIF(X1184,"&gt;="&amp;1.5)&gt;=2,COUNTIF(AB1184,"&gt;="&amp;2)&gt;=1,AND(AA1184&gt;=1.5,AB1184&lt;=0.3,AI1184=0)),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+IFERROR(BA1184*C1184,0),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+IFERROR(BA1184*C1184,0),
IFERROR(AVERAGEIF(Tabela1[[#This Row],[COMPRA PADRÃO]:[COMPRA &gt;30%]],"&gt;"&amp;0,Tabela1[[#This Row],[COMPRA PADRÃO]:[COMPRA &gt;30%]]),
0))/Tabela1[[#This Row],[U/CX]],0)*Tabela1[[#This Row],[U/CX]])</f>
        <v>0</v>
      </c>
      <c r="BA1184" s="36"/>
      <c r="BB1184" s="19"/>
      <c r="BC1184" s="41"/>
      <c r="BD1184" s="43">
        <f t="shared" si="493"/>
        <v>1.6981132075471699</v>
      </c>
      <c r="BE1184" s="44">
        <f>Tabela1[[#This Row],[MÉDIA DIÁRIA]]*180</f>
        <v>305.66037735849056</v>
      </c>
      <c r="BF1184" s="44">
        <f>Tabela1[[#This Row],[MÉDIA DIÁRIA]]*IF(Tabela1[[#This Row],[ABC FAT]]="A",(13*22),IF(Tabela1[[#This Row],[ABC FAT]]="B",(9*22),IF(Tabela1[[#This Row],[ABC FAT]]="C",(3*22),0)))</f>
        <v>112.0754716981132</v>
      </c>
      <c r="BG1184" s="44">
        <f>SUM(Tabela1[[#This Row],[ESTOQUE TOTAL]],Tabela1[[#This Row],[TRÂNSITO TOTAL]])</f>
        <v>2325</v>
      </c>
      <c r="BH11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3.2716049382716049E-3</v>
      </c>
    </row>
    <row r="1185" spans="1:61" x14ac:dyDescent="0.2">
      <c r="A1185" s="4" t="s">
        <v>39</v>
      </c>
      <c r="B1185" s="4" t="s">
        <v>728</v>
      </c>
      <c r="C1185" s="4">
        <v>100</v>
      </c>
      <c r="D1185" s="4" t="s">
        <v>85</v>
      </c>
      <c r="E1185" s="5">
        <v>200</v>
      </c>
      <c r="F1185" s="4">
        <v>20</v>
      </c>
      <c r="G1185" s="4"/>
      <c r="H1185" s="4"/>
      <c r="I1185" s="4">
        <v>100</v>
      </c>
      <c r="J1185" s="4">
        <v>50</v>
      </c>
      <c r="K1185" s="4"/>
      <c r="L1185" s="4">
        <v>50</v>
      </c>
      <c r="M1185" s="4"/>
      <c r="N1185" s="4"/>
      <c r="O1185" s="4"/>
      <c r="P1185" s="4"/>
      <c r="Q1185" s="13">
        <f t="shared" si="468"/>
        <v>2.3809523809523809</v>
      </c>
      <c r="R1185" s="16">
        <f t="shared" si="469"/>
        <v>0.23809523809523808</v>
      </c>
      <c r="S1185" s="16">
        <f t="shared" si="470"/>
        <v>0</v>
      </c>
      <c r="T1185" s="16">
        <f t="shared" si="471"/>
        <v>0</v>
      </c>
      <c r="U1185" s="16">
        <f t="shared" si="472"/>
        <v>1.1904761904761905</v>
      </c>
      <c r="V1185" s="16">
        <f t="shared" si="473"/>
        <v>0.59523809523809523</v>
      </c>
      <c r="W1185" s="16">
        <f t="shared" si="474"/>
        <v>0</v>
      </c>
      <c r="X1185" s="16">
        <f t="shared" si="475"/>
        <v>0.59523809523809523</v>
      </c>
      <c r="Y1185" s="16">
        <f t="shared" si="476"/>
        <v>0</v>
      </c>
      <c r="Z1185" s="16">
        <f t="shared" si="477"/>
        <v>0</v>
      </c>
      <c r="AA1185" s="16">
        <f t="shared" si="478"/>
        <v>0</v>
      </c>
      <c r="AB1185" s="17">
        <f t="shared" si="479"/>
        <v>0</v>
      </c>
      <c r="AC1185" s="15">
        <v>3140.4</v>
      </c>
      <c r="AD1185" s="14">
        <f>AVERAGE(Tabela1[[#This Row],[202407-JUL]:[202506-JUN]])</f>
        <v>84</v>
      </c>
      <c r="AE1185" s="14">
        <f t="shared" si="480"/>
        <v>100</v>
      </c>
      <c r="AF1185" s="5">
        <v>0</v>
      </c>
      <c r="AG1185" s="6">
        <v>2190</v>
      </c>
      <c r="AH1185" s="4">
        <v>0</v>
      </c>
      <c r="AI1185" s="23">
        <f>SUM(Tabela1[[#This Row],[ESTOQUE RJ]:[ESTOQUE SC]])</f>
        <v>2190</v>
      </c>
      <c r="AJ1185" s="4">
        <v>0</v>
      </c>
      <c r="AK1185" s="4">
        <v>0</v>
      </c>
      <c r="AL1185" s="24">
        <f>SUM(Tabela1[[#This Row],[QTD CONTAINER]:[QTD FÁBRICA]])</f>
        <v>0</v>
      </c>
      <c r="AM1185" s="7">
        <f t="shared" si="481"/>
        <v>26.071428571428573</v>
      </c>
      <c r="AN1185" s="7">
        <f t="shared" si="482"/>
        <v>0</v>
      </c>
      <c r="AO1185" s="8">
        <f t="shared" si="483"/>
        <v>0</v>
      </c>
      <c r="AP1185" s="9">
        <f t="shared" si="484"/>
        <v>0</v>
      </c>
      <c r="AQ1185" s="25">
        <f t="shared" si="485"/>
        <v>26.071428571428573</v>
      </c>
      <c r="AR1185" s="18">
        <f t="shared" si="486"/>
        <v>21.9</v>
      </c>
      <c r="AS1185" s="7">
        <f t="shared" si="487"/>
        <v>0</v>
      </c>
      <c r="AT1185" s="8">
        <f t="shared" si="488"/>
        <v>0</v>
      </c>
      <c r="AU1185" s="9">
        <f t="shared" si="489"/>
        <v>0</v>
      </c>
      <c r="AV1185" s="10">
        <f t="shared" si="490"/>
        <v>21.9</v>
      </c>
      <c r="AW1185" s="22">
        <f t="shared" si="491"/>
        <v>0</v>
      </c>
      <c r="AX1185" s="5">
        <f t="shared" si="492"/>
        <v>0</v>
      </c>
      <c r="AY1185" s="4">
        <f>IF(
  AND(Tabela1[[#This Row],[GRUPO | ITEM]]="PALHETAS",NOT(OR(MID(Tabela1[[#This Row],[ITEM]],1,5)="YN-PF",MID(Tabela1[[#This Row],[ITEM]],1,5)="YN-PC"))),
  0,
  IF(
    ROUNDUP(
      IF(
        IF(D1185="A",13-SUM(AR1185:AU1185),IF(D1185="B",11-SUM(AR1185:AU1185),IF(D1185="C",7-SUM(AR1185:AU1185))))
        &lt;0,
        0,
        IF(D1185="A",13-SUM(AR1185:AU1185),IF(D1185="B",11-SUM(AR1185:AU1185),IF(D1185="C",7-SUM(AR1185:AU1185))))
      )
      *AE1185/C1185, 0
    )
    *C1185 = 0,
    0,
    ROUNDUP(
      IF(
        IF(D1185="A",13-SUM(AR1185:AU1185),IF(D1185="B",11-SUM(AR1185:AU1185),IF(D1185="C",7-SUM(AR1185:AU1185))))
        &lt;0,
        0,
        IF(D1185="A",13-SUM(AR1185:AU1185),IF(D1185="B",11-SUM(AR1185:AU1185),IF(D1185="C",7-SUM(AR1185:AU1185))))
      )
      *AE1185/C1185, 0
    ) *C1185
  )
)</f>
        <v>0</v>
      </c>
      <c r="AZ1185" s="26">
        <f>IF(OR(COUNTIF(AB1185,"&gt;="&amp;1.5)+COUNTIF(AA1185,"&gt;="&amp;1.5)+COUNTIF(Z1185,"&gt;="&amp;1.5)+COUNTIF(Y1185,"&gt;="&amp;1.5)+COUNTIF(X1185,"&gt;="&amp;1.5)&gt;=2,COUNTIF(AB1185,"&gt;="&amp;2)&gt;=1,AND(AA1185&gt;=1.5,AB1185&lt;=0.3,AI1185=0)),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+IFERROR(BA1185*C1185,0),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+IFERROR(BA1185*C1185,0),
IFERROR(AVERAGEIF(Tabela1[[#This Row],[COMPRA PADRÃO]:[COMPRA &gt;30%]],"&gt;"&amp;0,Tabela1[[#This Row],[COMPRA PADRÃO]:[COMPRA &gt;30%]]),
0))/Tabela1[[#This Row],[U/CX]],0)*Tabela1[[#This Row],[U/CX]])</f>
        <v>0</v>
      </c>
      <c r="BA1185" s="36"/>
      <c r="BB1185" s="19"/>
      <c r="BC1185" s="5"/>
      <c r="BD1185" s="43">
        <f t="shared" si="493"/>
        <v>1.5849056603773586</v>
      </c>
      <c r="BE1185" s="44">
        <f>Tabela1[[#This Row],[MÉDIA DIÁRIA]]*180</f>
        <v>285.28301886792457</v>
      </c>
      <c r="BF1185" s="44">
        <f>Tabela1[[#This Row],[MÉDIA DIÁRIA]]*IF(Tabela1[[#This Row],[ABC FAT]]="A",(13*22),IF(Tabela1[[#This Row],[ABC FAT]]="B",(9*22),IF(Tabela1[[#This Row],[ABC FAT]]="C",(3*22),0)))</f>
        <v>104.60377358490567</v>
      </c>
      <c r="BG1185" s="44">
        <f>SUM(Tabela1[[#This Row],[ESTOQUE TOTAL]],Tabela1[[#This Row],[TRÂNSITO TOTAL]])</f>
        <v>2190</v>
      </c>
      <c r="BH11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3.5052910052910048E-3</v>
      </c>
    </row>
    <row r="1186" spans="1:61" x14ac:dyDescent="0.2">
      <c r="A1186" s="4" t="s">
        <v>39</v>
      </c>
      <c r="B1186" s="4" t="s">
        <v>695</v>
      </c>
      <c r="C1186" s="4">
        <v>20</v>
      </c>
      <c r="D1186" s="4" t="s">
        <v>85</v>
      </c>
      <c r="E1186" s="5">
        <v>29</v>
      </c>
      <c r="F1186" s="4">
        <v>70</v>
      </c>
      <c r="G1186" s="4">
        <v>22</v>
      </c>
      <c r="H1186" s="4">
        <v>30</v>
      </c>
      <c r="I1186" s="4">
        <v>6</v>
      </c>
      <c r="J1186" s="4"/>
      <c r="K1186" s="4">
        <v>11</v>
      </c>
      <c r="L1186" s="4">
        <v>20</v>
      </c>
      <c r="M1186" s="4">
        <v>5</v>
      </c>
      <c r="N1186" s="4">
        <v>22</v>
      </c>
      <c r="O1186" s="4">
        <v>20</v>
      </c>
      <c r="P1186" s="4">
        <v>15</v>
      </c>
      <c r="Q1186" s="13">
        <f t="shared" si="468"/>
        <v>1.276</v>
      </c>
      <c r="R1186" s="16">
        <f t="shared" si="469"/>
        <v>3.08</v>
      </c>
      <c r="S1186" s="16">
        <f t="shared" si="470"/>
        <v>0.96800000000000008</v>
      </c>
      <c r="T1186" s="16">
        <f t="shared" si="471"/>
        <v>1.32</v>
      </c>
      <c r="U1186" s="16">
        <f t="shared" si="472"/>
        <v>0.26400000000000001</v>
      </c>
      <c r="V1186" s="16">
        <f t="shared" si="473"/>
        <v>0</v>
      </c>
      <c r="W1186" s="16">
        <f t="shared" si="474"/>
        <v>0.48400000000000004</v>
      </c>
      <c r="X1186" s="16">
        <f t="shared" si="475"/>
        <v>0.88</v>
      </c>
      <c r="Y1186" s="16">
        <f t="shared" si="476"/>
        <v>0.22</v>
      </c>
      <c r="Z1186" s="16">
        <f t="shared" si="477"/>
        <v>0.96800000000000008</v>
      </c>
      <c r="AA1186" s="16">
        <f t="shared" si="478"/>
        <v>0.88</v>
      </c>
      <c r="AB1186" s="17">
        <f t="shared" si="479"/>
        <v>0.66</v>
      </c>
      <c r="AC1186" s="15">
        <v>16234.35</v>
      </c>
      <c r="AD1186" s="14">
        <f>AVERAGE(Tabela1[[#This Row],[202407-JUL]:[202506-JUN]])</f>
        <v>22.727272727272727</v>
      </c>
      <c r="AE1186" s="14">
        <f t="shared" si="480"/>
        <v>26.555555555555557</v>
      </c>
      <c r="AF1186" s="5">
        <v>0</v>
      </c>
      <c r="AG1186" s="6">
        <v>1326</v>
      </c>
      <c r="AH1186" s="4">
        <v>0</v>
      </c>
      <c r="AI1186" s="23">
        <f>SUM(Tabela1[[#This Row],[ESTOQUE RJ]:[ESTOQUE SC]])</f>
        <v>1326</v>
      </c>
      <c r="AJ1186" s="4">
        <v>0</v>
      </c>
      <c r="AK1186" s="4">
        <v>0</v>
      </c>
      <c r="AL1186" s="24">
        <f>SUM(Tabela1[[#This Row],[QTD CONTAINER]:[QTD FÁBRICA]])</f>
        <v>0</v>
      </c>
      <c r="AM1186" s="7">
        <f t="shared" si="481"/>
        <v>58.344000000000001</v>
      </c>
      <c r="AN1186" s="7">
        <f t="shared" si="482"/>
        <v>0</v>
      </c>
      <c r="AO1186" s="8">
        <f t="shared" si="483"/>
        <v>0</v>
      </c>
      <c r="AP1186" s="9">
        <f t="shared" si="484"/>
        <v>0</v>
      </c>
      <c r="AQ1186" s="25">
        <f t="shared" si="485"/>
        <v>58.344000000000001</v>
      </c>
      <c r="AR1186" s="18">
        <f t="shared" si="486"/>
        <v>49.933054393305433</v>
      </c>
      <c r="AS1186" s="7">
        <f t="shared" si="487"/>
        <v>0</v>
      </c>
      <c r="AT1186" s="8">
        <f t="shared" si="488"/>
        <v>0</v>
      </c>
      <c r="AU1186" s="9">
        <f t="shared" si="489"/>
        <v>0</v>
      </c>
      <c r="AV1186" s="10">
        <f t="shared" si="490"/>
        <v>49.933054393305433</v>
      </c>
      <c r="AW1186" s="22">
        <f t="shared" si="491"/>
        <v>0</v>
      </c>
      <c r="AX1186" s="5">
        <f t="shared" si="492"/>
        <v>0</v>
      </c>
      <c r="AY1186" s="4">
        <f>IF(
  AND(Tabela1[[#This Row],[GRUPO | ITEM]]="PALHETAS",NOT(OR(MID(Tabela1[[#This Row],[ITEM]],1,5)="YN-PF",MID(Tabela1[[#This Row],[ITEM]],1,5)="YN-PC"))),
  0,
  IF(
    ROUNDUP(
      IF(
        IF(D1186="A",13-SUM(AR1186:AU1186),IF(D1186="B",11-SUM(AR1186:AU1186),IF(D1186="C",7-SUM(AR1186:AU1186))))
        &lt;0,
        0,
        IF(D1186="A",13-SUM(AR1186:AU1186),IF(D1186="B",11-SUM(AR1186:AU1186),IF(D1186="C",7-SUM(AR1186:AU1186))))
      )
      *AE1186/C1186, 0
    )
    *C1186 = 0,
    0,
    ROUNDUP(
      IF(
        IF(D1186="A",13-SUM(AR1186:AU1186),IF(D1186="B",11-SUM(AR1186:AU1186),IF(D1186="C",7-SUM(AR1186:AU1186))))
        &lt;0,
        0,
        IF(D1186="A",13-SUM(AR1186:AU1186),IF(D1186="B",11-SUM(AR1186:AU1186),IF(D1186="C",7-SUM(AR1186:AU1186))))
      )
      *AE1186/C1186, 0
    ) *C1186
  )
)</f>
        <v>0</v>
      </c>
      <c r="AZ1186" s="26">
        <f>IF(OR(COUNTIF(AB1186,"&gt;="&amp;1.5)+COUNTIF(AA1186,"&gt;="&amp;1.5)+COUNTIF(Z1186,"&gt;="&amp;1.5)+COUNTIF(Y1186,"&gt;="&amp;1.5)+COUNTIF(X1186,"&gt;="&amp;1.5)&gt;=2,COUNTIF(AB1186,"&gt;="&amp;2)&gt;=1,AND(AA1186&gt;=1.5,AB1186&lt;=0.3,AI1186=0)),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+IFERROR(BA1186*C1186,0),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+IFERROR(BA1186*C1186,0),
IFERROR(AVERAGEIF(Tabela1[[#This Row],[COMPRA PADRÃO]:[COMPRA &gt;30%]],"&gt;"&amp;0,Tabela1[[#This Row],[COMPRA PADRÃO]:[COMPRA &gt;30%]]),
0))/Tabela1[[#This Row],[U/CX]],0)*Tabela1[[#This Row],[U/CX]])</f>
        <v>0</v>
      </c>
      <c r="BA1186" s="39"/>
      <c r="BB1186" s="33"/>
      <c r="BC1186" s="42"/>
      <c r="BD1186" s="43">
        <f t="shared" si="493"/>
        <v>0.94339622641509435</v>
      </c>
      <c r="BE1186" s="44">
        <f>Tabela1[[#This Row],[MÉDIA DIÁRIA]]*180</f>
        <v>169.81132075471697</v>
      </c>
      <c r="BF1186" s="44">
        <f>Tabela1[[#This Row],[MÉDIA DIÁRIA]]*IF(Tabela1[[#This Row],[ABC FAT]]="A",(13*22),IF(Tabela1[[#This Row],[ABC FAT]]="B",(9*22),IF(Tabela1[[#This Row],[ABC FAT]]="C",(3*22),0)))</f>
        <v>62.264150943396224</v>
      </c>
      <c r="BG1186" s="44">
        <f>SUM(Tabela1[[#This Row],[ESTOQUE TOTAL]],Tabela1[[#This Row],[TRÂNSITO TOTAL]])</f>
        <v>1326</v>
      </c>
      <c r="BH11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5.8888888888888888E-3</v>
      </c>
    </row>
    <row r="1187" spans="1:61" x14ac:dyDescent="0.2">
      <c r="A1187" s="4" t="s">
        <v>210</v>
      </c>
      <c r="B1187" s="4" t="s">
        <v>1062</v>
      </c>
      <c r="C1187" s="4">
        <v>20</v>
      </c>
      <c r="D1187" s="4" t="s">
        <v>85</v>
      </c>
      <c r="E1187" s="5"/>
      <c r="F1187" s="4"/>
      <c r="G1187" s="4"/>
      <c r="H1187" s="4"/>
      <c r="I1187" s="4"/>
      <c r="J1187" s="4"/>
      <c r="K1187" s="4"/>
      <c r="L1187" s="4">
        <v>32</v>
      </c>
      <c r="M1187" s="4"/>
      <c r="N1187" s="4">
        <v>29</v>
      </c>
      <c r="O1187" s="4">
        <v>2</v>
      </c>
      <c r="P1187" s="4">
        <v>12</v>
      </c>
      <c r="Q1187" s="13">
        <f t="shared" si="468"/>
        <v>0</v>
      </c>
      <c r="R1187" s="16">
        <f t="shared" si="469"/>
        <v>0</v>
      </c>
      <c r="S1187" s="16">
        <f t="shared" si="470"/>
        <v>0</v>
      </c>
      <c r="T1187" s="16">
        <f t="shared" si="471"/>
        <v>0</v>
      </c>
      <c r="U1187" s="16">
        <f t="shared" si="472"/>
        <v>0</v>
      </c>
      <c r="V1187" s="16">
        <f t="shared" si="473"/>
        <v>0</v>
      </c>
      <c r="W1187" s="16">
        <f t="shared" si="474"/>
        <v>0</v>
      </c>
      <c r="X1187" s="16">
        <f t="shared" si="475"/>
        <v>1.7066666666666668</v>
      </c>
      <c r="Y1187" s="16">
        <f t="shared" si="476"/>
        <v>0</v>
      </c>
      <c r="Z1187" s="16">
        <f t="shared" si="477"/>
        <v>1.5466666666666666</v>
      </c>
      <c r="AA1187" s="16">
        <f t="shared" si="478"/>
        <v>0.10666666666666667</v>
      </c>
      <c r="AB1187" s="17">
        <f t="shared" si="479"/>
        <v>0.64</v>
      </c>
      <c r="AC1187" s="15">
        <v>11686.1</v>
      </c>
      <c r="AD1187" s="14">
        <f>AVERAGE(Tabela1[[#This Row],[202407-JUL]:[202506-JUN]])</f>
        <v>18.75</v>
      </c>
      <c r="AE1187" s="14">
        <f t="shared" si="480"/>
        <v>24.333333333333332</v>
      </c>
      <c r="AF1187" s="5">
        <v>0</v>
      </c>
      <c r="AG1187" s="6">
        <v>201</v>
      </c>
      <c r="AH1187" s="4">
        <v>0</v>
      </c>
      <c r="AI1187" s="23">
        <f>SUM(Tabela1[[#This Row],[ESTOQUE RJ]:[ESTOQUE SC]])</f>
        <v>201</v>
      </c>
      <c r="AJ1187" s="4">
        <v>200</v>
      </c>
      <c r="AK1187" s="4">
        <v>0</v>
      </c>
      <c r="AL1187" s="24">
        <f>SUM(Tabela1[[#This Row],[QTD CONTAINER]:[QTD FÁBRICA]])</f>
        <v>200</v>
      </c>
      <c r="AM1187" s="7">
        <f t="shared" si="481"/>
        <v>10.72</v>
      </c>
      <c r="AN1187" s="7">
        <f t="shared" si="482"/>
        <v>0</v>
      </c>
      <c r="AO1187" s="8">
        <f t="shared" si="483"/>
        <v>10.666666666666666</v>
      </c>
      <c r="AP1187" s="9">
        <f t="shared" si="484"/>
        <v>0</v>
      </c>
      <c r="AQ1187" s="25">
        <f t="shared" si="485"/>
        <v>21.386666666666667</v>
      </c>
      <c r="AR1187" s="18">
        <f t="shared" si="486"/>
        <v>8.2602739726027394</v>
      </c>
      <c r="AS1187" s="7">
        <f t="shared" si="487"/>
        <v>0</v>
      </c>
      <c r="AT1187" s="8">
        <f t="shared" si="488"/>
        <v>8.2191780821917817</v>
      </c>
      <c r="AU1187" s="9">
        <f t="shared" si="489"/>
        <v>0</v>
      </c>
      <c r="AV1187" s="10">
        <f t="shared" si="490"/>
        <v>16.479452054794521</v>
      </c>
      <c r="AW1187" s="22">
        <f t="shared" si="491"/>
        <v>6.4990328820116066</v>
      </c>
      <c r="AX1187" s="5">
        <f t="shared" si="492"/>
        <v>0</v>
      </c>
      <c r="AY1187" s="4">
        <f>IF(
  AND(Tabela1[[#This Row],[GRUPO | ITEM]]="PALHETAS",NOT(OR(MID(Tabela1[[#This Row],[ITEM]],1,5)="YN-PF",MID(Tabela1[[#This Row],[ITEM]],1,5)="YN-PC"))),
  0,
  IF(
    ROUNDUP(
      IF(
        IF(D1187="A",13-SUM(AR1187:AU1187),IF(D1187="B",11-SUM(AR1187:AU1187),IF(D1187="C",7-SUM(AR1187:AU1187))))
        &lt;0,
        0,
        IF(D1187="A",13-SUM(AR1187:AU1187),IF(D1187="B",11-SUM(AR1187:AU1187),IF(D1187="C",7-SUM(AR1187:AU1187))))
      )
      *AE1187/C1187, 0
    )
    *C1187 = 0,
    0,
    ROUNDUP(
      IF(
        IF(D1187="A",13-SUM(AR1187:AU1187),IF(D1187="B",11-SUM(AR1187:AU1187),IF(D1187="C",7-SUM(AR1187:AU1187))))
        &lt;0,
        0,
        IF(D1187="A",13-SUM(AR1187:AU1187),IF(D1187="B",11-SUM(AR1187:AU1187),IF(D1187="C",7-SUM(AR1187:AU1187))))
      )
      *AE1187/C1187, 0
    ) *C1187
  )
)</f>
        <v>0</v>
      </c>
      <c r="AZ1187" s="26">
        <f>IF(OR(COUNTIF(AB1187,"&gt;="&amp;1.5)+COUNTIF(AA1187,"&gt;="&amp;1.5)+COUNTIF(Z1187,"&gt;="&amp;1.5)+COUNTIF(Y1187,"&gt;="&amp;1.5)+COUNTIF(X1187,"&gt;="&amp;1.5)&gt;=2,COUNTIF(AB1187,"&gt;="&amp;2)&gt;=1,AND(AA1187&gt;=1.5,AB1187&lt;=0.3,AI1187=0)),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+IFERROR(BA1187*C1187,0),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+IFERROR(BA1187*C1187,0),
IFERROR(AVERAGEIF(Tabela1[[#This Row],[COMPRA PADRÃO]:[COMPRA &gt;30%]],"&gt;"&amp;0,Tabela1[[#This Row],[COMPRA PADRÃO]:[COMPRA &gt;30%]]),
0))/Tabela1[[#This Row],[U/CX]],0)*Tabela1[[#This Row],[U/CX]])</f>
        <v>140</v>
      </c>
      <c r="BA1187" s="36"/>
      <c r="BB1187" s="19"/>
      <c r="BC1187" s="5"/>
      <c r="BD1187" s="43">
        <f t="shared" si="493"/>
        <v>0.28301886792452829</v>
      </c>
      <c r="BE1187" s="44">
        <f>Tabela1[[#This Row],[MÉDIA DIÁRIA]]*180</f>
        <v>50.943396226415096</v>
      </c>
      <c r="BF1187" s="44">
        <f>Tabela1[[#This Row],[MÉDIA DIÁRIA]]*IF(Tabela1[[#This Row],[ABC FAT]]="A",(13*22),IF(Tabela1[[#This Row],[ABC FAT]]="B",(9*22),IF(Tabela1[[#This Row],[ABC FAT]]="C",(3*22),0)))</f>
        <v>18.679245283018869</v>
      </c>
      <c r="BG1187" s="44">
        <f>SUM(Tabela1[[#This Row],[ESTOQUE TOTAL]],Tabela1[[#This Row],[TRÂNSITO TOTAL]])</f>
        <v>401</v>
      </c>
      <c r="BH11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1.9629629629629629E-2</v>
      </c>
    </row>
    <row r="1188" spans="1:61" x14ac:dyDescent="0.2">
      <c r="A1188" s="4" t="s">
        <v>34</v>
      </c>
      <c r="B1188" s="4" t="s">
        <v>539</v>
      </c>
      <c r="C1188" s="4">
        <v>50</v>
      </c>
      <c r="D1188" s="4" t="s">
        <v>85</v>
      </c>
      <c r="E1188" s="5">
        <v>25</v>
      </c>
      <c r="F1188" s="4"/>
      <c r="G1188" s="4">
        <v>20</v>
      </c>
      <c r="H1188" s="4"/>
      <c r="I1188" s="4">
        <v>1</v>
      </c>
      <c r="J1188" s="4"/>
      <c r="K1188" s="4">
        <v>14</v>
      </c>
      <c r="L1188" s="4"/>
      <c r="M1188" s="4">
        <v>2</v>
      </c>
      <c r="N1188" s="4">
        <v>2</v>
      </c>
      <c r="O1188" s="4"/>
      <c r="P1188" s="4"/>
      <c r="Q1188" s="13">
        <f t="shared" si="468"/>
        <v>2.34375</v>
      </c>
      <c r="R1188" s="16">
        <f t="shared" si="469"/>
        <v>0</v>
      </c>
      <c r="S1188" s="16">
        <f t="shared" si="470"/>
        <v>1.875</v>
      </c>
      <c r="T1188" s="16">
        <f t="shared" si="471"/>
        <v>0</v>
      </c>
      <c r="U1188" s="16">
        <f t="shared" si="472"/>
        <v>9.375E-2</v>
      </c>
      <c r="V1188" s="16">
        <f t="shared" si="473"/>
        <v>0</v>
      </c>
      <c r="W1188" s="16">
        <f t="shared" si="474"/>
        <v>1.3125</v>
      </c>
      <c r="X1188" s="16">
        <f t="shared" si="475"/>
        <v>0</v>
      </c>
      <c r="Y1188" s="16">
        <f t="shared" si="476"/>
        <v>0.1875</v>
      </c>
      <c r="Z1188" s="16">
        <f t="shared" si="477"/>
        <v>0.1875</v>
      </c>
      <c r="AA1188" s="16">
        <f t="shared" si="478"/>
        <v>0</v>
      </c>
      <c r="AB1188" s="17">
        <f t="shared" si="479"/>
        <v>0</v>
      </c>
      <c r="AC1188" s="15">
        <v>7798.26</v>
      </c>
      <c r="AD1188" s="14">
        <f>AVERAGE(Tabela1[[#This Row],[202407-JUL]:[202506-JUN]])</f>
        <v>10.666666666666666</v>
      </c>
      <c r="AE1188" s="14">
        <f t="shared" si="480"/>
        <v>19.666666666666668</v>
      </c>
      <c r="AF1188" s="5">
        <v>0</v>
      </c>
      <c r="AG1188" s="6">
        <v>246</v>
      </c>
      <c r="AH1188" s="4">
        <v>0</v>
      </c>
      <c r="AI1188" s="23">
        <f>SUM(Tabela1[[#This Row],[ESTOQUE RJ]:[ESTOQUE SC]])</f>
        <v>246</v>
      </c>
      <c r="AJ1188" s="4">
        <v>100</v>
      </c>
      <c r="AK1188" s="4">
        <v>0</v>
      </c>
      <c r="AL1188" s="24">
        <f>SUM(Tabela1[[#This Row],[QTD CONTAINER]:[QTD FÁBRICA]])</f>
        <v>100</v>
      </c>
      <c r="AM1188" s="7">
        <f t="shared" si="481"/>
        <v>23.0625</v>
      </c>
      <c r="AN1188" s="7">
        <f t="shared" si="482"/>
        <v>0</v>
      </c>
      <c r="AO1188" s="8">
        <f t="shared" si="483"/>
        <v>9.375</v>
      </c>
      <c r="AP1188" s="9">
        <f t="shared" si="484"/>
        <v>0</v>
      </c>
      <c r="AQ1188" s="25">
        <f t="shared" si="485"/>
        <v>32.4375</v>
      </c>
      <c r="AR1188" s="18">
        <f t="shared" si="486"/>
        <v>12.508474576271185</v>
      </c>
      <c r="AS1188" s="7">
        <f t="shared" si="487"/>
        <v>0</v>
      </c>
      <c r="AT1188" s="8">
        <f t="shared" si="488"/>
        <v>5.0847457627118642</v>
      </c>
      <c r="AU1188" s="9">
        <f t="shared" si="489"/>
        <v>0</v>
      </c>
      <c r="AV1188" s="10">
        <f t="shared" si="490"/>
        <v>17.593220338983048</v>
      </c>
      <c r="AW1188" s="22">
        <f t="shared" si="491"/>
        <v>0</v>
      </c>
      <c r="AX1188" s="5">
        <f t="shared" si="492"/>
        <v>0</v>
      </c>
      <c r="AY1188" s="4">
        <f>IF(
  AND(Tabela1[[#This Row],[GRUPO | ITEM]]="PALHETAS",NOT(OR(MID(Tabela1[[#This Row],[ITEM]],1,5)="YN-PF",MID(Tabela1[[#This Row],[ITEM]],1,5)="YN-PC"))),
  0,
  IF(
    ROUNDUP(
      IF(
        IF(D1188="A",13-SUM(AR1188:AU1188),IF(D1188="B",11-SUM(AR1188:AU1188),IF(D1188="C",7-SUM(AR1188:AU1188))))
        &lt;0,
        0,
        IF(D1188="A",13-SUM(AR1188:AU1188),IF(D1188="B",11-SUM(AR1188:AU1188),IF(D1188="C",7-SUM(AR1188:AU1188))))
      )
      *AE1188/C1188, 0
    )
    *C1188 = 0,
    0,
    ROUNDUP(
      IF(
        IF(D1188="A",13-SUM(AR1188:AU1188),IF(D1188="B",11-SUM(AR1188:AU1188),IF(D1188="C",7-SUM(AR1188:AU1188))))
        &lt;0,
        0,
        IF(D1188="A",13-SUM(AR1188:AU1188),IF(D1188="B",11-SUM(AR1188:AU1188),IF(D1188="C",7-SUM(AR1188:AU1188))))
      )
      *AE1188/C1188, 0
    ) *C1188
  )
)</f>
        <v>0</v>
      </c>
      <c r="AZ1188" s="26">
        <f>IF(OR(COUNTIF(AB1188,"&gt;="&amp;1.5)+COUNTIF(AA1188,"&gt;="&amp;1.5)+COUNTIF(Z1188,"&gt;="&amp;1.5)+COUNTIF(Y1188,"&gt;="&amp;1.5)+COUNTIF(X1188,"&gt;="&amp;1.5)&gt;=2,COUNTIF(AB1188,"&gt;="&amp;2)&gt;=1,AND(AA1188&gt;=1.5,AB1188&lt;=0.3,AI1188=0)),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+IFERROR(BA1188*C1188,0),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+IFERROR(BA1188*C1188,0),
IFERROR(AVERAGEIF(Tabela1[[#This Row],[COMPRA PADRÃO]:[COMPRA &gt;30%]],"&gt;"&amp;0,Tabela1[[#This Row],[COMPRA PADRÃO]:[COMPRA &gt;30%]]),
0))/Tabela1[[#This Row],[U/CX]],0)*Tabela1[[#This Row],[U/CX]])</f>
        <v>0</v>
      </c>
      <c r="BA1188" s="36"/>
      <c r="BB1188" s="19"/>
      <c r="BC1188" s="5"/>
      <c r="BD1188" s="43">
        <f t="shared" si="493"/>
        <v>0.24150943396226415</v>
      </c>
      <c r="BE1188" s="44">
        <f>Tabela1[[#This Row],[MÉDIA DIÁRIA]]*180</f>
        <v>43.471698113207545</v>
      </c>
      <c r="BF1188" s="44">
        <f>Tabela1[[#This Row],[MÉDIA DIÁRIA]]*IF(Tabela1[[#This Row],[ABC FAT]]="A",(13*22),IF(Tabela1[[#This Row],[ABC FAT]]="B",(9*22),IF(Tabela1[[#This Row],[ABC FAT]]="C",(3*22),0)))</f>
        <v>15.939622641509434</v>
      </c>
      <c r="BG1188" s="44">
        <f>SUM(Tabela1[[#This Row],[ESTOQUE TOTAL]],Tabela1[[#This Row],[TRÂNSITO TOTAL]])</f>
        <v>346</v>
      </c>
      <c r="BH11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2.3003472222222224E-2</v>
      </c>
    </row>
    <row r="1189" spans="1:61" x14ac:dyDescent="0.2">
      <c r="A1189" s="4" t="s">
        <v>39</v>
      </c>
      <c r="B1189" s="4" t="s">
        <v>1200</v>
      </c>
      <c r="C1189" s="4">
        <v>20</v>
      </c>
      <c r="D1189" s="4" t="s">
        <v>85</v>
      </c>
      <c r="E1189" s="5"/>
      <c r="F1189" s="4"/>
      <c r="G1189" s="4"/>
      <c r="H1189" s="4"/>
      <c r="I1189" s="4"/>
      <c r="J1189" s="4"/>
      <c r="K1189" s="4"/>
      <c r="L1189" s="4"/>
      <c r="M1189" s="4">
        <v>25</v>
      </c>
      <c r="N1189" s="4"/>
      <c r="O1189" s="4"/>
      <c r="P1189" s="4">
        <v>6</v>
      </c>
      <c r="Q1189" s="13">
        <f t="shared" si="468"/>
        <v>0</v>
      </c>
      <c r="R1189" s="16">
        <f t="shared" si="469"/>
        <v>0</v>
      </c>
      <c r="S1189" s="16">
        <f t="shared" si="470"/>
        <v>0</v>
      </c>
      <c r="T1189" s="16">
        <f t="shared" si="471"/>
        <v>0</v>
      </c>
      <c r="U1189" s="16">
        <f t="shared" si="472"/>
        <v>0</v>
      </c>
      <c r="V1189" s="16">
        <f t="shared" si="473"/>
        <v>0</v>
      </c>
      <c r="W1189" s="16">
        <f t="shared" si="474"/>
        <v>0</v>
      </c>
      <c r="X1189" s="16">
        <f t="shared" si="475"/>
        <v>0</v>
      </c>
      <c r="Y1189" s="16">
        <f t="shared" si="476"/>
        <v>1.6129032258064515</v>
      </c>
      <c r="Z1189" s="16">
        <f t="shared" si="477"/>
        <v>0</v>
      </c>
      <c r="AA1189" s="16">
        <f t="shared" si="478"/>
        <v>0</v>
      </c>
      <c r="AB1189" s="17">
        <f t="shared" si="479"/>
        <v>0.38709677419354838</v>
      </c>
      <c r="AC1189" s="15">
        <v>4199.1000000000004</v>
      </c>
      <c r="AD1189" s="14">
        <f>AVERAGE(Tabela1[[#This Row],[202407-JUL]:[202506-JUN]])</f>
        <v>15.5</v>
      </c>
      <c r="AE1189" s="14">
        <f t="shared" si="480"/>
        <v>15.5</v>
      </c>
      <c r="AF1189" s="5">
        <v>0</v>
      </c>
      <c r="AG1189" s="6">
        <v>165</v>
      </c>
      <c r="AH1189" s="4">
        <v>0</v>
      </c>
      <c r="AI1189" s="23">
        <f>SUM(Tabela1[[#This Row],[ESTOQUE RJ]:[ESTOQUE SC]])</f>
        <v>165</v>
      </c>
      <c r="AJ1189" s="4">
        <v>0</v>
      </c>
      <c r="AK1189" s="4">
        <v>0</v>
      </c>
      <c r="AL1189" s="24">
        <f>SUM(Tabela1[[#This Row],[QTD CONTAINER]:[QTD FÁBRICA]])</f>
        <v>0</v>
      </c>
      <c r="AM1189" s="7">
        <f t="shared" si="481"/>
        <v>10.64516129032258</v>
      </c>
      <c r="AN1189" s="7">
        <f t="shared" si="482"/>
        <v>0</v>
      </c>
      <c r="AO1189" s="8">
        <f t="shared" si="483"/>
        <v>0</v>
      </c>
      <c r="AP1189" s="9">
        <f t="shared" si="484"/>
        <v>0</v>
      </c>
      <c r="AQ1189" s="25">
        <f t="shared" si="485"/>
        <v>10.64516129032258</v>
      </c>
      <c r="AR1189" s="18">
        <f t="shared" si="486"/>
        <v>10.64516129032258</v>
      </c>
      <c r="AS1189" s="7">
        <f t="shared" si="487"/>
        <v>0</v>
      </c>
      <c r="AT1189" s="8">
        <f t="shared" si="488"/>
        <v>0</v>
      </c>
      <c r="AU1189" s="9">
        <f t="shared" si="489"/>
        <v>0</v>
      </c>
      <c r="AV1189" s="10">
        <f t="shared" si="490"/>
        <v>10.64516129032258</v>
      </c>
      <c r="AW1189" s="22">
        <f t="shared" si="491"/>
        <v>0</v>
      </c>
      <c r="AX1189" s="5">
        <f t="shared" si="492"/>
        <v>0</v>
      </c>
      <c r="AY1189" s="4">
        <f>IF(
  AND(Tabela1[[#This Row],[GRUPO | ITEM]]="PALHETAS",NOT(OR(MID(Tabela1[[#This Row],[ITEM]],1,5)="YN-PF",MID(Tabela1[[#This Row],[ITEM]],1,5)="YN-PC"))),
  0,
  IF(
    ROUNDUP(
      IF(
        IF(D1189="A",13-SUM(AR1189:AU1189),IF(D1189="B",11-SUM(AR1189:AU1189),IF(D1189="C",7-SUM(AR1189:AU1189))))
        &lt;0,
        0,
        IF(D1189="A",13-SUM(AR1189:AU1189),IF(D1189="B",11-SUM(AR1189:AU1189),IF(D1189="C",7-SUM(AR1189:AU1189))))
      )
      *AE1189/C1189, 0
    )
    *C1189 = 0,
    0,
    ROUNDUP(
      IF(
        IF(D1189="A",13-SUM(AR1189:AU1189),IF(D1189="B",11-SUM(AR1189:AU1189),IF(D1189="C",7-SUM(AR1189:AU1189))))
        &lt;0,
        0,
        IF(D1189="A",13-SUM(AR1189:AU1189),IF(D1189="B",11-SUM(AR1189:AU1189),IF(D1189="C",7-SUM(AR1189:AU1189))))
      )
      *AE1189/C1189, 0
    ) *C1189
  )
)</f>
        <v>0</v>
      </c>
      <c r="AZ1189" s="26">
        <f>IF(OR(COUNTIF(AB1189,"&gt;="&amp;1.5)+COUNTIF(AA1189,"&gt;="&amp;1.5)+COUNTIF(Z1189,"&gt;="&amp;1.5)+COUNTIF(Y1189,"&gt;="&amp;1.5)+COUNTIF(X1189,"&gt;="&amp;1.5)&gt;=2,COUNTIF(AB1189,"&gt;="&amp;2)&gt;=1,AND(AA1189&gt;=1.5,AB1189&lt;=0.3,AI1189=0)),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+IFERROR(BA1189*C1189,0),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+IFERROR(BA1189*C1189,0),
IFERROR(AVERAGEIF(Tabela1[[#This Row],[COMPRA PADRÃO]:[COMPRA &gt;30%]],"&gt;"&amp;0,Tabela1[[#This Row],[COMPRA PADRÃO]:[COMPRA &gt;30%]]),
0))/Tabela1[[#This Row],[U/CX]],0)*Tabela1[[#This Row],[U/CX]])</f>
        <v>0</v>
      </c>
      <c r="BA1189" s="36"/>
      <c r="BB1189" s="19"/>
      <c r="BC1189" s="5"/>
      <c r="BD1189" s="43">
        <f t="shared" si="493"/>
        <v>0.1169811320754717</v>
      </c>
      <c r="BE1189" s="44">
        <f>Tabela1[[#This Row],[MÉDIA DIÁRIA]]*180</f>
        <v>21.056603773584907</v>
      </c>
      <c r="BF1189" s="44">
        <f>Tabela1[[#This Row],[MÉDIA DIÁRIA]]*IF(Tabela1[[#This Row],[ABC FAT]]="A",(13*22),IF(Tabela1[[#This Row],[ABC FAT]]="B",(9*22),IF(Tabela1[[#This Row],[ABC FAT]]="C",(3*22),0)))</f>
        <v>7.7207547169811326</v>
      </c>
      <c r="BG1189" s="44">
        <f>SUM(Tabela1[[#This Row],[ESTOQUE TOTAL]],Tabela1[[#This Row],[TRÂNSITO TOTAL]])</f>
        <v>165</v>
      </c>
      <c r="BH11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4.7491039426523295E-2</v>
      </c>
    </row>
    <row r="1190" spans="1:61" x14ac:dyDescent="0.2">
      <c r="A1190" s="4" t="s">
        <v>34</v>
      </c>
      <c r="B1190" s="4" t="s">
        <v>541</v>
      </c>
      <c r="C1190" s="4">
        <v>50</v>
      </c>
      <c r="D1190" s="4" t="s">
        <v>85</v>
      </c>
      <c r="E1190" s="5">
        <v>25</v>
      </c>
      <c r="F1190" s="4">
        <v>10</v>
      </c>
      <c r="G1190" s="4"/>
      <c r="H1190" s="4"/>
      <c r="I1190" s="4"/>
      <c r="J1190" s="4"/>
      <c r="K1190" s="4">
        <v>60</v>
      </c>
      <c r="L1190" s="4"/>
      <c r="M1190" s="4"/>
      <c r="N1190" s="4">
        <v>20</v>
      </c>
      <c r="O1190" s="4"/>
      <c r="P1190" s="4"/>
      <c r="Q1190" s="13">
        <f t="shared" si="468"/>
        <v>0.86956521739130432</v>
      </c>
      <c r="R1190" s="16">
        <f t="shared" si="469"/>
        <v>0.34782608695652173</v>
      </c>
      <c r="S1190" s="16">
        <f t="shared" si="470"/>
        <v>0</v>
      </c>
      <c r="T1190" s="16">
        <f t="shared" si="471"/>
        <v>0</v>
      </c>
      <c r="U1190" s="16">
        <f t="shared" si="472"/>
        <v>0</v>
      </c>
      <c r="V1190" s="16">
        <f t="shared" si="473"/>
        <v>0</v>
      </c>
      <c r="W1190" s="16">
        <f t="shared" si="474"/>
        <v>2.0869565217391304</v>
      </c>
      <c r="X1190" s="16">
        <f t="shared" si="475"/>
        <v>0</v>
      </c>
      <c r="Y1190" s="16">
        <f t="shared" si="476"/>
        <v>0</v>
      </c>
      <c r="Z1190" s="16">
        <f t="shared" si="477"/>
        <v>0.69565217391304346</v>
      </c>
      <c r="AA1190" s="16">
        <f t="shared" si="478"/>
        <v>0</v>
      </c>
      <c r="AB1190" s="17">
        <f t="shared" si="479"/>
        <v>0</v>
      </c>
      <c r="AC1190" s="15">
        <v>3262.85</v>
      </c>
      <c r="AD1190" s="14">
        <f>AVERAGE(Tabela1[[#This Row],[202407-JUL]:[202506-JUN]])</f>
        <v>28.75</v>
      </c>
      <c r="AE1190" s="14">
        <f t="shared" si="480"/>
        <v>28.75</v>
      </c>
      <c r="AF1190" s="5">
        <v>0</v>
      </c>
      <c r="AG1190" s="6">
        <v>592</v>
      </c>
      <c r="AH1190" s="4">
        <v>0</v>
      </c>
      <c r="AI1190" s="23">
        <f>SUM(Tabela1[[#This Row],[ESTOQUE RJ]:[ESTOQUE SC]])</f>
        <v>592</v>
      </c>
      <c r="AJ1190" s="4">
        <v>0</v>
      </c>
      <c r="AK1190" s="4">
        <v>0</v>
      </c>
      <c r="AL1190" s="24">
        <f>SUM(Tabela1[[#This Row],[QTD CONTAINER]:[QTD FÁBRICA]])</f>
        <v>0</v>
      </c>
      <c r="AM1190" s="7">
        <f t="shared" si="481"/>
        <v>20.591304347826085</v>
      </c>
      <c r="AN1190" s="7">
        <f t="shared" si="482"/>
        <v>0</v>
      </c>
      <c r="AO1190" s="8">
        <f t="shared" si="483"/>
        <v>0</v>
      </c>
      <c r="AP1190" s="9">
        <f t="shared" si="484"/>
        <v>0</v>
      </c>
      <c r="AQ1190" s="25">
        <f t="shared" si="485"/>
        <v>20.591304347826085</v>
      </c>
      <c r="AR1190" s="18">
        <f t="shared" si="486"/>
        <v>20.591304347826085</v>
      </c>
      <c r="AS1190" s="7">
        <f t="shared" si="487"/>
        <v>0</v>
      </c>
      <c r="AT1190" s="8">
        <f t="shared" si="488"/>
        <v>0</v>
      </c>
      <c r="AU1190" s="9">
        <f t="shared" si="489"/>
        <v>0</v>
      </c>
      <c r="AV1190" s="10">
        <f t="shared" si="490"/>
        <v>20.591304347826085</v>
      </c>
      <c r="AW1190" s="22">
        <f t="shared" si="491"/>
        <v>0</v>
      </c>
      <c r="AX1190" s="5">
        <f t="shared" si="492"/>
        <v>0</v>
      </c>
      <c r="AY1190" s="4">
        <f>IF(
  AND(Tabela1[[#This Row],[GRUPO | ITEM]]="PALHETAS",NOT(OR(MID(Tabela1[[#This Row],[ITEM]],1,5)="YN-PF",MID(Tabela1[[#This Row],[ITEM]],1,5)="YN-PC"))),
  0,
  IF(
    ROUNDUP(
      IF(
        IF(D1190="A",13-SUM(AR1190:AU1190),IF(D1190="B",11-SUM(AR1190:AU1190),IF(D1190="C",7-SUM(AR1190:AU1190))))
        &lt;0,
        0,
        IF(D1190="A",13-SUM(AR1190:AU1190),IF(D1190="B",11-SUM(AR1190:AU1190),IF(D1190="C",7-SUM(AR1190:AU1190))))
      )
      *AE1190/C1190, 0
    )
    *C1190 = 0,
    0,
    ROUNDUP(
      IF(
        IF(D1190="A",13-SUM(AR1190:AU1190),IF(D1190="B",11-SUM(AR1190:AU1190),IF(D1190="C",7-SUM(AR1190:AU1190))))
        &lt;0,
        0,
        IF(D1190="A",13-SUM(AR1190:AU1190),IF(D1190="B",11-SUM(AR1190:AU1190),IF(D1190="C",7-SUM(AR1190:AU1190))))
      )
      *AE1190/C1190, 0
    ) *C1190
  )
)</f>
        <v>0</v>
      </c>
      <c r="AZ1190" s="26">
        <f>IF(OR(COUNTIF(AB1190,"&gt;="&amp;1.5)+COUNTIF(AA1190,"&gt;="&amp;1.5)+COUNTIF(Z1190,"&gt;="&amp;1.5)+COUNTIF(Y1190,"&gt;="&amp;1.5)+COUNTIF(X1190,"&gt;="&amp;1.5)&gt;=2,COUNTIF(AB1190,"&gt;="&amp;2)&gt;=1,AND(AA1190&gt;=1.5,AB1190&lt;=0.3,AI1190=0)),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+IFERROR(BA1190*C1190,0),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+IFERROR(BA1190*C1190,0),
IFERROR(AVERAGEIF(Tabela1[[#This Row],[COMPRA PADRÃO]:[COMPRA &gt;30%]],"&gt;"&amp;0,Tabela1[[#This Row],[COMPRA PADRÃO]:[COMPRA &gt;30%]]),
0))/Tabela1[[#This Row],[U/CX]],0)*Tabela1[[#This Row],[U/CX]])</f>
        <v>0</v>
      </c>
      <c r="BA1190" s="36"/>
      <c r="BB1190" s="19"/>
      <c r="BC1190" s="5"/>
      <c r="BD1190" s="43">
        <f t="shared" si="493"/>
        <v>0.43396226415094341</v>
      </c>
      <c r="BE1190" s="44">
        <f>Tabela1[[#This Row],[MÉDIA DIÁRIA]]*180</f>
        <v>78.113207547169807</v>
      </c>
      <c r="BF1190" s="44">
        <f>Tabela1[[#This Row],[MÉDIA DIÁRIA]]*IF(Tabela1[[#This Row],[ABC FAT]]="A",(13*22),IF(Tabela1[[#This Row],[ABC FAT]]="B",(9*22),IF(Tabela1[[#This Row],[ABC FAT]]="C",(3*22),0)))</f>
        <v>28.641509433962266</v>
      </c>
      <c r="BG1190" s="44">
        <f>SUM(Tabela1[[#This Row],[ESTOQUE TOTAL]],Tabela1[[#This Row],[TRÂNSITO TOTAL]])</f>
        <v>592</v>
      </c>
      <c r="BH11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1.2801932367149759E-2</v>
      </c>
    </row>
    <row r="1191" spans="1:61" x14ac:dyDescent="0.2">
      <c r="A1191" s="4" t="s">
        <v>296</v>
      </c>
      <c r="B1191" s="4" t="s">
        <v>1236</v>
      </c>
      <c r="C1191" s="4">
        <v>500</v>
      </c>
      <c r="D1191" s="4" t="s">
        <v>85</v>
      </c>
      <c r="E1191" s="5"/>
      <c r="F1191" s="4"/>
      <c r="G1191" s="4"/>
      <c r="H1191" s="4">
        <v>800</v>
      </c>
      <c r="I1191" s="4">
        <v>6900</v>
      </c>
      <c r="J1191" s="4">
        <v>300</v>
      </c>
      <c r="K1191" s="4"/>
      <c r="L1191" s="4"/>
      <c r="M1191" s="4"/>
      <c r="N1191" s="4"/>
      <c r="O1191" s="4">
        <v>6100</v>
      </c>
      <c r="P1191" s="4">
        <v>450</v>
      </c>
      <c r="Q1191" s="13">
        <f t="shared" si="468"/>
        <v>0</v>
      </c>
      <c r="R1191" s="16">
        <f t="shared" si="469"/>
        <v>0</v>
      </c>
      <c r="S1191" s="16">
        <f t="shared" si="470"/>
        <v>0</v>
      </c>
      <c r="T1191" s="16">
        <f t="shared" si="471"/>
        <v>0.27491408934707906</v>
      </c>
      <c r="U1191" s="16">
        <f t="shared" si="472"/>
        <v>2.3711340206185567</v>
      </c>
      <c r="V1191" s="16">
        <f t="shared" si="473"/>
        <v>0.10309278350515463</v>
      </c>
      <c r="W1191" s="16">
        <f t="shared" si="474"/>
        <v>0</v>
      </c>
      <c r="X1191" s="16">
        <f t="shared" si="475"/>
        <v>0</v>
      </c>
      <c r="Y1191" s="16">
        <f t="shared" si="476"/>
        <v>0</v>
      </c>
      <c r="Z1191" s="16">
        <f t="shared" si="477"/>
        <v>0</v>
      </c>
      <c r="AA1191" s="16">
        <f t="shared" si="478"/>
        <v>2.0962199312714778</v>
      </c>
      <c r="AB1191" s="17">
        <f t="shared" si="479"/>
        <v>0.15463917525773196</v>
      </c>
      <c r="AC1191" s="15">
        <v>19158</v>
      </c>
      <c r="AD1191" s="14">
        <f>AVERAGE(Tabela1[[#This Row],[202407-JUL]:[202506-JUN]])</f>
        <v>2910</v>
      </c>
      <c r="AE1191" s="14">
        <f t="shared" si="480"/>
        <v>6500</v>
      </c>
      <c r="AF1191" s="5">
        <v>0</v>
      </c>
      <c r="AG1191" s="6">
        <v>79950</v>
      </c>
      <c r="AH1191" s="4">
        <v>0</v>
      </c>
      <c r="AI1191" s="23">
        <f>SUM(Tabela1[[#This Row],[ESTOQUE RJ]:[ESTOQUE SC]])</f>
        <v>79950</v>
      </c>
      <c r="AJ1191" s="4">
        <v>0</v>
      </c>
      <c r="AK1191" s="4">
        <v>0</v>
      </c>
      <c r="AL1191" s="24">
        <f>SUM(Tabela1[[#This Row],[QTD CONTAINER]:[QTD FÁBRICA]])</f>
        <v>0</v>
      </c>
      <c r="AM1191" s="7">
        <f t="shared" si="481"/>
        <v>27.47422680412371</v>
      </c>
      <c r="AN1191" s="7">
        <f t="shared" si="482"/>
        <v>0</v>
      </c>
      <c r="AO1191" s="8">
        <f t="shared" si="483"/>
        <v>0</v>
      </c>
      <c r="AP1191" s="9">
        <f t="shared" si="484"/>
        <v>0</v>
      </c>
      <c r="AQ1191" s="25">
        <f t="shared" si="485"/>
        <v>27.47422680412371</v>
      </c>
      <c r="AR1191" s="18">
        <f t="shared" si="486"/>
        <v>12.3</v>
      </c>
      <c r="AS1191" s="7">
        <f t="shared" si="487"/>
        <v>0</v>
      </c>
      <c r="AT1191" s="8">
        <f t="shared" si="488"/>
        <v>0</v>
      </c>
      <c r="AU1191" s="9">
        <f t="shared" si="489"/>
        <v>0</v>
      </c>
      <c r="AV1191" s="10">
        <f t="shared" si="490"/>
        <v>12.3</v>
      </c>
      <c r="AW1191" s="22">
        <f t="shared" si="491"/>
        <v>0</v>
      </c>
      <c r="AX1191" s="5">
        <f t="shared" si="492"/>
        <v>0</v>
      </c>
      <c r="AY1191" s="4">
        <f>IF(
  AND(Tabela1[[#This Row],[GRUPO | ITEM]]="PALHETAS",NOT(OR(MID(Tabela1[[#This Row],[ITEM]],1,5)="YN-PF",MID(Tabela1[[#This Row],[ITEM]],1,5)="YN-PC"))),
  0,
  IF(
    ROUNDUP(
      IF(
        IF(D1191="A",13-SUM(AR1191:AU1191),IF(D1191="B",11-SUM(AR1191:AU1191),IF(D1191="C",7-SUM(AR1191:AU1191))))
        &lt;0,
        0,
        IF(D1191="A",13-SUM(AR1191:AU1191),IF(D1191="B",11-SUM(AR1191:AU1191),IF(D1191="C",7-SUM(AR1191:AU1191))))
      )
      *AE1191/C1191, 0
    )
    *C1191 = 0,
    0,
    ROUNDUP(
      IF(
        IF(D1191="A",13-SUM(AR1191:AU1191),IF(D1191="B",11-SUM(AR1191:AU1191),IF(D1191="C",7-SUM(AR1191:AU1191))))
        &lt;0,
        0,
        IF(D1191="A",13-SUM(AR1191:AU1191),IF(D1191="B",11-SUM(AR1191:AU1191),IF(D1191="C",7-SUM(AR1191:AU1191))))
      )
      *AE1191/C1191, 0
    ) *C1191
  )
)</f>
        <v>0</v>
      </c>
      <c r="AZ1191" s="26">
        <f>IF(OR(COUNTIF(AB1191,"&gt;="&amp;1.5)+COUNTIF(AA1191,"&gt;="&amp;1.5)+COUNTIF(Z1191,"&gt;="&amp;1.5)+COUNTIF(Y1191,"&gt;="&amp;1.5)+COUNTIF(X1191,"&gt;="&amp;1.5)&gt;=2,COUNTIF(AB1191,"&gt;="&amp;2)&gt;=1,AND(AA1191&gt;=1.5,AB1191&lt;=0.3,AI1191=0)),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+IFERROR(BA1191*C1191,0),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+IFERROR(BA1191*C1191,0),
IFERROR(AVERAGEIF(Tabela1[[#This Row],[COMPRA PADRÃO]:[COMPRA &gt;30%]],"&gt;"&amp;0,Tabela1[[#This Row],[COMPRA PADRÃO]:[COMPRA &gt;30%]]),
0))/Tabela1[[#This Row],[U/CX]],0)*Tabela1[[#This Row],[U/CX]])</f>
        <v>0</v>
      </c>
      <c r="BA1191" s="39"/>
      <c r="BB1191" s="33"/>
      <c r="BC1191" s="42"/>
      <c r="BD1191" s="43">
        <f t="shared" si="493"/>
        <v>54.905660377358494</v>
      </c>
      <c r="BE1191" s="44">
        <f>Tabela1[[#This Row],[MÉDIA DIÁRIA]]*180</f>
        <v>9883.0188679245293</v>
      </c>
      <c r="BF1191" s="44">
        <f>Tabela1[[#This Row],[MÉDIA DIÁRIA]]*IF(Tabela1[[#This Row],[ABC FAT]]="A",(13*22),IF(Tabela1[[#This Row],[ABC FAT]]="B",(9*22),IF(Tabela1[[#This Row],[ABC FAT]]="C",(3*22),0)))</f>
        <v>3623.7735849056608</v>
      </c>
      <c r="BG1191" s="44">
        <f>SUM(Tabela1[[#This Row],[ESTOQUE TOTAL]],Tabela1[[#This Row],[TRÂNSITO TOTAL]])</f>
        <v>79950</v>
      </c>
      <c r="BH11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1.0118365788468881E-4</v>
      </c>
    </row>
    <row r="1192" spans="1:61" x14ac:dyDescent="0.2">
      <c r="A1192" s="4" t="s">
        <v>34</v>
      </c>
      <c r="B1192" s="4" t="s">
        <v>545</v>
      </c>
      <c r="C1192" s="4">
        <v>200</v>
      </c>
      <c r="D1192" s="4" t="s">
        <v>85</v>
      </c>
      <c r="E1192" s="5">
        <v>10</v>
      </c>
      <c r="F1192" s="4">
        <v>10</v>
      </c>
      <c r="G1192" s="4"/>
      <c r="H1192" s="4"/>
      <c r="I1192" s="4">
        <v>2</v>
      </c>
      <c r="J1192" s="4"/>
      <c r="K1192" s="4">
        <v>14</v>
      </c>
      <c r="L1192" s="4">
        <v>10</v>
      </c>
      <c r="M1192" s="4"/>
      <c r="N1192" s="4"/>
      <c r="O1192" s="4">
        <v>10</v>
      </c>
      <c r="P1192" s="4"/>
      <c r="Q1192" s="13">
        <f t="shared" si="468"/>
        <v>1.0714285714285714</v>
      </c>
      <c r="R1192" s="16">
        <f t="shared" si="469"/>
        <v>1.0714285714285714</v>
      </c>
      <c r="S1192" s="16">
        <f t="shared" si="470"/>
        <v>0</v>
      </c>
      <c r="T1192" s="16">
        <f t="shared" si="471"/>
        <v>0</v>
      </c>
      <c r="U1192" s="16">
        <f t="shared" si="472"/>
        <v>0.21428571428571427</v>
      </c>
      <c r="V1192" s="16">
        <f t="shared" si="473"/>
        <v>0</v>
      </c>
      <c r="W1192" s="16">
        <f t="shared" si="474"/>
        <v>1.5</v>
      </c>
      <c r="X1192" s="16">
        <f t="shared" si="475"/>
        <v>1.0714285714285714</v>
      </c>
      <c r="Y1192" s="16">
        <f t="shared" si="476"/>
        <v>0</v>
      </c>
      <c r="Z1192" s="16">
        <f t="shared" si="477"/>
        <v>0</v>
      </c>
      <c r="AA1192" s="16">
        <f t="shared" si="478"/>
        <v>1.0714285714285714</v>
      </c>
      <c r="AB1192" s="17">
        <f t="shared" si="479"/>
        <v>0</v>
      </c>
      <c r="AC1192" s="15">
        <v>2569.6999999999998</v>
      </c>
      <c r="AD1192" s="14">
        <f>AVERAGE(Tabela1[[#This Row],[202407-JUL]:[202506-JUN]])</f>
        <v>9.3333333333333339</v>
      </c>
      <c r="AE1192" s="14">
        <f t="shared" si="480"/>
        <v>10.8</v>
      </c>
      <c r="AF1192" s="5">
        <v>0</v>
      </c>
      <c r="AG1192" s="6">
        <v>314</v>
      </c>
      <c r="AH1192" s="4">
        <v>0</v>
      </c>
      <c r="AI1192" s="23">
        <f>SUM(Tabela1[[#This Row],[ESTOQUE RJ]:[ESTOQUE SC]])</f>
        <v>314</v>
      </c>
      <c r="AJ1192" s="4">
        <v>0</v>
      </c>
      <c r="AK1192" s="4">
        <v>0</v>
      </c>
      <c r="AL1192" s="24">
        <f>SUM(Tabela1[[#This Row],[QTD CONTAINER]:[QTD FÁBRICA]])</f>
        <v>0</v>
      </c>
      <c r="AM1192" s="7">
        <f t="shared" si="481"/>
        <v>33.642857142857139</v>
      </c>
      <c r="AN1192" s="7">
        <f t="shared" si="482"/>
        <v>0</v>
      </c>
      <c r="AO1192" s="8">
        <f t="shared" si="483"/>
        <v>0</v>
      </c>
      <c r="AP1192" s="9">
        <f t="shared" si="484"/>
        <v>0</v>
      </c>
      <c r="AQ1192" s="25">
        <f t="shared" si="485"/>
        <v>33.642857142857139</v>
      </c>
      <c r="AR1192" s="18">
        <f t="shared" si="486"/>
        <v>29.074074074074073</v>
      </c>
      <c r="AS1192" s="7">
        <f t="shared" si="487"/>
        <v>0</v>
      </c>
      <c r="AT1192" s="8">
        <f t="shared" si="488"/>
        <v>0</v>
      </c>
      <c r="AU1192" s="9">
        <f t="shared" si="489"/>
        <v>0</v>
      </c>
      <c r="AV1192" s="10">
        <f t="shared" si="490"/>
        <v>29.074074074074073</v>
      </c>
      <c r="AW1192" s="22">
        <f t="shared" si="491"/>
        <v>0</v>
      </c>
      <c r="AX1192" s="5">
        <f t="shared" si="492"/>
        <v>0</v>
      </c>
      <c r="AY1192" s="4">
        <f>IF(
  AND(Tabela1[[#This Row],[GRUPO | ITEM]]="PALHETAS",NOT(OR(MID(Tabela1[[#This Row],[ITEM]],1,5)="YN-PF",MID(Tabela1[[#This Row],[ITEM]],1,5)="YN-PC"))),
  0,
  IF(
    ROUNDUP(
      IF(
        IF(D1192="A",13-SUM(AR1192:AU1192),IF(D1192="B",11-SUM(AR1192:AU1192),IF(D1192="C",7-SUM(AR1192:AU1192))))
        &lt;0,
        0,
        IF(D1192="A",13-SUM(AR1192:AU1192),IF(D1192="B",11-SUM(AR1192:AU1192),IF(D1192="C",7-SUM(AR1192:AU1192))))
      )
      *AE1192/C1192, 0
    )
    *C1192 = 0,
    0,
    ROUNDUP(
      IF(
        IF(D1192="A",13-SUM(AR1192:AU1192),IF(D1192="B",11-SUM(AR1192:AU1192),IF(D1192="C",7-SUM(AR1192:AU1192))))
        &lt;0,
        0,
        IF(D1192="A",13-SUM(AR1192:AU1192),IF(D1192="B",11-SUM(AR1192:AU1192),IF(D1192="C",7-SUM(AR1192:AU1192))))
      )
      *AE1192/C1192, 0
    ) *C1192
  )
)</f>
        <v>0</v>
      </c>
      <c r="AZ1192" s="26">
        <f>IF(OR(COUNTIF(AB1192,"&gt;="&amp;1.5)+COUNTIF(AA1192,"&gt;="&amp;1.5)+COUNTIF(Z1192,"&gt;="&amp;1.5)+COUNTIF(Y1192,"&gt;="&amp;1.5)+COUNTIF(X1192,"&gt;="&amp;1.5)&gt;=2,COUNTIF(AB1192,"&gt;="&amp;2)&gt;=1,AND(AA1192&gt;=1.5,AB1192&lt;=0.3,AI1192=0)),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+IFERROR(BA1192*C1192,0),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+IFERROR(BA1192*C1192,0),
IFERROR(AVERAGEIF(Tabela1[[#This Row],[COMPRA PADRÃO]:[COMPRA &gt;30%]],"&gt;"&amp;0,Tabela1[[#This Row],[COMPRA PADRÃO]:[COMPRA &gt;30%]]),
0))/Tabela1[[#This Row],[U/CX]],0)*Tabela1[[#This Row],[U/CX]])</f>
        <v>0</v>
      </c>
      <c r="BA1192" s="36"/>
      <c r="BB1192" s="19"/>
      <c r="BC1192" s="41"/>
      <c r="BD1192" s="43">
        <f t="shared" si="493"/>
        <v>0.21132075471698114</v>
      </c>
      <c r="BE1192" s="44">
        <f>Tabela1[[#This Row],[MÉDIA DIÁRIA]]*180</f>
        <v>38.037735849056602</v>
      </c>
      <c r="BF1192" s="44">
        <f>Tabela1[[#This Row],[MÉDIA DIÁRIA]]*IF(Tabela1[[#This Row],[ABC FAT]]="A",(13*22),IF(Tabela1[[#This Row],[ABC FAT]]="B",(9*22),IF(Tabela1[[#This Row],[ABC FAT]]="C",(3*22),0)))</f>
        <v>13.947169811320755</v>
      </c>
      <c r="BG1192" s="44">
        <f>SUM(Tabela1[[#This Row],[ESTOQUE TOTAL]],Tabela1[[#This Row],[TRÂNSITO TOTAL]])</f>
        <v>314</v>
      </c>
      <c r="BH11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2.628968253968254E-2</v>
      </c>
    </row>
    <row r="1193" spans="1:61" x14ac:dyDescent="0.2">
      <c r="A1193" s="4" t="s">
        <v>34</v>
      </c>
      <c r="B1193" s="4" t="s">
        <v>1273</v>
      </c>
      <c r="C1193" s="4">
        <v>200</v>
      </c>
      <c r="D1193" s="4" t="s">
        <v>85</v>
      </c>
      <c r="E1193" s="5">
        <v>12</v>
      </c>
      <c r="F1193" s="4">
        <v>20</v>
      </c>
      <c r="G1193" s="4">
        <v>30</v>
      </c>
      <c r="H1193" s="4"/>
      <c r="I1193" s="4"/>
      <c r="J1193" s="4"/>
      <c r="K1193" s="4"/>
      <c r="L1193" s="4"/>
      <c r="M1193" s="4"/>
      <c r="N1193" s="4"/>
      <c r="O1193" s="4"/>
      <c r="P1193" s="4">
        <v>20</v>
      </c>
      <c r="Q1193" s="13">
        <f t="shared" si="468"/>
        <v>0.58536585365853655</v>
      </c>
      <c r="R1193" s="16">
        <f t="shared" si="469"/>
        <v>0.97560975609756095</v>
      </c>
      <c r="S1193" s="16">
        <f t="shared" si="470"/>
        <v>1.4634146341463414</v>
      </c>
      <c r="T1193" s="16">
        <f t="shared" si="471"/>
        <v>0</v>
      </c>
      <c r="U1193" s="16">
        <f t="shared" si="472"/>
        <v>0</v>
      </c>
      <c r="V1193" s="16">
        <f t="shared" si="473"/>
        <v>0</v>
      </c>
      <c r="W1193" s="16">
        <f t="shared" si="474"/>
        <v>0</v>
      </c>
      <c r="X1193" s="16">
        <f t="shared" si="475"/>
        <v>0</v>
      </c>
      <c r="Y1193" s="16">
        <f t="shared" si="476"/>
        <v>0</v>
      </c>
      <c r="Z1193" s="16">
        <f t="shared" si="477"/>
        <v>0</v>
      </c>
      <c r="AA1193" s="16">
        <f t="shared" si="478"/>
        <v>0</v>
      </c>
      <c r="AB1193" s="17">
        <f t="shared" si="479"/>
        <v>0.97560975609756095</v>
      </c>
      <c r="AC1193" s="15">
        <v>2218.8200000000002</v>
      </c>
      <c r="AD1193" s="14">
        <f>AVERAGE(Tabela1[[#This Row],[202407-JUL]:[202506-JUN]])</f>
        <v>20.5</v>
      </c>
      <c r="AE1193" s="14">
        <f t="shared" si="480"/>
        <v>20.5</v>
      </c>
      <c r="AF1193" s="5">
        <v>0</v>
      </c>
      <c r="AG1193" s="6">
        <v>460</v>
      </c>
      <c r="AH1193" s="4">
        <v>0</v>
      </c>
      <c r="AI1193" s="23">
        <f>SUM(Tabela1[[#This Row],[ESTOQUE RJ]:[ESTOQUE SC]])</f>
        <v>460</v>
      </c>
      <c r="AJ1193" s="4">
        <v>0</v>
      </c>
      <c r="AK1193" s="4">
        <v>0</v>
      </c>
      <c r="AL1193" s="24">
        <f>SUM(Tabela1[[#This Row],[QTD CONTAINER]:[QTD FÁBRICA]])</f>
        <v>0</v>
      </c>
      <c r="AM1193" s="7">
        <f t="shared" si="481"/>
        <v>22.439024390243901</v>
      </c>
      <c r="AN1193" s="7">
        <f t="shared" si="482"/>
        <v>0</v>
      </c>
      <c r="AO1193" s="8">
        <f t="shared" si="483"/>
        <v>0</v>
      </c>
      <c r="AP1193" s="9">
        <f t="shared" si="484"/>
        <v>0</v>
      </c>
      <c r="AQ1193" s="25">
        <f t="shared" si="485"/>
        <v>22.439024390243901</v>
      </c>
      <c r="AR1193" s="18">
        <f t="shared" si="486"/>
        <v>22.439024390243901</v>
      </c>
      <c r="AS1193" s="7">
        <f t="shared" si="487"/>
        <v>0</v>
      </c>
      <c r="AT1193" s="8">
        <f t="shared" si="488"/>
        <v>0</v>
      </c>
      <c r="AU1193" s="9">
        <f t="shared" si="489"/>
        <v>0</v>
      </c>
      <c r="AV1193" s="10">
        <f t="shared" si="490"/>
        <v>22.439024390243901</v>
      </c>
      <c r="AW1193" s="22">
        <f t="shared" si="491"/>
        <v>0</v>
      </c>
      <c r="AX1193" s="5">
        <f t="shared" si="492"/>
        <v>0</v>
      </c>
      <c r="AY1193" s="4">
        <f>IF(
  AND(Tabela1[[#This Row],[GRUPO | ITEM]]="PALHETAS",NOT(OR(MID(Tabela1[[#This Row],[ITEM]],1,5)="YN-PF",MID(Tabela1[[#This Row],[ITEM]],1,5)="YN-PC"))),
  0,
  IF(
    ROUNDUP(
      IF(
        IF(D1193="A",13-SUM(AR1193:AU1193),IF(D1193="B",11-SUM(AR1193:AU1193),IF(D1193="C",7-SUM(AR1193:AU1193))))
        &lt;0,
        0,
        IF(D1193="A",13-SUM(AR1193:AU1193),IF(D1193="B",11-SUM(AR1193:AU1193),IF(D1193="C",7-SUM(AR1193:AU1193))))
      )
      *AE1193/C1193, 0
    )
    *C1193 = 0,
    0,
    ROUNDUP(
      IF(
        IF(D1193="A",13-SUM(AR1193:AU1193),IF(D1193="B",11-SUM(AR1193:AU1193),IF(D1193="C",7-SUM(AR1193:AU1193))))
        &lt;0,
        0,
        IF(D1193="A",13-SUM(AR1193:AU1193),IF(D1193="B",11-SUM(AR1193:AU1193),IF(D1193="C",7-SUM(AR1193:AU1193))))
      )
      *AE1193/C1193, 0
    ) *C1193
  )
)</f>
        <v>0</v>
      </c>
      <c r="AZ1193" s="26">
        <f>IF(OR(COUNTIF(AB1193,"&gt;="&amp;1.5)+COUNTIF(AA1193,"&gt;="&amp;1.5)+COUNTIF(Z1193,"&gt;="&amp;1.5)+COUNTIF(Y1193,"&gt;="&amp;1.5)+COUNTIF(X1193,"&gt;="&amp;1.5)&gt;=2,COUNTIF(AB1193,"&gt;="&amp;2)&gt;=1,AND(AA1193&gt;=1.5,AB1193&lt;=0.3,AI1193=0)),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+IFERROR(BA1193*C1193,0),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+IFERROR(BA1193*C1193,0),
IFERROR(AVERAGEIF(Tabela1[[#This Row],[COMPRA PADRÃO]:[COMPRA &gt;30%]],"&gt;"&amp;0,Tabela1[[#This Row],[COMPRA PADRÃO]:[COMPRA &gt;30%]]),
0))/Tabela1[[#This Row],[U/CX]],0)*Tabela1[[#This Row],[U/CX]])</f>
        <v>0</v>
      </c>
      <c r="BA1193" s="36"/>
      <c r="BB1193" s="19"/>
      <c r="BC1193" s="41"/>
      <c r="BD1193" s="43">
        <f t="shared" si="493"/>
        <v>0.30943396226415093</v>
      </c>
      <c r="BE1193" s="44">
        <f>Tabela1[[#This Row],[MÉDIA DIÁRIA]]*180</f>
        <v>55.698113207547166</v>
      </c>
      <c r="BF1193" s="44">
        <f>Tabela1[[#This Row],[MÉDIA DIÁRIA]]*IF(Tabela1[[#This Row],[ABC FAT]]="A",(13*22),IF(Tabela1[[#This Row],[ABC FAT]]="B",(9*22),IF(Tabela1[[#This Row],[ABC FAT]]="C",(3*22),0)))</f>
        <v>20.422641509433962</v>
      </c>
      <c r="BG1193" s="44">
        <f>SUM(Tabela1[[#This Row],[ESTOQUE TOTAL]],Tabela1[[#This Row],[TRÂNSITO TOTAL]])</f>
        <v>460</v>
      </c>
      <c r="BH11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1.7953929539295393E-2</v>
      </c>
    </row>
    <row r="1194" spans="1:61" x14ac:dyDescent="0.2">
      <c r="A1194" s="4" t="s">
        <v>768</v>
      </c>
      <c r="B1194" s="4" t="s">
        <v>772</v>
      </c>
      <c r="C1194" s="4">
        <v>20</v>
      </c>
      <c r="D1194" s="4" t="s">
        <v>85</v>
      </c>
      <c r="E1194" s="5"/>
      <c r="F1194" s="4"/>
      <c r="G1194" s="4"/>
      <c r="H1194" s="4"/>
      <c r="I1194" s="4"/>
      <c r="J1194" s="4"/>
      <c r="K1194" s="4">
        <v>10</v>
      </c>
      <c r="L1194" s="4">
        <v>5</v>
      </c>
      <c r="M1194" s="4">
        <v>15</v>
      </c>
      <c r="N1194" s="4">
        <v>40</v>
      </c>
      <c r="O1194" s="4">
        <v>50</v>
      </c>
      <c r="P1194" s="4">
        <v>30</v>
      </c>
      <c r="Q1194" s="13">
        <f t="shared" si="468"/>
        <v>0</v>
      </c>
      <c r="R1194" s="16">
        <f t="shared" si="469"/>
        <v>0</v>
      </c>
      <c r="S1194" s="16">
        <f t="shared" si="470"/>
        <v>0</v>
      </c>
      <c r="T1194" s="16">
        <f t="shared" si="471"/>
        <v>0</v>
      </c>
      <c r="U1194" s="16">
        <f t="shared" si="472"/>
        <v>0</v>
      </c>
      <c r="V1194" s="16">
        <f t="shared" si="473"/>
        <v>0</v>
      </c>
      <c r="W1194" s="16">
        <f t="shared" si="474"/>
        <v>0.4</v>
      </c>
      <c r="X1194" s="16">
        <f t="shared" si="475"/>
        <v>0.2</v>
      </c>
      <c r="Y1194" s="16">
        <f t="shared" si="476"/>
        <v>0.6</v>
      </c>
      <c r="Z1194" s="16">
        <f t="shared" si="477"/>
        <v>1.6</v>
      </c>
      <c r="AA1194" s="16">
        <f t="shared" si="478"/>
        <v>2</v>
      </c>
      <c r="AB1194" s="17">
        <f t="shared" si="479"/>
        <v>1.2</v>
      </c>
      <c r="AC1194" s="15">
        <v>10052.299999999999</v>
      </c>
      <c r="AD1194" s="14">
        <f>AVERAGE(Tabela1[[#This Row],[202407-JUL]:[202506-JUN]])</f>
        <v>25</v>
      </c>
      <c r="AE1194" s="14">
        <f t="shared" si="480"/>
        <v>29</v>
      </c>
      <c r="AF1194" s="5">
        <v>0</v>
      </c>
      <c r="AG1194" s="6">
        <v>844</v>
      </c>
      <c r="AH1194" s="4">
        <v>0</v>
      </c>
      <c r="AI1194" s="23">
        <f>SUM(Tabela1[[#This Row],[ESTOQUE RJ]:[ESTOQUE SC]])</f>
        <v>844</v>
      </c>
      <c r="AJ1194" s="4">
        <v>0</v>
      </c>
      <c r="AK1194" s="4">
        <v>0</v>
      </c>
      <c r="AL1194" s="24">
        <f>SUM(Tabela1[[#This Row],[QTD CONTAINER]:[QTD FÁBRICA]])</f>
        <v>0</v>
      </c>
      <c r="AM1194" s="7">
        <f t="shared" si="481"/>
        <v>33.76</v>
      </c>
      <c r="AN1194" s="7">
        <f t="shared" si="482"/>
        <v>0</v>
      </c>
      <c r="AO1194" s="8">
        <f t="shared" si="483"/>
        <v>0</v>
      </c>
      <c r="AP1194" s="9">
        <f t="shared" si="484"/>
        <v>0</v>
      </c>
      <c r="AQ1194" s="25">
        <f t="shared" si="485"/>
        <v>33.76</v>
      </c>
      <c r="AR1194" s="18">
        <f t="shared" si="486"/>
        <v>29.103448275862068</v>
      </c>
      <c r="AS1194" s="7">
        <f t="shared" si="487"/>
        <v>0</v>
      </c>
      <c r="AT1194" s="8">
        <f t="shared" si="488"/>
        <v>0</v>
      </c>
      <c r="AU1194" s="9">
        <f t="shared" si="489"/>
        <v>0</v>
      </c>
      <c r="AV1194" s="10">
        <f t="shared" si="490"/>
        <v>29.103448275862068</v>
      </c>
      <c r="AW1194" s="22">
        <f t="shared" si="491"/>
        <v>5.9259259259259256</v>
      </c>
      <c r="AX1194" s="5">
        <f t="shared" si="492"/>
        <v>0</v>
      </c>
      <c r="AY1194" s="4">
        <f>IF(
  AND(Tabela1[[#This Row],[GRUPO | ITEM]]="PALHETAS",NOT(OR(MID(Tabela1[[#This Row],[ITEM]],1,5)="YN-PF",MID(Tabela1[[#This Row],[ITEM]],1,5)="YN-PC"))),
  0,
  IF(
    ROUNDUP(
      IF(
        IF(D1194="A",13-SUM(AR1194:AU1194),IF(D1194="B",11-SUM(AR1194:AU1194),IF(D1194="C",7-SUM(AR1194:AU1194))))
        &lt;0,
        0,
        IF(D1194="A",13-SUM(AR1194:AU1194),IF(D1194="B",11-SUM(AR1194:AU1194),IF(D1194="C",7-SUM(AR1194:AU1194))))
      )
      *AE1194/C1194, 0
    )
    *C1194 = 0,
    0,
    ROUNDUP(
      IF(
        IF(D1194="A",13-SUM(AR1194:AU1194),IF(D1194="B",11-SUM(AR1194:AU1194),IF(D1194="C",7-SUM(AR1194:AU1194))))
        &lt;0,
        0,
        IF(D1194="A",13-SUM(AR1194:AU1194),IF(D1194="B",11-SUM(AR1194:AU1194),IF(D1194="C",7-SUM(AR1194:AU1194))))
      )
      *AE1194/C1194, 0
    ) *C1194
  )
)</f>
        <v>0</v>
      </c>
      <c r="AZ1194" s="26">
        <f>IF(OR(COUNTIF(AB1194,"&gt;="&amp;1.5)+COUNTIF(AA1194,"&gt;="&amp;1.5)+COUNTIF(Z1194,"&gt;="&amp;1.5)+COUNTIF(Y1194,"&gt;="&amp;1.5)+COUNTIF(X1194,"&gt;="&amp;1.5)&gt;=2,COUNTIF(AB1194,"&gt;="&amp;2)&gt;=1,AND(AA1194&gt;=1.5,AB1194&lt;=0.3,AI1194=0)),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+IFERROR(BA1194*C1194,0),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+IFERROR(BA1194*C1194,0),
IFERROR(AVERAGEIF(Tabela1[[#This Row],[COMPRA PADRÃO]:[COMPRA &gt;30%]],"&gt;"&amp;0,Tabela1[[#This Row],[COMPRA PADRÃO]:[COMPRA &gt;30%]]),
0))/Tabela1[[#This Row],[U/CX]],0)*Tabela1[[#This Row],[U/CX]])</f>
        <v>160</v>
      </c>
      <c r="BA1194" s="36"/>
      <c r="BB1194" s="19"/>
      <c r="BC1194" s="5"/>
      <c r="BD1194" s="43">
        <f t="shared" si="493"/>
        <v>0.56603773584905659</v>
      </c>
      <c r="BE1194" s="44">
        <f>Tabela1[[#This Row],[MÉDIA DIÁRIA]]*180</f>
        <v>101.88679245283019</v>
      </c>
      <c r="BF1194" s="44">
        <f>Tabela1[[#This Row],[MÉDIA DIÁRIA]]*IF(Tabela1[[#This Row],[ABC FAT]]="A",(13*22),IF(Tabela1[[#This Row],[ABC FAT]]="B",(9*22),IF(Tabela1[[#This Row],[ABC FAT]]="C",(3*22),0)))</f>
        <v>37.358490566037737</v>
      </c>
      <c r="BG1194" s="44">
        <f>SUM(Tabela1[[#This Row],[ESTOQUE TOTAL]],Tabela1[[#This Row],[TRÂNSITO TOTAL]])</f>
        <v>844</v>
      </c>
      <c r="BH11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9.8148148148148144E-3</v>
      </c>
    </row>
    <row r="1195" spans="1:61" x14ac:dyDescent="0.2">
      <c r="A1195" s="4" t="s">
        <v>14</v>
      </c>
      <c r="B1195" s="4" t="s">
        <v>608</v>
      </c>
      <c r="C1195" s="4">
        <v>1000</v>
      </c>
      <c r="D1195" s="4" t="s">
        <v>85</v>
      </c>
      <c r="E1195" s="5">
        <v>500</v>
      </c>
      <c r="F1195" s="4">
        <v>400</v>
      </c>
      <c r="G1195" s="4">
        <v>200</v>
      </c>
      <c r="H1195" s="4">
        <v>1000</v>
      </c>
      <c r="I1195" s="4">
        <v>500</v>
      </c>
      <c r="J1195" s="4"/>
      <c r="K1195" s="4">
        <v>200</v>
      </c>
      <c r="L1195" s="4"/>
      <c r="M1195" s="4">
        <v>100</v>
      </c>
      <c r="N1195" s="4">
        <v>200</v>
      </c>
      <c r="O1195" s="4">
        <v>100</v>
      </c>
      <c r="P1195" s="4">
        <v>1100</v>
      </c>
      <c r="Q1195" s="13">
        <f t="shared" si="468"/>
        <v>1.1627906976744187</v>
      </c>
      <c r="R1195" s="16">
        <f t="shared" si="469"/>
        <v>0.93023255813953487</v>
      </c>
      <c r="S1195" s="16">
        <f t="shared" si="470"/>
        <v>0.46511627906976744</v>
      </c>
      <c r="T1195" s="16">
        <f t="shared" si="471"/>
        <v>2.3255813953488373</v>
      </c>
      <c r="U1195" s="16">
        <f t="shared" si="472"/>
        <v>1.1627906976744187</v>
      </c>
      <c r="V1195" s="16">
        <f t="shared" si="473"/>
        <v>0</v>
      </c>
      <c r="W1195" s="16">
        <f t="shared" si="474"/>
        <v>0.46511627906976744</v>
      </c>
      <c r="X1195" s="16">
        <f t="shared" si="475"/>
        <v>0</v>
      </c>
      <c r="Y1195" s="16">
        <f t="shared" si="476"/>
        <v>0.23255813953488372</v>
      </c>
      <c r="Z1195" s="16">
        <f t="shared" si="477"/>
        <v>0.46511627906976744</v>
      </c>
      <c r="AA1195" s="16">
        <f t="shared" si="478"/>
        <v>0.23255813953488372</v>
      </c>
      <c r="AB1195" s="17">
        <f t="shared" si="479"/>
        <v>2.558139534883721</v>
      </c>
      <c r="AC1195" s="15">
        <v>3296</v>
      </c>
      <c r="AD1195" s="14">
        <f>AVERAGE(Tabela1[[#This Row],[202407-JUL]:[202506-JUN]])</f>
        <v>430</v>
      </c>
      <c r="AE1195" s="14">
        <f t="shared" si="480"/>
        <v>512.5</v>
      </c>
      <c r="AF1195" s="5">
        <v>0</v>
      </c>
      <c r="AG1195" s="6">
        <v>24690</v>
      </c>
      <c r="AH1195" s="4">
        <v>0</v>
      </c>
      <c r="AI1195" s="23">
        <f>SUM(Tabela1[[#This Row],[ESTOQUE RJ]:[ESTOQUE SC]])</f>
        <v>24690</v>
      </c>
      <c r="AJ1195" s="4">
        <v>0</v>
      </c>
      <c r="AK1195" s="4">
        <v>0</v>
      </c>
      <c r="AL1195" s="24">
        <f>SUM(Tabela1[[#This Row],[QTD CONTAINER]:[QTD FÁBRICA]])</f>
        <v>0</v>
      </c>
      <c r="AM1195" s="7">
        <f t="shared" si="481"/>
        <v>57.418604651162788</v>
      </c>
      <c r="AN1195" s="7">
        <f t="shared" si="482"/>
        <v>0</v>
      </c>
      <c r="AO1195" s="8">
        <f t="shared" si="483"/>
        <v>0</v>
      </c>
      <c r="AP1195" s="9">
        <f t="shared" si="484"/>
        <v>0</v>
      </c>
      <c r="AQ1195" s="25">
        <f t="shared" si="485"/>
        <v>57.418604651162788</v>
      </c>
      <c r="AR1195" s="18">
        <f t="shared" si="486"/>
        <v>48.175609756097558</v>
      </c>
      <c r="AS1195" s="7">
        <f t="shared" si="487"/>
        <v>0</v>
      </c>
      <c r="AT1195" s="8">
        <f t="shared" si="488"/>
        <v>0</v>
      </c>
      <c r="AU1195" s="9">
        <f t="shared" si="489"/>
        <v>0</v>
      </c>
      <c r="AV1195" s="10">
        <f t="shared" si="490"/>
        <v>48.175609756097558</v>
      </c>
      <c r="AW1195" s="22">
        <f t="shared" si="491"/>
        <v>6.3660477453580899</v>
      </c>
      <c r="AX1195" s="5">
        <f t="shared" si="492"/>
        <v>0</v>
      </c>
      <c r="AY1195" s="4">
        <f>IF(
  AND(Tabela1[[#This Row],[GRUPO | ITEM]]="PALHETAS",NOT(OR(MID(Tabela1[[#This Row],[ITEM]],1,5)="YN-PF",MID(Tabela1[[#This Row],[ITEM]],1,5)="YN-PC"))),
  0,
  IF(
    ROUNDUP(
      IF(
        IF(D1195="A",13-SUM(AR1195:AU1195),IF(D1195="B",11-SUM(AR1195:AU1195),IF(D1195="C",7-SUM(AR1195:AU1195))))
        &lt;0,
        0,
        IF(D1195="A",13-SUM(AR1195:AU1195),IF(D1195="B",11-SUM(AR1195:AU1195),IF(D1195="C",7-SUM(AR1195:AU1195))))
      )
      *AE1195/C1195, 0
    )
    *C1195 = 0,
    0,
    ROUNDUP(
      IF(
        IF(D1195="A",13-SUM(AR1195:AU1195),IF(D1195="B",11-SUM(AR1195:AU1195),IF(D1195="C",7-SUM(AR1195:AU1195))))
        &lt;0,
        0,
        IF(D1195="A",13-SUM(AR1195:AU1195),IF(D1195="B",11-SUM(AR1195:AU1195),IF(D1195="C",7-SUM(AR1195:AU1195))))
      )
      *AE1195/C1195, 0
    ) *C1195
  )
)</f>
        <v>0</v>
      </c>
      <c r="AZ1195" s="26">
        <f>IF(OR(COUNTIF(AB1195,"&gt;="&amp;1.5)+COUNTIF(AA1195,"&gt;="&amp;1.5)+COUNTIF(Z1195,"&gt;="&amp;1.5)+COUNTIF(Y1195,"&gt;="&amp;1.5)+COUNTIF(X1195,"&gt;="&amp;1.5)&gt;=2,COUNTIF(AB1195,"&gt;="&amp;2)&gt;=1,AND(AA1195&gt;=1.5,AB1195&lt;=0.3,AI1195=0)),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+IFERROR(BA1195*C1195,0),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+IFERROR(BA1195*C1195,0),
IFERROR(AVERAGEIF(Tabela1[[#This Row],[COMPRA PADRÃO]:[COMPRA &gt;30%]],"&gt;"&amp;0,Tabela1[[#This Row],[COMPRA PADRÃO]:[COMPRA &gt;30%]]),
0))/Tabela1[[#This Row],[U/CX]],0)*Tabela1[[#This Row],[U/CX]])</f>
        <v>3000</v>
      </c>
      <c r="BA1195" s="36"/>
      <c r="BB1195" s="19"/>
      <c r="BC1195" s="5"/>
      <c r="BD1195" s="43">
        <f t="shared" si="493"/>
        <v>16.226415094339622</v>
      </c>
      <c r="BE1195" s="44">
        <f>Tabela1[[#This Row],[MÉDIA DIÁRIA]]*180</f>
        <v>2920.7547169811319</v>
      </c>
      <c r="BF1195" s="44">
        <f>Tabela1[[#This Row],[MÉDIA DIÁRIA]]*IF(Tabela1[[#This Row],[ABC FAT]]="A",(13*22),IF(Tabela1[[#This Row],[ABC FAT]]="B",(9*22),IF(Tabela1[[#This Row],[ABC FAT]]="C",(3*22),0)))</f>
        <v>1070.943396226415</v>
      </c>
      <c r="BG1195" s="44">
        <f>SUM(Tabela1[[#This Row],[ESTOQUE TOTAL]],Tabela1[[#This Row],[TRÂNSITO TOTAL]])</f>
        <v>24690</v>
      </c>
      <c r="BH11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3.4237726098191218E-4</v>
      </c>
    </row>
    <row r="1196" spans="1:61" x14ac:dyDescent="0.2">
      <c r="A1196" s="4" t="s">
        <v>34</v>
      </c>
      <c r="B1196" s="4" t="s">
        <v>1260</v>
      </c>
      <c r="C1196" s="4">
        <v>500</v>
      </c>
      <c r="D1196" s="4" t="s">
        <v>85</v>
      </c>
      <c r="E1196" s="5">
        <v>110</v>
      </c>
      <c r="F1196" s="4">
        <v>40</v>
      </c>
      <c r="G1196" s="4">
        <v>10</v>
      </c>
      <c r="H1196" s="4">
        <v>56</v>
      </c>
      <c r="I1196" s="4"/>
      <c r="J1196" s="4"/>
      <c r="K1196" s="4"/>
      <c r="L1196" s="4"/>
      <c r="M1196" s="4"/>
      <c r="N1196" s="4"/>
      <c r="O1196" s="4">
        <v>10</v>
      </c>
      <c r="P1196" s="4">
        <v>20</v>
      </c>
      <c r="Q1196" s="13">
        <f t="shared" si="468"/>
        <v>2.6829268292682928</v>
      </c>
      <c r="R1196" s="16">
        <f t="shared" si="469"/>
        <v>0.97560975609756095</v>
      </c>
      <c r="S1196" s="16">
        <f t="shared" si="470"/>
        <v>0.24390243902439024</v>
      </c>
      <c r="T1196" s="16">
        <f t="shared" si="471"/>
        <v>1.3658536585365855</v>
      </c>
      <c r="U1196" s="16">
        <f t="shared" si="472"/>
        <v>0</v>
      </c>
      <c r="V1196" s="16">
        <f t="shared" si="473"/>
        <v>0</v>
      </c>
      <c r="W1196" s="16">
        <f t="shared" si="474"/>
        <v>0</v>
      </c>
      <c r="X1196" s="16">
        <f t="shared" si="475"/>
        <v>0</v>
      </c>
      <c r="Y1196" s="16">
        <f t="shared" si="476"/>
        <v>0</v>
      </c>
      <c r="Z1196" s="16">
        <f t="shared" si="477"/>
        <v>0</v>
      </c>
      <c r="AA1196" s="16">
        <f t="shared" si="478"/>
        <v>0.24390243902439024</v>
      </c>
      <c r="AB1196" s="17">
        <f t="shared" si="479"/>
        <v>0.48780487804878048</v>
      </c>
      <c r="AC1196" s="15">
        <v>1948.04</v>
      </c>
      <c r="AD1196" s="14">
        <f>AVERAGE(Tabela1[[#This Row],[202407-JUL]:[202506-JUN]])</f>
        <v>41</v>
      </c>
      <c r="AE1196" s="14">
        <f t="shared" si="480"/>
        <v>56.5</v>
      </c>
      <c r="AF1196" s="5">
        <v>0</v>
      </c>
      <c r="AG1196" s="6">
        <v>1460</v>
      </c>
      <c r="AH1196" s="4">
        <v>0</v>
      </c>
      <c r="AI1196" s="23">
        <f>SUM(Tabela1[[#This Row],[ESTOQUE RJ]:[ESTOQUE SC]])</f>
        <v>1460</v>
      </c>
      <c r="AJ1196" s="4">
        <v>0</v>
      </c>
      <c r="AK1196" s="4">
        <v>0</v>
      </c>
      <c r="AL1196" s="24">
        <f>SUM(Tabela1[[#This Row],[QTD CONTAINER]:[QTD FÁBRICA]])</f>
        <v>0</v>
      </c>
      <c r="AM1196" s="7">
        <f t="shared" si="481"/>
        <v>35.609756097560975</v>
      </c>
      <c r="AN1196" s="7">
        <f t="shared" si="482"/>
        <v>0</v>
      </c>
      <c r="AO1196" s="8">
        <f t="shared" si="483"/>
        <v>0</v>
      </c>
      <c r="AP1196" s="9">
        <f t="shared" si="484"/>
        <v>0</v>
      </c>
      <c r="AQ1196" s="25">
        <f t="shared" si="485"/>
        <v>35.609756097560975</v>
      </c>
      <c r="AR1196" s="18">
        <f t="shared" si="486"/>
        <v>25.840707964601769</v>
      </c>
      <c r="AS1196" s="7">
        <f t="shared" si="487"/>
        <v>0</v>
      </c>
      <c r="AT1196" s="8">
        <f t="shared" si="488"/>
        <v>0</v>
      </c>
      <c r="AU1196" s="9">
        <f t="shared" si="489"/>
        <v>0</v>
      </c>
      <c r="AV1196" s="10">
        <f t="shared" si="490"/>
        <v>25.840707964601769</v>
      </c>
      <c r="AW1196" s="22">
        <f t="shared" si="491"/>
        <v>0</v>
      </c>
      <c r="AX1196" s="5">
        <f t="shared" si="492"/>
        <v>0</v>
      </c>
      <c r="AY1196" s="4">
        <f>IF(
  AND(Tabela1[[#This Row],[GRUPO | ITEM]]="PALHETAS",NOT(OR(MID(Tabela1[[#This Row],[ITEM]],1,5)="YN-PF",MID(Tabela1[[#This Row],[ITEM]],1,5)="YN-PC"))),
  0,
  IF(
    ROUNDUP(
      IF(
        IF(D1196="A",13-SUM(AR1196:AU1196),IF(D1196="B",11-SUM(AR1196:AU1196),IF(D1196="C",7-SUM(AR1196:AU1196))))
        &lt;0,
        0,
        IF(D1196="A",13-SUM(AR1196:AU1196),IF(D1196="B",11-SUM(AR1196:AU1196),IF(D1196="C",7-SUM(AR1196:AU1196))))
      )
      *AE1196/C1196, 0
    )
    *C1196 = 0,
    0,
    ROUNDUP(
      IF(
        IF(D1196="A",13-SUM(AR1196:AU1196),IF(D1196="B",11-SUM(AR1196:AU1196),IF(D1196="C",7-SUM(AR1196:AU1196))))
        &lt;0,
        0,
        IF(D1196="A",13-SUM(AR1196:AU1196),IF(D1196="B",11-SUM(AR1196:AU1196),IF(D1196="C",7-SUM(AR1196:AU1196))))
      )
      *AE1196/C1196, 0
    ) *C1196
  )
)</f>
        <v>0</v>
      </c>
      <c r="AZ1196" s="26">
        <f>IF(OR(COUNTIF(AB1196,"&gt;="&amp;1.5)+COUNTIF(AA1196,"&gt;="&amp;1.5)+COUNTIF(Z1196,"&gt;="&amp;1.5)+COUNTIF(Y1196,"&gt;="&amp;1.5)+COUNTIF(X1196,"&gt;="&amp;1.5)&gt;=2,COUNTIF(AB1196,"&gt;="&amp;2)&gt;=1,AND(AA1196&gt;=1.5,AB1196&lt;=0.3,AI1196=0)),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+IFERROR(BA1196*C1196,0),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+IFERROR(BA1196*C1196,0),
IFERROR(AVERAGEIF(Tabela1[[#This Row],[COMPRA PADRÃO]:[COMPRA &gt;30%]],"&gt;"&amp;0,Tabela1[[#This Row],[COMPRA PADRÃO]:[COMPRA &gt;30%]]),
0))/Tabela1[[#This Row],[U/CX]],0)*Tabela1[[#This Row],[U/CX]])</f>
        <v>0</v>
      </c>
      <c r="BA1196" s="36"/>
      <c r="BB1196" s="19"/>
      <c r="BC1196" s="5"/>
      <c r="BD1196" s="43">
        <f t="shared" si="493"/>
        <v>0.92830188679245285</v>
      </c>
      <c r="BE1196" s="44">
        <f>Tabela1[[#This Row],[MÉDIA DIÁRIA]]*180</f>
        <v>167.09433962264151</v>
      </c>
      <c r="BF1196" s="44">
        <f>Tabela1[[#This Row],[MÉDIA DIÁRIA]]*IF(Tabela1[[#This Row],[ABC FAT]]="A",(13*22),IF(Tabela1[[#This Row],[ABC FAT]]="B",(9*22),IF(Tabela1[[#This Row],[ABC FAT]]="C",(3*22),0)))</f>
        <v>61.26792452830189</v>
      </c>
      <c r="BG1196" s="44">
        <f>SUM(Tabela1[[#This Row],[ESTOQUE TOTAL]],Tabela1[[#This Row],[TRÂNSITO TOTAL]])</f>
        <v>1460</v>
      </c>
      <c r="BH11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5.9846431797651312E-3</v>
      </c>
    </row>
    <row r="1197" spans="1:61" x14ac:dyDescent="0.2">
      <c r="A1197" s="4" t="s">
        <v>31</v>
      </c>
      <c r="B1197" s="4" t="s">
        <v>1006</v>
      </c>
      <c r="C1197" s="4">
        <v>60</v>
      </c>
      <c r="D1197" s="4" t="s">
        <v>85</v>
      </c>
      <c r="E1197" s="5"/>
      <c r="F1197" s="4"/>
      <c r="G1197" s="4"/>
      <c r="H1197" s="4"/>
      <c r="I1197" s="4"/>
      <c r="J1197" s="4"/>
      <c r="K1197" s="4">
        <v>14</v>
      </c>
      <c r="L1197" s="4">
        <v>43</v>
      </c>
      <c r="M1197" s="4">
        <v>4</v>
      </c>
      <c r="N1197" s="4">
        <v>34</v>
      </c>
      <c r="O1197" s="4">
        <v>42</v>
      </c>
      <c r="P1197" s="4">
        <v>2</v>
      </c>
      <c r="Q1197" s="13">
        <f t="shared" si="468"/>
        <v>0</v>
      </c>
      <c r="R1197" s="16">
        <f t="shared" si="469"/>
        <v>0</v>
      </c>
      <c r="S1197" s="16">
        <f t="shared" si="470"/>
        <v>0</v>
      </c>
      <c r="T1197" s="16">
        <f t="shared" si="471"/>
        <v>0</v>
      </c>
      <c r="U1197" s="16">
        <f t="shared" si="472"/>
        <v>0</v>
      </c>
      <c r="V1197" s="16">
        <f t="shared" si="473"/>
        <v>0</v>
      </c>
      <c r="W1197" s="16">
        <f t="shared" si="474"/>
        <v>0.60431654676258995</v>
      </c>
      <c r="X1197" s="16">
        <f t="shared" si="475"/>
        <v>1.8561151079136691</v>
      </c>
      <c r="Y1197" s="16">
        <f t="shared" si="476"/>
        <v>0.1726618705035971</v>
      </c>
      <c r="Z1197" s="16">
        <f t="shared" si="477"/>
        <v>1.4676258992805755</v>
      </c>
      <c r="AA1197" s="16">
        <f t="shared" si="478"/>
        <v>1.8129496402877696</v>
      </c>
      <c r="AB1197" s="17">
        <f t="shared" si="479"/>
        <v>8.6330935251798552E-2</v>
      </c>
      <c r="AC1197" s="15">
        <v>26566.58</v>
      </c>
      <c r="AD1197" s="14">
        <f>AVERAGE(Tabela1[[#This Row],[202407-JUL]:[202506-JUN]])</f>
        <v>23.166666666666668</v>
      </c>
      <c r="AE1197" s="14">
        <f t="shared" si="480"/>
        <v>33.25</v>
      </c>
      <c r="AF1197" s="5">
        <v>0</v>
      </c>
      <c r="AG1197" s="6">
        <v>277</v>
      </c>
      <c r="AH1197" s="4">
        <v>0</v>
      </c>
      <c r="AI1197" s="23">
        <f>SUM(Tabela1[[#This Row],[ESTOQUE RJ]:[ESTOQUE SC]])</f>
        <v>277</v>
      </c>
      <c r="AJ1197" s="4">
        <v>540</v>
      </c>
      <c r="AK1197" s="4">
        <v>0</v>
      </c>
      <c r="AL1197" s="24">
        <f>SUM(Tabela1[[#This Row],[QTD CONTAINER]:[QTD FÁBRICA]])</f>
        <v>540</v>
      </c>
      <c r="AM1197" s="7">
        <f t="shared" si="481"/>
        <v>11.956834532374101</v>
      </c>
      <c r="AN1197" s="7">
        <f t="shared" si="482"/>
        <v>0</v>
      </c>
      <c r="AO1197" s="8">
        <f t="shared" si="483"/>
        <v>23.309352517985609</v>
      </c>
      <c r="AP1197" s="9">
        <f t="shared" si="484"/>
        <v>0</v>
      </c>
      <c r="AQ1197" s="25">
        <f t="shared" si="485"/>
        <v>35.266187050359711</v>
      </c>
      <c r="AR1197" s="18">
        <f t="shared" si="486"/>
        <v>8.3308270676691727</v>
      </c>
      <c r="AS1197" s="7">
        <f t="shared" si="487"/>
        <v>0</v>
      </c>
      <c r="AT1197" s="8">
        <f t="shared" si="488"/>
        <v>16.2406015037594</v>
      </c>
      <c r="AU1197" s="9">
        <f t="shared" si="489"/>
        <v>0</v>
      </c>
      <c r="AV1197" s="10">
        <f t="shared" si="490"/>
        <v>24.571428571428573</v>
      </c>
      <c r="AW1197" s="22">
        <f t="shared" si="491"/>
        <v>8.5081240768094535</v>
      </c>
      <c r="AX1197" s="5">
        <f t="shared" si="492"/>
        <v>0</v>
      </c>
      <c r="AY1197" s="4">
        <f>IF(
  AND(Tabela1[[#This Row],[GRUPO | ITEM]]="PALHETAS",NOT(OR(MID(Tabela1[[#This Row],[ITEM]],1,5)="YN-PF",MID(Tabela1[[#This Row],[ITEM]],1,5)="YN-PC"))),
  0,
  IF(
    ROUNDUP(
      IF(
        IF(D1197="A",13-SUM(AR1197:AU1197),IF(D1197="B",11-SUM(AR1197:AU1197),IF(D1197="C",7-SUM(AR1197:AU1197))))
        &lt;0,
        0,
        IF(D1197="A",13-SUM(AR1197:AU1197),IF(D1197="B",11-SUM(AR1197:AU1197),IF(D1197="C",7-SUM(AR1197:AU1197))))
      )
      *AE1197/C1197, 0
    )
    *C1197 = 0,
    0,
    ROUNDUP(
      IF(
        IF(D1197="A",13-SUM(AR1197:AU1197),IF(D1197="B",11-SUM(AR1197:AU1197),IF(D1197="C",7-SUM(AR1197:AU1197))))
        &lt;0,
        0,
        IF(D1197="A",13-SUM(AR1197:AU1197),IF(D1197="B",11-SUM(AR1197:AU1197),IF(D1197="C",7-SUM(AR1197:AU1197))))
      )
      *AE1197/C1197, 0
    ) *C1197
  )
)</f>
        <v>0</v>
      </c>
      <c r="AZ1197" s="26">
        <f>IF(OR(COUNTIF(AB1197,"&gt;="&amp;1.5)+COUNTIF(AA1197,"&gt;="&amp;1.5)+COUNTIF(Z1197,"&gt;="&amp;1.5)+COUNTIF(Y1197,"&gt;="&amp;1.5)+COUNTIF(X1197,"&gt;="&amp;1.5)&gt;=2,COUNTIF(AB1197,"&gt;="&amp;2)&gt;=1,AND(AA1197&gt;=1.5,AB1197&lt;=0.3,AI1197=0)),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+IFERROR(BA1197*C1197,0),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+IFERROR(BA1197*C1197,0),
IFERROR(AVERAGEIF(Tabela1[[#This Row],[COMPRA PADRÃO]:[COMPRA &gt;30%]],"&gt;"&amp;0,Tabela1[[#This Row],[COMPRA PADRÃO]:[COMPRA &gt;30%]]),
0))/Tabela1[[#This Row],[U/CX]],0)*Tabela1[[#This Row],[U/CX]])</f>
        <v>240</v>
      </c>
      <c r="BA1197" s="36"/>
      <c r="BB1197" s="19"/>
      <c r="BC1197" s="5"/>
      <c r="BD1197" s="43">
        <f t="shared" si="493"/>
        <v>0.52452830188679245</v>
      </c>
      <c r="BE1197" s="44">
        <f>Tabela1[[#This Row],[MÉDIA DIÁRIA]]*180</f>
        <v>94.415094339622641</v>
      </c>
      <c r="BF1197" s="44">
        <f>Tabela1[[#This Row],[MÉDIA DIÁRIA]]*IF(Tabela1[[#This Row],[ABC FAT]]="A",(13*22),IF(Tabela1[[#This Row],[ABC FAT]]="B",(9*22),IF(Tabela1[[#This Row],[ABC FAT]]="C",(3*22),0)))</f>
        <v>34.618867924528303</v>
      </c>
      <c r="BG1197" s="44">
        <f>SUM(Tabela1[[#This Row],[ESTOQUE TOTAL]],Tabela1[[#This Row],[TRÂNSITO TOTAL]])</f>
        <v>817</v>
      </c>
      <c r="BH11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1.0591526778577139E-2</v>
      </c>
    </row>
    <row r="1198" spans="1:61" x14ac:dyDescent="0.2">
      <c r="A1198" s="4" t="s">
        <v>31</v>
      </c>
      <c r="B1198" s="4" t="s">
        <v>1009</v>
      </c>
      <c r="C1198" s="4">
        <v>50</v>
      </c>
      <c r="D1198" s="4" t="s">
        <v>16</v>
      </c>
      <c r="E1198" s="5"/>
      <c r="F1198" s="4"/>
      <c r="G1198" s="4"/>
      <c r="H1198" s="4"/>
      <c r="I1198" s="4"/>
      <c r="J1198" s="4"/>
      <c r="K1198" s="4">
        <v>4</v>
      </c>
      <c r="L1198" s="4">
        <v>7</v>
      </c>
      <c r="M1198" s="4">
        <v>5</v>
      </c>
      <c r="N1198" s="4">
        <v>3</v>
      </c>
      <c r="O1198" s="4">
        <v>9</v>
      </c>
      <c r="P1198" s="4"/>
      <c r="Q1198" s="13">
        <f t="shared" si="468"/>
        <v>0</v>
      </c>
      <c r="R1198" s="16">
        <f t="shared" si="469"/>
        <v>0</v>
      </c>
      <c r="S1198" s="16">
        <f t="shared" si="470"/>
        <v>0</v>
      </c>
      <c r="T1198" s="16">
        <f t="shared" si="471"/>
        <v>0</v>
      </c>
      <c r="U1198" s="16">
        <f t="shared" si="472"/>
        <v>0</v>
      </c>
      <c r="V1198" s="16">
        <f t="shared" si="473"/>
        <v>0</v>
      </c>
      <c r="W1198" s="16">
        <f t="shared" si="474"/>
        <v>0.7142857142857143</v>
      </c>
      <c r="X1198" s="16">
        <f t="shared" si="475"/>
        <v>1.25</v>
      </c>
      <c r="Y1198" s="16">
        <f t="shared" si="476"/>
        <v>0.8928571428571429</v>
      </c>
      <c r="Z1198" s="16">
        <f t="shared" si="477"/>
        <v>0.5357142857142857</v>
      </c>
      <c r="AA1198" s="16">
        <f t="shared" si="478"/>
        <v>1.6071428571428572</v>
      </c>
      <c r="AB1198" s="17">
        <f t="shared" si="479"/>
        <v>0</v>
      </c>
      <c r="AC1198" s="15">
        <v>28974.79</v>
      </c>
      <c r="AD1198" s="14">
        <f>AVERAGE(Tabela1[[#This Row],[202407-JUL]:[202506-JUN]])</f>
        <v>5.6</v>
      </c>
      <c r="AE1198" s="14">
        <f t="shared" si="480"/>
        <v>5.6</v>
      </c>
      <c r="AF1198" s="5">
        <v>0</v>
      </c>
      <c r="AG1198" s="6">
        <v>170</v>
      </c>
      <c r="AH1198" s="4">
        <v>0</v>
      </c>
      <c r="AI1198" s="23">
        <f>SUM(Tabela1[[#This Row],[ESTOQUE RJ]:[ESTOQUE SC]])</f>
        <v>170</v>
      </c>
      <c r="AJ1198" s="4">
        <v>0</v>
      </c>
      <c r="AK1198" s="4">
        <v>0</v>
      </c>
      <c r="AL1198" s="24">
        <f>SUM(Tabela1[[#This Row],[QTD CONTAINER]:[QTD FÁBRICA]])</f>
        <v>0</v>
      </c>
      <c r="AM1198" s="7">
        <f t="shared" si="481"/>
        <v>30.357142857142858</v>
      </c>
      <c r="AN1198" s="7">
        <f t="shared" si="482"/>
        <v>0</v>
      </c>
      <c r="AO1198" s="8">
        <f t="shared" si="483"/>
        <v>0</v>
      </c>
      <c r="AP1198" s="9">
        <f t="shared" si="484"/>
        <v>0</v>
      </c>
      <c r="AQ1198" s="25">
        <f t="shared" si="485"/>
        <v>30.357142857142858</v>
      </c>
      <c r="AR1198" s="18">
        <f t="shared" si="486"/>
        <v>30.357142857142858</v>
      </c>
      <c r="AS1198" s="7">
        <f t="shared" si="487"/>
        <v>0</v>
      </c>
      <c r="AT1198" s="8">
        <f t="shared" si="488"/>
        <v>0</v>
      </c>
      <c r="AU1198" s="9">
        <f t="shared" si="489"/>
        <v>0</v>
      </c>
      <c r="AV1198" s="10">
        <f t="shared" si="490"/>
        <v>30.357142857142858</v>
      </c>
      <c r="AW1198" s="22">
        <f t="shared" si="491"/>
        <v>0</v>
      </c>
      <c r="AX1198" s="5">
        <f t="shared" si="492"/>
        <v>0</v>
      </c>
      <c r="AY1198" s="4">
        <f>IF(
  AND(Tabela1[[#This Row],[GRUPO | ITEM]]="PALHETAS",NOT(OR(MID(Tabela1[[#This Row],[ITEM]],1,5)="YN-PF",MID(Tabela1[[#This Row],[ITEM]],1,5)="YN-PC"))),
  0,
  IF(
    ROUNDUP(
      IF(
        IF(D1198="A",13-SUM(AR1198:AU1198),IF(D1198="B",11-SUM(AR1198:AU1198),IF(D1198="C",7-SUM(AR1198:AU1198))))
        &lt;0,
        0,
        IF(D1198="A",13-SUM(AR1198:AU1198),IF(D1198="B",11-SUM(AR1198:AU1198),IF(D1198="C",7-SUM(AR1198:AU1198))))
      )
      *AE1198/C1198, 0
    )
    *C1198 = 0,
    0,
    ROUNDUP(
      IF(
        IF(D1198="A",13-SUM(AR1198:AU1198),IF(D1198="B",11-SUM(AR1198:AU1198),IF(D1198="C",7-SUM(AR1198:AU1198))))
        &lt;0,
        0,
        IF(D1198="A",13-SUM(AR1198:AU1198),IF(D1198="B",11-SUM(AR1198:AU1198),IF(D1198="C",7-SUM(AR1198:AU1198))))
      )
      *AE1198/C1198, 0
    ) *C1198
  )
)</f>
        <v>0</v>
      </c>
      <c r="AZ1198" s="26">
        <f>IF(OR(COUNTIF(AB1198,"&gt;="&amp;1.5)+COUNTIF(AA1198,"&gt;="&amp;1.5)+COUNTIF(Z1198,"&gt;="&amp;1.5)+COUNTIF(Y1198,"&gt;="&amp;1.5)+COUNTIF(X1198,"&gt;="&amp;1.5)&gt;=2,COUNTIF(AB1198,"&gt;="&amp;2)&gt;=1,AND(AA1198&gt;=1.5,AB1198&lt;=0.3,AI1198=0)),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+IFERROR(BA1198*C1198,0),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+IFERROR(BA1198*C1198,0),
IFERROR(AVERAGEIF(Tabela1[[#This Row],[COMPRA PADRÃO]:[COMPRA &gt;30%]],"&gt;"&amp;0,Tabela1[[#This Row],[COMPRA PADRÃO]:[COMPRA &gt;30%]]),
0))/Tabela1[[#This Row],[U/CX]],0)*Tabela1[[#This Row],[U/CX]])</f>
        <v>0</v>
      </c>
      <c r="BA1198" s="36"/>
      <c r="BB1198" s="19"/>
      <c r="BC1198" s="5"/>
      <c r="BD1198" s="43">
        <f t="shared" si="493"/>
        <v>0.10566037735849057</v>
      </c>
      <c r="BE1198" s="44">
        <f>Tabela1[[#This Row],[MÉDIA DIÁRIA]]*180</f>
        <v>19.018867924528301</v>
      </c>
      <c r="BF1198" s="44">
        <f>Tabela1[[#This Row],[MÉDIA DIÁRIA]]*IF(Tabela1[[#This Row],[ABC FAT]]="A",(13*22),IF(Tabela1[[#This Row],[ABC FAT]]="B",(9*22),IF(Tabela1[[#This Row],[ABC FAT]]="C",(3*22),0)))</f>
        <v>20.920754716981133</v>
      </c>
      <c r="BG1198" s="44">
        <f>SUM(Tabela1[[#This Row],[ESTOQUE TOTAL]],Tabela1[[#This Row],[TRÂNSITO TOTAL]])</f>
        <v>170</v>
      </c>
      <c r="BH11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5.257936507936508E-2</v>
      </c>
    </row>
    <row r="1199" spans="1:61" x14ac:dyDescent="0.2">
      <c r="A1199" s="4" t="s">
        <v>34</v>
      </c>
      <c r="B1199" s="4" t="s">
        <v>1189</v>
      </c>
      <c r="C1199" s="4">
        <v>500</v>
      </c>
      <c r="D1199" s="4" t="s">
        <v>85</v>
      </c>
      <c r="E1199" s="5"/>
      <c r="F1199" s="4"/>
      <c r="G1199" s="4"/>
      <c r="H1199" s="4"/>
      <c r="I1199" s="4"/>
      <c r="J1199" s="4"/>
      <c r="K1199" s="4"/>
      <c r="L1199" s="4">
        <v>10</v>
      </c>
      <c r="M1199" s="4">
        <v>10</v>
      </c>
      <c r="N1199" s="4">
        <v>30</v>
      </c>
      <c r="O1199" s="4">
        <v>10</v>
      </c>
      <c r="P1199" s="4">
        <v>10</v>
      </c>
      <c r="Q1199" s="13">
        <f t="shared" si="468"/>
        <v>0</v>
      </c>
      <c r="R1199" s="16">
        <f t="shared" si="469"/>
        <v>0</v>
      </c>
      <c r="S1199" s="16">
        <f t="shared" si="470"/>
        <v>0</v>
      </c>
      <c r="T1199" s="16">
        <f t="shared" si="471"/>
        <v>0</v>
      </c>
      <c r="U1199" s="16">
        <f t="shared" si="472"/>
        <v>0</v>
      </c>
      <c r="V1199" s="16">
        <f t="shared" si="473"/>
        <v>0</v>
      </c>
      <c r="W1199" s="16">
        <f t="shared" si="474"/>
        <v>0</v>
      </c>
      <c r="X1199" s="16">
        <f t="shared" si="475"/>
        <v>0.7142857142857143</v>
      </c>
      <c r="Y1199" s="16">
        <f t="shared" si="476"/>
        <v>0.7142857142857143</v>
      </c>
      <c r="Z1199" s="16">
        <f t="shared" si="477"/>
        <v>2.1428571428571428</v>
      </c>
      <c r="AA1199" s="16">
        <f t="shared" si="478"/>
        <v>0.7142857142857143</v>
      </c>
      <c r="AB1199" s="17">
        <f t="shared" si="479"/>
        <v>0.7142857142857143</v>
      </c>
      <c r="AC1199" s="15">
        <v>1325</v>
      </c>
      <c r="AD1199" s="14">
        <f>AVERAGE(Tabela1[[#This Row],[202407-JUL]:[202506-JUN]])</f>
        <v>14</v>
      </c>
      <c r="AE1199" s="14">
        <f t="shared" si="480"/>
        <v>14</v>
      </c>
      <c r="AF1199" s="5">
        <v>0</v>
      </c>
      <c r="AG1199" s="6">
        <v>420</v>
      </c>
      <c r="AH1199" s="4">
        <v>0</v>
      </c>
      <c r="AI1199" s="23">
        <f>SUM(Tabela1[[#This Row],[ESTOQUE RJ]:[ESTOQUE SC]])</f>
        <v>420</v>
      </c>
      <c r="AJ1199" s="4">
        <v>0</v>
      </c>
      <c r="AK1199" s="4">
        <v>0</v>
      </c>
      <c r="AL1199" s="24">
        <f>SUM(Tabela1[[#This Row],[QTD CONTAINER]:[QTD FÁBRICA]])</f>
        <v>0</v>
      </c>
      <c r="AM1199" s="7">
        <f t="shared" si="481"/>
        <v>30</v>
      </c>
      <c r="AN1199" s="7">
        <f t="shared" si="482"/>
        <v>0</v>
      </c>
      <c r="AO1199" s="8">
        <f t="shared" si="483"/>
        <v>0</v>
      </c>
      <c r="AP1199" s="9">
        <f t="shared" si="484"/>
        <v>0</v>
      </c>
      <c r="AQ1199" s="25">
        <f t="shared" si="485"/>
        <v>30</v>
      </c>
      <c r="AR1199" s="18">
        <f t="shared" si="486"/>
        <v>30</v>
      </c>
      <c r="AS1199" s="7">
        <f t="shared" si="487"/>
        <v>0</v>
      </c>
      <c r="AT1199" s="8">
        <f t="shared" si="488"/>
        <v>0</v>
      </c>
      <c r="AU1199" s="9">
        <f t="shared" si="489"/>
        <v>0</v>
      </c>
      <c r="AV1199" s="10">
        <f t="shared" si="490"/>
        <v>30</v>
      </c>
      <c r="AW1199" s="22">
        <f t="shared" si="491"/>
        <v>0</v>
      </c>
      <c r="AX1199" s="5">
        <f t="shared" si="492"/>
        <v>0</v>
      </c>
      <c r="AY1199" s="4">
        <f>IF(
  AND(Tabela1[[#This Row],[GRUPO | ITEM]]="PALHETAS",NOT(OR(MID(Tabela1[[#This Row],[ITEM]],1,5)="YN-PF",MID(Tabela1[[#This Row],[ITEM]],1,5)="YN-PC"))),
  0,
  IF(
    ROUNDUP(
      IF(
        IF(D1199="A",13-SUM(AR1199:AU1199),IF(D1199="B",11-SUM(AR1199:AU1199),IF(D1199="C",7-SUM(AR1199:AU1199))))
        &lt;0,
        0,
        IF(D1199="A",13-SUM(AR1199:AU1199),IF(D1199="B",11-SUM(AR1199:AU1199),IF(D1199="C",7-SUM(AR1199:AU1199))))
      )
      *AE1199/C1199, 0
    )
    *C1199 = 0,
    0,
    ROUNDUP(
      IF(
        IF(D1199="A",13-SUM(AR1199:AU1199),IF(D1199="B",11-SUM(AR1199:AU1199),IF(D1199="C",7-SUM(AR1199:AU1199))))
        &lt;0,
        0,
        IF(D1199="A",13-SUM(AR1199:AU1199),IF(D1199="B",11-SUM(AR1199:AU1199),IF(D1199="C",7-SUM(AR1199:AU1199))))
      )
      *AE1199/C1199, 0
    ) *C1199
  )
)</f>
        <v>0</v>
      </c>
      <c r="AZ1199" s="26">
        <f>IF(OR(COUNTIF(AB1199,"&gt;="&amp;1.5)+COUNTIF(AA1199,"&gt;="&amp;1.5)+COUNTIF(Z1199,"&gt;="&amp;1.5)+COUNTIF(Y1199,"&gt;="&amp;1.5)+COUNTIF(X1199,"&gt;="&amp;1.5)&gt;=2,COUNTIF(AB1199,"&gt;="&amp;2)&gt;=1,AND(AA1199&gt;=1.5,AB1199&lt;=0.3,AI1199=0)),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+IFERROR(BA1199*C1199,0),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+IFERROR(BA1199*C1199,0),
IFERROR(AVERAGEIF(Tabela1[[#This Row],[COMPRA PADRÃO]:[COMPRA &gt;30%]],"&gt;"&amp;0,Tabela1[[#This Row],[COMPRA PADRÃO]:[COMPRA &gt;30%]]),
0))/Tabela1[[#This Row],[U/CX]],0)*Tabela1[[#This Row],[U/CX]])</f>
        <v>0</v>
      </c>
      <c r="BA1199" s="36"/>
      <c r="BB1199" s="19"/>
      <c r="BC1199" s="5"/>
      <c r="BD1199" s="43">
        <f t="shared" si="493"/>
        <v>0.26415094339622641</v>
      </c>
      <c r="BE1199" s="44">
        <f>Tabela1[[#This Row],[MÉDIA DIÁRIA]]*180</f>
        <v>47.547169811320757</v>
      </c>
      <c r="BF1199" s="44">
        <f>Tabela1[[#This Row],[MÉDIA DIÁRIA]]*IF(Tabela1[[#This Row],[ABC FAT]]="A",(13*22),IF(Tabela1[[#This Row],[ABC FAT]]="B",(9*22),IF(Tabela1[[#This Row],[ABC FAT]]="C",(3*22),0)))</f>
        <v>17.433962264150942</v>
      </c>
      <c r="BG1199" s="44">
        <f>SUM(Tabela1[[#This Row],[ESTOQUE TOTAL]],Tabela1[[#This Row],[TRÂNSITO TOTAL]])</f>
        <v>420</v>
      </c>
      <c r="BH11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1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2.103174603174603E-2</v>
      </c>
    </row>
    <row r="1200" spans="1:61" x14ac:dyDescent="0.2">
      <c r="A1200" s="4" t="s">
        <v>32</v>
      </c>
      <c r="B1200" s="4" t="s">
        <v>484</v>
      </c>
      <c r="C1200" s="4">
        <v>40</v>
      </c>
      <c r="D1200" s="4" t="s">
        <v>85</v>
      </c>
      <c r="E1200" s="5"/>
      <c r="F1200" s="4">
        <v>160</v>
      </c>
      <c r="G1200" s="4">
        <v>80</v>
      </c>
      <c r="H1200" s="4"/>
      <c r="I1200" s="4"/>
      <c r="J1200" s="4"/>
      <c r="K1200" s="4"/>
      <c r="L1200" s="4">
        <v>40</v>
      </c>
      <c r="M1200" s="4"/>
      <c r="N1200" s="4"/>
      <c r="O1200" s="4"/>
      <c r="P1200" s="4"/>
      <c r="Q1200" s="13">
        <f t="shared" si="468"/>
        <v>0</v>
      </c>
      <c r="R1200" s="16">
        <f t="shared" si="469"/>
        <v>1.7142857142857144</v>
      </c>
      <c r="S1200" s="16">
        <f t="shared" si="470"/>
        <v>0.85714285714285721</v>
      </c>
      <c r="T1200" s="16">
        <f t="shared" si="471"/>
        <v>0</v>
      </c>
      <c r="U1200" s="16">
        <f t="shared" si="472"/>
        <v>0</v>
      </c>
      <c r="V1200" s="16">
        <f t="shared" si="473"/>
        <v>0</v>
      </c>
      <c r="W1200" s="16">
        <f t="shared" si="474"/>
        <v>0</v>
      </c>
      <c r="X1200" s="16">
        <f t="shared" si="475"/>
        <v>0.4285714285714286</v>
      </c>
      <c r="Y1200" s="16">
        <f t="shared" si="476"/>
        <v>0</v>
      </c>
      <c r="Z1200" s="16">
        <f t="shared" si="477"/>
        <v>0</v>
      </c>
      <c r="AA1200" s="16">
        <f t="shared" si="478"/>
        <v>0</v>
      </c>
      <c r="AB1200" s="17">
        <f t="shared" si="479"/>
        <v>0</v>
      </c>
      <c r="AC1200" s="15">
        <v>4954.3999999999996</v>
      </c>
      <c r="AD1200" s="14">
        <f>AVERAGE(Tabela1[[#This Row],[202407-JUL]:[202506-JUN]])</f>
        <v>93.333333333333329</v>
      </c>
      <c r="AE1200" s="14">
        <f t="shared" si="480"/>
        <v>93.333333333333329</v>
      </c>
      <c r="AF1200" s="5">
        <v>0</v>
      </c>
      <c r="AG1200" s="6">
        <v>1720</v>
      </c>
      <c r="AH1200" s="4">
        <v>0</v>
      </c>
      <c r="AI1200" s="23">
        <f>SUM(Tabela1[[#This Row],[ESTOQUE RJ]:[ESTOQUE SC]])</f>
        <v>1720</v>
      </c>
      <c r="AJ1200" s="4">
        <v>0</v>
      </c>
      <c r="AK1200" s="4">
        <v>0</v>
      </c>
      <c r="AL1200" s="24">
        <f>SUM(Tabela1[[#This Row],[QTD CONTAINER]:[QTD FÁBRICA]])</f>
        <v>0</v>
      </c>
      <c r="AM1200" s="7">
        <f t="shared" si="481"/>
        <v>18.428571428571431</v>
      </c>
      <c r="AN1200" s="7">
        <f t="shared" si="482"/>
        <v>0</v>
      </c>
      <c r="AO1200" s="8">
        <f t="shared" si="483"/>
        <v>0</v>
      </c>
      <c r="AP1200" s="9">
        <f t="shared" si="484"/>
        <v>0</v>
      </c>
      <c r="AQ1200" s="25">
        <f t="shared" si="485"/>
        <v>18.428571428571431</v>
      </c>
      <c r="AR1200" s="18">
        <f t="shared" si="486"/>
        <v>18.428571428571431</v>
      </c>
      <c r="AS1200" s="7">
        <f t="shared" si="487"/>
        <v>0</v>
      </c>
      <c r="AT1200" s="8">
        <f t="shared" si="488"/>
        <v>0</v>
      </c>
      <c r="AU1200" s="9">
        <f t="shared" si="489"/>
        <v>0</v>
      </c>
      <c r="AV1200" s="10">
        <f t="shared" si="490"/>
        <v>18.428571428571431</v>
      </c>
      <c r="AW1200" s="22">
        <f t="shared" si="491"/>
        <v>0</v>
      </c>
      <c r="AX1200" s="5">
        <f t="shared" si="492"/>
        <v>0</v>
      </c>
      <c r="AY1200" s="4">
        <f>IF(
  AND(Tabela1[[#This Row],[GRUPO | ITEM]]="PALHETAS",NOT(OR(MID(Tabela1[[#This Row],[ITEM]],1,5)="YN-PF",MID(Tabela1[[#This Row],[ITEM]],1,5)="YN-PC"))),
  0,
  IF(
    ROUNDUP(
      IF(
        IF(D1200="A",13-SUM(AR1200:AU1200),IF(D1200="B",11-SUM(AR1200:AU1200),IF(D1200="C",7-SUM(AR1200:AU1200))))
        &lt;0,
        0,
        IF(D1200="A",13-SUM(AR1200:AU1200),IF(D1200="B",11-SUM(AR1200:AU1200),IF(D1200="C",7-SUM(AR1200:AU1200))))
      )
      *AE1200/C1200, 0
    )
    *C1200 = 0,
    0,
    ROUNDUP(
      IF(
        IF(D1200="A",13-SUM(AR1200:AU1200),IF(D1200="B",11-SUM(AR1200:AU1200),IF(D1200="C",7-SUM(AR1200:AU1200))))
        &lt;0,
        0,
        IF(D1200="A",13-SUM(AR1200:AU1200),IF(D1200="B",11-SUM(AR1200:AU1200),IF(D1200="C",7-SUM(AR1200:AU1200))))
      )
      *AE1200/C1200, 0
    ) *C1200
  )
)</f>
        <v>0</v>
      </c>
      <c r="AZ1200" s="26">
        <f>IF(OR(COUNTIF(AB1200,"&gt;="&amp;1.5)+COUNTIF(AA1200,"&gt;="&amp;1.5)+COUNTIF(Z1200,"&gt;="&amp;1.5)+COUNTIF(Y1200,"&gt;="&amp;1.5)+COUNTIF(X1200,"&gt;="&amp;1.5)&gt;=2,COUNTIF(AB1200,"&gt;="&amp;2)&gt;=1,AND(AA1200&gt;=1.5,AB1200&lt;=0.3,AI1200=0)),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+IFERROR(BA1200*C1200,0),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+IFERROR(BA1200*C1200,0),
IFERROR(AVERAGEIF(Tabela1[[#This Row],[COMPRA PADRÃO]:[COMPRA &gt;30%]],"&gt;"&amp;0,Tabela1[[#This Row],[COMPRA PADRÃO]:[COMPRA &gt;30%]]),
0))/Tabela1[[#This Row],[U/CX]],0)*Tabela1[[#This Row],[U/CX]])</f>
        <v>0</v>
      </c>
      <c r="BA1200" s="36"/>
      <c r="BB1200" s="19"/>
      <c r="BC1200" s="5"/>
      <c r="BD1200" s="43">
        <f t="shared" si="493"/>
        <v>1.0566037735849056</v>
      </c>
      <c r="BE1200" s="44">
        <f>Tabela1[[#This Row],[MÉDIA DIÁRIA]]*180</f>
        <v>190.18867924528303</v>
      </c>
      <c r="BF1200" s="44">
        <f>Tabela1[[#This Row],[MÉDIA DIÁRIA]]*IF(Tabela1[[#This Row],[ABC FAT]]="A",(13*22),IF(Tabela1[[#This Row],[ABC FAT]]="B",(9*22),IF(Tabela1[[#This Row],[ABC FAT]]="C",(3*22),0)))</f>
        <v>69.735849056603769</v>
      </c>
      <c r="BG1200" s="44">
        <f>SUM(Tabela1[[#This Row],[ESTOQUE TOTAL]],Tabela1[[#This Row],[TRÂNSITO TOTAL]])</f>
        <v>1720</v>
      </c>
      <c r="BH12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5.2579365079365075E-3</v>
      </c>
    </row>
    <row r="1201" spans="1:61" x14ac:dyDescent="0.2">
      <c r="A1201" s="4" t="s">
        <v>34</v>
      </c>
      <c r="B1201" s="4" t="s">
        <v>1176</v>
      </c>
      <c r="C1201" s="4">
        <v>100</v>
      </c>
      <c r="D1201" s="4" t="s">
        <v>85</v>
      </c>
      <c r="E1201" s="5"/>
      <c r="F1201" s="4"/>
      <c r="G1201" s="4"/>
      <c r="H1201" s="4"/>
      <c r="I1201" s="4"/>
      <c r="J1201" s="4"/>
      <c r="K1201" s="4"/>
      <c r="L1201" s="4"/>
      <c r="M1201" s="4">
        <v>2</v>
      </c>
      <c r="N1201" s="4">
        <v>2</v>
      </c>
      <c r="O1201" s="4"/>
      <c r="P1201" s="4">
        <v>10</v>
      </c>
      <c r="Q1201" s="13">
        <f t="shared" si="468"/>
        <v>0</v>
      </c>
      <c r="R1201" s="16">
        <f t="shared" si="469"/>
        <v>0</v>
      </c>
      <c r="S1201" s="16">
        <f t="shared" si="470"/>
        <v>0</v>
      </c>
      <c r="T1201" s="16">
        <f t="shared" si="471"/>
        <v>0</v>
      </c>
      <c r="U1201" s="16">
        <f t="shared" si="472"/>
        <v>0</v>
      </c>
      <c r="V1201" s="16">
        <f t="shared" si="473"/>
        <v>0</v>
      </c>
      <c r="W1201" s="16">
        <f t="shared" si="474"/>
        <v>0</v>
      </c>
      <c r="X1201" s="16">
        <f t="shared" si="475"/>
        <v>0</v>
      </c>
      <c r="Y1201" s="16">
        <f t="shared" si="476"/>
        <v>0.42857142857142855</v>
      </c>
      <c r="Z1201" s="16">
        <f t="shared" si="477"/>
        <v>0.42857142857142855</v>
      </c>
      <c r="AA1201" s="16">
        <f t="shared" si="478"/>
        <v>0</v>
      </c>
      <c r="AB1201" s="17">
        <f t="shared" si="479"/>
        <v>2.1428571428571428</v>
      </c>
      <c r="AC1201" s="15">
        <v>3142.84</v>
      </c>
      <c r="AD1201" s="14">
        <f>AVERAGE(Tabela1[[#This Row],[202407-JUL]:[202506-JUN]])</f>
        <v>4.666666666666667</v>
      </c>
      <c r="AE1201" s="14">
        <f t="shared" si="480"/>
        <v>4.666666666666667</v>
      </c>
      <c r="AF1201" s="5">
        <v>0</v>
      </c>
      <c r="AG1201" s="6">
        <v>86</v>
      </c>
      <c r="AH1201" s="4">
        <v>0</v>
      </c>
      <c r="AI1201" s="23">
        <f>SUM(Tabela1[[#This Row],[ESTOQUE RJ]:[ESTOQUE SC]])</f>
        <v>86</v>
      </c>
      <c r="AJ1201" s="4">
        <v>0</v>
      </c>
      <c r="AK1201" s="4">
        <v>0</v>
      </c>
      <c r="AL1201" s="24">
        <f>SUM(Tabela1[[#This Row],[QTD CONTAINER]:[QTD FÁBRICA]])</f>
        <v>0</v>
      </c>
      <c r="AM1201" s="7">
        <f t="shared" si="481"/>
        <v>18.428571428571427</v>
      </c>
      <c r="AN1201" s="7">
        <f t="shared" si="482"/>
        <v>0</v>
      </c>
      <c r="AO1201" s="8">
        <f t="shared" si="483"/>
        <v>0</v>
      </c>
      <c r="AP1201" s="9">
        <f t="shared" si="484"/>
        <v>0</v>
      </c>
      <c r="AQ1201" s="25">
        <f t="shared" si="485"/>
        <v>18.428571428571427</v>
      </c>
      <c r="AR1201" s="18">
        <f t="shared" si="486"/>
        <v>18.428571428571427</v>
      </c>
      <c r="AS1201" s="7">
        <f t="shared" si="487"/>
        <v>0</v>
      </c>
      <c r="AT1201" s="8">
        <f t="shared" si="488"/>
        <v>0</v>
      </c>
      <c r="AU1201" s="9">
        <f t="shared" si="489"/>
        <v>0</v>
      </c>
      <c r="AV1201" s="10">
        <f t="shared" si="490"/>
        <v>18.428571428571427</v>
      </c>
      <c r="AW1201" s="22">
        <f t="shared" si="491"/>
        <v>21.428571428571427</v>
      </c>
      <c r="AX1201" s="5">
        <f t="shared" si="492"/>
        <v>0</v>
      </c>
      <c r="AY1201" s="4">
        <f>IF(
  AND(Tabela1[[#This Row],[GRUPO | ITEM]]="PALHETAS",NOT(OR(MID(Tabela1[[#This Row],[ITEM]],1,5)="YN-PF",MID(Tabela1[[#This Row],[ITEM]],1,5)="YN-PC"))),
  0,
  IF(
    ROUNDUP(
      IF(
        IF(D1201="A",13-SUM(AR1201:AU1201),IF(D1201="B",11-SUM(AR1201:AU1201),IF(D1201="C",7-SUM(AR1201:AU1201))))
        &lt;0,
        0,
        IF(D1201="A",13-SUM(AR1201:AU1201),IF(D1201="B",11-SUM(AR1201:AU1201),IF(D1201="C",7-SUM(AR1201:AU1201))))
      )
      *AE1201/C1201, 0
    )
    *C1201 = 0,
    0,
    ROUNDUP(
      IF(
        IF(D1201="A",13-SUM(AR1201:AU1201),IF(D1201="B",11-SUM(AR1201:AU1201),IF(D1201="C",7-SUM(AR1201:AU1201))))
        &lt;0,
        0,
        IF(D1201="A",13-SUM(AR1201:AU1201),IF(D1201="B",11-SUM(AR1201:AU1201),IF(D1201="C",7-SUM(AR1201:AU1201))))
      )
      *AE1201/C1201, 0
    ) *C1201
  )
)</f>
        <v>0</v>
      </c>
      <c r="AZ1201" s="26">
        <f>IF(OR(COUNTIF(AB1201,"&gt;="&amp;1.5)+COUNTIF(AA1201,"&gt;="&amp;1.5)+COUNTIF(Z1201,"&gt;="&amp;1.5)+COUNTIF(Y1201,"&gt;="&amp;1.5)+COUNTIF(X1201,"&gt;="&amp;1.5)&gt;=2,COUNTIF(AB1201,"&gt;="&amp;2)&gt;=1,AND(AA1201&gt;=1.5,AB1201&lt;=0.3,AI1201=0)),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+IFERROR(BA1201*C1201,0),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+IFERROR(BA1201*C1201,0),
IFERROR(AVERAGEIF(Tabela1[[#This Row],[COMPRA PADRÃO]:[COMPRA &gt;30%]],"&gt;"&amp;0,Tabela1[[#This Row],[COMPRA PADRÃO]:[COMPRA &gt;30%]]),
0))/Tabela1[[#This Row],[U/CX]],0)*Tabela1[[#This Row],[U/CX]])</f>
        <v>100</v>
      </c>
      <c r="BA1201" s="36"/>
      <c r="BB1201" s="19"/>
      <c r="BC1201" s="5"/>
      <c r="BD1201" s="43">
        <f t="shared" si="493"/>
        <v>5.2830188679245285E-2</v>
      </c>
      <c r="BE1201" s="44">
        <f>Tabela1[[#This Row],[MÉDIA DIÁRIA]]*180</f>
        <v>9.5094339622641506</v>
      </c>
      <c r="BF1201" s="44">
        <f>Tabela1[[#This Row],[MÉDIA DIÁRIA]]*IF(Tabela1[[#This Row],[ABC FAT]]="A",(13*22),IF(Tabela1[[#This Row],[ABC FAT]]="B",(9*22),IF(Tabela1[[#This Row],[ABC FAT]]="C",(3*22),0)))</f>
        <v>3.4867924528301888</v>
      </c>
      <c r="BG1201" s="44">
        <f>SUM(Tabela1[[#This Row],[ESTOQUE TOTAL]],Tabela1[[#This Row],[TRÂNSITO TOTAL]])</f>
        <v>86</v>
      </c>
      <c r="BH12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0.10515873015873016</v>
      </c>
    </row>
    <row r="1202" spans="1:61" x14ac:dyDescent="0.2">
      <c r="A1202" s="4" t="s">
        <v>1149</v>
      </c>
      <c r="B1202" s="4" t="s">
        <v>1438</v>
      </c>
      <c r="C1202" s="4">
        <v>50</v>
      </c>
      <c r="D1202" s="4" t="s">
        <v>85</v>
      </c>
      <c r="E1202" s="5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>
        <v>7</v>
      </c>
      <c r="Q1202" s="13">
        <f t="shared" si="468"/>
        <v>0</v>
      </c>
      <c r="R1202" s="16">
        <f t="shared" si="469"/>
        <v>0</v>
      </c>
      <c r="S1202" s="16">
        <f t="shared" si="470"/>
        <v>0</v>
      </c>
      <c r="T1202" s="16">
        <f t="shared" si="471"/>
        <v>0</v>
      </c>
      <c r="U1202" s="16">
        <f t="shared" si="472"/>
        <v>0</v>
      </c>
      <c r="V1202" s="16">
        <f t="shared" si="473"/>
        <v>0</v>
      </c>
      <c r="W1202" s="16">
        <f t="shared" si="474"/>
        <v>0</v>
      </c>
      <c r="X1202" s="16">
        <f t="shared" si="475"/>
        <v>0</v>
      </c>
      <c r="Y1202" s="16">
        <f t="shared" si="476"/>
        <v>0</v>
      </c>
      <c r="Z1202" s="16">
        <f t="shared" si="477"/>
        <v>0</v>
      </c>
      <c r="AA1202" s="16">
        <f t="shared" si="478"/>
        <v>0</v>
      </c>
      <c r="AB1202" s="17">
        <f t="shared" si="479"/>
        <v>1</v>
      </c>
      <c r="AC1202" s="15">
        <v>211.66</v>
      </c>
      <c r="AD1202" s="14">
        <f>AVERAGE(Tabela1[[#This Row],[202407-JUL]:[202506-JUN]])</f>
        <v>7</v>
      </c>
      <c r="AE1202" s="14">
        <f t="shared" si="480"/>
        <v>7</v>
      </c>
      <c r="AF1202" s="5">
        <v>0</v>
      </c>
      <c r="AG1202" s="6">
        <v>41</v>
      </c>
      <c r="AH1202" s="4">
        <v>0</v>
      </c>
      <c r="AI1202" s="23">
        <f>SUM(Tabela1[[#This Row],[ESTOQUE RJ]:[ESTOQUE SC]])</f>
        <v>41</v>
      </c>
      <c r="AJ1202" s="4">
        <v>0</v>
      </c>
      <c r="AK1202" s="4">
        <v>0</v>
      </c>
      <c r="AL1202" s="24">
        <f>SUM(Tabela1[[#This Row],[QTD CONTAINER]:[QTD FÁBRICA]])</f>
        <v>0</v>
      </c>
      <c r="AM1202" s="7">
        <f t="shared" si="481"/>
        <v>5.8571428571428568</v>
      </c>
      <c r="AN1202" s="7">
        <f t="shared" si="482"/>
        <v>0</v>
      </c>
      <c r="AO1202" s="8">
        <f t="shared" si="483"/>
        <v>0</v>
      </c>
      <c r="AP1202" s="9">
        <f t="shared" si="484"/>
        <v>0</v>
      </c>
      <c r="AQ1202" s="25">
        <f t="shared" si="485"/>
        <v>5.8571428571428568</v>
      </c>
      <c r="AR1202" s="18">
        <f t="shared" si="486"/>
        <v>5.8571428571428568</v>
      </c>
      <c r="AS1202" s="7">
        <f t="shared" si="487"/>
        <v>0</v>
      </c>
      <c r="AT1202" s="8">
        <f t="shared" si="488"/>
        <v>0</v>
      </c>
      <c r="AU1202" s="9">
        <f t="shared" si="489"/>
        <v>0</v>
      </c>
      <c r="AV1202" s="10">
        <f t="shared" si="490"/>
        <v>5.8571428571428568</v>
      </c>
      <c r="AW1202" s="22">
        <f t="shared" si="491"/>
        <v>7.1428571428571432</v>
      </c>
      <c r="AX1202" s="5">
        <f t="shared" si="492"/>
        <v>50</v>
      </c>
      <c r="AY1202" s="4">
        <f>IF(
  AND(Tabela1[[#This Row],[GRUPO | ITEM]]="PALHETAS",NOT(OR(MID(Tabela1[[#This Row],[ITEM]],1,5)="YN-PF",MID(Tabela1[[#This Row],[ITEM]],1,5)="YN-PC"))),
  0,
  IF(
    ROUNDUP(
      IF(
        IF(D1202="A",13-SUM(AR1202:AU1202),IF(D1202="B",11-SUM(AR1202:AU1202),IF(D1202="C",7-SUM(AR1202:AU1202))))
        &lt;0,
        0,
        IF(D1202="A",13-SUM(AR1202:AU1202),IF(D1202="B",11-SUM(AR1202:AU1202),IF(D1202="C",7-SUM(AR1202:AU1202))))
      )
      *AE1202/C1202, 0
    )
    *C1202 = 0,
    0,
    ROUNDUP(
      IF(
        IF(D1202="A",13-SUM(AR1202:AU1202),IF(D1202="B",11-SUM(AR1202:AU1202),IF(D1202="C",7-SUM(AR1202:AU1202))))
        &lt;0,
        0,
        IF(D1202="A",13-SUM(AR1202:AU1202),IF(D1202="B",11-SUM(AR1202:AU1202),IF(D1202="C",7-SUM(AR1202:AU1202))))
      )
      *AE1202/C1202, 0
    ) *C1202
  )
)</f>
        <v>50</v>
      </c>
      <c r="AZ1202" s="26">
        <f>IF(OR(COUNTIF(AB1202,"&gt;="&amp;1.5)+COUNTIF(AA1202,"&gt;="&amp;1.5)+COUNTIF(Z1202,"&gt;="&amp;1.5)+COUNTIF(Y1202,"&gt;="&amp;1.5)+COUNTIF(X1202,"&gt;="&amp;1.5)&gt;=2,COUNTIF(AB1202,"&gt;="&amp;2)&gt;=1,AND(AA1202&gt;=1.5,AB1202&lt;=0.3,AI1202=0)),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+IFERROR(BA1202*C1202,0),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+IFERROR(BA1202*C1202,0),
IFERROR(AVERAGEIF(Tabela1[[#This Row],[COMPRA PADRÃO]:[COMPRA &gt;30%]],"&gt;"&amp;0,Tabela1[[#This Row],[COMPRA PADRÃO]:[COMPRA &gt;30%]]),
0))/Tabela1[[#This Row],[U/CX]],0)*Tabela1[[#This Row],[U/CX]])</f>
        <v>50</v>
      </c>
      <c r="BA1202" s="36"/>
      <c r="BB1202" s="19"/>
      <c r="BC1202" s="5"/>
      <c r="BD1202" s="43">
        <f t="shared" si="493"/>
        <v>2.6415094339622643E-2</v>
      </c>
      <c r="BE1202" s="44">
        <f>Tabela1[[#This Row],[MÉDIA DIÁRIA]]*180</f>
        <v>4.7547169811320753</v>
      </c>
      <c r="BF1202" s="44">
        <f>Tabela1[[#This Row],[MÉDIA DIÁRIA]]*IF(Tabela1[[#This Row],[ABC FAT]]="A",(13*22),IF(Tabela1[[#This Row],[ABC FAT]]="B",(9*22),IF(Tabela1[[#This Row],[ABC FAT]]="C",(3*22),0)))</f>
        <v>1.7433962264150944</v>
      </c>
      <c r="BG1202" s="44">
        <f>SUM(Tabela1[[#This Row],[ESTOQUE TOTAL]],Tabela1[[#This Row],[TRÂNSITO TOTAL]])</f>
        <v>41</v>
      </c>
      <c r="BH12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03" spans="1:61" x14ac:dyDescent="0.2">
      <c r="A1203" s="4" t="s">
        <v>1149</v>
      </c>
      <c r="B1203" s="4" t="s">
        <v>1439</v>
      </c>
      <c r="C1203" s="4">
        <v>50</v>
      </c>
      <c r="D1203" s="4" t="s">
        <v>85</v>
      </c>
      <c r="E1203" s="5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>
        <v>7</v>
      </c>
      <c r="Q1203" s="13">
        <f t="shared" si="468"/>
        <v>0</v>
      </c>
      <c r="R1203" s="16">
        <f t="shared" si="469"/>
        <v>0</v>
      </c>
      <c r="S1203" s="16">
        <f t="shared" si="470"/>
        <v>0</v>
      </c>
      <c r="T1203" s="16">
        <f t="shared" si="471"/>
        <v>0</v>
      </c>
      <c r="U1203" s="16">
        <f t="shared" si="472"/>
        <v>0</v>
      </c>
      <c r="V1203" s="16">
        <f t="shared" si="473"/>
        <v>0</v>
      </c>
      <c r="W1203" s="16">
        <f t="shared" si="474"/>
        <v>0</v>
      </c>
      <c r="X1203" s="16">
        <f t="shared" si="475"/>
        <v>0</v>
      </c>
      <c r="Y1203" s="16">
        <f t="shared" si="476"/>
        <v>0</v>
      </c>
      <c r="Z1203" s="16">
        <f t="shared" si="477"/>
        <v>0</v>
      </c>
      <c r="AA1203" s="16">
        <f t="shared" si="478"/>
        <v>0</v>
      </c>
      <c r="AB1203" s="17">
        <f t="shared" si="479"/>
        <v>1</v>
      </c>
      <c r="AC1203" s="15">
        <v>211.66</v>
      </c>
      <c r="AD1203" s="14">
        <f>AVERAGE(Tabela1[[#This Row],[202407-JUL]:[202506-JUN]])</f>
        <v>7</v>
      </c>
      <c r="AE1203" s="14">
        <f t="shared" si="480"/>
        <v>7</v>
      </c>
      <c r="AF1203" s="5">
        <v>0</v>
      </c>
      <c r="AG1203" s="6">
        <v>41</v>
      </c>
      <c r="AH1203" s="4">
        <v>0</v>
      </c>
      <c r="AI1203" s="23">
        <f>SUM(Tabela1[[#This Row],[ESTOQUE RJ]:[ESTOQUE SC]])</f>
        <v>41</v>
      </c>
      <c r="AJ1203" s="4">
        <v>0</v>
      </c>
      <c r="AK1203" s="4">
        <v>0</v>
      </c>
      <c r="AL1203" s="24">
        <f>SUM(Tabela1[[#This Row],[QTD CONTAINER]:[QTD FÁBRICA]])</f>
        <v>0</v>
      </c>
      <c r="AM1203" s="7">
        <f t="shared" si="481"/>
        <v>5.8571428571428568</v>
      </c>
      <c r="AN1203" s="7">
        <f t="shared" si="482"/>
        <v>0</v>
      </c>
      <c r="AO1203" s="8">
        <f t="shared" si="483"/>
        <v>0</v>
      </c>
      <c r="AP1203" s="9">
        <f t="shared" si="484"/>
        <v>0</v>
      </c>
      <c r="AQ1203" s="25">
        <f t="shared" si="485"/>
        <v>5.8571428571428568</v>
      </c>
      <c r="AR1203" s="18">
        <f t="shared" si="486"/>
        <v>5.8571428571428568</v>
      </c>
      <c r="AS1203" s="7">
        <f t="shared" si="487"/>
        <v>0</v>
      </c>
      <c r="AT1203" s="8">
        <f t="shared" si="488"/>
        <v>0</v>
      </c>
      <c r="AU1203" s="9">
        <f t="shared" si="489"/>
        <v>0</v>
      </c>
      <c r="AV1203" s="10">
        <f t="shared" si="490"/>
        <v>5.8571428571428568</v>
      </c>
      <c r="AW1203" s="22">
        <f t="shared" si="491"/>
        <v>7.1428571428571432</v>
      </c>
      <c r="AX1203" s="5">
        <f t="shared" si="492"/>
        <v>50</v>
      </c>
      <c r="AY1203" s="4">
        <f>IF(
  AND(Tabela1[[#This Row],[GRUPO | ITEM]]="PALHETAS",NOT(OR(MID(Tabela1[[#This Row],[ITEM]],1,5)="YN-PF",MID(Tabela1[[#This Row],[ITEM]],1,5)="YN-PC"))),
  0,
  IF(
    ROUNDUP(
      IF(
        IF(D1203="A",13-SUM(AR1203:AU1203),IF(D1203="B",11-SUM(AR1203:AU1203),IF(D1203="C",7-SUM(AR1203:AU1203))))
        &lt;0,
        0,
        IF(D1203="A",13-SUM(AR1203:AU1203),IF(D1203="B",11-SUM(AR1203:AU1203),IF(D1203="C",7-SUM(AR1203:AU1203))))
      )
      *AE1203/C1203, 0
    )
    *C1203 = 0,
    0,
    ROUNDUP(
      IF(
        IF(D1203="A",13-SUM(AR1203:AU1203),IF(D1203="B",11-SUM(AR1203:AU1203),IF(D1203="C",7-SUM(AR1203:AU1203))))
        &lt;0,
        0,
        IF(D1203="A",13-SUM(AR1203:AU1203),IF(D1203="B",11-SUM(AR1203:AU1203),IF(D1203="C",7-SUM(AR1203:AU1203))))
      )
      *AE1203/C1203, 0
    ) *C1203
  )
)</f>
        <v>50</v>
      </c>
      <c r="AZ1203" s="26">
        <f>IF(OR(COUNTIF(AB1203,"&gt;="&amp;1.5)+COUNTIF(AA1203,"&gt;="&amp;1.5)+COUNTIF(Z1203,"&gt;="&amp;1.5)+COUNTIF(Y1203,"&gt;="&amp;1.5)+COUNTIF(X1203,"&gt;="&amp;1.5)&gt;=2,COUNTIF(AB1203,"&gt;="&amp;2)&gt;=1,AND(AA1203&gt;=1.5,AB1203&lt;=0.3,AI1203=0)),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+IFERROR(BA1203*C1203,0),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+IFERROR(BA1203*C1203,0),
IFERROR(AVERAGEIF(Tabela1[[#This Row],[COMPRA PADRÃO]:[COMPRA &gt;30%]],"&gt;"&amp;0,Tabela1[[#This Row],[COMPRA PADRÃO]:[COMPRA &gt;30%]]),
0))/Tabela1[[#This Row],[U/CX]],0)*Tabela1[[#This Row],[U/CX]])</f>
        <v>50</v>
      </c>
      <c r="BA1203" s="36"/>
      <c r="BB1203" s="19"/>
      <c r="BC1203" s="5"/>
      <c r="BD1203" s="43">
        <f t="shared" si="493"/>
        <v>2.6415094339622643E-2</v>
      </c>
      <c r="BE1203" s="44">
        <f>Tabela1[[#This Row],[MÉDIA DIÁRIA]]*180</f>
        <v>4.7547169811320753</v>
      </c>
      <c r="BF1203" s="44">
        <f>Tabela1[[#This Row],[MÉDIA DIÁRIA]]*IF(Tabela1[[#This Row],[ABC FAT]]="A",(13*22),IF(Tabela1[[#This Row],[ABC FAT]]="B",(9*22),IF(Tabela1[[#This Row],[ABC FAT]]="C",(3*22),0)))</f>
        <v>1.7433962264150944</v>
      </c>
      <c r="BG1203" s="44">
        <f>SUM(Tabela1[[#This Row],[ESTOQUE TOTAL]],Tabela1[[#This Row],[TRÂNSITO TOTAL]])</f>
        <v>41</v>
      </c>
      <c r="BH12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04" spans="1:61" x14ac:dyDescent="0.2">
      <c r="A1204" s="4" t="s">
        <v>1149</v>
      </c>
      <c r="B1204" s="4" t="s">
        <v>1440</v>
      </c>
      <c r="C1204" s="4">
        <v>50</v>
      </c>
      <c r="D1204" s="4" t="s">
        <v>85</v>
      </c>
      <c r="E1204" s="5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>
        <v>7</v>
      </c>
      <c r="Q1204" s="13">
        <f t="shared" si="468"/>
        <v>0</v>
      </c>
      <c r="R1204" s="16">
        <f t="shared" si="469"/>
        <v>0</v>
      </c>
      <c r="S1204" s="16">
        <f t="shared" si="470"/>
        <v>0</v>
      </c>
      <c r="T1204" s="16">
        <f t="shared" si="471"/>
        <v>0</v>
      </c>
      <c r="U1204" s="16">
        <f t="shared" si="472"/>
        <v>0</v>
      </c>
      <c r="V1204" s="16">
        <f t="shared" si="473"/>
        <v>0</v>
      </c>
      <c r="W1204" s="16">
        <f t="shared" si="474"/>
        <v>0</v>
      </c>
      <c r="X1204" s="16">
        <f t="shared" si="475"/>
        <v>0</v>
      </c>
      <c r="Y1204" s="16">
        <f t="shared" si="476"/>
        <v>0</v>
      </c>
      <c r="Z1204" s="16">
        <f t="shared" si="477"/>
        <v>0</v>
      </c>
      <c r="AA1204" s="16">
        <f t="shared" si="478"/>
        <v>0</v>
      </c>
      <c r="AB1204" s="17">
        <f t="shared" si="479"/>
        <v>1</v>
      </c>
      <c r="AC1204" s="15">
        <v>211.66</v>
      </c>
      <c r="AD1204" s="14">
        <f>AVERAGE(Tabela1[[#This Row],[202407-JUL]:[202506-JUN]])</f>
        <v>7</v>
      </c>
      <c r="AE1204" s="14">
        <f t="shared" si="480"/>
        <v>7</v>
      </c>
      <c r="AF1204" s="5">
        <v>0</v>
      </c>
      <c r="AG1204" s="6">
        <v>41</v>
      </c>
      <c r="AH1204" s="4">
        <v>0</v>
      </c>
      <c r="AI1204" s="23">
        <f>SUM(Tabela1[[#This Row],[ESTOQUE RJ]:[ESTOQUE SC]])</f>
        <v>41</v>
      </c>
      <c r="AJ1204" s="4">
        <v>0</v>
      </c>
      <c r="AK1204" s="4">
        <v>0</v>
      </c>
      <c r="AL1204" s="24">
        <f>SUM(Tabela1[[#This Row],[QTD CONTAINER]:[QTD FÁBRICA]])</f>
        <v>0</v>
      </c>
      <c r="AM1204" s="7">
        <f t="shared" si="481"/>
        <v>5.8571428571428568</v>
      </c>
      <c r="AN1204" s="7">
        <f t="shared" si="482"/>
        <v>0</v>
      </c>
      <c r="AO1204" s="8">
        <f t="shared" si="483"/>
        <v>0</v>
      </c>
      <c r="AP1204" s="9">
        <f t="shared" si="484"/>
        <v>0</v>
      </c>
      <c r="AQ1204" s="25">
        <f t="shared" si="485"/>
        <v>5.8571428571428568</v>
      </c>
      <c r="AR1204" s="18">
        <f t="shared" si="486"/>
        <v>5.8571428571428568</v>
      </c>
      <c r="AS1204" s="7">
        <f t="shared" si="487"/>
        <v>0</v>
      </c>
      <c r="AT1204" s="8">
        <f t="shared" si="488"/>
        <v>0</v>
      </c>
      <c r="AU1204" s="9">
        <f t="shared" si="489"/>
        <v>0</v>
      </c>
      <c r="AV1204" s="10">
        <f t="shared" si="490"/>
        <v>5.8571428571428568</v>
      </c>
      <c r="AW1204" s="22">
        <f t="shared" si="491"/>
        <v>7.1428571428571432</v>
      </c>
      <c r="AX1204" s="5">
        <f t="shared" si="492"/>
        <v>50</v>
      </c>
      <c r="AY1204" s="4">
        <f>IF(
  AND(Tabela1[[#This Row],[GRUPO | ITEM]]="PALHETAS",NOT(OR(MID(Tabela1[[#This Row],[ITEM]],1,5)="YN-PF",MID(Tabela1[[#This Row],[ITEM]],1,5)="YN-PC"))),
  0,
  IF(
    ROUNDUP(
      IF(
        IF(D1204="A",13-SUM(AR1204:AU1204),IF(D1204="B",11-SUM(AR1204:AU1204),IF(D1204="C",7-SUM(AR1204:AU1204))))
        &lt;0,
        0,
        IF(D1204="A",13-SUM(AR1204:AU1204),IF(D1204="B",11-SUM(AR1204:AU1204),IF(D1204="C",7-SUM(AR1204:AU1204))))
      )
      *AE1204/C1204, 0
    )
    *C1204 = 0,
    0,
    ROUNDUP(
      IF(
        IF(D1204="A",13-SUM(AR1204:AU1204),IF(D1204="B",11-SUM(AR1204:AU1204),IF(D1204="C",7-SUM(AR1204:AU1204))))
        &lt;0,
        0,
        IF(D1204="A",13-SUM(AR1204:AU1204),IF(D1204="B",11-SUM(AR1204:AU1204),IF(D1204="C",7-SUM(AR1204:AU1204))))
      )
      *AE1204/C1204, 0
    ) *C1204
  )
)</f>
        <v>50</v>
      </c>
      <c r="AZ1204" s="26">
        <f>IF(OR(COUNTIF(AB1204,"&gt;="&amp;1.5)+COUNTIF(AA1204,"&gt;="&amp;1.5)+COUNTIF(Z1204,"&gt;="&amp;1.5)+COUNTIF(Y1204,"&gt;="&amp;1.5)+COUNTIF(X1204,"&gt;="&amp;1.5)&gt;=2,COUNTIF(AB1204,"&gt;="&amp;2)&gt;=1,AND(AA1204&gt;=1.5,AB1204&lt;=0.3,AI1204=0)),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+IFERROR(BA1204*C1204,0),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+IFERROR(BA1204*C1204,0),
IFERROR(AVERAGEIF(Tabela1[[#This Row],[COMPRA PADRÃO]:[COMPRA &gt;30%]],"&gt;"&amp;0,Tabela1[[#This Row],[COMPRA PADRÃO]:[COMPRA &gt;30%]]),
0))/Tabela1[[#This Row],[U/CX]],0)*Tabela1[[#This Row],[U/CX]])</f>
        <v>50</v>
      </c>
      <c r="BA1204" s="36"/>
      <c r="BB1204" s="19"/>
      <c r="BC1204" s="5"/>
      <c r="BD1204" s="43">
        <f t="shared" si="493"/>
        <v>2.6415094339622643E-2</v>
      </c>
      <c r="BE1204" s="44">
        <f>Tabela1[[#This Row],[MÉDIA DIÁRIA]]*180</f>
        <v>4.7547169811320753</v>
      </c>
      <c r="BF1204" s="44">
        <f>Tabela1[[#This Row],[MÉDIA DIÁRIA]]*IF(Tabela1[[#This Row],[ABC FAT]]="A",(13*22),IF(Tabela1[[#This Row],[ABC FAT]]="B",(9*22),IF(Tabela1[[#This Row],[ABC FAT]]="C",(3*22),0)))</f>
        <v>1.7433962264150944</v>
      </c>
      <c r="BG1204" s="44">
        <f>SUM(Tabela1[[#This Row],[ESTOQUE TOTAL]],Tabela1[[#This Row],[TRÂNSITO TOTAL]])</f>
        <v>41</v>
      </c>
      <c r="BH12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05" spans="1:61" x14ac:dyDescent="0.2">
      <c r="A1205" s="4" t="s">
        <v>1149</v>
      </c>
      <c r="B1205" s="4" t="s">
        <v>1417</v>
      </c>
      <c r="C1205" s="4">
        <v>50</v>
      </c>
      <c r="D1205" s="4" t="s">
        <v>85</v>
      </c>
      <c r="E1205" s="5"/>
      <c r="F1205" s="4"/>
      <c r="G1205" s="4"/>
      <c r="H1205" s="4"/>
      <c r="I1205" s="4"/>
      <c r="J1205" s="4"/>
      <c r="K1205" s="4"/>
      <c r="L1205" s="4"/>
      <c r="M1205" s="4"/>
      <c r="N1205" s="4"/>
      <c r="O1205" s="4">
        <v>5</v>
      </c>
      <c r="P1205" s="4">
        <v>2</v>
      </c>
      <c r="Q1205" s="13">
        <f t="shared" si="468"/>
        <v>0</v>
      </c>
      <c r="R1205" s="16">
        <f t="shared" si="469"/>
        <v>0</v>
      </c>
      <c r="S1205" s="16">
        <f t="shared" si="470"/>
        <v>0</v>
      </c>
      <c r="T1205" s="16">
        <f t="shared" si="471"/>
        <v>0</v>
      </c>
      <c r="U1205" s="16">
        <f t="shared" si="472"/>
        <v>0</v>
      </c>
      <c r="V1205" s="16">
        <f t="shared" si="473"/>
        <v>0</v>
      </c>
      <c r="W1205" s="16">
        <f t="shared" si="474"/>
        <v>0</v>
      </c>
      <c r="X1205" s="16">
        <f t="shared" si="475"/>
        <v>0</v>
      </c>
      <c r="Y1205" s="16">
        <f t="shared" si="476"/>
        <v>0</v>
      </c>
      <c r="Z1205" s="16">
        <f t="shared" si="477"/>
        <v>0</v>
      </c>
      <c r="AA1205" s="16">
        <f t="shared" si="478"/>
        <v>1.4285714285714286</v>
      </c>
      <c r="AB1205" s="17">
        <f t="shared" si="479"/>
        <v>0.5714285714285714</v>
      </c>
      <c r="AC1205" s="15">
        <v>219.64</v>
      </c>
      <c r="AD1205" s="14">
        <f>AVERAGE(Tabela1[[#This Row],[202407-JUL]:[202506-JUN]])</f>
        <v>3.5</v>
      </c>
      <c r="AE1205" s="14">
        <f t="shared" si="480"/>
        <v>3.5</v>
      </c>
      <c r="AF1205" s="5">
        <v>0</v>
      </c>
      <c r="AG1205" s="6">
        <v>43</v>
      </c>
      <c r="AH1205" s="4">
        <v>0</v>
      </c>
      <c r="AI1205" s="23">
        <f>SUM(Tabela1[[#This Row],[ESTOQUE RJ]:[ESTOQUE SC]])</f>
        <v>43</v>
      </c>
      <c r="AJ1205" s="4">
        <v>0</v>
      </c>
      <c r="AK1205" s="4">
        <v>0</v>
      </c>
      <c r="AL1205" s="24">
        <f>SUM(Tabela1[[#This Row],[QTD CONTAINER]:[QTD FÁBRICA]])</f>
        <v>0</v>
      </c>
      <c r="AM1205" s="7">
        <f t="shared" si="481"/>
        <v>12.285714285714286</v>
      </c>
      <c r="AN1205" s="7">
        <f t="shared" si="482"/>
        <v>0</v>
      </c>
      <c r="AO1205" s="8">
        <f t="shared" si="483"/>
        <v>0</v>
      </c>
      <c r="AP1205" s="9">
        <f t="shared" si="484"/>
        <v>0</v>
      </c>
      <c r="AQ1205" s="25">
        <f t="shared" si="485"/>
        <v>12.285714285714286</v>
      </c>
      <c r="AR1205" s="18">
        <f t="shared" si="486"/>
        <v>12.285714285714286</v>
      </c>
      <c r="AS1205" s="7">
        <f t="shared" si="487"/>
        <v>0</v>
      </c>
      <c r="AT1205" s="8">
        <f t="shared" si="488"/>
        <v>0</v>
      </c>
      <c r="AU1205" s="9">
        <f t="shared" si="489"/>
        <v>0</v>
      </c>
      <c r="AV1205" s="10">
        <f t="shared" si="490"/>
        <v>12.285714285714286</v>
      </c>
      <c r="AW1205" s="22">
        <f t="shared" si="491"/>
        <v>0</v>
      </c>
      <c r="AX1205" s="5">
        <f t="shared" si="492"/>
        <v>0</v>
      </c>
      <c r="AY1205" s="4">
        <f>IF(
  AND(Tabela1[[#This Row],[GRUPO | ITEM]]="PALHETAS",NOT(OR(MID(Tabela1[[#This Row],[ITEM]],1,5)="YN-PF",MID(Tabela1[[#This Row],[ITEM]],1,5)="YN-PC"))),
  0,
  IF(
    ROUNDUP(
      IF(
        IF(D1205="A",13-SUM(AR1205:AU1205),IF(D1205="B",11-SUM(AR1205:AU1205),IF(D1205="C",7-SUM(AR1205:AU1205))))
        &lt;0,
        0,
        IF(D1205="A",13-SUM(AR1205:AU1205),IF(D1205="B",11-SUM(AR1205:AU1205),IF(D1205="C",7-SUM(AR1205:AU1205))))
      )
      *AE1205/C1205, 0
    )
    *C1205 = 0,
    0,
    ROUNDUP(
      IF(
        IF(D1205="A",13-SUM(AR1205:AU1205),IF(D1205="B",11-SUM(AR1205:AU1205),IF(D1205="C",7-SUM(AR1205:AU1205))))
        &lt;0,
        0,
        IF(D1205="A",13-SUM(AR1205:AU1205),IF(D1205="B",11-SUM(AR1205:AU1205),IF(D1205="C",7-SUM(AR1205:AU1205))))
      )
      *AE1205/C1205, 0
    ) *C1205
  )
)</f>
        <v>0</v>
      </c>
      <c r="AZ1205" s="26">
        <f>IF(OR(COUNTIF(AB1205,"&gt;="&amp;1.5)+COUNTIF(AA1205,"&gt;="&amp;1.5)+COUNTIF(Z1205,"&gt;="&amp;1.5)+COUNTIF(Y1205,"&gt;="&amp;1.5)+COUNTIF(X1205,"&gt;="&amp;1.5)&gt;=2,COUNTIF(AB1205,"&gt;="&amp;2)&gt;=1,AND(AA1205&gt;=1.5,AB1205&lt;=0.3,AI1205=0)),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+IFERROR(BA1205*C1205,0),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+IFERROR(BA1205*C1205,0),
IFERROR(AVERAGEIF(Tabela1[[#This Row],[COMPRA PADRÃO]:[COMPRA &gt;30%]],"&gt;"&amp;0,Tabela1[[#This Row],[COMPRA PADRÃO]:[COMPRA &gt;30%]]),
0))/Tabela1[[#This Row],[U/CX]],0)*Tabela1[[#This Row],[U/CX]])</f>
        <v>0</v>
      </c>
      <c r="BA1205" s="39"/>
      <c r="BB1205" s="33"/>
      <c r="BC1205" s="41"/>
      <c r="BD1205" s="43">
        <f t="shared" si="493"/>
        <v>2.6415094339622643E-2</v>
      </c>
      <c r="BE1205" s="44">
        <f>Tabela1[[#This Row],[MÉDIA DIÁRIA]]*180</f>
        <v>4.7547169811320753</v>
      </c>
      <c r="BF1205" s="44">
        <f>Tabela1[[#This Row],[MÉDIA DIÁRIA]]*IF(Tabela1[[#This Row],[ABC FAT]]="A",(13*22),IF(Tabela1[[#This Row],[ABC FAT]]="B",(9*22),IF(Tabela1[[#This Row],[ABC FAT]]="C",(3*22),0)))</f>
        <v>1.7433962264150944</v>
      </c>
      <c r="BG1205" s="44">
        <f>SUM(Tabela1[[#This Row],[ESTOQUE TOTAL]],Tabela1[[#This Row],[TRÂNSITO TOTAL]])</f>
        <v>43</v>
      </c>
      <c r="BH12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06" spans="1:61" x14ac:dyDescent="0.2">
      <c r="A1206" s="4" t="s">
        <v>210</v>
      </c>
      <c r="B1206" s="4" t="s">
        <v>1157</v>
      </c>
      <c r="C1206" s="4">
        <v>20</v>
      </c>
      <c r="D1206" s="4" t="s">
        <v>85</v>
      </c>
      <c r="E1206" s="5"/>
      <c r="F1206" s="4"/>
      <c r="G1206" s="4"/>
      <c r="H1206" s="4"/>
      <c r="I1206" s="4"/>
      <c r="J1206" s="4"/>
      <c r="K1206" s="4"/>
      <c r="L1206" s="4">
        <v>2</v>
      </c>
      <c r="M1206" s="4"/>
      <c r="N1206" s="4"/>
      <c r="O1206" s="4"/>
      <c r="P1206" s="4">
        <v>12</v>
      </c>
      <c r="Q1206" s="13">
        <f t="shared" si="468"/>
        <v>0</v>
      </c>
      <c r="R1206" s="16">
        <f t="shared" si="469"/>
        <v>0</v>
      </c>
      <c r="S1206" s="16">
        <f t="shared" si="470"/>
        <v>0</v>
      </c>
      <c r="T1206" s="16">
        <f t="shared" si="471"/>
        <v>0</v>
      </c>
      <c r="U1206" s="16">
        <f t="shared" si="472"/>
        <v>0</v>
      </c>
      <c r="V1206" s="16">
        <f t="shared" si="473"/>
        <v>0</v>
      </c>
      <c r="W1206" s="16">
        <f t="shared" si="474"/>
        <v>0</v>
      </c>
      <c r="X1206" s="16">
        <f t="shared" si="475"/>
        <v>0.2857142857142857</v>
      </c>
      <c r="Y1206" s="16">
        <f t="shared" si="476"/>
        <v>0</v>
      </c>
      <c r="Z1206" s="16">
        <f t="shared" si="477"/>
        <v>0</v>
      </c>
      <c r="AA1206" s="16">
        <f t="shared" si="478"/>
        <v>0</v>
      </c>
      <c r="AB1206" s="17">
        <f t="shared" si="479"/>
        <v>1.7142857142857142</v>
      </c>
      <c r="AC1206" s="15">
        <v>2169.14</v>
      </c>
      <c r="AD1206" s="14">
        <f>AVERAGE(Tabela1[[#This Row],[202407-JUL]:[202506-JUN]])</f>
        <v>7</v>
      </c>
      <c r="AE1206" s="14">
        <f t="shared" si="480"/>
        <v>12</v>
      </c>
      <c r="AF1206" s="5">
        <v>0</v>
      </c>
      <c r="AG1206" s="6">
        <v>85</v>
      </c>
      <c r="AH1206" s="4">
        <v>0</v>
      </c>
      <c r="AI1206" s="23">
        <f>SUM(Tabela1[[#This Row],[ESTOQUE RJ]:[ESTOQUE SC]])</f>
        <v>85</v>
      </c>
      <c r="AJ1206" s="4">
        <v>0</v>
      </c>
      <c r="AK1206" s="4">
        <v>0</v>
      </c>
      <c r="AL1206" s="24">
        <f>SUM(Tabela1[[#This Row],[QTD CONTAINER]:[QTD FÁBRICA]])</f>
        <v>0</v>
      </c>
      <c r="AM1206" s="7">
        <f t="shared" si="481"/>
        <v>12.142857142857142</v>
      </c>
      <c r="AN1206" s="7">
        <f t="shared" si="482"/>
        <v>0</v>
      </c>
      <c r="AO1206" s="8">
        <f t="shared" si="483"/>
        <v>0</v>
      </c>
      <c r="AP1206" s="9">
        <f t="shared" si="484"/>
        <v>0</v>
      </c>
      <c r="AQ1206" s="25">
        <f t="shared" si="485"/>
        <v>12.142857142857142</v>
      </c>
      <c r="AR1206" s="18">
        <f t="shared" si="486"/>
        <v>7.083333333333333</v>
      </c>
      <c r="AS1206" s="7">
        <f t="shared" si="487"/>
        <v>0</v>
      </c>
      <c r="AT1206" s="8">
        <f t="shared" si="488"/>
        <v>0</v>
      </c>
      <c r="AU1206" s="9">
        <f t="shared" si="489"/>
        <v>0</v>
      </c>
      <c r="AV1206" s="10">
        <f t="shared" si="490"/>
        <v>7.083333333333333</v>
      </c>
      <c r="AW1206" s="22">
        <f t="shared" si="491"/>
        <v>0</v>
      </c>
      <c r="AX1206" s="5">
        <f t="shared" si="492"/>
        <v>0</v>
      </c>
      <c r="AY1206" s="4">
        <f>IF(
  AND(Tabela1[[#This Row],[GRUPO | ITEM]]="PALHETAS",NOT(OR(MID(Tabela1[[#This Row],[ITEM]],1,5)="YN-PF",MID(Tabela1[[#This Row],[ITEM]],1,5)="YN-PC"))),
  0,
  IF(
    ROUNDUP(
      IF(
        IF(D1206="A",13-SUM(AR1206:AU1206),IF(D1206="B",11-SUM(AR1206:AU1206),IF(D1206="C",7-SUM(AR1206:AU1206))))
        &lt;0,
        0,
        IF(D1206="A",13-SUM(AR1206:AU1206),IF(D1206="B",11-SUM(AR1206:AU1206),IF(D1206="C",7-SUM(AR1206:AU1206))))
      )
      *AE1206/C1206, 0
    )
    *C1206 = 0,
    0,
    ROUNDUP(
      IF(
        IF(D1206="A",13-SUM(AR1206:AU1206),IF(D1206="B",11-SUM(AR1206:AU1206),IF(D1206="C",7-SUM(AR1206:AU1206))))
        &lt;0,
        0,
        IF(D1206="A",13-SUM(AR1206:AU1206),IF(D1206="B",11-SUM(AR1206:AU1206),IF(D1206="C",7-SUM(AR1206:AU1206))))
      )
      *AE1206/C1206, 0
    ) *C1206
  )
)</f>
        <v>0</v>
      </c>
      <c r="AZ1206" s="26">
        <f>IF(OR(COUNTIF(AB1206,"&gt;="&amp;1.5)+COUNTIF(AA1206,"&gt;="&amp;1.5)+COUNTIF(Z1206,"&gt;="&amp;1.5)+COUNTIF(Y1206,"&gt;="&amp;1.5)+COUNTIF(X1206,"&gt;="&amp;1.5)&gt;=2,COUNTIF(AB1206,"&gt;="&amp;2)&gt;=1,AND(AA1206&gt;=1.5,AB1206&lt;=0.3,AI1206=0)),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+IFERROR(BA1206*C1206,0),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+IFERROR(BA1206*C1206,0),
IFERROR(AVERAGEIF(Tabela1[[#This Row],[COMPRA PADRÃO]:[COMPRA &gt;30%]],"&gt;"&amp;0,Tabela1[[#This Row],[COMPRA PADRÃO]:[COMPRA &gt;30%]]),
0))/Tabela1[[#This Row],[U/CX]],0)*Tabela1[[#This Row],[U/CX]])</f>
        <v>0</v>
      </c>
      <c r="BA1206" s="36"/>
      <c r="BB1206" s="19"/>
      <c r="BC1206" s="5"/>
      <c r="BD1206" s="43">
        <f t="shared" si="493"/>
        <v>5.2830188679245285E-2</v>
      </c>
      <c r="BE1206" s="44">
        <f>Tabela1[[#This Row],[MÉDIA DIÁRIA]]*180</f>
        <v>9.5094339622641506</v>
      </c>
      <c r="BF1206" s="44">
        <f>Tabela1[[#This Row],[MÉDIA DIÁRIA]]*IF(Tabela1[[#This Row],[ABC FAT]]="A",(13*22),IF(Tabela1[[#This Row],[ABC FAT]]="B",(9*22),IF(Tabela1[[#This Row],[ABC FAT]]="C",(3*22),0)))</f>
        <v>3.4867924528301888</v>
      </c>
      <c r="BG1206" s="44">
        <f>SUM(Tabela1[[#This Row],[ESTOQUE TOTAL]],Tabela1[[#This Row],[TRÂNSITO TOTAL]])</f>
        <v>85</v>
      </c>
      <c r="BH12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0.10515873015873016</v>
      </c>
    </row>
    <row r="1207" spans="1:61" x14ac:dyDescent="0.2">
      <c r="A1207" s="4" t="s">
        <v>17</v>
      </c>
      <c r="B1207" s="4" t="s">
        <v>1127</v>
      </c>
      <c r="C1207" s="4">
        <v>25</v>
      </c>
      <c r="D1207" s="4" t="s">
        <v>85</v>
      </c>
      <c r="E1207" s="5"/>
      <c r="F1207" s="4"/>
      <c r="G1207" s="4"/>
      <c r="H1207" s="4"/>
      <c r="I1207" s="4"/>
      <c r="J1207" s="4"/>
      <c r="K1207" s="4"/>
      <c r="L1207" s="4">
        <v>40</v>
      </c>
      <c r="M1207" s="4"/>
      <c r="N1207" s="4">
        <v>25</v>
      </c>
      <c r="O1207" s="4"/>
      <c r="P1207" s="4"/>
      <c r="Q1207" s="13">
        <f t="shared" si="468"/>
        <v>0</v>
      </c>
      <c r="R1207" s="16">
        <f t="shared" si="469"/>
        <v>0</v>
      </c>
      <c r="S1207" s="16">
        <f t="shared" si="470"/>
        <v>0</v>
      </c>
      <c r="T1207" s="16">
        <f t="shared" si="471"/>
        <v>0</v>
      </c>
      <c r="U1207" s="16">
        <f t="shared" si="472"/>
        <v>0</v>
      </c>
      <c r="V1207" s="16">
        <f t="shared" si="473"/>
        <v>0</v>
      </c>
      <c r="W1207" s="16">
        <f t="shared" si="474"/>
        <v>0</v>
      </c>
      <c r="X1207" s="16">
        <f t="shared" si="475"/>
        <v>1.2307692307692308</v>
      </c>
      <c r="Y1207" s="16">
        <f t="shared" si="476"/>
        <v>0</v>
      </c>
      <c r="Z1207" s="16">
        <f t="shared" si="477"/>
        <v>0.76923076923076927</v>
      </c>
      <c r="AA1207" s="16">
        <f t="shared" si="478"/>
        <v>0</v>
      </c>
      <c r="AB1207" s="17">
        <f t="shared" si="479"/>
        <v>0</v>
      </c>
      <c r="AC1207" s="15">
        <v>1437.25</v>
      </c>
      <c r="AD1207" s="14">
        <f>AVERAGE(Tabela1[[#This Row],[202407-JUL]:[202506-JUN]])</f>
        <v>32.5</v>
      </c>
      <c r="AE1207" s="14">
        <f t="shared" si="480"/>
        <v>32.5</v>
      </c>
      <c r="AF1207" s="5">
        <v>0</v>
      </c>
      <c r="AG1207" s="6">
        <v>400</v>
      </c>
      <c r="AH1207" s="4">
        <v>0</v>
      </c>
      <c r="AI1207" s="23">
        <f>SUM(Tabela1[[#This Row],[ESTOQUE RJ]:[ESTOQUE SC]])</f>
        <v>400</v>
      </c>
      <c r="AJ1207" s="4">
        <v>0</v>
      </c>
      <c r="AK1207" s="4">
        <v>0</v>
      </c>
      <c r="AL1207" s="24">
        <f>SUM(Tabela1[[#This Row],[QTD CONTAINER]:[QTD FÁBRICA]])</f>
        <v>0</v>
      </c>
      <c r="AM1207" s="7">
        <f t="shared" si="481"/>
        <v>12.307692307692308</v>
      </c>
      <c r="AN1207" s="7">
        <f t="shared" si="482"/>
        <v>0</v>
      </c>
      <c r="AO1207" s="8">
        <f t="shared" si="483"/>
        <v>0</v>
      </c>
      <c r="AP1207" s="9">
        <f t="shared" si="484"/>
        <v>0</v>
      </c>
      <c r="AQ1207" s="25">
        <f t="shared" si="485"/>
        <v>12.307692307692308</v>
      </c>
      <c r="AR1207" s="18">
        <f t="shared" si="486"/>
        <v>12.307692307692308</v>
      </c>
      <c r="AS1207" s="7">
        <f t="shared" si="487"/>
        <v>0</v>
      </c>
      <c r="AT1207" s="8">
        <f t="shared" si="488"/>
        <v>0</v>
      </c>
      <c r="AU1207" s="9">
        <f t="shared" si="489"/>
        <v>0</v>
      </c>
      <c r="AV1207" s="10">
        <f t="shared" si="490"/>
        <v>12.307692307692308</v>
      </c>
      <c r="AW1207" s="22">
        <f t="shared" si="491"/>
        <v>0</v>
      </c>
      <c r="AX1207" s="5">
        <f t="shared" si="492"/>
        <v>0</v>
      </c>
      <c r="AY1207" s="4">
        <f>IF(
  AND(Tabela1[[#This Row],[GRUPO | ITEM]]="PALHETAS",NOT(OR(MID(Tabela1[[#This Row],[ITEM]],1,5)="YN-PF",MID(Tabela1[[#This Row],[ITEM]],1,5)="YN-PC"))),
  0,
  IF(
    ROUNDUP(
      IF(
        IF(D1207="A",13-SUM(AR1207:AU1207),IF(D1207="B",11-SUM(AR1207:AU1207),IF(D1207="C",7-SUM(AR1207:AU1207))))
        &lt;0,
        0,
        IF(D1207="A",13-SUM(AR1207:AU1207),IF(D1207="B",11-SUM(AR1207:AU1207),IF(D1207="C",7-SUM(AR1207:AU1207))))
      )
      *AE1207/C1207, 0
    )
    *C1207 = 0,
    0,
    ROUNDUP(
      IF(
        IF(D1207="A",13-SUM(AR1207:AU1207),IF(D1207="B",11-SUM(AR1207:AU1207),IF(D1207="C",7-SUM(AR1207:AU1207))))
        &lt;0,
        0,
        IF(D1207="A",13-SUM(AR1207:AU1207),IF(D1207="B",11-SUM(AR1207:AU1207),IF(D1207="C",7-SUM(AR1207:AU1207))))
      )
      *AE1207/C1207, 0
    ) *C1207
  )
)</f>
        <v>0</v>
      </c>
      <c r="AZ1207" s="26">
        <f>IF(OR(COUNTIF(AB1207,"&gt;="&amp;1.5)+COUNTIF(AA1207,"&gt;="&amp;1.5)+COUNTIF(Z1207,"&gt;="&amp;1.5)+COUNTIF(Y1207,"&gt;="&amp;1.5)+COUNTIF(X1207,"&gt;="&amp;1.5)&gt;=2,COUNTIF(AB1207,"&gt;="&amp;2)&gt;=1,AND(AA1207&gt;=1.5,AB1207&lt;=0.3,AI1207=0)),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+IFERROR(BA1207*C1207,0),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+IFERROR(BA1207*C1207,0),
IFERROR(AVERAGEIF(Tabela1[[#This Row],[COMPRA PADRÃO]:[COMPRA &gt;30%]],"&gt;"&amp;0,Tabela1[[#This Row],[COMPRA PADRÃO]:[COMPRA &gt;30%]]),
0))/Tabela1[[#This Row],[U/CX]],0)*Tabela1[[#This Row],[U/CX]])</f>
        <v>0</v>
      </c>
      <c r="BA1207" s="36"/>
      <c r="BB1207" s="19"/>
      <c r="BC1207" s="5"/>
      <c r="BD1207" s="43">
        <f t="shared" si="493"/>
        <v>0.24528301886792453</v>
      </c>
      <c r="BE1207" s="44">
        <f>Tabela1[[#This Row],[MÉDIA DIÁRIA]]*180</f>
        <v>44.150943396226417</v>
      </c>
      <c r="BF1207" s="44">
        <f>Tabela1[[#This Row],[MÉDIA DIÁRIA]]*IF(Tabela1[[#This Row],[ABC FAT]]="A",(13*22),IF(Tabela1[[#This Row],[ABC FAT]]="B",(9*22),IF(Tabela1[[#This Row],[ABC FAT]]="C",(3*22),0)))</f>
        <v>16.188679245283019</v>
      </c>
      <c r="BG1207" s="44">
        <f>SUM(Tabela1[[#This Row],[ESTOQUE TOTAL]],Tabela1[[#This Row],[TRÂNSITO TOTAL]])</f>
        <v>400</v>
      </c>
      <c r="BH12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2.2649572649572649E-2</v>
      </c>
    </row>
    <row r="1208" spans="1:61" x14ac:dyDescent="0.2">
      <c r="A1208" s="4" t="s">
        <v>1000</v>
      </c>
      <c r="B1208" s="4" t="s">
        <v>1001</v>
      </c>
      <c r="C1208" s="4">
        <v>4</v>
      </c>
      <c r="D1208" s="4" t="s">
        <v>85</v>
      </c>
      <c r="E1208" s="5">
        <v>10</v>
      </c>
      <c r="F1208" s="4"/>
      <c r="G1208" s="4"/>
      <c r="H1208" s="4">
        <v>3</v>
      </c>
      <c r="I1208" s="4"/>
      <c r="J1208" s="4"/>
      <c r="K1208" s="4"/>
      <c r="L1208" s="4">
        <v>6</v>
      </c>
      <c r="M1208" s="4"/>
      <c r="N1208" s="4"/>
      <c r="O1208" s="4"/>
      <c r="P1208" s="4"/>
      <c r="Q1208" s="13">
        <f t="shared" si="468"/>
        <v>1.5789473684210527</v>
      </c>
      <c r="R1208" s="16">
        <f t="shared" si="469"/>
        <v>0</v>
      </c>
      <c r="S1208" s="16">
        <f t="shared" si="470"/>
        <v>0</v>
      </c>
      <c r="T1208" s="16">
        <f t="shared" si="471"/>
        <v>0.47368421052631582</v>
      </c>
      <c r="U1208" s="16">
        <f t="shared" si="472"/>
        <v>0</v>
      </c>
      <c r="V1208" s="16">
        <f t="shared" si="473"/>
        <v>0</v>
      </c>
      <c r="W1208" s="16">
        <f t="shared" si="474"/>
        <v>0</v>
      </c>
      <c r="X1208" s="16">
        <f t="shared" si="475"/>
        <v>0.94736842105263164</v>
      </c>
      <c r="Y1208" s="16">
        <f t="shared" si="476"/>
        <v>0</v>
      </c>
      <c r="Z1208" s="16">
        <f t="shared" si="477"/>
        <v>0</v>
      </c>
      <c r="AA1208" s="16">
        <f t="shared" si="478"/>
        <v>0</v>
      </c>
      <c r="AB1208" s="17">
        <f t="shared" si="479"/>
        <v>0</v>
      </c>
      <c r="AC1208" s="15">
        <v>4574.32</v>
      </c>
      <c r="AD1208" s="14">
        <f>AVERAGE(Tabela1[[#This Row],[202407-JUL]:[202506-JUN]])</f>
        <v>6.333333333333333</v>
      </c>
      <c r="AE1208" s="14">
        <f t="shared" si="480"/>
        <v>6.333333333333333</v>
      </c>
      <c r="AF1208" s="5">
        <v>0</v>
      </c>
      <c r="AG1208" s="6">
        <v>117</v>
      </c>
      <c r="AH1208" s="4">
        <v>0</v>
      </c>
      <c r="AI1208" s="23">
        <f>SUM(Tabela1[[#This Row],[ESTOQUE RJ]:[ESTOQUE SC]])</f>
        <v>117</v>
      </c>
      <c r="AJ1208" s="4">
        <v>0</v>
      </c>
      <c r="AK1208" s="4">
        <v>0</v>
      </c>
      <c r="AL1208" s="24">
        <f>SUM(Tabela1[[#This Row],[QTD CONTAINER]:[QTD FÁBRICA]])</f>
        <v>0</v>
      </c>
      <c r="AM1208" s="7">
        <f t="shared" si="481"/>
        <v>18.473684210526315</v>
      </c>
      <c r="AN1208" s="7">
        <f t="shared" si="482"/>
        <v>0</v>
      </c>
      <c r="AO1208" s="8">
        <f t="shared" si="483"/>
        <v>0</v>
      </c>
      <c r="AP1208" s="9">
        <f t="shared" si="484"/>
        <v>0</v>
      </c>
      <c r="AQ1208" s="25">
        <f t="shared" si="485"/>
        <v>18.473684210526315</v>
      </c>
      <c r="AR1208" s="18">
        <f t="shared" si="486"/>
        <v>18.473684210526315</v>
      </c>
      <c r="AS1208" s="7">
        <f t="shared" si="487"/>
        <v>0</v>
      </c>
      <c r="AT1208" s="8">
        <f t="shared" si="488"/>
        <v>0</v>
      </c>
      <c r="AU1208" s="9">
        <f t="shared" si="489"/>
        <v>0</v>
      </c>
      <c r="AV1208" s="10">
        <f t="shared" si="490"/>
        <v>18.473684210526315</v>
      </c>
      <c r="AW1208" s="22">
        <f t="shared" si="491"/>
        <v>0</v>
      </c>
      <c r="AX1208" s="5">
        <f t="shared" si="492"/>
        <v>0</v>
      </c>
      <c r="AY1208" s="4">
        <f>IF(
  AND(Tabela1[[#This Row],[GRUPO | ITEM]]="PALHETAS",NOT(OR(MID(Tabela1[[#This Row],[ITEM]],1,5)="YN-PF",MID(Tabela1[[#This Row],[ITEM]],1,5)="YN-PC"))),
  0,
  IF(
    ROUNDUP(
      IF(
        IF(D1208="A",13-SUM(AR1208:AU1208),IF(D1208="B",11-SUM(AR1208:AU1208),IF(D1208="C",7-SUM(AR1208:AU1208))))
        &lt;0,
        0,
        IF(D1208="A",13-SUM(AR1208:AU1208),IF(D1208="B",11-SUM(AR1208:AU1208),IF(D1208="C",7-SUM(AR1208:AU1208))))
      )
      *AE1208/C1208, 0
    )
    *C1208 = 0,
    0,
    ROUNDUP(
      IF(
        IF(D1208="A",13-SUM(AR1208:AU1208),IF(D1208="B",11-SUM(AR1208:AU1208),IF(D1208="C",7-SUM(AR1208:AU1208))))
        &lt;0,
        0,
        IF(D1208="A",13-SUM(AR1208:AU1208),IF(D1208="B",11-SUM(AR1208:AU1208),IF(D1208="C",7-SUM(AR1208:AU1208))))
      )
      *AE1208/C1208, 0
    ) *C1208
  )
)</f>
        <v>0</v>
      </c>
      <c r="AZ1208" s="26">
        <f>IF(OR(COUNTIF(AB1208,"&gt;="&amp;1.5)+COUNTIF(AA1208,"&gt;="&amp;1.5)+COUNTIF(Z1208,"&gt;="&amp;1.5)+COUNTIF(Y1208,"&gt;="&amp;1.5)+COUNTIF(X1208,"&gt;="&amp;1.5)&gt;=2,COUNTIF(AB1208,"&gt;="&amp;2)&gt;=1,AND(AA1208&gt;=1.5,AB1208&lt;=0.3,AI1208=0)),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+IFERROR(BA1208*C1208,0),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+IFERROR(BA1208*C1208,0),
IFERROR(AVERAGEIF(Tabela1[[#This Row],[COMPRA PADRÃO]:[COMPRA &gt;30%]],"&gt;"&amp;0,Tabela1[[#This Row],[COMPRA PADRÃO]:[COMPRA &gt;30%]]),
0))/Tabela1[[#This Row],[U/CX]],0)*Tabela1[[#This Row],[U/CX]])</f>
        <v>0</v>
      </c>
      <c r="BA1208" s="36"/>
      <c r="BB1208" s="19"/>
      <c r="BC1208" s="5"/>
      <c r="BD1208" s="43">
        <f t="shared" si="493"/>
        <v>7.1698113207547168E-2</v>
      </c>
      <c r="BE1208" s="44">
        <f>Tabela1[[#This Row],[MÉDIA DIÁRIA]]*180</f>
        <v>12.90566037735849</v>
      </c>
      <c r="BF1208" s="44">
        <f>Tabela1[[#This Row],[MÉDIA DIÁRIA]]*IF(Tabela1[[#This Row],[ABC FAT]]="A",(13*22),IF(Tabela1[[#This Row],[ABC FAT]]="B",(9*22),IF(Tabela1[[#This Row],[ABC FAT]]="C",(3*22),0)))</f>
        <v>4.7320754716981135</v>
      </c>
      <c r="BG1208" s="44">
        <f>SUM(Tabela1[[#This Row],[ESTOQUE TOTAL]],Tabela1[[#This Row],[TRÂNSITO TOTAL]])</f>
        <v>117</v>
      </c>
      <c r="BH12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7.748538011695906E-2</v>
      </c>
    </row>
    <row r="1209" spans="1:61" x14ac:dyDescent="0.2">
      <c r="A1209" s="4" t="s">
        <v>34</v>
      </c>
      <c r="B1209" s="4" t="s">
        <v>530</v>
      </c>
      <c r="C1209" s="4">
        <v>250</v>
      </c>
      <c r="D1209" s="4" t="s">
        <v>85</v>
      </c>
      <c r="E1209" s="5"/>
      <c r="F1209" s="4"/>
      <c r="G1209" s="4">
        <v>10</v>
      </c>
      <c r="H1209" s="4"/>
      <c r="I1209" s="4"/>
      <c r="J1209" s="4"/>
      <c r="K1209" s="4">
        <v>70</v>
      </c>
      <c r="L1209" s="4">
        <v>70</v>
      </c>
      <c r="M1209" s="4">
        <v>50</v>
      </c>
      <c r="N1209" s="4"/>
      <c r="O1209" s="4">
        <v>50</v>
      </c>
      <c r="P1209" s="4">
        <v>30</v>
      </c>
      <c r="Q1209" s="13">
        <f t="shared" si="468"/>
        <v>0</v>
      </c>
      <c r="R1209" s="16">
        <f t="shared" si="469"/>
        <v>0</v>
      </c>
      <c r="S1209" s="16">
        <f t="shared" si="470"/>
        <v>0.2142857142857143</v>
      </c>
      <c r="T1209" s="16">
        <f t="shared" si="471"/>
        <v>0</v>
      </c>
      <c r="U1209" s="16">
        <f t="shared" si="472"/>
        <v>0</v>
      </c>
      <c r="V1209" s="16">
        <f t="shared" si="473"/>
        <v>0</v>
      </c>
      <c r="W1209" s="16">
        <f t="shared" si="474"/>
        <v>1.5</v>
      </c>
      <c r="X1209" s="16">
        <f t="shared" si="475"/>
        <v>1.5</v>
      </c>
      <c r="Y1209" s="16">
        <f t="shared" si="476"/>
        <v>1.0714285714285714</v>
      </c>
      <c r="Z1209" s="16">
        <f t="shared" si="477"/>
        <v>0</v>
      </c>
      <c r="AA1209" s="16">
        <f t="shared" si="478"/>
        <v>1.0714285714285714</v>
      </c>
      <c r="AB1209" s="17">
        <f t="shared" si="479"/>
        <v>0.6428571428571429</v>
      </c>
      <c r="AC1209" s="15">
        <v>5270.3</v>
      </c>
      <c r="AD1209" s="14">
        <f>AVERAGE(Tabela1[[#This Row],[202407-JUL]:[202506-JUN]])</f>
        <v>46.666666666666664</v>
      </c>
      <c r="AE1209" s="14">
        <f t="shared" si="480"/>
        <v>54</v>
      </c>
      <c r="AF1209" s="5">
        <v>0</v>
      </c>
      <c r="AG1209" s="6">
        <v>460</v>
      </c>
      <c r="AH1209" s="4">
        <v>0</v>
      </c>
      <c r="AI1209" s="23">
        <f>SUM(Tabela1[[#This Row],[ESTOQUE RJ]:[ESTOQUE SC]])</f>
        <v>460</v>
      </c>
      <c r="AJ1209" s="4">
        <v>1250</v>
      </c>
      <c r="AK1209" s="4">
        <v>0</v>
      </c>
      <c r="AL1209" s="24">
        <f>SUM(Tabela1[[#This Row],[QTD CONTAINER]:[QTD FÁBRICA]])</f>
        <v>1250</v>
      </c>
      <c r="AM1209" s="7">
        <f t="shared" si="481"/>
        <v>9.8571428571428577</v>
      </c>
      <c r="AN1209" s="7">
        <f t="shared" si="482"/>
        <v>0</v>
      </c>
      <c r="AO1209" s="8">
        <f t="shared" si="483"/>
        <v>26.785714285714288</v>
      </c>
      <c r="AP1209" s="9">
        <f t="shared" si="484"/>
        <v>0</v>
      </c>
      <c r="AQ1209" s="25">
        <f t="shared" si="485"/>
        <v>36.642857142857146</v>
      </c>
      <c r="AR1209" s="18">
        <f t="shared" si="486"/>
        <v>8.518518518518519</v>
      </c>
      <c r="AS1209" s="7">
        <f t="shared" si="487"/>
        <v>0</v>
      </c>
      <c r="AT1209" s="8">
        <f t="shared" si="488"/>
        <v>23.148148148148149</v>
      </c>
      <c r="AU1209" s="9">
        <f t="shared" si="489"/>
        <v>0</v>
      </c>
      <c r="AV1209" s="10">
        <f t="shared" si="490"/>
        <v>31.666666666666668</v>
      </c>
      <c r="AW1209" s="22">
        <f t="shared" si="491"/>
        <v>0</v>
      </c>
      <c r="AX1209" s="5">
        <f t="shared" si="492"/>
        <v>0</v>
      </c>
      <c r="AY1209" s="4">
        <f>IF(
  AND(Tabela1[[#This Row],[GRUPO | ITEM]]="PALHETAS",NOT(OR(MID(Tabela1[[#This Row],[ITEM]],1,5)="YN-PF",MID(Tabela1[[#This Row],[ITEM]],1,5)="YN-PC"))),
  0,
  IF(
    ROUNDUP(
      IF(
        IF(D1209="A",13-SUM(AR1209:AU1209),IF(D1209="B",11-SUM(AR1209:AU1209),IF(D1209="C",7-SUM(AR1209:AU1209))))
        &lt;0,
        0,
        IF(D1209="A",13-SUM(AR1209:AU1209),IF(D1209="B",11-SUM(AR1209:AU1209),IF(D1209="C",7-SUM(AR1209:AU1209))))
      )
      *AE1209/C1209, 0
    )
    *C1209 = 0,
    0,
    ROUNDUP(
      IF(
        IF(D1209="A",13-SUM(AR1209:AU1209),IF(D1209="B",11-SUM(AR1209:AU1209),IF(D1209="C",7-SUM(AR1209:AU1209))))
        &lt;0,
        0,
        IF(D1209="A",13-SUM(AR1209:AU1209),IF(D1209="B",11-SUM(AR1209:AU1209),IF(D1209="C",7-SUM(AR1209:AU1209))))
      )
      *AE1209/C1209, 0
    ) *C1209
  )
)</f>
        <v>0</v>
      </c>
      <c r="AZ1209" s="26">
        <f>IF(OR(COUNTIF(AB1209,"&gt;="&amp;1.5)+COUNTIF(AA1209,"&gt;="&amp;1.5)+COUNTIF(Z1209,"&gt;="&amp;1.5)+COUNTIF(Y1209,"&gt;="&amp;1.5)+COUNTIF(X1209,"&gt;="&amp;1.5)&gt;=2,COUNTIF(AB1209,"&gt;="&amp;2)&gt;=1,AND(AA1209&gt;=1.5,AB1209&lt;=0.3,AI1209=0)),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+IFERROR(BA1209*C1209,0),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+IFERROR(BA1209*C1209,0),
IFERROR(AVERAGEIF(Tabela1[[#This Row],[COMPRA PADRÃO]:[COMPRA &gt;30%]],"&gt;"&amp;0,Tabela1[[#This Row],[COMPRA PADRÃO]:[COMPRA &gt;30%]]),
0))/Tabela1[[#This Row],[U/CX]],0)*Tabela1[[#This Row],[U/CX]])</f>
        <v>0</v>
      </c>
      <c r="BA1209" s="39"/>
      <c r="BB1209" s="33"/>
      <c r="BC1209" s="42"/>
      <c r="BD1209" s="43">
        <f t="shared" si="493"/>
        <v>1.0566037735849056</v>
      </c>
      <c r="BE1209" s="44">
        <f>Tabela1[[#This Row],[MÉDIA DIÁRIA]]*180</f>
        <v>190.18867924528303</v>
      </c>
      <c r="BF1209" s="44">
        <f>Tabela1[[#This Row],[MÉDIA DIÁRIA]]*IF(Tabela1[[#This Row],[ABC FAT]]="A",(13*22),IF(Tabela1[[#This Row],[ABC FAT]]="B",(9*22),IF(Tabela1[[#This Row],[ABC FAT]]="C",(3*22),0)))</f>
        <v>69.735849056603769</v>
      </c>
      <c r="BG1209" s="44">
        <f>SUM(Tabela1[[#This Row],[ESTOQUE TOTAL]],Tabela1[[#This Row],[TRÂNSITO TOTAL]])</f>
        <v>1710</v>
      </c>
      <c r="BH12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5.2579365079365075E-3</v>
      </c>
    </row>
    <row r="1210" spans="1:61" x14ac:dyDescent="0.2">
      <c r="A1210" s="4" t="s">
        <v>31</v>
      </c>
      <c r="B1210" s="4" t="s">
        <v>1426</v>
      </c>
      <c r="C1210" s="4">
        <v>10</v>
      </c>
      <c r="D1210" s="4" t="s">
        <v>85</v>
      </c>
      <c r="E1210" s="5"/>
      <c r="F1210" s="4"/>
      <c r="G1210" s="4"/>
      <c r="H1210" s="4"/>
      <c r="I1210" s="4"/>
      <c r="J1210" s="4"/>
      <c r="K1210" s="4"/>
      <c r="L1210" s="4"/>
      <c r="M1210" s="4"/>
      <c r="N1210" s="4"/>
      <c r="O1210" s="4">
        <v>102</v>
      </c>
      <c r="P1210" s="4">
        <v>37</v>
      </c>
      <c r="Q1210" s="13">
        <f t="shared" si="468"/>
        <v>0</v>
      </c>
      <c r="R1210" s="16">
        <f t="shared" si="469"/>
        <v>0</v>
      </c>
      <c r="S1210" s="16">
        <f t="shared" si="470"/>
        <v>0</v>
      </c>
      <c r="T1210" s="16">
        <f t="shared" si="471"/>
        <v>0</v>
      </c>
      <c r="U1210" s="16">
        <f t="shared" si="472"/>
        <v>0</v>
      </c>
      <c r="V1210" s="16">
        <f t="shared" si="473"/>
        <v>0</v>
      </c>
      <c r="W1210" s="16">
        <f t="shared" si="474"/>
        <v>0</v>
      </c>
      <c r="X1210" s="16">
        <f t="shared" si="475"/>
        <v>0</v>
      </c>
      <c r="Y1210" s="16">
        <f t="shared" si="476"/>
        <v>0</v>
      </c>
      <c r="Z1210" s="16">
        <f t="shared" si="477"/>
        <v>0</v>
      </c>
      <c r="AA1210" s="16">
        <f t="shared" si="478"/>
        <v>1.4676258992805755</v>
      </c>
      <c r="AB1210" s="17">
        <f t="shared" si="479"/>
        <v>0.53237410071942448</v>
      </c>
      <c r="AC1210" s="15">
        <v>16497.599999999999</v>
      </c>
      <c r="AD1210" s="14">
        <f>AVERAGE(Tabela1[[#This Row],[202407-JUL]:[202506-JUN]])</f>
        <v>69.5</v>
      </c>
      <c r="AE1210" s="14">
        <f t="shared" si="480"/>
        <v>69.5</v>
      </c>
      <c r="AF1210" s="5">
        <v>0</v>
      </c>
      <c r="AG1210" s="6">
        <v>858</v>
      </c>
      <c r="AH1210" s="4">
        <v>0</v>
      </c>
      <c r="AI1210" s="23">
        <f>SUM(Tabela1[[#This Row],[ESTOQUE RJ]:[ESTOQUE SC]])</f>
        <v>858</v>
      </c>
      <c r="AJ1210" s="4">
        <v>0</v>
      </c>
      <c r="AK1210" s="4">
        <v>0</v>
      </c>
      <c r="AL1210" s="24">
        <f>SUM(Tabela1[[#This Row],[QTD CONTAINER]:[QTD FÁBRICA]])</f>
        <v>0</v>
      </c>
      <c r="AM1210" s="7">
        <f t="shared" si="481"/>
        <v>12.345323741007194</v>
      </c>
      <c r="AN1210" s="7">
        <f t="shared" si="482"/>
        <v>0</v>
      </c>
      <c r="AO1210" s="8">
        <f t="shared" si="483"/>
        <v>0</v>
      </c>
      <c r="AP1210" s="9">
        <f t="shared" si="484"/>
        <v>0</v>
      </c>
      <c r="AQ1210" s="25">
        <f t="shared" si="485"/>
        <v>12.345323741007194</v>
      </c>
      <c r="AR1210" s="18">
        <f t="shared" si="486"/>
        <v>12.345323741007194</v>
      </c>
      <c r="AS1210" s="7">
        <f t="shared" si="487"/>
        <v>0</v>
      </c>
      <c r="AT1210" s="8">
        <f t="shared" si="488"/>
        <v>0</v>
      </c>
      <c r="AU1210" s="9">
        <f t="shared" si="489"/>
        <v>0</v>
      </c>
      <c r="AV1210" s="10">
        <f t="shared" si="490"/>
        <v>12.345323741007194</v>
      </c>
      <c r="AW1210" s="22">
        <f t="shared" si="491"/>
        <v>0</v>
      </c>
      <c r="AX1210" s="5">
        <f t="shared" si="492"/>
        <v>0</v>
      </c>
      <c r="AY1210" s="4">
        <f>IF(
  AND(Tabela1[[#This Row],[GRUPO | ITEM]]="PALHETAS",NOT(OR(MID(Tabela1[[#This Row],[ITEM]],1,5)="YN-PF",MID(Tabela1[[#This Row],[ITEM]],1,5)="YN-PC"))),
  0,
  IF(
    ROUNDUP(
      IF(
        IF(D1210="A",13-SUM(AR1210:AU1210),IF(D1210="B",11-SUM(AR1210:AU1210),IF(D1210="C",7-SUM(AR1210:AU1210))))
        &lt;0,
        0,
        IF(D1210="A",13-SUM(AR1210:AU1210),IF(D1210="B",11-SUM(AR1210:AU1210),IF(D1210="C",7-SUM(AR1210:AU1210))))
      )
      *AE1210/C1210, 0
    )
    *C1210 = 0,
    0,
    ROUNDUP(
      IF(
        IF(D1210="A",13-SUM(AR1210:AU1210),IF(D1210="B",11-SUM(AR1210:AU1210),IF(D1210="C",7-SUM(AR1210:AU1210))))
        &lt;0,
        0,
        IF(D1210="A",13-SUM(AR1210:AU1210),IF(D1210="B",11-SUM(AR1210:AU1210),IF(D1210="C",7-SUM(AR1210:AU1210))))
      )
      *AE1210/C1210, 0
    ) *C1210
  )
)</f>
        <v>0</v>
      </c>
      <c r="AZ1210" s="26">
        <f>IF(OR(COUNTIF(AB1210,"&gt;="&amp;1.5)+COUNTIF(AA1210,"&gt;="&amp;1.5)+COUNTIF(Z1210,"&gt;="&amp;1.5)+COUNTIF(Y1210,"&gt;="&amp;1.5)+COUNTIF(X1210,"&gt;="&amp;1.5)&gt;=2,COUNTIF(AB1210,"&gt;="&amp;2)&gt;=1,AND(AA1210&gt;=1.5,AB1210&lt;=0.3,AI1210=0)),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+IFERROR(BA1210*C1210,0),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+IFERROR(BA1210*C1210,0),
IFERROR(AVERAGEIF(Tabela1[[#This Row],[COMPRA PADRÃO]:[COMPRA &gt;30%]],"&gt;"&amp;0,Tabela1[[#This Row],[COMPRA PADRÃO]:[COMPRA &gt;30%]]),
0))/Tabela1[[#This Row],[U/CX]],0)*Tabela1[[#This Row],[U/CX]])</f>
        <v>0</v>
      </c>
      <c r="BA1210" s="36"/>
      <c r="BB1210" s="19"/>
      <c r="BC1210" s="5"/>
      <c r="BD1210" s="43">
        <f t="shared" si="493"/>
        <v>0.52452830188679245</v>
      </c>
      <c r="BE1210" s="44">
        <f>Tabela1[[#This Row],[MÉDIA DIÁRIA]]*180</f>
        <v>94.415094339622641</v>
      </c>
      <c r="BF1210" s="44">
        <f>Tabela1[[#This Row],[MÉDIA DIÁRIA]]*IF(Tabela1[[#This Row],[ABC FAT]]="A",(13*22),IF(Tabela1[[#This Row],[ABC FAT]]="B",(9*22),IF(Tabela1[[#This Row],[ABC FAT]]="C",(3*22),0)))</f>
        <v>34.618867924528303</v>
      </c>
      <c r="BG1210" s="44">
        <f>SUM(Tabela1[[#This Row],[ESTOQUE TOTAL]],Tabela1[[#This Row],[TRÂNSITO TOTAL]])</f>
        <v>858</v>
      </c>
      <c r="BH12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1.0591526778577139E-2</v>
      </c>
    </row>
    <row r="1211" spans="1:61" x14ac:dyDescent="0.2">
      <c r="A1211" s="4" t="s">
        <v>39</v>
      </c>
      <c r="B1211" s="4" t="s">
        <v>1277</v>
      </c>
      <c r="C1211" s="4">
        <v>100</v>
      </c>
      <c r="D1211" s="4" t="s">
        <v>85</v>
      </c>
      <c r="E1211" s="5">
        <v>40</v>
      </c>
      <c r="F1211" s="4">
        <v>20</v>
      </c>
      <c r="G1211" s="4"/>
      <c r="H1211" s="4"/>
      <c r="I1211" s="4">
        <v>10</v>
      </c>
      <c r="J1211" s="4"/>
      <c r="K1211" s="4"/>
      <c r="L1211" s="4"/>
      <c r="M1211" s="4"/>
      <c r="N1211" s="4"/>
      <c r="O1211" s="4">
        <v>20</v>
      </c>
      <c r="P1211" s="4"/>
      <c r="Q1211" s="13">
        <f t="shared" si="468"/>
        <v>1.7777777777777777</v>
      </c>
      <c r="R1211" s="16">
        <f t="shared" si="469"/>
        <v>0.88888888888888884</v>
      </c>
      <c r="S1211" s="16">
        <f t="shared" si="470"/>
        <v>0</v>
      </c>
      <c r="T1211" s="16">
        <f t="shared" si="471"/>
        <v>0</v>
      </c>
      <c r="U1211" s="16">
        <f t="shared" si="472"/>
        <v>0.44444444444444442</v>
      </c>
      <c r="V1211" s="16">
        <f t="shared" si="473"/>
        <v>0</v>
      </c>
      <c r="W1211" s="16">
        <f t="shared" si="474"/>
        <v>0</v>
      </c>
      <c r="X1211" s="16">
        <f t="shared" si="475"/>
        <v>0</v>
      </c>
      <c r="Y1211" s="16">
        <f t="shared" si="476"/>
        <v>0</v>
      </c>
      <c r="Z1211" s="16">
        <f t="shared" si="477"/>
        <v>0</v>
      </c>
      <c r="AA1211" s="16">
        <f t="shared" si="478"/>
        <v>0.88888888888888884</v>
      </c>
      <c r="AB1211" s="17">
        <f t="shared" si="479"/>
        <v>0</v>
      </c>
      <c r="AC1211" s="15">
        <v>2315.8000000000002</v>
      </c>
      <c r="AD1211" s="14">
        <f>AVERAGE(Tabela1[[#This Row],[202407-JUL]:[202506-JUN]])</f>
        <v>22.5</v>
      </c>
      <c r="AE1211" s="14">
        <f t="shared" si="480"/>
        <v>22.5</v>
      </c>
      <c r="AF1211" s="5">
        <v>0</v>
      </c>
      <c r="AG1211" s="6">
        <v>567</v>
      </c>
      <c r="AH1211" s="4">
        <v>0</v>
      </c>
      <c r="AI1211" s="23">
        <f>SUM(Tabela1[[#This Row],[ESTOQUE RJ]:[ESTOQUE SC]])</f>
        <v>567</v>
      </c>
      <c r="AJ1211" s="4">
        <v>0</v>
      </c>
      <c r="AK1211" s="4">
        <v>0</v>
      </c>
      <c r="AL1211" s="24">
        <f>SUM(Tabela1[[#This Row],[QTD CONTAINER]:[QTD FÁBRICA]])</f>
        <v>0</v>
      </c>
      <c r="AM1211" s="7">
        <f t="shared" si="481"/>
        <v>25.2</v>
      </c>
      <c r="AN1211" s="7">
        <f t="shared" si="482"/>
        <v>0</v>
      </c>
      <c r="AO1211" s="8">
        <f t="shared" si="483"/>
        <v>0</v>
      </c>
      <c r="AP1211" s="9">
        <f t="shared" si="484"/>
        <v>0</v>
      </c>
      <c r="AQ1211" s="25">
        <f t="shared" si="485"/>
        <v>25.2</v>
      </c>
      <c r="AR1211" s="18">
        <f t="shared" si="486"/>
        <v>25.2</v>
      </c>
      <c r="AS1211" s="7">
        <f t="shared" si="487"/>
        <v>0</v>
      </c>
      <c r="AT1211" s="8">
        <f t="shared" si="488"/>
        <v>0</v>
      </c>
      <c r="AU1211" s="9">
        <f t="shared" si="489"/>
        <v>0</v>
      </c>
      <c r="AV1211" s="10">
        <f t="shared" si="490"/>
        <v>25.2</v>
      </c>
      <c r="AW1211" s="22">
        <f t="shared" si="491"/>
        <v>0</v>
      </c>
      <c r="AX1211" s="5">
        <f t="shared" si="492"/>
        <v>0</v>
      </c>
      <c r="AY1211" s="4">
        <f>IF(
  AND(Tabela1[[#This Row],[GRUPO | ITEM]]="PALHETAS",NOT(OR(MID(Tabela1[[#This Row],[ITEM]],1,5)="YN-PF",MID(Tabela1[[#This Row],[ITEM]],1,5)="YN-PC"))),
  0,
  IF(
    ROUNDUP(
      IF(
        IF(D1211="A",13-SUM(AR1211:AU1211),IF(D1211="B",11-SUM(AR1211:AU1211),IF(D1211="C",7-SUM(AR1211:AU1211))))
        &lt;0,
        0,
        IF(D1211="A",13-SUM(AR1211:AU1211),IF(D1211="B",11-SUM(AR1211:AU1211),IF(D1211="C",7-SUM(AR1211:AU1211))))
      )
      *AE1211/C1211, 0
    )
    *C1211 = 0,
    0,
    ROUNDUP(
      IF(
        IF(D1211="A",13-SUM(AR1211:AU1211),IF(D1211="B",11-SUM(AR1211:AU1211),IF(D1211="C",7-SUM(AR1211:AU1211))))
        &lt;0,
        0,
        IF(D1211="A",13-SUM(AR1211:AU1211),IF(D1211="B",11-SUM(AR1211:AU1211),IF(D1211="C",7-SUM(AR1211:AU1211))))
      )
      *AE1211/C1211, 0
    ) *C1211
  )
)</f>
        <v>0</v>
      </c>
      <c r="AZ1211" s="26">
        <f>IF(OR(COUNTIF(AB1211,"&gt;="&amp;1.5)+COUNTIF(AA1211,"&gt;="&amp;1.5)+COUNTIF(Z1211,"&gt;="&amp;1.5)+COUNTIF(Y1211,"&gt;="&amp;1.5)+COUNTIF(X1211,"&gt;="&amp;1.5)&gt;=2,COUNTIF(AB1211,"&gt;="&amp;2)&gt;=1,AND(AA1211&gt;=1.5,AB1211&lt;=0.3,AI1211=0)),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+IFERROR(BA1211*C1211,0),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+IFERROR(BA1211*C1211,0),
IFERROR(AVERAGEIF(Tabela1[[#This Row],[COMPRA PADRÃO]:[COMPRA &gt;30%]],"&gt;"&amp;0,Tabela1[[#This Row],[COMPRA PADRÃO]:[COMPRA &gt;30%]]),
0))/Tabela1[[#This Row],[U/CX]],0)*Tabela1[[#This Row],[U/CX]])</f>
        <v>0</v>
      </c>
      <c r="BA1211" s="36"/>
      <c r="BB1211" s="19"/>
      <c r="BC1211" s="5"/>
      <c r="BD1211" s="43">
        <f t="shared" si="493"/>
        <v>0.33962264150943394</v>
      </c>
      <c r="BE1211" s="44">
        <f>Tabela1[[#This Row],[MÉDIA DIÁRIA]]*180</f>
        <v>61.132075471698109</v>
      </c>
      <c r="BF1211" s="44">
        <f>Tabela1[[#This Row],[MÉDIA DIÁRIA]]*IF(Tabela1[[#This Row],[ABC FAT]]="A",(13*22),IF(Tabela1[[#This Row],[ABC FAT]]="B",(9*22),IF(Tabela1[[#This Row],[ABC FAT]]="C",(3*22),0)))</f>
        <v>22.415094339622641</v>
      </c>
      <c r="BG1211" s="44">
        <f>SUM(Tabela1[[#This Row],[ESTOQUE TOTAL]],Tabela1[[#This Row],[TRÂNSITO TOTAL]])</f>
        <v>567</v>
      </c>
      <c r="BH12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212" spans="1:61" x14ac:dyDescent="0.2">
      <c r="A1212" s="4" t="s">
        <v>768</v>
      </c>
      <c r="B1212" s="4" t="s">
        <v>769</v>
      </c>
      <c r="C1212" s="4">
        <v>24</v>
      </c>
      <c r="D1212" s="4" t="s">
        <v>85</v>
      </c>
      <c r="E1212" s="5"/>
      <c r="F1212" s="4"/>
      <c r="G1212" s="4"/>
      <c r="H1212" s="4"/>
      <c r="I1212" s="4"/>
      <c r="J1212" s="4"/>
      <c r="K1212" s="4">
        <v>63</v>
      </c>
      <c r="L1212" s="4">
        <v>96</v>
      </c>
      <c r="M1212" s="4">
        <v>10</v>
      </c>
      <c r="N1212" s="4">
        <v>24</v>
      </c>
      <c r="O1212" s="4"/>
      <c r="P1212" s="4">
        <v>83</v>
      </c>
      <c r="Q1212" s="13">
        <f t="shared" si="468"/>
        <v>0</v>
      </c>
      <c r="R1212" s="16">
        <f t="shared" si="469"/>
        <v>0</v>
      </c>
      <c r="S1212" s="16">
        <f t="shared" si="470"/>
        <v>0</v>
      </c>
      <c r="T1212" s="16">
        <f t="shared" si="471"/>
        <v>0</v>
      </c>
      <c r="U1212" s="16">
        <f t="shared" si="472"/>
        <v>0</v>
      </c>
      <c r="V1212" s="16">
        <f t="shared" si="473"/>
        <v>0</v>
      </c>
      <c r="W1212" s="16">
        <f t="shared" si="474"/>
        <v>1.1413043478260869</v>
      </c>
      <c r="X1212" s="16">
        <f t="shared" si="475"/>
        <v>1.7391304347826086</v>
      </c>
      <c r="Y1212" s="16">
        <f t="shared" si="476"/>
        <v>0.18115942028985507</v>
      </c>
      <c r="Z1212" s="16">
        <f t="shared" si="477"/>
        <v>0.43478260869565216</v>
      </c>
      <c r="AA1212" s="16">
        <f t="shared" si="478"/>
        <v>0</v>
      </c>
      <c r="AB1212" s="17">
        <f t="shared" si="479"/>
        <v>1.5036231884057971</v>
      </c>
      <c r="AC1212" s="15">
        <v>12142.58</v>
      </c>
      <c r="AD1212" s="14">
        <f>AVERAGE(Tabela1[[#This Row],[202407-JUL]:[202506-JUN]])</f>
        <v>55.2</v>
      </c>
      <c r="AE1212" s="14">
        <f t="shared" si="480"/>
        <v>66.5</v>
      </c>
      <c r="AF1212" s="5">
        <v>0</v>
      </c>
      <c r="AG1212" s="6">
        <v>457</v>
      </c>
      <c r="AH1212" s="4">
        <v>1272</v>
      </c>
      <c r="AI1212" s="23">
        <f>SUM(Tabela1[[#This Row],[ESTOQUE RJ]:[ESTOQUE SC]])</f>
        <v>1729</v>
      </c>
      <c r="AJ1212" s="4">
        <v>0</v>
      </c>
      <c r="AK1212" s="4">
        <v>0</v>
      </c>
      <c r="AL1212" s="24">
        <f>SUM(Tabela1[[#This Row],[QTD CONTAINER]:[QTD FÁBRICA]])</f>
        <v>0</v>
      </c>
      <c r="AM1212" s="7">
        <f t="shared" si="481"/>
        <v>8.2789855072463769</v>
      </c>
      <c r="AN1212" s="7">
        <f t="shared" si="482"/>
        <v>23.043478260869563</v>
      </c>
      <c r="AO1212" s="8">
        <f t="shared" si="483"/>
        <v>0</v>
      </c>
      <c r="AP1212" s="9">
        <f t="shared" si="484"/>
        <v>0</v>
      </c>
      <c r="AQ1212" s="25">
        <f t="shared" si="485"/>
        <v>31.322463768115938</v>
      </c>
      <c r="AR1212" s="18">
        <f t="shared" si="486"/>
        <v>6.8721804511278197</v>
      </c>
      <c r="AS1212" s="7">
        <f t="shared" si="487"/>
        <v>19.127819548872182</v>
      </c>
      <c r="AT1212" s="8">
        <f t="shared" si="488"/>
        <v>0</v>
      </c>
      <c r="AU1212" s="9">
        <f t="shared" si="489"/>
        <v>0</v>
      </c>
      <c r="AV1212" s="10">
        <f t="shared" si="490"/>
        <v>26</v>
      </c>
      <c r="AW1212" s="22">
        <f t="shared" si="491"/>
        <v>6.3105998356614625</v>
      </c>
      <c r="AX1212" s="5">
        <f t="shared" si="492"/>
        <v>0</v>
      </c>
      <c r="AY1212" s="4">
        <f>IF(
  AND(Tabela1[[#This Row],[GRUPO | ITEM]]="PALHETAS",NOT(OR(MID(Tabela1[[#This Row],[ITEM]],1,5)="YN-PF",MID(Tabela1[[#This Row],[ITEM]],1,5)="YN-PC"))),
  0,
  IF(
    ROUNDUP(
      IF(
        IF(D1212="A",13-SUM(AR1212:AU1212),IF(D1212="B",11-SUM(AR1212:AU1212),IF(D1212="C",7-SUM(AR1212:AU1212))))
        &lt;0,
        0,
        IF(D1212="A",13-SUM(AR1212:AU1212),IF(D1212="B",11-SUM(AR1212:AU1212),IF(D1212="C",7-SUM(AR1212:AU1212))))
      )
      *AE1212/C1212, 0
    )
    *C1212 = 0,
    0,
    ROUNDUP(
      IF(
        IF(D1212="A",13-SUM(AR1212:AU1212),IF(D1212="B",11-SUM(AR1212:AU1212),IF(D1212="C",7-SUM(AR1212:AU1212))))
        &lt;0,
        0,
        IF(D1212="A",13-SUM(AR1212:AU1212),IF(D1212="B",11-SUM(AR1212:AU1212),IF(D1212="C",7-SUM(AR1212:AU1212))))
      )
      *AE1212/C1212, 0
    ) *C1212
  )
)</f>
        <v>0</v>
      </c>
      <c r="AZ1212" s="26">
        <f>IF(OR(COUNTIF(AB1212,"&gt;="&amp;1.5)+COUNTIF(AA1212,"&gt;="&amp;1.5)+COUNTIF(Z1212,"&gt;="&amp;1.5)+COUNTIF(Y1212,"&gt;="&amp;1.5)+COUNTIF(X1212,"&gt;="&amp;1.5)&gt;=2,COUNTIF(AB1212,"&gt;="&amp;2)&gt;=1,AND(AA1212&gt;=1.5,AB1212&lt;=0.3,AI1212=0)),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+IFERROR(BA1212*C1212,0),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+IFERROR(BA1212*C1212,0),
IFERROR(AVERAGEIF(Tabela1[[#This Row],[COMPRA PADRÃO]:[COMPRA &gt;30%]],"&gt;"&amp;0,Tabela1[[#This Row],[COMPRA PADRÃO]:[COMPRA &gt;30%]]),
0))/Tabela1[[#This Row],[U/CX]],0)*Tabela1[[#This Row],[U/CX]])</f>
        <v>384</v>
      </c>
      <c r="BA1212" s="36"/>
      <c r="BB1212" s="19"/>
      <c r="BC1212" s="5"/>
      <c r="BD1212" s="43">
        <f t="shared" si="493"/>
        <v>1.0415094339622641</v>
      </c>
      <c r="BE1212" s="44">
        <f>Tabela1[[#This Row],[MÉDIA DIÁRIA]]*180</f>
        <v>187.47169811320754</v>
      </c>
      <c r="BF1212" s="44">
        <f>Tabela1[[#This Row],[MÉDIA DIÁRIA]]*IF(Tabela1[[#This Row],[ABC FAT]]="A",(13*22),IF(Tabela1[[#This Row],[ABC FAT]]="B",(9*22),IF(Tabela1[[#This Row],[ABC FAT]]="C",(3*22),0)))</f>
        <v>68.739622641509428</v>
      </c>
      <c r="BG1212" s="44">
        <f>SUM(Tabela1[[#This Row],[ESTOQUE TOTAL]],Tabela1[[#This Row],[TRÂNSITO TOTAL]])</f>
        <v>1729</v>
      </c>
      <c r="BH12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5.3341384863123996E-3</v>
      </c>
    </row>
    <row r="1213" spans="1:61" x14ac:dyDescent="0.2">
      <c r="A1213" s="4" t="s">
        <v>34</v>
      </c>
      <c r="B1213" s="4" t="s">
        <v>1263</v>
      </c>
      <c r="C1213" s="4">
        <v>500</v>
      </c>
      <c r="D1213" s="4" t="s">
        <v>85</v>
      </c>
      <c r="E1213" s="5">
        <v>50</v>
      </c>
      <c r="F1213" s="4">
        <v>20</v>
      </c>
      <c r="G1213" s="4">
        <v>10</v>
      </c>
      <c r="H1213" s="4">
        <v>30</v>
      </c>
      <c r="I1213" s="4">
        <v>10</v>
      </c>
      <c r="J1213" s="4"/>
      <c r="K1213" s="4"/>
      <c r="L1213" s="4"/>
      <c r="M1213" s="4"/>
      <c r="N1213" s="4">
        <v>10</v>
      </c>
      <c r="O1213" s="4">
        <v>20</v>
      </c>
      <c r="P1213" s="4">
        <v>10</v>
      </c>
      <c r="Q1213" s="13">
        <f t="shared" si="468"/>
        <v>2.5</v>
      </c>
      <c r="R1213" s="16">
        <f t="shared" si="469"/>
        <v>1</v>
      </c>
      <c r="S1213" s="16">
        <f t="shared" si="470"/>
        <v>0.5</v>
      </c>
      <c r="T1213" s="16">
        <f t="shared" si="471"/>
        <v>1.5</v>
      </c>
      <c r="U1213" s="16">
        <f t="shared" si="472"/>
        <v>0.5</v>
      </c>
      <c r="V1213" s="16">
        <f t="shared" si="473"/>
        <v>0</v>
      </c>
      <c r="W1213" s="16">
        <f t="shared" si="474"/>
        <v>0</v>
      </c>
      <c r="X1213" s="16">
        <f t="shared" si="475"/>
        <v>0</v>
      </c>
      <c r="Y1213" s="16">
        <f t="shared" si="476"/>
        <v>0</v>
      </c>
      <c r="Z1213" s="16">
        <f t="shared" si="477"/>
        <v>0.5</v>
      </c>
      <c r="AA1213" s="16">
        <f t="shared" si="478"/>
        <v>1</v>
      </c>
      <c r="AB1213" s="17">
        <f t="shared" si="479"/>
        <v>0.5</v>
      </c>
      <c r="AC1213" s="15">
        <v>1140.9000000000001</v>
      </c>
      <c r="AD1213" s="14">
        <f>AVERAGE(Tabela1[[#This Row],[202407-JUL]:[202506-JUN]])</f>
        <v>20</v>
      </c>
      <c r="AE1213" s="14">
        <f t="shared" si="480"/>
        <v>20</v>
      </c>
      <c r="AF1213" s="5">
        <v>0</v>
      </c>
      <c r="AG1213" s="6">
        <v>1004</v>
      </c>
      <c r="AH1213" s="4">
        <v>0</v>
      </c>
      <c r="AI1213" s="23">
        <f>SUM(Tabela1[[#This Row],[ESTOQUE RJ]:[ESTOQUE SC]])</f>
        <v>1004</v>
      </c>
      <c r="AJ1213" s="4">
        <v>0</v>
      </c>
      <c r="AK1213" s="4">
        <v>0</v>
      </c>
      <c r="AL1213" s="24">
        <f>SUM(Tabela1[[#This Row],[QTD CONTAINER]:[QTD FÁBRICA]])</f>
        <v>0</v>
      </c>
      <c r="AM1213" s="7">
        <f t="shared" si="481"/>
        <v>50.2</v>
      </c>
      <c r="AN1213" s="7">
        <f t="shared" si="482"/>
        <v>0</v>
      </c>
      <c r="AO1213" s="8">
        <f t="shared" si="483"/>
        <v>0</v>
      </c>
      <c r="AP1213" s="9">
        <f t="shared" si="484"/>
        <v>0</v>
      </c>
      <c r="AQ1213" s="25">
        <f t="shared" si="485"/>
        <v>50.2</v>
      </c>
      <c r="AR1213" s="18">
        <f t="shared" si="486"/>
        <v>50.2</v>
      </c>
      <c r="AS1213" s="7">
        <f t="shared" si="487"/>
        <v>0</v>
      </c>
      <c r="AT1213" s="8">
        <f t="shared" si="488"/>
        <v>0</v>
      </c>
      <c r="AU1213" s="9">
        <f t="shared" si="489"/>
        <v>0</v>
      </c>
      <c r="AV1213" s="10">
        <f t="shared" si="490"/>
        <v>50.2</v>
      </c>
      <c r="AW1213" s="22">
        <f t="shared" si="491"/>
        <v>0</v>
      </c>
      <c r="AX1213" s="5">
        <f t="shared" si="492"/>
        <v>0</v>
      </c>
      <c r="AY1213" s="4">
        <f>IF(
  AND(Tabela1[[#This Row],[GRUPO | ITEM]]="PALHETAS",NOT(OR(MID(Tabela1[[#This Row],[ITEM]],1,5)="YN-PF",MID(Tabela1[[#This Row],[ITEM]],1,5)="YN-PC"))),
  0,
  IF(
    ROUNDUP(
      IF(
        IF(D1213="A",13-SUM(AR1213:AU1213),IF(D1213="B",11-SUM(AR1213:AU1213),IF(D1213="C",7-SUM(AR1213:AU1213))))
        &lt;0,
        0,
        IF(D1213="A",13-SUM(AR1213:AU1213),IF(D1213="B",11-SUM(AR1213:AU1213),IF(D1213="C",7-SUM(AR1213:AU1213))))
      )
      *AE1213/C1213, 0
    )
    *C1213 = 0,
    0,
    ROUNDUP(
      IF(
        IF(D1213="A",13-SUM(AR1213:AU1213),IF(D1213="B",11-SUM(AR1213:AU1213),IF(D1213="C",7-SUM(AR1213:AU1213))))
        &lt;0,
        0,
        IF(D1213="A",13-SUM(AR1213:AU1213),IF(D1213="B",11-SUM(AR1213:AU1213),IF(D1213="C",7-SUM(AR1213:AU1213))))
      )
      *AE1213/C1213, 0
    ) *C1213
  )
)</f>
        <v>0</v>
      </c>
      <c r="AZ1213" s="26">
        <f>IF(OR(COUNTIF(AB1213,"&gt;="&amp;1.5)+COUNTIF(AA1213,"&gt;="&amp;1.5)+COUNTIF(Z1213,"&gt;="&amp;1.5)+COUNTIF(Y1213,"&gt;="&amp;1.5)+COUNTIF(X1213,"&gt;="&amp;1.5)&gt;=2,COUNTIF(AB1213,"&gt;="&amp;2)&gt;=1,AND(AA1213&gt;=1.5,AB1213&lt;=0.3,AI1213=0)),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+IFERROR(BA1213*C1213,0),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+IFERROR(BA1213*C1213,0),
IFERROR(AVERAGEIF(Tabela1[[#This Row],[COMPRA PADRÃO]:[COMPRA &gt;30%]],"&gt;"&amp;0,Tabela1[[#This Row],[COMPRA PADRÃO]:[COMPRA &gt;30%]]),
0))/Tabela1[[#This Row],[U/CX]],0)*Tabela1[[#This Row],[U/CX]])</f>
        <v>0</v>
      </c>
      <c r="BA1213" s="36"/>
      <c r="BB1213" s="19"/>
      <c r="BC1213" s="5"/>
      <c r="BD1213" s="43">
        <f t="shared" si="493"/>
        <v>0.60377358490566035</v>
      </c>
      <c r="BE1213" s="44">
        <f>Tabela1[[#This Row],[MÉDIA DIÁRIA]]*180</f>
        <v>108.67924528301886</v>
      </c>
      <c r="BF1213" s="44">
        <f>Tabela1[[#This Row],[MÉDIA DIÁRIA]]*IF(Tabela1[[#This Row],[ABC FAT]]="A",(13*22),IF(Tabela1[[#This Row],[ABC FAT]]="B",(9*22),IF(Tabela1[[#This Row],[ABC FAT]]="C",(3*22),0)))</f>
        <v>39.849056603773583</v>
      </c>
      <c r="BG1213" s="44">
        <f>SUM(Tabela1[[#This Row],[ESTOQUE TOTAL]],Tabela1[[#This Row],[TRÂNSITO TOTAL]])</f>
        <v>1004</v>
      </c>
      <c r="BH12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1214" spans="1:61" x14ac:dyDescent="0.2">
      <c r="A1214" s="4" t="s">
        <v>122</v>
      </c>
      <c r="B1214" s="4" t="s">
        <v>1254</v>
      </c>
      <c r="C1214" s="4">
        <v>20</v>
      </c>
      <c r="D1214" s="4" t="s">
        <v>85</v>
      </c>
      <c r="E1214" s="5"/>
      <c r="F1214" s="4"/>
      <c r="G1214" s="4">
        <v>20</v>
      </c>
      <c r="H1214" s="4">
        <v>20</v>
      </c>
      <c r="I1214" s="4"/>
      <c r="J1214" s="4"/>
      <c r="K1214" s="4"/>
      <c r="L1214" s="4"/>
      <c r="M1214" s="4"/>
      <c r="N1214" s="4"/>
      <c r="O1214" s="4"/>
      <c r="P1214" s="4"/>
      <c r="Q1214" s="13">
        <f t="shared" si="468"/>
        <v>0</v>
      </c>
      <c r="R1214" s="16">
        <f t="shared" si="469"/>
        <v>0</v>
      </c>
      <c r="S1214" s="16">
        <f t="shared" si="470"/>
        <v>1</v>
      </c>
      <c r="T1214" s="16">
        <f t="shared" si="471"/>
        <v>1</v>
      </c>
      <c r="U1214" s="16">
        <f t="shared" si="472"/>
        <v>0</v>
      </c>
      <c r="V1214" s="16">
        <f t="shared" si="473"/>
        <v>0</v>
      </c>
      <c r="W1214" s="16">
        <f t="shared" si="474"/>
        <v>0</v>
      </c>
      <c r="X1214" s="16">
        <f t="shared" si="475"/>
        <v>0</v>
      </c>
      <c r="Y1214" s="16">
        <f t="shared" si="476"/>
        <v>0</v>
      </c>
      <c r="Z1214" s="16">
        <f t="shared" si="477"/>
        <v>0</v>
      </c>
      <c r="AA1214" s="16">
        <f t="shared" si="478"/>
        <v>0</v>
      </c>
      <c r="AB1214" s="17">
        <f t="shared" si="479"/>
        <v>0</v>
      </c>
      <c r="AC1214" s="15">
        <v>2666.8</v>
      </c>
      <c r="AD1214" s="14">
        <f>AVERAGE(Tabela1[[#This Row],[202407-JUL]:[202506-JUN]])</f>
        <v>20</v>
      </c>
      <c r="AE1214" s="14">
        <f t="shared" si="480"/>
        <v>20</v>
      </c>
      <c r="AF1214" s="5">
        <v>1</v>
      </c>
      <c r="AG1214" s="6">
        <v>256</v>
      </c>
      <c r="AH1214" s="4">
        <v>0</v>
      </c>
      <c r="AI1214" s="23">
        <f>SUM(Tabela1[[#This Row],[ESTOQUE RJ]:[ESTOQUE SC]])</f>
        <v>256</v>
      </c>
      <c r="AJ1214" s="4">
        <v>0</v>
      </c>
      <c r="AK1214" s="4">
        <v>0</v>
      </c>
      <c r="AL1214" s="24">
        <f>SUM(Tabela1[[#This Row],[QTD CONTAINER]:[QTD FÁBRICA]])</f>
        <v>0</v>
      </c>
      <c r="AM1214" s="7">
        <f t="shared" si="481"/>
        <v>12.8</v>
      </c>
      <c r="AN1214" s="7">
        <f t="shared" si="482"/>
        <v>0</v>
      </c>
      <c r="AO1214" s="8">
        <f t="shared" si="483"/>
        <v>0</v>
      </c>
      <c r="AP1214" s="9">
        <f t="shared" si="484"/>
        <v>0</v>
      </c>
      <c r="AQ1214" s="25">
        <f t="shared" si="485"/>
        <v>12.8</v>
      </c>
      <c r="AR1214" s="18">
        <f t="shared" si="486"/>
        <v>12.8</v>
      </c>
      <c r="AS1214" s="7">
        <f t="shared" si="487"/>
        <v>0</v>
      </c>
      <c r="AT1214" s="8">
        <f t="shared" si="488"/>
        <v>0</v>
      </c>
      <c r="AU1214" s="9">
        <f t="shared" si="489"/>
        <v>0</v>
      </c>
      <c r="AV1214" s="10">
        <f t="shared" si="490"/>
        <v>12.8</v>
      </c>
      <c r="AW1214" s="22">
        <f t="shared" si="491"/>
        <v>0</v>
      </c>
      <c r="AX1214" s="5">
        <f t="shared" si="492"/>
        <v>0</v>
      </c>
      <c r="AY1214" s="4">
        <f>IF(
  AND(Tabela1[[#This Row],[GRUPO | ITEM]]="PALHETAS",NOT(OR(MID(Tabela1[[#This Row],[ITEM]],1,5)="YN-PF",MID(Tabela1[[#This Row],[ITEM]],1,5)="YN-PC"))),
  0,
  IF(
    ROUNDUP(
      IF(
        IF(D1214="A",13-SUM(AR1214:AU1214),IF(D1214="B",11-SUM(AR1214:AU1214),IF(D1214="C",7-SUM(AR1214:AU1214))))
        &lt;0,
        0,
        IF(D1214="A",13-SUM(AR1214:AU1214),IF(D1214="B",11-SUM(AR1214:AU1214),IF(D1214="C",7-SUM(AR1214:AU1214))))
      )
      *AE1214/C1214, 0
    )
    *C1214 = 0,
    0,
    ROUNDUP(
      IF(
        IF(D1214="A",13-SUM(AR1214:AU1214),IF(D1214="B",11-SUM(AR1214:AU1214),IF(D1214="C",7-SUM(AR1214:AU1214))))
        &lt;0,
        0,
        IF(D1214="A",13-SUM(AR1214:AU1214),IF(D1214="B",11-SUM(AR1214:AU1214),IF(D1214="C",7-SUM(AR1214:AU1214))))
      )
      *AE1214/C1214, 0
    ) *C1214
  )
)</f>
        <v>0</v>
      </c>
      <c r="AZ1214" s="26">
        <f>IF(OR(COUNTIF(AB1214,"&gt;="&amp;1.5)+COUNTIF(AA1214,"&gt;="&amp;1.5)+COUNTIF(Z1214,"&gt;="&amp;1.5)+COUNTIF(Y1214,"&gt;="&amp;1.5)+COUNTIF(X1214,"&gt;="&amp;1.5)&gt;=2,COUNTIF(AB1214,"&gt;="&amp;2)&gt;=1,AND(AA1214&gt;=1.5,AB1214&lt;=0.3,AI1214=0)),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+IFERROR(BA1214*C1214,0),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+IFERROR(BA1214*C1214,0),
IFERROR(AVERAGEIF(Tabela1[[#This Row],[COMPRA PADRÃO]:[COMPRA &gt;30%]],"&gt;"&amp;0,Tabela1[[#This Row],[COMPRA PADRÃO]:[COMPRA &gt;30%]]),
0))/Tabela1[[#This Row],[U/CX]],0)*Tabela1[[#This Row],[U/CX]])</f>
        <v>0</v>
      </c>
      <c r="BA1214" s="36"/>
      <c r="BB1214" s="19"/>
      <c r="BC1214" s="5"/>
      <c r="BD1214" s="43">
        <f t="shared" si="493"/>
        <v>0.15094339622641509</v>
      </c>
      <c r="BE1214" s="44">
        <f>Tabela1[[#This Row],[MÉDIA DIÁRIA]]*180</f>
        <v>27.169811320754715</v>
      </c>
      <c r="BF1214" s="44">
        <f>Tabela1[[#This Row],[MÉDIA DIÁRIA]]*IF(Tabela1[[#This Row],[ABC FAT]]="A",(13*22),IF(Tabela1[[#This Row],[ABC FAT]]="B",(9*22),IF(Tabela1[[#This Row],[ABC FAT]]="C",(3*22),0)))</f>
        <v>9.9622641509433958</v>
      </c>
      <c r="BG1214" s="44">
        <f>SUM(Tabela1[[#This Row],[ESTOQUE TOTAL]],Tabela1[[#This Row],[TRÂNSITO TOTAL]])</f>
        <v>256</v>
      </c>
      <c r="BH12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15" spans="1:61" x14ac:dyDescent="0.2">
      <c r="A1215" s="4" t="s">
        <v>1149</v>
      </c>
      <c r="B1215" s="4" t="s">
        <v>1372</v>
      </c>
      <c r="C1215" s="4">
        <v>20</v>
      </c>
      <c r="D1215" s="4" t="s">
        <v>85</v>
      </c>
      <c r="E1215" s="5"/>
      <c r="F1215" s="4"/>
      <c r="G1215" s="4"/>
      <c r="H1215" s="4"/>
      <c r="I1215" s="4"/>
      <c r="J1215" s="4"/>
      <c r="K1215" s="4"/>
      <c r="L1215" s="4"/>
      <c r="M1215" s="4"/>
      <c r="N1215" s="4"/>
      <c r="O1215" s="4">
        <v>2</v>
      </c>
      <c r="P1215" s="4">
        <v>6</v>
      </c>
      <c r="Q1215" s="13">
        <f t="shared" si="468"/>
        <v>0</v>
      </c>
      <c r="R1215" s="16">
        <f t="shared" si="469"/>
        <v>0</v>
      </c>
      <c r="S1215" s="16">
        <f t="shared" si="470"/>
        <v>0</v>
      </c>
      <c r="T1215" s="16">
        <f t="shared" si="471"/>
        <v>0</v>
      </c>
      <c r="U1215" s="16">
        <f t="shared" si="472"/>
        <v>0</v>
      </c>
      <c r="V1215" s="16">
        <f t="shared" si="473"/>
        <v>0</v>
      </c>
      <c r="W1215" s="16">
        <f t="shared" si="474"/>
        <v>0</v>
      </c>
      <c r="X1215" s="16">
        <f t="shared" si="475"/>
        <v>0</v>
      </c>
      <c r="Y1215" s="16">
        <f t="shared" si="476"/>
        <v>0</v>
      </c>
      <c r="Z1215" s="16">
        <f t="shared" si="477"/>
        <v>0</v>
      </c>
      <c r="AA1215" s="16">
        <f t="shared" si="478"/>
        <v>0.5</v>
      </c>
      <c r="AB1215" s="17">
        <f t="shared" si="479"/>
        <v>1.5</v>
      </c>
      <c r="AC1215" s="15">
        <v>796.59</v>
      </c>
      <c r="AD1215" s="14">
        <f>AVERAGE(Tabela1[[#This Row],[202407-JUL]:[202506-JUN]])</f>
        <v>4</v>
      </c>
      <c r="AE1215" s="14">
        <f t="shared" si="480"/>
        <v>4</v>
      </c>
      <c r="AF1215" s="5">
        <v>0</v>
      </c>
      <c r="AG1215" s="6">
        <v>52</v>
      </c>
      <c r="AH1215" s="4">
        <v>0</v>
      </c>
      <c r="AI1215" s="23">
        <f>SUM(Tabela1[[#This Row],[ESTOQUE RJ]:[ESTOQUE SC]])</f>
        <v>52</v>
      </c>
      <c r="AJ1215" s="4">
        <v>0</v>
      </c>
      <c r="AK1215" s="4">
        <v>0</v>
      </c>
      <c r="AL1215" s="24">
        <f>SUM(Tabela1[[#This Row],[QTD CONTAINER]:[QTD FÁBRICA]])</f>
        <v>0</v>
      </c>
      <c r="AM1215" s="7">
        <f t="shared" si="481"/>
        <v>13</v>
      </c>
      <c r="AN1215" s="7">
        <f t="shared" si="482"/>
        <v>0</v>
      </c>
      <c r="AO1215" s="8">
        <f t="shared" si="483"/>
        <v>0</v>
      </c>
      <c r="AP1215" s="9">
        <f t="shared" si="484"/>
        <v>0</v>
      </c>
      <c r="AQ1215" s="25">
        <f t="shared" si="485"/>
        <v>13</v>
      </c>
      <c r="AR1215" s="18">
        <f t="shared" si="486"/>
        <v>13</v>
      </c>
      <c r="AS1215" s="7">
        <f t="shared" si="487"/>
        <v>0</v>
      </c>
      <c r="AT1215" s="8">
        <f t="shared" si="488"/>
        <v>0</v>
      </c>
      <c r="AU1215" s="9">
        <f t="shared" si="489"/>
        <v>0</v>
      </c>
      <c r="AV1215" s="10">
        <f t="shared" si="490"/>
        <v>13</v>
      </c>
      <c r="AW1215" s="22">
        <f t="shared" si="491"/>
        <v>0</v>
      </c>
      <c r="AX1215" s="5">
        <f t="shared" si="492"/>
        <v>0</v>
      </c>
      <c r="AY1215" s="4">
        <f>IF(
  AND(Tabela1[[#This Row],[GRUPO | ITEM]]="PALHETAS",NOT(OR(MID(Tabela1[[#This Row],[ITEM]],1,5)="YN-PF",MID(Tabela1[[#This Row],[ITEM]],1,5)="YN-PC"))),
  0,
  IF(
    ROUNDUP(
      IF(
        IF(D1215="A",13-SUM(AR1215:AU1215),IF(D1215="B",11-SUM(AR1215:AU1215),IF(D1215="C",7-SUM(AR1215:AU1215))))
        &lt;0,
        0,
        IF(D1215="A",13-SUM(AR1215:AU1215),IF(D1215="B",11-SUM(AR1215:AU1215),IF(D1215="C",7-SUM(AR1215:AU1215))))
      )
      *AE1215/C1215, 0
    )
    *C1215 = 0,
    0,
    ROUNDUP(
      IF(
        IF(D1215="A",13-SUM(AR1215:AU1215),IF(D1215="B",11-SUM(AR1215:AU1215),IF(D1215="C",7-SUM(AR1215:AU1215))))
        &lt;0,
        0,
        IF(D1215="A",13-SUM(AR1215:AU1215),IF(D1215="B",11-SUM(AR1215:AU1215),IF(D1215="C",7-SUM(AR1215:AU1215))))
      )
      *AE1215/C1215, 0
    ) *C1215
  )
)</f>
        <v>0</v>
      </c>
      <c r="AZ1215" s="26">
        <f>IF(OR(COUNTIF(AB1215,"&gt;="&amp;1.5)+COUNTIF(AA1215,"&gt;="&amp;1.5)+COUNTIF(Z1215,"&gt;="&amp;1.5)+COUNTIF(Y1215,"&gt;="&amp;1.5)+COUNTIF(X1215,"&gt;="&amp;1.5)&gt;=2,COUNTIF(AB1215,"&gt;="&amp;2)&gt;=1,AND(AA1215&gt;=1.5,AB1215&lt;=0.3,AI1215=0)),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+IFERROR(BA1215*C1215,0),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+IFERROR(BA1215*C1215,0),
IFERROR(AVERAGEIF(Tabela1[[#This Row],[COMPRA PADRÃO]:[COMPRA &gt;30%]],"&gt;"&amp;0,Tabela1[[#This Row],[COMPRA PADRÃO]:[COMPRA &gt;30%]]),
0))/Tabela1[[#This Row],[U/CX]],0)*Tabela1[[#This Row],[U/CX]])</f>
        <v>0</v>
      </c>
      <c r="BA1215" s="36"/>
      <c r="BB1215" s="19"/>
      <c r="BC1215" s="5"/>
      <c r="BD1215" s="43">
        <f t="shared" si="493"/>
        <v>3.0188679245283019E-2</v>
      </c>
      <c r="BE1215" s="44">
        <f>Tabela1[[#This Row],[MÉDIA DIÁRIA]]*180</f>
        <v>5.4339622641509431</v>
      </c>
      <c r="BF1215" s="44">
        <f>Tabela1[[#This Row],[MÉDIA DIÁRIA]]*IF(Tabela1[[#This Row],[ABC FAT]]="A",(13*22),IF(Tabela1[[#This Row],[ABC FAT]]="B",(9*22),IF(Tabela1[[#This Row],[ABC FAT]]="C",(3*22),0)))</f>
        <v>1.9924528301886792</v>
      </c>
      <c r="BG1215" s="44">
        <f>SUM(Tabela1[[#This Row],[ESTOQUE TOTAL]],Tabela1[[#This Row],[TRÂNSITO TOTAL]])</f>
        <v>52</v>
      </c>
      <c r="BH12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0.18402777777777779</v>
      </c>
    </row>
    <row r="1216" spans="1:61" x14ac:dyDescent="0.2">
      <c r="A1216" s="4" t="s">
        <v>34</v>
      </c>
      <c r="B1216" s="4" t="s">
        <v>1171</v>
      </c>
      <c r="C1216" s="4">
        <v>100</v>
      </c>
      <c r="D1216" s="4" t="s">
        <v>85</v>
      </c>
      <c r="E1216" s="5"/>
      <c r="F1216" s="4"/>
      <c r="G1216" s="4"/>
      <c r="H1216" s="4"/>
      <c r="I1216" s="4"/>
      <c r="J1216" s="4"/>
      <c r="K1216" s="4"/>
      <c r="L1216" s="4"/>
      <c r="M1216" s="4">
        <v>2</v>
      </c>
      <c r="N1216" s="4">
        <v>2</v>
      </c>
      <c r="O1216" s="4">
        <v>5</v>
      </c>
      <c r="P1216" s="4">
        <v>4</v>
      </c>
      <c r="Q1216" s="13">
        <f t="shared" si="468"/>
        <v>0</v>
      </c>
      <c r="R1216" s="16">
        <f t="shared" si="469"/>
        <v>0</v>
      </c>
      <c r="S1216" s="16">
        <f t="shared" si="470"/>
        <v>0</v>
      </c>
      <c r="T1216" s="16">
        <f t="shared" si="471"/>
        <v>0</v>
      </c>
      <c r="U1216" s="16">
        <f t="shared" si="472"/>
        <v>0</v>
      </c>
      <c r="V1216" s="16">
        <f t="shared" si="473"/>
        <v>0</v>
      </c>
      <c r="W1216" s="16">
        <f t="shared" si="474"/>
        <v>0</v>
      </c>
      <c r="X1216" s="16">
        <f t="shared" si="475"/>
        <v>0</v>
      </c>
      <c r="Y1216" s="16">
        <f t="shared" si="476"/>
        <v>0.61538461538461542</v>
      </c>
      <c r="Z1216" s="16">
        <f t="shared" si="477"/>
        <v>0.61538461538461542</v>
      </c>
      <c r="AA1216" s="16">
        <f t="shared" si="478"/>
        <v>1.5384615384615385</v>
      </c>
      <c r="AB1216" s="17">
        <f t="shared" si="479"/>
        <v>1.2307692307692308</v>
      </c>
      <c r="AC1216" s="15">
        <v>955.24</v>
      </c>
      <c r="AD1216" s="14">
        <f>AVERAGE(Tabela1[[#This Row],[202407-JUL]:[202506-JUN]])</f>
        <v>3.25</v>
      </c>
      <c r="AE1216" s="14">
        <f t="shared" si="480"/>
        <v>3.25</v>
      </c>
      <c r="AF1216" s="5">
        <v>0</v>
      </c>
      <c r="AG1216" s="6">
        <v>79</v>
      </c>
      <c r="AH1216" s="4">
        <v>0</v>
      </c>
      <c r="AI1216" s="23">
        <f>SUM(Tabela1[[#This Row],[ESTOQUE RJ]:[ESTOQUE SC]])</f>
        <v>79</v>
      </c>
      <c r="AJ1216" s="4">
        <v>0</v>
      </c>
      <c r="AK1216" s="4">
        <v>0</v>
      </c>
      <c r="AL1216" s="24">
        <f>SUM(Tabela1[[#This Row],[QTD CONTAINER]:[QTD FÁBRICA]])</f>
        <v>0</v>
      </c>
      <c r="AM1216" s="7">
        <f t="shared" si="481"/>
        <v>24.307692307692307</v>
      </c>
      <c r="AN1216" s="7">
        <f t="shared" si="482"/>
        <v>0</v>
      </c>
      <c r="AO1216" s="8">
        <f t="shared" si="483"/>
        <v>0</v>
      </c>
      <c r="AP1216" s="9">
        <f t="shared" si="484"/>
        <v>0</v>
      </c>
      <c r="AQ1216" s="25">
        <f t="shared" si="485"/>
        <v>24.307692307692307</v>
      </c>
      <c r="AR1216" s="18">
        <f t="shared" si="486"/>
        <v>24.307692307692307</v>
      </c>
      <c r="AS1216" s="7">
        <f t="shared" si="487"/>
        <v>0</v>
      </c>
      <c r="AT1216" s="8">
        <f t="shared" si="488"/>
        <v>0</v>
      </c>
      <c r="AU1216" s="9">
        <f t="shared" si="489"/>
        <v>0</v>
      </c>
      <c r="AV1216" s="10">
        <f t="shared" si="490"/>
        <v>24.307692307692307</v>
      </c>
      <c r="AW1216" s="22">
        <f t="shared" si="491"/>
        <v>0</v>
      </c>
      <c r="AX1216" s="5">
        <f t="shared" si="492"/>
        <v>0</v>
      </c>
      <c r="AY1216" s="4">
        <f>IF(
  AND(Tabela1[[#This Row],[GRUPO | ITEM]]="PALHETAS",NOT(OR(MID(Tabela1[[#This Row],[ITEM]],1,5)="YN-PF",MID(Tabela1[[#This Row],[ITEM]],1,5)="YN-PC"))),
  0,
  IF(
    ROUNDUP(
      IF(
        IF(D1216="A",13-SUM(AR1216:AU1216),IF(D1216="B",11-SUM(AR1216:AU1216),IF(D1216="C",7-SUM(AR1216:AU1216))))
        &lt;0,
        0,
        IF(D1216="A",13-SUM(AR1216:AU1216),IF(D1216="B",11-SUM(AR1216:AU1216),IF(D1216="C",7-SUM(AR1216:AU1216))))
      )
      *AE1216/C1216, 0
    )
    *C1216 = 0,
    0,
    ROUNDUP(
      IF(
        IF(D1216="A",13-SUM(AR1216:AU1216),IF(D1216="B",11-SUM(AR1216:AU1216),IF(D1216="C",7-SUM(AR1216:AU1216))))
        &lt;0,
        0,
        IF(D1216="A",13-SUM(AR1216:AU1216),IF(D1216="B",11-SUM(AR1216:AU1216),IF(D1216="C",7-SUM(AR1216:AU1216))))
      )
      *AE1216/C1216, 0
    ) *C1216
  )
)</f>
        <v>0</v>
      </c>
      <c r="AZ1216" s="26">
        <f>IF(OR(COUNTIF(AB1216,"&gt;="&amp;1.5)+COUNTIF(AA1216,"&gt;="&amp;1.5)+COUNTIF(Z1216,"&gt;="&amp;1.5)+COUNTIF(Y1216,"&gt;="&amp;1.5)+COUNTIF(X1216,"&gt;="&amp;1.5)&gt;=2,COUNTIF(AB1216,"&gt;="&amp;2)&gt;=1,AND(AA1216&gt;=1.5,AB1216&lt;=0.3,AI1216=0)),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+IFERROR(BA1216*C1216,0),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+IFERROR(BA1216*C1216,0),
IFERROR(AVERAGEIF(Tabela1[[#This Row],[COMPRA PADRÃO]:[COMPRA &gt;30%]],"&gt;"&amp;0,Tabela1[[#This Row],[COMPRA PADRÃO]:[COMPRA &gt;30%]]),
0))/Tabela1[[#This Row],[U/CX]],0)*Tabela1[[#This Row],[U/CX]])</f>
        <v>0</v>
      </c>
      <c r="BA1216" s="36"/>
      <c r="BB1216" s="19"/>
      <c r="BC1216" s="5"/>
      <c r="BD1216" s="43">
        <f t="shared" si="493"/>
        <v>4.9056603773584909E-2</v>
      </c>
      <c r="BE1216" s="44">
        <f>Tabela1[[#This Row],[MÉDIA DIÁRIA]]*180</f>
        <v>8.8301886792452837</v>
      </c>
      <c r="BF1216" s="44">
        <f>Tabela1[[#This Row],[MÉDIA DIÁRIA]]*IF(Tabela1[[#This Row],[ABC FAT]]="A",(13*22),IF(Tabela1[[#This Row],[ABC FAT]]="B",(9*22),IF(Tabela1[[#This Row],[ABC FAT]]="C",(3*22),0)))</f>
        <v>3.2377358490566039</v>
      </c>
      <c r="BG1216" s="44">
        <f>SUM(Tabela1[[#This Row],[ESTOQUE TOTAL]],Tabela1[[#This Row],[TRÂNSITO TOTAL]])</f>
        <v>79</v>
      </c>
      <c r="BH12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0.11324786324786323</v>
      </c>
    </row>
    <row r="1217" spans="1:61" x14ac:dyDescent="0.2">
      <c r="A1217" s="4" t="s">
        <v>117</v>
      </c>
      <c r="B1217" s="4" t="s">
        <v>1242</v>
      </c>
      <c r="C1217" s="4">
        <v>100</v>
      </c>
      <c r="D1217" s="4" t="s">
        <v>85</v>
      </c>
      <c r="E1217" s="5"/>
      <c r="F1217" s="4">
        <v>10</v>
      </c>
      <c r="G1217" s="4">
        <v>105</v>
      </c>
      <c r="H1217" s="4">
        <v>100</v>
      </c>
      <c r="I1217" s="4"/>
      <c r="J1217" s="4"/>
      <c r="K1217" s="4"/>
      <c r="L1217" s="4"/>
      <c r="M1217" s="4"/>
      <c r="N1217" s="4"/>
      <c r="O1217" s="4"/>
      <c r="P1217" s="4"/>
      <c r="Q1217" s="13">
        <f t="shared" si="468"/>
        <v>0</v>
      </c>
      <c r="R1217" s="16">
        <f t="shared" si="469"/>
        <v>0.13953488372093023</v>
      </c>
      <c r="S1217" s="16">
        <f t="shared" si="470"/>
        <v>1.4651162790697674</v>
      </c>
      <c r="T1217" s="16">
        <f t="shared" si="471"/>
        <v>1.3953488372093021</v>
      </c>
      <c r="U1217" s="16">
        <f t="shared" si="472"/>
        <v>0</v>
      </c>
      <c r="V1217" s="16">
        <f t="shared" si="473"/>
        <v>0</v>
      </c>
      <c r="W1217" s="16">
        <f t="shared" si="474"/>
        <v>0</v>
      </c>
      <c r="X1217" s="16">
        <f t="shared" si="475"/>
        <v>0</v>
      </c>
      <c r="Y1217" s="16">
        <f t="shared" si="476"/>
        <v>0</v>
      </c>
      <c r="Z1217" s="16">
        <f t="shared" si="477"/>
        <v>0</v>
      </c>
      <c r="AA1217" s="16">
        <f t="shared" si="478"/>
        <v>0</v>
      </c>
      <c r="AB1217" s="17">
        <f t="shared" si="479"/>
        <v>0</v>
      </c>
      <c r="AC1217" s="15">
        <v>1816.5</v>
      </c>
      <c r="AD1217" s="14">
        <f>AVERAGE(Tabela1[[#This Row],[202407-JUL]:[202506-JUN]])</f>
        <v>71.666666666666671</v>
      </c>
      <c r="AE1217" s="14">
        <f t="shared" si="480"/>
        <v>102.5</v>
      </c>
      <c r="AF1217" s="5">
        <v>0</v>
      </c>
      <c r="AG1217" s="6">
        <v>1444</v>
      </c>
      <c r="AH1217" s="4">
        <v>0</v>
      </c>
      <c r="AI1217" s="23">
        <f>SUM(Tabela1[[#This Row],[ESTOQUE RJ]:[ESTOQUE SC]])</f>
        <v>1444</v>
      </c>
      <c r="AJ1217" s="4">
        <v>0</v>
      </c>
      <c r="AK1217" s="4">
        <v>0</v>
      </c>
      <c r="AL1217" s="24">
        <f>SUM(Tabela1[[#This Row],[QTD CONTAINER]:[QTD FÁBRICA]])</f>
        <v>0</v>
      </c>
      <c r="AM1217" s="7">
        <f t="shared" si="481"/>
        <v>20.148837209302325</v>
      </c>
      <c r="AN1217" s="7">
        <f t="shared" si="482"/>
        <v>0</v>
      </c>
      <c r="AO1217" s="8">
        <f t="shared" si="483"/>
        <v>0</v>
      </c>
      <c r="AP1217" s="9">
        <f t="shared" si="484"/>
        <v>0</v>
      </c>
      <c r="AQ1217" s="25">
        <f t="shared" si="485"/>
        <v>20.148837209302325</v>
      </c>
      <c r="AR1217" s="18">
        <f t="shared" si="486"/>
        <v>14.087804878048781</v>
      </c>
      <c r="AS1217" s="7">
        <f t="shared" si="487"/>
        <v>0</v>
      </c>
      <c r="AT1217" s="8">
        <f t="shared" si="488"/>
        <v>0</v>
      </c>
      <c r="AU1217" s="9">
        <f t="shared" si="489"/>
        <v>0</v>
      </c>
      <c r="AV1217" s="10">
        <f t="shared" si="490"/>
        <v>14.087804878048781</v>
      </c>
      <c r="AW1217" s="22">
        <f t="shared" si="491"/>
        <v>0</v>
      </c>
      <c r="AX1217" s="5">
        <f t="shared" si="492"/>
        <v>0</v>
      </c>
      <c r="AY1217" s="4">
        <f>IF(
  AND(Tabela1[[#This Row],[GRUPO | ITEM]]="PALHETAS",NOT(OR(MID(Tabela1[[#This Row],[ITEM]],1,5)="YN-PF",MID(Tabela1[[#This Row],[ITEM]],1,5)="YN-PC"))),
  0,
  IF(
    ROUNDUP(
      IF(
        IF(D1217="A",13-SUM(AR1217:AU1217),IF(D1217="B",11-SUM(AR1217:AU1217),IF(D1217="C",7-SUM(AR1217:AU1217))))
        &lt;0,
        0,
        IF(D1217="A",13-SUM(AR1217:AU1217),IF(D1217="B",11-SUM(AR1217:AU1217),IF(D1217="C",7-SUM(AR1217:AU1217))))
      )
      *AE1217/C1217, 0
    )
    *C1217 = 0,
    0,
    ROUNDUP(
      IF(
        IF(D1217="A",13-SUM(AR1217:AU1217),IF(D1217="B",11-SUM(AR1217:AU1217),IF(D1217="C",7-SUM(AR1217:AU1217))))
        &lt;0,
        0,
        IF(D1217="A",13-SUM(AR1217:AU1217),IF(D1217="B",11-SUM(AR1217:AU1217),IF(D1217="C",7-SUM(AR1217:AU1217))))
      )
      *AE1217/C1217, 0
    ) *C1217
  )
)</f>
        <v>0</v>
      </c>
      <c r="AZ1217" s="26">
        <f>IF(OR(COUNTIF(AB1217,"&gt;="&amp;1.5)+COUNTIF(AA1217,"&gt;="&amp;1.5)+COUNTIF(Z1217,"&gt;="&amp;1.5)+COUNTIF(Y1217,"&gt;="&amp;1.5)+COUNTIF(X1217,"&gt;="&amp;1.5)&gt;=2,COUNTIF(AB1217,"&gt;="&amp;2)&gt;=1,AND(AA1217&gt;=1.5,AB1217&lt;=0.3,AI1217=0)),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+IFERROR(BA1217*C1217,0),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+IFERROR(BA1217*C1217,0),
IFERROR(AVERAGEIF(Tabela1[[#This Row],[COMPRA PADRÃO]:[COMPRA &gt;30%]],"&gt;"&amp;0,Tabela1[[#This Row],[COMPRA PADRÃO]:[COMPRA &gt;30%]]),
0))/Tabela1[[#This Row],[U/CX]],0)*Tabela1[[#This Row],[U/CX]])</f>
        <v>0</v>
      </c>
      <c r="BA1217" s="36"/>
      <c r="BB1217" s="19"/>
      <c r="BC1217" s="5"/>
      <c r="BD1217" s="43">
        <f t="shared" si="493"/>
        <v>0.81132075471698117</v>
      </c>
      <c r="BE1217" s="44">
        <f>Tabela1[[#This Row],[MÉDIA DIÁRIA]]*180</f>
        <v>146.03773584905662</v>
      </c>
      <c r="BF1217" s="44">
        <f>Tabela1[[#This Row],[MÉDIA DIÁRIA]]*IF(Tabela1[[#This Row],[ABC FAT]]="A",(13*22),IF(Tabela1[[#This Row],[ABC FAT]]="B",(9*22),IF(Tabela1[[#This Row],[ABC FAT]]="C",(3*22),0)))</f>
        <v>53.547169811320757</v>
      </c>
      <c r="BG1217" s="44">
        <f>SUM(Tabela1[[#This Row],[ESTOQUE TOTAL]],Tabela1[[#This Row],[TRÂNSITO TOTAL]])</f>
        <v>1444</v>
      </c>
      <c r="BH12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6.8475452196382425E-3</v>
      </c>
    </row>
    <row r="1218" spans="1:61" x14ac:dyDescent="0.2">
      <c r="A1218" s="4" t="s">
        <v>1149</v>
      </c>
      <c r="B1218" s="4" t="s">
        <v>1357</v>
      </c>
      <c r="C1218" s="4">
        <v>12</v>
      </c>
      <c r="D1218" s="4" t="s">
        <v>85</v>
      </c>
      <c r="E1218" s="5"/>
      <c r="F1218" s="4"/>
      <c r="G1218" s="4"/>
      <c r="H1218" s="4"/>
      <c r="I1218" s="4"/>
      <c r="J1218" s="4"/>
      <c r="K1218" s="4"/>
      <c r="L1218" s="4"/>
      <c r="M1218" s="4"/>
      <c r="N1218" s="4">
        <v>4</v>
      </c>
      <c r="O1218" s="4">
        <v>6</v>
      </c>
      <c r="P1218" s="4">
        <v>5</v>
      </c>
      <c r="Q1218" s="13">
        <f t="shared" ref="Q1218:Q1281" si="494">IFERROR(E1218/AVERAGE($E1218:$P1218),"")</f>
        <v>0</v>
      </c>
      <c r="R1218" s="16">
        <f t="shared" ref="R1218:R1281" si="495">IFERROR(F1218/AVERAGE($E1218:$P1218),"")</f>
        <v>0</v>
      </c>
      <c r="S1218" s="16">
        <f t="shared" ref="S1218:S1281" si="496">IFERROR(G1218/AVERAGE($E1218:$P1218),"")</f>
        <v>0</v>
      </c>
      <c r="T1218" s="16">
        <f t="shared" ref="T1218:T1281" si="497">IFERROR(H1218/AVERAGE($E1218:$P1218),"")</f>
        <v>0</v>
      </c>
      <c r="U1218" s="16">
        <f t="shared" ref="U1218:U1281" si="498">IFERROR(I1218/AVERAGE($E1218:$P1218),"")</f>
        <v>0</v>
      </c>
      <c r="V1218" s="16">
        <f t="shared" ref="V1218:V1281" si="499">IFERROR(J1218/AVERAGE($E1218:$P1218),"")</f>
        <v>0</v>
      </c>
      <c r="W1218" s="16">
        <f t="shared" ref="W1218:W1281" si="500">IFERROR(K1218/AVERAGE($E1218:$P1218),"")</f>
        <v>0</v>
      </c>
      <c r="X1218" s="16">
        <f t="shared" ref="X1218:X1281" si="501">IFERROR(L1218/AVERAGE($E1218:$P1218),"")</f>
        <v>0</v>
      </c>
      <c r="Y1218" s="16">
        <f t="shared" ref="Y1218:Y1281" si="502">IFERROR(M1218/AVERAGE($E1218:$P1218),"")</f>
        <v>0</v>
      </c>
      <c r="Z1218" s="16">
        <f t="shared" ref="Z1218:Z1281" si="503">IFERROR(N1218/AVERAGE($E1218:$P1218),"")</f>
        <v>0.8</v>
      </c>
      <c r="AA1218" s="16">
        <f t="shared" ref="AA1218:AA1281" si="504">IFERROR(O1218/AVERAGE($E1218:$P1218),"")</f>
        <v>1.2</v>
      </c>
      <c r="AB1218" s="17">
        <f t="shared" ref="AB1218:AB1281" si="505">IFERROR(P1218/AVERAGE($E1218:$P1218),"")</f>
        <v>1</v>
      </c>
      <c r="AC1218" s="15">
        <v>1871.49</v>
      </c>
      <c r="AD1218" s="14">
        <f>AVERAGE(Tabela1[[#This Row],[202407-JUL]:[202506-JUN]])</f>
        <v>5</v>
      </c>
      <c r="AE1218" s="14">
        <f t="shared" ref="AE1218:AE1281" si="506">IFERROR(AVERAGEIF(Q1218:AB1218,"&gt;"&amp;0.3,E1218:P1218),0)</f>
        <v>5</v>
      </c>
      <c r="AF1218" s="5">
        <v>0</v>
      </c>
      <c r="AG1218" s="6">
        <v>105</v>
      </c>
      <c r="AH1218" s="4">
        <v>0</v>
      </c>
      <c r="AI1218" s="23">
        <f>SUM(Tabela1[[#This Row],[ESTOQUE RJ]:[ESTOQUE SC]])</f>
        <v>105</v>
      </c>
      <c r="AJ1218" s="4">
        <v>0</v>
      </c>
      <c r="AK1218" s="4">
        <v>0</v>
      </c>
      <c r="AL1218" s="24">
        <f>SUM(Tabela1[[#This Row],[QTD CONTAINER]:[QTD FÁBRICA]])</f>
        <v>0</v>
      </c>
      <c r="AM1218" s="7">
        <f t="shared" ref="AM1218:AM1281" si="507">AG1218/AD1218</f>
        <v>21</v>
      </c>
      <c r="AN1218" s="7">
        <f t="shared" ref="AN1218:AN1281" si="508">AH1218/AD1218</f>
        <v>0</v>
      </c>
      <c r="AO1218" s="8">
        <f t="shared" ref="AO1218:AO1281" si="509">AJ1218/AD1218</f>
        <v>0</v>
      </c>
      <c r="AP1218" s="9">
        <f t="shared" ref="AP1218:AP1281" si="510">AK1218/AD1218</f>
        <v>0</v>
      </c>
      <c r="AQ1218" s="25">
        <f t="shared" ref="AQ1218:AQ1281" si="511">SUM(AM1218:AP1218)</f>
        <v>21</v>
      </c>
      <c r="AR1218" s="18">
        <f t="shared" ref="AR1218:AR1281" si="512">AG1218/AE1218</f>
        <v>21</v>
      </c>
      <c r="AS1218" s="7">
        <f t="shared" ref="AS1218:AS1281" si="513">AH1218/AE1218</f>
        <v>0</v>
      </c>
      <c r="AT1218" s="8">
        <f t="shared" ref="AT1218:AT1281" si="514">AJ1218/AE1218</f>
        <v>0</v>
      </c>
      <c r="AU1218" s="9">
        <f t="shared" ref="AU1218:AU1281" si="515">AK1218/AE1218</f>
        <v>0</v>
      </c>
      <c r="AV1218" s="10">
        <f t="shared" ref="AV1218:AV1281" si="516">SUM(AR1218:AU1218)</f>
        <v>21</v>
      </c>
      <c r="AW1218" s="22">
        <f t="shared" ref="AW1218:AW1281" si="517">IFERROR(AZ1218/AVERAGE(AD1218:AE1218),0)</f>
        <v>0</v>
      </c>
      <c r="AX1218" s="5">
        <f t="shared" ref="AX1218:AX1281" si="518">IF(
  AND(A1218="PALHETAS",NOT(OR(MID(B1218,1,5)="YN-PF",MID(B1218,1,5)="YN-PC"))),
  0,
  IF(
    ROUNDUP(
      IF(
        IF(D1218="A",13-SUM(AM1218:AP1218),IF(D1218="B",11-SUM(AM1218:AP1218),IF(D1218="C",7-SUM(AM1218:AP1218))))
        &lt;0,
        0,
        IF(D1218="A",13-SUM(AM1218:AP1218),IF(D1218="B",11-SUM(AM1218:AP1218),IF(D1218="C",7-SUM(AM1218:AP1218))))
      )
      *AD1218/C1218,
      0
    )*C1218 = 0,
    0,
    ROUNDUP(
      IF(
        IF(D1218="A",13-SUM(AM1218:AP1218),IF(D1218="B",11-SUM(AM1218:AP1218),IF(D1218="C",7-SUM(AM1218:AP1218))))
        &lt;0,
        0,
        IF(D1218="A",13-SUM(AM1218:AP1218),IF(D1218="B",11-SUM(AM1218:AP1218),IF(D1218="C",7-SUM(AM1218:AP1218))))
      )
      *AD1218/C1218,
      0
    )*C1218
  )
)</f>
        <v>0</v>
      </c>
      <c r="AY1218" s="4">
        <f>IF(
  AND(Tabela1[[#This Row],[GRUPO | ITEM]]="PALHETAS",NOT(OR(MID(Tabela1[[#This Row],[ITEM]],1,5)="YN-PF",MID(Tabela1[[#This Row],[ITEM]],1,5)="YN-PC"))),
  0,
  IF(
    ROUNDUP(
      IF(
        IF(D1218="A",13-SUM(AR1218:AU1218),IF(D1218="B",11-SUM(AR1218:AU1218),IF(D1218="C",7-SUM(AR1218:AU1218))))
        &lt;0,
        0,
        IF(D1218="A",13-SUM(AR1218:AU1218),IF(D1218="B",11-SUM(AR1218:AU1218),IF(D1218="C",7-SUM(AR1218:AU1218))))
      )
      *AE1218/C1218, 0
    )
    *C1218 = 0,
    0,
    ROUNDUP(
      IF(
        IF(D1218="A",13-SUM(AR1218:AU1218),IF(D1218="B",11-SUM(AR1218:AU1218),IF(D1218="C",7-SUM(AR1218:AU1218))))
        &lt;0,
        0,
        IF(D1218="A",13-SUM(AR1218:AU1218),IF(D1218="B",11-SUM(AR1218:AU1218),IF(D1218="C",7-SUM(AR1218:AU1218))))
      )
      *AE1218/C1218, 0
    ) *C1218
  )
)</f>
        <v>0</v>
      </c>
      <c r="AZ1218" s="26">
        <f>IF(OR(COUNTIF(AB1218,"&gt;="&amp;1.5)+COUNTIF(AA1218,"&gt;="&amp;1.5)+COUNTIF(Z1218,"&gt;="&amp;1.5)+COUNTIF(Y1218,"&gt;="&amp;1.5)+COUNTIF(X1218,"&gt;="&amp;1.5)&gt;=2,COUNTIF(AB1218,"&gt;="&amp;2)&gt;=1,AND(AA1218&gt;=1.5,AB1218&lt;=0.3,AI1218=0)),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+IFERROR(BA1218*C1218,0),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+IFERROR(BA1218*C1218,0),
IFERROR(AVERAGEIF(Tabela1[[#This Row],[COMPRA PADRÃO]:[COMPRA &gt;30%]],"&gt;"&amp;0,Tabela1[[#This Row],[COMPRA PADRÃO]:[COMPRA &gt;30%]]),
0))/Tabela1[[#This Row],[U/CX]],0)*Tabela1[[#This Row],[U/CX]])</f>
        <v>0</v>
      </c>
      <c r="BA1218" s="36"/>
      <c r="BB1218" s="19"/>
      <c r="BC1218" s="5"/>
      <c r="BD1218" s="43">
        <f t="shared" ref="BD1218:BD1281" si="519">SUM(E1218,F1218,G1218,H1218,I1218,J1218,K1218,L1218,M1218,N1218,O1218,P1218)/265</f>
        <v>5.6603773584905662E-2</v>
      </c>
      <c r="BE1218" s="44">
        <f>Tabela1[[#This Row],[MÉDIA DIÁRIA]]*180</f>
        <v>10.188679245283019</v>
      </c>
      <c r="BF1218" s="44">
        <f>Tabela1[[#This Row],[MÉDIA DIÁRIA]]*IF(Tabela1[[#This Row],[ABC FAT]]="A",(13*22),IF(Tabela1[[#This Row],[ABC FAT]]="B",(9*22),IF(Tabela1[[#This Row],[ABC FAT]]="C",(3*22),0)))</f>
        <v>3.7358490566037736</v>
      </c>
      <c r="BG1218" s="44">
        <f>SUM(Tabela1[[#This Row],[ESTOQUE TOTAL]],Tabela1[[#This Row],[TRÂNSITO TOTAL]])</f>
        <v>105</v>
      </c>
      <c r="BH12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9.8148148148148151E-2</v>
      </c>
    </row>
    <row r="1219" spans="1:61" x14ac:dyDescent="0.2">
      <c r="A1219" s="4" t="s">
        <v>210</v>
      </c>
      <c r="B1219" s="4" t="s">
        <v>1065</v>
      </c>
      <c r="C1219" s="4">
        <v>25</v>
      </c>
      <c r="D1219" s="4" t="s">
        <v>85</v>
      </c>
      <c r="E1219" s="5"/>
      <c r="F1219" s="4"/>
      <c r="G1219" s="4"/>
      <c r="H1219" s="4"/>
      <c r="I1219" s="4"/>
      <c r="J1219" s="4"/>
      <c r="K1219" s="4"/>
      <c r="L1219" s="4">
        <v>21</v>
      </c>
      <c r="M1219" s="4"/>
      <c r="N1219" s="4">
        <v>9</v>
      </c>
      <c r="O1219" s="4">
        <v>1</v>
      </c>
      <c r="P1219" s="4">
        <v>12</v>
      </c>
      <c r="Q1219" s="13">
        <f t="shared" si="494"/>
        <v>0</v>
      </c>
      <c r="R1219" s="16">
        <f t="shared" si="495"/>
        <v>0</v>
      </c>
      <c r="S1219" s="16">
        <f t="shared" si="496"/>
        <v>0</v>
      </c>
      <c r="T1219" s="16">
        <f t="shared" si="497"/>
        <v>0</v>
      </c>
      <c r="U1219" s="16">
        <f t="shared" si="498"/>
        <v>0</v>
      </c>
      <c r="V1219" s="16">
        <f t="shared" si="499"/>
        <v>0</v>
      </c>
      <c r="W1219" s="16">
        <f t="shared" si="500"/>
        <v>0</v>
      </c>
      <c r="X1219" s="16">
        <f t="shared" si="501"/>
        <v>1.9534883720930232</v>
      </c>
      <c r="Y1219" s="16">
        <f t="shared" si="502"/>
        <v>0</v>
      </c>
      <c r="Z1219" s="16">
        <f t="shared" si="503"/>
        <v>0.83720930232558144</v>
      </c>
      <c r="AA1219" s="16">
        <f t="shared" si="504"/>
        <v>9.3023255813953487E-2</v>
      </c>
      <c r="AB1219" s="17">
        <f t="shared" si="505"/>
        <v>1.1162790697674418</v>
      </c>
      <c r="AC1219" s="15">
        <v>4584.8599999999997</v>
      </c>
      <c r="AD1219" s="14">
        <f>AVERAGE(Tabela1[[#This Row],[202407-JUL]:[202506-JUN]])</f>
        <v>10.75</v>
      </c>
      <c r="AE1219" s="14">
        <f t="shared" si="506"/>
        <v>14</v>
      </c>
      <c r="AF1219" s="5">
        <v>0</v>
      </c>
      <c r="AG1219" s="6">
        <v>299</v>
      </c>
      <c r="AH1219" s="4">
        <v>0</v>
      </c>
      <c r="AI1219" s="23">
        <f>SUM(Tabela1[[#This Row],[ESTOQUE RJ]:[ESTOQUE SC]])</f>
        <v>299</v>
      </c>
      <c r="AJ1219" s="4">
        <v>0</v>
      </c>
      <c r="AK1219" s="4">
        <v>0</v>
      </c>
      <c r="AL1219" s="24">
        <f>SUM(Tabela1[[#This Row],[QTD CONTAINER]:[QTD FÁBRICA]])</f>
        <v>0</v>
      </c>
      <c r="AM1219" s="7">
        <f t="shared" si="507"/>
        <v>27.813953488372093</v>
      </c>
      <c r="AN1219" s="7">
        <f t="shared" si="508"/>
        <v>0</v>
      </c>
      <c r="AO1219" s="8">
        <f t="shared" si="509"/>
        <v>0</v>
      </c>
      <c r="AP1219" s="9">
        <f t="shared" si="510"/>
        <v>0</v>
      </c>
      <c r="AQ1219" s="25">
        <f t="shared" si="511"/>
        <v>27.813953488372093</v>
      </c>
      <c r="AR1219" s="18">
        <f t="shared" si="512"/>
        <v>21.357142857142858</v>
      </c>
      <c r="AS1219" s="7">
        <f t="shared" si="513"/>
        <v>0</v>
      </c>
      <c r="AT1219" s="8">
        <f t="shared" si="514"/>
        <v>0</v>
      </c>
      <c r="AU1219" s="9">
        <f t="shared" si="515"/>
        <v>0</v>
      </c>
      <c r="AV1219" s="10">
        <f t="shared" si="516"/>
        <v>21.357142857142858</v>
      </c>
      <c r="AW1219" s="22">
        <f t="shared" si="517"/>
        <v>0</v>
      </c>
      <c r="AX1219" s="5">
        <f t="shared" si="518"/>
        <v>0</v>
      </c>
      <c r="AY1219" s="4">
        <f>IF(
  AND(Tabela1[[#This Row],[GRUPO | ITEM]]="PALHETAS",NOT(OR(MID(Tabela1[[#This Row],[ITEM]],1,5)="YN-PF",MID(Tabela1[[#This Row],[ITEM]],1,5)="YN-PC"))),
  0,
  IF(
    ROUNDUP(
      IF(
        IF(D1219="A",13-SUM(AR1219:AU1219),IF(D1219="B",11-SUM(AR1219:AU1219),IF(D1219="C",7-SUM(AR1219:AU1219))))
        &lt;0,
        0,
        IF(D1219="A",13-SUM(AR1219:AU1219),IF(D1219="B",11-SUM(AR1219:AU1219),IF(D1219="C",7-SUM(AR1219:AU1219))))
      )
      *AE1219/C1219, 0
    )
    *C1219 = 0,
    0,
    ROUNDUP(
      IF(
        IF(D1219="A",13-SUM(AR1219:AU1219),IF(D1219="B",11-SUM(AR1219:AU1219),IF(D1219="C",7-SUM(AR1219:AU1219))))
        &lt;0,
        0,
        IF(D1219="A",13-SUM(AR1219:AU1219),IF(D1219="B",11-SUM(AR1219:AU1219),IF(D1219="C",7-SUM(AR1219:AU1219))))
      )
      *AE1219/C1219, 0
    ) *C1219
  )
)</f>
        <v>0</v>
      </c>
      <c r="AZ1219" s="26">
        <f>IF(OR(COUNTIF(AB1219,"&gt;="&amp;1.5)+COUNTIF(AA1219,"&gt;="&amp;1.5)+COUNTIF(Z1219,"&gt;="&amp;1.5)+COUNTIF(Y1219,"&gt;="&amp;1.5)+COUNTIF(X1219,"&gt;="&amp;1.5)&gt;=2,COUNTIF(AB1219,"&gt;="&amp;2)&gt;=1,AND(AA1219&gt;=1.5,AB1219&lt;=0.3,AI1219=0)),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+IFERROR(BA1219*C1219,0),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+IFERROR(BA1219*C1219,0),
IFERROR(AVERAGEIF(Tabela1[[#This Row],[COMPRA PADRÃO]:[COMPRA &gt;30%]],"&gt;"&amp;0,Tabela1[[#This Row],[COMPRA PADRÃO]:[COMPRA &gt;30%]]),
0))/Tabela1[[#This Row],[U/CX]],0)*Tabela1[[#This Row],[U/CX]])</f>
        <v>0</v>
      </c>
      <c r="BA1219" s="36"/>
      <c r="BB1219" s="19"/>
      <c r="BC1219" s="5"/>
      <c r="BD1219" s="43">
        <f t="shared" si="519"/>
        <v>0.16226415094339622</v>
      </c>
      <c r="BE1219" s="44">
        <f>Tabela1[[#This Row],[MÉDIA DIÁRIA]]*180</f>
        <v>29.20754716981132</v>
      </c>
      <c r="BF1219" s="44">
        <f>Tabela1[[#This Row],[MÉDIA DIÁRIA]]*IF(Tabela1[[#This Row],[ABC FAT]]="A",(13*22),IF(Tabela1[[#This Row],[ABC FAT]]="B",(9*22),IF(Tabela1[[#This Row],[ABC FAT]]="C",(3*22),0)))</f>
        <v>10.70943396226415</v>
      </c>
      <c r="BG1219" s="44">
        <f>SUM(Tabela1[[#This Row],[ESTOQUE TOTAL]],Tabela1[[#This Row],[TRÂNSITO TOTAL]])</f>
        <v>299</v>
      </c>
      <c r="BH12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3.4237726098191215E-2</v>
      </c>
    </row>
    <row r="1220" spans="1:61" x14ac:dyDescent="0.2">
      <c r="A1220" s="4" t="s">
        <v>39</v>
      </c>
      <c r="B1220" s="4" t="s">
        <v>1118</v>
      </c>
      <c r="C1220" s="4">
        <v>20</v>
      </c>
      <c r="D1220" s="4" t="s">
        <v>85</v>
      </c>
      <c r="E1220" s="5"/>
      <c r="F1220" s="4"/>
      <c r="G1220" s="4"/>
      <c r="H1220" s="4"/>
      <c r="I1220" s="4"/>
      <c r="J1220" s="4"/>
      <c r="K1220" s="4"/>
      <c r="L1220" s="4">
        <v>10</v>
      </c>
      <c r="M1220" s="4">
        <v>40</v>
      </c>
      <c r="N1220" s="4">
        <v>25</v>
      </c>
      <c r="O1220" s="4">
        <v>30</v>
      </c>
      <c r="P1220" s="4">
        <v>17</v>
      </c>
      <c r="Q1220" s="13">
        <f t="shared" si="494"/>
        <v>0</v>
      </c>
      <c r="R1220" s="16">
        <f t="shared" si="495"/>
        <v>0</v>
      </c>
      <c r="S1220" s="16">
        <f t="shared" si="496"/>
        <v>0</v>
      </c>
      <c r="T1220" s="16">
        <f t="shared" si="497"/>
        <v>0</v>
      </c>
      <c r="U1220" s="16">
        <f t="shared" si="498"/>
        <v>0</v>
      </c>
      <c r="V1220" s="16">
        <f t="shared" si="499"/>
        <v>0</v>
      </c>
      <c r="W1220" s="16">
        <f t="shared" si="500"/>
        <v>0</v>
      </c>
      <c r="X1220" s="16">
        <f t="shared" si="501"/>
        <v>0.4098360655737705</v>
      </c>
      <c r="Y1220" s="16">
        <f t="shared" si="502"/>
        <v>1.639344262295082</v>
      </c>
      <c r="Z1220" s="16">
        <f t="shared" si="503"/>
        <v>1.0245901639344264</v>
      </c>
      <c r="AA1220" s="16">
        <f t="shared" si="504"/>
        <v>1.2295081967213115</v>
      </c>
      <c r="AB1220" s="17">
        <f t="shared" si="505"/>
        <v>0.69672131147540983</v>
      </c>
      <c r="AC1220" s="15">
        <v>16944.05</v>
      </c>
      <c r="AD1220" s="14">
        <f>AVERAGE(Tabela1[[#This Row],[202407-JUL]:[202506-JUN]])</f>
        <v>24.4</v>
      </c>
      <c r="AE1220" s="14">
        <f t="shared" si="506"/>
        <v>24.4</v>
      </c>
      <c r="AF1220" s="5">
        <v>0</v>
      </c>
      <c r="AG1220" s="6">
        <v>691</v>
      </c>
      <c r="AH1220" s="4">
        <v>180</v>
      </c>
      <c r="AI1220" s="23">
        <f>SUM(Tabela1[[#This Row],[ESTOQUE RJ]:[ESTOQUE SC]])</f>
        <v>871</v>
      </c>
      <c r="AJ1220" s="4">
        <v>0</v>
      </c>
      <c r="AK1220" s="4">
        <v>0</v>
      </c>
      <c r="AL1220" s="24">
        <f>SUM(Tabela1[[#This Row],[QTD CONTAINER]:[QTD FÁBRICA]])</f>
        <v>0</v>
      </c>
      <c r="AM1220" s="7">
        <f t="shared" si="507"/>
        <v>28.319672131147541</v>
      </c>
      <c r="AN1220" s="7">
        <f t="shared" si="508"/>
        <v>7.3770491803278695</v>
      </c>
      <c r="AO1220" s="8">
        <f t="shared" si="509"/>
        <v>0</v>
      </c>
      <c r="AP1220" s="9">
        <f t="shared" si="510"/>
        <v>0</v>
      </c>
      <c r="AQ1220" s="25">
        <f t="shared" si="511"/>
        <v>35.696721311475414</v>
      </c>
      <c r="AR1220" s="18">
        <f t="shared" si="512"/>
        <v>28.319672131147541</v>
      </c>
      <c r="AS1220" s="7">
        <f t="shared" si="513"/>
        <v>7.3770491803278695</v>
      </c>
      <c r="AT1220" s="8">
        <f t="shared" si="514"/>
        <v>0</v>
      </c>
      <c r="AU1220" s="9">
        <f t="shared" si="515"/>
        <v>0</v>
      </c>
      <c r="AV1220" s="10">
        <f t="shared" si="516"/>
        <v>35.696721311475414</v>
      </c>
      <c r="AW1220" s="22">
        <f t="shared" si="517"/>
        <v>0</v>
      </c>
      <c r="AX1220" s="5">
        <f t="shared" si="518"/>
        <v>0</v>
      </c>
      <c r="AY1220" s="4">
        <f>IF(
  AND(Tabela1[[#This Row],[GRUPO | ITEM]]="PALHETAS",NOT(OR(MID(Tabela1[[#This Row],[ITEM]],1,5)="YN-PF",MID(Tabela1[[#This Row],[ITEM]],1,5)="YN-PC"))),
  0,
  IF(
    ROUNDUP(
      IF(
        IF(D1220="A",13-SUM(AR1220:AU1220),IF(D1220="B",11-SUM(AR1220:AU1220),IF(D1220="C",7-SUM(AR1220:AU1220))))
        &lt;0,
        0,
        IF(D1220="A",13-SUM(AR1220:AU1220),IF(D1220="B",11-SUM(AR1220:AU1220),IF(D1220="C",7-SUM(AR1220:AU1220))))
      )
      *AE1220/C1220, 0
    )
    *C1220 = 0,
    0,
    ROUNDUP(
      IF(
        IF(D1220="A",13-SUM(AR1220:AU1220),IF(D1220="B",11-SUM(AR1220:AU1220),IF(D1220="C",7-SUM(AR1220:AU1220))))
        &lt;0,
        0,
        IF(D1220="A",13-SUM(AR1220:AU1220),IF(D1220="B",11-SUM(AR1220:AU1220),IF(D1220="C",7-SUM(AR1220:AU1220))))
      )
      *AE1220/C1220, 0
    ) *C1220
  )
)</f>
        <v>0</v>
      </c>
      <c r="AZ1220" s="26">
        <f>IF(OR(COUNTIF(AB1220,"&gt;="&amp;1.5)+COUNTIF(AA1220,"&gt;="&amp;1.5)+COUNTIF(Z1220,"&gt;="&amp;1.5)+COUNTIF(Y1220,"&gt;="&amp;1.5)+COUNTIF(X1220,"&gt;="&amp;1.5)&gt;=2,COUNTIF(AB1220,"&gt;="&amp;2)&gt;=1,AND(AA1220&gt;=1.5,AB1220&lt;=0.3,AI1220=0)),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+IFERROR(BA1220*C1220,0),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+IFERROR(BA1220*C1220,0),
IFERROR(AVERAGEIF(Tabela1[[#This Row],[COMPRA PADRÃO]:[COMPRA &gt;30%]],"&gt;"&amp;0,Tabela1[[#This Row],[COMPRA PADRÃO]:[COMPRA &gt;30%]]),
0))/Tabela1[[#This Row],[U/CX]],0)*Tabela1[[#This Row],[U/CX]])</f>
        <v>0</v>
      </c>
      <c r="BA1220" s="36"/>
      <c r="BB1220" s="19"/>
      <c r="BC1220" s="5"/>
      <c r="BD1220" s="43">
        <f t="shared" si="519"/>
        <v>0.46037735849056605</v>
      </c>
      <c r="BE1220" s="44">
        <f>Tabela1[[#This Row],[MÉDIA DIÁRIA]]*180</f>
        <v>82.867924528301884</v>
      </c>
      <c r="BF1220" s="44">
        <f>Tabela1[[#This Row],[MÉDIA DIÁRIA]]*IF(Tabela1[[#This Row],[ABC FAT]]="A",(13*22),IF(Tabela1[[#This Row],[ABC FAT]]="B",(9*22),IF(Tabela1[[#This Row],[ABC FAT]]="C",(3*22),0)))</f>
        <v>30.38490566037736</v>
      </c>
      <c r="BG1220" s="44">
        <f>SUM(Tabela1[[#This Row],[ESTOQUE TOTAL]],Tabela1[[#This Row],[TRÂNSITO TOTAL]])</f>
        <v>871</v>
      </c>
      <c r="BH12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1.2067395264116576E-2</v>
      </c>
    </row>
    <row r="1221" spans="1:61" x14ac:dyDescent="0.2">
      <c r="A1221" s="4" t="s">
        <v>1149</v>
      </c>
      <c r="B1221" s="4" t="s">
        <v>1419</v>
      </c>
      <c r="C1221" s="4">
        <v>50</v>
      </c>
      <c r="D1221" s="4" t="s">
        <v>85</v>
      </c>
      <c r="E1221" s="5"/>
      <c r="F1221" s="4"/>
      <c r="G1221" s="4"/>
      <c r="H1221" s="4"/>
      <c r="I1221" s="4"/>
      <c r="J1221" s="4"/>
      <c r="K1221" s="4"/>
      <c r="L1221" s="4"/>
      <c r="M1221" s="4"/>
      <c r="N1221" s="4"/>
      <c r="O1221" s="4">
        <v>4</v>
      </c>
      <c r="P1221" s="4">
        <v>2</v>
      </c>
      <c r="Q1221" s="13">
        <f t="shared" si="494"/>
        <v>0</v>
      </c>
      <c r="R1221" s="16">
        <f t="shared" si="495"/>
        <v>0</v>
      </c>
      <c r="S1221" s="16">
        <f t="shared" si="496"/>
        <v>0</v>
      </c>
      <c r="T1221" s="16">
        <f t="shared" si="497"/>
        <v>0</v>
      </c>
      <c r="U1221" s="16">
        <f t="shared" si="498"/>
        <v>0</v>
      </c>
      <c r="V1221" s="16">
        <f t="shared" si="499"/>
        <v>0</v>
      </c>
      <c r="W1221" s="16">
        <f t="shared" si="500"/>
        <v>0</v>
      </c>
      <c r="X1221" s="16">
        <f t="shared" si="501"/>
        <v>0</v>
      </c>
      <c r="Y1221" s="16">
        <f t="shared" si="502"/>
        <v>0</v>
      </c>
      <c r="Z1221" s="16">
        <f t="shared" si="503"/>
        <v>0</v>
      </c>
      <c r="AA1221" s="16">
        <f t="shared" si="504"/>
        <v>1.3333333333333333</v>
      </c>
      <c r="AB1221" s="17">
        <f t="shared" si="505"/>
        <v>0.66666666666666663</v>
      </c>
      <c r="AC1221" s="15">
        <v>187.34</v>
      </c>
      <c r="AD1221" s="14">
        <f>AVERAGE(Tabela1[[#This Row],[202407-JUL]:[202506-JUN]])</f>
        <v>3</v>
      </c>
      <c r="AE1221" s="14">
        <f t="shared" si="506"/>
        <v>3</v>
      </c>
      <c r="AF1221" s="5">
        <v>0</v>
      </c>
      <c r="AG1221" s="6">
        <v>44</v>
      </c>
      <c r="AH1221" s="4">
        <v>0</v>
      </c>
      <c r="AI1221" s="23">
        <f>SUM(Tabela1[[#This Row],[ESTOQUE RJ]:[ESTOQUE SC]])</f>
        <v>44</v>
      </c>
      <c r="AJ1221" s="4">
        <v>0</v>
      </c>
      <c r="AK1221" s="4">
        <v>0</v>
      </c>
      <c r="AL1221" s="24">
        <f>SUM(Tabela1[[#This Row],[QTD CONTAINER]:[QTD FÁBRICA]])</f>
        <v>0</v>
      </c>
      <c r="AM1221" s="7">
        <f t="shared" si="507"/>
        <v>14.666666666666666</v>
      </c>
      <c r="AN1221" s="7">
        <f t="shared" si="508"/>
        <v>0</v>
      </c>
      <c r="AO1221" s="8">
        <f t="shared" si="509"/>
        <v>0</v>
      </c>
      <c r="AP1221" s="9">
        <f t="shared" si="510"/>
        <v>0</v>
      </c>
      <c r="AQ1221" s="25">
        <f t="shared" si="511"/>
        <v>14.666666666666666</v>
      </c>
      <c r="AR1221" s="18">
        <f t="shared" si="512"/>
        <v>14.666666666666666</v>
      </c>
      <c r="AS1221" s="7">
        <f t="shared" si="513"/>
        <v>0</v>
      </c>
      <c r="AT1221" s="8">
        <f t="shared" si="514"/>
        <v>0</v>
      </c>
      <c r="AU1221" s="9">
        <f t="shared" si="515"/>
        <v>0</v>
      </c>
      <c r="AV1221" s="10">
        <f t="shared" si="516"/>
        <v>14.666666666666666</v>
      </c>
      <c r="AW1221" s="22">
        <f t="shared" si="517"/>
        <v>0</v>
      </c>
      <c r="AX1221" s="5">
        <f t="shared" si="518"/>
        <v>0</v>
      </c>
      <c r="AY1221" s="4">
        <f>IF(
  AND(Tabela1[[#This Row],[GRUPO | ITEM]]="PALHETAS",NOT(OR(MID(Tabela1[[#This Row],[ITEM]],1,5)="YN-PF",MID(Tabela1[[#This Row],[ITEM]],1,5)="YN-PC"))),
  0,
  IF(
    ROUNDUP(
      IF(
        IF(D1221="A",13-SUM(AR1221:AU1221),IF(D1221="B",11-SUM(AR1221:AU1221),IF(D1221="C",7-SUM(AR1221:AU1221))))
        &lt;0,
        0,
        IF(D1221="A",13-SUM(AR1221:AU1221),IF(D1221="B",11-SUM(AR1221:AU1221),IF(D1221="C",7-SUM(AR1221:AU1221))))
      )
      *AE1221/C1221, 0
    )
    *C1221 = 0,
    0,
    ROUNDUP(
      IF(
        IF(D1221="A",13-SUM(AR1221:AU1221),IF(D1221="B",11-SUM(AR1221:AU1221),IF(D1221="C",7-SUM(AR1221:AU1221))))
        &lt;0,
        0,
        IF(D1221="A",13-SUM(AR1221:AU1221),IF(D1221="B",11-SUM(AR1221:AU1221),IF(D1221="C",7-SUM(AR1221:AU1221))))
      )
      *AE1221/C1221, 0
    ) *C1221
  )
)</f>
        <v>0</v>
      </c>
      <c r="AZ1221" s="26">
        <f>IF(OR(COUNTIF(AB1221,"&gt;="&amp;1.5)+COUNTIF(AA1221,"&gt;="&amp;1.5)+COUNTIF(Z1221,"&gt;="&amp;1.5)+COUNTIF(Y1221,"&gt;="&amp;1.5)+COUNTIF(X1221,"&gt;="&amp;1.5)&gt;=2,COUNTIF(AB1221,"&gt;="&amp;2)&gt;=1,AND(AA1221&gt;=1.5,AB1221&lt;=0.3,AI1221=0)),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+IFERROR(BA1221*C1221,0),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+IFERROR(BA1221*C1221,0),
IFERROR(AVERAGEIF(Tabela1[[#This Row],[COMPRA PADRÃO]:[COMPRA &gt;30%]],"&gt;"&amp;0,Tabela1[[#This Row],[COMPRA PADRÃO]:[COMPRA &gt;30%]]),
0))/Tabela1[[#This Row],[U/CX]],0)*Tabela1[[#This Row],[U/CX]])</f>
        <v>0</v>
      </c>
      <c r="BA1221" s="36"/>
      <c r="BB1221" s="19"/>
      <c r="BC1221" s="5"/>
      <c r="BD1221" s="43">
        <f t="shared" si="519"/>
        <v>2.2641509433962263E-2</v>
      </c>
      <c r="BE1221" s="44">
        <f>Tabela1[[#This Row],[MÉDIA DIÁRIA]]*180</f>
        <v>4.0754716981132075</v>
      </c>
      <c r="BF1221" s="44">
        <f>Tabela1[[#This Row],[MÉDIA DIÁRIA]]*IF(Tabela1[[#This Row],[ABC FAT]]="A",(13*22),IF(Tabela1[[#This Row],[ABC FAT]]="B",(9*22),IF(Tabela1[[#This Row],[ABC FAT]]="C",(3*22),0)))</f>
        <v>1.4943396226415093</v>
      </c>
      <c r="BG1221" s="44">
        <f>SUM(Tabela1[[#This Row],[ESTOQUE TOTAL]],Tabela1[[#This Row],[TRÂNSITO TOTAL]])</f>
        <v>44</v>
      </c>
      <c r="BH12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0.24537037037037038</v>
      </c>
    </row>
    <row r="1222" spans="1:61" x14ac:dyDescent="0.2">
      <c r="A1222" s="4" t="s">
        <v>34</v>
      </c>
      <c r="B1222" s="4" t="s">
        <v>1182</v>
      </c>
      <c r="C1222" s="4">
        <v>50</v>
      </c>
      <c r="D1222" s="4" t="s">
        <v>85</v>
      </c>
      <c r="E1222" s="5"/>
      <c r="F1222" s="4"/>
      <c r="G1222" s="4"/>
      <c r="H1222" s="4"/>
      <c r="I1222" s="4"/>
      <c r="J1222" s="4"/>
      <c r="K1222" s="4"/>
      <c r="L1222" s="4"/>
      <c r="M1222" s="4">
        <v>6</v>
      </c>
      <c r="N1222" s="4"/>
      <c r="O1222" s="4"/>
      <c r="P1222" s="4"/>
      <c r="Q1222" s="13">
        <f t="shared" si="494"/>
        <v>0</v>
      </c>
      <c r="R1222" s="16">
        <f t="shared" si="495"/>
        <v>0</v>
      </c>
      <c r="S1222" s="16">
        <f t="shared" si="496"/>
        <v>0</v>
      </c>
      <c r="T1222" s="16">
        <f t="shared" si="497"/>
        <v>0</v>
      </c>
      <c r="U1222" s="16">
        <f t="shared" si="498"/>
        <v>0</v>
      </c>
      <c r="V1222" s="16">
        <f t="shared" si="499"/>
        <v>0</v>
      </c>
      <c r="W1222" s="16">
        <f t="shared" si="500"/>
        <v>0</v>
      </c>
      <c r="X1222" s="16">
        <f t="shared" si="501"/>
        <v>0</v>
      </c>
      <c r="Y1222" s="16">
        <f t="shared" si="502"/>
        <v>1</v>
      </c>
      <c r="Z1222" s="16">
        <f t="shared" si="503"/>
        <v>0</v>
      </c>
      <c r="AA1222" s="16">
        <f t="shared" si="504"/>
        <v>0</v>
      </c>
      <c r="AB1222" s="17">
        <f t="shared" si="505"/>
        <v>0</v>
      </c>
      <c r="AC1222" s="15">
        <v>2204.46</v>
      </c>
      <c r="AD1222" s="14">
        <f>AVERAGE(Tabela1[[#This Row],[202407-JUL]:[202506-JUN]])</f>
        <v>6</v>
      </c>
      <c r="AE1222" s="14">
        <f t="shared" si="506"/>
        <v>6</v>
      </c>
      <c r="AF1222" s="5">
        <v>0</v>
      </c>
      <c r="AG1222" s="6">
        <v>44</v>
      </c>
      <c r="AH1222" s="4">
        <v>0</v>
      </c>
      <c r="AI1222" s="23">
        <f>SUM(Tabela1[[#This Row],[ESTOQUE RJ]:[ESTOQUE SC]])</f>
        <v>44</v>
      </c>
      <c r="AJ1222" s="4">
        <v>0</v>
      </c>
      <c r="AK1222" s="4">
        <v>0</v>
      </c>
      <c r="AL1222" s="24">
        <f>SUM(Tabela1[[#This Row],[QTD CONTAINER]:[QTD FÁBRICA]])</f>
        <v>0</v>
      </c>
      <c r="AM1222" s="7">
        <f t="shared" si="507"/>
        <v>7.333333333333333</v>
      </c>
      <c r="AN1222" s="7">
        <f t="shared" si="508"/>
        <v>0</v>
      </c>
      <c r="AO1222" s="8">
        <f t="shared" si="509"/>
        <v>0</v>
      </c>
      <c r="AP1222" s="9">
        <f t="shared" si="510"/>
        <v>0</v>
      </c>
      <c r="AQ1222" s="25">
        <f t="shared" si="511"/>
        <v>7.333333333333333</v>
      </c>
      <c r="AR1222" s="18">
        <f t="shared" si="512"/>
        <v>7.333333333333333</v>
      </c>
      <c r="AS1222" s="7">
        <f t="shared" si="513"/>
        <v>0</v>
      </c>
      <c r="AT1222" s="8">
        <f t="shared" si="514"/>
        <v>0</v>
      </c>
      <c r="AU1222" s="9">
        <f t="shared" si="515"/>
        <v>0</v>
      </c>
      <c r="AV1222" s="10">
        <f t="shared" si="516"/>
        <v>7.333333333333333</v>
      </c>
      <c r="AW1222" s="22">
        <f t="shared" si="517"/>
        <v>0</v>
      </c>
      <c r="AX1222" s="5">
        <f t="shared" si="518"/>
        <v>0</v>
      </c>
      <c r="AY1222" s="4">
        <f>IF(
  AND(Tabela1[[#This Row],[GRUPO | ITEM]]="PALHETAS",NOT(OR(MID(Tabela1[[#This Row],[ITEM]],1,5)="YN-PF",MID(Tabela1[[#This Row],[ITEM]],1,5)="YN-PC"))),
  0,
  IF(
    ROUNDUP(
      IF(
        IF(D1222="A",13-SUM(AR1222:AU1222),IF(D1222="B",11-SUM(AR1222:AU1222),IF(D1222="C",7-SUM(AR1222:AU1222))))
        &lt;0,
        0,
        IF(D1222="A",13-SUM(AR1222:AU1222),IF(D1222="B",11-SUM(AR1222:AU1222),IF(D1222="C",7-SUM(AR1222:AU1222))))
      )
      *AE1222/C1222, 0
    )
    *C1222 = 0,
    0,
    ROUNDUP(
      IF(
        IF(D1222="A",13-SUM(AR1222:AU1222),IF(D1222="B",11-SUM(AR1222:AU1222),IF(D1222="C",7-SUM(AR1222:AU1222))))
        &lt;0,
        0,
        IF(D1222="A",13-SUM(AR1222:AU1222),IF(D1222="B",11-SUM(AR1222:AU1222),IF(D1222="C",7-SUM(AR1222:AU1222))))
      )
      *AE1222/C1222, 0
    ) *C1222
  )
)</f>
        <v>0</v>
      </c>
      <c r="AZ1222" s="26">
        <f>IF(OR(COUNTIF(AB1222,"&gt;="&amp;1.5)+COUNTIF(AA1222,"&gt;="&amp;1.5)+COUNTIF(Z1222,"&gt;="&amp;1.5)+COUNTIF(Y1222,"&gt;="&amp;1.5)+COUNTIF(X1222,"&gt;="&amp;1.5)&gt;=2,COUNTIF(AB1222,"&gt;="&amp;2)&gt;=1,AND(AA1222&gt;=1.5,AB1222&lt;=0.3,AI1222=0)),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+IFERROR(BA1222*C1222,0),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+IFERROR(BA1222*C1222,0),
IFERROR(AVERAGEIF(Tabela1[[#This Row],[COMPRA PADRÃO]:[COMPRA &gt;30%]],"&gt;"&amp;0,Tabela1[[#This Row],[COMPRA PADRÃO]:[COMPRA &gt;30%]]),
0))/Tabela1[[#This Row],[U/CX]],0)*Tabela1[[#This Row],[U/CX]])</f>
        <v>0</v>
      </c>
      <c r="BA1222" s="36"/>
      <c r="BB1222" s="19"/>
      <c r="BC1222" s="5"/>
      <c r="BD1222" s="43">
        <f t="shared" si="519"/>
        <v>2.2641509433962263E-2</v>
      </c>
      <c r="BE1222" s="44">
        <f>Tabela1[[#This Row],[MÉDIA DIÁRIA]]*180</f>
        <v>4.0754716981132075</v>
      </c>
      <c r="BF1222" s="44">
        <f>Tabela1[[#This Row],[MÉDIA DIÁRIA]]*IF(Tabela1[[#This Row],[ABC FAT]]="A",(13*22),IF(Tabela1[[#This Row],[ABC FAT]]="B",(9*22),IF(Tabela1[[#This Row],[ABC FAT]]="C",(3*22),0)))</f>
        <v>1.4943396226415093</v>
      </c>
      <c r="BG1222" s="44">
        <f>SUM(Tabela1[[#This Row],[ESTOQUE TOTAL]],Tabela1[[#This Row],[TRÂNSITO TOTAL]])</f>
        <v>44</v>
      </c>
      <c r="BH12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0.24537037037037038</v>
      </c>
    </row>
    <row r="1223" spans="1:61" x14ac:dyDescent="0.2">
      <c r="A1223" s="4" t="s">
        <v>34</v>
      </c>
      <c r="B1223" s="4" t="s">
        <v>1183</v>
      </c>
      <c r="C1223" s="4">
        <v>50</v>
      </c>
      <c r="D1223" s="4" t="s">
        <v>85</v>
      </c>
      <c r="E1223" s="5"/>
      <c r="F1223" s="4"/>
      <c r="G1223" s="4"/>
      <c r="H1223" s="4"/>
      <c r="I1223" s="4"/>
      <c r="J1223" s="4"/>
      <c r="K1223" s="4"/>
      <c r="L1223" s="4"/>
      <c r="M1223" s="4">
        <v>6</v>
      </c>
      <c r="N1223" s="4"/>
      <c r="O1223" s="4"/>
      <c r="P1223" s="4"/>
      <c r="Q1223" s="13">
        <f t="shared" si="494"/>
        <v>0</v>
      </c>
      <c r="R1223" s="16">
        <f t="shared" si="495"/>
        <v>0</v>
      </c>
      <c r="S1223" s="16">
        <f t="shared" si="496"/>
        <v>0</v>
      </c>
      <c r="T1223" s="16">
        <f t="shared" si="497"/>
        <v>0</v>
      </c>
      <c r="U1223" s="16">
        <f t="shared" si="498"/>
        <v>0</v>
      </c>
      <c r="V1223" s="16">
        <f t="shared" si="499"/>
        <v>0</v>
      </c>
      <c r="W1223" s="16">
        <f t="shared" si="500"/>
        <v>0</v>
      </c>
      <c r="X1223" s="16">
        <f t="shared" si="501"/>
        <v>0</v>
      </c>
      <c r="Y1223" s="16">
        <f t="shared" si="502"/>
        <v>1</v>
      </c>
      <c r="Z1223" s="16">
        <f t="shared" si="503"/>
        <v>0</v>
      </c>
      <c r="AA1223" s="16">
        <f t="shared" si="504"/>
        <v>0</v>
      </c>
      <c r="AB1223" s="17">
        <f t="shared" si="505"/>
        <v>0</v>
      </c>
      <c r="AC1223" s="15">
        <v>2228.6999999999998</v>
      </c>
      <c r="AD1223" s="14">
        <f>AVERAGE(Tabela1[[#This Row],[202407-JUL]:[202506-JUN]])</f>
        <v>6</v>
      </c>
      <c r="AE1223" s="14">
        <f t="shared" si="506"/>
        <v>6</v>
      </c>
      <c r="AF1223" s="5">
        <v>0</v>
      </c>
      <c r="AG1223" s="6">
        <v>44</v>
      </c>
      <c r="AH1223" s="4">
        <v>0</v>
      </c>
      <c r="AI1223" s="23">
        <f>SUM(Tabela1[[#This Row],[ESTOQUE RJ]:[ESTOQUE SC]])</f>
        <v>44</v>
      </c>
      <c r="AJ1223" s="4">
        <v>0</v>
      </c>
      <c r="AK1223" s="4">
        <v>0</v>
      </c>
      <c r="AL1223" s="24">
        <f>SUM(Tabela1[[#This Row],[QTD CONTAINER]:[QTD FÁBRICA]])</f>
        <v>0</v>
      </c>
      <c r="AM1223" s="7">
        <f t="shared" si="507"/>
        <v>7.333333333333333</v>
      </c>
      <c r="AN1223" s="7">
        <f t="shared" si="508"/>
        <v>0</v>
      </c>
      <c r="AO1223" s="8">
        <f t="shared" si="509"/>
        <v>0</v>
      </c>
      <c r="AP1223" s="9">
        <f t="shared" si="510"/>
        <v>0</v>
      </c>
      <c r="AQ1223" s="25">
        <f t="shared" si="511"/>
        <v>7.333333333333333</v>
      </c>
      <c r="AR1223" s="18">
        <f t="shared" si="512"/>
        <v>7.333333333333333</v>
      </c>
      <c r="AS1223" s="7">
        <f t="shared" si="513"/>
        <v>0</v>
      </c>
      <c r="AT1223" s="8">
        <f t="shared" si="514"/>
        <v>0</v>
      </c>
      <c r="AU1223" s="9">
        <f t="shared" si="515"/>
        <v>0</v>
      </c>
      <c r="AV1223" s="10">
        <f t="shared" si="516"/>
        <v>7.333333333333333</v>
      </c>
      <c r="AW1223" s="22">
        <f t="shared" si="517"/>
        <v>0</v>
      </c>
      <c r="AX1223" s="5">
        <f t="shared" si="518"/>
        <v>0</v>
      </c>
      <c r="AY1223" s="4">
        <f>IF(
  AND(Tabela1[[#This Row],[GRUPO | ITEM]]="PALHETAS",NOT(OR(MID(Tabela1[[#This Row],[ITEM]],1,5)="YN-PF",MID(Tabela1[[#This Row],[ITEM]],1,5)="YN-PC"))),
  0,
  IF(
    ROUNDUP(
      IF(
        IF(D1223="A",13-SUM(AR1223:AU1223),IF(D1223="B",11-SUM(AR1223:AU1223),IF(D1223="C",7-SUM(AR1223:AU1223))))
        &lt;0,
        0,
        IF(D1223="A",13-SUM(AR1223:AU1223),IF(D1223="B",11-SUM(AR1223:AU1223),IF(D1223="C",7-SUM(AR1223:AU1223))))
      )
      *AE1223/C1223, 0
    )
    *C1223 = 0,
    0,
    ROUNDUP(
      IF(
        IF(D1223="A",13-SUM(AR1223:AU1223),IF(D1223="B",11-SUM(AR1223:AU1223),IF(D1223="C",7-SUM(AR1223:AU1223))))
        &lt;0,
        0,
        IF(D1223="A",13-SUM(AR1223:AU1223),IF(D1223="B",11-SUM(AR1223:AU1223),IF(D1223="C",7-SUM(AR1223:AU1223))))
      )
      *AE1223/C1223, 0
    ) *C1223
  )
)</f>
        <v>0</v>
      </c>
      <c r="AZ1223" s="26">
        <f>IF(OR(COUNTIF(AB1223,"&gt;="&amp;1.5)+COUNTIF(AA1223,"&gt;="&amp;1.5)+COUNTIF(Z1223,"&gt;="&amp;1.5)+COUNTIF(Y1223,"&gt;="&amp;1.5)+COUNTIF(X1223,"&gt;="&amp;1.5)&gt;=2,COUNTIF(AB1223,"&gt;="&amp;2)&gt;=1,AND(AA1223&gt;=1.5,AB1223&lt;=0.3,AI1223=0)),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+IFERROR(BA1223*C1223,0),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+IFERROR(BA1223*C1223,0),
IFERROR(AVERAGEIF(Tabela1[[#This Row],[COMPRA PADRÃO]:[COMPRA &gt;30%]],"&gt;"&amp;0,Tabela1[[#This Row],[COMPRA PADRÃO]:[COMPRA &gt;30%]]),
0))/Tabela1[[#This Row],[U/CX]],0)*Tabela1[[#This Row],[U/CX]])</f>
        <v>0</v>
      </c>
      <c r="BA1223" s="39"/>
      <c r="BB1223" s="33"/>
      <c r="BC1223" s="42"/>
      <c r="BD1223" s="43">
        <f t="shared" si="519"/>
        <v>2.2641509433962263E-2</v>
      </c>
      <c r="BE1223" s="44">
        <f>Tabela1[[#This Row],[MÉDIA DIÁRIA]]*180</f>
        <v>4.0754716981132075</v>
      </c>
      <c r="BF1223" s="44">
        <f>Tabela1[[#This Row],[MÉDIA DIÁRIA]]*IF(Tabela1[[#This Row],[ABC FAT]]="A",(13*22),IF(Tabela1[[#This Row],[ABC FAT]]="B",(9*22),IF(Tabela1[[#This Row],[ABC FAT]]="C",(3*22),0)))</f>
        <v>1.4943396226415093</v>
      </c>
      <c r="BG1223" s="44">
        <f>SUM(Tabela1[[#This Row],[ESTOQUE TOTAL]],Tabela1[[#This Row],[TRÂNSITO TOTAL]])</f>
        <v>44</v>
      </c>
      <c r="BH12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0.24537037037037038</v>
      </c>
    </row>
    <row r="1224" spans="1:61" x14ac:dyDescent="0.2">
      <c r="A1224" s="4" t="s">
        <v>39</v>
      </c>
      <c r="B1224" s="4" t="s">
        <v>671</v>
      </c>
      <c r="C1224" s="4">
        <v>20</v>
      </c>
      <c r="D1224" s="4" t="s">
        <v>85</v>
      </c>
      <c r="E1224" s="5"/>
      <c r="F1224" s="4"/>
      <c r="G1224" s="4"/>
      <c r="H1224" s="4"/>
      <c r="I1224" s="4"/>
      <c r="J1224" s="4"/>
      <c r="K1224" s="4">
        <v>40</v>
      </c>
      <c r="L1224" s="4">
        <v>32</v>
      </c>
      <c r="M1224" s="4">
        <v>55</v>
      </c>
      <c r="N1224" s="4">
        <v>2</v>
      </c>
      <c r="O1224" s="4">
        <v>10</v>
      </c>
      <c r="P1224" s="4"/>
      <c r="Q1224" s="13">
        <f t="shared" si="494"/>
        <v>0</v>
      </c>
      <c r="R1224" s="16">
        <f t="shared" si="495"/>
        <v>0</v>
      </c>
      <c r="S1224" s="16">
        <f t="shared" si="496"/>
        <v>0</v>
      </c>
      <c r="T1224" s="16">
        <f t="shared" si="497"/>
        <v>0</v>
      </c>
      <c r="U1224" s="16">
        <f t="shared" si="498"/>
        <v>0</v>
      </c>
      <c r="V1224" s="16">
        <f t="shared" si="499"/>
        <v>0</v>
      </c>
      <c r="W1224" s="16">
        <f t="shared" si="500"/>
        <v>1.4388489208633093</v>
      </c>
      <c r="X1224" s="16">
        <f t="shared" si="501"/>
        <v>1.1510791366906474</v>
      </c>
      <c r="Y1224" s="16">
        <f t="shared" si="502"/>
        <v>1.9784172661870503</v>
      </c>
      <c r="Z1224" s="16">
        <f t="shared" si="503"/>
        <v>7.1942446043165464E-2</v>
      </c>
      <c r="AA1224" s="16">
        <f t="shared" si="504"/>
        <v>0.35971223021582732</v>
      </c>
      <c r="AB1224" s="17">
        <f t="shared" si="505"/>
        <v>0</v>
      </c>
      <c r="AC1224" s="15">
        <v>4928.42</v>
      </c>
      <c r="AD1224" s="14">
        <f>AVERAGE(Tabela1[[#This Row],[202407-JUL]:[202506-JUN]])</f>
        <v>27.8</v>
      </c>
      <c r="AE1224" s="14">
        <f t="shared" si="506"/>
        <v>34.25</v>
      </c>
      <c r="AF1224" s="5">
        <v>0</v>
      </c>
      <c r="AG1224" s="6">
        <v>514</v>
      </c>
      <c r="AH1224" s="4">
        <v>0</v>
      </c>
      <c r="AI1224" s="23">
        <f>SUM(Tabela1[[#This Row],[ESTOQUE RJ]:[ESTOQUE SC]])</f>
        <v>514</v>
      </c>
      <c r="AJ1224" s="4">
        <v>1000</v>
      </c>
      <c r="AK1224" s="4">
        <v>0</v>
      </c>
      <c r="AL1224" s="24">
        <f>SUM(Tabela1[[#This Row],[QTD CONTAINER]:[QTD FÁBRICA]])</f>
        <v>1000</v>
      </c>
      <c r="AM1224" s="7">
        <f t="shared" si="507"/>
        <v>18.489208633093526</v>
      </c>
      <c r="AN1224" s="7">
        <f t="shared" si="508"/>
        <v>0</v>
      </c>
      <c r="AO1224" s="8">
        <f t="shared" si="509"/>
        <v>35.97122302158273</v>
      </c>
      <c r="AP1224" s="9">
        <f t="shared" si="510"/>
        <v>0</v>
      </c>
      <c r="AQ1224" s="25">
        <f t="shared" si="511"/>
        <v>54.460431654676256</v>
      </c>
      <c r="AR1224" s="18">
        <f t="shared" si="512"/>
        <v>15.007299270072993</v>
      </c>
      <c r="AS1224" s="7">
        <f t="shared" si="513"/>
        <v>0</v>
      </c>
      <c r="AT1224" s="8">
        <f t="shared" si="514"/>
        <v>29.197080291970803</v>
      </c>
      <c r="AU1224" s="9">
        <f t="shared" si="515"/>
        <v>0</v>
      </c>
      <c r="AV1224" s="10">
        <f t="shared" si="516"/>
        <v>44.204379562043798</v>
      </c>
      <c r="AW1224" s="22">
        <f t="shared" si="517"/>
        <v>0</v>
      </c>
      <c r="AX1224" s="5">
        <f t="shared" si="518"/>
        <v>0</v>
      </c>
      <c r="AY1224" s="4">
        <f>IF(
  AND(Tabela1[[#This Row],[GRUPO | ITEM]]="PALHETAS",NOT(OR(MID(Tabela1[[#This Row],[ITEM]],1,5)="YN-PF",MID(Tabela1[[#This Row],[ITEM]],1,5)="YN-PC"))),
  0,
  IF(
    ROUNDUP(
      IF(
        IF(D1224="A",13-SUM(AR1224:AU1224),IF(D1224="B",11-SUM(AR1224:AU1224),IF(D1224="C",7-SUM(AR1224:AU1224))))
        &lt;0,
        0,
        IF(D1224="A",13-SUM(AR1224:AU1224),IF(D1224="B",11-SUM(AR1224:AU1224),IF(D1224="C",7-SUM(AR1224:AU1224))))
      )
      *AE1224/C1224, 0
    )
    *C1224 = 0,
    0,
    ROUNDUP(
      IF(
        IF(D1224="A",13-SUM(AR1224:AU1224),IF(D1224="B",11-SUM(AR1224:AU1224),IF(D1224="C",7-SUM(AR1224:AU1224))))
        &lt;0,
        0,
        IF(D1224="A",13-SUM(AR1224:AU1224),IF(D1224="B",11-SUM(AR1224:AU1224),IF(D1224="C",7-SUM(AR1224:AU1224))))
      )
      *AE1224/C1224, 0
    ) *C1224
  )
)</f>
        <v>0</v>
      </c>
      <c r="AZ1224" s="26">
        <f>IF(OR(COUNTIF(AB1224,"&gt;="&amp;1.5)+COUNTIF(AA1224,"&gt;="&amp;1.5)+COUNTIF(Z1224,"&gt;="&amp;1.5)+COUNTIF(Y1224,"&gt;="&amp;1.5)+COUNTIF(X1224,"&gt;="&amp;1.5)&gt;=2,COUNTIF(AB1224,"&gt;="&amp;2)&gt;=1,AND(AA1224&gt;=1.5,AB1224&lt;=0.3,AI1224=0)),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+IFERROR(BA1224*C1224,0),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+IFERROR(BA1224*C1224,0),
IFERROR(AVERAGEIF(Tabela1[[#This Row],[COMPRA PADRÃO]:[COMPRA &gt;30%]],"&gt;"&amp;0,Tabela1[[#This Row],[COMPRA PADRÃO]:[COMPRA &gt;30%]]),
0))/Tabela1[[#This Row],[U/CX]],0)*Tabela1[[#This Row],[U/CX]])</f>
        <v>0</v>
      </c>
      <c r="BA1224" s="39"/>
      <c r="BB1224" s="33"/>
      <c r="BC1224" s="42"/>
      <c r="BD1224" s="43">
        <f t="shared" si="519"/>
        <v>0.52452830188679245</v>
      </c>
      <c r="BE1224" s="44">
        <f>Tabela1[[#This Row],[MÉDIA DIÁRIA]]*180</f>
        <v>94.415094339622641</v>
      </c>
      <c r="BF1224" s="44">
        <f>Tabela1[[#This Row],[MÉDIA DIÁRIA]]*IF(Tabela1[[#This Row],[ABC FAT]]="A",(13*22),IF(Tabela1[[#This Row],[ABC FAT]]="B",(9*22),IF(Tabela1[[#This Row],[ABC FAT]]="C",(3*22),0)))</f>
        <v>34.618867924528303</v>
      </c>
      <c r="BG1224" s="44">
        <f>SUM(Tabela1[[#This Row],[ESTOQUE TOTAL]],Tabela1[[#This Row],[TRÂNSITO TOTAL]])</f>
        <v>1514</v>
      </c>
      <c r="BH12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1.0591526778577139E-2</v>
      </c>
    </row>
    <row r="1225" spans="1:61" x14ac:dyDescent="0.2">
      <c r="A1225" s="4" t="s">
        <v>14</v>
      </c>
      <c r="B1225" s="4" t="s">
        <v>611</v>
      </c>
      <c r="C1225" s="4">
        <v>5000</v>
      </c>
      <c r="D1225" s="4" t="s">
        <v>85</v>
      </c>
      <c r="E1225" s="5">
        <v>2600</v>
      </c>
      <c r="F1225" s="4">
        <v>2000</v>
      </c>
      <c r="G1225" s="4">
        <v>600</v>
      </c>
      <c r="H1225" s="4">
        <v>1400</v>
      </c>
      <c r="I1225" s="4">
        <v>2200</v>
      </c>
      <c r="J1225" s="4">
        <v>1000</v>
      </c>
      <c r="K1225" s="4">
        <v>600</v>
      </c>
      <c r="L1225" s="4">
        <v>500</v>
      </c>
      <c r="M1225" s="4">
        <v>1300</v>
      </c>
      <c r="N1225" s="4"/>
      <c r="O1225" s="4">
        <v>800</v>
      </c>
      <c r="P1225" s="4">
        <v>600</v>
      </c>
      <c r="Q1225" s="13">
        <f t="shared" si="494"/>
        <v>2.1029411764705883</v>
      </c>
      <c r="R1225" s="16">
        <f t="shared" si="495"/>
        <v>1.6176470588235294</v>
      </c>
      <c r="S1225" s="16">
        <f t="shared" si="496"/>
        <v>0.48529411764705888</v>
      </c>
      <c r="T1225" s="16">
        <f t="shared" si="497"/>
        <v>1.1323529411764708</v>
      </c>
      <c r="U1225" s="16">
        <f t="shared" si="498"/>
        <v>1.7794117647058825</v>
      </c>
      <c r="V1225" s="16">
        <f t="shared" si="499"/>
        <v>0.80882352941176472</v>
      </c>
      <c r="W1225" s="16">
        <f t="shared" si="500"/>
        <v>0.48529411764705888</v>
      </c>
      <c r="X1225" s="16">
        <f t="shared" si="501"/>
        <v>0.40441176470588236</v>
      </c>
      <c r="Y1225" s="16">
        <f t="shared" si="502"/>
        <v>1.0514705882352942</v>
      </c>
      <c r="Z1225" s="16">
        <f t="shared" si="503"/>
        <v>0</v>
      </c>
      <c r="AA1225" s="16">
        <f t="shared" si="504"/>
        <v>0.6470588235294118</v>
      </c>
      <c r="AB1225" s="17">
        <f t="shared" si="505"/>
        <v>0.48529411764705888</v>
      </c>
      <c r="AC1225" s="15">
        <v>8736</v>
      </c>
      <c r="AD1225" s="14">
        <f>AVERAGE(Tabela1[[#This Row],[202407-JUL]:[202506-JUN]])</f>
        <v>1236.3636363636363</v>
      </c>
      <c r="AE1225" s="14">
        <f t="shared" si="506"/>
        <v>1236.3636363636363</v>
      </c>
      <c r="AF1225" s="5">
        <v>0</v>
      </c>
      <c r="AG1225" s="6">
        <v>100900</v>
      </c>
      <c r="AH1225" s="4">
        <v>0</v>
      </c>
      <c r="AI1225" s="23">
        <f>SUM(Tabela1[[#This Row],[ESTOQUE RJ]:[ESTOQUE SC]])</f>
        <v>100900</v>
      </c>
      <c r="AJ1225" s="4">
        <v>0</v>
      </c>
      <c r="AK1225" s="4">
        <v>0</v>
      </c>
      <c r="AL1225" s="24">
        <f>SUM(Tabela1[[#This Row],[QTD CONTAINER]:[QTD FÁBRICA]])</f>
        <v>0</v>
      </c>
      <c r="AM1225" s="7">
        <f t="shared" si="507"/>
        <v>81.610294117647072</v>
      </c>
      <c r="AN1225" s="7">
        <f t="shared" si="508"/>
        <v>0</v>
      </c>
      <c r="AO1225" s="8">
        <f t="shared" si="509"/>
        <v>0</v>
      </c>
      <c r="AP1225" s="9">
        <f t="shared" si="510"/>
        <v>0</v>
      </c>
      <c r="AQ1225" s="25">
        <f t="shared" si="511"/>
        <v>81.610294117647072</v>
      </c>
      <c r="AR1225" s="18">
        <f t="shared" si="512"/>
        <v>81.610294117647072</v>
      </c>
      <c r="AS1225" s="7">
        <f t="shared" si="513"/>
        <v>0</v>
      </c>
      <c r="AT1225" s="8">
        <f t="shared" si="514"/>
        <v>0</v>
      </c>
      <c r="AU1225" s="9">
        <f t="shared" si="515"/>
        <v>0</v>
      </c>
      <c r="AV1225" s="10">
        <f t="shared" si="516"/>
        <v>81.610294117647072</v>
      </c>
      <c r="AW1225" s="22">
        <f t="shared" si="517"/>
        <v>0</v>
      </c>
      <c r="AX1225" s="5">
        <f t="shared" si="518"/>
        <v>0</v>
      </c>
      <c r="AY1225" s="4">
        <f>IF(
  AND(Tabela1[[#This Row],[GRUPO | ITEM]]="PALHETAS",NOT(OR(MID(Tabela1[[#This Row],[ITEM]],1,5)="YN-PF",MID(Tabela1[[#This Row],[ITEM]],1,5)="YN-PC"))),
  0,
  IF(
    ROUNDUP(
      IF(
        IF(D1225="A",13-SUM(AR1225:AU1225),IF(D1225="B",11-SUM(AR1225:AU1225),IF(D1225="C",7-SUM(AR1225:AU1225))))
        &lt;0,
        0,
        IF(D1225="A",13-SUM(AR1225:AU1225),IF(D1225="B",11-SUM(AR1225:AU1225),IF(D1225="C",7-SUM(AR1225:AU1225))))
      )
      *AE1225/C1225, 0
    )
    *C1225 = 0,
    0,
    ROUNDUP(
      IF(
        IF(D1225="A",13-SUM(AR1225:AU1225),IF(D1225="B",11-SUM(AR1225:AU1225),IF(D1225="C",7-SUM(AR1225:AU1225))))
        &lt;0,
        0,
        IF(D1225="A",13-SUM(AR1225:AU1225),IF(D1225="B",11-SUM(AR1225:AU1225),IF(D1225="C",7-SUM(AR1225:AU1225))))
      )
      *AE1225/C1225, 0
    ) *C1225
  )
)</f>
        <v>0</v>
      </c>
      <c r="AZ1225" s="26">
        <f>IF(OR(COUNTIF(AB1225,"&gt;="&amp;1.5)+COUNTIF(AA1225,"&gt;="&amp;1.5)+COUNTIF(Z1225,"&gt;="&amp;1.5)+COUNTIF(Y1225,"&gt;="&amp;1.5)+COUNTIF(X1225,"&gt;="&amp;1.5)&gt;=2,COUNTIF(AB1225,"&gt;="&amp;2)&gt;=1,AND(AA1225&gt;=1.5,AB1225&lt;=0.3,AI1225=0)),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+IFERROR(BA1225*C1225,0),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+IFERROR(BA1225*C1225,0),
IFERROR(AVERAGEIF(Tabela1[[#This Row],[COMPRA PADRÃO]:[COMPRA &gt;30%]],"&gt;"&amp;0,Tabela1[[#This Row],[COMPRA PADRÃO]:[COMPRA &gt;30%]]),
0))/Tabela1[[#This Row],[U/CX]],0)*Tabela1[[#This Row],[U/CX]])</f>
        <v>0</v>
      </c>
      <c r="BA1225" s="36"/>
      <c r="BB1225" s="19"/>
      <c r="BC1225" s="5"/>
      <c r="BD1225" s="43">
        <f t="shared" si="519"/>
        <v>51.320754716981135</v>
      </c>
      <c r="BE1225" s="44">
        <f>Tabela1[[#This Row],[MÉDIA DIÁRIA]]*180</f>
        <v>9237.7358490566039</v>
      </c>
      <c r="BF1225" s="44">
        <f>Tabela1[[#This Row],[MÉDIA DIÁRIA]]*IF(Tabela1[[#This Row],[ABC FAT]]="A",(13*22),IF(Tabela1[[#This Row],[ABC FAT]]="B",(9*22),IF(Tabela1[[#This Row],[ABC FAT]]="C",(3*22),0)))</f>
        <v>3387.1698113207549</v>
      </c>
      <c r="BG1225" s="44">
        <f>SUM(Tabela1[[#This Row],[ESTOQUE TOTAL]],Tabela1[[#This Row],[TRÂNSITO TOTAL]])</f>
        <v>100900</v>
      </c>
      <c r="BH12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1.082516339869281E-4</v>
      </c>
    </row>
    <row r="1226" spans="1:61" x14ac:dyDescent="0.2">
      <c r="A1226" s="4" t="s">
        <v>122</v>
      </c>
      <c r="B1226" s="4" t="s">
        <v>1364</v>
      </c>
      <c r="C1226" s="4">
        <v>30</v>
      </c>
      <c r="D1226" s="4" t="s">
        <v>85</v>
      </c>
      <c r="E1226" s="5"/>
      <c r="F1226" s="4"/>
      <c r="G1226" s="4"/>
      <c r="H1226" s="4"/>
      <c r="I1226" s="4"/>
      <c r="J1226" s="4"/>
      <c r="K1226" s="4"/>
      <c r="L1226" s="4"/>
      <c r="M1226" s="4"/>
      <c r="N1226" s="4">
        <v>30</v>
      </c>
      <c r="O1226" s="4">
        <v>30</v>
      </c>
      <c r="P1226" s="4"/>
      <c r="Q1226" s="13">
        <f t="shared" si="494"/>
        <v>0</v>
      </c>
      <c r="R1226" s="16">
        <f t="shared" si="495"/>
        <v>0</v>
      </c>
      <c r="S1226" s="16">
        <f t="shared" si="496"/>
        <v>0</v>
      </c>
      <c r="T1226" s="16">
        <f t="shared" si="497"/>
        <v>0</v>
      </c>
      <c r="U1226" s="16">
        <f t="shared" si="498"/>
        <v>0</v>
      </c>
      <c r="V1226" s="16">
        <f t="shared" si="499"/>
        <v>0</v>
      </c>
      <c r="W1226" s="16">
        <f t="shared" si="500"/>
        <v>0</v>
      </c>
      <c r="X1226" s="16">
        <f t="shared" si="501"/>
        <v>0</v>
      </c>
      <c r="Y1226" s="16">
        <f t="shared" si="502"/>
        <v>0</v>
      </c>
      <c r="Z1226" s="16">
        <f t="shared" si="503"/>
        <v>1</v>
      </c>
      <c r="AA1226" s="16">
        <f t="shared" si="504"/>
        <v>1</v>
      </c>
      <c r="AB1226" s="17">
        <f t="shared" si="505"/>
        <v>0</v>
      </c>
      <c r="AC1226" s="15">
        <v>2415.3000000000002</v>
      </c>
      <c r="AD1226" s="14">
        <f>AVERAGE(Tabela1[[#This Row],[202407-JUL]:[202506-JUN]])</f>
        <v>30</v>
      </c>
      <c r="AE1226" s="14">
        <f t="shared" si="506"/>
        <v>30</v>
      </c>
      <c r="AF1226" s="5">
        <v>0</v>
      </c>
      <c r="AG1226" s="6">
        <v>450</v>
      </c>
      <c r="AH1226" s="4">
        <v>0</v>
      </c>
      <c r="AI1226" s="23">
        <f>SUM(Tabela1[[#This Row],[ESTOQUE RJ]:[ESTOQUE SC]])</f>
        <v>450</v>
      </c>
      <c r="AJ1226" s="4">
        <v>0</v>
      </c>
      <c r="AK1226" s="4">
        <v>0</v>
      </c>
      <c r="AL1226" s="24">
        <f>SUM(Tabela1[[#This Row],[QTD CONTAINER]:[QTD FÁBRICA]])</f>
        <v>0</v>
      </c>
      <c r="AM1226" s="7">
        <f t="shared" si="507"/>
        <v>15</v>
      </c>
      <c r="AN1226" s="7">
        <f t="shared" si="508"/>
        <v>0</v>
      </c>
      <c r="AO1226" s="8">
        <f t="shared" si="509"/>
        <v>0</v>
      </c>
      <c r="AP1226" s="9">
        <f t="shared" si="510"/>
        <v>0</v>
      </c>
      <c r="AQ1226" s="25">
        <f t="shared" si="511"/>
        <v>15</v>
      </c>
      <c r="AR1226" s="18">
        <f t="shared" si="512"/>
        <v>15</v>
      </c>
      <c r="AS1226" s="7">
        <f t="shared" si="513"/>
        <v>0</v>
      </c>
      <c r="AT1226" s="8">
        <f t="shared" si="514"/>
        <v>0</v>
      </c>
      <c r="AU1226" s="9">
        <f t="shared" si="515"/>
        <v>0</v>
      </c>
      <c r="AV1226" s="10">
        <f t="shared" si="516"/>
        <v>15</v>
      </c>
      <c r="AW1226" s="22">
        <f t="shared" si="517"/>
        <v>0</v>
      </c>
      <c r="AX1226" s="5">
        <f t="shared" si="518"/>
        <v>0</v>
      </c>
      <c r="AY1226" s="4">
        <f>IF(
  AND(Tabela1[[#This Row],[GRUPO | ITEM]]="PALHETAS",NOT(OR(MID(Tabela1[[#This Row],[ITEM]],1,5)="YN-PF",MID(Tabela1[[#This Row],[ITEM]],1,5)="YN-PC"))),
  0,
  IF(
    ROUNDUP(
      IF(
        IF(D1226="A",13-SUM(AR1226:AU1226),IF(D1226="B",11-SUM(AR1226:AU1226),IF(D1226="C",7-SUM(AR1226:AU1226))))
        &lt;0,
        0,
        IF(D1226="A",13-SUM(AR1226:AU1226),IF(D1226="B",11-SUM(AR1226:AU1226),IF(D1226="C",7-SUM(AR1226:AU1226))))
      )
      *AE1226/C1226, 0
    )
    *C1226 = 0,
    0,
    ROUNDUP(
      IF(
        IF(D1226="A",13-SUM(AR1226:AU1226),IF(D1226="B",11-SUM(AR1226:AU1226),IF(D1226="C",7-SUM(AR1226:AU1226))))
        &lt;0,
        0,
        IF(D1226="A",13-SUM(AR1226:AU1226),IF(D1226="B",11-SUM(AR1226:AU1226),IF(D1226="C",7-SUM(AR1226:AU1226))))
      )
      *AE1226/C1226, 0
    ) *C1226
  )
)</f>
        <v>0</v>
      </c>
      <c r="AZ1226" s="26">
        <f>IF(OR(COUNTIF(AB1226,"&gt;="&amp;1.5)+COUNTIF(AA1226,"&gt;="&amp;1.5)+COUNTIF(Z1226,"&gt;="&amp;1.5)+COUNTIF(Y1226,"&gt;="&amp;1.5)+COUNTIF(X1226,"&gt;="&amp;1.5)&gt;=2,COUNTIF(AB1226,"&gt;="&amp;2)&gt;=1,AND(AA1226&gt;=1.5,AB1226&lt;=0.3,AI1226=0)),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+IFERROR(BA1226*C1226,0),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+IFERROR(BA1226*C1226,0),
IFERROR(AVERAGEIF(Tabela1[[#This Row],[COMPRA PADRÃO]:[COMPRA &gt;30%]],"&gt;"&amp;0,Tabela1[[#This Row],[COMPRA PADRÃO]:[COMPRA &gt;30%]]),
0))/Tabela1[[#This Row],[U/CX]],0)*Tabela1[[#This Row],[U/CX]])</f>
        <v>0</v>
      </c>
      <c r="BA1226" s="36"/>
      <c r="BB1226" s="19"/>
      <c r="BC1226" s="5"/>
      <c r="BD1226" s="43">
        <f t="shared" si="519"/>
        <v>0.22641509433962265</v>
      </c>
      <c r="BE1226" s="44">
        <f>Tabela1[[#This Row],[MÉDIA DIÁRIA]]*180</f>
        <v>40.754716981132077</v>
      </c>
      <c r="BF1226" s="44">
        <f>Tabela1[[#This Row],[MÉDIA DIÁRIA]]*IF(Tabela1[[#This Row],[ABC FAT]]="A",(13*22),IF(Tabela1[[#This Row],[ABC FAT]]="B",(9*22),IF(Tabela1[[#This Row],[ABC FAT]]="C",(3*22),0)))</f>
        <v>14.943396226415095</v>
      </c>
      <c r="BG1226" s="44">
        <f>SUM(Tabela1[[#This Row],[ESTOQUE TOTAL]],Tabela1[[#This Row],[TRÂNSITO TOTAL]])</f>
        <v>450</v>
      </c>
      <c r="BH12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2.4537037037037038E-2</v>
      </c>
    </row>
    <row r="1227" spans="1:61" x14ac:dyDescent="0.2">
      <c r="A1227" s="4" t="s">
        <v>122</v>
      </c>
      <c r="B1227" s="4" t="s">
        <v>501</v>
      </c>
      <c r="C1227" s="4">
        <v>18</v>
      </c>
      <c r="D1227" s="4" t="s">
        <v>85</v>
      </c>
      <c r="E1227" s="5">
        <v>10</v>
      </c>
      <c r="F1227" s="4">
        <v>18</v>
      </c>
      <c r="G1227" s="4">
        <v>54</v>
      </c>
      <c r="H1227" s="4">
        <v>18</v>
      </c>
      <c r="I1227" s="4">
        <v>18</v>
      </c>
      <c r="J1227" s="4"/>
      <c r="K1227" s="4">
        <v>18</v>
      </c>
      <c r="L1227" s="4">
        <v>5</v>
      </c>
      <c r="M1227" s="4">
        <v>16</v>
      </c>
      <c r="N1227" s="4">
        <v>42</v>
      </c>
      <c r="O1227" s="4">
        <v>18</v>
      </c>
      <c r="P1227" s="4"/>
      <c r="Q1227" s="13">
        <f t="shared" si="494"/>
        <v>0.46082949308755761</v>
      </c>
      <c r="R1227" s="16">
        <f t="shared" si="495"/>
        <v>0.82949308755760376</v>
      </c>
      <c r="S1227" s="16">
        <f t="shared" si="496"/>
        <v>2.4884792626728109</v>
      </c>
      <c r="T1227" s="16">
        <f t="shared" si="497"/>
        <v>0.82949308755760376</v>
      </c>
      <c r="U1227" s="16">
        <f t="shared" si="498"/>
        <v>0.82949308755760376</v>
      </c>
      <c r="V1227" s="16">
        <f t="shared" si="499"/>
        <v>0</v>
      </c>
      <c r="W1227" s="16">
        <f t="shared" si="500"/>
        <v>0.82949308755760376</v>
      </c>
      <c r="X1227" s="16">
        <f t="shared" si="501"/>
        <v>0.2304147465437788</v>
      </c>
      <c r="Y1227" s="16">
        <f t="shared" si="502"/>
        <v>0.73732718894009219</v>
      </c>
      <c r="Z1227" s="16">
        <f t="shared" si="503"/>
        <v>1.935483870967742</v>
      </c>
      <c r="AA1227" s="16">
        <f t="shared" si="504"/>
        <v>0.82949308755760376</v>
      </c>
      <c r="AB1227" s="17">
        <f t="shared" si="505"/>
        <v>0</v>
      </c>
      <c r="AC1227" s="15">
        <v>17084.62</v>
      </c>
      <c r="AD1227" s="14">
        <f>AVERAGE(Tabela1[[#This Row],[202407-JUL]:[202506-JUN]])</f>
        <v>21.7</v>
      </c>
      <c r="AE1227" s="14">
        <f t="shared" si="506"/>
        <v>23.555555555555557</v>
      </c>
      <c r="AF1227" s="5">
        <v>0</v>
      </c>
      <c r="AG1227" s="6">
        <v>1612</v>
      </c>
      <c r="AH1227" s="4">
        <v>0</v>
      </c>
      <c r="AI1227" s="23">
        <f>SUM(Tabela1[[#This Row],[ESTOQUE RJ]:[ESTOQUE SC]])</f>
        <v>1612</v>
      </c>
      <c r="AJ1227" s="4">
        <v>0</v>
      </c>
      <c r="AK1227" s="4">
        <v>0</v>
      </c>
      <c r="AL1227" s="24">
        <f>SUM(Tabela1[[#This Row],[QTD CONTAINER]:[QTD FÁBRICA]])</f>
        <v>0</v>
      </c>
      <c r="AM1227" s="7">
        <f t="shared" si="507"/>
        <v>74.285714285714292</v>
      </c>
      <c r="AN1227" s="7">
        <f t="shared" si="508"/>
        <v>0</v>
      </c>
      <c r="AO1227" s="8">
        <f t="shared" si="509"/>
        <v>0</v>
      </c>
      <c r="AP1227" s="9">
        <f t="shared" si="510"/>
        <v>0</v>
      </c>
      <c r="AQ1227" s="25">
        <f t="shared" si="511"/>
        <v>74.285714285714292</v>
      </c>
      <c r="AR1227" s="18">
        <f t="shared" si="512"/>
        <v>68.433962264150935</v>
      </c>
      <c r="AS1227" s="7">
        <f t="shared" si="513"/>
        <v>0</v>
      </c>
      <c r="AT1227" s="8">
        <f t="shared" si="514"/>
        <v>0</v>
      </c>
      <c r="AU1227" s="9">
        <f t="shared" si="515"/>
        <v>0</v>
      </c>
      <c r="AV1227" s="10">
        <f t="shared" si="516"/>
        <v>68.433962264150935</v>
      </c>
      <c r="AW1227" s="22">
        <f t="shared" si="517"/>
        <v>0</v>
      </c>
      <c r="AX1227" s="5">
        <f t="shared" si="518"/>
        <v>0</v>
      </c>
      <c r="AY1227" s="4">
        <f>IF(
  AND(Tabela1[[#This Row],[GRUPO | ITEM]]="PALHETAS",NOT(OR(MID(Tabela1[[#This Row],[ITEM]],1,5)="YN-PF",MID(Tabela1[[#This Row],[ITEM]],1,5)="YN-PC"))),
  0,
  IF(
    ROUNDUP(
      IF(
        IF(D1227="A",13-SUM(AR1227:AU1227),IF(D1227="B",11-SUM(AR1227:AU1227),IF(D1227="C",7-SUM(AR1227:AU1227))))
        &lt;0,
        0,
        IF(D1227="A",13-SUM(AR1227:AU1227),IF(D1227="B",11-SUM(AR1227:AU1227),IF(D1227="C",7-SUM(AR1227:AU1227))))
      )
      *AE1227/C1227, 0
    )
    *C1227 = 0,
    0,
    ROUNDUP(
      IF(
        IF(D1227="A",13-SUM(AR1227:AU1227),IF(D1227="B",11-SUM(AR1227:AU1227),IF(D1227="C",7-SUM(AR1227:AU1227))))
        &lt;0,
        0,
        IF(D1227="A",13-SUM(AR1227:AU1227),IF(D1227="B",11-SUM(AR1227:AU1227),IF(D1227="C",7-SUM(AR1227:AU1227))))
      )
      *AE1227/C1227, 0
    ) *C1227
  )
)</f>
        <v>0</v>
      </c>
      <c r="AZ1227" s="26">
        <f>IF(OR(COUNTIF(AB1227,"&gt;="&amp;1.5)+COUNTIF(AA1227,"&gt;="&amp;1.5)+COUNTIF(Z1227,"&gt;="&amp;1.5)+COUNTIF(Y1227,"&gt;="&amp;1.5)+COUNTIF(X1227,"&gt;="&amp;1.5)&gt;=2,COUNTIF(AB1227,"&gt;="&amp;2)&gt;=1,AND(AA1227&gt;=1.5,AB1227&lt;=0.3,AI1227=0)),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+IFERROR(BA1227*C1227,0),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+IFERROR(BA1227*C1227,0),
IFERROR(AVERAGEIF(Tabela1[[#This Row],[COMPRA PADRÃO]:[COMPRA &gt;30%]],"&gt;"&amp;0,Tabela1[[#This Row],[COMPRA PADRÃO]:[COMPRA &gt;30%]]),
0))/Tabela1[[#This Row],[U/CX]],0)*Tabela1[[#This Row],[U/CX]])</f>
        <v>0</v>
      </c>
      <c r="BA1227" s="36"/>
      <c r="BB1227" s="19"/>
      <c r="BC1227" s="5"/>
      <c r="BD1227" s="43">
        <f t="shared" si="519"/>
        <v>0.81886792452830193</v>
      </c>
      <c r="BE1227" s="44">
        <f>Tabela1[[#This Row],[MÉDIA DIÁRIA]]*180</f>
        <v>147.39622641509436</v>
      </c>
      <c r="BF1227" s="44">
        <f>Tabela1[[#This Row],[MÉDIA DIÁRIA]]*IF(Tabela1[[#This Row],[ABC FAT]]="A",(13*22),IF(Tabela1[[#This Row],[ABC FAT]]="B",(9*22),IF(Tabela1[[#This Row],[ABC FAT]]="C",(3*22),0)))</f>
        <v>54.045283018867927</v>
      </c>
      <c r="BG1227" s="44">
        <f>SUM(Tabela1[[#This Row],[ESTOQUE TOTAL]],Tabela1[[#This Row],[TRÂNSITO TOTAL]])</f>
        <v>1612</v>
      </c>
      <c r="BH12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6.7844342037890418E-3</v>
      </c>
    </row>
    <row r="1228" spans="1:61" x14ac:dyDescent="0.2">
      <c r="A1228" s="4" t="s">
        <v>39</v>
      </c>
      <c r="B1228" s="4" t="s">
        <v>672</v>
      </c>
      <c r="C1228" s="4">
        <v>20</v>
      </c>
      <c r="D1228" s="4" t="s">
        <v>85</v>
      </c>
      <c r="E1228" s="5"/>
      <c r="F1228" s="4"/>
      <c r="G1228" s="4"/>
      <c r="H1228" s="4"/>
      <c r="I1228" s="4"/>
      <c r="J1228" s="4"/>
      <c r="K1228" s="4">
        <v>135</v>
      </c>
      <c r="L1228" s="4">
        <v>202</v>
      </c>
      <c r="M1228" s="4">
        <v>50</v>
      </c>
      <c r="N1228" s="4"/>
      <c r="O1228" s="4"/>
      <c r="P1228" s="4">
        <v>12</v>
      </c>
      <c r="Q1228" s="13">
        <f t="shared" si="494"/>
        <v>0</v>
      </c>
      <c r="R1228" s="16">
        <f t="shared" si="495"/>
        <v>0</v>
      </c>
      <c r="S1228" s="16">
        <f t="shared" si="496"/>
        <v>0</v>
      </c>
      <c r="T1228" s="16">
        <f t="shared" si="497"/>
        <v>0</v>
      </c>
      <c r="U1228" s="16">
        <f t="shared" si="498"/>
        <v>0</v>
      </c>
      <c r="V1228" s="16">
        <f t="shared" si="499"/>
        <v>0</v>
      </c>
      <c r="W1228" s="16">
        <f t="shared" si="500"/>
        <v>1.3533834586466165</v>
      </c>
      <c r="X1228" s="16">
        <f t="shared" si="501"/>
        <v>2.0250626566416039</v>
      </c>
      <c r="Y1228" s="16">
        <f t="shared" si="502"/>
        <v>0.50125313283208017</v>
      </c>
      <c r="Z1228" s="16">
        <f t="shared" si="503"/>
        <v>0</v>
      </c>
      <c r="AA1228" s="16">
        <f t="shared" si="504"/>
        <v>0</v>
      </c>
      <c r="AB1228" s="17">
        <f t="shared" si="505"/>
        <v>0.12030075187969924</v>
      </c>
      <c r="AC1228" s="15">
        <v>14424.82</v>
      </c>
      <c r="AD1228" s="14">
        <f>AVERAGE(Tabela1[[#This Row],[202407-JUL]:[202506-JUN]])</f>
        <v>99.75</v>
      </c>
      <c r="AE1228" s="14">
        <f t="shared" si="506"/>
        <v>129</v>
      </c>
      <c r="AF1228" s="5">
        <v>0</v>
      </c>
      <c r="AG1228" s="6">
        <v>895</v>
      </c>
      <c r="AH1228" s="4">
        <v>860</v>
      </c>
      <c r="AI1228" s="23">
        <f>SUM(Tabela1[[#This Row],[ESTOQUE RJ]:[ESTOQUE SC]])</f>
        <v>1755</v>
      </c>
      <c r="AJ1228" s="4">
        <v>2000</v>
      </c>
      <c r="AK1228" s="4">
        <v>0</v>
      </c>
      <c r="AL1228" s="24">
        <f>SUM(Tabela1[[#This Row],[QTD CONTAINER]:[QTD FÁBRICA]])</f>
        <v>2000</v>
      </c>
      <c r="AM1228" s="7">
        <f t="shared" si="507"/>
        <v>8.9724310776942353</v>
      </c>
      <c r="AN1228" s="7">
        <f t="shared" si="508"/>
        <v>8.6215538847117799</v>
      </c>
      <c r="AO1228" s="8">
        <f t="shared" si="509"/>
        <v>20.050125313283207</v>
      </c>
      <c r="AP1228" s="9">
        <f t="shared" si="510"/>
        <v>0</v>
      </c>
      <c r="AQ1228" s="25">
        <f t="shared" si="511"/>
        <v>37.644110275689222</v>
      </c>
      <c r="AR1228" s="18">
        <f t="shared" si="512"/>
        <v>6.9379844961240309</v>
      </c>
      <c r="AS1228" s="7">
        <f t="shared" si="513"/>
        <v>6.666666666666667</v>
      </c>
      <c r="AT1228" s="8">
        <f t="shared" si="514"/>
        <v>15.503875968992247</v>
      </c>
      <c r="AU1228" s="9">
        <f t="shared" si="515"/>
        <v>0</v>
      </c>
      <c r="AV1228" s="10">
        <f t="shared" si="516"/>
        <v>29.108527131782946</v>
      </c>
      <c r="AW1228" s="22">
        <f t="shared" si="517"/>
        <v>0</v>
      </c>
      <c r="AX1228" s="5">
        <f t="shared" si="518"/>
        <v>0</v>
      </c>
      <c r="AY1228" s="4">
        <f>IF(
  AND(Tabela1[[#This Row],[GRUPO | ITEM]]="PALHETAS",NOT(OR(MID(Tabela1[[#This Row],[ITEM]],1,5)="YN-PF",MID(Tabela1[[#This Row],[ITEM]],1,5)="YN-PC"))),
  0,
  IF(
    ROUNDUP(
      IF(
        IF(D1228="A",13-SUM(AR1228:AU1228),IF(D1228="B",11-SUM(AR1228:AU1228),IF(D1228="C",7-SUM(AR1228:AU1228))))
        &lt;0,
        0,
        IF(D1228="A",13-SUM(AR1228:AU1228),IF(D1228="B",11-SUM(AR1228:AU1228),IF(D1228="C",7-SUM(AR1228:AU1228))))
      )
      *AE1228/C1228, 0
    )
    *C1228 = 0,
    0,
    ROUNDUP(
      IF(
        IF(D1228="A",13-SUM(AR1228:AU1228),IF(D1228="B",11-SUM(AR1228:AU1228),IF(D1228="C",7-SUM(AR1228:AU1228))))
        &lt;0,
        0,
        IF(D1228="A",13-SUM(AR1228:AU1228),IF(D1228="B",11-SUM(AR1228:AU1228),IF(D1228="C",7-SUM(AR1228:AU1228))))
      )
      *AE1228/C1228, 0
    ) *C1228
  )
)</f>
        <v>0</v>
      </c>
      <c r="AZ1228" s="26">
        <f>IF(OR(COUNTIF(AB1228,"&gt;="&amp;1.5)+COUNTIF(AA1228,"&gt;="&amp;1.5)+COUNTIF(Z1228,"&gt;="&amp;1.5)+COUNTIF(Y1228,"&gt;="&amp;1.5)+COUNTIF(X1228,"&gt;="&amp;1.5)&gt;=2,COUNTIF(AB1228,"&gt;="&amp;2)&gt;=1,AND(AA1228&gt;=1.5,AB1228&lt;=0.3,AI1228=0)),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+IFERROR(BA1228*C1228,0),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+IFERROR(BA1228*C1228,0),
IFERROR(AVERAGEIF(Tabela1[[#This Row],[COMPRA PADRÃO]:[COMPRA &gt;30%]],"&gt;"&amp;0,Tabela1[[#This Row],[COMPRA PADRÃO]:[COMPRA &gt;30%]]),
0))/Tabela1[[#This Row],[U/CX]],0)*Tabela1[[#This Row],[U/CX]])</f>
        <v>0</v>
      </c>
      <c r="BA1228" s="36"/>
      <c r="BB1228" s="19"/>
      <c r="BC1228" s="5"/>
      <c r="BD1228" s="43">
        <f t="shared" si="519"/>
        <v>1.5056603773584907</v>
      </c>
      <c r="BE1228" s="44">
        <f>Tabela1[[#This Row],[MÉDIA DIÁRIA]]*180</f>
        <v>271.01886792452831</v>
      </c>
      <c r="BF1228" s="44">
        <f>Tabela1[[#This Row],[MÉDIA DIÁRIA]]*IF(Tabela1[[#This Row],[ABC FAT]]="A",(13*22),IF(Tabela1[[#This Row],[ABC FAT]]="B",(9*22),IF(Tabela1[[#This Row],[ABC FAT]]="C",(3*22),0)))</f>
        <v>99.37358490566038</v>
      </c>
      <c r="BG1228" s="44">
        <f>SUM(Tabela1[[#This Row],[ESTOQUE TOTAL]],Tabela1[[#This Row],[TRÂNSITO TOTAL]])</f>
        <v>3755</v>
      </c>
      <c r="BH12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3.689780005569479E-3</v>
      </c>
    </row>
    <row r="1229" spans="1:61" x14ac:dyDescent="0.2">
      <c r="A1229" s="4" t="s">
        <v>1149</v>
      </c>
      <c r="B1229" s="4" t="s">
        <v>1381</v>
      </c>
      <c r="C1229" s="4">
        <v>15</v>
      </c>
      <c r="D1229" s="4" t="s">
        <v>85</v>
      </c>
      <c r="E1229" s="5"/>
      <c r="F1229" s="4"/>
      <c r="G1229" s="4"/>
      <c r="H1229" s="4"/>
      <c r="I1229" s="4"/>
      <c r="J1229" s="4"/>
      <c r="K1229" s="4"/>
      <c r="L1229" s="4"/>
      <c r="M1229" s="4"/>
      <c r="N1229" s="4"/>
      <c r="O1229" s="4">
        <v>2</v>
      </c>
      <c r="P1229" s="4">
        <v>5</v>
      </c>
      <c r="Q1229" s="13">
        <f t="shared" si="494"/>
        <v>0</v>
      </c>
      <c r="R1229" s="16">
        <f t="shared" si="495"/>
        <v>0</v>
      </c>
      <c r="S1229" s="16">
        <f t="shared" si="496"/>
        <v>0</v>
      </c>
      <c r="T1229" s="16">
        <f t="shared" si="497"/>
        <v>0</v>
      </c>
      <c r="U1229" s="16">
        <f t="shared" si="498"/>
        <v>0</v>
      </c>
      <c r="V1229" s="16">
        <f t="shared" si="499"/>
        <v>0</v>
      </c>
      <c r="W1229" s="16">
        <f t="shared" si="500"/>
        <v>0</v>
      </c>
      <c r="X1229" s="16">
        <f t="shared" si="501"/>
        <v>0</v>
      </c>
      <c r="Y1229" s="16">
        <f t="shared" si="502"/>
        <v>0</v>
      </c>
      <c r="Z1229" s="16">
        <f t="shared" si="503"/>
        <v>0</v>
      </c>
      <c r="AA1229" s="16">
        <f t="shared" si="504"/>
        <v>0.5714285714285714</v>
      </c>
      <c r="AB1229" s="17">
        <f t="shared" si="505"/>
        <v>1.4285714285714286</v>
      </c>
      <c r="AC1229" s="15">
        <v>721.44</v>
      </c>
      <c r="AD1229" s="14">
        <f>AVERAGE(Tabela1[[#This Row],[202407-JUL]:[202506-JUN]])</f>
        <v>3.5</v>
      </c>
      <c r="AE1229" s="14">
        <f t="shared" si="506"/>
        <v>3.5</v>
      </c>
      <c r="AF1229" s="5">
        <v>0</v>
      </c>
      <c r="AG1229" s="6">
        <v>53</v>
      </c>
      <c r="AH1229" s="4">
        <v>0</v>
      </c>
      <c r="AI1229" s="23">
        <f>SUM(Tabela1[[#This Row],[ESTOQUE RJ]:[ESTOQUE SC]])</f>
        <v>53</v>
      </c>
      <c r="AJ1229" s="4">
        <v>0</v>
      </c>
      <c r="AK1229" s="4">
        <v>0</v>
      </c>
      <c r="AL1229" s="24">
        <f>SUM(Tabela1[[#This Row],[QTD CONTAINER]:[QTD FÁBRICA]])</f>
        <v>0</v>
      </c>
      <c r="AM1229" s="7">
        <f t="shared" si="507"/>
        <v>15.142857142857142</v>
      </c>
      <c r="AN1229" s="7">
        <f t="shared" si="508"/>
        <v>0</v>
      </c>
      <c r="AO1229" s="8">
        <f t="shared" si="509"/>
        <v>0</v>
      </c>
      <c r="AP1229" s="9">
        <f t="shared" si="510"/>
        <v>0</v>
      </c>
      <c r="AQ1229" s="25">
        <f t="shared" si="511"/>
        <v>15.142857142857142</v>
      </c>
      <c r="AR1229" s="18">
        <f t="shared" si="512"/>
        <v>15.142857142857142</v>
      </c>
      <c r="AS1229" s="7">
        <f t="shared" si="513"/>
        <v>0</v>
      </c>
      <c r="AT1229" s="8">
        <f t="shared" si="514"/>
        <v>0</v>
      </c>
      <c r="AU1229" s="9">
        <f t="shared" si="515"/>
        <v>0</v>
      </c>
      <c r="AV1229" s="10">
        <f t="shared" si="516"/>
        <v>15.142857142857142</v>
      </c>
      <c r="AW1229" s="22">
        <f t="shared" si="517"/>
        <v>0</v>
      </c>
      <c r="AX1229" s="5">
        <f t="shared" si="518"/>
        <v>0</v>
      </c>
      <c r="AY1229" s="4">
        <f>IF(
  AND(Tabela1[[#This Row],[GRUPO | ITEM]]="PALHETAS",NOT(OR(MID(Tabela1[[#This Row],[ITEM]],1,5)="YN-PF",MID(Tabela1[[#This Row],[ITEM]],1,5)="YN-PC"))),
  0,
  IF(
    ROUNDUP(
      IF(
        IF(D1229="A",13-SUM(AR1229:AU1229),IF(D1229="B",11-SUM(AR1229:AU1229),IF(D1229="C",7-SUM(AR1229:AU1229))))
        &lt;0,
        0,
        IF(D1229="A",13-SUM(AR1229:AU1229),IF(D1229="B",11-SUM(AR1229:AU1229),IF(D1229="C",7-SUM(AR1229:AU1229))))
      )
      *AE1229/C1229, 0
    )
    *C1229 = 0,
    0,
    ROUNDUP(
      IF(
        IF(D1229="A",13-SUM(AR1229:AU1229),IF(D1229="B",11-SUM(AR1229:AU1229),IF(D1229="C",7-SUM(AR1229:AU1229))))
        &lt;0,
        0,
        IF(D1229="A",13-SUM(AR1229:AU1229),IF(D1229="B",11-SUM(AR1229:AU1229),IF(D1229="C",7-SUM(AR1229:AU1229))))
      )
      *AE1229/C1229, 0
    ) *C1229
  )
)</f>
        <v>0</v>
      </c>
      <c r="AZ1229" s="26">
        <f>IF(OR(COUNTIF(AB1229,"&gt;="&amp;1.5)+COUNTIF(AA1229,"&gt;="&amp;1.5)+COUNTIF(Z1229,"&gt;="&amp;1.5)+COUNTIF(Y1229,"&gt;="&amp;1.5)+COUNTIF(X1229,"&gt;="&amp;1.5)&gt;=2,COUNTIF(AB1229,"&gt;="&amp;2)&gt;=1,AND(AA1229&gt;=1.5,AB1229&lt;=0.3,AI1229=0)),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+IFERROR(BA1229*C1229,0),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+IFERROR(BA1229*C1229,0),
IFERROR(AVERAGEIF(Tabela1[[#This Row],[COMPRA PADRÃO]:[COMPRA &gt;30%]],"&gt;"&amp;0,Tabela1[[#This Row],[COMPRA PADRÃO]:[COMPRA &gt;30%]]),
0))/Tabela1[[#This Row],[U/CX]],0)*Tabela1[[#This Row],[U/CX]])</f>
        <v>0</v>
      </c>
      <c r="BA1229" s="36"/>
      <c r="BB1229" s="19"/>
      <c r="BC1229" s="5"/>
      <c r="BD1229" s="43">
        <f t="shared" si="519"/>
        <v>2.6415094339622643E-2</v>
      </c>
      <c r="BE1229" s="44">
        <f>Tabela1[[#This Row],[MÉDIA DIÁRIA]]*180</f>
        <v>4.7547169811320753</v>
      </c>
      <c r="BF1229" s="44">
        <f>Tabela1[[#This Row],[MÉDIA DIÁRIA]]*IF(Tabela1[[#This Row],[ABC FAT]]="A",(13*22),IF(Tabela1[[#This Row],[ABC FAT]]="B",(9*22),IF(Tabela1[[#This Row],[ABC FAT]]="C",(3*22),0)))</f>
        <v>1.7433962264150944</v>
      </c>
      <c r="BG1229" s="44">
        <f>SUM(Tabela1[[#This Row],[ESTOQUE TOTAL]],Tabela1[[#This Row],[TRÂNSITO TOTAL]])</f>
        <v>53</v>
      </c>
      <c r="BH12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0" spans="1:61" x14ac:dyDescent="0.2">
      <c r="A1230" s="4" t="s">
        <v>1149</v>
      </c>
      <c r="B1230" s="4" t="s">
        <v>1376</v>
      </c>
      <c r="C1230" s="4">
        <v>15</v>
      </c>
      <c r="D1230" s="4" t="s">
        <v>85</v>
      </c>
      <c r="E1230" s="5"/>
      <c r="F1230" s="4"/>
      <c r="G1230" s="4"/>
      <c r="H1230" s="4"/>
      <c r="I1230" s="4"/>
      <c r="J1230" s="4"/>
      <c r="K1230" s="4"/>
      <c r="L1230" s="4"/>
      <c r="M1230" s="4"/>
      <c r="N1230" s="4"/>
      <c r="O1230" s="4">
        <v>2</v>
      </c>
      <c r="P1230" s="4">
        <v>5</v>
      </c>
      <c r="Q1230" s="13">
        <f t="shared" si="494"/>
        <v>0</v>
      </c>
      <c r="R1230" s="16">
        <f t="shared" si="495"/>
        <v>0</v>
      </c>
      <c r="S1230" s="16">
        <f t="shared" si="496"/>
        <v>0</v>
      </c>
      <c r="T1230" s="16">
        <f t="shared" si="497"/>
        <v>0</v>
      </c>
      <c r="U1230" s="16">
        <f t="shared" si="498"/>
        <v>0</v>
      </c>
      <c r="V1230" s="16">
        <f t="shared" si="499"/>
        <v>0</v>
      </c>
      <c r="W1230" s="16">
        <f t="shared" si="500"/>
        <v>0</v>
      </c>
      <c r="X1230" s="16">
        <f t="shared" si="501"/>
        <v>0</v>
      </c>
      <c r="Y1230" s="16">
        <f t="shared" si="502"/>
        <v>0</v>
      </c>
      <c r="Z1230" s="16">
        <f t="shared" si="503"/>
        <v>0</v>
      </c>
      <c r="AA1230" s="16">
        <f t="shared" si="504"/>
        <v>0.5714285714285714</v>
      </c>
      <c r="AB1230" s="17">
        <f t="shared" si="505"/>
        <v>1.4285714285714286</v>
      </c>
      <c r="AC1230" s="15">
        <v>862.49</v>
      </c>
      <c r="AD1230" s="14">
        <f>AVERAGE(Tabela1[[#This Row],[202407-JUL]:[202506-JUN]])</f>
        <v>3.5</v>
      </c>
      <c r="AE1230" s="14">
        <f t="shared" si="506"/>
        <v>3.5</v>
      </c>
      <c r="AF1230" s="5">
        <v>0</v>
      </c>
      <c r="AG1230" s="6">
        <v>53</v>
      </c>
      <c r="AH1230" s="4">
        <v>0</v>
      </c>
      <c r="AI1230" s="23">
        <f>SUM(Tabela1[[#This Row],[ESTOQUE RJ]:[ESTOQUE SC]])</f>
        <v>53</v>
      </c>
      <c r="AJ1230" s="4">
        <v>0</v>
      </c>
      <c r="AK1230" s="4">
        <v>0</v>
      </c>
      <c r="AL1230" s="24">
        <f>SUM(Tabela1[[#This Row],[QTD CONTAINER]:[QTD FÁBRICA]])</f>
        <v>0</v>
      </c>
      <c r="AM1230" s="7">
        <f t="shared" si="507"/>
        <v>15.142857142857142</v>
      </c>
      <c r="AN1230" s="7">
        <f t="shared" si="508"/>
        <v>0</v>
      </c>
      <c r="AO1230" s="8">
        <f t="shared" si="509"/>
        <v>0</v>
      </c>
      <c r="AP1230" s="9">
        <f t="shared" si="510"/>
        <v>0</v>
      </c>
      <c r="AQ1230" s="25">
        <f t="shared" si="511"/>
        <v>15.142857142857142</v>
      </c>
      <c r="AR1230" s="18">
        <f t="shared" si="512"/>
        <v>15.142857142857142</v>
      </c>
      <c r="AS1230" s="7">
        <f t="shared" si="513"/>
        <v>0</v>
      </c>
      <c r="AT1230" s="8">
        <f t="shared" si="514"/>
        <v>0</v>
      </c>
      <c r="AU1230" s="9">
        <f t="shared" si="515"/>
        <v>0</v>
      </c>
      <c r="AV1230" s="10">
        <f t="shared" si="516"/>
        <v>15.142857142857142</v>
      </c>
      <c r="AW1230" s="22">
        <f t="shared" si="517"/>
        <v>0</v>
      </c>
      <c r="AX1230" s="5">
        <f t="shared" si="518"/>
        <v>0</v>
      </c>
      <c r="AY1230" s="4">
        <f>IF(
  AND(Tabela1[[#This Row],[GRUPO | ITEM]]="PALHETAS",NOT(OR(MID(Tabela1[[#This Row],[ITEM]],1,5)="YN-PF",MID(Tabela1[[#This Row],[ITEM]],1,5)="YN-PC"))),
  0,
  IF(
    ROUNDUP(
      IF(
        IF(D1230="A",13-SUM(AR1230:AU1230),IF(D1230="B",11-SUM(AR1230:AU1230),IF(D1230="C",7-SUM(AR1230:AU1230))))
        &lt;0,
        0,
        IF(D1230="A",13-SUM(AR1230:AU1230),IF(D1230="B",11-SUM(AR1230:AU1230),IF(D1230="C",7-SUM(AR1230:AU1230))))
      )
      *AE1230/C1230, 0
    )
    *C1230 = 0,
    0,
    ROUNDUP(
      IF(
        IF(D1230="A",13-SUM(AR1230:AU1230),IF(D1230="B",11-SUM(AR1230:AU1230),IF(D1230="C",7-SUM(AR1230:AU1230))))
        &lt;0,
        0,
        IF(D1230="A",13-SUM(AR1230:AU1230),IF(D1230="B",11-SUM(AR1230:AU1230),IF(D1230="C",7-SUM(AR1230:AU1230))))
      )
      *AE1230/C1230, 0
    ) *C1230
  )
)</f>
        <v>0</v>
      </c>
      <c r="AZ1230" s="26">
        <f>IF(OR(COUNTIF(AB1230,"&gt;="&amp;1.5)+COUNTIF(AA1230,"&gt;="&amp;1.5)+COUNTIF(Z1230,"&gt;="&amp;1.5)+COUNTIF(Y1230,"&gt;="&amp;1.5)+COUNTIF(X1230,"&gt;="&amp;1.5)&gt;=2,COUNTIF(AB1230,"&gt;="&amp;2)&gt;=1,AND(AA1230&gt;=1.5,AB1230&lt;=0.3,AI1230=0)),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+IFERROR(BA1230*C1230,0),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+IFERROR(BA1230*C1230,0),
IFERROR(AVERAGEIF(Tabela1[[#This Row],[COMPRA PADRÃO]:[COMPRA &gt;30%]],"&gt;"&amp;0,Tabela1[[#This Row],[COMPRA PADRÃO]:[COMPRA &gt;30%]]),
0))/Tabela1[[#This Row],[U/CX]],0)*Tabela1[[#This Row],[U/CX]])</f>
        <v>0</v>
      </c>
      <c r="BA1230" s="36"/>
      <c r="BB1230" s="19"/>
      <c r="BC1230" s="5"/>
      <c r="BD1230" s="43">
        <f t="shared" si="519"/>
        <v>2.6415094339622643E-2</v>
      </c>
      <c r="BE1230" s="44">
        <f>Tabela1[[#This Row],[MÉDIA DIÁRIA]]*180</f>
        <v>4.7547169811320753</v>
      </c>
      <c r="BF1230" s="44">
        <f>Tabela1[[#This Row],[MÉDIA DIÁRIA]]*IF(Tabela1[[#This Row],[ABC FAT]]="A",(13*22),IF(Tabela1[[#This Row],[ABC FAT]]="B",(9*22),IF(Tabela1[[#This Row],[ABC FAT]]="C",(3*22),0)))</f>
        <v>1.7433962264150944</v>
      </c>
      <c r="BG1230" s="44">
        <f>SUM(Tabela1[[#This Row],[ESTOQUE TOTAL]],Tabela1[[#This Row],[TRÂNSITO TOTAL]])</f>
        <v>53</v>
      </c>
      <c r="BH12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1" spans="1:61" x14ac:dyDescent="0.2">
      <c r="A1231" s="4" t="s">
        <v>1149</v>
      </c>
      <c r="B1231" s="4" t="s">
        <v>1375</v>
      </c>
      <c r="C1231" s="4">
        <v>15</v>
      </c>
      <c r="D1231" s="4" t="s">
        <v>85</v>
      </c>
      <c r="E1231" s="5"/>
      <c r="F1231" s="4"/>
      <c r="G1231" s="4"/>
      <c r="H1231" s="4"/>
      <c r="I1231" s="4"/>
      <c r="J1231" s="4"/>
      <c r="K1231" s="4"/>
      <c r="L1231" s="4"/>
      <c r="M1231" s="4"/>
      <c r="N1231" s="4"/>
      <c r="O1231" s="4">
        <v>2</v>
      </c>
      <c r="P1231" s="4">
        <v>5</v>
      </c>
      <c r="Q1231" s="13">
        <f t="shared" si="494"/>
        <v>0</v>
      </c>
      <c r="R1231" s="16">
        <f t="shared" si="495"/>
        <v>0</v>
      </c>
      <c r="S1231" s="16">
        <f t="shared" si="496"/>
        <v>0</v>
      </c>
      <c r="T1231" s="16">
        <f t="shared" si="497"/>
        <v>0</v>
      </c>
      <c r="U1231" s="16">
        <f t="shared" si="498"/>
        <v>0</v>
      </c>
      <c r="V1231" s="16">
        <f t="shared" si="499"/>
        <v>0</v>
      </c>
      <c r="W1231" s="16">
        <f t="shared" si="500"/>
        <v>0</v>
      </c>
      <c r="X1231" s="16">
        <f t="shared" si="501"/>
        <v>0</v>
      </c>
      <c r="Y1231" s="16">
        <f t="shared" si="502"/>
        <v>0</v>
      </c>
      <c r="Z1231" s="16">
        <f t="shared" si="503"/>
        <v>0</v>
      </c>
      <c r="AA1231" s="16">
        <f t="shared" si="504"/>
        <v>0.5714285714285714</v>
      </c>
      <c r="AB1231" s="17">
        <f t="shared" si="505"/>
        <v>1.4285714285714286</v>
      </c>
      <c r="AC1231" s="15">
        <v>862.49</v>
      </c>
      <c r="AD1231" s="14">
        <f>AVERAGE(Tabela1[[#This Row],[202407-JUL]:[202506-JUN]])</f>
        <v>3.5</v>
      </c>
      <c r="AE1231" s="14">
        <f t="shared" si="506"/>
        <v>3.5</v>
      </c>
      <c r="AF1231" s="5">
        <v>0</v>
      </c>
      <c r="AG1231" s="6">
        <v>53</v>
      </c>
      <c r="AH1231" s="4">
        <v>0</v>
      </c>
      <c r="AI1231" s="23">
        <f>SUM(Tabela1[[#This Row],[ESTOQUE RJ]:[ESTOQUE SC]])</f>
        <v>53</v>
      </c>
      <c r="AJ1231" s="4">
        <v>0</v>
      </c>
      <c r="AK1231" s="4">
        <v>0</v>
      </c>
      <c r="AL1231" s="24">
        <f>SUM(Tabela1[[#This Row],[QTD CONTAINER]:[QTD FÁBRICA]])</f>
        <v>0</v>
      </c>
      <c r="AM1231" s="7">
        <f t="shared" si="507"/>
        <v>15.142857142857142</v>
      </c>
      <c r="AN1231" s="7">
        <f t="shared" si="508"/>
        <v>0</v>
      </c>
      <c r="AO1231" s="8">
        <f t="shared" si="509"/>
        <v>0</v>
      </c>
      <c r="AP1231" s="9">
        <f t="shared" si="510"/>
        <v>0</v>
      </c>
      <c r="AQ1231" s="25">
        <f t="shared" si="511"/>
        <v>15.142857142857142</v>
      </c>
      <c r="AR1231" s="18">
        <f t="shared" si="512"/>
        <v>15.142857142857142</v>
      </c>
      <c r="AS1231" s="7">
        <f t="shared" si="513"/>
        <v>0</v>
      </c>
      <c r="AT1231" s="8">
        <f t="shared" si="514"/>
        <v>0</v>
      </c>
      <c r="AU1231" s="9">
        <f t="shared" si="515"/>
        <v>0</v>
      </c>
      <c r="AV1231" s="10">
        <f t="shared" si="516"/>
        <v>15.142857142857142</v>
      </c>
      <c r="AW1231" s="22">
        <f t="shared" si="517"/>
        <v>0</v>
      </c>
      <c r="AX1231" s="5">
        <f t="shared" si="518"/>
        <v>0</v>
      </c>
      <c r="AY1231" s="4">
        <f>IF(
  AND(Tabela1[[#This Row],[GRUPO | ITEM]]="PALHETAS",NOT(OR(MID(Tabela1[[#This Row],[ITEM]],1,5)="YN-PF",MID(Tabela1[[#This Row],[ITEM]],1,5)="YN-PC"))),
  0,
  IF(
    ROUNDUP(
      IF(
        IF(D1231="A",13-SUM(AR1231:AU1231),IF(D1231="B",11-SUM(AR1231:AU1231),IF(D1231="C",7-SUM(AR1231:AU1231))))
        &lt;0,
        0,
        IF(D1231="A",13-SUM(AR1231:AU1231),IF(D1231="B",11-SUM(AR1231:AU1231),IF(D1231="C",7-SUM(AR1231:AU1231))))
      )
      *AE1231/C1231, 0
    )
    *C1231 = 0,
    0,
    ROUNDUP(
      IF(
        IF(D1231="A",13-SUM(AR1231:AU1231),IF(D1231="B",11-SUM(AR1231:AU1231),IF(D1231="C",7-SUM(AR1231:AU1231))))
        &lt;0,
        0,
        IF(D1231="A",13-SUM(AR1231:AU1231),IF(D1231="B",11-SUM(AR1231:AU1231),IF(D1231="C",7-SUM(AR1231:AU1231))))
      )
      *AE1231/C1231, 0
    ) *C1231
  )
)</f>
        <v>0</v>
      </c>
      <c r="AZ1231" s="26">
        <f>IF(OR(COUNTIF(AB1231,"&gt;="&amp;1.5)+COUNTIF(AA1231,"&gt;="&amp;1.5)+COUNTIF(Z1231,"&gt;="&amp;1.5)+COUNTIF(Y1231,"&gt;="&amp;1.5)+COUNTIF(X1231,"&gt;="&amp;1.5)&gt;=2,COUNTIF(AB1231,"&gt;="&amp;2)&gt;=1,AND(AA1231&gt;=1.5,AB1231&lt;=0.3,AI1231=0)),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+IFERROR(BA1231*C1231,0),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+IFERROR(BA1231*C1231,0),
IFERROR(AVERAGEIF(Tabela1[[#This Row],[COMPRA PADRÃO]:[COMPRA &gt;30%]],"&gt;"&amp;0,Tabela1[[#This Row],[COMPRA PADRÃO]:[COMPRA &gt;30%]]),
0))/Tabela1[[#This Row],[U/CX]],0)*Tabela1[[#This Row],[U/CX]])</f>
        <v>0</v>
      </c>
      <c r="BA1231" s="36"/>
      <c r="BB1231" s="19"/>
      <c r="BC1231" s="5"/>
      <c r="BD1231" s="43">
        <f t="shared" si="519"/>
        <v>2.6415094339622643E-2</v>
      </c>
      <c r="BE1231" s="44">
        <f>Tabela1[[#This Row],[MÉDIA DIÁRIA]]*180</f>
        <v>4.7547169811320753</v>
      </c>
      <c r="BF1231" s="44">
        <f>Tabela1[[#This Row],[MÉDIA DIÁRIA]]*IF(Tabela1[[#This Row],[ABC FAT]]="A",(13*22),IF(Tabela1[[#This Row],[ABC FAT]]="B",(9*22),IF(Tabela1[[#This Row],[ABC FAT]]="C",(3*22),0)))</f>
        <v>1.7433962264150944</v>
      </c>
      <c r="BG1231" s="44">
        <f>SUM(Tabela1[[#This Row],[ESTOQUE TOTAL]],Tabela1[[#This Row],[TRÂNSITO TOTAL]])</f>
        <v>53</v>
      </c>
      <c r="BH12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2" spans="1:61" x14ac:dyDescent="0.2">
      <c r="A1232" s="4" t="s">
        <v>1149</v>
      </c>
      <c r="B1232" s="4" t="s">
        <v>1380</v>
      </c>
      <c r="C1232" s="4">
        <v>15</v>
      </c>
      <c r="D1232" s="4" t="s">
        <v>85</v>
      </c>
      <c r="E1232" s="5"/>
      <c r="F1232" s="4"/>
      <c r="G1232" s="4"/>
      <c r="H1232" s="4"/>
      <c r="I1232" s="4"/>
      <c r="J1232" s="4"/>
      <c r="K1232" s="4"/>
      <c r="L1232" s="4"/>
      <c r="M1232" s="4"/>
      <c r="N1232" s="4"/>
      <c r="O1232" s="4">
        <v>2</v>
      </c>
      <c r="P1232" s="4">
        <v>5</v>
      </c>
      <c r="Q1232" s="13">
        <f t="shared" si="494"/>
        <v>0</v>
      </c>
      <c r="R1232" s="16">
        <f t="shared" si="495"/>
        <v>0</v>
      </c>
      <c r="S1232" s="16">
        <f t="shared" si="496"/>
        <v>0</v>
      </c>
      <c r="T1232" s="16">
        <f t="shared" si="497"/>
        <v>0</v>
      </c>
      <c r="U1232" s="16">
        <f t="shared" si="498"/>
        <v>0</v>
      </c>
      <c r="V1232" s="16">
        <f t="shared" si="499"/>
        <v>0</v>
      </c>
      <c r="W1232" s="16">
        <f t="shared" si="500"/>
        <v>0</v>
      </c>
      <c r="X1232" s="16">
        <f t="shared" si="501"/>
        <v>0</v>
      </c>
      <c r="Y1232" s="16">
        <f t="shared" si="502"/>
        <v>0</v>
      </c>
      <c r="Z1232" s="16">
        <f t="shared" si="503"/>
        <v>0</v>
      </c>
      <c r="AA1232" s="16">
        <f t="shared" si="504"/>
        <v>0.5714285714285714</v>
      </c>
      <c r="AB1232" s="17">
        <f t="shared" si="505"/>
        <v>1.4285714285714286</v>
      </c>
      <c r="AC1232" s="15">
        <v>862.49</v>
      </c>
      <c r="AD1232" s="14">
        <f>AVERAGE(Tabela1[[#This Row],[202407-JUL]:[202506-JUN]])</f>
        <v>3.5</v>
      </c>
      <c r="AE1232" s="14">
        <f t="shared" si="506"/>
        <v>3.5</v>
      </c>
      <c r="AF1232" s="5">
        <v>0</v>
      </c>
      <c r="AG1232" s="6">
        <v>53</v>
      </c>
      <c r="AH1232" s="4">
        <v>0</v>
      </c>
      <c r="AI1232" s="23">
        <f>SUM(Tabela1[[#This Row],[ESTOQUE RJ]:[ESTOQUE SC]])</f>
        <v>53</v>
      </c>
      <c r="AJ1232" s="4">
        <v>0</v>
      </c>
      <c r="AK1232" s="4">
        <v>0</v>
      </c>
      <c r="AL1232" s="24">
        <f>SUM(Tabela1[[#This Row],[QTD CONTAINER]:[QTD FÁBRICA]])</f>
        <v>0</v>
      </c>
      <c r="AM1232" s="7">
        <f t="shared" si="507"/>
        <v>15.142857142857142</v>
      </c>
      <c r="AN1232" s="7">
        <f t="shared" si="508"/>
        <v>0</v>
      </c>
      <c r="AO1232" s="8">
        <f t="shared" si="509"/>
        <v>0</v>
      </c>
      <c r="AP1232" s="9">
        <f t="shared" si="510"/>
        <v>0</v>
      </c>
      <c r="AQ1232" s="25">
        <f t="shared" si="511"/>
        <v>15.142857142857142</v>
      </c>
      <c r="AR1232" s="18">
        <f t="shared" si="512"/>
        <v>15.142857142857142</v>
      </c>
      <c r="AS1232" s="7">
        <f t="shared" si="513"/>
        <v>0</v>
      </c>
      <c r="AT1232" s="8">
        <f t="shared" si="514"/>
        <v>0</v>
      </c>
      <c r="AU1232" s="9">
        <f t="shared" si="515"/>
        <v>0</v>
      </c>
      <c r="AV1232" s="10">
        <f t="shared" si="516"/>
        <v>15.142857142857142</v>
      </c>
      <c r="AW1232" s="22">
        <f t="shared" si="517"/>
        <v>0</v>
      </c>
      <c r="AX1232" s="5">
        <f t="shared" si="518"/>
        <v>0</v>
      </c>
      <c r="AY1232" s="4">
        <f>IF(
  AND(Tabela1[[#This Row],[GRUPO | ITEM]]="PALHETAS",NOT(OR(MID(Tabela1[[#This Row],[ITEM]],1,5)="YN-PF",MID(Tabela1[[#This Row],[ITEM]],1,5)="YN-PC"))),
  0,
  IF(
    ROUNDUP(
      IF(
        IF(D1232="A",13-SUM(AR1232:AU1232),IF(D1232="B",11-SUM(AR1232:AU1232),IF(D1232="C",7-SUM(AR1232:AU1232))))
        &lt;0,
        0,
        IF(D1232="A",13-SUM(AR1232:AU1232),IF(D1232="B",11-SUM(AR1232:AU1232),IF(D1232="C",7-SUM(AR1232:AU1232))))
      )
      *AE1232/C1232, 0
    )
    *C1232 = 0,
    0,
    ROUNDUP(
      IF(
        IF(D1232="A",13-SUM(AR1232:AU1232),IF(D1232="B",11-SUM(AR1232:AU1232),IF(D1232="C",7-SUM(AR1232:AU1232))))
        &lt;0,
        0,
        IF(D1232="A",13-SUM(AR1232:AU1232),IF(D1232="B",11-SUM(AR1232:AU1232),IF(D1232="C",7-SUM(AR1232:AU1232))))
      )
      *AE1232/C1232, 0
    ) *C1232
  )
)</f>
        <v>0</v>
      </c>
      <c r="AZ1232" s="26">
        <f>IF(OR(COUNTIF(AB1232,"&gt;="&amp;1.5)+COUNTIF(AA1232,"&gt;="&amp;1.5)+COUNTIF(Z1232,"&gt;="&amp;1.5)+COUNTIF(Y1232,"&gt;="&amp;1.5)+COUNTIF(X1232,"&gt;="&amp;1.5)&gt;=2,COUNTIF(AB1232,"&gt;="&amp;2)&gt;=1,AND(AA1232&gt;=1.5,AB1232&lt;=0.3,AI1232=0)),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+IFERROR(BA1232*C1232,0),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+IFERROR(BA1232*C1232,0),
IFERROR(AVERAGEIF(Tabela1[[#This Row],[COMPRA PADRÃO]:[COMPRA &gt;30%]],"&gt;"&amp;0,Tabela1[[#This Row],[COMPRA PADRÃO]:[COMPRA &gt;30%]]),
0))/Tabela1[[#This Row],[U/CX]],0)*Tabela1[[#This Row],[U/CX]])</f>
        <v>0</v>
      </c>
      <c r="BA1232" s="36"/>
      <c r="BB1232" s="19"/>
      <c r="BC1232" s="41"/>
      <c r="BD1232" s="43">
        <f t="shared" si="519"/>
        <v>2.6415094339622643E-2</v>
      </c>
      <c r="BE1232" s="44">
        <f>Tabela1[[#This Row],[MÉDIA DIÁRIA]]*180</f>
        <v>4.7547169811320753</v>
      </c>
      <c r="BF1232" s="44">
        <f>Tabela1[[#This Row],[MÉDIA DIÁRIA]]*IF(Tabela1[[#This Row],[ABC FAT]]="A",(13*22),IF(Tabela1[[#This Row],[ABC FAT]]="B",(9*22),IF(Tabela1[[#This Row],[ABC FAT]]="C",(3*22),0)))</f>
        <v>1.7433962264150944</v>
      </c>
      <c r="BG1232" s="44">
        <f>SUM(Tabela1[[#This Row],[ESTOQUE TOTAL]],Tabela1[[#This Row],[TRÂNSITO TOTAL]])</f>
        <v>53</v>
      </c>
      <c r="BH12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3" spans="1:61" x14ac:dyDescent="0.2">
      <c r="A1233" s="4" t="s">
        <v>1149</v>
      </c>
      <c r="B1233" s="4" t="s">
        <v>1370</v>
      </c>
      <c r="C1233" s="4">
        <v>15</v>
      </c>
      <c r="D1233" s="4" t="s">
        <v>85</v>
      </c>
      <c r="E1233" s="5"/>
      <c r="F1233" s="4"/>
      <c r="G1233" s="4"/>
      <c r="H1233" s="4"/>
      <c r="I1233" s="4"/>
      <c r="J1233" s="4"/>
      <c r="K1233" s="4"/>
      <c r="L1233" s="4"/>
      <c r="M1233" s="4"/>
      <c r="N1233" s="4"/>
      <c r="O1233" s="4">
        <v>2</v>
      </c>
      <c r="P1233" s="4">
        <v>5</v>
      </c>
      <c r="Q1233" s="13">
        <f t="shared" si="494"/>
        <v>0</v>
      </c>
      <c r="R1233" s="16">
        <f t="shared" si="495"/>
        <v>0</v>
      </c>
      <c r="S1233" s="16">
        <f t="shared" si="496"/>
        <v>0</v>
      </c>
      <c r="T1233" s="16">
        <f t="shared" si="497"/>
        <v>0</v>
      </c>
      <c r="U1233" s="16">
        <f t="shared" si="498"/>
        <v>0</v>
      </c>
      <c r="V1233" s="16">
        <f t="shared" si="499"/>
        <v>0</v>
      </c>
      <c r="W1233" s="16">
        <f t="shared" si="500"/>
        <v>0</v>
      </c>
      <c r="X1233" s="16">
        <f t="shared" si="501"/>
        <v>0</v>
      </c>
      <c r="Y1233" s="16">
        <f t="shared" si="502"/>
        <v>0</v>
      </c>
      <c r="Z1233" s="16">
        <f t="shared" si="503"/>
        <v>0</v>
      </c>
      <c r="AA1233" s="16">
        <f t="shared" si="504"/>
        <v>0.5714285714285714</v>
      </c>
      <c r="AB1233" s="17">
        <f t="shared" si="505"/>
        <v>1.4285714285714286</v>
      </c>
      <c r="AC1233" s="15">
        <v>862.49</v>
      </c>
      <c r="AD1233" s="14">
        <f>AVERAGE(Tabela1[[#This Row],[202407-JUL]:[202506-JUN]])</f>
        <v>3.5</v>
      </c>
      <c r="AE1233" s="14">
        <f t="shared" si="506"/>
        <v>3.5</v>
      </c>
      <c r="AF1233" s="5">
        <v>0</v>
      </c>
      <c r="AG1233" s="6">
        <v>53</v>
      </c>
      <c r="AH1233" s="4">
        <v>0</v>
      </c>
      <c r="AI1233" s="23">
        <f>SUM(Tabela1[[#This Row],[ESTOQUE RJ]:[ESTOQUE SC]])</f>
        <v>53</v>
      </c>
      <c r="AJ1233" s="4">
        <v>0</v>
      </c>
      <c r="AK1233" s="4">
        <v>0</v>
      </c>
      <c r="AL1233" s="24">
        <f>SUM(Tabela1[[#This Row],[QTD CONTAINER]:[QTD FÁBRICA]])</f>
        <v>0</v>
      </c>
      <c r="AM1233" s="7">
        <f t="shared" si="507"/>
        <v>15.142857142857142</v>
      </c>
      <c r="AN1233" s="7">
        <f t="shared" si="508"/>
        <v>0</v>
      </c>
      <c r="AO1233" s="8">
        <f t="shared" si="509"/>
        <v>0</v>
      </c>
      <c r="AP1233" s="9">
        <f t="shared" si="510"/>
        <v>0</v>
      </c>
      <c r="AQ1233" s="25">
        <f t="shared" si="511"/>
        <v>15.142857142857142</v>
      </c>
      <c r="AR1233" s="18">
        <f t="shared" si="512"/>
        <v>15.142857142857142</v>
      </c>
      <c r="AS1233" s="7">
        <f t="shared" si="513"/>
        <v>0</v>
      </c>
      <c r="AT1233" s="8">
        <f t="shared" si="514"/>
        <v>0</v>
      </c>
      <c r="AU1233" s="9">
        <f t="shared" si="515"/>
        <v>0</v>
      </c>
      <c r="AV1233" s="10">
        <f t="shared" si="516"/>
        <v>15.142857142857142</v>
      </c>
      <c r="AW1233" s="22">
        <f t="shared" si="517"/>
        <v>0</v>
      </c>
      <c r="AX1233" s="5">
        <f t="shared" si="518"/>
        <v>0</v>
      </c>
      <c r="AY1233" s="4">
        <f>IF(
  AND(Tabela1[[#This Row],[GRUPO | ITEM]]="PALHETAS",NOT(OR(MID(Tabela1[[#This Row],[ITEM]],1,5)="YN-PF",MID(Tabela1[[#This Row],[ITEM]],1,5)="YN-PC"))),
  0,
  IF(
    ROUNDUP(
      IF(
        IF(D1233="A",13-SUM(AR1233:AU1233),IF(D1233="B",11-SUM(AR1233:AU1233),IF(D1233="C",7-SUM(AR1233:AU1233))))
        &lt;0,
        0,
        IF(D1233="A",13-SUM(AR1233:AU1233),IF(D1233="B",11-SUM(AR1233:AU1233),IF(D1233="C",7-SUM(AR1233:AU1233))))
      )
      *AE1233/C1233, 0
    )
    *C1233 = 0,
    0,
    ROUNDUP(
      IF(
        IF(D1233="A",13-SUM(AR1233:AU1233),IF(D1233="B",11-SUM(AR1233:AU1233),IF(D1233="C",7-SUM(AR1233:AU1233))))
        &lt;0,
        0,
        IF(D1233="A",13-SUM(AR1233:AU1233),IF(D1233="B",11-SUM(AR1233:AU1233),IF(D1233="C",7-SUM(AR1233:AU1233))))
      )
      *AE1233/C1233, 0
    ) *C1233
  )
)</f>
        <v>0</v>
      </c>
      <c r="AZ1233" s="26">
        <f>IF(OR(COUNTIF(AB1233,"&gt;="&amp;1.5)+COUNTIF(AA1233,"&gt;="&amp;1.5)+COUNTIF(Z1233,"&gt;="&amp;1.5)+COUNTIF(Y1233,"&gt;="&amp;1.5)+COUNTIF(X1233,"&gt;="&amp;1.5)&gt;=2,COUNTIF(AB1233,"&gt;="&amp;2)&gt;=1,AND(AA1233&gt;=1.5,AB1233&lt;=0.3,AI1233=0)),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+IFERROR(BA1233*C1233,0),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+IFERROR(BA1233*C1233,0),
IFERROR(AVERAGEIF(Tabela1[[#This Row],[COMPRA PADRÃO]:[COMPRA &gt;30%]],"&gt;"&amp;0,Tabela1[[#This Row],[COMPRA PADRÃO]:[COMPRA &gt;30%]]),
0))/Tabela1[[#This Row],[U/CX]],0)*Tabela1[[#This Row],[U/CX]])</f>
        <v>0</v>
      </c>
      <c r="BA1233" s="36"/>
      <c r="BB1233" s="19"/>
      <c r="BC1233" s="5"/>
      <c r="BD1233" s="43">
        <f t="shared" si="519"/>
        <v>2.6415094339622643E-2</v>
      </c>
      <c r="BE1233" s="44">
        <f>Tabela1[[#This Row],[MÉDIA DIÁRIA]]*180</f>
        <v>4.7547169811320753</v>
      </c>
      <c r="BF1233" s="44">
        <f>Tabela1[[#This Row],[MÉDIA DIÁRIA]]*IF(Tabela1[[#This Row],[ABC FAT]]="A",(13*22),IF(Tabela1[[#This Row],[ABC FAT]]="B",(9*22),IF(Tabela1[[#This Row],[ABC FAT]]="C",(3*22),0)))</f>
        <v>1.7433962264150944</v>
      </c>
      <c r="BG1233" s="44">
        <f>SUM(Tabela1[[#This Row],[ESTOQUE TOTAL]],Tabela1[[#This Row],[TRÂNSITO TOTAL]])</f>
        <v>53</v>
      </c>
      <c r="BH12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4" spans="1:61" x14ac:dyDescent="0.2">
      <c r="A1234" s="4" t="s">
        <v>1149</v>
      </c>
      <c r="B1234" s="4" t="s">
        <v>1373</v>
      </c>
      <c r="C1234" s="4">
        <v>15</v>
      </c>
      <c r="D1234" s="4" t="s">
        <v>85</v>
      </c>
      <c r="E1234" s="5"/>
      <c r="F1234" s="4"/>
      <c r="G1234" s="4"/>
      <c r="H1234" s="4"/>
      <c r="I1234" s="4"/>
      <c r="J1234" s="4"/>
      <c r="K1234" s="4"/>
      <c r="L1234" s="4"/>
      <c r="M1234" s="4"/>
      <c r="N1234" s="4"/>
      <c r="O1234" s="4">
        <v>2</v>
      </c>
      <c r="P1234" s="4">
        <v>5</v>
      </c>
      <c r="Q1234" s="13">
        <f t="shared" si="494"/>
        <v>0</v>
      </c>
      <c r="R1234" s="16">
        <f t="shared" si="495"/>
        <v>0</v>
      </c>
      <c r="S1234" s="16">
        <f t="shared" si="496"/>
        <v>0</v>
      </c>
      <c r="T1234" s="16">
        <f t="shared" si="497"/>
        <v>0</v>
      </c>
      <c r="U1234" s="16">
        <f t="shared" si="498"/>
        <v>0</v>
      </c>
      <c r="V1234" s="16">
        <f t="shared" si="499"/>
        <v>0</v>
      </c>
      <c r="W1234" s="16">
        <f t="shared" si="500"/>
        <v>0</v>
      </c>
      <c r="X1234" s="16">
        <f t="shared" si="501"/>
        <v>0</v>
      </c>
      <c r="Y1234" s="16">
        <f t="shared" si="502"/>
        <v>0</v>
      </c>
      <c r="Z1234" s="16">
        <f t="shared" si="503"/>
        <v>0</v>
      </c>
      <c r="AA1234" s="16">
        <f t="shared" si="504"/>
        <v>0.5714285714285714</v>
      </c>
      <c r="AB1234" s="17">
        <f t="shared" si="505"/>
        <v>1.4285714285714286</v>
      </c>
      <c r="AC1234" s="15">
        <v>862.49</v>
      </c>
      <c r="AD1234" s="14">
        <f>AVERAGE(Tabela1[[#This Row],[202407-JUL]:[202506-JUN]])</f>
        <v>3.5</v>
      </c>
      <c r="AE1234" s="14">
        <f t="shared" si="506"/>
        <v>3.5</v>
      </c>
      <c r="AF1234" s="5">
        <v>0</v>
      </c>
      <c r="AG1234" s="6">
        <v>53</v>
      </c>
      <c r="AH1234" s="4">
        <v>0</v>
      </c>
      <c r="AI1234" s="23">
        <f>SUM(Tabela1[[#This Row],[ESTOQUE RJ]:[ESTOQUE SC]])</f>
        <v>53</v>
      </c>
      <c r="AJ1234" s="4">
        <v>0</v>
      </c>
      <c r="AK1234" s="4">
        <v>0</v>
      </c>
      <c r="AL1234" s="24">
        <f>SUM(Tabela1[[#This Row],[QTD CONTAINER]:[QTD FÁBRICA]])</f>
        <v>0</v>
      </c>
      <c r="AM1234" s="7">
        <f t="shared" si="507"/>
        <v>15.142857142857142</v>
      </c>
      <c r="AN1234" s="7">
        <f t="shared" si="508"/>
        <v>0</v>
      </c>
      <c r="AO1234" s="8">
        <f t="shared" si="509"/>
        <v>0</v>
      </c>
      <c r="AP1234" s="9">
        <f t="shared" si="510"/>
        <v>0</v>
      </c>
      <c r="AQ1234" s="25">
        <f t="shared" si="511"/>
        <v>15.142857142857142</v>
      </c>
      <c r="AR1234" s="18">
        <f t="shared" si="512"/>
        <v>15.142857142857142</v>
      </c>
      <c r="AS1234" s="7">
        <f t="shared" si="513"/>
        <v>0</v>
      </c>
      <c r="AT1234" s="8">
        <f t="shared" si="514"/>
        <v>0</v>
      </c>
      <c r="AU1234" s="9">
        <f t="shared" si="515"/>
        <v>0</v>
      </c>
      <c r="AV1234" s="10">
        <f t="shared" si="516"/>
        <v>15.142857142857142</v>
      </c>
      <c r="AW1234" s="22">
        <f t="shared" si="517"/>
        <v>0</v>
      </c>
      <c r="AX1234" s="5">
        <f t="shared" si="518"/>
        <v>0</v>
      </c>
      <c r="AY1234" s="4">
        <f>IF(
  AND(Tabela1[[#This Row],[GRUPO | ITEM]]="PALHETAS",NOT(OR(MID(Tabela1[[#This Row],[ITEM]],1,5)="YN-PF",MID(Tabela1[[#This Row],[ITEM]],1,5)="YN-PC"))),
  0,
  IF(
    ROUNDUP(
      IF(
        IF(D1234="A",13-SUM(AR1234:AU1234),IF(D1234="B",11-SUM(AR1234:AU1234),IF(D1234="C",7-SUM(AR1234:AU1234))))
        &lt;0,
        0,
        IF(D1234="A",13-SUM(AR1234:AU1234),IF(D1234="B",11-SUM(AR1234:AU1234),IF(D1234="C",7-SUM(AR1234:AU1234))))
      )
      *AE1234/C1234, 0
    )
    *C1234 = 0,
    0,
    ROUNDUP(
      IF(
        IF(D1234="A",13-SUM(AR1234:AU1234),IF(D1234="B",11-SUM(AR1234:AU1234),IF(D1234="C",7-SUM(AR1234:AU1234))))
        &lt;0,
        0,
        IF(D1234="A",13-SUM(AR1234:AU1234),IF(D1234="B",11-SUM(AR1234:AU1234),IF(D1234="C",7-SUM(AR1234:AU1234))))
      )
      *AE1234/C1234, 0
    ) *C1234
  )
)</f>
        <v>0</v>
      </c>
      <c r="AZ1234" s="26">
        <f>IF(OR(COUNTIF(AB1234,"&gt;="&amp;1.5)+COUNTIF(AA1234,"&gt;="&amp;1.5)+COUNTIF(Z1234,"&gt;="&amp;1.5)+COUNTIF(Y1234,"&gt;="&amp;1.5)+COUNTIF(X1234,"&gt;="&amp;1.5)&gt;=2,COUNTIF(AB1234,"&gt;="&amp;2)&gt;=1,AND(AA1234&gt;=1.5,AB1234&lt;=0.3,AI1234=0)),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+IFERROR(BA1234*C1234,0),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+IFERROR(BA1234*C1234,0),
IFERROR(AVERAGEIF(Tabela1[[#This Row],[COMPRA PADRÃO]:[COMPRA &gt;30%]],"&gt;"&amp;0,Tabela1[[#This Row],[COMPRA PADRÃO]:[COMPRA &gt;30%]]),
0))/Tabela1[[#This Row],[U/CX]],0)*Tabela1[[#This Row],[U/CX]])</f>
        <v>0</v>
      </c>
      <c r="BA1234" s="36"/>
      <c r="BB1234" s="19"/>
      <c r="BC1234" s="5"/>
      <c r="BD1234" s="43">
        <f t="shared" si="519"/>
        <v>2.6415094339622643E-2</v>
      </c>
      <c r="BE1234" s="44">
        <f>Tabela1[[#This Row],[MÉDIA DIÁRIA]]*180</f>
        <v>4.7547169811320753</v>
      </c>
      <c r="BF1234" s="44">
        <f>Tabela1[[#This Row],[MÉDIA DIÁRIA]]*IF(Tabela1[[#This Row],[ABC FAT]]="A",(13*22),IF(Tabela1[[#This Row],[ABC FAT]]="B",(9*22),IF(Tabela1[[#This Row],[ABC FAT]]="C",(3*22),0)))</f>
        <v>1.7433962264150944</v>
      </c>
      <c r="BG1234" s="44">
        <f>SUM(Tabela1[[#This Row],[ESTOQUE TOTAL]],Tabela1[[#This Row],[TRÂNSITO TOTAL]])</f>
        <v>53</v>
      </c>
      <c r="BH12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5" spans="1:61" x14ac:dyDescent="0.2">
      <c r="A1235" s="4" t="s">
        <v>1149</v>
      </c>
      <c r="B1235" s="4" t="s">
        <v>1377</v>
      </c>
      <c r="C1235" s="4">
        <v>15</v>
      </c>
      <c r="D1235" s="4" t="s">
        <v>85</v>
      </c>
      <c r="E1235" s="5"/>
      <c r="F1235" s="4"/>
      <c r="G1235" s="4"/>
      <c r="H1235" s="4"/>
      <c r="I1235" s="4"/>
      <c r="J1235" s="4"/>
      <c r="K1235" s="4"/>
      <c r="L1235" s="4"/>
      <c r="M1235" s="4"/>
      <c r="N1235" s="4"/>
      <c r="O1235" s="4">
        <v>2</v>
      </c>
      <c r="P1235" s="4">
        <v>5</v>
      </c>
      <c r="Q1235" s="13">
        <f t="shared" si="494"/>
        <v>0</v>
      </c>
      <c r="R1235" s="16">
        <f t="shared" si="495"/>
        <v>0</v>
      </c>
      <c r="S1235" s="16">
        <f t="shared" si="496"/>
        <v>0</v>
      </c>
      <c r="T1235" s="16">
        <f t="shared" si="497"/>
        <v>0</v>
      </c>
      <c r="U1235" s="16">
        <f t="shared" si="498"/>
        <v>0</v>
      </c>
      <c r="V1235" s="16">
        <f t="shared" si="499"/>
        <v>0</v>
      </c>
      <c r="W1235" s="16">
        <f t="shared" si="500"/>
        <v>0</v>
      </c>
      <c r="X1235" s="16">
        <f t="shared" si="501"/>
        <v>0</v>
      </c>
      <c r="Y1235" s="16">
        <f t="shared" si="502"/>
        <v>0</v>
      </c>
      <c r="Z1235" s="16">
        <f t="shared" si="503"/>
        <v>0</v>
      </c>
      <c r="AA1235" s="16">
        <f t="shared" si="504"/>
        <v>0.5714285714285714</v>
      </c>
      <c r="AB1235" s="17">
        <f t="shared" si="505"/>
        <v>1.4285714285714286</v>
      </c>
      <c r="AC1235" s="15">
        <v>862.49</v>
      </c>
      <c r="AD1235" s="14">
        <f>AVERAGE(Tabela1[[#This Row],[202407-JUL]:[202506-JUN]])</f>
        <v>3.5</v>
      </c>
      <c r="AE1235" s="14">
        <f t="shared" si="506"/>
        <v>3.5</v>
      </c>
      <c r="AF1235" s="5">
        <v>0</v>
      </c>
      <c r="AG1235" s="6">
        <v>53</v>
      </c>
      <c r="AH1235" s="4">
        <v>0</v>
      </c>
      <c r="AI1235" s="23">
        <f>SUM(Tabela1[[#This Row],[ESTOQUE RJ]:[ESTOQUE SC]])</f>
        <v>53</v>
      </c>
      <c r="AJ1235" s="4">
        <v>0</v>
      </c>
      <c r="AK1235" s="4">
        <v>0</v>
      </c>
      <c r="AL1235" s="24">
        <f>SUM(Tabela1[[#This Row],[QTD CONTAINER]:[QTD FÁBRICA]])</f>
        <v>0</v>
      </c>
      <c r="AM1235" s="7">
        <f t="shared" si="507"/>
        <v>15.142857142857142</v>
      </c>
      <c r="AN1235" s="7">
        <f t="shared" si="508"/>
        <v>0</v>
      </c>
      <c r="AO1235" s="8">
        <f t="shared" si="509"/>
        <v>0</v>
      </c>
      <c r="AP1235" s="9">
        <f t="shared" si="510"/>
        <v>0</v>
      </c>
      <c r="AQ1235" s="25">
        <f t="shared" si="511"/>
        <v>15.142857142857142</v>
      </c>
      <c r="AR1235" s="18">
        <f t="shared" si="512"/>
        <v>15.142857142857142</v>
      </c>
      <c r="AS1235" s="7">
        <f t="shared" si="513"/>
        <v>0</v>
      </c>
      <c r="AT1235" s="8">
        <f t="shared" si="514"/>
        <v>0</v>
      </c>
      <c r="AU1235" s="9">
        <f t="shared" si="515"/>
        <v>0</v>
      </c>
      <c r="AV1235" s="10">
        <f t="shared" si="516"/>
        <v>15.142857142857142</v>
      </c>
      <c r="AW1235" s="22">
        <f t="shared" si="517"/>
        <v>0</v>
      </c>
      <c r="AX1235" s="5">
        <f t="shared" si="518"/>
        <v>0</v>
      </c>
      <c r="AY1235" s="4">
        <f>IF(
  AND(Tabela1[[#This Row],[GRUPO | ITEM]]="PALHETAS",NOT(OR(MID(Tabela1[[#This Row],[ITEM]],1,5)="YN-PF",MID(Tabela1[[#This Row],[ITEM]],1,5)="YN-PC"))),
  0,
  IF(
    ROUNDUP(
      IF(
        IF(D1235="A",13-SUM(AR1235:AU1235),IF(D1235="B",11-SUM(AR1235:AU1235),IF(D1235="C",7-SUM(AR1235:AU1235))))
        &lt;0,
        0,
        IF(D1235="A",13-SUM(AR1235:AU1235),IF(D1235="B",11-SUM(AR1235:AU1235),IF(D1235="C",7-SUM(AR1235:AU1235))))
      )
      *AE1235/C1235, 0
    )
    *C1235 = 0,
    0,
    ROUNDUP(
      IF(
        IF(D1235="A",13-SUM(AR1235:AU1235),IF(D1235="B",11-SUM(AR1235:AU1235),IF(D1235="C",7-SUM(AR1235:AU1235))))
        &lt;0,
        0,
        IF(D1235="A",13-SUM(AR1235:AU1235),IF(D1235="B",11-SUM(AR1235:AU1235),IF(D1235="C",7-SUM(AR1235:AU1235))))
      )
      *AE1235/C1235, 0
    ) *C1235
  )
)</f>
        <v>0</v>
      </c>
      <c r="AZ1235" s="26">
        <f>IF(OR(COUNTIF(AB1235,"&gt;="&amp;1.5)+COUNTIF(AA1235,"&gt;="&amp;1.5)+COUNTIF(Z1235,"&gt;="&amp;1.5)+COUNTIF(Y1235,"&gt;="&amp;1.5)+COUNTIF(X1235,"&gt;="&amp;1.5)&gt;=2,COUNTIF(AB1235,"&gt;="&amp;2)&gt;=1,AND(AA1235&gt;=1.5,AB1235&lt;=0.3,AI1235=0)),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+IFERROR(BA1235*C1235,0),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+IFERROR(BA1235*C1235,0),
IFERROR(AVERAGEIF(Tabela1[[#This Row],[COMPRA PADRÃO]:[COMPRA &gt;30%]],"&gt;"&amp;0,Tabela1[[#This Row],[COMPRA PADRÃO]:[COMPRA &gt;30%]]),
0))/Tabela1[[#This Row],[U/CX]],0)*Tabela1[[#This Row],[U/CX]])</f>
        <v>0</v>
      </c>
      <c r="BA1235" s="36"/>
      <c r="BB1235" s="19"/>
      <c r="BC1235" s="5"/>
      <c r="BD1235" s="43">
        <f t="shared" si="519"/>
        <v>2.6415094339622643E-2</v>
      </c>
      <c r="BE1235" s="44">
        <f>Tabela1[[#This Row],[MÉDIA DIÁRIA]]*180</f>
        <v>4.7547169811320753</v>
      </c>
      <c r="BF1235" s="44">
        <f>Tabela1[[#This Row],[MÉDIA DIÁRIA]]*IF(Tabela1[[#This Row],[ABC FAT]]="A",(13*22),IF(Tabela1[[#This Row],[ABC FAT]]="B",(9*22),IF(Tabela1[[#This Row],[ABC FAT]]="C",(3*22),0)))</f>
        <v>1.7433962264150944</v>
      </c>
      <c r="BG1235" s="44">
        <f>SUM(Tabela1[[#This Row],[ESTOQUE TOTAL]],Tabela1[[#This Row],[TRÂNSITO TOTAL]])</f>
        <v>53</v>
      </c>
      <c r="BH12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6" spans="1:61" x14ac:dyDescent="0.2">
      <c r="A1236" s="4" t="s">
        <v>1149</v>
      </c>
      <c r="B1236" s="4" t="s">
        <v>1379</v>
      </c>
      <c r="C1236" s="4">
        <v>20</v>
      </c>
      <c r="D1236" s="4" t="s">
        <v>85</v>
      </c>
      <c r="E1236" s="5"/>
      <c r="F1236" s="4"/>
      <c r="G1236" s="4"/>
      <c r="H1236" s="4"/>
      <c r="I1236" s="4"/>
      <c r="J1236" s="4"/>
      <c r="K1236" s="4"/>
      <c r="L1236" s="4"/>
      <c r="M1236" s="4"/>
      <c r="N1236" s="4"/>
      <c r="O1236" s="4">
        <v>2</v>
      </c>
      <c r="P1236" s="4">
        <v>5</v>
      </c>
      <c r="Q1236" s="13">
        <f t="shared" si="494"/>
        <v>0</v>
      </c>
      <c r="R1236" s="16">
        <f t="shared" si="495"/>
        <v>0</v>
      </c>
      <c r="S1236" s="16">
        <f t="shared" si="496"/>
        <v>0</v>
      </c>
      <c r="T1236" s="16">
        <f t="shared" si="497"/>
        <v>0</v>
      </c>
      <c r="U1236" s="16">
        <f t="shared" si="498"/>
        <v>0</v>
      </c>
      <c r="V1236" s="16">
        <f t="shared" si="499"/>
        <v>0</v>
      </c>
      <c r="W1236" s="16">
        <f t="shared" si="500"/>
        <v>0</v>
      </c>
      <c r="X1236" s="16">
        <f t="shared" si="501"/>
        <v>0</v>
      </c>
      <c r="Y1236" s="16">
        <f t="shared" si="502"/>
        <v>0</v>
      </c>
      <c r="Z1236" s="16">
        <f t="shared" si="503"/>
        <v>0</v>
      </c>
      <c r="AA1236" s="16">
        <f t="shared" si="504"/>
        <v>0.5714285714285714</v>
      </c>
      <c r="AB1236" s="17">
        <f t="shared" si="505"/>
        <v>1.4285714285714286</v>
      </c>
      <c r="AC1236" s="15">
        <v>705.2</v>
      </c>
      <c r="AD1236" s="14">
        <f>AVERAGE(Tabela1[[#This Row],[202407-JUL]:[202506-JUN]])</f>
        <v>3.5</v>
      </c>
      <c r="AE1236" s="14">
        <f t="shared" si="506"/>
        <v>3.5</v>
      </c>
      <c r="AF1236" s="5">
        <v>0</v>
      </c>
      <c r="AG1236" s="6">
        <v>53</v>
      </c>
      <c r="AH1236" s="4">
        <v>0</v>
      </c>
      <c r="AI1236" s="23">
        <f>SUM(Tabela1[[#This Row],[ESTOQUE RJ]:[ESTOQUE SC]])</f>
        <v>53</v>
      </c>
      <c r="AJ1236" s="4">
        <v>0</v>
      </c>
      <c r="AK1236" s="4">
        <v>0</v>
      </c>
      <c r="AL1236" s="24">
        <f>SUM(Tabela1[[#This Row],[QTD CONTAINER]:[QTD FÁBRICA]])</f>
        <v>0</v>
      </c>
      <c r="AM1236" s="7">
        <f t="shared" si="507"/>
        <v>15.142857142857142</v>
      </c>
      <c r="AN1236" s="7">
        <f t="shared" si="508"/>
        <v>0</v>
      </c>
      <c r="AO1236" s="8">
        <f t="shared" si="509"/>
        <v>0</v>
      </c>
      <c r="AP1236" s="9">
        <f t="shared" si="510"/>
        <v>0</v>
      </c>
      <c r="AQ1236" s="25">
        <f t="shared" si="511"/>
        <v>15.142857142857142</v>
      </c>
      <c r="AR1236" s="18">
        <f t="shared" si="512"/>
        <v>15.142857142857142</v>
      </c>
      <c r="AS1236" s="7">
        <f t="shared" si="513"/>
        <v>0</v>
      </c>
      <c r="AT1236" s="8">
        <f t="shared" si="514"/>
        <v>0</v>
      </c>
      <c r="AU1236" s="9">
        <f t="shared" si="515"/>
        <v>0</v>
      </c>
      <c r="AV1236" s="10">
        <f t="shared" si="516"/>
        <v>15.142857142857142</v>
      </c>
      <c r="AW1236" s="22">
        <f t="shared" si="517"/>
        <v>0</v>
      </c>
      <c r="AX1236" s="5">
        <f t="shared" si="518"/>
        <v>0</v>
      </c>
      <c r="AY1236" s="4">
        <f>IF(
  AND(Tabela1[[#This Row],[GRUPO | ITEM]]="PALHETAS",NOT(OR(MID(Tabela1[[#This Row],[ITEM]],1,5)="YN-PF",MID(Tabela1[[#This Row],[ITEM]],1,5)="YN-PC"))),
  0,
  IF(
    ROUNDUP(
      IF(
        IF(D1236="A",13-SUM(AR1236:AU1236),IF(D1236="B",11-SUM(AR1236:AU1236),IF(D1236="C",7-SUM(AR1236:AU1236))))
        &lt;0,
        0,
        IF(D1236="A",13-SUM(AR1236:AU1236),IF(D1236="B",11-SUM(AR1236:AU1236),IF(D1236="C",7-SUM(AR1236:AU1236))))
      )
      *AE1236/C1236, 0
    )
    *C1236 = 0,
    0,
    ROUNDUP(
      IF(
        IF(D1236="A",13-SUM(AR1236:AU1236),IF(D1236="B",11-SUM(AR1236:AU1236),IF(D1236="C",7-SUM(AR1236:AU1236))))
        &lt;0,
        0,
        IF(D1236="A",13-SUM(AR1236:AU1236),IF(D1236="B",11-SUM(AR1236:AU1236),IF(D1236="C",7-SUM(AR1236:AU1236))))
      )
      *AE1236/C1236, 0
    ) *C1236
  )
)</f>
        <v>0</v>
      </c>
      <c r="AZ1236" s="26">
        <f>IF(OR(COUNTIF(AB1236,"&gt;="&amp;1.5)+COUNTIF(AA1236,"&gt;="&amp;1.5)+COUNTIF(Z1236,"&gt;="&amp;1.5)+COUNTIF(Y1236,"&gt;="&amp;1.5)+COUNTIF(X1236,"&gt;="&amp;1.5)&gt;=2,COUNTIF(AB1236,"&gt;="&amp;2)&gt;=1,AND(AA1236&gt;=1.5,AB1236&lt;=0.3,AI1236=0)),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+IFERROR(BA1236*C1236,0),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+IFERROR(BA1236*C1236,0),
IFERROR(AVERAGEIF(Tabela1[[#This Row],[COMPRA PADRÃO]:[COMPRA &gt;30%]],"&gt;"&amp;0,Tabela1[[#This Row],[COMPRA PADRÃO]:[COMPRA &gt;30%]]),
0))/Tabela1[[#This Row],[U/CX]],0)*Tabela1[[#This Row],[U/CX]])</f>
        <v>0</v>
      </c>
      <c r="BA1236" s="36"/>
      <c r="BB1236" s="19"/>
      <c r="BC1236" s="5"/>
      <c r="BD1236" s="43">
        <f t="shared" si="519"/>
        <v>2.6415094339622643E-2</v>
      </c>
      <c r="BE1236" s="44">
        <f>Tabela1[[#This Row],[MÉDIA DIÁRIA]]*180</f>
        <v>4.7547169811320753</v>
      </c>
      <c r="BF1236" s="44">
        <f>Tabela1[[#This Row],[MÉDIA DIÁRIA]]*IF(Tabela1[[#This Row],[ABC FAT]]="A",(13*22),IF(Tabela1[[#This Row],[ABC FAT]]="B",(9*22),IF(Tabela1[[#This Row],[ABC FAT]]="C",(3*22),0)))</f>
        <v>1.7433962264150944</v>
      </c>
      <c r="BG1236" s="44">
        <f>SUM(Tabela1[[#This Row],[ESTOQUE TOTAL]],Tabela1[[#This Row],[TRÂNSITO TOTAL]])</f>
        <v>53</v>
      </c>
      <c r="BH12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237" spans="1:61" x14ac:dyDescent="0.2">
      <c r="A1237" s="4" t="s">
        <v>210</v>
      </c>
      <c r="B1237" s="4" t="s">
        <v>1080</v>
      </c>
      <c r="C1237" s="4">
        <v>20</v>
      </c>
      <c r="D1237" s="4" t="s">
        <v>85</v>
      </c>
      <c r="E1237" s="5"/>
      <c r="F1237" s="4"/>
      <c r="G1237" s="4"/>
      <c r="H1237" s="4"/>
      <c r="I1237" s="4"/>
      <c r="J1237" s="4"/>
      <c r="K1237" s="4"/>
      <c r="L1237" s="4">
        <v>57</v>
      </c>
      <c r="M1237" s="4">
        <v>2</v>
      </c>
      <c r="N1237" s="4">
        <v>4</v>
      </c>
      <c r="O1237" s="4"/>
      <c r="P1237" s="4">
        <v>12</v>
      </c>
      <c r="Q1237" s="13">
        <f t="shared" si="494"/>
        <v>0</v>
      </c>
      <c r="R1237" s="16">
        <f t="shared" si="495"/>
        <v>0</v>
      </c>
      <c r="S1237" s="16">
        <f t="shared" si="496"/>
        <v>0</v>
      </c>
      <c r="T1237" s="16">
        <f t="shared" si="497"/>
        <v>0</v>
      </c>
      <c r="U1237" s="16">
        <f t="shared" si="498"/>
        <v>0</v>
      </c>
      <c r="V1237" s="16">
        <f t="shared" si="499"/>
        <v>0</v>
      </c>
      <c r="W1237" s="16">
        <f t="shared" si="500"/>
        <v>0</v>
      </c>
      <c r="X1237" s="16">
        <f t="shared" si="501"/>
        <v>3.04</v>
      </c>
      <c r="Y1237" s="16">
        <f t="shared" si="502"/>
        <v>0.10666666666666667</v>
      </c>
      <c r="Z1237" s="16">
        <f t="shared" si="503"/>
        <v>0.21333333333333335</v>
      </c>
      <c r="AA1237" s="16">
        <f t="shared" si="504"/>
        <v>0</v>
      </c>
      <c r="AB1237" s="17">
        <f t="shared" si="505"/>
        <v>0.64</v>
      </c>
      <c r="AC1237" s="15">
        <v>12181.8</v>
      </c>
      <c r="AD1237" s="14">
        <f>AVERAGE(Tabela1[[#This Row],[202407-JUL]:[202506-JUN]])</f>
        <v>18.75</v>
      </c>
      <c r="AE1237" s="14">
        <f t="shared" si="506"/>
        <v>34.5</v>
      </c>
      <c r="AF1237" s="5">
        <v>0</v>
      </c>
      <c r="AG1237" s="6">
        <v>23</v>
      </c>
      <c r="AH1237" s="4">
        <v>0</v>
      </c>
      <c r="AI1237" s="23">
        <f>SUM(Tabela1[[#This Row],[ESTOQUE RJ]:[ESTOQUE SC]])</f>
        <v>23</v>
      </c>
      <c r="AJ1237" s="4">
        <v>560</v>
      </c>
      <c r="AK1237" s="4">
        <v>0</v>
      </c>
      <c r="AL1237" s="24">
        <f>SUM(Tabela1[[#This Row],[QTD CONTAINER]:[QTD FÁBRICA]])</f>
        <v>560</v>
      </c>
      <c r="AM1237" s="7">
        <f t="shared" si="507"/>
        <v>1.2266666666666666</v>
      </c>
      <c r="AN1237" s="7">
        <f t="shared" si="508"/>
        <v>0</v>
      </c>
      <c r="AO1237" s="8">
        <f t="shared" si="509"/>
        <v>29.866666666666667</v>
      </c>
      <c r="AP1237" s="9">
        <f t="shared" si="510"/>
        <v>0</v>
      </c>
      <c r="AQ1237" s="25">
        <f t="shared" si="511"/>
        <v>31.093333333333334</v>
      </c>
      <c r="AR1237" s="18">
        <f t="shared" si="512"/>
        <v>0.66666666666666663</v>
      </c>
      <c r="AS1237" s="7">
        <f t="shared" si="513"/>
        <v>0</v>
      </c>
      <c r="AT1237" s="8">
        <f t="shared" si="514"/>
        <v>16.231884057971016</v>
      </c>
      <c r="AU1237" s="9">
        <f t="shared" si="515"/>
        <v>0</v>
      </c>
      <c r="AV1237" s="10">
        <f t="shared" si="516"/>
        <v>16.898550724637683</v>
      </c>
      <c r="AW1237" s="22">
        <f t="shared" si="517"/>
        <v>0</v>
      </c>
      <c r="AX1237" s="5">
        <f t="shared" si="518"/>
        <v>0</v>
      </c>
      <c r="AY1237" s="4">
        <f>IF(
  AND(Tabela1[[#This Row],[GRUPO | ITEM]]="PALHETAS",NOT(OR(MID(Tabela1[[#This Row],[ITEM]],1,5)="YN-PF",MID(Tabela1[[#This Row],[ITEM]],1,5)="YN-PC"))),
  0,
  IF(
    ROUNDUP(
      IF(
        IF(D1237="A",13-SUM(AR1237:AU1237),IF(D1237="B",11-SUM(AR1237:AU1237),IF(D1237="C",7-SUM(AR1237:AU1237))))
        &lt;0,
        0,
        IF(D1237="A",13-SUM(AR1237:AU1237),IF(D1237="B",11-SUM(AR1237:AU1237),IF(D1237="C",7-SUM(AR1237:AU1237))))
      )
      *AE1237/C1237, 0
    )
    *C1237 = 0,
    0,
    ROUNDUP(
      IF(
        IF(D1237="A",13-SUM(AR1237:AU1237),IF(D1237="B",11-SUM(AR1237:AU1237),IF(D1237="C",7-SUM(AR1237:AU1237))))
        &lt;0,
        0,
        IF(D1237="A",13-SUM(AR1237:AU1237),IF(D1237="B",11-SUM(AR1237:AU1237),IF(D1237="C",7-SUM(AR1237:AU1237))))
      )
      *AE1237/C1237, 0
    ) *C1237
  )
)</f>
        <v>0</v>
      </c>
      <c r="AZ1237" s="26">
        <f>IF(OR(COUNTIF(AB1237,"&gt;="&amp;1.5)+COUNTIF(AA1237,"&gt;="&amp;1.5)+COUNTIF(Z1237,"&gt;="&amp;1.5)+COUNTIF(Y1237,"&gt;="&amp;1.5)+COUNTIF(X1237,"&gt;="&amp;1.5)&gt;=2,COUNTIF(AB1237,"&gt;="&amp;2)&gt;=1,AND(AA1237&gt;=1.5,AB1237&lt;=0.3,AI1237=0)),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+IFERROR(BA1237*C1237,0),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+IFERROR(BA1237*C1237,0),
IFERROR(AVERAGEIF(Tabela1[[#This Row],[COMPRA PADRÃO]:[COMPRA &gt;30%]],"&gt;"&amp;0,Tabela1[[#This Row],[COMPRA PADRÃO]:[COMPRA &gt;30%]]),
0))/Tabela1[[#This Row],[U/CX]],0)*Tabela1[[#This Row],[U/CX]])</f>
        <v>0</v>
      </c>
      <c r="BA1237" s="36"/>
      <c r="BB1237" s="19"/>
      <c r="BC1237" s="5"/>
      <c r="BD1237" s="43">
        <f t="shared" si="519"/>
        <v>0.28301886792452829</v>
      </c>
      <c r="BE1237" s="44">
        <f>Tabela1[[#This Row],[MÉDIA DIÁRIA]]*180</f>
        <v>50.943396226415096</v>
      </c>
      <c r="BF1237" s="44">
        <f>Tabela1[[#This Row],[MÉDIA DIÁRIA]]*IF(Tabela1[[#This Row],[ABC FAT]]="A",(13*22),IF(Tabela1[[#This Row],[ABC FAT]]="B",(9*22),IF(Tabela1[[#This Row],[ABC FAT]]="C",(3*22),0)))</f>
        <v>18.679245283018869</v>
      </c>
      <c r="BG1237" s="44">
        <f>SUM(Tabela1[[#This Row],[ESTOQUE TOTAL]],Tabela1[[#This Row],[TRÂNSITO TOTAL]])</f>
        <v>583</v>
      </c>
      <c r="BH12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1.9629629629629629E-2</v>
      </c>
    </row>
    <row r="1238" spans="1:61" x14ac:dyDescent="0.2">
      <c r="A1238" s="4" t="s">
        <v>210</v>
      </c>
      <c r="B1238" s="4" t="s">
        <v>1155</v>
      </c>
      <c r="C1238" s="4">
        <v>20</v>
      </c>
      <c r="D1238" s="4" t="s">
        <v>85</v>
      </c>
      <c r="E1238" s="5"/>
      <c r="F1238" s="4"/>
      <c r="G1238" s="4"/>
      <c r="H1238" s="4"/>
      <c r="I1238" s="4"/>
      <c r="J1238" s="4"/>
      <c r="K1238" s="4"/>
      <c r="L1238" s="4">
        <v>2</v>
      </c>
      <c r="M1238" s="4">
        <v>2</v>
      </c>
      <c r="N1238" s="4">
        <v>6</v>
      </c>
      <c r="O1238" s="4"/>
      <c r="P1238" s="4">
        <v>12</v>
      </c>
      <c r="Q1238" s="13">
        <f t="shared" si="494"/>
        <v>0</v>
      </c>
      <c r="R1238" s="16">
        <f t="shared" si="495"/>
        <v>0</v>
      </c>
      <c r="S1238" s="16">
        <f t="shared" si="496"/>
        <v>0</v>
      </c>
      <c r="T1238" s="16">
        <f t="shared" si="497"/>
        <v>0</v>
      </c>
      <c r="U1238" s="16">
        <f t="shared" si="498"/>
        <v>0</v>
      </c>
      <c r="V1238" s="16">
        <f t="shared" si="499"/>
        <v>0</v>
      </c>
      <c r="W1238" s="16">
        <f t="shared" si="500"/>
        <v>0</v>
      </c>
      <c r="X1238" s="16">
        <f t="shared" si="501"/>
        <v>0.36363636363636365</v>
      </c>
      <c r="Y1238" s="16">
        <f t="shared" si="502"/>
        <v>0.36363636363636365</v>
      </c>
      <c r="Z1238" s="16">
        <f t="shared" si="503"/>
        <v>1.0909090909090908</v>
      </c>
      <c r="AA1238" s="16">
        <f t="shared" si="504"/>
        <v>0</v>
      </c>
      <c r="AB1238" s="17">
        <f t="shared" si="505"/>
        <v>2.1818181818181817</v>
      </c>
      <c r="AC1238" s="15">
        <v>3776.5</v>
      </c>
      <c r="AD1238" s="14">
        <f>AVERAGE(Tabela1[[#This Row],[202407-JUL]:[202506-JUN]])</f>
        <v>5.5</v>
      </c>
      <c r="AE1238" s="14">
        <f t="shared" si="506"/>
        <v>5.5</v>
      </c>
      <c r="AF1238" s="5">
        <v>0</v>
      </c>
      <c r="AG1238" s="6">
        <v>178</v>
      </c>
      <c r="AH1238" s="37">
        <v>0</v>
      </c>
      <c r="AI1238" s="23">
        <f>SUM(Tabela1[[#This Row],[ESTOQUE RJ]:[ESTOQUE SC]])</f>
        <v>178</v>
      </c>
      <c r="AJ1238" s="6">
        <v>0</v>
      </c>
      <c r="AK1238" s="37">
        <v>0</v>
      </c>
      <c r="AL1238" s="24">
        <f>SUM(Tabela1[[#This Row],[QTD CONTAINER]:[QTD FÁBRICA]])</f>
        <v>0</v>
      </c>
      <c r="AM1238" s="18">
        <f t="shared" si="507"/>
        <v>32.363636363636367</v>
      </c>
      <c r="AN1238" s="7">
        <f t="shared" si="508"/>
        <v>0</v>
      </c>
      <c r="AO1238" s="8">
        <f t="shared" si="509"/>
        <v>0</v>
      </c>
      <c r="AP1238" s="9">
        <f t="shared" si="510"/>
        <v>0</v>
      </c>
      <c r="AQ1238" s="25">
        <f t="shared" si="511"/>
        <v>32.363636363636367</v>
      </c>
      <c r="AR1238" s="18">
        <f t="shared" si="512"/>
        <v>32.363636363636367</v>
      </c>
      <c r="AS1238" s="7">
        <f t="shared" si="513"/>
        <v>0</v>
      </c>
      <c r="AT1238" s="8">
        <f t="shared" si="514"/>
        <v>0</v>
      </c>
      <c r="AU1238" s="9">
        <f t="shared" si="515"/>
        <v>0</v>
      </c>
      <c r="AV1238" s="10">
        <f t="shared" si="516"/>
        <v>32.363636363636367</v>
      </c>
      <c r="AW1238" s="22">
        <f t="shared" si="517"/>
        <v>7.2727272727272725</v>
      </c>
      <c r="AX1238" s="5">
        <f t="shared" si="518"/>
        <v>0</v>
      </c>
      <c r="AY1238" s="4">
        <f>IF(
  AND(Tabela1[[#This Row],[GRUPO | ITEM]]="PALHETAS",NOT(OR(MID(Tabela1[[#This Row],[ITEM]],1,5)="YN-PF",MID(Tabela1[[#This Row],[ITEM]],1,5)="YN-PC"))),
  0,
  IF(
    ROUNDUP(
      IF(
        IF(D1238="A",13-SUM(AR1238:AU1238),IF(D1238="B",11-SUM(AR1238:AU1238),IF(D1238="C",7-SUM(AR1238:AU1238))))
        &lt;0,
        0,
        IF(D1238="A",13-SUM(AR1238:AU1238),IF(D1238="B",11-SUM(AR1238:AU1238),IF(D1238="C",7-SUM(AR1238:AU1238))))
      )
      *AE1238/C1238, 0
    )
    *C1238 = 0,
    0,
    ROUNDUP(
      IF(
        IF(D1238="A",13-SUM(AR1238:AU1238),IF(D1238="B",11-SUM(AR1238:AU1238),IF(D1238="C",7-SUM(AR1238:AU1238))))
        &lt;0,
        0,
        IF(D1238="A",13-SUM(AR1238:AU1238),IF(D1238="B",11-SUM(AR1238:AU1238),IF(D1238="C",7-SUM(AR1238:AU1238))))
      )
      *AE1238/C1238, 0
    ) *C1238
  )
)</f>
        <v>0</v>
      </c>
      <c r="AZ1238" s="26">
        <f>IF(OR(COUNTIF(AB1238,"&gt;="&amp;1.5)+COUNTIF(AA1238,"&gt;="&amp;1.5)+COUNTIF(Z1238,"&gt;="&amp;1.5)+COUNTIF(Y1238,"&gt;="&amp;1.5)+COUNTIF(X1238,"&gt;="&amp;1.5)&gt;=2,COUNTIF(AB1238,"&gt;="&amp;2)&gt;=1,AND(AA1238&gt;=1.5,AB1238&lt;=0.3,AI1238=0)),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+IFERROR(BA1238*C1238,0),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+IFERROR(BA1238*C1238,0),
IFERROR(AVERAGEIF(Tabela1[[#This Row],[COMPRA PADRÃO]:[COMPRA &gt;30%]],"&gt;"&amp;0,Tabela1[[#This Row],[COMPRA PADRÃO]:[COMPRA &gt;30%]]),
0))/Tabela1[[#This Row],[U/CX]],0)*Tabela1[[#This Row],[U/CX]])</f>
        <v>40</v>
      </c>
      <c r="BA1238" s="36"/>
      <c r="BB1238" s="19"/>
      <c r="BC1238" s="5"/>
      <c r="BD1238" s="43">
        <f t="shared" si="519"/>
        <v>8.3018867924528297E-2</v>
      </c>
      <c r="BE1238" s="44">
        <f>Tabela1[[#This Row],[MÉDIA DIÁRIA]]*180</f>
        <v>14.943396226415093</v>
      </c>
      <c r="BF1238" s="44">
        <f>Tabela1[[#This Row],[MÉDIA DIÁRIA]]*IF(Tabela1[[#This Row],[ABC FAT]]="A",(13*22),IF(Tabela1[[#This Row],[ABC FAT]]="B",(9*22),IF(Tabela1[[#This Row],[ABC FAT]]="C",(3*22),0)))</f>
        <v>5.4792452830188676</v>
      </c>
      <c r="BG1238" s="44">
        <f>SUM(Tabela1[[#This Row],[ESTOQUE TOTAL]],Tabela1[[#This Row],[TRÂNSITO TOTAL]])</f>
        <v>178</v>
      </c>
      <c r="BH12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1239" spans="1:61" x14ac:dyDescent="0.2">
      <c r="A1239" s="4" t="s">
        <v>117</v>
      </c>
      <c r="B1239" s="4" t="s">
        <v>1248</v>
      </c>
      <c r="C1239" s="4">
        <v>50</v>
      </c>
      <c r="D1239" s="4" t="s">
        <v>85</v>
      </c>
      <c r="E1239" s="5"/>
      <c r="F1239" s="4"/>
      <c r="G1239" s="4">
        <v>50</v>
      </c>
      <c r="H1239" s="4">
        <v>50</v>
      </c>
      <c r="I1239" s="4"/>
      <c r="J1239" s="4"/>
      <c r="K1239" s="4"/>
      <c r="L1239" s="4"/>
      <c r="M1239" s="4"/>
      <c r="N1239" s="4"/>
      <c r="O1239" s="4"/>
      <c r="P1239" s="4"/>
      <c r="Q1239" s="13">
        <f t="shared" si="494"/>
        <v>0</v>
      </c>
      <c r="R1239" s="16">
        <f t="shared" si="495"/>
        <v>0</v>
      </c>
      <c r="S1239" s="16">
        <f t="shared" si="496"/>
        <v>1</v>
      </c>
      <c r="T1239" s="16">
        <f t="shared" si="497"/>
        <v>1</v>
      </c>
      <c r="U1239" s="16">
        <f t="shared" si="498"/>
        <v>0</v>
      </c>
      <c r="V1239" s="16">
        <f t="shared" si="499"/>
        <v>0</v>
      </c>
      <c r="W1239" s="16">
        <f t="shared" si="500"/>
        <v>0</v>
      </c>
      <c r="X1239" s="16">
        <f t="shared" si="501"/>
        <v>0</v>
      </c>
      <c r="Y1239" s="16">
        <f t="shared" si="502"/>
        <v>0</v>
      </c>
      <c r="Z1239" s="16">
        <f t="shared" si="503"/>
        <v>0</v>
      </c>
      <c r="AA1239" s="16">
        <f t="shared" si="504"/>
        <v>0</v>
      </c>
      <c r="AB1239" s="17">
        <f t="shared" si="505"/>
        <v>0</v>
      </c>
      <c r="AC1239" s="15">
        <v>1428</v>
      </c>
      <c r="AD1239" s="14">
        <f>AVERAGE(Tabela1[[#This Row],[202407-JUL]:[202506-JUN]])</f>
        <v>50</v>
      </c>
      <c r="AE1239" s="14">
        <f t="shared" si="506"/>
        <v>50</v>
      </c>
      <c r="AF1239" s="5">
        <v>0</v>
      </c>
      <c r="AG1239" s="6">
        <v>823</v>
      </c>
      <c r="AH1239" s="37">
        <v>0</v>
      </c>
      <c r="AI1239" s="23">
        <f>SUM(Tabela1[[#This Row],[ESTOQUE RJ]:[ESTOQUE SC]])</f>
        <v>823</v>
      </c>
      <c r="AJ1239" s="6">
        <v>0</v>
      </c>
      <c r="AK1239" s="37">
        <v>0</v>
      </c>
      <c r="AL1239" s="24">
        <f>SUM(Tabela1[[#This Row],[QTD CONTAINER]:[QTD FÁBRICA]])</f>
        <v>0</v>
      </c>
      <c r="AM1239" s="18">
        <f t="shared" si="507"/>
        <v>16.46</v>
      </c>
      <c r="AN1239" s="7">
        <f t="shared" si="508"/>
        <v>0</v>
      </c>
      <c r="AO1239" s="8">
        <f t="shared" si="509"/>
        <v>0</v>
      </c>
      <c r="AP1239" s="9">
        <f t="shared" si="510"/>
        <v>0</v>
      </c>
      <c r="AQ1239" s="25">
        <f t="shared" si="511"/>
        <v>16.46</v>
      </c>
      <c r="AR1239" s="18">
        <f t="shared" si="512"/>
        <v>16.46</v>
      </c>
      <c r="AS1239" s="7">
        <f t="shared" si="513"/>
        <v>0</v>
      </c>
      <c r="AT1239" s="8">
        <f t="shared" si="514"/>
        <v>0</v>
      </c>
      <c r="AU1239" s="9">
        <f t="shared" si="515"/>
        <v>0</v>
      </c>
      <c r="AV1239" s="10">
        <f t="shared" si="516"/>
        <v>16.46</v>
      </c>
      <c r="AW1239" s="22">
        <f t="shared" si="517"/>
        <v>0</v>
      </c>
      <c r="AX1239" s="5">
        <f t="shared" si="518"/>
        <v>0</v>
      </c>
      <c r="AY1239" s="4">
        <f>IF(
  AND(Tabela1[[#This Row],[GRUPO | ITEM]]="PALHETAS",NOT(OR(MID(Tabela1[[#This Row],[ITEM]],1,5)="YN-PF",MID(Tabela1[[#This Row],[ITEM]],1,5)="YN-PC"))),
  0,
  IF(
    ROUNDUP(
      IF(
        IF(D1239="A",13-SUM(AR1239:AU1239),IF(D1239="B",11-SUM(AR1239:AU1239),IF(D1239="C",7-SUM(AR1239:AU1239))))
        &lt;0,
        0,
        IF(D1239="A",13-SUM(AR1239:AU1239),IF(D1239="B",11-SUM(AR1239:AU1239),IF(D1239="C",7-SUM(AR1239:AU1239))))
      )
      *AE1239/C1239, 0
    )
    *C1239 = 0,
    0,
    ROUNDUP(
      IF(
        IF(D1239="A",13-SUM(AR1239:AU1239),IF(D1239="B",11-SUM(AR1239:AU1239),IF(D1239="C",7-SUM(AR1239:AU1239))))
        &lt;0,
        0,
        IF(D1239="A",13-SUM(AR1239:AU1239),IF(D1239="B",11-SUM(AR1239:AU1239),IF(D1239="C",7-SUM(AR1239:AU1239))))
      )
      *AE1239/C1239, 0
    ) *C1239
  )
)</f>
        <v>0</v>
      </c>
      <c r="AZ1239" s="26">
        <f>IF(OR(COUNTIF(AB1239,"&gt;="&amp;1.5)+COUNTIF(AA1239,"&gt;="&amp;1.5)+COUNTIF(Z1239,"&gt;="&amp;1.5)+COUNTIF(Y1239,"&gt;="&amp;1.5)+COUNTIF(X1239,"&gt;="&amp;1.5)&gt;=2,COUNTIF(AB1239,"&gt;="&amp;2)&gt;=1,AND(AA1239&gt;=1.5,AB1239&lt;=0.3,AI1239=0)),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+IFERROR(BA1239*C1239,0),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+IFERROR(BA1239*C1239,0),
IFERROR(AVERAGEIF(Tabela1[[#This Row],[COMPRA PADRÃO]:[COMPRA &gt;30%]],"&gt;"&amp;0,Tabela1[[#This Row],[COMPRA PADRÃO]:[COMPRA &gt;30%]]),
0))/Tabela1[[#This Row],[U/CX]],0)*Tabela1[[#This Row],[U/CX]])</f>
        <v>0</v>
      </c>
      <c r="BA1239" s="36"/>
      <c r="BB1239" s="19"/>
      <c r="BC1239" s="5"/>
      <c r="BD1239" s="43">
        <f t="shared" si="519"/>
        <v>0.37735849056603776</v>
      </c>
      <c r="BE1239" s="44">
        <f>Tabela1[[#This Row],[MÉDIA DIÁRIA]]*180</f>
        <v>67.924528301886795</v>
      </c>
      <c r="BF1239" s="44">
        <f>Tabela1[[#This Row],[MÉDIA DIÁRIA]]*IF(Tabela1[[#This Row],[ABC FAT]]="A",(13*22),IF(Tabela1[[#This Row],[ABC FAT]]="B",(9*22),IF(Tabela1[[#This Row],[ABC FAT]]="C",(3*22),0)))</f>
        <v>24.905660377358494</v>
      </c>
      <c r="BG1239" s="44">
        <f>SUM(Tabela1[[#This Row],[ESTOQUE TOTAL]],Tabela1[[#This Row],[TRÂNSITO TOTAL]])</f>
        <v>823</v>
      </c>
      <c r="BH12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1.4722222222222222E-2</v>
      </c>
    </row>
    <row r="1240" spans="1:61" x14ac:dyDescent="0.2">
      <c r="A1240" s="4" t="s">
        <v>1149</v>
      </c>
      <c r="B1240" s="4" t="s">
        <v>1356</v>
      </c>
      <c r="C1240" s="4">
        <v>15</v>
      </c>
      <c r="D1240" s="4" t="s">
        <v>85</v>
      </c>
      <c r="E1240" s="5"/>
      <c r="F1240" s="4"/>
      <c r="G1240" s="4"/>
      <c r="H1240" s="4"/>
      <c r="I1240" s="4"/>
      <c r="J1240" s="4"/>
      <c r="K1240" s="4"/>
      <c r="L1240" s="4"/>
      <c r="M1240" s="4"/>
      <c r="N1240" s="4">
        <v>4</v>
      </c>
      <c r="O1240" s="4">
        <v>4</v>
      </c>
      <c r="P1240" s="4">
        <v>5</v>
      </c>
      <c r="Q1240" s="13">
        <f t="shared" si="494"/>
        <v>0</v>
      </c>
      <c r="R1240" s="16">
        <f t="shared" si="495"/>
        <v>0</v>
      </c>
      <c r="S1240" s="16">
        <f t="shared" si="496"/>
        <v>0</v>
      </c>
      <c r="T1240" s="16">
        <f t="shared" si="497"/>
        <v>0</v>
      </c>
      <c r="U1240" s="16">
        <f t="shared" si="498"/>
        <v>0</v>
      </c>
      <c r="V1240" s="16">
        <f t="shared" si="499"/>
        <v>0</v>
      </c>
      <c r="W1240" s="16">
        <f t="shared" si="500"/>
        <v>0</v>
      </c>
      <c r="X1240" s="16">
        <f t="shared" si="501"/>
        <v>0</v>
      </c>
      <c r="Y1240" s="16">
        <f t="shared" si="502"/>
        <v>0</v>
      </c>
      <c r="Z1240" s="16">
        <f t="shared" si="503"/>
        <v>0.92307692307692313</v>
      </c>
      <c r="AA1240" s="16">
        <f t="shared" si="504"/>
        <v>0.92307692307692313</v>
      </c>
      <c r="AB1240" s="17">
        <f t="shared" si="505"/>
        <v>1.153846153846154</v>
      </c>
      <c r="AC1240" s="15">
        <v>1614.71</v>
      </c>
      <c r="AD1240" s="14">
        <f>AVERAGE(Tabela1[[#This Row],[202407-JUL]:[202506-JUN]])</f>
        <v>4.333333333333333</v>
      </c>
      <c r="AE1240" s="14">
        <f t="shared" si="506"/>
        <v>4.333333333333333</v>
      </c>
      <c r="AF1240" s="5">
        <v>0</v>
      </c>
      <c r="AG1240" s="6">
        <v>107</v>
      </c>
      <c r="AH1240" s="37">
        <v>0</v>
      </c>
      <c r="AI1240" s="23">
        <f>SUM(Tabela1[[#This Row],[ESTOQUE RJ]:[ESTOQUE SC]])</f>
        <v>107</v>
      </c>
      <c r="AJ1240" s="6">
        <v>0</v>
      </c>
      <c r="AK1240" s="37">
        <v>0</v>
      </c>
      <c r="AL1240" s="24">
        <f>SUM(Tabela1[[#This Row],[QTD CONTAINER]:[QTD FÁBRICA]])</f>
        <v>0</v>
      </c>
      <c r="AM1240" s="18">
        <f t="shared" si="507"/>
        <v>24.692307692307693</v>
      </c>
      <c r="AN1240" s="7">
        <f t="shared" si="508"/>
        <v>0</v>
      </c>
      <c r="AO1240" s="8">
        <f t="shared" si="509"/>
        <v>0</v>
      </c>
      <c r="AP1240" s="9">
        <f t="shared" si="510"/>
        <v>0</v>
      </c>
      <c r="AQ1240" s="25">
        <f t="shared" si="511"/>
        <v>24.692307692307693</v>
      </c>
      <c r="AR1240" s="18">
        <f t="shared" si="512"/>
        <v>24.692307692307693</v>
      </c>
      <c r="AS1240" s="7">
        <f t="shared" si="513"/>
        <v>0</v>
      </c>
      <c r="AT1240" s="8">
        <f t="shared" si="514"/>
        <v>0</v>
      </c>
      <c r="AU1240" s="9">
        <f t="shared" si="515"/>
        <v>0</v>
      </c>
      <c r="AV1240" s="10">
        <f t="shared" si="516"/>
        <v>24.692307692307693</v>
      </c>
      <c r="AW1240" s="22">
        <f t="shared" si="517"/>
        <v>0</v>
      </c>
      <c r="AX1240" s="5">
        <f t="shared" si="518"/>
        <v>0</v>
      </c>
      <c r="AY1240" s="4">
        <f>IF(
  AND(Tabela1[[#This Row],[GRUPO | ITEM]]="PALHETAS",NOT(OR(MID(Tabela1[[#This Row],[ITEM]],1,5)="YN-PF",MID(Tabela1[[#This Row],[ITEM]],1,5)="YN-PC"))),
  0,
  IF(
    ROUNDUP(
      IF(
        IF(D1240="A",13-SUM(AR1240:AU1240),IF(D1240="B",11-SUM(AR1240:AU1240),IF(D1240="C",7-SUM(AR1240:AU1240))))
        &lt;0,
        0,
        IF(D1240="A",13-SUM(AR1240:AU1240),IF(D1240="B",11-SUM(AR1240:AU1240),IF(D1240="C",7-SUM(AR1240:AU1240))))
      )
      *AE1240/C1240, 0
    )
    *C1240 = 0,
    0,
    ROUNDUP(
      IF(
        IF(D1240="A",13-SUM(AR1240:AU1240),IF(D1240="B",11-SUM(AR1240:AU1240),IF(D1240="C",7-SUM(AR1240:AU1240))))
        &lt;0,
        0,
        IF(D1240="A",13-SUM(AR1240:AU1240),IF(D1240="B",11-SUM(AR1240:AU1240),IF(D1240="C",7-SUM(AR1240:AU1240))))
      )
      *AE1240/C1240, 0
    ) *C1240
  )
)</f>
        <v>0</v>
      </c>
      <c r="AZ1240" s="26">
        <f>IF(OR(COUNTIF(AB1240,"&gt;="&amp;1.5)+COUNTIF(AA1240,"&gt;="&amp;1.5)+COUNTIF(Z1240,"&gt;="&amp;1.5)+COUNTIF(Y1240,"&gt;="&amp;1.5)+COUNTIF(X1240,"&gt;="&amp;1.5)&gt;=2,COUNTIF(AB1240,"&gt;="&amp;2)&gt;=1,AND(AA1240&gt;=1.5,AB1240&lt;=0.3,AI1240=0)),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+IFERROR(BA1240*C1240,0),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+IFERROR(BA1240*C1240,0),
IFERROR(AVERAGEIF(Tabela1[[#This Row],[COMPRA PADRÃO]:[COMPRA &gt;30%]],"&gt;"&amp;0,Tabela1[[#This Row],[COMPRA PADRÃO]:[COMPRA &gt;30%]]),
0))/Tabela1[[#This Row],[U/CX]],0)*Tabela1[[#This Row],[U/CX]])</f>
        <v>0</v>
      </c>
      <c r="BA1240" s="36"/>
      <c r="BB1240" s="19"/>
      <c r="BC1240" s="41"/>
      <c r="BD1240" s="43">
        <f t="shared" si="519"/>
        <v>4.9056603773584909E-2</v>
      </c>
      <c r="BE1240" s="44">
        <f>Tabela1[[#This Row],[MÉDIA DIÁRIA]]*180</f>
        <v>8.8301886792452837</v>
      </c>
      <c r="BF1240" s="44">
        <f>Tabela1[[#This Row],[MÉDIA DIÁRIA]]*IF(Tabela1[[#This Row],[ABC FAT]]="A",(13*22),IF(Tabela1[[#This Row],[ABC FAT]]="B",(9*22),IF(Tabela1[[#This Row],[ABC FAT]]="C",(3*22),0)))</f>
        <v>3.2377358490566039</v>
      </c>
      <c r="BG1240" s="44">
        <f>SUM(Tabela1[[#This Row],[ESTOQUE TOTAL]],Tabela1[[#This Row],[TRÂNSITO TOTAL]])</f>
        <v>107</v>
      </c>
      <c r="BH12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0.11324786324786323</v>
      </c>
    </row>
    <row r="1241" spans="1:61" x14ac:dyDescent="0.2">
      <c r="A1241" s="4" t="s">
        <v>34</v>
      </c>
      <c r="B1241" s="4" t="s">
        <v>554</v>
      </c>
      <c r="C1241" s="4">
        <v>500</v>
      </c>
      <c r="D1241" s="4" t="s">
        <v>85</v>
      </c>
      <c r="E1241" s="5">
        <v>10</v>
      </c>
      <c r="F1241" s="4">
        <v>10</v>
      </c>
      <c r="G1241" s="4"/>
      <c r="H1241" s="4"/>
      <c r="I1241" s="4"/>
      <c r="J1241" s="4"/>
      <c r="K1241" s="4">
        <v>100</v>
      </c>
      <c r="L1241" s="4"/>
      <c r="M1241" s="4">
        <v>20</v>
      </c>
      <c r="N1241" s="4"/>
      <c r="O1241" s="4"/>
      <c r="P1241" s="4">
        <v>10</v>
      </c>
      <c r="Q1241" s="13">
        <f t="shared" si="494"/>
        <v>0.33333333333333331</v>
      </c>
      <c r="R1241" s="16">
        <f t="shared" si="495"/>
        <v>0.33333333333333331</v>
      </c>
      <c r="S1241" s="16">
        <f t="shared" si="496"/>
        <v>0</v>
      </c>
      <c r="T1241" s="16">
        <f t="shared" si="497"/>
        <v>0</v>
      </c>
      <c r="U1241" s="16">
        <f t="shared" si="498"/>
        <v>0</v>
      </c>
      <c r="V1241" s="16">
        <f t="shared" si="499"/>
        <v>0</v>
      </c>
      <c r="W1241" s="16">
        <f t="shared" si="500"/>
        <v>3.3333333333333335</v>
      </c>
      <c r="X1241" s="16">
        <f t="shared" si="501"/>
        <v>0</v>
      </c>
      <c r="Y1241" s="16">
        <f t="shared" si="502"/>
        <v>0.66666666666666663</v>
      </c>
      <c r="Z1241" s="16">
        <f t="shared" si="503"/>
        <v>0</v>
      </c>
      <c r="AA1241" s="16">
        <f t="shared" si="504"/>
        <v>0</v>
      </c>
      <c r="AB1241" s="17">
        <f t="shared" si="505"/>
        <v>0.33333333333333331</v>
      </c>
      <c r="AC1241" s="15">
        <v>2243.9</v>
      </c>
      <c r="AD1241" s="14">
        <f>AVERAGE(Tabela1[[#This Row],[202407-JUL]:[202506-JUN]])</f>
        <v>30</v>
      </c>
      <c r="AE1241" s="14">
        <f t="shared" si="506"/>
        <v>30</v>
      </c>
      <c r="AF1241" s="5">
        <v>0</v>
      </c>
      <c r="AG1241" s="6">
        <v>1240</v>
      </c>
      <c r="AH1241" s="37">
        <v>0</v>
      </c>
      <c r="AI1241" s="23">
        <f>SUM(Tabela1[[#This Row],[ESTOQUE RJ]:[ESTOQUE SC]])</f>
        <v>1240</v>
      </c>
      <c r="AJ1241" s="6">
        <v>0</v>
      </c>
      <c r="AK1241" s="37">
        <v>0</v>
      </c>
      <c r="AL1241" s="24">
        <f>SUM(Tabela1[[#This Row],[QTD CONTAINER]:[QTD FÁBRICA]])</f>
        <v>0</v>
      </c>
      <c r="AM1241" s="18">
        <f t="shared" si="507"/>
        <v>41.333333333333336</v>
      </c>
      <c r="AN1241" s="7">
        <f t="shared" si="508"/>
        <v>0</v>
      </c>
      <c r="AO1241" s="8">
        <f t="shared" si="509"/>
        <v>0</v>
      </c>
      <c r="AP1241" s="9">
        <f t="shared" si="510"/>
        <v>0</v>
      </c>
      <c r="AQ1241" s="25">
        <f t="shared" si="511"/>
        <v>41.333333333333336</v>
      </c>
      <c r="AR1241" s="18">
        <f t="shared" si="512"/>
        <v>41.333333333333336</v>
      </c>
      <c r="AS1241" s="7">
        <f t="shared" si="513"/>
        <v>0</v>
      </c>
      <c r="AT1241" s="8">
        <f t="shared" si="514"/>
        <v>0</v>
      </c>
      <c r="AU1241" s="9">
        <f t="shared" si="515"/>
        <v>0</v>
      </c>
      <c r="AV1241" s="10">
        <f t="shared" si="516"/>
        <v>41.333333333333336</v>
      </c>
      <c r="AW1241" s="22">
        <f t="shared" si="517"/>
        <v>0</v>
      </c>
      <c r="AX1241" s="5">
        <f t="shared" si="518"/>
        <v>0</v>
      </c>
      <c r="AY1241" s="4">
        <f>IF(
  AND(Tabela1[[#This Row],[GRUPO | ITEM]]="PALHETAS",NOT(OR(MID(Tabela1[[#This Row],[ITEM]],1,5)="YN-PF",MID(Tabela1[[#This Row],[ITEM]],1,5)="YN-PC"))),
  0,
  IF(
    ROUNDUP(
      IF(
        IF(D1241="A",13-SUM(AR1241:AU1241),IF(D1241="B",11-SUM(AR1241:AU1241),IF(D1241="C",7-SUM(AR1241:AU1241))))
        &lt;0,
        0,
        IF(D1241="A",13-SUM(AR1241:AU1241),IF(D1241="B",11-SUM(AR1241:AU1241),IF(D1241="C",7-SUM(AR1241:AU1241))))
      )
      *AE1241/C1241, 0
    )
    *C1241 = 0,
    0,
    ROUNDUP(
      IF(
        IF(D1241="A",13-SUM(AR1241:AU1241),IF(D1241="B",11-SUM(AR1241:AU1241),IF(D1241="C",7-SUM(AR1241:AU1241))))
        &lt;0,
        0,
        IF(D1241="A",13-SUM(AR1241:AU1241),IF(D1241="B",11-SUM(AR1241:AU1241),IF(D1241="C",7-SUM(AR1241:AU1241))))
      )
      *AE1241/C1241, 0
    ) *C1241
  )
)</f>
        <v>0</v>
      </c>
      <c r="AZ1241" s="26">
        <f>IF(OR(COUNTIF(AB1241,"&gt;="&amp;1.5)+COUNTIF(AA1241,"&gt;="&amp;1.5)+COUNTIF(Z1241,"&gt;="&amp;1.5)+COUNTIF(Y1241,"&gt;="&amp;1.5)+COUNTIF(X1241,"&gt;="&amp;1.5)&gt;=2,COUNTIF(AB1241,"&gt;="&amp;2)&gt;=1,AND(AA1241&gt;=1.5,AB1241&lt;=0.3,AI1241=0)),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+IFERROR(BA1241*C1241,0),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+IFERROR(BA1241*C1241,0),
IFERROR(AVERAGEIF(Tabela1[[#This Row],[COMPRA PADRÃO]:[COMPRA &gt;30%]],"&gt;"&amp;0,Tabela1[[#This Row],[COMPRA PADRÃO]:[COMPRA &gt;30%]]),
0))/Tabela1[[#This Row],[U/CX]],0)*Tabela1[[#This Row],[U/CX]])</f>
        <v>0</v>
      </c>
      <c r="BA1241" s="36"/>
      <c r="BB1241" s="19"/>
      <c r="BC1241" s="5"/>
      <c r="BD1241" s="43">
        <f t="shared" si="519"/>
        <v>0.56603773584905659</v>
      </c>
      <c r="BE1241" s="44">
        <f>Tabela1[[#This Row],[MÉDIA DIÁRIA]]*180</f>
        <v>101.88679245283019</v>
      </c>
      <c r="BF1241" s="44">
        <f>Tabela1[[#This Row],[MÉDIA DIÁRIA]]*IF(Tabela1[[#This Row],[ABC FAT]]="A",(13*22),IF(Tabela1[[#This Row],[ABC FAT]]="B",(9*22),IF(Tabela1[[#This Row],[ABC FAT]]="C",(3*22),0)))</f>
        <v>37.358490566037737</v>
      </c>
      <c r="BG1241" s="44">
        <f>SUM(Tabela1[[#This Row],[ESTOQUE TOTAL]],Tabela1[[#This Row],[TRÂNSITO TOTAL]])</f>
        <v>1240</v>
      </c>
      <c r="BH12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9.8148148148148144E-3</v>
      </c>
    </row>
    <row r="1242" spans="1:61" x14ac:dyDescent="0.2">
      <c r="A1242" s="4" t="s">
        <v>210</v>
      </c>
      <c r="B1242" s="4" t="s">
        <v>1069</v>
      </c>
      <c r="C1242" s="4">
        <v>50</v>
      </c>
      <c r="D1242" s="4" t="s">
        <v>85</v>
      </c>
      <c r="E1242" s="5"/>
      <c r="F1242" s="4"/>
      <c r="G1242" s="4"/>
      <c r="H1242" s="4"/>
      <c r="I1242" s="4"/>
      <c r="J1242" s="4"/>
      <c r="K1242" s="4"/>
      <c r="L1242" s="4">
        <v>139</v>
      </c>
      <c r="M1242" s="4">
        <v>35</v>
      </c>
      <c r="N1242" s="4">
        <v>23</v>
      </c>
      <c r="O1242" s="4">
        <v>32</v>
      </c>
      <c r="P1242" s="4">
        <v>14</v>
      </c>
      <c r="Q1242" s="13">
        <f t="shared" si="494"/>
        <v>0</v>
      </c>
      <c r="R1242" s="16">
        <f t="shared" si="495"/>
        <v>0</v>
      </c>
      <c r="S1242" s="16">
        <f t="shared" si="496"/>
        <v>0</v>
      </c>
      <c r="T1242" s="16">
        <f t="shared" si="497"/>
        <v>0</v>
      </c>
      <c r="U1242" s="16">
        <f t="shared" si="498"/>
        <v>0</v>
      </c>
      <c r="V1242" s="16">
        <f t="shared" si="499"/>
        <v>0</v>
      </c>
      <c r="W1242" s="16">
        <f t="shared" si="500"/>
        <v>0</v>
      </c>
      <c r="X1242" s="16">
        <f t="shared" si="501"/>
        <v>2.8600823045267489</v>
      </c>
      <c r="Y1242" s="16">
        <f t="shared" si="502"/>
        <v>0.72016460905349788</v>
      </c>
      <c r="Z1242" s="16">
        <f t="shared" si="503"/>
        <v>0.47325102880658437</v>
      </c>
      <c r="AA1242" s="16">
        <f t="shared" si="504"/>
        <v>0.65843621399176955</v>
      </c>
      <c r="AB1242" s="17">
        <f t="shared" si="505"/>
        <v>0.28806584362139914</v>
      </c>
      <c r="AC1242" s="15">
        <v>6980</v>
      </c>
      <c r="AD1242" s="14">
        <f>AVERAGE(Tabela1[[#This Row],[202407-JUL]:[202506-JUN]])</f>
        <v>48.6</v>
      </c>
      <c r="AE1242" s="14">
        <f t="shared" si="506"/>
        <v>57.25</v>
      </c>
      <c r="AF1242" s="5">
        <v>0</v>
      </c>
      <c r="AG1242" s="6">
        <v>2022</v>
      </c>
      <c r="AH1242" s="37">
        <v>0</v>
      </c>
      <c r="AI1242" s="23">
        <f>SUM(Tabela1[[#This Row],[ESTOQUE RJ]:[ESTOQUE SC]])</f>
        <v>2022</v>
      </c>
      <c r="AJ1242" s="6">
        <v>0</v>
      </c>
      <c r="AK1242" s="37">
        <v>0</v>
      </c>
      <c r="AL1242" s="24">
        <f>SUM(Tabela1[[#This Row],[QTD CONTAINER]:[QTD FÁBRICA]])</f>
        <v>0</v>
      </c>
      <c r="AM1242" s="18">
        <f t="shared" si="507"/>
        <v>41.604938271604937</v>
      </c>
      <c r="AN1242" s="7">
        <f t="shared" si="508"/>
        <v>0</v>
      </c>
      <c r="AO1242" s="8">
        <f t="shared" si="509"/>
        <v>0</v>
      </c>
      <c r="AP1242" s="9">
        <f t="shared" si="510"/>
        <v>0</v>
      </c>
      <c r="AQ1242" s="25">
        <f t="shared" si="511"/>
        <v>41.604938271604937</v>
      </c>
      <c r="AR1242" s="18">
        <f t="shared" si="512"/>
        <v>35.318777292576421</v>
      </c>
      <c r="AS1242" s="7">
        <f t="shared" si="513"/>
        <v>0</v>
      </c>
      <c r="AT1242" s="8">
        <f t="shared" si="514"/>
        <v>0</v>
      </c>
      <c r="AU1242" s="9">
        <f t="shared" si="515"/>
        <v>0</v>
      </c>
      <c r="AV1242" s="10">
        <f t="shared" si="516"/>
        <v>35.318777292576421</v>
      </c>
      <c r="AW1242" s="22">
        <f t="shared" si="517"/>
        <v>0</v>
      </c>
      <c r="AX1242" s="5">
        <f t="shared" si="518"/>
        <v>0</v>
      </c>
      <c r="AY1242" s="4">
        <f>IF(
  AND(Tabela1[[#This Row],[GRUPO | ITEM]]="PALHETAS",NOT(OR(MID(Tabela1[[#This Row],[ITEM]],1,5)="YN-PF",MID(Tabela1[[#This Row],[ITEM]],1,5)="YN-PC"))),
  0,
  IF(
    ROUNDUP(
      IF(
        IF(D1242="A",13-SUM(AR1242:AU1242),IF(D1242="B",11-SUM(AR1242:AU1242),IF(D1242="C",7-SUM(AR1242:AU1242))))
        &lt;0,
        0,
        IF(D1242="A",13-SUM(AR1242:AU1242),IF(D1242="B",11-SUM(AR1242:AU1242),IF(D1242="C",7-SUM(AR1242:AU1242))))
      )
      *AE1242/C1242, 0
    )
    *C1242 = 0,
    0,
    ROUNDUP(
      IF(
        IF(D1242="A",13-SUM(AR1242:AU1242),IF(D1242="B",11-SUM(AR1242:AU1242),IF(D1242="C",7-SUM(AR1242:AU1242))))
        &lt;0,
        0,
        IF(D1242="A",13-SUM(AR1242:AU1242),IF(D1242="B",11-SUM(AR1242:AU1242),IF(D1242="C",7-SUM(AR1242:AU1242))))
      )
      *AE1242/C1242, 0
    ) *C1242
  )
)</f>
        <v>0</v>
      </c>
      <c r="AZ1242" s="26">
        <f>IF(OR(COUNTIF(AB1242,"&gt;="&amp;1.5)+COUNTIF(AA1242,"&gt;="&amp;1.5)+COUNTIF(Z1242,"&gt;="&amp;1.5)+COUNTIF(Y1242,"&gt;="&amp;1.5)+COUNTIF(X1242,"&gt;="&amp;1.5)&gt;=2,COUNTIF(AB1242,"&gt;="&amp;2)&gt;=1,AND(AA1242&gt;=1.5,AB1242&lt;=0.3,AI1242=0)),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+IFERROR(BA1242*C1242,0),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+IFERROR(BA1242*C1242,0),
IFERROR(AVERAGEIF(Tabela1[[#This Row],[COMPRA PADRÃO]:[COMPRA &gt;30%]],"&gt;"&amp;0,Tabela1[[#This Row],[COMPRA PADRÃO]:[COMPRA &gt;30%]]),
0))/Tabela1[[#This Row],[U/CX]],0)*Tabela1[[#This Row],[U/CX]])</f>
        <v>0</v>
      </c>
      <c r="BA1242" s="36"/>
      <c r="BB1242" s="19"/>
      <c r="BC1242" s="5"/>
      <c r="BD1242" s="43">
        <f t="shared" si="519"/>
        <v>0.91698113207547172</v>
      </c>
      <c r="BE1242" s="44">
        <f>Tabela1[[#This Row],[MÉDIA DIÁRIA]]*180</f>
        <v>165.0566037735849</v>
      </c>
      <c r="BF1242" s="44">
        <f>Tabela1[[#This Row],[MÉDIA DIÁRIA]]*IF(Tabela1[[#This Row],[ABC FAT]]="A",(13*22),IF(Tabela1[[#This Row],[ABC FAT]]="B",(9*22),IF(Tabela1[[#This Row],[ABC FAT]]="C",(3*22),0)))</f>
        <v>60.520754716981131</v>
      </c>
      <c r="BG1242" s="44">
        <f>SUM(Tabela1[[#This Row],[ESTOQUE TOTAL]],Tabela1[[#This Row],[TRÂNSITO TOTAL]])</f>
        <v>2022</v>
      </c>
      <c r="BH12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6.0585276634659352E-3</v>
      </c>
    </row>
    <row r="1243" spans="1:61" x14ac:dyDescent="0.2">
      <c r="A1243" s="4" t="s">
        <v>34</v>
      </c>
      <c r="B1243" s="4" t="s">
        <v>568</v>
      </c>
      <c r="C1243" s="4">
        <v>400</v>
      </c>
      <c r="D1243" s="4" t="s">
        <v>85</v>
      </c>
      <c r="E1243" s="5">
        <v>10</v>
      </c>
      <c r="F1243" s="4">
        <v>10</v>
      </c>
      <c r="G1243" s="4">
        <v>10</v>
      </c>
      <c r="H1243" s="4">
        <v>10</v>
      </c>
      <c r="I1243" s="4">
        <v>20</v>
      </c>
      <c r="J1243" s="4"/>
      <c r="K1243" s="4">
        <v>10</v>
      </c>
      <c r="L1243" s="4"/>
      <c r="M1243" s="4"/>
      <c r="N1243" s="4">
        <v>10</v>
      </c>
      <c r="O1243" s="4"/>
      <c r="P1243" s="4">
        <v>10</v>
      </c>
      <c r="Q1243" s="13">
        <f t="shared" si="494"/>
        <v>0.88888888888888884</v>
      </c>
      <c r="R1243" s="16">
        <f t="shared" si="495"/>
        <v>0.88888888888888884</v>
      </c>
      <c r="S1243" s="16">
        <f t="shared" si="496"/>
        <v>0.88888888888888884</v>
      </c>
      <c r="T1243" s="16">
        <f t="shared" si="497"/>
        <v>0.88888888888888884</v>
      </c>
      <c r="U1243" s="16">
        <f t="shared" si="498"/>
        <v>1.7777777777777777</v>
      </c>
      <c r="V1243" s="16">
        <f t="shared" si="499"/>
        <v>0</v>
      </c>
      <c r="W1243" s="16">
        <f t="shared" si="500"/>
        <v>0.88888888888888884</v>
      </c>
      <c r="X1243" s="16">
        <f t="shared" si="501"/>
        <v>0</v>
      </c>
      <c r="Y1243" s="16">
        <f t="shared" si="502"/>
        <v>0</v>
      </c>
      <c r="Z1243" s="16">
        <f t="shared" si="503"/>
        <v>0.88888888888888884</v>
      </c>
      <c r="AA1243" s="16">
        <f t="shared" si="504"/>
        <v>0</v>
      </c>
      <c r="AB1243" s="17">
        <f t="shared" si="505"/>
        <v>0.88888888888888884</v>
      </c>
      <c r="AC1243" s="15">
        <v>2306.8000000000002</v>
      </c>
      <c r="AD1243" s="14">
        <f>AVERAGE(Tabela1[[#This Row],[202407-JUL]:[202506-JUN]])</f>
        <v>11.25</v>
      </c>
      <c r="AE1243" s="14">
        <f t="shared" si="506"/>
        <v>11.25</v>
      </c>
      <c r="AF1243" s="5">
        <v>1</v>
      </c>
      <c r="AG1243" s="6">
        <v>783</v>
      </c>
      <c r="AH1243" s="37">
        <v>0</v>
      </c>
      <c r="AI1243" s="23">
        <f>SUM(Tabela1[[#This Row],[ESTOQUE RJ]:[ESTOQUE SC]])</f>
        <v>783</v>
      </c>
      <c r="AJ1243" s="6">
        <v>0</v>
      </c>
      <c r="AK1243" s="37">
        <v>0</v>
      </c>
      <c r="AL1243" s="24">
        <f>SUM(Tabela1[[#This Row],[QTD CONTAINER]:[QTD FÁBRICA]])</f>
        <v>0</v>
      </c>
      <c r="AM1243" s="18">
        <f t="shared" si="507"/>
        <v>69.599999999999994</v>
      </c>
      <c r="AN1243" s="7">
        <f t="shared" si="508"/>
        <v>0</v>
      </c>
      <c r="AO1243" s="8">
        <f t="shared" si="509"/>
        <v>0</v>
      </c>
      <c r="AP1243" s="9">
        <f t="shared" si="510"/>
        <v>0</v>
      </c>
      <c r="AQ1243" s="25">
        <f t="shared" si="511"/>
        <v>69.599999999999994</v>
      </c>
      <c r="AR1243" s="18">
        <f t="shared" si="512"/>
        <v>69.599999999999994</v>
      </c>
      <c r="AS1243" s="7">
        <f t="shared" si="513"/>
        <v>0</v>
      </c>
      <c r="AT1243" s="8">
        <f t="shared" si="514"/>
        <v>0</v>
      </c>
      <c r="AU1243" s="9">
        <f t="shared" si="515"/>
        <v>0</v>
      </c>
      <c r="AV1243" s="10">
        <f t="shared" si="516"/>
        <v>69.599999999999994</v>
      </c>
      <c r="AW1243" s="22">
        <f t="shared" si="517"/>
        <v>0</v>
      </c>
      <c r="AX1243" s="5">
        <f t="shared" si="518"/>
        <v>0</v>
      </c>
      <c r="AY1243" s="4">
        <f>IF(
  AND(Tabela1[[#This Row],[GRUPO | ITEM]]="PALHETAS",NOT(OR(MID(Tabela1[[#This Row],[ITEM]],1,5)="YN-PF",MID(Tabela1[[#This Row],[ITEM]],1,5)="YN-PC"))),
  0,
  IF(
    ROUNDUP(
      IF(
        IF(D1243="A",13-SUM(AR1243:AU1243),IF(D1243="B",11-SUM(AR1243:AU1243),IF(D1243="C",7-SUM(AR1243:AU1243))))
        &lt;0,
        0,
        IF(D1243="A",13-SUM(AR1243:AU1243),IF(D1243="B",11-SUM(AR1243:AU1243),IF(D1243="C",7-SUM(AR1243:AU1243))))
      )
      *AE1243/C1243, 0
    )
    *C1243 = 0,
    0,
    ROUNDUP(
      IF(
        IF(D1243="A",13-SUM(AR1243:AU1243),IF(D1243="B",11-SUM(AR1243:AU1243),IF(D1243="C",7-SUM(AR1243:AU1243))))
        &lt;0,
        0,
        IF(D1243="A",13-SUM(AR1243:AU1243),IF(D1243="B",11-SUM(AR1243:AU1243),IF(D1243="C",7-SUM(AR1243:AU1243))))
      )
      *AE1243/C1243, 0
    ) *C1243
  )
)</f>
        <v>0</v>
      </c>
      <c r="AZ1243" s="26">
        <f>IF(OR(COUNTIF(AB1243,"&gt;="&amp;1.5)+COUNTIF(AA1243,"&gt;="&amp;1.5)+COUNTIF(Z1243,"&gt;="&amp;1.5)+COUNTIF(Y1243,"&gt;="&amp;1.5)+COUNTIF(X1243,"&gt;="&amp;1.5)&gt;=2,COUNTIF(AB1243,"&gt;="&amp;2)&gt;=1,AND(AA1243&gt;=1.5,AB1243&lt;=0.3,AI1243=0)),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+IFERROR(BA1243*C1243,0),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+IFERROR(BA1243*C1243,0),
IFERROR(AVERAGEIF(Tabela1[[#This Row],[COMPRA PADRÃO]:[COMPRA &gt;30%]],"&gt;"&amp;0,Tabela1[[#This Row],[COMPRA PADRÃO]:[COMPRA &gt;30%]]),
0))/Tabela1[[#This Row],[U/CX]],0)*Tabela1[[#This Row],[U/CX]])</f>
        <v>0</v>
      </c>
      <c r="BA1243" s="39"/>
      <c r="BB1243" s="33"/>
      <c r="BC1243" s="42"/>
      <c r="BD1243" s="43">
        <f t="shared" si="519"/>
        <v>0.33962264150943394</v>
      </c>
      <c r="BE1243" s="44">
        <f>Tabela1[[#This Row],[MÉDIA DIÁRIA]]*180</f>
        <v>61.132075471698109</v>
      </c>
      <c r="BF1243" s="44">
        <f>Tabela1[[#This Row],[MÉDIA DIÁRIA]]*IF(Tabela1[[#This Row],[ABC FAT]]="A",(13*22),IF(Tabela1[[#This Row],[ABC FAT]]="B",(9*22),IF(Tabela1[[#This Row],[ABC FAT]]="C",(3*22),0)))</f>
        <v>22.415094339622641</v>
      </c>
      <c r="BG1243" s="44">
        <f>SUM(Tabela1[[#This Row],[ESTOQUE TOTAL]],Tabela1[[#This Row],[TRÂNSITO TOTAL]])</f>
        <v>783</v>
      </c>
      <c r="BH12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244" spans="1:61" x14ac:dyDescent="0.2">
      <c r="A1244" s="4" t="s">
        <v>122</v>
      </c>
      <c r="B1244" s="4" t="s">
        <v>1086</v>
      </c>
      <c r="C1244" s="4">
        <v>20</v>
      </c>
      <c r="D1244" s="4" t="s">
        <v>85</v>
      </c>
      <c r="E1244" s="5"/>
      <c r="F1244" s="4"/>
      <c r="G1244" s="4"/>
      <c r="H1244" s="4"/>
      <c r="I1244" s="4"/>
      <c r="J1244" s="4"/>
      <c r="K1244" s="4"/>
      <c r="L1244" s="4">
        <v>40</v>
      </c>
      <c r="M1244" s="4"/>
      <c r="N1244" s="4">
        <v>20</v>
      </c>
      <c r="O1244" s="4">
        <v>10</v>
      </c>
      <c r="P1244" s="4">
        <v>33</v>
      </c>
      <c r="Q1244" s="13">
        <f t="shared" si="494"/>
        <v>0</v>
      </c>
      <c r="R1244" s="16">
        <f t="shared" si="495"/>
        <v>0</v>
      </c>
      <c r="S1244" s="16">
        <f t="shared" si="496"/>
        <v>0</v>
      </c>
      <c r="T1244" s="16">
        <f t="shared" si="497"/>
        <v>0</v>
      </c>
      <c r="U1244" s="16">
        <f t="shared" si="498"/>
        <v>0</v>
      </c>
      <c r="V1244" s="16">
        <f t="shared" si="499"/>
        <v>0</v>
      </c>
      <c r="W1244" s="16">
        <f t="shared" si="500"/>
        <v>0</v>
      </c>
      <c r="X1244" s="16">
        <f t="shared" si="501"/>
        <v>1.5533980582524272</v>
      </c>
      <c r="Y1244" s="16">
        <f t="shared" si="502"/>
        <v>0</v>
      </c>
      <c r="Z1244" s="16">
        <f t="shared" si="503"/>
        <v>0.77669902912621358</v>
      </c>
      <c r="AA1244" s="16">
        <f t="shared" si="504"/>
        <v>0.38834951456310679</v>
      </c>
      <c r="AB1244" s="17">
        <f t="shared" si="505"/>
        <v>1.2815533980582525</v>
      </c>
      <c r="AC1244" s="15">
        <v>8143.93</v>
      </c>
      <c r="AD1244" s="14">
        <f>AVERAGE(Tabela1[[#This Row],[202407-JUL]:[202506-JUN]])</f>
        <v>25.75</v>
      </c>
      <c r="AE1244" s="14">
        <f t="shared" si="506"/>
        <v>25.75</v>
      </c>
      <c r="AF1244" s="5">
        <v>0</v>
      </c>
      <c r="AG1244" s="6">
        <v>897</v>
      </c>
      <c r="AH1244" s="37">
        <v>0</v>
      </c>
      <c r="AI1244" s="23">
        <f>SUM(Tabela1[[#This Row],[ESTOQUE RJ]:[ESTOQUE SC]])</f>
        <v>897</v>
      </c>
      <c r="AJ1244" s="6">
        <v>0</v>
      </c>
      <c r="AK1244" s="37">
        <v>0</v>
      </c>
      <c r="AL1244" s="24">
        <f>SUM(Tabela1[[#This Row],[QTD CONTAINER]:[QTD FÁBRICA]])</f>
        <v>0</v>
      </c>
      <c r="AM1244" s="18">
        <f t="shared" si="507"/>
        <v>34.834951456310677</v>
      </c>
      <c r="AN1244" s="7">
        <f t="shared" si="508"/>
        <v>0</v>
      </c>
      <c r="AO1244" s="8">
        <f t="shared" si="509"/>
        <v>0</v>
      </c>
      <c r="AP1244" s="9">
        <f t="shared" si="510"/>
        <v>0</v>
      </c>
      <c r="AQ1244" s="25">
        <f t="shared" si="511"/>
        <v>34.834951456310677</v>
      </c>
      <c r="AR1244" s="18">
        <f t="shared" si="512"/>
        <v>34.834951456310677</v>
      </c>
      <c r="AS1244" s="7">
        <f t="shared" si="513"/>
        <v>0</v>
      </c>
      <c r="AT1244" s="8">
        <f t="shared" si="514"/>
        <v>0</v>
      </c>
      <c r="AU1244" s="9">
        <f t="shared" si="515"/>
        <v>0</v>
      </c>
      <c r="AV1244" s="10">
        <f t="shared" si="516"/>
        <v>34.834951456310677</v>
      </c>
      <c r="AW1244" s="22">
        <f t="shared" si="517"/>
        <v>0</v>
      </c>
      <c r="AX1244" s="5">
        <f t="shared" si="518"/>
        <v>0</v>
      </c>
      <c r="AY1244" s="4">
        <f>IF(
  AND(Tabela1[[#This Row],[GRUPO | ITEM]]="PALHETAS",NOT(OR(MID(Tabela1[[#This Row],[ITEM]],1,5)="YN-PF",MID(Tabela1[[#This Row],[ITEM]],1,5)="YN-PC"))),
  0,
  IF(
    ROUNDUP(
      IF(
        IF(D1244="A",13-SUM(AR1244:AU1244),IF(D1244="B",11-SUM(AR1244:AU1244),IF(D1244="C",7-SUM(AR1244:AU1244))))
        &lt;0,
        0,
        IF(D1244="A",13-SUM(AR1244:AU1244),IF(D1244="B",11-SUM(AR1244:AU1244),IF(D1244="C",7-SUM(AR1244:AU1244))))
      )
      *AE1244/C1244, 0
    )
    *C1244 = 0,
    0,
    ROUNDUP(
      IF(
        IF(D1244="A",13-SUM(AR1244:AU1244),IF(D1244="B",11-SUM(AR1244:AU1244),IF(D1244="C",7-SUM(AR1244:AU1244))))
        &lt;0,
        0,
        IF(D1244="A",13-SUM(AR1244:AU1244),IF(D1244="B",11-SUM(AR1244:AU1244),IF(D1244="C",7-SUM(AR1244:AU1244))))
      )
      *AE1244/C1244, 0
    ) *C1244
  )
)</f>
        <v>0</v>
      </c>
      <c r="AZ1244" s="26">
        <f>IF(OR(COUNTIF(AB1244,"&gt;="&amp;1.5)+COUNTIF(AA1244,"&gt;="&amp;1.5)+COUNTIF(Z1244,"&gt;="&amp;1.5)+COUNTIF(Y1244,"&gt;="&amp;1.5)+COUNTIF(X1244,"&gt;="&amp;1.5)&gt;=2,COUNTIF(AB1244,"&gt;="&amp;2)&gt;=1,AND(AA1244&gt;=1.5,AB1244&lt;=0.3,AI1244=0)),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+IFERROR(BA1244*C1244,0),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+IFERROR(BA1244*C1244,0),
IFERROR(AVERAGEIF(Tabela1[[#This Row],[COMPRA PADRÃO]:[COMPRA &gt;30%]],"&gt;"&amp;0,Tabela1[[#This Row],[COMPRA PADRÃO]:[COMPRA &gt;30%]]),
0))/Tabela1[[#This Row],[U/CX]],0)*Tabela1[[#This Row],[U/CX]])</f>
        <v>0</v>
      </c>
      <c r="BA1244" s="39"/>
      <c r="BB1244" s="33"/>
      <c r="BC1244" s="42"/>
      <c r="BD1244" s="43">
        <f t="shared" si="519"/>
        <v>0.38867924528301889</v>
      </c>
      <c r="BE1244" s="44">
        <f>Tabela1[[#This Row],[MÉDIA DIÁRIA]]*180</f>
        <v>69.962264150943398</v>
      </c>
      <c r="BF1244" s="44">
        <f>Tabela1[[#This Row],[MÉDIA DIÁRIA]]*IF(Tabela1[[#This Row],[ABC FAT]]="A",(13*22),IF(Tabela1[[#This Row],[ABC FAT]]="B",(9*22),IF(Tabela1[[#This Row],[ABC FAT]]="C",(3*22),0)))</f>
        <v>25.652830188679246</v>
      </c>
      <c r="BG1244" s="44">
        <f>SUM(Tabela1[[#This Row],[ESTOQUE TOTAL]],Tabela1[[#This Row],[TRÂNSITO TOTAL]])</f>
        <v>897</v>
      </c>
      <c r="BH12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1.4293419633225458E-2</v>
      </c>
    </row>
    <row r="1245" spans="1:61" x14ac:dyDescent="0.2">
      <c r="A1245" s="4" t="s">
        <v>210</v>
      </c>
      <c r="B1245" s="4" t="s">
        <v>1064</v>
      </c>
      <c r="C1245" s="4">
        <v>25</v>
      </c>
      <c r="D1245" s="4" t="s">
        <v>85</v>
      </c>
      <c r="E1245" s="5"/>
      <c r="F1245" s="4"/>
      <c r="G1245" s="4"/>
      <c r="H1245" s="4"/>
      <c r="I1245" s="4"/>
      <c r="J1245" s="4"/>
      <c r="K1245" s="4"/>
      <c r="L1245" s="4">
        <v>9</v>
      </c>
      <c r="M1245" s="4"/>
      <c r="N1245" s="4">
        <v>102</v>
      </c>
      <c r="O1245" s="4"/>
      <c r="P1245" s="4">
        <v>12</v>
      </c>
      <c r="Q1245" s="13">
        <f t="shared" si="494"/>
        <v>0</v>
      </c>
      <c r="R1245" s="16">
        <f t="shared" si="495"/>
        <v>0</v>
      </c>
      <c r="S1245" s="16">
        <f t="shared" si="496"/>
        <v>0</v>
      </c>
      <c r="T1245" s="16">
        <f t="shared" si="497"/>
        <v>0</v>
      </c>
      <c r="U1245" s="16">
        <f t="shared" si="498"/>
        <v>0</v>
      </c>
      <c r="V1245" s="16">
        <f t="shared" si="499"/>
        <v>0</v>
      </c>
      <c r="W1245" s="16">
        <f t="shared" si="500"/>
        <v>0</v>
      </c>
      <c r="X1245" s="16">
        <f t="shared" si="501"/>
        <v>0.21951219512195122</v>
      </c>
      <c r="Y1245" s="16">
        <f t="shared" si="502"/>
        <v>0</v>
      </c>
      <c r="Z1245" s="16">
        <f t="shared" si="503"/>
        <v>2.4878048780487805</v>
      </c>
      <c r="AA1245" s="16">
        <f t="shared" si="504"/>
        <v>0</v>
      </c>
      <c r="AB1245" s="17">
        <f t="shared" si="505"/>
        <v>0.29268292682926828</v>
      </c>
      <c r="AC1245" s="15">
        <v>12188.28</v>
      </c>
      <c r="AD1245" s="14">
        <f>AVERAGE(Tabela1[[#This Row],[202407-JUL]:[202506-JUN]])</f>
        <v>41</v>
      </c>
      <c r="AE1245" s="14">
        <f t="shared" si="506"/>
        <v>102</v>
      </c>
      <c r="AF1245" s="5">
        <v>0</v>
      </c>
      <c r="AG1245" s="6">
        <v>1073</v>
      </c>
      <c r="AH1245" s="37">
        <v>0</v>
      </c>
      <c r="AI1245" s="23">
        <f>SUM(Tabela1[[#This Row],[ESTOQUE RJ]:[ESTOQUE SC]])</f>
        <v>1073</v>
      </c>
      <c r="AJ1245" s="6">
        <v>0</v>
      </c>
      <c r="AK1245" s="37">
        <v>0</v>
      </c>
      <c r="AL1245" s="24">
        <f>SUM(Tabela1[[#This Row],[QTD CONTAINER]:[QTD FÁBRICA]])</f>
        <v>0</v>
      </c>
      <c r="AM1245" s="18">
        <f t="shared" si="507"/>
        <v>26.170731707317074</v>
      </c>
      <c r="AN1245" s="7">
        <f t="shared" si="508"/>
        <v>0</v>
      </c>
      <c r="AO1245" s="8">
        <f t="shared" si="509"/>
        <v>0</v>
      </c>
      <c r="AP1245" s="9">
        <f t="shared" si="510"/>
        <v>0</v>
      </c>
      <c r="AQ1245" s="25">
        <f t="shared" si="511"/>
        <v>26.170731707317074</v>
      </c>
      <c r="AR1245" s="18">
        <f t="shared" si="512"/>
        <v>10.519607843137255</v>
      </c>
      <c r="AS1245" s="7">
        <f t="shared" si="513"/>
        <v>0</v>
      </c>
      <c r="AT1245" s="8">
        <f t="shared" si="514"/>
        <v>0</v>
      </c>
      <c r="AU1245" s="9">
        <f t="shared" si="515"/>
        <v>0</v>
      </c>
      <c r="AV1245" s="10">
        <f t="shared" si="516"/>
        <v>10.519607843137255</v>
      </c>
      <c r="AW1245" s="22">
        <f t="shared" si="517"/>
        <v>0</v>
      </c>
      <c r="AX1245" s="5">
        <f t="shared" si="518"/>
        <v>0</v>
      </c>
      <c r="AY1245" s="4">
        <f>IF(
  AND(Tabela1[[#This Row],[GRUPO | ITEM]]="PALHETAS",NOT(OR(MID(Tabela1[[#This Row],[ITEM]],1,5)="YN-PF",MID(Tabela1[[#This Row],[ITEM]],1,5)="YN-PC"))),
  0,
  IF(
    ROUNDUP(
      IF(
        IF(D1245="A",13-SUM(AR1245:AU1245),IF(D1245="B",11-SUM(AR1245:AU1245),IF(D1245="C",7-SUM(AR1245:AU1245))))
        &lt;0,
        0,
        IF(D1245="A",13-SUM(AR1245:AU1245),IF(D1245="B",11-SUM(AR1245:AU1245),IF(D1245="C",7-SUM(AR1245:AU1245))))
      )
      *AE1245/C1245, 0
    )
    *C1245 = 0,
    0,
    ROUNDUP(
      IF(
        IF(D1245="A",13-SUM(AR1245:AU1245),IF(D1245="B",11-SUM(AR1245:AU1245),IF(D1245="C",7-SUM(AR1245:AU1245))))
        &lt;0,
        0,
        IF(D1245="A",13-SUM(AR1245:AU1245),IF(D1245="B",11-SUM(AR1245:AU1245),IF(D1245="C",7-SUM(AR1245:AU1245))))
      )
      *AE1245/C1245, 0
    ) *C1245
  )
)</f>
        <v>0</v>
      </c>
      <c r="AZ1245" s="26">
        <f>IF(OR(COUNTIF(AB1245,"&gt;="&amp;1.5)+COUNTIF(AA1245,"&gt;="&amp;1.5)+COUNTIF(Z1245,"&gt;="&amp;1.5)+COUNTIF(Y1245,"&gt;="&amp;1.5)+COUNTIF(X1245,"&gt;="&amp;1.5)&gt;=2,COUNTIF(AB1245,"&gt;="&amp;2)&gt;=1,AND(AA1245&gt;=1.5,AB1245&lt;=0.3,AI1245=0)),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+IFERROR(BA1245*C1245,0),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+IFERROR(BA1245*C1245,0),
IFERROR(AVERAGEIF(Tabela1[[#This Row],[COMPRA PADRÃO]:[COMPRA &gt;30%]],"&gt;"&amp;0,Tabela1[[#This Row],[COMPRA PADRÃO]:[COMPRA &gt;30%]]),
0))/Tabela1[[#This Row],[U/CX]],0)*Tabela1[[#This Row],[U/CX]])</f>
        <v>0</v>
      </c>
      <c r="BA1245" s="36"/>
      <c r="BB1245" s="19"/>
      <c r="BC1245" s="5"/>
      <c r="BD1245" s="43">
        <f t="shared" si="519"/>
        <v>0.46415094339622642</v>
      </c>
      <c r="BE1245" s="44">
        <f>Tabela1[[#This Row],[MÉDIA DIÁRIA]]*180</f>
        <v>83.547169811320757</v>
      </c>
      <c r="BF1245" s="44">
        <f>Tabela1[[#This Row],[MÉDIA DIÁRIA]]*IF(Tabela1[[#This Row],[ABC FAT]]="A",(13*22),IF(Tabela1[[#This Row],[ABC FAT]]="B",(9*22),IF(Tabela1[[#This Row],[ABC FAT]]="C",(3*22),0)))</f>
        <v>30.633962264150945</v>
      </c>
      <c r="BG1245" s="44">
        <f>SUM(Tabela1[[#This Row],[ESTOQUE TOTAL]],Tabela1[[#This Row],[TRÂNSITO TOTAL]])</f>
        <v>1073</v>
      </c>
      <c r="BH12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1.1969286359530262E-2</v>
      </c>
    </row>
    <row r="1246" spans="1:61" x14ac:dyDescent="0.2">
      <c r="A1246" s="4" t="s">
        <v>117</v>
      </c>
      <c r="B1246" s="4" t="s">
        <v>1241</v>
      </c>
      <c r="C1246" s="4">
        <v>50</v>
      </c>
      <c r="D1246" s="4" t="s">
        <v>85</v>
      </c>
      <c r="E1246" s="5"/>
      <c r="F1246" s="4"/>
      <c r="G1246" s="4"/>
      <c r="H1246" s="4">
        <v>50</v>
      </c>
      <c r="I1246" s="4"/>
      <c r="J1246" s="4"/>
      <c r="K1246" s="4"/>
      <c r="L1246" s="4"/>
      <c r="M1246" s="4"/>
      <c r="N1246" s="4"/>
      <c r="O1246" s="4">
        <v>50</v>
      </c>
      <c r="P1246" s="4"/>
      <c r="Q1246" s="13">
        <f t="shared" si="494"/>
        <v>0</v>
      </c>
      <c r="R1246" s="16">
        <f t="shared" si="495"/>
        <v>0</v>
      </c>
      <c r="S1246" s="16">
        <f t="shared" si="496"/>
        <v>0</v>
      </c>
      <c r="T1246" s="16">
        <f t="shared" si="497"/>
        <v>1</v>
      </c>
      <c r="U1246" s="16">
        <f t="shared" si="498"/>
        <v>0</v>
      </c>
      <c r="V1246" s="16">
        <f t="shared" si="499"/>
        <v>0</v>
      </c>
      <c r="W1246" s="16">
        <f t="shared" si="500"/>
        <v>0</v>
      </c>
      <c r="X1246" s="16">
        <f t="shared" si="501"/>
        <v>0</v>
      </c>
      <c r="Y1246" s="16">
        <f t="shared" si="502"/>
        <v>0</v>
      </c>
      <c r="Z1246" s="16">
        <f t="shared" si="503"/>
        <v>0</v>
      </c>
      <c r="AA1246" s="16">
        <f t="shared" si="504"/>
        <v>1</v>
      </c>
      <c r="AB1246" s="17">
        <f t="shared" si="505"/>
        <v>0</v>
      </c>
      <c r="AC1246" s="15">
        <v>1527.5</v>
      </c>
      <c r="AD1246" s="14">
        <f>AVERAGE(Tabela1[[#This Row],[202407-JUL]:[202506-JUN]])</f>
        <v>50</v>
      </c>
      <c r="AE1246" s="14">
        <f t="shared" si="506"/>
        <v>50</v>
      </c>
      <c r="AF1246" s="5">
        <v>0</v>
      </c>
      <c r="AG1246" s="6">
        <v>430</v>
      </c>
      <c r="AH1246" s="37">
        <v>450</v>
      </c>
      <c r="AI1246" s="23">
        <f>SUM(Tabela1[[#This Row],[ESTOQUE RJ]:[ESTOQUE SC]])</f>
        <v>880</v>
      </c>
      <c r="AJ1246" s="6">
        <v>0</v>
      </c>
      <c r="AK1246" s="37">
        <v>0</v>
      </c>
      <c r="AL1246" s="24">
        <f>SUM(Tabela1[[#This Row],[QTD CONTAINER]:[QTD FÁBRICA]])</f>
        <v>0</v>
      </c>
      <c r="AM1246" s="18">
        <f t="shared" si="507"/>
        <v>8.6</v>
      </c>
      <c r="AN1246" s="7">
        <f t="shared" si="508"/>
        <v>9</v>
      </c>
      <c r="AO1246" s="8">
        <f t="shared" si="509"/>
        <v>0</v>
      </c>
      <c r="AP1246" s="9">
        <f t="shared" si="510"/>
        <v>0</v>
      </c>
      <c r="AQ1246" s="25">
        <f t="shared" si="511"/>
        <v>17.600000000000001</v>
      </c>
      <c r="AR1246" s="18">
        <f t="shared" si="512"/>
        <v>8.6</v>
      </c>
      <c r="AS1246" s="7">
        <f t="shared" si="513"/>
        <v>9</v>
      </c>
      <c r="AT1246" s="8">
        <f t="shared" si="514"/>
        <v>0</v>
      </c>
      <c r="AU1246" s="9">
        <f t="shared" si="515"/>
        <v>0</v>
      </c>
      <c r="AV1246" s="10">
        <f t="shared" si="516"/>
        <v>17.600000000000001</v>
      </c>
      <c r="AW1246" s="22">
        <f t="shared" si="517"/>
        <v>0</v>
      </c>
      <c r="AX1246" s="5">
        <f t="shared" si="518"/>
        <v>0</v>
      </c>
      <c r="AY1246" s="4">
        <f>IF(
  AND(Tabela1[[#This Row],[GRUPO | ITEM]]="PALHETAS",NOT(OR(MID(Tabela1[[#This Row],[ITEM]],1,5)="YN-PF",MID(Tabela1[[#This Row],[ITEM]],1,5)="YN-PC"))),
  0,
  IF(
    ROUNDUP(
      IF(
        IF(D1246="A",13-SUM(AR1246:AU1246),IF(D1246="B",11-SUM(AR1246:AU1246),IF(D1246="C",7-SUM(AR1246:AU1246))))
        &lt;0,
        0,
        IF(D1246="A",13-SUM(AR1246:AU1246),IF(D1246="B",11-SUM(AR1246:AU1246),IF(D1246="C",7-SUM(AR1246:AU1246))))
      )
      *AE1246/C1246, 0
    )
    *C1246 = 0,
    0,
    ROUNDUP(
      IF(
        IF(D1246="A",13-SUM(AR1246:AU1246),IF(D1246="B",11-SUM(AR1246:AU1246),IF(D1246="C",7-SUM(AR1246:AU1246))))
        &lt;0,
        0,
        IF(D1246="A",13-SUM(AR1246:AU1246),IF(D1246="B",11-SUM(AR1246:AU1246),IF(D1246="C",7-SUM(AR1246:AU1246))))
      )
      *AE1246/C1246, 0
    ) *C1246
  )
)</f>
        <v>0</v>
      </c>
      <c r="AZ1246" s="26">
        <f>IF(OR(COUNTIF(AB1246,"&gt;="&amp;1.5)+COUNTIF(AA1246,"&gt;="&amp;1.5)+COUNTIF(Z1246,"&gt;="&amp;1.5)+COUNTIF(Y1246,"&gt;="&amp;1.5)+COUNTIF(X1246,"&gt;="&amp;1.5)&gt;=2,COUNTIF(AB1246,"&gt;="&amp;2)&gt;=1,AND(AA1246&gt;=1.5,AB1246&lt;=0.3,AI1246=0)),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+IFERROR(BA1246*C1246,0),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+IFERROR(BA1246*C1246,0),
IFERROR(AVERAGEIF(Tabela1[[#This Row],[COMPRA PADRÃO]:[COMPRA &gt;30%]],"&gt;"&amp;0,Tabela1[[#This Row],[COMPRA PADRÃO]:[COMPRA &gt;30%]]),
0))/Tabela1[[#This Row],[U/CX]],0)*Tabela1[[#This Row],[U/CX]])</f>
        <v>0</v>
      </c>
      <c r="BA1246" s="36"/>
      <c r="BB1246" s="19"/>
      <c r="BC1246" s="5"/>
      <c r="BD1246" s="43">
        <f t="shared" si="519"/>
        <v>0.37735849056603776</v>
      </c>
      <c r="BE1246" s="44">
        <f>Tabela1[[#This Row],[MÉDIA DIÁRIA]]*180</f>
        <v>67.924528301886795</v>
      </c>
      <c r="BF1246" s="44">
        <f>Tabela1[[#This Row],[MÉDIA DIÁRIA]]*IF(Tabela1[[#This Row],[ABC FAT]]="A",(13*22),IF(Tabela1[[#This Row],[ABC FAT]]="B",(9*22),IF(Tabela1[[#This Row],[ABC FAT]]="C",(3*22),0)))</f>
        <v>24.905660377358494</v>
      </c>
      <c r="BG1246" s="44">
        <f>SUM(Tabela1[[#This Row],[ESTOQUE TOTAL]],Tabela1[[#This Row],[TRÂNSITO TOTAL]])</f>
        <v>880</v>
      </c>
      <c r="BH12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1.4722222222222222E-2</v>
      </c>
    </row>
    <row r="1247" spans="1:61" x14ac:dyDescent="0.2">
      <c r="A1247" s="4" t="s">
        <v>39</v>
      </c>
      <c r="B1247" s="4" t="s">
        <v>1113</v>
      </c>
      <c r="C1247" s="4">
        <v>20</v>
      </c>
      <c r="D1247" s="4" t="s">
        <v>85</v>
      </c>
      <c r="E1247" s="5"/>
      <c r="F1247" s="4"/>
      <c r="G1247" s="4"/>
      <c r="H1247" s="4"/>
      <c r="I1247" s="4"/>
      <c r="J1247" s="4"/>
      <c r="K1247" s="4"/>
      <c r="L1247" s="4">
        <v>10</v>
      </c>
      <c r="M1247" s="4">
        <v>40</v>
      </c>
      <c r="N1247" s="4">
        <v>20</v>
      </c>
      <c r="O1247" s="4">
        <v>10</v>
      </c>
      <c r="P1247" s="4">
        <v>1</v>
      </c>
      <c r="Q1247" s="13">
        <f t="shared" si="494"/>
        <v>0</v>
      </c>
      <c r="R1247" s="16">
        <f t="shared" si="495"/>
        <v>0</v>
      </c>
      <c r="S1247" s="16">
        <f t="shared" si="496"/>
        <v>0</v>
      </c>
      <c r="T1247" s="16">
        <f t="shared" si="497"/>
        <v>0</v>
      </c>
      <c r="U1247" s="16">
        <f t="shared" si="498"/>
        <v>0</v>
      </c>
      <c r="V1247" s="16">
        <f t="shared" si="499"/>
        <v>0</v>
      </c>
      <c r="W1247" s="16">
        <f t="shared" si="500"/>
        <v>0</v>
      </c>
      <c r="X1247" s="16">
        <f t="shared" si="501"/>
        <v>0.61728395061728403</v>
      </c>
      <c r="Y1247" s="16">
        <f t="shared" si="502"/>
        <v>2.4691358024691361</v>
      </c>
      <c r="Z1247" s="16">
        <f t="shared" si="503"/>
        <v>1.2345679012345681</v>
      </c>
      <c r="AA1247" s="16">
        <f t="shared" si="504"/>
        <v>0.61728395061728403</v>
      </c>
      <c r="AB1247" s="17">
        <f t="shared" si="505"/>
        <v>6.1728395061728399E-2</v>
      </c>
      <c r="AC1247" s="15">
        <v>11315.05</v>
      </c>
      <c r="AD1247" s="14">
        <f>AVERAGE(Tabela1[[#This Row],[202407-JUL]:[202506-JUN]])</f>
        <v>16.2</v>
      </c>
      <c r="AE1247" s="14">
        <f t="shared" si="506"/>
        <v>20</v>
      </c>
      <c r="AF1247" s="5">
        <v>0</v>
      </c>
      <c r="AG1247" s="6">
        <v>712</v>
      </c>
      <c r="AH1247" s="37">
        <v>0</v>
      </c>
      <c r="AI1247" s="23">
        <f>SUM(Tabela1[[#This Row],[ESTOQUE RJ]:[ESTOQUE SC]])</f>
        <v>712</v>
      </c>
      <c r="AJ1247" s="6">
        <v>0</v>
      </c>
      <c r="AK1247" s="37">
        <v>0</v>
      </c>
      <c r="AL1247" s="24">
        <f>SUM(Tabela1[[#This Row],[QTD CONTAINER]:[QTD FÁBRICA]])</f>
        <v>0</v>
      </c>
      <c r="AM1247" s="18">
        <f t="shared" si="507"/>
        <v>43.950617283950621</v>
      </c>
      <c r="AN1247" s="7">
        <f t="shared" si="508"/>
        <v>0</v>
      </c>
      <c r="AO1247" s="8">
        <f t="shared" si="509"/>
        <v>0</v>
      </c>
      <c r="AP1247" s="9">
        <f t="shared" si="510"/>
        <v>0</v>
      </c>
      <c r="AQ1247" s="25">
        <f t="shared" si="511"/>
        <v>43.950617283950621</v>
      </c>
      <c r="AR1247" s="18">
        <f t="shared" si="512"/>
        <v>35.6</v>
      </c>
      <c r="AS1247" s="7">
        <f t="shared" si="513"/>
        <v>0</v>
      </c>
      <c r="AT1247" s="8">
        <f t="shared" si="514"/>
        <v>0</v>
      </c>
      <c r="AU1247" s="9">
        <f t="shared" si="515"/>
        <v>0</v>
      </c>
      <c r="AV1247" s="10">
        <f t="shared" si="516"/>
        <v>35.6</v>
      </c>
      <c r="AW1247" s="22">
        <f t="shared" si="517"/>
        <v>0</v>
      </c>
      <c r="AX1247" s="5">
        <f t="shared" si="518"/>
        <v>0</v>
      </c>
      <c r="AY1247" s="4">
        <f>IF(
  AND(Tabela1[[#This Row],[GRUPO | ITEM]]="PALHETAS",NOT(OR(MID(Tabela1[[#This Row],[ITEM]],1,5)="YN-PF",MID(Tabela1[[#This Row],[ITEM]],1,5)="YN-PC"))),
  0,
  IF(
    ROUNDUP(
      IF(
        IF(D1247="A",13-SUM(AR1247:AU1247),IF(D1247="B",11-SUM(AR1247:AU1247),IF(D1247="C",7-SUM(AR1247:AU1247))))
        &lt;0,
        0,
        IF(D1247="A",13-SUM(AR1247:AU1247),IF(D1247="B",11-SUM(AR1247:AU1247),IF(D1247="C",7-SUM(AR1247:AU1247))))
      )
      *AE1247/C1247, 0
    )
    *C1247 = 0,
    0,
    ROUNDUP(
      IF(
        IF(D1247="A",13-SUM(AR1247:AU1247),IF(D1247="B",11-SUM(AR1247:AU1247),IF(D1247="C",7-SUM(AR1247:AU1247))))
        &lt;0,
        0,
        IF(D1247="A",13-SUM(AR1247:AU1247),IF(D1247="B",11-SUM(AR1247:AU1247),IF(D1247="C",7-SUM(AR1247:AU1247))))
      )
      *AE1247/C1247, 0
    ) *C1247
  )
)</f>
        <v>0</v>
      </c>
      <c r="AZ1247" s="26">
        <f>IF(OR(COUNTIF(AB1247,"&gt;="&amp;1.5)+COUNTIF(AA1247,"&gt;="&amp;1.5)+COUNTIF(Z1247,"&gt;="&amp;1.5)+COUNTIF(Y1247,"&gt;="&amp;1.5)+COUNTIF(X1247,"&gt;="&amp;1.5)&gt;=2,COUNTIF(AB1247,"&gt;="&amp;2)&gt;=1,AND(AA1247&gt;=1.5,AB1247&lt;=0.3,AI1247=0)),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+IFERROR(BA1247*C1247,0),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+IFERROR(BA1247*C1247,0),
IFERROR(AVERAGEIF(Tabela1[[#This Row],[COMPRA PADRÃO]:[COMPRA &gt;30%]],"&gt;"&amp;0,Tabela1[[#This Row],[COMPRA PADRÃO]:[COMPRA &gt;30%]]),
0))/Tabela1[[#This Row],[U/CX]],0)*Tabela1[[#This Row],[U/CX]])</f>
        <v>0</v>
      </c>
      <c r="BA1247" s="36"/>
      <c r="BB1247" s="19"/>
      <c r="BC1247" s="5"/>
      <c r="BD1247" s="43">
        <f t="shared" si="519"/>
        <v>0.30566037735849055</v>
      </c>
      <c r="BE1247" s="44">
        <f>Tabela1[[#This Row],[MÉDIA DIÁRIA]]*180</f>
        <v>55.018867924528301</v>
      </c>
      <c r="BF1247" s="44">
        <f>Tabela1[[#This Row],[MÉDIA DIÁRIA]]*IF(Tabela1[[#This Row],[ABC FAT]]="A",(13*22),IF(Tabela1[[#This Row],[ABC FAT]]="B",(9*22),IF(Tabela1[[#This Row],[ABC FAT]]="C",(3*22),0)))</f>
        <v>20.173584905660377</v>
      </c>
      <c r="BG1247" s="44">
        <f>SUM(Tabela1[[#This Row],[ESTOQUE TOTAL]],Tabela1[[#This Row],[TRÂNSITO TOTAL]])</f>
        <v>712</v>
      </c>
      <c r="BH12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1.8175582990397805E-2</v>
      </c>
    </row>
    <row r="1248" spans="1:61" x14ac:dyDescent="0.2">
      <c r="A1248" s="4" t="s">
        <v>122</v>
      </c>
      <c r="B1248" s="4" t="s">
        <v>506</v>
      </c>
      <c r="C1248" s="4">
        <v>20</v>
      </c>
      <c r="D1248" s="4" t="s">
        <v>85</v>
      </c>
      <c r="E1248" s="5"/>
      <c r="F1248" s="4"/>
      <c r="G1248" s="4">
        <v>60</v>
      </c>
      <c r="H1248" s="4">
        <v>20</v>
      </c>
      <c r="I1248" s="4">
        <v>20</v>
      </c>
      <c r="J1248" s="4"/>
      <c r="K1248" s="4">
        <v>40</v>
      </c>
      <c r="L1248" s="4"/>
      <c r="M1248" s="4"/>
      <c r="N1248" s="4"/>
      <c r="O1248" s="4"/>
      <c r="P1248" s="4">
        <v>20</v>
      </c>
      <c r="Q1248" s="13">
        <f t="shared" si="494"/>
        <v>0</v>
      </c>
      <c r="R1248" s="16">
        <f t="shared" si="495"/>
        <v>0</v>
      </c>
      <c r="S1248" s="16">
        <f t="shared" si="496"/>
        <v>1.875</v>
      </c>
      <c r="T1248" s="16">
        <f t="shared" si="497"/>
        <v>0.625</v>
      </c>
      <c r="U1248" s="16">
        <f t="shared" si="498"/>
        <v>0.625</v>
      </c>
      <c r="V1248" s="16">
        <f t="shared" si="499"/>
        <v>0</v>
      </c>
      <c r="W1248" s="16">
        <f t="shared" si="500"/>
        <v>1.25</v>
      </c>
      <c r="X1248" s="16">
        <f t="shared" si="501"/>
        <v>0</v>
      </c>
      <c r="Y1248" s="16">
        <f t="shared" si="502"/>
        <v>0</v>
      </c>
      <c r="Z1248" s="16">
        <f t="shared" si="503"/>
        <v>0</v>
      </c>
      <c r="AA1248" s="16">
        <f t="shared" si="504"/>
        <v>0</v>
      </c>
      <c r="AB1248" s="17">
        <f t="shared" si="505"/>
        <v>0.625</v>
      </c>
      <c r="AC1248" s="15">
        <v>13185.6</v>
      </c>
      <c r="AD1248" s="14">
        <f>AVERAGE(Tabela1[[#This Row],[202407-JUL]:[202506-JUN]])</f>
        <v>32</v>
      </c>
      <c r="AE1248" s="14">
        <f t="shared" si="506"/>
        <v>32</v>
      </c>
      <c r="AF1248" s="5">
        <v>0</v>
      </c>
      <c r="AG1248" s="6">
        <v>563</v>
      </c>
      <c r="AH1248" s="37">
        <v>860</v>
      </c>
      <c r="AI1248" s="23">
        <f>SUM(Tabela1[[#This Row],[ESTOQUE RJ]:[ESTOQUE SC]])</f>
        <v>1423</v>
      </c>
      <c r="AJ1248" s="6">
        <v>0</v>
      </c>
      <c r="AK1248" s="37">
        <v>0</v>
      </c>
      <c r="AL1248" s="24">
        <f>SUM(Tabela1[[#This Row],[QTD CONTAINER]:[QTD FÁBRICA]])</f>
        <v>0</v>
      </c>
      <c r="AM1248" s="18">
        <f t="shared" si="507"/>
        <v>17.59375</v>
      </c>
      <c r="AN1248" s="7">
        <f t="shared" si="508"/>
        <v>26.875</v>
      </c>
      <c r="AO1248" s="8">
        <f t="shared" si="509"/>
        <v>0</v>
      </c>
      <c r="AP1248" s="9">
        <f t="shared" si="510"/>
        <v>0</v>
      </c>
      <c r="AQ1248" s="25">
        <f t="shared" si="511"/>
        <v>44.46875</v>
      </c>
      <c r="AR1248" s="18">
        <f t="shared" si="512"/>
        <v>17.59375</v>
      </c>
      <c r="AS1248" s="7">
        <f t="shared" si="513"/>
        <v>26.875</v>
      </c>
      <c r="AT1248" s="8">
        <f t="shared" si="514"/>
        <v>0</v>
      </c>
      <c r="AU1248" s="9">
        <f t="shared" si="515"/>
        <v>0</v>
      </c>
      <c r="AV1248" s="10">
        <f t="shared" si="516"/>
        <v>44.46875</v>
      </c>
      <c r="AW1248" s="22">
        <f t="shared" si="517"/>
        <v>0</v>
      </c>
      <c r="AX1248" s="5">
        <f t="shared" si="518"/>
        <v>0</v>
      </c>
      <c r="AY1248" s="4">
        <f>IF(
  AND(Tabela1[[#This Row],[GRUPO | ITEM]]="PALHETAS",NOT(OR(MID(Tabela1[[#This Row],[ITEM]],1,5)="YN-PF",MID(Tabela1[[#This Row],[ITEM]],1,5)="YN-PC"))),
  0,
  IF(
    ROUNDUP(
      IF(
        IF(D1248="A",13-SUM(AR1248:AU1248),IF(D1248="B",11-SUM(AR1248:AU1248),IF(D1248="C",7-SUM(AR1248:AU1248))))
        &lt;0,
        0,
        IF(D1248="A",13-SUM(AR1248:AU1248),IF(D1248="B",11-SUM(AR1248:AU1248),IF(D1248="C",7-SUM(AR1248:AU1248))))
      )
      *AE1248/C1248, 0
    )
    *C1248 = 0,
    0,
    ROUNDUP(
      IF(
        IF(D1248="A",13-SUM(AR1248:AU1248),IF(D1248="B",11-SUM(AR1248:AU1248),IF(D1248="C",7-SUM(AR1248:AU1248))))
        &lt;0,
        0,
        IF(D1248="A",13-SUM(AR1248:AU1248),IF(D1248="B",11-SUM(AR1248:AU1248),IF(D1248="C",7-SUM(AR1248:AU1248))))
      )
      *AE1248/C1248, 0
    ) *C1248
  )
)</f>
        <v>0</v>
      </c>
      <c r="AZ1248" s="26">
        <f>IF(OR(COUNTIF(AB1248,"&gt;="&amp;1.5)+COUNTIF(AA1248,"&gt;="&amp;1.5)+COUNTIF(Z1248,"&gt;="&amp;1.5)+COUNTIF(Y1248,"&gt;="&amp;1.5)+COUNTIF(X1248,"&gt;="&amp;1.5)&gt;=2,COUNTIF(AB1248,"&gt;="&amp;2)&gt;=1,AND(AA1248&gt;=1.5,AB1248&lt;=0.3,AI1248=0)),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+IFERROR(BA1248*C1248,0),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+IFERROR(BA1248*C1248,0),
IFERROR(AVERAGEIF(Tabela1[[#This Row],[COMPRA PADRÃO]:[COMPRA &gt;30%]],"&gt;"&amp;0,Tabela1[[#This Row],[COMPRA PADRÃO]:[COMPRA &gt;30%]]),
0))/Tabela1[[#This Row],[U/CX]],0)*Tabela1[[#This Row],[U/CX]])</f>
        <v>0</v>
      </c>
      <c r="BA1248" s="36"/>
      <c r="BB1248" s="19"/>
      <c r="BC1248" s="5"/>
      <c r="BD1248" s="43">
        <f t="shared" si="519"/>
        <v>0.60377358490566035</v>
      </c>
      <c r="BE1248" s="44">
        <f>Tabela1[[#This Row],[MÉDIA DIÁRIA]]*180</f>
        <v>108.67924528301886</v>
      </c>
      <c r="BF1248" s="44">
        <f>Tabela1[[#This Row],[MÉDIA DIÁRIA]]*IF(Tabela1[[#This Row],[ABC FAT]]="A",(13*22),IF(Tabela1[[#This Row],[ABC FAT]]="B",(9*22),IF(Tabela1[[#This Row],[ABC FAT]]="C",(3*22),0)))</f>
        <v>39.849056603773583</v>
      </c>
      <c r="BG1248" s="44">
        <f>SUM(Tabela1[[#This Row],[ESTOQUE TOTAL]],Tabela1[[#This Row],[TRÂNSITO TOTAL]])</f>
        <v>1423</v>
      </c>
      <c r="BH12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1249" spans="1:61" x14ac:dyDescent="0.2">
      <c r="A1249" s="4" t="s">
        <v>39</v>
      </c>
      <c r="B1249" s="4" t="s">
        <v>1285</v>
      </c>
      <c r="C1249" s="4">
        <v>500</v>
      </c>
      <c r="D1249" s="4" t="s">
        <v>85</v>
      </c>
      <c r="E1249" s="5"/>
      <c r="F1249" s="4"/>
      <c r="G1249" s="4">
        <v>1</v>
      </c>
      <c r="H1249" s="4">
        <v>250</v>
      </c>
      <c r="I1249" s="4"/>
      <c r="J1249" s="4"/>
      <c r="K1249" s="4"/>
      <c r="L1249" s="4"/>
      <c r="M1249" s="4"/>
      <c r="N1249" s="4"/>
      <c r="O1249" s="4"/>
      <c r="P1249" s="4">
        <v>30</v>
      </c>
      <c r="Q1249" s="13">
        <f t="shared" si="494"/>
        <v>0</v>
      </c>
      <c r="R1249" s="16">
        <f t="shared" si="495"/>
        <v>0</v>
      </c>
      <c r="S1249" s="16">
        <f t="shared" si="496"/>
        <v>1.0676156583629894E-2</v>
      </c>
      <c r="T1249" s="16">
        <f t="shared" si="497"/>
        <v>2.6690391459074734</v>
      </c>
      <c r="U1249" s="16">
        <f t="shared" si="498"/>
        <v>0</v>
      </c>
      <c r="V1249" s="16">
        <f t="shared" si="499"/>
        <v>0</v>
      </c>
      <c r="W1249" s="16">
        <f t="shared" si="500"/>
        <v>0</v>
      </c>
      <c r="X1249" s="16">
        <f t="shared" si="501"/>
        <v>0</v>
      </c>
      <c r="Y1249" s="16">
        <f t="shared" si="502"/>
        <v>0</v>
      </c>
      <c r="Z1249" s="16">
        <f t="shared" si="503"/>
        <v>0</v>
      </c>
      <c r="AA1249" s="16">
        <f t="shared" si="504"/>
        <v>0</v>
      </c>
      <c r="AB1249" s="17">
        <f t="shared" si="505"/>
        <v>0.32028469750889677</v>
      </c>
      <c r="AC1249" s="15">
        <v>3070.43</v>
      </c>
      <c r="AD1249" s="14">
        <f>AVERAGE(Tabela1[[#This Row],[202407-JUL]:[202506-JUN]])</f>
        <v>93.666666666666671</v>
      </c>
      <c r="AE1249" s="14">
        <f t="shared" si="506"/>
        <v>140</v>
      </c>
      <c r="AF1249" s="5">
        <v>0</v>
      </c>
      <c r="AG1249" s="6">
        <v>2518</v>
      </c>
      <c r="AH1249" s="37">
        <v>0</v>
      </c>
      <c r="AI1249" s="23">
        <f>SUM(Tabela1[[#This Row],[ESTOQUE RJ]:[ESTOQUE SC]])</f>
        <v>2518</v>
      </c>
      <c r="AJ1249" s="6">
        <v>0</v>
      </c>
      <c r="AK1249" s="37">
        <v>0</v>
      </c>
      <c r="AL1249" s="24">
        <f>SUM(Tabela1[[#This Row],[QTD CONTAINER]:[QTD FÁBRICA]])</f>
        <v>0</v>
      </c>
      <c r="AM1249" s="18">
        <f t="shared" si="507"/>
        <v>26.882562277580071</v>
      </c>
      <c r="AN1249" s="7">
        <f t="shared" si="508"/>
        <v>0</v>
      </c>
      <c r="AO1249" s="8">
        <f t="shared" si="509"/>
        <v>0</v>
      </c>
      <c r="AP1249" s="9">
        <f t="shared" si="510"/>
        <v>0</v>
      </c>
      <c r="AQ1249" s="25">
        <f t="shared" si="511"/>
        <v>26.882562277580071</v>
      </c>
      <c r="AR1249" s="18">
        <f t="shared" si="512"/>
        <v>17.985714285714284</v>
      </c>
      <c r="AS1249" s="7">
        <f t="shared" si="513"/>
        <v>0</v>
      </c>
      <c r="AT1249" s="8">
        <f t="shared" si="514"/>
        <v>0</v>
      </c>
      <c r="AU1249" s="9">
        <f t="shared" si="515"/>
        <v>0</v>
      </c>
      <c r="AV1249" s="10">
        <f t="shared" si="516"/>
        <v>17.985714285714284</v>
      </c>
      <c r="AW1249" s="22">
        <f t="shared" si="517"/>
        <v>0</v>
      </c>
      <c r="AX1249" s="5">
        <f t="shared" si="518"/>
        <v>0</v>
      </c>
      <c r="AY1249" s="4">
        <f>IF(
  AND(Tabela1[[#This Row],[GRUPO | ITEM]]="PALHETAS",NOT(OR(MID(Tabela1[[#This Row],[ITEM]],1,5)="YN-PF",MID(Tabela1[[#This Row],[ITEM]],1,5)="YN-PC"))),
  0,
  IF(
    ROUNDUP(
      IF(
        IF(D1249="A",13-SUM(AR1249:AU1249),IF(D1249="B",11-SUM(AR1249:AU1249),IF(D1249="C",7-SUM(AR1249:AU1249))))
        &lt;0,
        0,
        IF(D1249="A",13-SUM(AR1249:AU1249),IF(D1249="B",11-SUM(AR1249:AU1249),IF(D1249="C",7-SUM(AR1249:AU1249))))
      )
      *AE1249/C1249, 0
    )
    *C1249 = 0,
    0,
    ROUNDUP(
      IF(
        IF(D1249="A",13-SUM(AR1249:AU1249),IF(D1249="B",11-SUM(AR1249:AU1249),IF(D1249="C",7-SUM(AR1249:AU1249))))
        &lt;0,
        0,
        IF(D1249="A",13-SUM(AR1249:AU1249),IF(D1249="B",11-SUM(AR1249:AU1249),IF(D1249="C",7-SUM(AR1249:AU1249))))
      )
      *AE1249/C1249, 0
    ) *C1249
  )
)</f>
        <v>0</v>
      </c>
      <c r="AZ1249" s="26">
        <f>IF(OR(COUNTIF(AB1249,"&gt;="&amp;1.5)+COUNTIF(AA1249,"&gt;="&amp;1.5)+COUNTIF(Z1249,"&gt;="&amp;1.5)+COUNTIF(Y1249,"&gt;="&amp;1.5)+COUNTIF(X1249,"&gt;="&amp;1.5)&gt;=2,COUNTIF(AB1249,"&gt;="&amp;2)&gt;=1,AND(AA1249&gt;=1.5,AB1249&lt;=0.3,AI1249=0)),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+IFERROR(BA1249*C1249,0),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+IFERROR(BA1249*C1249,0),
IFERROR(AVERAGEIF(Tabela1[[#This Row],[COMPRA PADRÃO]:[COMPRA &gt;30%]],"&gt;"&amp;0,Tabela1[[#This Row],[COMPRA PADRÃO]:[COMPRA &gt;30%]]),
0))/Tabela1[[#This Row],[U/CX]],0)*Tabela1[[#This Row],[U/CX]])</f>
        <v>0</v>
      </c>
      <c r="BA1249" s="36"/>
      <c r="BB1249" s="19"/>
      <c r="BC1249" s="5"/>
      <c r="BD1249" s="43">
        <f t="shared" si="519"/>
        <v>1.060377358490566</v>
      </c>
      <c r="BE1249" s="44">
        <f>Tabela1[[#This Row],[MÉDIA DIÁRIA]]*180</f>
        <v>190.8679245283019</v>
      </c>
      <c r="BF1249" s="44">
        <f>Tabela1[[#This Row],[MÉDIA DIÁRIA]]*IF(Tabela1[[#This Row],[ABC FAT]]="A",(13*22),IF(Tabela1[[#This Row],[ABC FAT]]="B",(9*22),IF(Tabela1[[#This Row],[ABC FAT]]="C",(3*22),0)))</f>
        <v>69.984905660377365</v>
      </c>
      <c r="BG1249" s="44">
        <f>SUM(Tabela1[[#This Row],[ESTOQUE TOTAL]],Tabela1[[#This Row],[TRÂNSITO TOTAL]])</f>
        <v>2518</v>
      </c>
      <c r="BH12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5.2392249901146697E-3</v>
      </c>
    </row>
    <row r="1250" spans="1:61" x14ac:dyDescent="0.2">
      <c r="A1250" s="4" t="s">
        <v>39</v>
      </c>
      <c r="B1250" s="4" t="s">
        <v>1210</v>
      </c>
      <c r="C1250" s="4">
        <v>20</v>
      </c>
      <c r="D1250" s="4" t="s">
        <v>85</v>
      </c>
      <c r="E1250" s="5"/>
      <c r="F1250" s="4"/>
      <c r="G1250" s="4"/>
      <c r="H1250" s="4"/>
      <c r="I1250" s="4"/>
      <c r="J1250" s="4"/>
      <c r="K1250" s="4"/>
      <c r="L1250" s="4"/>
      <c r="M1250" s="4">
        <v>20</v>
      </c>
      <c r="N1250" s="4"/>
      <c r="O1250" s="4"/>
      <c r="P1250" s="4">
        <v>10</v>
      </c>
      <c r="Q1250" s="13">
        <f t="shared" si="494"/>
        <v>0</v>
      </c>
      <c r="R1250" s="16">
        <f t="shared" si="495"/>
        <v>0</v>
      </c>
      <c r="S1250" s="16">
        <f t="shared" si="496"/>
        <v>0</v>
      </c>
      <c r="T1250" s="16">
        <f t="shared" si="497"/>
        <v>0</v>
      </c>
      <c r="U1250" s="16">
        <f t="shared" si="498"/>
        <v>0</v>
      </c>
      <c r="V1250" s="16">
        <f t="shared" si="499"/>
        <v>0</v>
      </c>
      <c r="W1250" s="16">
        <f t="shared" si="500"/>
        <v>0</v>
      </c>
      <c r="X1250" s="16">
        <f t="shared" si="501"/>
        <v>0</v>
      </c>
      <c r="Y1250" s="16">
        <f t="shared" si="502"/>
        <v>1.3333333333333333</v>
      </c>
      <c r="Z1250" s="16">
        <f t="shared" si="503"/>
        <v>0</v>
      </c>
      <c r="AA1250" s="16">
        <f t="shared" si="504"/>
        <v>0</v>
      </c>
      <c r="AB1250" s="17">
        <f t="shared" si="505"/>
        <v>0.66666666666666663</v>
      </c>
      <c r="AC1250" s="15">
        <v>3120.8</v>
      </c>
      <c r="AD1250" s="14">
        <f>AVERAGE(Tabela1[[#This Row],[202407-JUL]:[202506-JUN]])</f>
        <v>15</v>
      </c>
      <c r="AE1250" s="14">
        <f t="shared" si="506"/>
        <v>15</v>
      </c>
      <c r="AF1250" s="5">
        <v>0</v>
      </c>
      <c r="AG1250" s="6">
        <v>269</v>
      </c>
      <c r="AH1250" s="37">
        <v>0</v>
      </c>
      <c r="AI1250" s="23">
        <f>SUM(Tabela1[[#This Row],[ESTOQUE RJ]:[ESTOQUE SC]])</f>
        <v>269</v>
      </c>
      <c r="AJ1250" s="6">
        <v>0</v>
      </c>
      <c r="AK1250" s="37">
        <v>0</v>
      </c>
      <c r="AL1250" s="24">
        <f>SUM(Tabela1[[#This Row],[QTD CONTAINER]:[QTD FÁBRICA]])</f>
        <v>0</v>
      </c>
      <c r="AM1250" s="18">
        <f t="shared" si="507"/>
        <v>17.933333333333334</v>
      </c>
      <c r="AN1250" s="7">
        <f t="shared" si="508"/>
        <v>0</v>
      </c>
      <c r="AO1250" s="8">
        <f t="shared" si="509"/>
        <v>0</v>
      </c>
      <c r="AP1250" s="9">
        <f t="shared" si="510"/>
        <v>0</v>
      </c>
      <c r="AQ1250" s="25">
        <f t="shared" si="511"/>
        <v>17.933333333333334</v>
      </c>
      <c r="AR1250" s="18">
        <f t="shared" si="512"/>
        <v>17.933333333333334</v>
      </c>
      <c r="AS1250" s="7">
        <f t="shared" si="513"/>
        <v>0</v>
      </c>
      <c r="AT1250" s="8">
        <f t="shared" si="514"/>
        <v>0</v>
      </c>
      <c r="AU1250" s="9">
        <f t="shared" si="515"/>
        <v>0</v>
      </c>
      <c r="AV1250" s="10">
        <f t="shared" si="516"/>
        <v>17.933333333333334</v>
      </c>
      <c r="AW1250" s="22">
        <f t="shared" si="517"/>
        <v>0</v>
      </c>
      <c r="AX1250" s="5">
        <f t="shared" si="518"/>
        <v>0</v>
      </c>
      <c r="AY1250" s="4">
        <f>IF(
  AND(Tabela1[[#This Row],[GRUPO | ITEM]]="PALHETAS",NOT(OR(MID(Tabela1[[#This Row],[ITEM]],1,5)="YN-PF",MID(Tabela1[[#This Row],[ITEM]],1,5)="YN-PC"))),
  0,
  IF(
    ROUNDUP(
      IF(
        IF(D1250="A",13-SUM(AR1250:AU1250),IF(D1250="B",11-SUM(AR1250:AU1250),IF(D1250="C",7-SUM(AR1250:AU1250))))
        &lt;0,
        0,
        IF(D1250="A",13-SUM(AR1250:AU1250),IF(D1250="B",11-SUM(AR1250:AU1250),IF(D1250="C",7-SUM(AR1250:AU1250))))
      )
      *AE1250/C1250, 0
    )
    *C1250 = 0,
    0,
    ROUNDUP(
      IF(
        IF(D1250="A",13-SUM(AR1250:AU1250),IF(D1250="B",11-SUM(AR1250:AU1250),IF(D1250="C",7-SUM(AR1250:AU1250))))
        &lt;0,
        0,
        IF(D1250="A",13-SUM(AR1250:AU1250),IF(D1250="B",11-SUM(AR1250:AU1250),IF(D1250="C",7-SUM(AR1250:AU1250))))
      )
      *AE1250/C1250, 0
    ) *C1250
  )
)</f>
        <v>0</v>
      </c>
      <c r="AZ1250" s="26">
        <f>IF(OR(COUNTIF(AB1250,"&gt;="&amp;1.5)+COUNTIF(AA1250,"&gt;="&amp;1.5)+COUNTIF(Z1250,"&gt;="&amp;1.5)+COUNTIF(Y1250,"&gt;="&amp;1.5)+COUNTIF(X1250,"&gt;="&amp;1.5)&gt;=2,COUNTIF(AB1250,"&gt;="&amp;2)&gt;=1,AND(AA1250&gt;=1.5,AB1250&lt;=0.3,AI1250=0)),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+IFERROR(BA1250*C1250,0),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+IFERROR(BA1250*C1250,0),
IFERROR(AVERAGEIF(Tabela1[[#This Row],[COMPRA PADRÃO]:[COMPRA &gt;30%]],"&gt;"&amp;0,Tabela1[[#This Row],[COMPRA PADRÃO]:[COMPRA &gt;30%]]),
0))/Tabela1[[#This Row],[U/CX]],0)*Tabela1[[#This Row],[U/CX]])</f>
        <v>0</v>
      </c>
      <c r="BA1250" s="36"/>
      <c r="BB1250" s="19"/>
      <c r="BC1250" s="5"/>
      <c r="BD1250" s="43">
        <f t="shared" si="519"/>
        <v>0.11320754716981132</v>
      </c>
      <c r="BE1250" s="44">
        <f>Tabela1[[#This Row],[MÉDIA DIÁRIA]]*180</f>
        <v>20.377358490566039</v>
      </c>
      <c r="BF1250" s="44">
        <f>Tabela1[[#This Row],[MÉDIA DIÁRIA]]*IF(Tabela1[[#This Row],[ABC FAT]]="A",(13*22),IF(Tabela1[[#This Row],[ABC FAT]]="B",(9*22),IF(Tabela1[[#This Row],[ABC FAT]]="C",(3*22),0)))</f>
        <v>7.4716981132075473</v>
      </c>
      <c r="BG1250" s="44">
        <f>SUM(Tabela1[[#This Row],[ESTOQUE TOTAL]],Tabela1[[#This Row],[TRÂNSITO TOTAL]])</f>
        <v>269</v>
      </c>
      <c r="BH12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251" spans="1:61" x14ac:dyDescent="0.2">
      <c r="A1251" s="4" t="s">
        <v>210</v>
      </c>
      <c r="B1251" s="4" t="s">
        <v>470</v>
      </c>
      <c r="C1251" s="4">
        <v>25</v>
      </c>
      <c r="D1251" s="4" t="s">
        <v>85</v>
      </c>
      <c r="E1251" s="5"/>
      <c r="F1251" s="4"/>
      <c r="G1251" s="4"/>
      <c r="H1251" s="4"/>
      <c r="I1251" s="4"/>
      <c r="J1251" s="4"/>
      <c r="K1251" s="4">
        <v>2</v>
      </c>
      <c r="L1251" s="4">
        <v>5</v>
      </c>
      <c r="M1251" s="4">
        <v>2</v>
      </c>
      <c r="N1251" s="4">
        <v>10</v>
      </c>
      <c r="O1251" s="4"/>
      <c r="P1251" s="4">
        <v>11</v>
      </c>
      <c r="Q1251" s="13">
        <f t="shared" si="494"/>
        <v>0</v>
      </c>
      <c r="R1251" s="16">
        <f t="shared" si="495"/>
        <v>0</v>
      </c>
      <c r="S1251" s="16">
        <f t="shared" si="496"/>
        <v>0</v>
      </c>
      <c r="T1251" s="16">
        <f t="shared" si="497"/>
        <v>0</v>
      </c>
      <c r="U1251" s="16">
        <f t="shared" si="498"/>
        <v>0</v>
      </c>
      <c r="V1251" s="16">
        <f t="shared" si="499"/>
        <v>0</v>
      </c>
      <c r="W1251" s="16">
        <f t="shared" si="500"/>
        <v>0.33333333333333331</v>
      </c>
      <c r="X1251" s="16">
        <f t="shared" si="501"/>
        <v>0.83333333333333337</v>
      </c>
      <c r="Y1251" s="16">
        <f t="shared" si="502"/>
        <v>0.33333333333333331</v>
      </c>
      <c r="Z1251" s="16">
        <f t="shared" si="503"/>
        <v>1.6666666666666667</v>
      </c>
      <c r="AA1251" s="16">
        <f t="shared" si="504"/>
        <v>0</v>
      </c>
      <c r="AB1251" s="17">
        <f t="shared" si="505"/>
        <v>1.8333333333333333</v>
      </c>
      <c r="AC1251" s="15">
        <v>3208.93</v>
      </c>
      <c r="AD1251" s="14">
        <f>AVERAGE(Tabela1[[#This Row],[202407-JUL]:[202506-JUN]])</f>
        <v>6</v>
      </c>
      <c r="AE1251" s="14">
        <f t="shared" si="506"/>
        <v>6</v>
      </c>
      <c r="AF1251" s="5">
        <v>0</v>
      </c>
      <c r="AG1251" s="6">
        <v>268</v>
      </c>
      <c r="AH1251" s="37">
        <v>0</v>
      </c>
      <c r="AI1251" s="23">
        <f>SUM(Tabela1[[#This Row],[ESTOQUE RJ]:[ESTOQUE SC]])</f>
        <v>268</v>
      </c>
      <c r="AJ1251" s="6">
        <v>0</v>
      </c>
      <c r="AK1251" s="37">
        <v>0</v>
      </c>
      <c r="AL1251" s="24">
        <f>SUM(Tabela1[[#This Row],[QTD CONTAINER]:[QTD FÁBRICA]])</f>
        <v>0</v>
      </c>
      <c r="AM1251" s="18">
        <f t="shared" si="507"/>
        <v>44.666666666666664</v>
      </c>
      <c r="AN1251" s="7">
        <f t="shared" si="508"/>
        <v>0</v>
      </c>
      <c r="AO1251" s="8">
        <f t="shared" si="509"/>
        <v>0</v>
      </c>
      <c r="AP1251" s="9">
        <f t="shared" si="510"/>
        <v>0</v>
      </c>
      <c r="AQ1251" s="25">
        <f t="shared" si="511"/>
        <v>44.666666666666664</v>
      </c>
      <c r="AR1251" s="18">
        <f t="shared" si="512"/>
        <v>44.666666666666664</v>
      </c>
      <c r="AS1251" s="7">
        <f t="shared" si="513"/>
        <v>0</v>
      </c>
      <c r="AT1251" s="8">
        <f t="shared" si="514"/>
        <v>0</v>
      </c>
      <c r="AU1251" s="9">
        <f t="shared" si="515"/>
        <v>0</v>
      </c>
      <c r="AV1251" s="10">
        <f t="shared" si="516"/>
        <v>44.666666666666664</v>
      </c>
      <c r="AW1251" s="22">
        <f t="shared" si="517"/>
        <v>8.3333333333333339</v>
      </c>
      <c r="AX1251" s="5">
        <f t="shared" si="518"/>
        <v>0</v>
      </c>
      <c r="AY1251" s="4">
        <f>IF(
  AND(Tabela1[[#This Row],[GRUPO | ITEM]]="PALHETAS",NOT(OR(MID(Tabela1[[#This Row],[ITEM]],1,5)="YN-PF",MID(Tabela1[[#This Row],[ITEM]],1,5)="YN-PC"))),
  0,
  IF(
    ROUNDUP(
      IF(
        IF(D1251="A",13-SUM(AR1251:AU1251),IF(D1251="B",11-SUM(AR1251:AU1251),IF(D1251="C",7-SUM(AR1251:AU1251))))
        &lt;0,
        0,
        IF(D1251="A",13-SUM(AR1251:AU1251),IF(D1251="B",11-SUM(AR1251:AU1251),IF(D1251="C",7-SUM(AR1251:AU1251))))
      )
      *AE1251/C1251, 0
    )
    *C1251 = 0,
    0,
    ROUNDUP(
      IF(
        IF(D1251="A",13-SUM(AR1251:AU1251),IF(D1251="B",11-SUM(AR1251:AU1251),IF(D1251="C",7-SUM(AR1251:AU1251))))
        &lt;0,
        0,
        IF(D1251="A",13-SUM(AR1251:AU1251),IF(D1251="B",11-SUM(AR1251:AU1251),IF(D1251="C",7-SUM(AR1251:AU1251))))
      )
      *AE1251/C1251, 0
    ) *C1251
  )
)</f>
        <v>0</v>
      </c>
      <c r="AZ1251" s="26">
        <f>IF(OR(COUNTIF(AB1251,"&gt;="&amp;1.5)+COUNTIF(AA1251,"&gt;="&amp;1.5)+COUNTIF(Z1251,"&gt;="&amp;1.5)+COUNTIF(Y1251,"&gt;="&amp;1.5)+COUNTIF(X1251,"&gt;="&amp;1.5)&gt;=2,COUNTIF(AB1251,"&gt;="&amp;2)&gt;=1,AND(AA1251&gt;=1.5,AB1251&lt;=0.3,AI1251=0)),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+IFERROR(BA1251*C1251,0),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+IFERROR(BA1251*C1251,0),
IFERROR(AVERAGEIF(Tabela1[[#This Row],[COMPRA PADRÃO]:[COMPRA &gt;30%]],"&gt;"&amp;0,Tabela1[[#This Row],[COMPRA PADRÃO]:[COMPRA &gt;30%]]),
0))/Tabela1[[#This Row],[U/CX]],0)*Tabela1[[#This Row],[U/CX]])</f>
        <v>50</v>
      </c>
      <c r="BA1251" s="39"/>
      <c r="BB1251" s="33"/>
      <c r="BC1251" s="42"/>
      <c r="BD1251" s="43">
        <f t="shared" si="519"/>
        <v>0.11320754716981132</v>
      </c>
      <c r="BE1251" s="44">
        <f>Tabela1[[#This Row],[MÉDIA DIÁRIA]]*180</f>
        <v>20.377358490566039</v>
      </c>
      <c r="BF1251" s="44">
        <f>Tabela1[[#This Row],[MÉDIA DIÁRIA]]*IF(Tabela1[[#This Row],[ABC FAT]]="A",(13*22),IF(Tabela1[[#This Row],[ABC FAT]]="B",(9*22),IF(Tabela1[[#This Row],[ABC FAT]]="C",(3*22),0)))</f>
        <v>7.4716981132075473</v>
      </c>
      <c r="BG1251" s="44">
        <f>SUM(Tabela1[[#This Row],[ESTOQUE TOTAL]],Tabela1[[#This Row],[TRÂNSITO TOTAL]])</f>
        <v>268</v>
      </c>
      <c r="BH12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252" spans="1:61" x14ac:dyDescent="0.2">
      <c r="A1252" s="4" t="s">
        <v>34</v>
      </c>
      <c r="B1252" s="4" t="s">
        <v>1264</v>
      </c>
      <c r="C1252" s="4">
        <v>200</v>
      </c>
      <c r="D1252" s="4" t="s">
        <v>85</v>
      </c>
      <c r="E1252" s="5"/>
      <c r="F1252" s="4"/>
      <c r="G1252" s="4"/>
      <c r="H1252" s="4"/>
      <c r="I1252" s="4"/>
      <c r="J1252" s="4"/>
      <c r="K1252" s="4"/>
      <c r="L1252" s="4"/>
      <c r="M1252" s="4"/>
      <c r="N1252" s="4"/>
      <c r="O1252" s="4">
        <v>20</v>
      </c>
      <c r="P1252" s="4">
        <v>40</v>
      </c>
      <c r="Q1252" s="13">
        <f t="shared" si="494"/>
        <v>0</v>
      </c>
      <c r="R1252" s="16">
        <f t="shared" si="495"/>
        <v>0</v>
      </c>
      <c r="S1252" s="16">
        <f t="shared" si="496"/>
        <v>0</v>
      </c>
      <c r="T1252" s="16">
        <f t="shared" si="497"/>
        <v>0</v>
      </c>
      <c r="U1252" s="16">
        <f t="shared" si="498"/>
        <v>0</v>
      </c>
      <c r="V1252" s="16">
        <f t="shared" si="499"/>
        <v>0</v>
      </c>
      <c r="W1252" s="16">
        <f t="shared" si="500"/>
        <v>0</v>
      </c>
      <c r="X1252" s="16">
        <f t="shared" si="501"/>
        <v>0</v>
      </c>
      <c r="Y1252" s="16">
        <f t="shared" si="502"/>
        <v>0</v>
      </c>
      <c r="Z1252" s="16">
        <f t="shared" si="503"/>
        <v>0</v>
      </c>
      <c r="AA1252" s="16">
        <f t="shared" si="504"/>
        <v>0.66666666666666663</v>
      </c>
      <c r="AB1252" s="17">
        <f t="shared" si="505"/>
        <v>1.3333333333333333</v>
      </c>
      <c r="AC1252" s="15">
        <v>1568.3</v>
      </c>
      <c r="AD1252" s="14">
        <f>AVERAGE(Tabela1[[#This Row],[202407-JUL]:[202506-JUN]])</f>
        <v>30</v>
      </c>
      <c r="AE1252" s="14">
        <f t="shared" si="506"/>
        <v>30</v>
      </c>
      <c r="AF1252" s="5">
        <v>0</v>
      </c>
      <c r="AG1252" s="6">
        <v>140</v>
      </c>
      <c r="AH1252" s="37">
        <v>0</v>
      </c>
      <c r="AI1252" s="23">
        <f>SUM(Tabela1[[#This Row],[ESTOQUE RJ]:[ESTOQUE SC]])</f>
        <v>140</v>
      </c>
      <c r="AJ1252" s="6">
        <v>400</v>
      </c>
      <c r="AK1252" s="37">
        <v>0</v>
      </c>
      <c r="AL1252" s="24">
        <f>SUM(Tabela1[[#This Row],[QTD CONTAINER]:[QTD FÁBRICA]])</f>
        <v>400</v>
      </c>
      <c r="AM1252" s="18">
        <f t="shared" si="507"/>
        <v>4.666666666666667</v>
      </c>
      <c r="AN1252" s="7">
        <f t="shared" si="508"/>
        <v>0</v>
      </c>
      <c r="AO1252" s="8">
        <f t="shared" si="509"/>
        <v>13.333333333333334</v>
      </c>
      <c r="AP1252" s="9">
        <f t="shared" si="510"/>
        <v>0</v>
      </c>
      <c r="AQ1252" s="25">
        <f t="shared" si="511"/>
        <v>18</v>
      </c>
      <c r="AR1252" s="18">
        <f t="shared" si="512"/>
        <v>4.666666666666667</v>
      </c>
      <c r="AS1252" s="7">
        <f t="shared" si="513"/>
        <v>0</v>
      </c>
      <c r="AT1252" s="8">
        <f t="shared" si="514"/>
        <v>13.333333333333334</v>
      </c>
      <c r="AU1252" s="9">
        <f t="shared" si="515"/>
        <v>0</v>
      </c>
      <c r="AV1252" s="10">
        <f t="shared" si="516"/>
        <v>18</v>
      </c>
      <c r="AW1252" s="22">
        <f t="shared" si="517"/>
        <v>0</v>
      </c>
      <c r="AX1252" s="5">
        <f t="shared" si="518"/>
        <v>0</v>
      </c>
      <c r="AY1252" s="4">
        <f>IF(
  AND(Tabela1[[#This Row],[GRUPO | ITEM]]="PALHETAS",NOT(OR(MID(Tabela1[[#This Row],[ITEM]],1,5)="YN-PF",MID(Tabela1[[#This Row],[ITEM]],1,5)="YN-PC"))),
  0,
  IF(
    ROUNDUP(
      IF(
        IF(D1252="A",13-SUM(AR1252:AU1252),IF(D1252="B",11-SUM(AR1252:AU1252),IF(D1252="C",7-SUM(AR1252:AU1252))))
        &lt;0,
        0,
        IF(D1252="A",13-SUM(AR1252:AU1252),IF(D1252="B",11-SUM(AR1252:AU1252),IF(D1252="C",7-SUM(AR1252:AU1252))))
      )
      *AE1252/C1252, 0
    )
    *C1252 = 0,
    0,
    ROUNDUP(
      IF(
        IF(D1252="A",13-SUM(AR1252:AU1252),IF(D1252="B",11-SUM(AR1252:AU1252),IF(D1252="C",7-SUM(AR1252:AU1252))))
        &lt;0,
        0,
        IF(D1252="A",13-SUM(AR1252:AU1252),IF(D1252="B",11-SUM(AR1252:AU1252),IF(D1252="C",7-SUM(AR1252:AU1252))))
      )
      *AE1252/C1252, 0
    ) *C1252
  )
)</f>
        <v>0</v>
      </c>
      <c r="AZ1252" s="26">
        <f>IF(OR(COUNTIF(AB1252,"&gt;="&amp;1.5)+COUNTIF(AA1252,"&gt;="&amp;1.5)+COUNTIF(Z1252,"&gt;="&amp;1.5)+COUNTIF(Y1252,"&gt;="&amp;1.5)+COUNTIF(X1252,"&gt;="&amp;1.5)&gt;=2,COUNTIF(AB1252,"&gt;="&amp;2)&gt;=1,AND(AA1252&gt;=1.5,AB1252&lt;=0.3,AI1252=0)),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+IFERROR(BA1252*C1252,0),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+IFERROR(BA1252*C1252,0),
IFERROR(AVERAGEIF(Tabela1[[#This Row],[COMPRA PADRÃO]:[COMPRA &gt;30%]],"&gt;"&amp;0,Tabela1[[#This Row],[COMPRA PADRÃO]:[COMPRA &gt;30%]]),
0))/Tabela1[[#This Row],[U/CX]],0)*Tabela1[[#This Row],[U/CX]])</f>
        <v>0</v>
      </c>
      <c r="BA1252" s="36"/>
      <c r="BB1252" s="19"/>
      <c r="BC1252" s="5"/>
      <c r="BD1252" s="43">
        <f t="shared" si="519"/>
        <v>0.22641509433962265</v>
      </c>
      <c r="BE1252" s="44">
        <f>Tabela1[[#This Row],[MÉDIA DIÁRIA]]*180</f>
        <v>40.754716981132077</v>
      </c>
      <c r="BF1252" s="44">
        <f>Tabela1[[#This Row],[MÉDIA DIÁRIA]]*IF(Tabela1[[#This Row],[ABC FAT]]="A",(13*22),IF(Tabela1[[#This Row],[ABC FAT]]="B",(9*22),IF(Tabela1[[#This Row],[ABC FAT]]="C",(3*22),0)))</f>
        <v>14.943396226415095</v>
      </c>
      <c r="BG1252" s="44">
        <f>SUM(Tabela1[[#This Row],[ESTOQUE TOTAL]],Tabela1[[#This Row],[TRÂNSITO TOTAL]])</f>
        <v>540</v>
      </c>
      <c r="BH12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2.4537037037037038E-2</v>
      </c>
    </row>
    <row r="1253" spans="1:61" x14ac:dyDescent="0.2">
      <c r="A1253" s="4" t="s">
        <v>1149</v>
      </c>
      <c r="B1253" s="4" t="s">
        <v>1418</v>
      </c>
      <c r="C1253" s="4">
        <v>50</v>
      </c>
      <c r="D1253" s="4" t="s">
        <v>85</v>
      </c>
      <c r="E1253" s="5"/>
      <c r="F1253" s="4"/>
      <c r="G1253" s="4"/>
      <c r="H1253" s="4"/>
      <c r="I1253" s="4"/>
      <c r="J1253" s="4"/>
      <c r="K1253" s="4"/>
      <c r="L1253" s="4"/>
      <c r="M1253" s="4"/>
      <c r="N1253" s="4"/>
      <c r="O1253" s="4">
        <v>3</v>
      </c>
      <c r="P1253" s="4">
        <v>2</v>
      </c>
      <c r="Q1253" s="13">
        <f t="shared" si="494"/>
        <v>0</v>
      </c>
      <c r="R1253" s="16">
        <f t="shared" si="495"/>
        <v>0</v>
      </c>
      <c r="S1253" s="16">
        <f t="shared" si="496"/>
        <v>0</v>
      </c>
      <c r="T1253" s="16">
        <f t="shared" si="497"/>
        <v>0</v>
      </c>
      <c r="U1253" s="16">
        <f t="shared" si="498"/>
        <v>0</v>
      </c>
      <c r="V1253" s="16">
        <f t="shared" si="499"/>
        <v>0</v>
      </c>
      <c r="W1253" s="16">
        <f t="shared" si="500"/>
        <v>0</v>
      </c>
      <c r="X1253" s="16">
        <f t="shared" si="501"/>
        <v>0</v>
      </c>
      <c r="Y1253" s="16">
        <f t="shared" si="502"/>
        <v>0</v>
      </c>
      <c r="Z1253" s="16">
        <f t="shared" si="503"/>
        <v>0</v>
      </c>
      <c r="AA1253" s="16">
        <f t="shared" si="504"/>
        <v>1.2</v>
      </c>
      <c r="AB1253" s="17">
        <f t="shared" si="505"/>
        <v>0.8</v>
      </c>
      <c r="AC1253" s="15">
        <v>153.13999999999999</v>
      </c>
      <c r="AD1253" s="14">
        <f>AVERAGE(Tabela1[[#This Row],[202407-JUL]:[202506-JUN]])</f>
        <v>2.5</v>
      </c>
      <c r="AE1253" s="14">
        <f t="shared" si="506"/>
        <v>2.5</v>
      </c>
      <c r="AF1253" s="5">
        <v>0</v>
      </c>
      <c r="AG1253" s="6">
        <v>45</v>
      </c>
      <c r="AH1253" s="37">
        <v>0</v>
      </c>
      <c r="AI1253" s="23">
        <f>SUM(Tabela1[[#This Row],[ESTOQUE RJ]:[ESTOQUE SC]])</f>
        <v>45</v>
      </c>
      <c r="AJ1253" s="6">
        <v>0</v>
      </c>
      <c r="AK1253" s="37">
        <v>0</v>
      </c>
      <c r="AL1253" s="24">
        <f>SUM(Tabela1[[#This Row],[QTD CONTAINER]:[QTD FÁBRICA]])</f>
        <v>0</v>
      </c>
      <c r="AM1253" s="18">
        <f t="shared" si="507"/>
        <v>18</v>
      </c>
      <c r="AN1253" s="7">
        <f t="shared" si="508"/>
        <v>0</v>
      </c>
      <c r="AO1253" s="8">
        <f t="shared" si="509"/>
        <v>0</v>
      </c>
      <c r="AP1253" s="9">
        <f t="shared" si="510"/>
        <v>0</v>
      </c>
      <c r="AQ1253" s="25">
        <f t="shared" si="511"/>
        <v>18</v>
      </c>
      <c r="AR1253" s="18">
        <f t="shared" si="512"/>
        <v>18</v>
      </c>
      <c r="AS1253" s="7">
        <f t="shared" si="513"/>
        <v>0</v>
      </c>
      <c r="AT1253" s="8">
        <f t="shared" si="514"/>
        <v>0</v>
      </c>
      <c r="AU1253" s="9">
        <f t="shared" si="515"/>
        <v>0</v>
      </c>
      <c r="AV1253" s="10">
        <f t="shared" si="516"/>
        <v>18</v>
      </c>
      <c r="AW1253" s="22">
        <f t="shared" si="517"/>
        <v>0</v>
      </c>
      <c r="AX1253" s="5">
        <f t="shared" si="518"/>
        <v>0</v>
      </c>
      <c r="AY1253" s="4">
        <f>IF(
  AND(Tabela1[[#This Row],[GRUPO | ITEM]]="PALHETAS",NOT(OR(MID(Tabela1[[#This Row],[ITEM]],1,5)="YN-PF",MID(Tabela1[[#This Row],[ITEM]],1,5)="YN-PC"))),
  0,
  IF(
    ROUNDUP(
      IF(
        IF(D1253="A",13-SUM(AR1253:AU1253),IF(D1253="B",11-SUM(AR1253:AU1253),IF(D1253="C",7-SUM(AR1253:AU1253))))
        &lt;0,
        0,
        IF(D1253="A",13-SUM(AR1253:AU1253),IF(D1253="B",11-SUM(AR1253:AU1253),IF(D1253="C",7-SUM(AR1253:AU1253))))
      )
      *AE1253/C1253, 0
    )
    *C1253 = 0,
    0,
    ROUNDUP(
      IF(
        IF(D1253="A",13-SUM(AR1253:AU1253),IF(D1253="B",11-SUM(AR1253:AU1253),IF(D1253="C",7-SUM(AR1253:AU1253))))
        &lt;0,
        0,
        IF(D1253="A",13-SUM(AR1253:AU1253),IF(D1253="B",11-SUM(AR1253:AU1253),IF(D1253="C",7-SUM(AR1253:AU1253))))
      )
      *AE1253/C1253, 0
    ) *C1253
  )
)</f>
        <v>0</v>
      </c>
      <c r="AZ1253" s="26">
        <f>IF(OR(COUNTIF(AB1253,"&gt;="&amp;1.5)+COUNTIF(AA1253,"&gt;="&amp;1.5)+COUNTIF(Z1253,"&gt;="&amp;1.5)+COUNTIF(Y1253,"&gt;="&amp;1.5)+COUNTIF(X1253,"&gt;="&amp;1.5)&gt;=2,COUNTIF(AB1253,"&gt;="&amp;2)&gt;=1,AND(AA1253&gt;=1.5,AB1253&lt;=0.3,AI1253=0)),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+IFERROR(BA1253*C1253,0),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+IFERROR(BA1253*C1253,0),
IFERROR(AVERAGEIF(Tabela1[[#This Row],[COMPRA PADRÃO]:[COMPRA &gt;30%]],"&gt;"&amp;0,Tabela1[[#This Row],[COMPRA PADRÃO]:[COMPRA &gt;30%]]),
0))/Tabela1[[#This Row],[U/CX]],0)*Tabela1[[#This Row],[U/CX]])</f>
        <v>0</v>
      </c>
      <c r="BA1253" s="36"/>
      <c r="BB1253" s="19"/>
      <c r="BC1253" s="5"/>
      <c r="BD1253" s="43">
        <f t="shared" si="519"/>
        <v>1.8867924528301886E-2</v>
      </c>
      <c r="BE1253" s="44">
        <f>Tabela1[[#This Row],[MÉDIA DIÁRIA]]*180</f>
        <v>3.3962264150943393</v>
      </c>
      <c r="BF1253" s="44">
        <f>Tabela1[[#This Row],[MÉDIA DIÁRIA]]*IF(Tabela1[[#This Row],[ABC FAT]]="A",(13*22),IF(Tabela1[[#This Row],[ABC FAT]]="B",(9*22),IF(Tabela1[[#This Row],[ABC FAT]]="C",(3*22),0)))</f>
        <v>1.2452830188679245</v>
      </c>
      <c r="BG1253" s="44">
        <f>SUM(Tabela1[[#This Row],[ESTOQUE TOTAL]],Tabela1[[#This Row],[TRÂNSITO TOTAL]])</f>
        <v>45</v>
      </c>
      <c r="BH12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0.29444444444444445</v>
      </c>
    </row>
    <row r="1254" spans="1:61" x14ac:dyDescent="0.2">
      <c r="A1254" s="4" t="s">
        <v>122</v>
      </c>
      <c r="B1254" s="4" t="s">
        <v>1422</v>
      </c>
      <c r="C1254" s="4">
        <v>20</v>
      </c>
      <c r="D1254" s="4" t="s">
        <v>85</v>
      </c>
      <c r="E1254" s="5"/>
      <c r="F1254" s="4"/>
      <c r="G1254" s="4"/>
      <c r="H1254" s="4"/>
      <c r="I1254" s="4"/>
      <c r="J1254" s="4"/>
      <c r="K1254" s="4"/>
      <c r="L1254" s="4"/>
      <c r="M1254" s="4"/>
      <c r="N1254" s="4"/>
      <c r="O1254" s="4">
        <v>10</v>
      </c>
      <c r="P1254" s="4"/>
      <c r="Q1254" s="13">
        <f t="shared" si="494"/>
        <v>0</v>
      </c>
      <c r="R1254" s="16">
        <f t="shared" si="495"/>
        <v>0</v>
      </c>
      <c r="S1254" s="16">
        <f t="shared" si="496"/>
        <v>0</v>
      </c>
      <c r="T1254" s="16">
        <f t="shared" si="497"/>
        <v>0</v>
      </c>
      <c r="U1254" s="16">
        <f t="shared" si="498"/>
        <v>0</v>
      </c>
      <c r="V1254" s="16">
        <f t="shared" si="499"/>
        <v>0</v>
      </c>
      <c r="W1254" s="16">
        <f t="shared" si="500"/>
        <v>0</v>
      </c>
      <c r="X1254" s="16">
        <f t="shared" si="501"/>
        <v>0</v>
      </c>
      <c r="Y1254" s="16">
        <f t="shared" si="502"/>
        <v>0</v>
      </c>
      <c r="Z1254" s="16">
        <f t="shared" si="503"/>
        <v>0</v>
      </c>
      <c r="AA1254" s="16">
        <f t="shared" si="504"/>
        <v>1</v>
      </c>
      <c r="AB1254" s="17">
        <f t="shared" si="505"/>
        <v>0</v>
      </c>
      <c r="AC1254" s="15">
        <v>1655.9</v>
      </c>
      <c r="AD1254" s="14">
        <f>AVERAGE(Tabela1[[#This Row],[202407-JUL]:[202506-JUN]])</f>
        <v>10</v>
      </c>
      <c r="AE1254" s="14">
        <f t="shared" si="506"/>
        <v>10</v>
      </c>
      <c r="AF1254" s="5">
        <v>0</v>
      </c>
      <c r="AG1254" s="6">
        <v>67</v>
      </c>
      <c r="AH1254" s="37">
        <v>0</v>
      </c>
      <c r="AI1254" s="23">
        <f>SUM(Tabela1[[#This Row],[ESTOQUE RJ]:[ESTOQUE SC]])</f>
        <v>67</v>
      </c>
      <c r="AJ1254" s="6">
        <v>0</v>
      </c>
      <c r="AK1254" s="37">
        <v>0</v>
      </c>
      <c r="AL1254" s="24">
        <f>SUM(Tabela1[[#This Row],[QTD CONTAINER]:[QTD FÁBRICA]])</f>
        <v>0</v>
      </c>
      <c r="AM1254" s="18">
        <f t="shared" si="507"/>
        <v>6.7</v>
      </c>
      <c r="AN1254" s="7">
        <f t="shared" si="508"/>
        <v>0</v>
      </c>
      <c r="AO1254" s="8">
        <f t="shared" si="509"/>
        <v>0</v>
      </c>
      <c r="AP1254" s="9">
        <f t="shared" si="510"/>
        <v>0</v>
      </c>
      <c r="AQ1254" s="25">
        <f t="shared" si="511"/>
        <v>6.7</v>
      </c>
      <c r="AR1254" s="18">
        <f t="shared" si="512"/>
        <v>6.7</v>
      </c>
      <c r="AS1254" s="7">
        <f t="shared" si="513"/>
        <v>0</v>
      </c>
      <c r="AT1254" s="8">
        <f t="shared" si="514"/>
        <v>0</v>
      </c>
      <c r="AU1254" s="9">
        <f t="shared" si="515"/>
        <v>0</v>
      </c>
      <c r="AV1254" s="10">
        <f t="shared" si="516"/>
        <v>6.7</v>
      </c>
      <c r="AW1254" s="22">
        <f t="shared" si="517"/>
        <v>2</v>
      </c>
      <c r="AX1254" s="5">
        <f t="shared" si="518"/>
        <v>20</v>
      </c>
      <c r="AY1254" s="4">
        <f>IF(
  AND(Tabela1[[#This Row],[GRUPO | ITEM]]="PALHETAS",NOT(OR(MID(Tabela1[[#This Row],[ITEM]],1,5)="YN-PF",MID(Tabela1[[#This Row],[ITEM]],1,5)="YN-PC"))),
  0,
  IF(
    ROUNDUP(
      IF(
        IF(D1254="A",13-SUM(AR1254:AU1254),IF(D1254="B",11-SUM(AR1254:AU1254),IF(D1254="C",7-SUM(AR1254:AU1254))))
        &lt;0,
        0,
        IF(D1254="A",13-SUM(AR1254:AU1254),IF(D1254="B",11-SUM(AR1254:AU1254),IF(D1254="C",7-SUM(AR1254:AU1254))))
      )
      *AE1254/C1254, 0
    )
    *C1254 = 0,
    0,
    ROUNDUP(
      IF(
        IF(D1254="A",13-SUM(AR1254:AU1254),IF(D1254="B",11-SUM(AR1254:AU1254),IF(D1254="C",7-SUM(AR1254:AU1254))))
        &lt;0,
        0,
        IF(D1254="A",13-SUM(AR1254:AU1254),IF(D1254="B",11-SUM(AR1254:AU1254),IF(D1254="C",7-SUM(AR1254:AU1254))))
      )
      *AE1254/C1254, 0
    ) *C1254
  )
)</f>
        <v>20</v>
      </c>
      <c r="AZ1254" s="26">
        <f>IF(OR(COUNTIF(AB1254,"&gt;="&amp;1.5)+COUNTIF(AA1254,"&gt;="&amp;1.5)+COUNTIF(Z1254,"&gt;="&amp;1.5)+COUNTIF(Y1254,"&gt;="&amp;1.5)+COUNTIF(X1254,"&gt;="&amp;1.5)&gt;=2,COUNTIF(AB1254,"&gt;="&amp;2)&gt;=1,AND(AA1254&gt;=1.5,AB1254&lt;=0.3,AI1254=0)),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+IFERROR(BA1254*C1254,0),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+IFERROR(BA1254*C1254,0),
IFERROR(AVERAGEIF(Tabela1[[#This Row],[COMPRA PADRÃO]:[COMPRA &gt;30%]],"&gt;"&amp;0,Tabela1[[#This Row],[COMPRA PADRÃO]:[COMPRA &gt;30%]]),
0))/Tabela1[[#This Row],[U/CX]],0)*Tabela1[[#This Row],[U/CX]])</f>
        <v>20</v>
      </c>
      <c r="BA1254" s="36"/>
      <c r="BB1254" s="19"/>
      <c r="BC1254" s="5"/>
      <c r="BD1254" s="43">
        <f t="shared" si="519"/>
        <v>3.7735849056603772E-2</v>
      </c>
      <c r="BE1254" s="44">
        <f>Tabela1[[#This Row],[MÉDIA DIÁRIA]]*180</f>
        <v>6.7924528301886786</v>
      </c>
      <c r="BF1254" s="44">
        <f>Tabela1[[#This Row],[MÉDIA DIÁRIA]]*IF(Tabela1[[#This Row],[ABC FAT]]="A",(13*22),IF(Tabela1[[#This Row],[ABC FAT]]="B",(9*22),IF(Tabela1[[#This Row],[ABC FAT]]="C",(3*22),0)))</f>
        <v>2.4905660377358489</v>
      </c>
      <c r="BG1254" s="44">
        <f>SUM(Tabela1[[#This Row],[ESTOQUE TOTAL]],Tabela1[[#This Row],[TRÂNSITO TOTAL]])</f>
        <v>67</v>
      </c>
      <c r="BH12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  <row r="1255" spans="1:61" x14ac:dyDescent="0.2">
      <c r="A1255" s="4" t="s">
        <v>39</v>
      </c>
      <c r="B1255" s="4" t="s">
        <v>1446</v>
      </c>
      <c r="C1255" s="4">
        <v>20</v>
      </c>
      <c r="D1255" s="4" t="s">
        <v>85</v>
      </c>
      <c r="E1255" s="5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>
        <v>20</v>
      </c>
      <c r="Q1255" s="13">
        <f t="shared" si="494"/>
        <v>0</v>
      </c>
      <c r="R1255" s="16">
        <f t="shared" si="495"/>
        <v>0</v>
      </c>
      <c r="S1255" s="16">
        <f t="shared" si="496"/>
        <v>0</v>
      </c>
      <c r="T1255" s="16">
        <f t="shared" si="497"/>
        <v>0</v>
      </c>
      <c r="U1255" s="16">
        <f t="shared" si="498"/>
        <v>0</v>
      </c>
      <c r="V1255" s="16">
        <f t="shared" si="499"/>
        <v>0</v>
      </c>
      <c r="W1255" s="16">
        <f t="shared" si="500"/>
        <v>0</v>
      </c>
      <c r="X1255" s="16">
        <f t="shared" si="501"/>
        <v>0</v>
      </c>
      <c r="Y1255" s="16">
        <f t="shared" si="502"/>
        <v>0</v>
      </c>
      <c r="Z1255" s="16">
        <f t="shared" si="503"/>
        <v>0</v>
      </c>
      <c r="AA1255" s="16">
        <f t="shared" si="504"/>
        <v>0</v>
      </c>
      <c r="AB1255" s="17">
        <f t="shared" si="505"/>
        <v>1</v>
      </c>
      <c r="AC1255" s="15">
        <v>1308.2</v>
      </c>
      <c r="AD1255" s="14">
        <f>AVERAGE(Tabela1[[#This Row],[202407-JUL]:[202506-JUN]])</f>
        <v>20</v>
      </c>
      <c r="AE1255" s="14">
        <f t="shared" si="506"/>
        <v>20</v>
      </c>
      <c r="AF1255" s="5">
        <v>0</v>
      </c>
      <c r="AG1255" s="6">
        <v>180</v>
      </c>
      <c r="AH1255" s="37">
        <v>0</v>
      </c>
      <c r="AI1255" s="23">
        <f>SUM(Tabela1[[#This Row],[ESTOQUE RJ]:[ESTOQUE SC]])</f>
        <v>180</v>
      </c>
      <c r="AJ1255" s="6">
        <v>0</v>
      </c>
      <c r="AK1255" s="37">
        <v>0</v>
      </c>
      <c r="AL1255" s="24">
        <f>SUM(Tabela1[[#This Row],[QTD CONTAINER]:[QTD FÁBRICA]])</f>
        <v>0</v>
      </c>
      <c r="AM1255" s="18">
        <f t="shared" si="507"/>
        <v>9</v>
      </c>
      <c r="AN1255" s="7">
        <f t="shared" si="508"/>
        <v>0</v>
      </c>
      <c r="AO1255" s="8">
        <f t="shared" si="509"/>
        <v>0</v>
      </c>
      <c r="AP1255" s="9">
        <f t="shared" si="510"/>
        <v>0</v>
      </c>
      <c r="AQ1255" s="25">
        <f t="shared" si="511"/>
        <v>9</v>
      </c>
      <c r="AR1255" s="18">
        <f t="shared" si="512"/>
        <v>9</v>
      </c>
      <c r="AS1255" s="7">
        <f t="shared" si="513"/>
        <v>0</v>
      </c>
      <c r="AT1255" s="8">
        <f t="shared" si="514"/>
        <v>0</v>
      </c>
      <c r="AU1255" s="9">
        <f t="shared" si="515"/>
        <v>0</v>
      </c>
      <c r="AV1255" s="10">
        <f t="shared" si="516"/>
        <v>9</v>
      </c>
      <c r="AW1255" s="22">
        <f t="shared" si="517"/>
        <v>0</v>
      </c>
      <c r="AX1255" s="5">
        <f t="shared" si="518"/>
        <v>0</v>
      </c>
      <c r="AY1255" s="4">
        <f>IF(
  AND(Tabela1[[#This Row],[GRUPO | ITEM]]="PALHETAS",NOT(OR(MID(Tabela1[[#This Row],[ITEM]],1,5)="YN-PF",MID(Tabela1[[#This Row],[ITEM]],1,5)="YN-PC"))),
  0,
  IF(
    ROUNDUP(
      IF(
        IF(D1255="A",13-SUM(AR1255:AU1255),IF(D1255="B",11-SUM(AR1255:AU1255),IF(D1255="C",7-SUM(AR1255:AU1255))))
        &lt;0,
        0,
        IF(D1255="A",13-SUM(AR1255:AU1255),IF(D1255="B",11-SUM(AR1255:AU1255),IF(D1255="C",7-SUM(AR1255:AU1255))))
      )
      *AE1255/C1255, 0
    )
    *C1255 = 0,
    0,
    ROUNDUP(
      IF(
        IF(D1255="A",13-SUM(AR1255:AU1255),IF(D1255="B",11-SUM(AR1255:AU1255),IF(D1255="C",7-SUM(AR1255:AU1255))))
        &lt;0,
        0,
        IF(D1255="A",13-SUM(AR1255:AU1255),IF(D1255="B",11-SUM(AR1255:AU1255),IF(D1255="C",7-SUM(AR1255:AU1255))))
      )
      *AE1255/C1255, 0
    ) *C1255
  )
)</f>
        <v>0</v>
      </c>
      <c r="AZ1255" s="26">
        <f>IF(OR(COUNTIF(AB1255,"&gt;="&amp;1.5)+COUNTIF(AA1255,"&gt;="&amp;1.5)+COUNTIF(Z1255,"&gt;="&amp;1.5)+COUNTIF(Y1255,"&gt;="&amp;1.5)+COUNTIF(X1255,"&gt;="&amp;1.5)&gt;=2,COUNTIF(AB1255,"&gt;="&amp;2)&gt;=1,AND(AA1255&gt;=1.5,AB1255&lt;=0.3,AI1255=0)),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+IFERROR(BA1255*C1255,0),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+IFERROR(BA1255*C1255,0),
IFERROR(AVERAGEIF(Tabela1[[#This Row],[COMPRA PADRÃO]:[COMPRA &gt;30%]],"&gt;"&amp;0,Tabela1[[#This Row],[COMPRA PADRÃO]:[COMPRA &gt;30%]]),
0))/Tabela1[[#This Row],[U/CX]],0)*Tabela1[[#This Row],[U/CX]])</f>
        <v>0</v>
      </c>
      <c r="BA1255" s="36"/>
      <c r="BB1255" s="19"/>
      <c r="BC1255" s="5"/>
      <c r="BD1255" s="43">
        <f t="shared" si="519"/>
        <v>7.5471698113207544E-2</v>
      </c>
      <c r="BE1255" s="44">
        <f>Tabela1[[#This Row],[MÉDIA DIÁRIA]]*180</f>
        <v>13.584905660377357</v>
      </c>
      <c r="BF1255" s="44">
        <f>Tabela1[[#This Row],[MÉDIA DIÁRIA]]*IF(Tabela1[[#This Row],[ABC FAT]]="A",(13*22),IF(Tabela1[[#This Row],[ABC FAT]]="B",(9*22),IF(Tabela1[[#This Row],[ABC FAT]]="C",(3*22),0)))</f>
        <v>4.9811320754716979</v>
      </c>
      <c r="BG1255" s="44">
        <f>SUM(Tabela1[[#This Row],[ESTOQUE TOTAL]],Tabela1[[#This Row],[TRÂNSITO TOTAL]])</f>
        <v>180</v>
      </c>
      <c r="BH12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256" spans="1:61" x14ac:dyDescent="0.2">
      <c r="A1256" s="4" t="s">
        <v>34</v>
      </c>
      <c r="B1256" s="4" t="s">
        <v>1265</v>
      </c>
      <c r="C1256" s="4">
        <v>500</v>
      </c>
      <c r="D1256" s="4" t="s">
        <v>85</v>
      </c>
      <c r="E1256" s="5">
        <v>109</v>
      </c>
      <c r="F1256" s="4"/>
      <c r="G1256" s="4"/>
      <c r="H1256" s="4"/>
      <c r="I1256" s="4"/>
      <c r="J1256" s="4"/>
      <c r="K1256" s="4"/>
      <c r="L1256" s="4"/>
      <c r="M1256" s="4"/>
      <c r="N1256" s="4"/>
      <c r="O1256" s="4">
        <v>30</v>
      </c>
      <c r="P1256" s="4">
        <v>20</v>
      </c>
      <c r="Q1256" s="13">
        <f t="shared" si="494"/>
        <v>2.0566037735849059</v>
      </c>
      <c r="R1256" s="16">
        <f t="shared" si="495"/>
        <v>0</v>
      </c>
      <c r="S1256" s="16">
        <f t="shared" si="496"/>
        <v>0</v>
      </c>
      <c r="T1256" s="16">
        <f t="shared" si="497"/>
        <v>0</v>
      </c>
      <c r="U1256" s="16">
        <f t="shared" si="498"/>
        <v>0</v>
      </c>
      <c r="V1256" s="16">
        <f t="shared" si="499"/>
        <v>0</v>
      </c>
      <c r="W1256" s="16">
        <f t="shared" si="500"/>
        <v>0</v>
      </c>
      <c r="X1256" s="16">
        <f t="shared" si="501"/>
        <v>0</v>
      </c>
      <c r="Y1256" s="16">
        <f t="shared" si="502"/>
        <v>0</v>
      </c>
      <c r="Z1256" s="16">
        <f t="shared" si="503"/>
        <v>0</v>
      </c>
      <c r="AA1256" s="16">
        <f t="shared" si="504"/>
        <v>0.56603773584905659</v>
      </c>
      <c r="AB1256" s="17">
        <f t="shared" si="505"/>
        <v>0.37735849056603776</v>
      </c>
      <c r="AC1256" s="15">
        <v>1550.11</v>
      </c>
      <c r="AD1256" s="14">
        <f>AVERAGE(Tabela1[[#This Row],[202407-JUL]:[202506-JUN]])</f>
        <v>53</v>
      </c>
      <c r="AE1256" s="14">
        <f t="shared" si="506"/>
        <v>53</v>
      </c>
      <c r="AF1256" s="5">
        <v>0</v>
      </c>
      <c r="AG1256" s="6">
        <v>1450</v>
      </c>
      <c r="AH1256" s="37">
        <v>0</v>
      </c>
      <c r="AI1256" s="23">
        <f>SUM(Tabela1[[#This Row],[ESTOQUE RJ]:[ESTOQUE SC]])</f>
        <v>1450</v>
      </c>
      <c r="AJ1256" s="6">
        <v>0</v>
      </c>
      <c r="AK1256" s="37">
        <v>0</v>
      </c>
      <c r="AL1256" s="24">
        <f>SUM(Tabela1[[#This Row],[QTD CONTAINER]:[QTD FÁBRICA]])</f>
        <v>0</v>
      </c>
      <c r="AM1256" s="18">
        <f t="shared" si="507"/>
        <v>27.358490566037737</v>
      </c>
      <c r="AN1256" s="7">
        <f t="shared" si="508"/>
        <v>0</v>
      </c>
      <c r="AO1256" s="8">
        <f t="shared" si="509"/>
        <v>0</v>
      </c>
      <c r="AP1256" s="9">
        <f t="shared" si="510"/>
        <v>0</v>
      </c>
      <c r="AQ1256" s="25">
        <f t="shared" si="511"/>
        <v>27.358490566037737</v>
      </c>
      <c r="AR1256" s="18">
        <f t="shared" si="512"/>
        <v>27.358490566037737</v>
      </c>
      <c r="AS1256" s="7">
        <f t="shared" si="513"/>
        <v>0</v>
      </c>
      <c r="AT1256" s="8">
        <f t="shared" si="514"/>
        <v>0</v>
      </c>
      <c r="AU1256" s="9">
        <f t="shared" si="515"/>
        <v>0</v>
      </c>
      <c r="AV1256" s="10">
        <f t="shared" si="516"/>
        <v>27.358490566037737</v>
      </c>
      <c r="AW1256" s="22">
        <f t="shared" si="517"/>
        <v>0</v>
      </c>
      <c r="AX1256" s="5">
        <f t="shared" si="518"/>
        <v>0</v>
      </c>
      <c r="AY1256" s="4">
        <f>IF(
  AND(Tabela1[[#This Row],[GRUPO | ITEM]]="PALHETAS",NOT(OR(MID(Tabela1[[#This Row],[ITEM]],1,5)="YN-PF",MID(Tabela1[[#This Row],[ITEM]],1,5)="YN-PC"))),
  0,
  IF(
    ROUNDUP(
      IF(
        IF(D1256="A",13-SUM(AR1256:AU1256),IF(D1256="B",11-SUM(AR1256:AU1256),IF(D1256="C",7-SUM(AR1256:AU1256))))
        &lt;0,
        0,
        IF(D1256="A",13-SUM(AR1256:AU1256),IF(D1256="B",11-SUM(AR1256:AU1256),IF(D1256="C",7-SUM(AR1256:AU1256))))
      )
      *AE1256/C1256, 0
    )
    *C1256 = 0,
    0,
    ROUNDUP(
      IF(
        IF(D1256="A",13-SUM(AR1256:AU1256),IF(D1256="B",11-SUM(AR1256:AU1256),IF(D1256="C",7-SUM(AR1256:AU1256))))
        &lt;0,
        0,
        IF(D1256="A",13-SUM(AR1256:AU1256),IF(D1256="B",11-SUM(AR1256:AU1256),IF(D1256="C",7-SUM(AR1256:AU1256))))
      )
      *AE1256/C1256, 0
    ) *C1256
  )
)</f>
        <v>0</v>
      </c>
      <c r="AZ1256" s="26">
        <f>IF(OR(COUNTIF(AB1256,"&gt;="&amp;1.5)+COUNTIF(AA1256,"&gt;="&amp;1.5)+COUNTIF(Z1256,"&gt;="&amp;1.5)+COUNTIF(Y1256,"&gt;="&amp;1.5)+COUNTIF(X1256,"&gt;="&amp;1.5)&gt;=2,COUNTIF(AB1256,"&gt;="&amp;2)&gt;=1,AND(AA1256&gt;=1.5,AB1256&lt;=0.3,AI1256=0)),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+IFERROR(BA1256*C1256,0),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+IFERROR(BA1256*C1256,0),
IFERROR(AVERAGEIF(Tabela1[[#This Row],[COMPRA PADRÃO]:[COMPRA &gt;30%]],"&gt;"&amp;0,Tabela1[[#This Row],[COMPRA PADRÃO]:[COMPRA &gt;30%]]),
0))/Tabela1[[#This Row],[U/CX]],0)*Tabela1[[#This Row],[U/CX]])</f>
        <v>0</v>
      </c>
      <c r="BA1256" s="36"/>
      <c r="BB1256" s="19"/>
      <c r="BC1256" s="5"/>
      <c r="BD1256" s="43">
        <f t="shared" si="519"/>
        <v>0.6</v>
      </c>
      <c r="BE1256" s="44">
        <f>Tabela1[[#This Row],[MÉDIA DIÁRIA]]*180</f>
        <v>108</v>
      </c>
      <c r="BF1256" s="44">
        <f>Tabela1[[#This Row],[MÉDIA DIÁRIA]]*IF(Tabela1[[#This Row],[ABC FAT]]="A",(13*22),IF(Tabela1[[#This Row],[ABC FAT]]="B",(9*22),IF(Tabela1[[#This Row],[ABC FAT]]="C",(3*22),0)))</f>
        <v>39.6</v>
      </c>
      <c r="BG1256" s="44">
        <f>SUM(Tabela1[[#This Row],[ESTOQUE TOTAL]],Tabela1[[#This Row],[TRÂNSITO TOTAL]])</f>
        <v>1450</v>
      </c>
      <c r="BH12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9.2592592592592587E-3</v>
      </c>
    </row>
    <row r="1257" spans="1:61" x14ac:dyDescent="0.2">
      <c r="A1257" s="4" t="s">
        <v>39</v>
      </c>
      <c r="B1257" s="4" t="s">
        <v>1117</v>
      </c>
      <c r="C1257" s="4">
        <v>20</v>
      </c>
      <c r="D1257" s="4" t="s">
        <v>85</v>
      </c>
      <c r="E1257" s="5"/>
      <c r="F1257" s="4"/>
      <c r="G1257" s="4"/>
      <c r="H1257" s="4"/>
      <c r="I1257" s="4"/>
      <c r="J1257" s="4"/>
      <c r="K1257" s="4"/>
      <c r="L1257" s="4">
        <v>10</v>
      </c>
      <c r="M1257" s="4">
        <v>40</v>
      </c>
      <c r="N1257" s="4">
        <v>25</v>
      </c>
      <c r="O1257" s="4">
        <v>10</v>
      </c>
      <c r="P1257" s="4">
        <v>33</v>
      </c>
      <c r="Q1257" s="13">
        <f t="shared" si="494"/>
        <v>0</v>
      </c>
      <c r="R1257" s="16">
        <f t="shared" si="495"/>
        <v>0</v>
      </c>
      <c r="S1257" s="16">
        <f t="shared" si="496"/>
        <v>0</v>
      </c>
      <c r="T1257" s="16">
        <f t="shared" si="497"/>
        <v>0</v>
      </c>
      <c r="U1257" s="16">
        <f t="shared" si="498"/>
        <v>0</v>
      </c>
      <c r="V1257" s="16">
        <f t="shared" si="499"/>
        <v>0</v>
      </c>
      <c r="W1257" s="16">
        <f t="shared" si="500"/>
        <v>0</v>
      </c>
      <c r="X1257" s="16">
        <f t="shared" si="501"/>
        <v>0.42372881355932202</v>
      </c>
      <c r="Y1257" s="16">
        <f t="shared" si="502"/>
        <v>1.6949152542372881</v>
      </c>
      <c r="Z1257" s="16">
        <f t="shared" si="503"/>
        <v>1.0593220338983049</v>
      </c>
      <c r="AA1257" s="16">
        <f t="shared" si="504"/>
        <v>0.42372881355932202</v>
      </c>
      <c r="AB1257" s="17">
        <f t="shared" si="505"/>
        <v>1.3983050847457625</v>
      </c>
      <c r="AC1257" s="15">
        <v>16398.41</v>
      </c>
      <c r="AD1257" s="14">
        <f>AVERAGE(Tabela1[[#This Row],[202407-JUL]:[202506-JUN]])</f>
        <v>23.6</v>
      </c>
      <c r="AE1257" s="14">
        <f t="shared" si="506"/>
        <v>23.6</v>
      </c>
      <c r="AF1257" s="5">
        <v>0</v>
      </c>
      <c r="AG1257" s="6">
        <v>1064</v>
      </c>
      <c r="AH1257" s="37">
        <v>0</v>
      </c>
      <c r="AI1257" s="23">
        <f>SUM(Tabela1[[#This Row],[ESTOQUE RJ]:[ESTOQUE SC]])</f>
        <v>1064</v>
      </c>
      <c r="AJ1257" s="6">
        <v>0</v>
      </c>
      <c r="AK1257" s="37">
        <v>0</v>
      </c>
      <c r="AL1257" s="24">
        <f>SUM(Tabela1[[#This Row],[QTD CONTAINER]:[QTD FÁBRICA]])</f>
        <v>0</v>
      </c>
      <c r="AM1257" s="18">
        <f t="shared" si="507"/>
        <v>45.084745762711862</v>
      </c>
      <c r="AN1257" s="7">
        <f t="shared" si="508"/>
        <v>0</v>
      </c>
      <c r="AO1257" s="8">
        <f t="shared" si="509"/>
        <v>0</v>
      </c>
      <c r="AP1257" s="9">
        <f t="shared" si="510"/>
        <v>0</v>
      </c>
      <c r="AQ1257" s="25">
        <f t="shared" si="511"/>
        <v>45.084745762711862</v>
      </c>
      <c r="AR1257" s="18">
        <f t="shared" si="512"/>
        <v>45.084745762711862</v>
      </c>
      <c r="AS1257" s="7">
        <f t="shared" si="513"/>
        <v>0</v>
      </c>
      <c r="AT1257" s="8">
        <f t="shared" si="514"/>
        <v>0</v>
      </c>
      <c r="AU1257" s="9">
        <f t="shared" si="515"/>
        <v>0</v>
      </c>
      <c r="AV1257" s="10">
        <f t="shared" si="516"/>
        <v>45.084745762711862</v>
      </c>
      <c r="AW1257" s="22">
        <f t="shared" si="517"/>
        <v>0</v>
      </c>
      <c r="AX1257" s="5">
        <f t="shared" si="518"/>
        <v>0</v>
      </c>
      <c r="AY1257" s="4">
        <f>IF(
  AND(Tabela1[[#This Row],[GRUPO | ITEM]]="PALHETAS",NOT(OR(MID(Tabela1[[#This Row],[ITEM]],1,5)="YN-PF",MID(Tabela1[[#This Row],[ITEM]],1,5)="YN-PC"))),
  0,
  IF(
    ROUNDUP(
      IF(
        IF(D1257="A",13-SUM(AR1257:AU1257),IF(D1257="B",11-SUM(AR1257:AU1257),IF(D1257="C",7-SUM(AR1257:AU1257))))
        &lt;0,
        0,
        IF(D1257="A",13-SUM(AR1257:AU1257),IF(D1257="B",11-SUM(AR1257:AU1257),IF(D1257="C",7-SUM(AR1257:AU1257))))
      )
      *AE1257/C1257, 0
    )
    *C1257 = 0,
    0,
    ROUNDUP(
      IF(
        IF(D1257="A",13-SUM(AR1257:AU1257),IF(D1257="B",11-SUM(AR1257:AU1257),IF(D1257="C",7-SUM(AR1257:AU1257))))
        &lt;0,
        0,
        IF(D1257="A",13-SUM(AR1257:AU1257),IF(D1257="B",11-SUM(AR1257:AU1257),IF(D1257="C",7-SUM(AR1257:AU1257))))
      )
      *AE1257/C1257, 0
    ) *C1257
  )
)</f>
        <v>0</v>
      </c>
      <c r="AZ1257" s="26">
        <f>IF(OR(COUNTIF(AB1257,"&gt;="&amp;1.5)+COUNTIF(AA1257,"&gt;="&amp;1.5)+COUNTIF(Z1257,"&gt;="&amp;1.5)+COUNTIF(Y1257,"&gt;="&amp;1.5)+COUNTIF(X1257,"&gt;="&amp;1.5)&gt;=2,COUNTIF(AB1257,"&gt;="&amp;2)&gt;=1,AND(AA1257&gt;=1.5,AB1257&lt;=0.3,AI1257=0)),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+IFERROR(BA1257*C1257,0),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+IFERROR(BA1257*C1257,0),
IFERROR(AVERAGEIF(Tabela1[[#This Row],[COMPRA PADRÃO]:[COMPRA &gt;30%]],"&gt;"&amp;0,Tabela1[[#This Row],[COMPRA PADRÃO]:[COMPRA &gt;30%]]),
0))/Tabela1[[#This Row],[U/CX]],0)*Tabela1[[#This Row],[U/CX]])</f>
        <v>0</v>
      </c>
      <c r="BA1257" s="36"/>
      <c r="BB1257" s="19"/>
      <c r="BC1257" s="5"/>
      <c r="BD1257" s="43">
        <f t="shared" si="519"/>
        <v>0.44528301886792454</v>
      </c>
      <c r="BE1257" s="44">
        <f>Tabela1[[#This Row],[MÉDIA DIÁRIA]]*180</f>
        <v>80.150943396226424</v>
      </c>
      <c r="BF1257" s="44">
        <f>Tabela1[[#This Row],[MÉDIA DIÁRIA]]*IF(Tabela1[[#This Row],[ABC FAT]]="A",(13*22),IF(Tabela1[[#This Row],[ABC FAT]]="B",(9*22),IF(Tabela1[[#This Row],[ABC FAT]]="C",(3*22),0)))</f>
        <v>29.388679245283019</v>
      </c>
      <c r="BG1257" s="44">
        <f>SUM(Tabela1[[#This Row],[ESTOQUE TOTAL]],Tabela1[[#This Row],[TRÂNSITO TOTAL]])</f>
        <v>1064</v>
      </c>
      <c r="BH12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1.2476459510357814E-2</v>
      </c>
    </row>
    <row r="1258" spans="1:61" x14ac:dyDescent="0.2">
      <c r="A1258" s="4" t="s">
        <v>414</v>
      </c>
      <c r="B1258" s="4" t="s">
        <v>426</v>
      </c>
      <c r="C1258" s="4">
        <v>50</v>
      </c>
      <c r="D1258" s="4" t="s">
        <v>85</v>
      </c>
      <c r="E1258" s="5"/>
      <c r="F1258" s="4">
        <v>50</v>
      </c>
      <c r="G1258" s="4">
        <v>50</v>
      </c>
      <c r="H1258" s="4">
        <v>70</v>
      </c>
      <c r="I1258" s="4">
        <v>20</v>
      </c>
      <c r="J1258" s="4"/>
      <c r="K1258" s="4">
        <v>10</v>
      </c>
      <c r="L1258" s="4"/>
      <c r="M1258" s="4"/>
      <c r="N1258" s="4"/>
      <c r="O1258" s="4"/>
      <c r="P1258" s="4">
        <v>20</v>
      </c>
      <c r="Q1258" s="13">
        <f t="shared" si="494"/>
        <v>0</v>
      </c>
      <c r="R1258" s="16">
        <f t="shared" si="495"/>
        <v>1.3636363636363638</v>
      </c>
      <c r="S1258" s="16">
        <f t="shared" si="496"/>
        <v>1.3636363636363638</v>
      </c>
      <c r="T1258" s="16">
        <f t="shared" si="497"/>
        <v>1.9090909090909092</v>
      </c>
      <c r="U1258" s="16">
        <f t="shared" si="498"/>
        <v>0.54545454545454553</v>
      </c>
      <c r="V1258" s="16">
        <f t="shared" si="499"/>
        <v>0</v>
      </c>
      <c r="W1258" s="16">
        <f t="shared" si="500"/>
        <v>0.27272727272727276</v>
      </c>
      <c r="X1258" s="16">
        <f t="shared" si="501"/>
        <v>0</v>
      </c>
      <c r="Y1258" s="16">
        <f t="shared" si="502"/>
        <v>0</v>
      </c>
      <c r="Z1258" s="16">
        <f t="shared" si="503"/>
        <v>0</v>
      </c>
      <c r="AA1258" s="16">
        <f t="shared" si="504"/>
        <v>0</v>
      </c>
      <c r="AB1258" s="17">
        <f t="shared" si="505"/>
        <v>0.54545454545454553</v>
      </c>
      <c r="AC1258" s="15">
        <v>8524.2999999999993</v>
      </c>
      <c r="AD1258" s="14">
        <f>AVERAGE(Tabela1[[#This Row],[202407-JUL]:[202506-JUN]])</f>
        <v>36.666666666666664</v>
      </c>
      <c r="AE1258" s="14">
        <f t="shared" si="506"/>
        <v>42</v>
      </c>
      <c r="AF1258" s="5">
        <v>2</v>
      </c>
      <c r="AG1258" s="6">
        <v>2014</v>
      </c>
      <c r="AH1258" s="37">
        <v>0</v>
      </c>
      <c r="AI1258" s="23">
        <f>SUM(Tabela1[[#This Row],[ESTOQUE RJ]:[ESTOQUE SC]])</f>
        <v>2014</v>
      </c>
      <c r="AJ1258" s="6">
        <v>0</v>
      </c>
      <c r="AK1258" s="37">
        <v>0</v>
      </c>
      <c r="AL1258" s="24">
        <f>SUM(Tabela1[[#This Row],[QTD CONTAINER]:[QTD FÁBRICA]])</f>
        <v>0</v>
      </c>
      <c r="AM1258" s="18">
        <f t="shared" si="507"/>
        <v>54.927272727272729</v>
      </c>
      <c r="AN1258" s="7">
        <f t="shared" si="508"/>
        <v>0</v>
      </c>
      <c r="AO1258" s="8">
        <f t="shared" si="509"/>
        <v>0</v>
      </c>
      <c r="AP1258" s="9">
        <f t="shared" si="510"/>
        <v>0</v>
      </c>
      <c r="AQ1258" s="25">
        <f t="shared" si="511"/>
        <v>54.927272727272729</v>
      </c>
      <c r="AR1258" s="18">
        <f t="shared" si="512"/>
        <v>47.952380952380949</v>
      </c>
      <c r="AS1258" s="7">
        <f t="shared" si="513"/>
        <v>0</v>
      </c>
      <c r="AT1258" s="8">
        <f t="shared" si="514"/>
        <v>0</v>
      </c>
      <c r="AU1258" s="9">
        <f t="shared" si="515"/>
        <v>0</v>
      </c>
      <c r="AV1258" s="10">
        <f t="shared" si="516"/>
        <v>47.952380952380949</v>
      </c>
      <c r="AW1258" s="22">
        <f t="shared" si="517"/>
        <v>0</v>
      </c>
      <c r="AX1258" s="5">
        <f t="shared" si="518"/>
        <v>0</v>
      </c>
      <c r="AY1258" s="4">
        <f>IF(
  AND(Tabela1[[#This Row],[GRUPO | ITEM]]="PALHETAS",NOT(OR(MID(Tabela1[[#This Row],[ITEM]],1,5)="YN-PF",MID(Tabela1[[#This Row],[ITEM]],1,5)="YN-PC"))),
  0,
  IF(
    ROUNDUP(
      IF(
        IF(D1258="A",13-SUM(AR1258:AU1258),IF(D1258="B",11-SUM(AR1258:AU1258),IF(D1258="C",7-SUM(AR1258:AU1258))))
        &lt;0,
        0,
        IF(D1258="A",13-SUM(AR1258:AU1258),IF(D1258="B",11-SUM(AR1258:AU1258),IF(D1258="C",7-SUM(AR1258:AU1258))))
      )
      *AE1258/C1258, 0
    )
    *C1258 = 0,
    0,
    ROUNDUP(
      IF(
        IF(D1258="A",13-SUM(AR1258:AU1258),IF(D1258="B",11-SUM(AR1258:AU1258),IF(D1258="C",7-SUM(AR1258:AU1258))))
        &lt;0,
        0,
        IF(D1258="A",13-SUM(AR1258:AU1258),IF(D1258="B",11-SUM(AR1258:AU1258),IF(D1258="C",7-SUM(AR1258:AU1258))))
      )
      *AE1258/C1258, 0
    ) *C1258
  )
)</f>
        <v>0</v>
      </c>
      <c r="AZ1258" s="26">
        <f>IF(OR(COUNTIF(AB1258,"&gt;="&amp;1.5)+COUNTIF(AA1258,"&gt;="&amp;1.5)+COUNTIF(Z1258,"&gt;="&amp;1.5)+COUNTIF(Y1258,"&gt;="&amp;1.5)+COUNTIF(X1258,"&gt;="&amp;1.5)&gt;=2,COUNTIF(AB1258,"&gt;="&amp;2)&gt;=1,AND(AA1258&gt;=1.5,AB1258&lt;=0.3,AI1258=0)),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+IFERROR(BA1258*C1258,0),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+IFERROR(BA1258*C1258,0),
IFERROR(AVERAGEIF(Tabela1[[#This Row],[COMPRA PADRÃO]:[COMPRA &gt;30%]],"&gt;"&amp;0,Tabela1[[#This Row],[COMPRA PADRÃO]:[COMPRA &gt;30%]]),
0))/Tabela1[[#This Row],[U/CX]],0)*Tabela1[[#This Row],[U/CX]])</f>
        <v>0</v>
      </c>
      <c r="BA1258" s="39"/>
      <c r="BB1258" s="33"/>
      <c r="BC1258" s="41"/>
      <c r="BD1258" s="43">
        <f t="shared" si="519"/>
        <v>0.83018867924528306</v>
      </c>
      <c r="BE1258" s="44">
        <f>Tabela1[[#This Row],[MÉDIA DIÁRIA]]*180</f>
        <v>149.43396226415095</v>
      </c>
      <c r="BF1258" s="44">
        <f>Tabela1[[#This Row],[MÉDIA DIÁRIA]]*IF(Tabela1[[#This Row],[ABC FAT]]="A",(13*22),IF(Tabela1[[#This Row],[ABC FAT]]="B",(9*22),IF(Tabela1[[#This Row],[ABC FAT]]="C",(3*22),0)))</f>
        <v>54.79245283018868</v>
      </c>
      <c r="BG1258" s="44">
        <f>SUM(Tabela1[[#This Row],[ESTOQUE TOTAL]],Tabela1[[#This Row],[TRÂNSITO TOTAL]])</f>
        <v>2014</v>
      </c>
      <c r="BH12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6.6919191919191916E-3</v>
      </c>
    </row>
    <row r="1259" spans="1:61" x14ac:dyDescent="0.2">
      <c r="A1259" s="4" t="s">
        <v>34</v>
      </c>
      <c r="B1259" s="4" t="s">
        <v>589</v>
      </c>
      <c r="C1259" s="4">
        <v>25</v>
      </c>
      <c r="D1259" s="4" t="s">
        <v>85</v>
      </c>
      <c r="E1259" s="5"/>
      <c r="F1259" s="4">
        <v>2</v>
      </c>
      <c r="G1259" s="4"/>
      <c r="H1259" s="4"/>
      <c r="I1259" s="4">
        <v>1</v>
      </c>
      <c r="J1259" s="4">
        <v>4</v>
      </c>
      <c r="K1259" s="4">
        <v>10</v>
      </c>
      <c r="L1259" s="4">
        <v>2</v>
      </c>
      <c r="M1259" s="4"/>
      <c r="N1259" s="4"/>
      <c r="O1259" s="4">
        <v>10</v>
      </c>
      <c r="P1259" s="4"/>
      <c r="Q1259" s="13">
        <f t="shared" si="494"/>
        <v>0</v>
      </c>
      <c r="R1259" s="16">
        <f t="shared" si="495"/>
        <v>0.41379310344827591</v>
      </c>
      <c r="S1259" s="16">
        <f t="shared" si="496"/>
        <v>0</v>
      </c>
      <c r="T1259" s="16">
        <f t="shared" si="497"/>
        <v>0</v>
      </c>
      <c r="U1259" s="16">
        <f t="shared" si="498"/>
        <v>0.20689655172413796</v>
      </c>
      <c r="V1259" s="16">
        <f t="shared" si="499"/>
        <v>0.82758620689655182</v>
      </c>
      <c r="W1259" s="16">
        <f t="shared" si="500"/>
        <v>2.0689655172413794</v>
      </c>
      <c r="X1259" s="16">
        <f t="shared" si="501"/>
        <v>0.41379310344827591</v>
      </c>
      <c r="Y1259" s="16">
        <f t="shared" si="502"/>
        <v>0</v>
      </c>
      <c r="Z1259" s="16">
        <f t="shared" si="503"/>
        <v>0</v>
      </c>
      <c r="AA1259" s="16">
        <f t="shared" si="504"/>
        <v>2.0689655172413794</v>
      </c>
      <c r="AB1259" s="17">
        <f t="shared" si="505"/>
        <v>0</v>
      </c>
      <c r="AC1259" s="15">
        <v>3617.23</v>
      </c>
      <c r="AD1259" s="14">
        <f>AVERAGE(Tabela1[[#This Row],[202407-JUL]:[202506-JUN]])</f>
        <v>4.833333333333333</v>
      </c>
      <c r="AE1259" s="14">
        <f t="shared" si="506"/>
        <v>5.6</v>
      </c>
      <c r="AF1259" s="5">
        <v>0</v>
      </c>
      <c r="AG1259" s="6">
        <v>264</v>
      </c>
      <c r="AH1259" s="37">
        <v>0</v>
      </c>
      <c r="AI1259" s="23">
        <f>SUM(Tabela1[[#This Row],[ESTOQUE RJ]:[ESTOQUE SC]])</f>
        <v>264</v>
      </c>
      <c r="AJ1259" s="6">
        <v>0</v>
      </c>
      <c r="AK1259" s="37">
        <v>0</v>
      </c>
      <c r="AL1259" s="24">
        <f>SUM(Tabela1[[#This Row],[QTD CONTAINER]:[QTD FÁBRICA]])</f>
        <v>0</v>
      </c>
      <c r="AM1259" s="18">
        <f t="shared" si="507"/>
        <v>54.62068965517242</v>
      </c>
      <c r="AN1259" s="7">
        <f t="shared" si="508"/>
        <v>0</v>
      </c>
      <c r="AO1259" s="8">
        <f t="shared" si="509"/>
        <v>0</v>
      </c>
      <c r="AP1259" s="9">
        <f t="shared" si="510"/>
        <v>0</v>
      </c>
      <c r="AQ1259" s="25">
        <f t="shared" si="511"/>
        <v>54.62068965517242</v>
      </c>
      <c r="AR1259" s="18">
        <f t="shared" si="512"/>
        <v>47.142857142857146</v>
      </c>
      <c r="AS1259" s="7">
        <f t="shared" si="513"/>
        <v>0</v>
      </c>
      <c r="AT1259" s="8">
        <f t="shared" si="514"/>
        <v>0</v>
      </c>
      <c r="AU1259" s="9">
        <f t="shared" si="515"/>
        <v>0</v>
      </c>
      <c r="AV1259" s="10">
        <f t="shared" si="516"/>
        <v>47.142857142857146</v>
      </c>
      <c r="AW1259" s="22">
        <f t="shared" si="517"/>
        <v>0</v>
      </c>
      <c r="AX1259" s="5">
        <f t="shared" si="518"/>
        <v>0</v>
      </c>
      <c r="AY1259" s="4">
        <f>IF(
  AND(Tabela1[[#This Row],[GRUPO | ITEM]]="PALHETAS",NOT(OR(MID(Tabela1[[#This Row],[ITEM]],1,5)="YN-PF",MID(Tabela1[[#This Row],[ITEM]],1,5)="YN-PC"))),
  0,
  IF(
    ROUNDUP(
      IF(
        IF(D1259="A",13-SUM(AR1259:AU1259),IF(D1259="B",11-SUM(AR1259:AU1259),IF(D1259="C",7-SUM(AR1259:AU1259))))
        &lt;0,
        0,
        IF(D1259="A",13-SUM(AR1259:AU1259),IF(D1259="B",11-SUM(AR1259:AU1259),IF(D1259="C",7-SUM(AR1259:AU1259))))
      )
      *AE1259/C1259, 0
    )
    *C1259 = 0,
    0,
    ROUNDUP(
      IF(
        IF(D1259="A",13-SUM(AR1259:AU1259),IF(D1259="B",11-SUM(AR1259:AU1259),IF(D1259="C",7-SUM(AR1259:AU1259))))
        &lt;0,
        0,
        IF(D1259="A",13-SUM(AR1259:AU1259),IF(D1259="B",11-SUM(AR1259:AU1259),IF(D1259="C",7-SUM(AR1259:AU1259))))
      )
      *AE1259/C1259, 0
    ) *C1259
  )
)</f>
        <v>0</v>
      </c>
      <c r="AZ1259" s="26">
        <f>IF(OR(COUNTIF(AB1259,"&gt;="&amp;1.5)+COUNTIF(AA1259,"&gt;="&amp;1.5)+COUNTIF(Z1259,"&gt;="&amp;1.5)+COUNTIF(Y1259,"&gt;="&amp;1.5)+COUNTIF(X1259,"&gt;="&amp;1.5)&gt;=2,COUNTIF(AB1259,"&gt;="&amp;2)&gt;=1,AND(AA1259&gt;=1.5,AB1259&lt;=0.3,AI1259=0)),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+IFERROR(BA1259*C1259,0),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+IFERROR(BA1259*C1259,0),
IFERROR(AVERAGEIF(Tabela1[[#This Row],[COMPRA PADRÃO]:[COMPRA &gt;30%]],"&gt;"&amp;0,Tabela1[[#This Row],[COMPRA PADRÃO]:[COMPRA &gt;30%]]),
0))/Tabela1[[#This Row],[U/CX]],0)*Tabela1[[#This Row],[U/CX]])</f>
        <v>0</v>
      </c>
      <c r="BA1259" s="39"/>
      <c r="BB1259" s="33"/>
      <c r="BC1259" s="42"/>
      <c r="BD1259" s="43">
        <f t="shared" si="519"/>
        <v>0.10943396226415095</v>
      </c>
      <c r="BE1259" s="44">
        <f>Tabela1[[#This Row],[MÉDIA DIÁRIA]]*180</f>
        <v>19.69811320754717</v>
      </c>
      <c r="BF1259" s="44">
        <f>Tabela1[[#This Row],[MÉDIA DIÁRIA]]*IF(Tabela1[[#This Row],[ABC FAT]]="A",(13*22),IF(Tabela1[[#This Row],[ABC FAT]]="B",(9*22),IF(Tabela1[[#This Row],[ABC FAT]]="C",(3*22),0)))</f>
        <v>7.2226415094339629</v>
      </c>
      <c r="BG1259" s="44">
        <f>SUM(Tabela1[[#This Row],[ESTOQUE TOTAL]],Tabela1[[#This Row],[TRÂNSITO TOTAL]])</f>
        <v>264</v>
      </c>
      <c r="BH12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5.0766283524904213E-2</v>
      </c>
    </row>
    <row r="1260" spans="1:61" x14ac:dyDescent="0.2">
      <c r="A1260" s="4" t="s">
        <v>34</v>
      </c>
      <c r="B1260" s="4" t="s">
        <v>1268</v>
      </c>
      <c r="C1260" s="4">
        <v>500</v>
      </c>
      <c r="D1260" s="4" t="s">
        <v>85</v>
      </c>
      <c r="E1260" s="5"/>
      <c r="F1260" s="4">
        <v>10</v>
      </c>
      <c r="G1260" s="4">
        <v>239</v>
      </c>
      <c r="H1260" s="4"/>
      <c r="I1260" s="4"/>
      <c r="J1260" s="4"/>
      <c r="K1260" s="4"/>
      <c r="L1260" s="4"/>
      <c r="M1260" s="4"/>
      <c r="N1260" s="4"/>
      <c r="O1260" s="4">
        <v>80</v>
      </c>
      <c r="P1260" s="4">
        <v>30</v>
      </c>
      <c r="Q1260" s="13">
        <f t="shared" si="494"/>
        <v>0</v>
      </c>
      <c r="R1260" s="16">
        <f t="shared" si="495"/>
        <v>0.11142061281337047</v>
      </c>
      <c r="S1260" s="16">
        <f t="shared" si="496"/>
        <v>2.6629526462395545</v>
      </c>
      <c r="T1260" s="16">
        <f t="shared" si="497"/>
        <v>0</v>
      </c>
      <c r="U1260" s="16">
        <f t="shared" si="498"/>
        <v>0</v>
      </c>
      <c r="V1260" s="16">
        <f t="shared" si="499"/>
        <v>0</v>
      </c>
      <c r="W1260" s="16">
        <f t="shared" si="500"/>
        <v>0</v>
      </c>
      <c r="X1260" s="16">
        <f t="shared" si="501"/>
        <v>0</v>
      </c>
      <c r="Y1260" s="16">
        <f t="shared" si="502"/>
        <v>0</v>
      </c>
      <c r="Z1260" s="16">
        <f t="shared" si="503"/>
        <v>0</v>
      </c>
      <c r="AA1260" s="16">
        <f t="shared" si="504"/>
        <v>0.89136490250696376</v>
      </c>
      <c r="AB1260" s="17">
        <f t="shared" si="505"/>
        <v>0.33426183844011143</v>
      </c>
      <c r="AC1260" s="15">
        <v>4853.43</v>
      </c>
      <c r="AD1260" s="14">
        <f>AVERAGE(Tabela1[[#This Row],[202407-JUL]:[202506-JUN]])</f>
        <v>89.75</v>
      </c>
      <c r="AE1260" s="14">
        <f t="shared" si="506"/>
        <v>116.33333333333333</v>
      </c>
      <c r="AF1260" s="5">
        <v>0</v>
      </c>
      <c r="AG1260" s="6">
        <v>2390</v>
      </c>
      <c r="AH1260" s="37">
        <v>0</v>
      </c>
      <c r="AI1260" s="23">
        <f>SUM(Tabela1[[#This Row],[ESTOQUE RJ]:[ESTOQUE SC]])</f>
        <v>2390</v>
      </c>
      <c r="AJ1260" s="6">
        <v>1000</v>
      </c>
      <c r="AK1260" s="37">
        <v>0</v>
      </c>
      <c r="AL1260" s="24">
        <f>SUM(Tabela1[[#This Row],[QTD CONTAINER]:[QTD FÁBRICA]])</f>
        <v>1000</v>
      </c>
      <c r="AM1260" s="18">
        <f t="shared" si="507"/>
        <v>26.629526462395543</v>
      </c>
      <c r="AN1260" s="7">
        <f t="shared" si="508"/>
        <v>0</v>
      </c>
      <c r="AO1260" s="8">
        <f t="shared" si="509"/>
        <v>11.142061281337048</v>
      </c>
      <c r="AP1260" s="9">
        <f t="shared" si="510"/>
        <v>0</v>
      </c>
      <c r="AQ1260" s="25">
        <f t="shared" si="511"/>
        <v>37.771587743732589</v>
      </c>
      <c r="AR1260" s="18">
        <f t="shared" si="512"/>
        <v>20.544412607449857</v>
      </c>
      <c r="AS1260" s="7">
        <f t="shared" si="513"/>
        <v>0</v>
      </c>
      <c r="AT1260" s="8">
        <f t="shared" si="514"/>
        <v>8.595988538681949</v>
      </c>
      <c r="AU1260" s="9">
        <f t="shared" si="515"/>
        <v>0</v>
      </c>
      <c r="AV1260" s="10">
        <f t="shared" si="516"/>
        <v>29.140401146131808</v>
      </c>
      <c r="AW1260" s="22">
        <f t="shared" si="517"/>
        <v>0</v>
      </c>
      <c r="AX1260" s="5">
        <f t="shared" si="518"/>
        <v>0</v>
      </c>
      <c r="AY1260" s="4">
        <f>IF(
  AND(Tabela1[[#This Row],[GRUPO | ITEM]]="PALHETAS",NOT(OR(MID(Tabela1[[#This Row],[ITEM]],1,5)="YN-PF",MID(Tabela1[[#This Row],[ITEM]],1,5)="YN-PC"))),
  0,
  IF(
    ROUNDUP(
      IF(
        IF(D1260="A",13-SUM(AR1260:AU1260),IF(D1260="B",11-SUM(AR1260:AU1260),IF(D1260="C",7-SUM(AR1260:AU1260))))
        &lt;0,
        0,
        IF(D1260="A",13-SUM(AR1260:AU1260),IF(D1260="B",11-SUM(AR1260:AU1260),IF(D1260="C",7-SUM(AR1260:AU1260))))
      )
      *AE1260/C1260, 0
    )
    *C1260 = 0,
    0,
    ROUNDUP(
      IF(
        IF(D1260="A",13-SUM(AR1260:AU1260),IF(D1260="B",11-SUM(AR1260:AU1260),IF(D1260="C",7-SUM(AR1260:AU1260))))
        &lt;0,
        0,
        IF(D1260="A",13-SUM(AR1260:AU1260),IF(D1260="B",11-SUM(AR1260:AU1260),IF(D1260="C",7-SUM(AR1260:AU1260))))
      )
      *AE1260/C1260, 0
    ) *C1260
  )
)</f>
        <v>0</v>
      </c>
      <c r="AZ1260" s="26">
        <f>IF(OR(COUNTIF(AB1260,"&gt;="&amp;1.5)+COUNTIF(AA1260,"&gt;="&amp;1.5)+COUNTIF(Z1260,"&gt;="&amp;1.5)+COUNTIF(Y1260,"&gt;="&amp;1.5)+COUNTIF(X1260,"&gt;="&amp;1.5)&gt;=2,COUNTIF(AB1260,"&gt;="&amp;2)&gt;=1,AND(AA1260&gt;=1.5,AB1260&lt;=0.3,AI1260=0)),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+IFERROR(BA1260*C1260,0),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+IFERROR(BA1260*C1260,0),
IFERROR(AVERAGEIF(Tabela1[[#This Row],[COMPRA PADRÃO]:[COMPRA &gt;30%]],"&gt;"&amp;0,Tabela1[[#This Row],[COMPRA PADRÃO]:[COMPRA &gt;30%]]),
0))/Tabela1[[#This Row],[U/CX]],0)*Tabela1[[#This Row],[U/CX]])</f>
        <v>0</v>
      </c>
      <c r="BA1260" s="39"/>
      <c r="BB1260" s="33"/>
      <c r="BC1260" s="42"/>
      <c r="BD1260" s="43">
        <f t="shared" si="519"/>
        <v>1.3547169811320754</v>
      </c>
      <c r="BE1260" s="44">
        <f>Tabela1[[#This Row],[MÉDIA DIÁRIA]]*180</f>
        <v>243.84905660377356</v>
      </c>
      <c r="BF1260" s="44">
        <f>Tabela1[[#This Row],[MÉDIA DIÁRIA]]*IF(Tabela1[[#This Row],[ABC FAT]]="A",(13*22),IF(Tabela1[[#This Row],[ABC FAT]]="B",(9*22),IF(Tabela1[[#This Row],[ABC FAT]]="C",(3*22),0)))</f>
        <v>89.411320754716982</v>
      </c>
      <c r="BG1260" s="44">
        <f>SUM(Tabela1[[#This Row],[ESTOQUE TOTAL]],Tabela1[[#This Row],[TRÂNSITO TOTAL]])</f>
        <v>3390</v>
      </c>
      <c r="BH12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4.1008975549365525E-3</v>
      </c>
    </row>
    <row r="1261" spans="1:61" x14ac:dyDescent="0.2">
      <c r="A1261" s="4" t="s">
        <v>269</v>
      </c>
      <c r="B1261" s="4" t="s">
        <v>1392</v>
      </c>
      <c r="C1261" s="4">
        <v>10</v>
      </c>
      <c r="D1261" s="4" t="s">
        <v>85</v>
      </c>
      <c r="E1261" s="5"/>
      <c r="F1261" s="4"/>
      <c r="G1261" s="4"/>
      <c r="H1261" s="4"/>
      <c r="I1261" s="4"/>
      <c r="J1261" s="4"/>
      <c r="K1261" s="4"/>
      <c r="L1261" s="4"/>
      <c r="M1261" s="4"/>
      <c r="N1261" s="4"/>
      <c r="O1261" s="4">
        <v>19</v>
      </c>
      <c r="P1261" s="4"/>
      <c r="Q1261" s="13">
        <f t="shared" si="494"/>
        <v>0</v>
      </c>
      <c r="R1261" s="16">
        <f t="shared" si="495"/>
        <v>0</v>
      </c>
      <c r="S1261" s="16">
        <f t="shared" si="496"/>
        <v>0</v>
      </c>
      <c r="T1261" s="16">
        <f t="shared" si="497"/>
        <v>0</v>
      </c>
      <c r="U1261" s="16">
        <f t="shared" si="498"/>
        <v>0</v>
      </c>
      <c r="V1261" s="16">
        <f t="shared" si="499"/>
        <v>0</v>
      </c>
      <c r="W1261" s="16">
        <f t="shared" si="500"/>
        <v>0</v>
      </c>
      <c r="X1261" s="16">
        <f t="shared" si="501"/>
        <v>0</v>
      </c>
      <c r="Y1261" s="16">
        <f t="shared" si="502"/>
        <v>0</v>
      </c>
      <c r="Z1261" s="16">
        <f t="shared" si="503"/>
        <v>0</v>
      </c>
      <c r="AA1261" s="16">
        <f t="shared" si="504"/>
        <v>1</v>
      </c>
      <c r="AB1261" s="17">
        <f t="shared" si="505"/>
        <v>0</v>
      </c>
      <c r="AC1261" s="15">
        <v>2870.28</v>
      </c>
      <c r="AD1261" s="14">
        <f>AVERAGE(Tabela1[[#This Row],[202407-JUL]:[202506-JUN]])</f>
        <v>19</v>
      </c>
      <c r="AE1261" s="14">
        <f t="shared" si="506"/>
        <v>19</v>
      </c>
      <c r="AF1261" s="5">
        <v>0</v>
      </c>
      <c r="AG1261" s="6">
        <v>180</v>
      </c>
      <c r="AH1261" s="37">
        <v>0</v>
      </c>
      <c r="AI1261" s="23">
        <f>SUM(Tabela1[[#This Row],[ESTOQUE RJ]:[ESTOQUE SC]])</f>
        <v>180</v>
      </c>
      <c r="AJ1261" s="6">
        <v>0</v>
      </c>
      <c r="AK1261" s="37">
        <v>0</v>
      </c>
      <c r="AL1261" s="24">
        <f>SUM(Tabela1[[#This Row],[QTD CONTAINER]:[QTD FÁBRICA]])</f>
        <v>0</v>
      </c>
      <c r="AM1261" s="18">
        <f t="shared" si="507"/>
        <v>9.473684210526315</v>
      </c>
      <c r="AN1261" s="7">
        <f t="shared" si="508"/>
        <v>0</v>
      </c>
      <c r="AO1261" s="8">
        <f t="shared" si="509"/>
        <v>0</v>
      </c>
      <c r="AP1261" s="9">
        <f t="shared" si="510"/>
        <v>0</v>
      </c>
      <c r="AQ1261" s="25">
        <f t="shared" si="511"/>
        <v>9.473684210526315</v>
      </c>
      <c r="AR1261" s="18">
        <f t="shared" si="512"/>
        <v>9.473684210526315</v>
      </c>
      <c r="AS1261" s="7">
        <f t="shared" si="513"/>
        <v>0</v>
      </c>
      <c r="AT1261" s="8">
        <f t="shared" si="514"/>
        <v>0</v>
      </c>
      <c r="AU1261" s="9">
        <f t="shared" si="515"/>
        <v>0</v>
      </c>
      <c r="AV1261" s="10">
        <f t="shared" si="516"/>
        <v>9.473684210526315</v>
      </c>
      <c r="AW1261" s="22">
        <f t="shared" si="517"/>
        <v>0</v>
      </c>
      <c r="AX1261" s="5">
        <f t="shared" si="518"/>
        <v>0</v>
      </c>
      <c r="AY1261" s="4">
        <f>IF(
  AND(Tabela1[[#This Row],[GRUPO | ITEM]]="PALHETAS",NOT(OR(MID(Tabela1[[#This Row],[ITEM]],1,5)="YN-PF",MID(Tabela1[[#This Row],[ITEM]],1,5)="YN-PC"))),
  0,
  IF(
    ROUNDUP(
      IF(
        IF(D1261="A",13-SUM(AR1261:AU1261),IF(D1261="B",11-SUM(AR1261:AU1261),IF(D1261="C",7-SUM(AR1261:AU1261))))
        &lt;0,
        0,
        IF(D1261="A",13-SUM(AR1261:AU1261),IF(D1261="B",11-SUM(AR1261:AU1261),IF(D1261="C",7-SUM(AR1261:AU1261))))
      )
      *AE1261/C1261, 0
    )
    *C1261 = 0,
    0,
    ROUNDUP(
      IF(
        IF(D1261="A",13-SUM(AR1261:AU1261),IF(D1261="B",11-SUM(AR1261:AU1261),IF(D1261="C",7-SUM(AR1261:AU1261))))
        &lt;0,
        0,
        IF(D1261="A",13-SUM(AR1261:AU1261),IF(D1261="B",11-SUM(AR1261:AU1261),IF(D1261="C",7-SUM(AR1261:AU1261))))
      )
      *AE1261/C1261, 0
    ) *C1261
  )
)</f>
        <v>0</v>
      </c>
      <c r="AZ1261" s="26">
        <f>IF(OR(COUNTIF(AB1261,"&gt;="&amp;1.5)+COUNTIF(AA1261,"&gt;="&amp;1.5)+COUNTIF(Z1261,"&gt;="&amp;1.5)+COUNTIF(Y1261,"&gt;="&amp;1.5)+COUNTIF(X1261,"&gt;="&amp;1.5)&gt;=2,COUNTIF(AB1261,"&gt;="&amp;2)&gt;=1,AND(AA1261&gt;=1.5,AB1261&lt;=0.3,AI1261=0)),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+IFERROR(BA1261*C1261,0),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+IFERROR(BA1261*C1261,0),
IFERROR(AVERAGEIF(Tabela1[[#This Row],[COMPRA PADRÃO]:[COMPRA &gt;30%]],"&gt;"&amp;0,Tabela1[[#This Row],[COMPRA PADRÃO]:[COMPRA &gt;30%]]),
0))/Tabela1[[#This Row],[U/CX]],0)*Tabela1[[#This Row],[U/CX]])</f>
        <v>0</v>
      </c>
      <c r="BA1261" s="36"/>
      <c r="BB1261" s="19"/>
      <c r="BC1261" s="5"/>
      <c r="BD1261" s="43">
        <f t="shared" si="519"/>
        <v>7.1698113207547168E-2</v>
      </c>
      <c r="BE1261" s="44">
        <f>Tabela1[[#This Row],[MÉDIA DIÁRIA]]*180</f>
        <v>12.90566037735849</v>
      </c>
      <c r="BF1261" s="44">
        <f>Tabela1[[#This Row],[MÉDIA DIÁRIA]]*IF(Tabela1[[#This Row],[ABC FAT]]="A",(13*22),IF(Tabela1[[#This Row],[ABC FAT]]="B",(9*22),IF(Tabela1[[#This Row],[ABC FAT]]="C",(3*22),0)))</f>
        <v>4.7320754716981135</v>
      </c>
      <c r="BG1261" s="44">
        <f>SUM(Tabela1[[#This Row],[ESTOQUE TOTAL]],Tabela1[[#This Row],[TRÂNSITO TOTAL]])</f>
        <v>180</v>
      </c>
      <c r="BH12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7.748538011695906E-2</v>
      </c>
    </row>
    <row r="1262" spans="1:61" x14ac:dyDescent="0.2">
      <c r="A1262" s="4" t="s">
        <v>39</v>
      </c>
      <c r="B1262" s="4" t="s">
        <v>679</v>
      </c>
      <c r="C1262" s="4">
        <v>20</v>
      </c>
      <c r="D1262" s="4" t="s">
        <v>85</v>
      </c>
      <c r="E1262" s="5">
        <v>40</v>
      </c>
      <c r="F1262" s="4"/>
      <c r="G1262" s="4">
        <v>20</v>
      </c>
      <c r="H1262" s="4"/>
      <c r="I1262" s="4"/>
      <c r="J1262" s="4"/>
      <c r="K1262" s="4"/>
      <c r="L1262" s="4">
        <v>20</v>
      </c>
      <c r="M1262" s="4"/>
      <c r="N1262" s="4"/>
      <c r="O1262" s="4"/>
      <c r="P1262" s="4"/>
      <c r="Q1262" s="13">
        <f t="shared" si="494"/>
        <v>1.5</v>
      </c>
      <c r="R1262" s="16">
        <f t="shared" si="495"/>
        <v>0</v>
      </c>
      <c r="S1262" s="16">
        <f t="shared" si="496"/>
        <v>0.75</v>
      </c>
      <c r="T1262" s="16">
        <f t="shared" si="497"/>
        <v>0</v>
      </c>
      <c r="U1262" s="16">
        <f t="shared" si="498"/>
        <v>0</v>
      </c>
      <c r="V1262" s="16">
        <f t="shared" si="499"/>
        <v>0</v>
      </c>
      <c r="W1262" s="16">
        <f t="shared" si="500"/>
        <v>0</v>
      </c>
      <c r="X1262" s="16">
        <f t="shared" si="501"/>
        <v>0.75</v>
      </c>
      <c r="Y1262" s="16">
        <f t="shared" si="502"/>
        <v>0</v>
      </c>
      <c r="Z1262" s="16">
        <f t="shared" si="503"/>
        <v>0</v>
      </c>
      <c r="AA1262" s="16">
        <f t="shared" si="504"/>
        <v>0</v>
      </c>
      <c r="AB1262" s="17">
        <f t="shared" si="505"/>
        <v>0</v>
      </c>
      <c r="AC1262" s="15">
        <v>5584.2</v>
      </c>
      <c r="AD1262" s="14">
        <f>AVERAGE(Tabela1[[#This Row],[202407-JUL]:[202506-JUN]])</f>
        <v>26.666666666666668</v>
      </c>
      <c r="AE1262" s="14">
        <f t="shared" si="506"/>
        <v>26.666666666666668</v>
      </c>
      <c r="AF1262" s="5">
        <v>0</v>
      </c>
      <c r="AG1262" s="6">
        <v>560</v>
      </c>
      <c r="AH1262" s="37">
        <v>140</v>
      </c>
      <c r="AI1262" s="23">
        <f>SUM(Tabela1[[#This Row],[ESTOQUE RJ]:[ESTOQUE SC]])</f>
        <v>700</v>
      </c>
      <c r="AJ1262" s="6">
        <v>0</v>
      </c>
      <c r="AK1262" s="37">
        <v>0</v>
      </c>
      <c r="AL1262" s="24">
        <f>SUM(Tabela1[[#This Row],[QTD CONTAINER]:[QTD FÁBRICA]])</f>
        <v>0</v>
      </c>
      <c r="AM1262" s="18">
        <f t="shared" si="507"/>
        <v>21</v>
      </c>
      <c r="AN1262" s="7">
        <f t="shared" si="508"/>
        <v>5.25</v>
      </c>
      <c r="AO1262" s="8">
        <f t="shared" si="509"/>
        <v>0</v>
      </c>
      <c r="AP1262" s="9">
        <f t="shared" si="510"/>
        <v>0</v>
      </c>
      <c r="AQ1262" s="25">
        <f t="shared" si="511"/>
        <v>26.25</v>
      </c>
      <c r="AR1262" s="18">
        <f t="shared" si="512"/>
        <v>21</v>
      </c>
      <c r="AS1262" s="7">
        <f t="shared" si="513"/>
        <v>5.25</v>
      </c>
      <c r="AT1262" s="8">
        <f t="shared" si="514"/>
        <v>0</v>
      </c>
      <c r="AU1262" s="9">
        <f t="shared" si="515"/>
        <v>0</v>
      </c>
      <c r="AV1262" s="10">
        <f t="shared" si="516"/>
        <v>26.25</v>
      </c>
      <c r="AW1262" s="22">
        <f t="shared" si="517"/>
        <v>0</v>
      </c>
      <c r="AX1262" s="5">
        <f t="shared" si="518"/>
        <v>0</v>
      </c>
      <c r="AY1262" s="4">
        <f>IF(
  AND(Tabela1[[#This Row],[GRUPO | ITEM]]="PALHETAS",NOT(OR(MID(Tabela1[[#This Row],[ITEM]],1,5)="YN-PF",MID(Tabela1[[#This Row],[ITEM]],1,5)="YN-PC"))),
  0,
  IF(
    ROUNDUP(
      IF(
        IF(D1262="A",13-SUM(AR1262:AU1262),IF(D1262="B",11-SUM(AR1262:AU1262),IF(D1262="C",7-SUM(AR1262:AU1262))))
        &lt;0,
        0,
        IF(D1262="A",13-SUM(AR1262:AU1262),IF(D1262="B",11-SUM(AR1262:AU1262),IF(D1262="C",7-SUM(AR1262:AU1262))))
      )
      *AE1262/C1262, 0
    )
    *C1262 = 0,
    0,
    ROUNDUP(
      IF(
        IF(D1262="A",13-SUM(AR1262:AU1262),IF(D1262="B",11-SUM(AR1262:AU1262),IF(D1262="C",7-SUM(AR1262:AU1262))))
        &lt;0,
        0,
        IF(D1262="A",13-SUM(AR1262:AU1262),IF(D1262="B",11-SUM(AR1262:AU1262),IF(D1262="C",7-SUM(AR1262:AU1262))))
      )
      *AE1262/C1262, 0
    ) *C1262
  )
)</f>
        <v>0</v>
      </c>
      <c r="AZ1262" s="26">
        <f>IF(OR(COUNTIF(AB1262,"&gt;="&amp;1.5)+COUNTIF(AA1262,"&gt;="&amp;1.5)+COUNTIF(Z1262,"&gt;="&amp;1.5)+COUNTIF(Y1262,"&gt;="&amp;1.5)+COUNTIF(X1262,"&gt;="&amp;1.5)&gt;=2,COUNTIF(AB1262,"&gt;="&amp;2)&gt;=1,AND(AA1262&gt;=1.5,AB1262&lt;=0.3,AI1262=0)),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+IFERROR(BA1262*C1262,0),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+IFERROR(BA1262*C1262,0),
IFERROR(AVERAGEIF(Tabela1[[#This Row],[COMPRA PADRÃO]:[COMPRA &gt;30%]],"&gt;"&amp;0,Tabela1[[#This Row],[COMPRA PADRÃO]:[COMPRA &gt;30%]]),
0))/Tabela1[[#This Row],[U/CX]],0)*Tabela1[[#This Row],[U/CX]])</f>
        <v>0</v>
      </c>
      <c r="BA1262" s="39"/>
      <c r="BB1262" s="33"/>
      <c r="BC1262" s="42"/>
      <c r="BD1262" s="43">
        <f t="shared" si="519"/>
        <v>0.30188679245283018</v>
      </c>
      <c r="BE1262" s="44">
        <f>Tabela1[[#This Row],[MÉDIA DIÁRIA]]*180</f>
        <v>54.339622641509429</v>
      </c>
      <c r="BF1262" s="44">
        <f>Tabela1[[#This Row],[MÉDIA DIÁRIA]]*IF(Tabela1[[#This Row],[ABC FAT]]="A",(13*22),IF(Tabela1[[#This Row],[ABC FAT]]="B",(9*22),IF(Tabela1[[#This Row],[ABC FAT]]="C",(3*22),0)))</f>
        <v>19.924528301886792</v>
      </c>
      <c r="BG1262" s="44">
        <f>SUM(Tabela1[[#This Row],[ESTOQUE TOTAL]],Tabela1[[#This Row],[TRÂNSITO TOTAL]])</f>
        <v>700</v>
      </c>
      <c r="BH12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1.8402777777777778E-2</v>
      </c>
    </row>
    <row r="1263" spans="1:61" x14ac:dyDescent="0.2">
      <c r="A1263" s="4" t="s">
        <v>34</v>
      </c>
      <c r="B1263" s="4" t="s">
        <v>1261</v>
      </c>
      <c r="C1263" s="4">
        <v>100</v>
      </c>
      <c r="D1263" s="4" t="s">
        <v>85</v>
      </c>
      <c r="E1263" s="5">
        <v>10</v>
      </c>
      <c r="F1263" s="4"/>
      <c r="G1263" s="4">
        <v>30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13">
        <f t="shared" si="494"/>
        <v>0.5</v>
      </c>
      <c r="R1263" s="16">
        <f t="shared" si="495"/>
        <v>0</v>
      </c>
      <c r="S1263" s="16">
        <f t="shared" si="496"/>
        <v>1.5</v>
      </c>
      <c r="T1263" s="16">
        <f t="shared" si="497"/>
        <v>0</v>
      </c>
      <c r="U1263" s="16">
        <f t="shared" si="498"/>
        <v>0</v>
      </c>
      <c r="V1263" s="16">
        <f t="shared" si="499"/>
        <v>0</v>
      </c>
      <c r="W1263" s="16">
        <f t="shared" si="500"/>
        <v>0</v>
      </c>
      <c r="X1263" s="16">
        <f t="shared" si="501"/>
        <v>0</v>
      </c>
      <c r="Y1263" s="16">
        <f t="shared" si="502"/>
        <v>0</v>
      </c>
      <c r="Z1263" s="16">
        <f t="shared" si="503"/>
        <v>0</v>
      </c>
      <c r="AA1263" s="16">
        <f t="shared" si="504"/>
        <v>0</v>
      </c>
      <c r="AB1263" s="17">
        <f t="shared" si="505"/>
        <v>0</v>
      </c>
      <c r="AC1263" s="15">
        <v>2477.3000000000002</v>
      </c>
      <c r="AD1263" s="14">
        <f>AVERAGE(Tabela1[[#This Row],[202407-JUL]:[202506-JUN]])</f>
        <v>20</v>
      </c>
      <c r="AE1263" s="14">
        <f t="shared" si="506"/>
        <v>20</v>
      </c>
      <c r="AF1263" s="5">
        <v>0</v>
      </c>
      <c r="AG1263" s="6">
        <v>387</v>
      </c>
      <c r="AH1263" s="37">
        <v>0</v>
      </c>
      <c r="AI1263" s="23">
        <f>SUM(Tabela1[[#This Row],[ESTOQUE RJ]:[ESTOQUE SC]])</f>
        <v>387</v>
      </c>
      <c r="AJ1263" s="6">
        <v>0</v>
      </c>
      <c r="AK1263" s="37">
        <v>0</v>
      </c>
      <c r="AL1263" s="24">
        <f>SUM(Tabela1[[#This Row],[QTD CONTAINER]:[QTD FÁBRICA]])</f>
        <v>0</v>
      </c>
      <c r="AM1263" s="18">
        <f t="shared" si="507"/>
        <v>19.350000000000001</v>
      </c>
      <c r="AN1263" s="7">
        <f t="shared" si="508"/>
        <v>0</v>
      </c>
      <c r="AO1263" s="8">
        <f t="shared" si="509"/>
        <v>0</v>
      </c>
      <c r="AP1263" s="9">
        <f t="shared" si="510"/>
        <v>0</v>
      </c>
      <c r="AQ1263" s="25">
        <f t="shared" si="511"/>
        <v>19.350000000000001</v>
      </c>
      <c r="AR1263" s="18">
        <f t="shared" si="512"/>
        <v>19.350000000000001</v>
      </c>
      <c r="AS1263" s="7">
        <f t="shared" si="513"/>
        <v>0</v>
      </c>
      <c r="AT1263" s="8">
        <f t="shared" si="514"/>
        <v>0</v>
      </c>
      <c r="AU1263" s="9">
        <f t="shared" si="515"/>
        <v>0</v>
      </c>
      <c r="AV1263" s="10">
        <f t="shared" si="516"/>
        <v>19.350000000000001</v>
      </c>
      <c r="AW1263" s="22">
        <f t="shared" si="517"/>
        <v>0</v>
      </c>
      <c r="AX1263" s="5">
        <f t="shared" si="518"/>
        <v>0</v>
      </c>
      <c r="AY1263" s="4">
        <f>IF(
  AND(Tabela1[[#This Row],[GRUPO | ITEM]]="PALHETAS",NOT(OR(MID(Tabela1[[#This Row],[ITEM]],1,5)="YN-PF",MID(Tabela1[[#This Row],[ITEM]],1,5)="YN-PC"))),
  0,
  IF(
    ROUNDUP(
      IF(
        IF(D1263="A",13-SUM(AR1263:AU1263),IF(D1263="B",11-SUM(AR1263:AU1263),IF(D1263="C",7-SUM(AR1263:AU1263))))
        &lt;0,
        0,
        IF(D1263="A",13-SUM(AR1263:AU1263),IF(D1263="B",11-SUM(AR1263:AU1263),IF(D1263="C",7-SUM(AR1263:AU1263))))
      )
      *AE1263/C1263, 0
    )
    *C1263 = 0,
    0,
    ROUNDUP(
      IF(
        IF(D1263="A",13-SUM(AR1263:AU1263),IF(D1263="B",11-SUM(AR1263:AU1263),IF(D1263="C",7-SUM(AR1263:AU1263))))
        &lt;0,
        0,
        IF(D1263="A",13-SUM(AR1263:AU1263),IF(D1263="B",11-SUM(AR1263:AU1263),IF(D1263="C",7-SUM(AR1263:AU1263))))
      )
      *AE1263/C1263, 0
    ) *C1263
  )
)</f>
        <v>0</v>
      </c>
      <c r="AZ1263" s="26">
        <f>IF(OR(COUNTIF(AB1263,"&gt;="&amp;1.5)+COUNTIF(AA1263,"&gt;="&amp;1.5)+COUNTIF(Z1263,"&gt;="&amp;1.5)+COUNTIF(Y1263,"&gt;="&amp;1.5)+COUNTIF(X1263,"&gt;="&amp;1.5)&gt;=2,COUNTIF(AB1263,"&gt;="&amp;2)&gt;=1,AND(AA1263&gt;=1.5,AB1263&lt;=0.3,AI1263=0)),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+IFERROR(BA1263*C1263,0),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+IFERROR(BA1263*C1263,0),
IFERROR(AVERAGEIF(Tabela1[[#This Row],[COMPRA PADRÃO]:[COMPRA &gt;30%]],"&gt;"&amp;0,Tabela1[[#This Row],[COMPRA PADRÃO]:[COMPRA &gt;30%]]),
0))/Tabela1[[#This Row],[U/CX]],0)*Tabela1[[#This Row],[U/CX]])</f>
        <v>0</v>
      </c>
      <c r="BA1263" s="39"/>
      <c r="BB1263" s="33"/>
      <c r="BC1263" s="42"/>
      <c r="BD1263" s="43">
        <f t="shared" si="519"/>
        <v>0.15094339622641509</v>
      </c>
      <c r="BE1263" s="44">
        <f>Tabela1[[#This Row],[MÉDIA DIÁRIA]]*180</f>
        <v>27.169811320754715</v>
      </c>
      <c r="BF1263" s="44">
        <f>Tabela1[[#This Row],[MÉDIA DIÁRIA]]*IF(Tabela1[[#This Row],[ABC FAT]]="A",(13*22),IF(Tabela1[[#This Row],[ABC FAT]]="B",(9*22),IF(Tabela1[[#This Row],[ABC FAT]]="C",(3*22),0)))</f>
        <v>9.9622641509433958</v>
      </c>
      <c r="BG1263" s="44">
        <f>SUM(Tabela1[[#This Row],[ESTOQUE TOTAL]],Tabela1[[#This Row],[TRÂNSITO TOTAL]])</f>
        <v>387</v>
      </c>
      <c r="BH12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64" spans="1:61" x14ac:dyDescent="0.2">
      <c r="A1264" s="4" t="s">
        <v>34</v>
      </c>
      <c r="B1264" s="4" t="s">
        <v>558</v>
      </c>
      <c r="C1264" s="4">
        <v>500</v>
      </c>
      <c r="D1264" s="4" t="s">
        <v>85</v>
      </c>
      <c r="E1264" s="5"/>
      <c r="F1264" s="4">
        <v>10</v>
      </c>
      <c r="G1264" s="4">
        <v>10</v>
      </c>
      <c r="H1264" s="4">
        <v>10</v>
      </c>
      <c r="I1264" s="4">
        <v>40</v>
      </c>
      <c r="J1264" s="4"/>
      <c r="K1264" s="4">
        <v>20</v>
      </c>
      <c r="L1264" s="4"/>
      <c r="M1264" s="4">
        <v>10</v>
      </c>
      <c r="N1264" s="4"/>
      <c r="O1264" s="4">
        <v>30</v>
      </c>
      <c r="P1264" s="4">
        <v>10</v>
      </c>
      <c r="Q1264" s="13">
        <f t="shared" si="494"/>
        <v>0</v>
      </c>
      <c r="R1264" s="16">
        <f t="shared" si="495"/>
        <v>0.5714285714285714</v>
      </c>
      <c r="S1264" s="16">
        <f t="shared" si="496"/>
        <v>0.5714285714285714</v>
      </c>
      <c r="T1264" s="16">
        <f t="shared" si="497"/>
        <v>0.5714285714285714</v>
      </c>
      <c r="U1264" s="16">
        <f t="shared" si="498"/>
        <v>2.2857142857142856</v>
      </c>
      <c r="V1264" s="16">
        <f t="shared" si="499"/>
        <v>0</v>
      </c>
      <c r="W1264" s="16">
        <f t="shared" si="500"/>
        <v>1.1428571428571428</v>
      </c>
      <c r="X1264" s="16">
        <f t="shared" si="501"/>
        <v>0</v>
      </c>
      <c r="Y1264" s="16">
        <f t="shared" si="502"/>
        <v>0.5714285714285714</v>
      </c>
      <c r="Z1264" s="16">
        <f t="shared" si="503"/>
        <v>0</v>
      </c>
      <c r="AA1264" s="16">
        <f t="shared" si="504"/>
        <v>1.7142857142857142</v>
      </c>
      <c r="AB1264" s="17">
        <f t="shared" si="505"/>
        <v>0.5714285714285714</v>
      </c>
      <c r="AC1264" s="15">
        <v>1928.6</v>
      </c>
      <c r="AD1264" s="14">
        <f>AVERAGE(Tabela1[[#This Row],[202407-JUL]:[202506-JUN]])</f>
        <v>17.5</v>
      </c>
      <c r="AE1264" s="14">
        <f t="shared" si="506"/>
        <v>17.5</v>
      </c>
      <c r="AF1264" s="5">
        <v>0</v>
      </c>
      <c r="AG1264" s="6">
        <v>1300</v>
      </c>
      <c r="AH1264" s="37">
        <v>0</v>
      </c>
      <c r="AI1264" s="23">
        <f>SUM(Tabela1[[#This Row],[ESTOQUE RJ]:[ESTOQUE SC]])</f>
        <v>1300</v>
      </c>
      <c r="AJ1264" s="6">
        <v>0</v>
      </c>
      <c r="AK1264" s="37">
        <v>0</v>
      </c>
      <c r="AL1264" s="24">
        <f>SUM(Tabela1[[#This Row],[QTD CONTAINER]:[QTD FÁBRICA]])</f>
        <v>0</v>
      </c>
      <c r="AM1264" s="18">
        <f t="shared" si="507"/>
        <v>74.285714285714292</v>
      </c>
      <c r="AN1264" s="7">
        <f t="shared" si="508"/>
        <v>0</v>
      </c>
      <c r="AO1264" s="8">
        <f t="shared" si="509"/>
        <v>0</v>
      </c>
      <c r="AP1264" s="9">
        <f t="shared" si="510"/>
        <v>0</v>
      </c>
      <c r="AQ1264" s="25">
        <f t="shared" si="511"/>
        <v>74.285714285714292</v>
      </c>
      <c r="AR1264" s="18">
        <f t="shared" si="512"/>
        <v>74.285714285714292</v>
      </c>
      <c r="AS1264" s="7">
        <f t="shared" si="513"/>
        <v>0</v>
      </c>
      <c r="AT1264" s="8">
        <f t="shared" si="514"/>
        <v>0</v>
      </c>
      <c r="AU1264" s="9">
        <f t="shared" si="515"/>
        <v>0</v>
      </c>
      <c r="AV1264" s="10">
        <f t="shared" si="516"/>
        <v>74.285714285714292</v>
      </c>
      <c r="AW1264" s="22">
        <f t="shared" si="517"/>
        <v>0</v>
      </c>
      <c r="AX1264" s="5">
        <f t="shared" si="518"/>
        <v>0</v>
      </c>
      <c r="AY1264" s="4">
        <f>IF(
  AND(Tabela1[[#This Row],[GRUPO | ITEM]]="PALHETAS",NOT(OR(MID(Tabela1[[#This Row],[ITEM]],1,5)="YN-PF",MID(Tabela1[[#This Row],[ITEM]],1,5)="YN-PC"))),
  0,
  IF(
    ROUNDUP(
      IF(
        IF(D1264="A",13-SUM(AR1264:AU1264),IF(D1264="B",11-SUM(AR1264:AU1264),IF(D1264="C",7-SUM(AR1264:AU1264))))
        &lt;0,
        0,
        IF(D1264="A",13-SUM(AR1264:AU1264),IF(D1264="B",11-SUM(AR1264:AU1264),IF(D1264="C",7-SUM(AR1264:AU1264))))
      )
      *AE1264/C1264, 0
    )
    *C1264 = 0,
    0,
    ROUNDUP(
      IF(
        IF(D1264="A",13-SUM(AR1264:AU1264),IF(D1264="B",11-SUM(AR1264:AU1264),IF(D1264="C",7-SUM(AR1264:AU1264))))
        &lt;0,
        0,
        IF(D1264="A",13-SUM(AR1264:AU1264),IF(D1264="B",11-SUM(AR1264:AU1264),IF(D1264="C",7-SUM(AR1264:AU1264))))
      )
      *AE1264/C1264, 0
    ) *C1264
  )
)</f>
        <v>0</v>
      </c>
      <c r="AZ1264" s="26">
        <f>IF(OR(COUNTIF(AB1264,"&gt;="&amp;1.5)+COUNTIF(AA1264,"&gt;="&amp;1.5)+COUNTIF(Z1264,"&gt;="&amp;1.5)+COUNTIF(Y1264,"&gt;="&amp;1.5)+COUNTIF(X1264,"&gt;="&amp;1.5)&gt;=2,COUNTIF(AB1264,"&gt;="&amp;2)&gt;=1,AND(AA1264&gt;=1.5,AB1264&lt;=0.3,AI1264=0)),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+IFERROR(BA1264*C1264,0),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+IFERROR(BA1264*C1264,0),
IFERROR(AVERAGEIF(Tabela1[[#This Row],[COMPRA PADRÃO]:[COMPRA &gt;30%]],"&gt;"&amp;0,Tabela1[[#This Row],[COMPRA PADRÃO]:[COMPRA &gt;30%]]),
0))/Tabela1[[#This Row],[U/CX]],0)*Tabela1[[#This Row],[U/CX]])</f>
        <v>0</v>
      </c>
      <c r="BA1264" s="36"/>
      <c r="BB1264" s="19"/>
      <c r="BC1264" s="5"/>
      <c r="BD1264" s="43">
        <f t="shared" si="519"/>
        <v>0.52830188679245282</v>
      </c>
      <c r="BE1264" s="44">
        <f>Tabela1[[#This Row],[MÉDIA DIÁRIA]]*180</f>
        <v>95.094339622641513</v>
      </c>
      <c r="BF1264" s="44">
        <f>Tabela1[[#This Row],[MÉDIA DIÁRIA]]*IF(Tabela1[[#This Row],[ABC FAT]]="A",(13*22),IF(Tabela1[[#This Row],[ABC FAT]]="B",(9*22),IF(Tabela1[[#This Row],[ABC FAT]]="C",(3*22),0)))</f>
        <v>34.867924528301884</v>
      </c>
      <c r="BG1264" s="44">
        <f>SUM(Tabela1[[#This Row],[ESTOQUE TOTAL]],Tabela1[[#This Row],[TRÂNSITO TOTAL]])</f>
        <v>1300</v>
      </c>
      <c r="BH12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1.0515873015873015E-2</v>
      </c>
    </row>
    <row r="1265" spans="1:61" x14ac:dyDescent="0.2">
      <c r="A1265" s="4" t="s">
        <v>122</v>
      </c>
      <c r="B1265" s="4" t="s">
        <v>495</v>
      </c>
      <c r="C1265" s="4">
        <v>20</v>
      </c>
      <c r="D1265" s="4" t="s">
        <v>85</v>
      </c>
      <c r="E1265" s="5"/>
      <c r="F1265" s="4"/>
      <c r="G1265" s="4"/>
      <c r="H1265" s="4">
        <v>10</v>
      </c>
      <c r="I1265" s="4"/>
      <c r="J1265" s="4"/>
      <c r="K1265" s="4">
        <v>20</v>
      </c>
      <c r="L1265" s="4"/>
      <c r="M1265" s="4"/>
      <c r="N1265" s="4"/>
      <c r="O1265" s="4"/>
      <c r="P1265" s="4"/>
      <c r="Q1265" s="13">
        <f t="shared" si="494"/>
        <v>0</v>
      </c>
      <c r="R1265" s="16">
        <f t="shared" si="495"/>
        <v>0</v>
      </c>
      <c r="S1265" s="16">
        <f t="shared" si="496"/>
        <v>0</v>
      </c>
      <c r="T1265" s="16">
        <f t="shared" si="497"/>
        <v>0.66666666666666663</v>
      </c>
      <c r="U1265" s="16">
        <f t="shared" si="498"/>
        <v>0</v>
      </c>
      <c r="V1265" s="16">
        <f t="shared" si="499"/>
        <v>0</v>
      </c>
      <c r="W1265" s="16">
        <f t="shared" si="500"/>
        <v>1.3333333333333333</v>
      </c>
      <c r="X1265" s="16">
        <f t="shared" si="501"/>
        <v>0</v>
      </c>
      <c r="Y1265" s="16">
        <f t="shared" si="502"/>
        <v>0</v>
      </c>
      <c r="Z1265" s="16">
        <f t="shared" si="503"/>
        <v>0</v>
      </c>
      <c r="AA1265" s="16">
        <f t="shared" si="504"/>
        <v>0</v>
      </c>
      <c r="AB1265" s="17">
        <f t="shared" si="505"/>
        <v>0</v>
      </c>
      <c r="AC1265" s="15">
        <v>2054.9</v>
      </c>
      <c r="AD1265" s="14">
        <f>AVERAGE(Tabela1[[#This Row],[202407-JUL]:[202506-JUN]])</f>
        <v>15</v>
      </c>
      <c r="AE1265" s="14">
        <f t="shared" si="506"/>
        <v>15</v>
      </c>
      <c r="AF1265" s="5">
        <v>1</v>
      </c>
      <c r="AG1265" s="6">
        <v>298</v>
      </c>
      <c r="AH1265" s="37">
        <v>0</v>
      </c>
      <c r="AI1265" s="23">
        <f>SUM(Tabela1[[#This Row],[ESTOQUE RJ]:[ESTOQUE SC]])</f>
        <v>298</v>
      </c>
      <c r="AJ1265" s="6">
        <v>0</v>
      </c>
      <c r="AK1265" s="37">
        <v>0</v>
      </c>
      <c r="AL1265" s="24">
        <f>SUM(Tabela1[[#This Row],[QTD CONTAINER]:[QTD FÁBRICA]])</f>
        <v>0</v>
      </c>
      <c r="AM1265" s="18">
        <f t="shared" si="507"/>
        <v>19.866666666666667</v>
      </c>
      <c r="AN1265" s="7">
        <f t="shared" si="508"/>
        <v>0</v>
      </c>
      <c r="AO1265" s="8">
        <f t="shared" si="509"/>
        <v>0</v>
      </c>
      <c r="AP1265" s="9">
        <f t="shared" si="510"/>
        <v>0</v>
      </c>
      <c r="AQ1265" s="25">
        <f t="shared" si="511"/>
        <v>19.866666666666667</v>
      </c>
      <c r="AR1265" s="18">
        <f t="shared" si="512"/>
        <v>19.866666666666667</v>
      </c>
      <c r="AS1265" s="7">
        <f t="shared" si="513"/>
        <v>0</v>
      </c>
      <c r="AT1265" s="8">
        <f t="shared" si="514"/>
        <v>0</v>
      </c>
      <c r="AU1265" s="9">
        <f t="shared" si="515"/>
        <v>0</v>
      </c>
      <c r="AV1265" s="10">
        <f t="shared" si="516"/>
        <v>19.866666666666667</v>
      </c>
      <c r="AW1265" s="22">
        <f t="shared" si="517"/>
        <v>0</v>
      </c>
      <c r="AX1265" s="5">
        <f t="shared" si="518"/>
        <v>0</v>
      </c>
      <c r="AY1265" s="4">
        <f>IF(
  AND(Tabela1[[#This Row],[GRUPO | ITEM]]="PALHETAS",NOT(OR(MID(Tabela1[[#This Row],[ITEM]],1,5)="YN-PF",MID(Tabela1[[#This Row],[ITEM]],1,5)="YN-PC"))),
  0,
  IF(
    ROUNDUP(
      IF(
        IF(D1265="A",13-SUM(AR1265:AU1265),IF(D1265="B",11-SUM(AR1265:AU1265),IF(D1265="C",7-SUM(AR1265:AU1265))))
        &lt;0,
        0,
        IF(D1265="A",13-SUM(AR1265:AU1265),IF(D1265="B",11-SUM(AR1265:AU1265),IF(D1265="C",7-SUM(AR1265:AU1265))))
      )
      *AE1265/C1265, 0
    )
    *C1265 = 0,
    0,
    ROUNDUP(
      IF(
        IF(D1265="A",13-SUM(AR1265:AU1265),IF(D1265="B",11-SUM(AR1265:AU1265),IF(D1265="C",7-SUM(AR1265:AU1265))))
        &lt;0,
        0,
        IF(D1265="A",13-SUM(AR1265:AU1265),IF(D1265="B",11-SUM(AR1265:AU1265),IF(D1265="C",7-SUM(AR1265:AU1265))))
      )
      *AE1265/C1265, 0
    ) *C1265
  )
)</f>
        <v>0</v>
      </c>
      <c r="AZ1265" s="26">
        <f>IF(OR(COUNTIF(AB1265,"&gt;="&amp;1.5)+COUNTIF(AA1265,"&gt;="&amp;1.5)+COUNTIF(Z1265,"&gt;="&amp;1.5)+COUNTIF(Y1265,"&gt;="&amp;1.5)+COUNTIF(X1265,"&gt;="&amp;1.5)&gt;=2,COUNTIF(AB1265,"&gt;="&amp;2)&gt;=1,AND(AA1265&gt;=1.5,AB1265&lt;=0.3,AI1265=0)),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+IFERROR(BA1265*C1265,0),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+IFERROR(BA1265*C1265,0),
IFERROR(AVERAGEIF(Tabela1[[#This Row],[COMPRA PADRÃO]:[COMPRA &gt;30%]],"&gt;"&amp;0,Tabela1[[#This Row],[COMPRA PADRÃO]:[COMPRA &gt;30%]]),
0))/Tabela1[[#This Row],[U/CX]],0)*Tabela1[[#This Row],[U/CX]])</f>
        <v>0</v>
      </c>
      <c r="BA1265" s="36"/>
      <c r="BB1265" s="19"/>
      <c r="BC1265" s="5"/>
      <c r="BD1265" s="43">
        <f t="shared" si="519"/>
        <v>0.11320754716981132</v>
      </c>
      <c r="BE1265" s="44">
        <f>Tabela1[[#This Row],[MÉDIA DIÁRIA]]*180</f>
        <v>20.377358490566039</v>
      </c>
      <c r="BF1265" s="44">
        <f>Tabela1[[#This Row],[MÉDIA DIÁRIA]]*IF(Tabela1[[#This Row],[ABC FAT]]="A",(13*22),IF(Tabela1[[#This Row],[ABC FAT]]="B",(9*22),IF(Tabela1[[#This Row],[ABC FAT]]="C",(3*22),0)))</f>
        <v>7.4716981132075473</v>
      </c>
      <c r="BG1265" s="44">
        <f>SUM(Tabela1[[#This Row],[ESTOQUE TOTAL]],Tabela1[[#This Row],[TRÂNSITO TOTAL]])</f>
        <v>298</v>
      </c>
      <c r="BH126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266" spans="1:61" x14ac:dyDescent="0.2">
      <c r="A1266" s="4" t="s">
        <v>17</v>
      </c>
      <c r="B1266" s="4" t="s">
        <v>1146</v>
      </c>
      <c r="C1266" s="4">
        <v>20</v>
      </c>
      <c r="D1266" s="4" t="s">
        <v>85</v>
      </c>
      <c r="E1266" s="5"/>
      <c r="F1266" s="4">
        <v>50</v>
      </c>
      <c r="G1266" s="4"/>
      <c r="H1266" s="4">
        <v>70</v>
      </c>
      <c r="I1266" s="4"/>
      <c r="J1266" s="4"/>
      <c r="K1266" s="4"/>
      <c r="L1266" s="4"/>
      <c r="M1266" s="4">
        <v>40</v>
      </c>
      <c r="N1266" s="4"/>
      <c r="O1266" s="4"/>
      <c r="P1266" s="4"/>
      <c r="Q1266" s="13">
        <f t="shared" si="494"/>
        <v>0</v>
      </c>
      <c r="R1266" s="16">
        <f t="shared" si="495"/>
        <v>0.9375</v>
      </c>
      <c r="S1266" s="16">
        <f t="shared" si="496"/>
        <v>0</v>
      </c>
      <c r="T1266" s="16">
        <f t="shared" si="497"/>
        <v>1.3125</v>
      </c>
      <c r="U1266" s="16">
        <f t="shared" si="498"/>
        <v>0</v>
      </c>
      <c r="V1266" s="16">
        <f t="shared" si="499"/>
        <v>0</v>
      </c>
      <c r="W1266" s="16">
        <f t="shared" si="500"/>
        <v>0</v>
      </c>
      <c r="X1266" s="16">
        <f t="shared" si="501"/>
        <v>0</v>
      </c>
      <c r="Y1266" s="16">
        <f t="shared" si="502"/>
        <v>0.75</v>
      </c>
      <c r="Z1266" s="16">
        <f t="shared" si="503"/>
        <v>0</v>
      </c>
      <c r="AA1266" s="16">
        <f t="shared" si="504"/>
        <v>0</v>
      </c>
      <c r="AB1266" s="17">
        <f t="shared" si="505"/>
        <v>0</v>
      </c>
      <c r="AC1266" s="15">
        <v>947.6</v>
      </c>
      <c r="AD1266" s="14">
        <f>AVERAGE(Tabela1[[#This Row],[202407-JUL]:[202506-JUN]])</f>
        <v>53.333333333333336</v>
      </c>
      <c r="AE1266" s="14">
        <f t="shared" si="506"/>
        <v>53.333333333333336</v>
      </c>
      <c r="AF1266" s="5">
        <v>0</v>
      </c>
      <c r="AG1266" s="6">
        <v>390</v>
      </c>
      <c r="AH1266" s="37">
        <v>1200</v>
      </c>
      <c r="AI1266" s="23">
        <f>SUM(Tabela1[[#This Row],[ESTOQUE RJ]:[ESTOQUE SC]])</f>
        <v>1590</v>
      </c>
      <c r="AJ1266" s="6">
        <v>0</v>
      </c>
      <c r="AK1266" s="37">
        <v>0</v>
      </c>
      <c r="AL1266" s="24">
        <f>SUM(Tabela1[[#This Row],[QTD CONTAINER]:[QTD FÁBRICA]])</f>
        <v>0</v>
      </c>
      <c r="AM1266" s="18">
        <f t="shared" si="507"/>
        <v>7.3125</v>
      </c>
      <c r="AN1266" s="7">
        <f t="shared" si="508"/>
        <v>22.5</v>
      </c>
      <c r="AO1266" s="8">
        <f t="shared" si="509"/>
        <v>0</v>
      </c>
      <c r="AP1266" s="9">
        <f t="shared" si="510"/>
        <v>0</v>
      </c>
      <c r="AQ1266" s="25">
        <f t="shared" si="511"/>
        <v>29.8125</v>
      </c>
      <c r="AR1266" s="18">
        <f t="shared" si="512"/>
        <v>7.3125</v>
      </c>
      <c r="AS1266" s="7">
        <f t="shared" si="513"/>
        <v>22.5</v>
      </c>
      <c r="AT1266" s="8">
        <f t="shared" si="514"/>
        <v>0</v>
      </c>
      <c r="AU1266" s="9">
        <f t="shared" si="515"/>
        <v>0</v>
      </c>
      <c r="AV1266" s="10">
        <f t="shared" si="516"/>
        <v>29.8125</v>
      </c>
      <c r="AW1266" s="22">
        <f t="shared" si="517"/>
        <v>0</v>
      </c>
      <c r="AX1266" s="5">
        <f t="shared" si="518"/>
        <v>0</v>
      </c>
      <c r="AY1266" s="4">
        <f>IF(
  AND(Tabela1[[#This Row],[GRUPO | ITEM]]="PALHETAS",NOT(OR(MID(Tabela1[[#This Row],[ITEM]],1,5)="YN-PF",MID(Tabela1[[#This Row],[ITEM]],1,5)="YN-PC"))),
  0,
  IF(
    ROUNDUP(
      IF(
        IF(D1266="A",13-SUM(AR1266:AU1266),IF(D1266="B",11-SUM(AR1266:AU1266),IF(D1266="C",7-SUM(AR1266:AU1266))))
        &lt;0,
        0,
        IF(D1266="A",13-SUM(AR1266:AU1266),IF(D1266="B",11-SUM(AR1266:AU1266),IF(D1266="C",7-SUM(AR1266:AU1266))))
      )
      *AE1266/C1266, 0
    )
    *C1266 = 0,
    0,
    ROUNDUP(
      IF(
        IF(D1266="A",13-SUM(AR1266:AU1266),IF(D1266="B",11-SUM(AR1266:AU1266),IF(D1266="C",7-SUM(AR1266:AU1266))))
        &lt;0,
        0,
        IF(D1266="A",13-SUM(AR1266:AU1266),IF(D1266="B",11-SUM(AR1266:AU1266),IF(D1266="C",7-SUM(AR1266:AU1266))))
      )
      *AE1266/C1266, 0
    ) *C1266
  )
)</f>
        <v>0</v>
      </c>
      <c r="AZ1266" s="26">
        <f>IF(OR(COUNTIF(AB1266,"&gt;="&amp;1.5)+COUNTIF(AA1266,"&gt;="&amp;1.5)+COUNTIF(Z1266,"&gt;="&amp;1.5)+COUNTIF(Y1266,"&gt;="&amp;1.5)+COUNTIF(X1266,"&gt;="&amp;1.5)&gt;=2,COUNTIF(AB1266,"&gt;="&amp;2)&gt;=1,AND(AA1266&gt;=1.5,AB1266&lt;=0.3,AI1266=0)),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+IFERROR(BA1266*C1266,0),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+IFERROR(BA1266*C1266,0),
IFERROR(AVERAGEIF(Tabela1[[#This Row],[COMPRA PADRÃO]:[COMPRA &gt;30%]],"&gt;"&amp;0,Tabela1[[#This Row],[COMPRA PADRÃO]:[COMPRA &gt;30%]]),
0))/Tabela1[[#This Row],[U/CX]],0)*Tabela1[[#This Row],[U/CX]])</f>
        <v>0</v>
      </c>
      <c r="BA1266" s="36"/>
      <c r="BB1266" s="19"/>
      <c r="BC1266" s="5"/>
      <c r="BD1266" s="43">
        <f t="shared" si="519"/>
        <v>0.60377358490566035</v>
      </c>
      <c r="BE1266" s="44">
        <f>Tabela1[[#This Row],[MÉDIA DIÁRIA]]*180</f>
        <v>108.67924528301886</v>
      </c>
      <c r="BF1266" s="44">
        <f>Tabela1[[#This Row],[MÉDIA DIÁRIA]]*IF(Tabela1[[#This Row],[ABC FAT]]="A",(13*22),IF(Tabela1[[#This Row],[ABC FAT]]="B",(9*22),IF(Tabela1[[#This Row],[ABC FAT]]="C",(3*22),0)))</f>
        <v>39.849056603773583</v>
      </c>
      <c r="BG1266" s="44">
        <f>SUM(Tabela1[[#This Row],[ESTOQUE TOTAL]],Tabela1[[#This Row],[TRÂNSITO TOTAL]])</f>
        <v>1590</v>
      </c>
      <c r="BH126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9.2013888888888892E-3</v>
      </c>
    </row>
    <row r="1267" spans="1:61" x14ac:dyDescent="0.2">
      <c r="A1267" s="4" t="s">
        <v>34</v>
      </c>
      <c r="B1267" s="4" t="s">
        <v>534</v>
      </c>
      <c r="C1267" s="4">
        <v>50</v>
      </c>
      <c r="D1267" s="4" t="s">
        <v>85</v>
      </c>
      <c r="E1267" s="5"/>
      <c r="F1267" s="4">
        <v>10</v>
      </c>
      <c r="G1267" s="4">
        <v>10</v>
      </c>
      <c r="H1267" s="4"/>
      <c r="I1267" s="4"/>
      <c r="J1267" s="4">
        <v>10</v>
      </c>
      <c r="K1267" s="4">
        <v>10</v>
      </c>
      <c r="L1267" s="4">
        <v>10</v>
      </c>
      <c r="M1267" s="4"/>
      <c r="N1267" s="4"/>
      <c r="O1267" s="4"/>
      <c r="P1267" s="4"/>
      <c r="Q1267" s="13">
        <f t="shared" si="494"/>
        <v>0</v>
      </c>
      <c r="R1267" s="16">
        <f t="shared" si="495"/>
        <v>1</v>
      </c>
      <c r="S1267" s="16">
        <f t="shared" si="496"/>
        <v>1</v>
      </c>
      <c r="T1267" s="16">
        <f t="shared" si="497"/>
        <v>0</v>
      </c>
      <c r="U1267" s="16">
        <f t="shared" si="498"/>
        <v>0</v>
      </c>
      <c r="V1267" s="16">
        <f t="shared" si="499"/>
        <v>1</v>
      </c>
      <c r="W1267" s="16">
        <f t="shared" si="500"/>
        <v>1</v>
      </c>
      <c r="X1267" s="16">
        <f t="shared" si="501"/>
        <v>1</v>
      </c>
      <c r="Y1267" s="16">
        <f t="shared" si="502"/>
        <v>0</v>
      </c>
      <c r="Z1267" s="16">
        <f t="shared" si="503"/>
        <v>0</v>
      </c>
      <c r="AA1267" s="16">
        <f t="shared" si="504"/>
        <v>0</v>
      </c>
      <c r="AB1267" s="17">
        <f t="shared" si="505"/>
        <v>0</v>
      </c>
      <c r="AC1267" s="15">
        <v>1636.8</v>
      </c>
      <c r="AD1267" s="14">
        <f>AVERAGE(Tabela1[[#This Row],[202407-JUL]:[202506-JUN]])</f>
        <v>10</v>
      </c>
      <c r="AE1267" s="14">
        <f t="shared" si="506"/>
        <v>10</v>
      </c>
      <c r="AF1267" s="5">
        <v>0</v>
      </c>
      <c r="AG1267" s="6">
        <v>499</v>
      </c>
      <c r="AH1267" s="37">
        <v>0</v>
      </c>
      <c r="AI1267" s="23">
        <f>SUM(Tabela1[[#This Row],[ESTOQUE RJ]:[ESTOQUE SC]])</f>
        <v>499</v>
      </c>
      <c r="AJ1267" s="6">
        <v>0</v>
      </c>
      <c r="AK1267" s="37">
        <v>0</v>
      </c>
      <c r="AL1267" s="24">
        <f>SUM(Tabela1[[#This Row],[QTD CONTAINER]:[QTD FÁBRICA]])</f>
        <v>0</v>
      </c>
      <c r="AM1267" s="18">
        <f t="shared" si="507"/>
        <v>49.9</v>
      </c>
      <c r="AN1267" s="7">
        <f t="shared" si="508"/>
        <v>0</v>
      </c>
      <c r="AO1267" s="8">
        <f t="shared" si="509"/>
        <v>0</v>
      </c>
      <c r="AP1267" s="9">
        <f t="shared" si="510"/>
        <v>0</v>
      </c>
      <c r="AQ1267" s="25">
        <f t="shared" si="511"/>
        <v>49.9</v>
      </c>
      <c r="AR1267" s="18">
        <f t="shared" si="512"/>
        <v>49.9</v>
      </c>
      <c r="AS1267" s="7">
        <f t="shared" si="513"/>
        <v>0</v>
      </c>
      <c r="AT1267" s="8">
        <f t="shared" si="514"/>
        <v>0</v>
      </c>
      <c r="AU1267" s="9">
        <f t="shared" si="515"/>
        <v>0</v>
      </c>
      <c r="AV1267" s="10">
        <f t="shared" si="516"/>
        <v>49.9</v>
      </c>
      <c r="AW1267" s="22">
        <f t="shared" si="517"/>
        <v>0</v>
      </c>
      <c r="AX1267" s="5">
        <f t="shared" si="518"/>
        <v>0</v>
      </c>
      <c r="AY1267" s="4">
        <f>IF(
  AND(Tabela1[[#This Row],[GRUPO | ITEM]]="PALHETAS",NOT(OR(MID(Tabela1[[#This Row],[ITEM]],1,5)="YN-PF",MID(Tabela1[[#This Row],[ITEM]],1,5)="YN-PC"))),
  0,
  IF(
    ROUNDUP(
      IF(
        IF(D1267="A",13-SUM(AR1267:AU1267),IF(D1267="B",11-SUM(AR1267:AU1267),IF(D1267="C",7-SUM(AR1267:AU1267))))
        &lt;0,
        0,
        IF(D1267="A",13-SUM(AR1267:AU1267),IF(D1267="B",11-SUM(AR1267:AU1267),IF(D1267="C",7-SUM(AR1267:AU1267))))
      )
      *AE1267/C1267, 0
    )
    *C1267 = 0,
    0,
    ROUNDUP(
      IF(
        IF(D1267="A",13-SUM(AR1267:AU1267),IF(D1267="B",11-SUM(AR1267:AU1267),IF(D1267="C",7-SUM(AR1267:AU1267))))
        &lt;0,
        0,
        IF(D1267="A",13-SUM(AR1267:AU1267),IF(D1267="B",11-SUM(AR1267:AU1267),IF(D1267="C",7-SUM(AR1267:AU1267))))
      )
      *AE1267/C1267, 0
    ) *C1267
  )
)</f>
        <v>0</v>
      </c>
      <c r="AZ1267" s="26">
        <f>IF(OR(COUNTIF(AB1267,"&gt;="&amp;1.5)+COUNTIF(AA1267,"&gt;="&amp;1.5)+COUNTIF(Z1267,"&gt;="&amp;1.5)+COUNTIF(Y1267,"&gt;="&amp;1.5)+COUNTIF(X1267,"&gt;="&amp;1.5)&gt;=2,COUNTIF(AB1267,"&gt;="&amp;2)&gt;=1,AND(AA1267&gt;=1.5,AB1267&lt;=0.3,AI1267=0)),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+IFERROR(BA1267*C1267,0),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+IFERROR(BA1267*C1267,0),
IFERROR(AVERAGEIF(Tabela1[[#This Row],[COMPRA PADRÃO]:[COMPRA &gt;30%]],"&gt;"&amp;0,Tabela1[[#This Row],[COMPRA PADRÃO]:[COMPRA &gt;30%]]),
0))/Tabela1[[#This Row],[U/CX]],0)*Tabela1[[#This Row],[U/CX]])</f>
        <v>0</v>
      </c>
      <c r="BA1267" s="36"/>
      <c r="BB1267" s="19"/>
      <c r="BC1267" s="41"/>
      <c r="BD1267" s="43">
        <f t="shared" si="519"/>
        <v>0.18867924528301888</v>
      </c>
      <c r="BE1267" s="44">
        <f>Tabela1[[#This Row],[MÉDIA DIÁRIA]]*180</f>
        <v>33.962264150943398</v>
      </c>
      <c r="BF1267" s="44">
        <f>Tabela1[[#This Row],[MÉDIA DIÁRIA]]*IF(Tabela1[[#This Row],[ABC FAT]]="A",(13*22),IF(Tabela1[[#This Row],[ABC FAT]]="B",(9*22),IF(Tabela1[[#This Row],[ABC FAT]]="C",(3*22),0)))</f>
        <v>12.452830188679247</v>
      </c>
      <c r="BG1267" s="44">
        <f>SUM(Tabela1[[#This Row],[ESTOQUE TOTAL]],Tabela1[[#This Row],[TRÂNSITO TOTAL]])</f>
        <v>499</v>
      </c>
      <c r="BH126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2.9444444444444443E-2</v>
      </c>
    </row>
    <row r="1268" spans="1:61" x14ac:dyDescent="0.2">
      <c r="A1268" s="4" t="s">
        <v>34</v>
      </c>
      <c r="B1268" s="4" t="s">
        <v>551</v>
      </c>
      <c r="C1268" s="4">
        <v>500</v>
      </c>
      <c r="D1268" s="4" t="s">
        <v>85</v>
      </c>
      <c r="E1268" s="5">
        <v>10</v>
      </c>
      <c r="F1268" s="4">
        <v>20</v>
      </c>
      <c r="G1268" s="4">
        <v>10</v>
      </c>
      <c r="H1268" s="4"/>
      <c r="I1268" s="4"/>
      <c r="J1268" s="4"/>
      <c r="K1268" s="4">
        <v>30</v>
      </c>
      <c r="L1268" s="4">
        <v>10</v>
      </c>
      <c r="M1268" s="4"/>
      <c r="N1268" s="4">
        <v>10</v>
      </c>
      <c r="O1268" s="4">
        <v>30</v>
      </c>
      <c r="P1268" s="4"/>
      <c r="Q1268" s="13">
        <f t="shared" si="494"/>
        <v>0.58333333333333337</v>
      </c>
      <c r="R1268" s="16">
        <f t="shared" si="495"/>
        <v>1.1666666666666667</v>
      </c>
      <c r="S1268" s="16">
        <f t="shared" si="496"/>
        <v>0.58333333333333337</v>
      </c>
      <c r="T1268" s="16">
        <f t="shared" si="497"/>
        <v>0</v>
      </c>
      <c r="U1268" s="16">
        <f t="shared" si="498"/>
        <v>0</v>
      </c>
      <c r="V1268" s="16">
        <f t="shared" si="499"/>
        <v>0</v>
      </c>
      <c r="W1268" s="16">
        <f t="shared" si="500"/>
        <v>1.75</v>
      </c>
      <c r="X1268" s="16">
        <f t="shared" si="501"/>
        <v>0.58333333333333337</v>
      </c>
      <c r="Y1268" s="16">
        <f t="shared" si="502"/>
        <v>0</v>
      </c>
      <c r="Z1268" s="16">
        <f t="shared" si="503"/>
        <v>0.58333333333333337</v>
      </c>
      <c r="AA1268" s="16">
        <f t="shared" si="504"/>
        <v>1.75</v>
      </c>
      <c r="AB1268" s="17">
        <f t="shared" si="505"/>
        <v>0</v>
      </c>
      <c r="AC1268" s="15">
        <v>1094.5</v>
      </c>
      <c r="AD1268" s="14">
        <f>AVERAGE(Tabela1[[#This Row],[202407-JUL]:[202506-JUN]])</f>
        <v>17.142857142857142</v>
      </c>
      <c r="AE1268" s="14">
        <f t="shared" si="506"/>
        <v>17.142857142857142</v>
      </c>
      <c r="AF1268" s="5">
        <v>0</v>
      </c>
      <c r="AG1268" s="6">
        <v>1190</v>
      </c>
      <c r="AH1268" s="37">
        <v>0</v>
      </c>
      <c r="AI1268" s="23">
        <f>SUM(Tabela1[[#This Row],[ESTOQUE RJ]:[ESTOQUE SC]])</f>
        <v>1190</v>
      </c>
      <c r="AJ1268" s="6">
        <v>0</v>
      </c>
      <c r="AK1268" s="37">
        <v>0</v>
      </c>
      <c r="AL1268" s="24">
        <f>SUM(Tabela1[[#This Row],[QTD CONTAINER]:[QTD FÁBRICA]])</f>
        <v>0</v>
      </c>
      <c r="AM1268" s="18">
        <f t="shared" si="507"/>
        <v>69.416666666666671</v>
      </c>
      <c r="AN1268" s="7">
        <f t="shared" si="508"/>
        <v>0</v>
      </c>
      <c r="AO1268" s="8">
        <f t="shared" si="509"/>
        <v>0</v>
      </c>
      <c r="AP1268" s="9">
        <f t="shared" si="510"/>
        <v>0</v>
      </c>
      <c r="AQ1268" s="25">
        <f t="shared" si="511"/>
        <v>69.416666666666671</v>
      </c>
      <c r="AR1268" s="18">
        <f t="shared" si="512"/>
        <v>69.416666666666671</v>
      </c>
      <c r="AS1268" s="7">
        <f t="shared" si="513"/>
        <v>0</v>
      </c>
      <c r="AT1268" s="8">
        <f t="shared" si="514"/>
        <v>0</v>
      </c>
      <c r="AU1268" s="9">
        <f t="shared" si="515"/>
        <v>0</v>
      </c>
      <c r="AV1268" s="10">
        <f t="shared" si="516"/>
        <v>69.416666666666671</v>
      </c>
      <c r="AW1268" s="22">
        <f t="shared" si="517"/>
        <v>0</v>
      </c>
      <c r="AX1268" s="5">
        <f t="shared" si="518"/>
        <v>0</v>
      </c>
      <c r="AY1268" s="4">
        <f>IF(
  AND(Tabela1[[#This Row],[GRUPO | ITEM]]="PALHETAS",NOT(OR(MID(Tabela1[[#This Row],[ITEM]],1,5)="YN-PF",MID(Tabela1[[#This Row],[ITEM]],1,5)="YN-PC"))),
  0,
  IF(
    ROUNDUP(
      IF(
        IF(D1268="A",13-SUM(AR1268:AU1268),IF(D1268="B",11-SUM(AR1268:AU1268),IF(D1268="C",7-SUM(AR1268:AU1268))))
        &lt;0,
        0,
        IF(D1268="A",13-SUM(AR1268:AU1268),IF(D1268="B",11-SUM(AR1268:AU1268),IF(D1268="C",7-SUM(AR1268:AU1268))))
      )
      *AE1268/C1268, 0
    )
    *C1268 = 0,
    0,
    ROUNDUP(
      IF(
        IF(D1268="A",13-SUM(AR1268:AU1268),IF(D1268="B",11-SUM(AR1268:AU1268),IF(D1268="C",7-SUM(AR1268:AU1268))))
        &lt;0,
        0,
        IF(D1268="A",13-SUM(AR1268:AU1268),IF(D1268="B",11-SUM(AR1268:AU1268),IF(D1268="C",7-SUM(AR1268:AU1268))))
      )
      *AE1268/C1268, 0
    ) *C1268
  )
)</f>
        <v>0</v>
      </c>
      <c r="AZ1268" s="26">
        <f>IF(OR(COUNTIF(AB1268,"&gt;="&amp;1.5)+COUNTIF(AA1268,"&gt;="&amp;1.5)+COUNTIF(Z1268,"&gt;="&amp;1.5)+COUNTIF(Y1268,"&gt;="&amp;1.5)+COUNTIF(X1268,"&gt;="&amp;1.5)&gt;=2,COUNTIF(AB1268,"&gt;="&amp;2)&gt;=1,AND(AA1268&gt;=1.5,AB1268&lt;=0.3,AI1268=0)),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+IFERROR(BA1268*C1268,0),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+IFERROR(BA1268*C1268,0),
IFERROR(AVERAGEIF(Tabela1[[#This Row],[COMPRA PADRÃO]:[COMPRA &gt;30%]],"&gt;"&amp;0,Tabela1[[#This Row],[COMPRA PADRÃO]:[COMPRA &gt;30%]]),
0))/Tabela1[[#This Row],[U/CX]],0)*Tabela1[[#This Row],[U/CX]])</f>
        <v>0</v>
      </c>
      <c r="BA1268" s="36"/>
      <c r="BB1268" s="19"/>
      <c r="BC1268" s="5"/>
      <c r="BD1268" s="43">
        <f t="shared" si="519"/>
        <v>0.45283018867924529</v>
      </c>
      <c r="BE1268" s="44">
        <f>Tabela1[[#This Row],[MÉDIA DIÁRIA]]*180</f>
        <v>81.509433962264154</v>
      </c>
      <c r="BF1268" s="44">
        <f>Tabela1[[#This Row],[MÉDIA DIÁRIA]]*IF(Tabela1[[#This Row],[ABC FAT]]="A",(13*22),IF(Tabela1[[#This Row],[ABC FAT]]="B",(9*22),IF(Tabela1[[#This Row],[ABC FAT]]="C",(3*22),0)))</f>
        <v>29.886792452830189</v>
      </c>
      <c r="BG1268" s="44">
        <f>SUM(Tabela1[[#This Row],[ESTOQUE TOTAL]],Tabela1[[#This Row],[TRÂNSITO TOTAL]])</f>
        <v>1190</v>
      </c>
      <c r="BH126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1.2268518518518519E-2</v>
      </c>
    </row>
    <row r="1269" spans="1:61" x14ac:dyDescent="0.2">
      <c r="A1269" s="4" t="s">
        <v>34</v>
      </c>
      <c r="B1269" s="4" t="s">
        <v>1266</v>
      </c>
      <c r="C1269" s="4">
        <v>500</v>
      </c>
      <c r="D1269" s="4" t="s">
        <v>85</v>
      </c>
      <c r="E1269" s="5">
        <v>49</v>
      </c>
      <c r="F1269" s="4"/>
      <c r="G1269" s="4"/>
      <c r="H1269" s="4"/>
      <c r="I1269" s="4"/>
      <c r="J1269" s="4"/>
      <c r="K1269" s="4"/>
      <c r="L1269" s="4"/>
      <c r="M1269" s="4"/>
      <c r="N1269" s="4"/>
      <c r="O1269" s="4">
        <v>20</v>
      </c>
      <c r="P1269" s="4">
        <v>70</v>
      </c>
      <c r="Q1269" s="13">
        <f t="shared" si="494"/>
        <v>1.0575539568345322</v>
      </c>
      <c r="R1269" s="16">
        <f t="shared" si="495"/>
        <v>0</v>
      </c>
      <c r="S1269" s="16">
        <f t="shared" si="496"/>
        <v>0</v>
      </c>
      <c r="T1269" s="16">
        <f t="shared" si="497"/>
        <v>0</v>
      </c>
      <c r="U1269" s="16">
        <f t="shared" si="498"/>
        <v>0</v>
      </c>
      <c r="V1269" s="16">
        <f t="shared" si="499"/>
        <v>0</v>
      </c>
      <c r="W1269" s="16">
        <f t="shared" si="500"/>
        <v>0</v>
      </c>
      <c r="X1269" s="16">
        <f t="shared" si="501"/>
        <v>0</v>
      </c>
      <c r="Y1269" s="16">
        <f t="shared" si="502"/>
        <v>0</v>
      </c>
      <c r="Z1269" s="16">
        <f t="shared" si="503"/>
        <v>0</v>
      </c>
      <c r="AA1269" s="16">
        <f t="shared" si="504"/>
        <v>0.43165467625899279</v>
      </c>
      <c r="AB1269" s="17">
        <f t="shared" si="505"/>
        <v>1.5107913669064748</v>
      </c>
      <c r="AC1269" s="15">
        <v>1177.96</v>
      </c>
      <c r="AD1269" s="14">
        <f>AVERAGE(Tabela1[[#This Row],[202407-JUL]:[202506-JUN]])</f>
        <v>46.333333333333336</v>
      </c>
      <c r="AE1269" s="14">
        <f t="shared" si="506"/>
        <v>46.333333333333336</v>
      </c>
      <c r="AF1269" s="5">
        <v>0</v>
      </c>
      <c r="AG1269" s="6">
        <v>1330</v>
      </c>
      <c r="AH1269" s="37">
        <v>0</v>
      </c>
      <c r="AI1269" s="23">
        <f>SUM(Tabela1[[#This Row],[ESTOQUE RJ]:[ESTOQUE SC]])</f>
        <v>1330</v>
      </c>
      <c r="AJ1269" s="6">
        <v>0</v>
      </c>
      <c r="AK1269" s="37">
        <v>0</v>
      </c>
      <c r="AL1269" s="24">
        <f>SUM(Tabela1[[#This Row],[QTD CONTAINER]:[QTD FÁBRICA]])</f>
        <v>0</v>
      </c>
      <c r="AM1269" s="18">
        <f t="shared" si="507"/>
        <v>28.705035971223019</v>
      </c>
      <c r="AN1269" s="7">
        <f t="shared" si="508"/>
        <v>0</v>
      </c>
      <c r="AO1269" s="8">
        <f t="shared" si="509"/>
        <v>0</v>
      </c>
      <c r="AP1269" s="9">
        <f t="shared" si="510"/>
        <v>0</v>
      </c>
      <c r="AQ1269" s="25">
        <f t="shared" si="511"/>
        <v>28.705035971223019</v>
      </c>
      <c r="AR1269" s="18">
        <f t="shared" si="512"/>
        <v>28.705035971223019</v>
      </c>
      <c r="AS1269" s="7">
        <f t="shared" si="513"/>
        <v>0</v>
      </c>
      <c r="AT1269" s="8">
        <f t="shared" si="514"/>
        <v>0</v>
      </c>
      <c r="AU1269" s="9">
        <f t="shared" si="515"/>
        <v>0</v>
      </c>
      <c r="AV1269" s="10">
        <f t="shared" si="516"/>
        <v>28.705035971223019</v>
      </c>
      <c r="AW1269" s="22">
        <f t="shared" si="517"/>
        <v>0</v>
      </c>
      <c r="AX1269" s="5">
        <f t="shared" si="518"/>
        <v>0</v>
      </c>
      <c r="AY1269" s="4">
        <f>IF(
  AND(Tabela1[[#This Row],[GRUPO | ITEM]]="PALHETAS",NOT(OR(MID(Tabela1[[#This Row],[ITEM]],1,5)="YN-PF",MID(Tabela1[[#This Row],[ITEM]],1,5)="YN-PC"))),
  0,
  IF(
    ROUNDUP(
      IF(
        IF(D1269="A",13-SUM(AR1269:AU1269),IF(D1269="B",11-SUM(AR1269:AU1269),IF(D1269="C",7-SUM(AR1269:AU1269))))
        &lt;0,
        0,
        IF(D1269="A",13-SUM(AR1269:AU1269),IF(D1269="B",11-SUM(AR1269:AU1269),IF(D1269="C",7-SUM(AR1269:AU1269))))
      )
      *AE1269/C1269, 0
    )
    *C1269 = 0,
    0,
    ROUNDUP(
      IF(
        IF(D1269="A",13-SUM(AR1269:AU1269),IF(D1269="B",11-SUM(AR1269:AU1269),IF(D1269="C",7-SUM(AR1269:AU1269))))
        &lt;0,
        0,
        IF(D1269="A",13-SUM(AR1269:AU1269),IF(D1269="B",11-SUM(AR1269:AU1269),IF(D1269="C",7-SUM(AR1269:AU1269))))
      )
      *AE1269/C1269, 0
    ) *C1269
  )
)</f>
        <v>0</v>
      </c>
      <c r="AZ1269" s="26">
        <f>IF(OR(COUNTIF(AB1269,"&gt;="&amp;1.5)+COUNTIF(AA1269,"&gt;="&amp;1.5)+COUNTIF(Z1269,"&gt;="&amp;1.5)+COUNTIF(Y1269,"&gt;="&amp;1.5)+COUNTIF(X1269,"&gt;="&amp;1.5)&gt;=2,COUNTIF(AB1269,"&gt;="&amp;2)&gt;=1,AND(AA1269&gt;=1.5,AB1269&lt;=0.3,AI1269=0)),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+IFERROR(BA1269*C1269,0),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+IFERROR(BA1269*C1269,0),
IFERROR(AVERAGEIF(Tabela1[[#This Row],[COMPRA PADRÃO]:[COMPRA &gt;30%]],"&gt;"&amp;0,Tabela1[[#This Row],[COMPRA PADRÃO]:[COMPRA &gt;30%]]),
0))/Tabela1[[#This Row],[U/CX]],0)*Tabela1[[#This Row],[U/CX]])</f>
        <v>0</v>
      </c>
      <c r="BA1269" s="36"/>
      <c r="BB1269" s="19"/>
      <c r="BC1269" s="5"/>
      <c r="BD1269" s="43">
        <f t="shared" si="519"/>
        <v>0.52452830188679245</v>
      </c>
      <c r="BE1269" s="44">
        <f>Tabela1[[#This Row],[MÉDIA DIÁRIA]]*180</f>
        <v>94.415094339622641</v>
      </c>
      <c r="BF1269" s="44">
        <f>Tabela1[[#This Row],[MÉDIA DIÁRIA]]*IF(Tabela1[[#This Row],[ABC FAT]]="A",(13*22),IF(Tabela1[[#This Row],[ABC FAT]]="B",(9*22),IF(Tabela1[[#This Row],[ABC FAT]]="C",(3*22),0)))</f>
        <v>34.618867924528303</v>
      </c>
      <c r="BG1269" s="44">
        <f>SUM(Tabela1[[#This Row],[ESTOQUE TOTAL]],Tabela1[[#This Row],[TRÂNSITO TOTAL]])</f>
        <v>1330</v>
      </c>
      <c r="BH126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6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1.0591526778577139E-2</v>
      </c>
    </row>
    <row r="1270" spans="1:61" x14ac:dyDescent="0.2">
      <c r="A1270" s="4" t="s">
        <v>210</v>
      </c>
      <c r="B1270" s="4" t="s">
        <v>1073</v>
      </c>
      <c r="C1270" s="4">
        <v>25</v>
      </c>
      <c r="D1270" s="4" t="s">
        <v>85</v>
      </c>
      <c r="E1270" s="5"/>
      <c r="F1270" s="4"/>
      <c r="G1270" s="4"/>
      <c r="H1270" s="4"/>
      <c r="I1270" s="4"/>
      <c r="J1270" s="4"/>
      <c r="K1270" s="4"/>
      <c r="L1270" s="4">
        <v>21</v>
      </c>
      <c r="M1270" s="4"/>
      <c r="N1270" s="4"/>
      <c r="O1270" s="4"/>
      <c r="P1270" s="4">
        <v>10</v>
      </c>
      <c r="Q1270" s="13">
        <f t="shared" si="494"/>
        <v>0</v>
      </c>
      <c r="R1270" s="16">
        <f t="shared" si="495"/>
        <v>0</v>
      </c>
      <c r="S1270" s="16">
        <f t="shared" si="496"/>
        <v>0</v>
      </c>
      <c r="T1270" s="16">
        <f t="shared" si="497"/>
        <v>0</v>
      </c>
      <c r="U1270" s="16">
        <f t="shared" si="498"/>
        <v>0</v>
      </c>
      <c r="V1270" s="16">
        <f t="shared" si="499"/>
        <v>0</v>
      </c>
      <c r="W1270" s="16">
        <f t="shared" si="500"/>
        <v>0</v>
      </c>
      <c r="X1270" s="16">
        <f t="shared" si="501"/>
        <v>1.3548387096774193</v>
      </c>
      <c r="Y1270" s="16">
        <f t="shared" si="502"/>
        <v>0</v>
      </c>
      <c r="Z1270" s="16">
        <f t="shared" si="503"/>
        <v>0</v>
      </c>
      <c r="AA1270" s="16">
        <f t="shared" si="504"/>
        <v>0</v>
      </c>
      <c r="AB1270" s="17">
        <f t="shared" si="505"/>
        <v>0.64516129032258063</v>
      </c>
      <c r="AC1270" s="15">
        <v>3286.49</v>
      </c>
      <c r="AD1270" s="14">
        <f>AVERAGE(Tabela1[[#This Row],[202407-JUL]:[202506-JUN]])</f>
        <v>15.5</v>
      </c>
      <c r="AE1270" s="14">
        <f t="shared" si="506"/>
        <v>15.5</v>
      </c>
      <c r="AF1270" s="5">
        <v>0</v>
      </c>
      <c r="AG1270" s="6">
        <v>319</v>
      </c>
      <c r="AH1270" s="37">
        <v>0</v>
      </c>
      <c r="AI1270" s="23">
        <f>SUM(Tabela1[[#This Row],[ESTOQUE RJ]:[ESTOQUE SC]])</f>
        <v>319</v>
      </c>
      <c r="AJ1270" s="6">
        <v>0</v>
      </c>
      <c r="AK1270" s="37">
        <v>0</v>
      </c>
      <c r="AL1270" s="24">
        <f>SUM(Tabela1[[#This Row],[QTD CONTAINER]:[QTD FÁBRICA]])</f>
        <v>0</v>
      </c>
      <c r="AM1270" s="18">
        <f t="shared" si="507"/>
        <v>20.580645161290324</v>
      </c>
      <c r="AN1270" s="7">
        <f t="shared" si="508"/>
        <v>0</v>
      </c>
      <c r="AO1270" s="8">
        <f t="shared" si="509"/>
        <v>0</v>
      </c>
      <c r="AP1270" s="9">
        <f t="shared" si="510"/>
        <v>0</v>
      </c>
      <c r="AQ1270" s="25">
        <f t="shared" si="511"/>
        <v>20.580645161290324</v>
      </c>
      <c r="AR1270" s="18">
        <f t="shared" si="512"/>
        <v>20.580645161290324</v>
      </c>
      <c r="AS1270" s="7">
        <f t="shared" si="513"/>
        <v>0</v>
      </c>
      <c r="AT1270" s="8">
        <f t="shared" si="514"/>
        <v>0</v>
      </c>
      <c r="AU1270" s="9">
        <f t="shared" si="515"/>
        <v>0</v>
      </c>
      <c r="AV1270" s="10">
        <f t="shared" si="516"/>
        <v>20.580645161290324</v>
      </c>
      <c r="AW1270" s="22">
        <f t="shared" si="517"/>
        <v>0</v>
      </c>
      <c r="AX1270" s="5">
        <f t="shared" si="518"/>
        <v>0</v>
      </c>
      <c r="AY1270" s="4">
        <f>IF(
  AND(Tabela1[[#This Row],[GRUPO | ITEM]]="PALHETAS",NOT(OR(MID(Tabela1[[#This Row],[ITEM]],1,5)="YN-PF",MID(Tabela1[[#This Row],[ITEM]],1,5)="YN-PC"))),
  0,
  IF(
    ROUNDUP(
      IF(
        IF(D1270="A",13-SUM(AR1270:AU1270),IF(D1270="B",11-SUM(AR1270:AU1270),IF(D1270="C",7-SUM(AR1270:AU1270))))
        &lt;0,
        0,
        IF(D1270="A",13-SUM(AR1270:AU1270),IF(D1270="B",11-SUM(AR1270:AU1270),IF(D1270="C",7-SUM(AR1270:AU1270))))
      )
      *AE1270/C1270, 0
    )
    *C1270 = 0,
    0,
    ROUNDUP(
      IF(
        IF(D1270="A",13-SUM(AR1270:AU1270),IF(D1270="B",11-SUM(AR1270:AU1270),IF(D1270="C",7-SUM(AR1270:AU1270))))
        &lt;0,
        0,
        IF(D1270="A",13-SUM(AR1270:AU1270),IF(D1270="B",11-SUM(AR1270:AU1270),IF(D1270="C",7-SUM(AR1270:AU1270))))
      )
      *AE1270/C1270, 0
    ) *C1270
  )
)</f>
        <v>0</v>
      </c>
      <c r="AZ1270" s="26">
        <f>IF(OR(COUNTIF(AB1270,"&gt;="&amp;1.5)+COUNTIF(AA1270,"&gt;="&amp;1.5)+COUNTIF(Z1270,"&gt;="&amp;1.5)+COUNTIF(Y1270,"&gt;="&amp;1.5)+COUNTIF(X1270,"&gt;="&amp;1.5)&gt;=2,COUNTIF(AB1270,"&gt;="&amp;2)&gt;=1,AND(AA1270&gt;=1.5,AB1270&lt;=0.3,AI1270=0)),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+IFERROR(BA1270*C1270,0),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+IFERROR(BA1270*C1270,0),
IFERROR(AVERAGEIF(Tabela1[[#This Row],[COMPRA PADRÃO]:[COMPRA &gt;30%]],"&gt;"&amp;0,Tabela1[[#This Row],[COMPRA PADRÃO]:[COMPRA &gt;30%]]),
0))/Tabela1[[#This Row],[U/CX]],0)*Tabela1[[#This Row],[U/CX]])</f>
        <v>0</v>
      </c>
      <c r="BA1270" s="36"/>
      <c r="BB1270" s="19"/>
      <c r="BC1270" s="5"/>
      <c r="BD1270" s="43">
        <f t="shared" si="519"/>
        <v>0.1169811320754717</v>
      </c>
      <c r="BE1270" s="44">
        <f>Tabela1[[#This Row],[MÉDIA DIÁRIA]]*180</f>
        <v>21.056603773584907</v>
      </c>
      <c r="BF1270" s="44">
        <f>Tabela1[[#This Row],[MÉDIA DIÁRIA]]*IF(Tabela1[[#This Row],[ABC FAT]]="A",(13*22),IF(Tabela1[[#This Row],[ABC FAT]]="B",(9*22),IF(Tabela1[[#This Row],[ABC FAT]]="C",(3*22),0)))</f>
        <v>7.7207547169811326</v>
      </c>
      <c r="BG1270" s="44">
        <f>SUM(Tabela1[[#This Row],[ESTOQUE TOTAL]],Tabela1[[#This Row],[TRÂNSITO TOTAL]])</f>
        <v>319</v>
      </c>
      <c r="BH127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4.7491039426523295E-2</v>
      </c>
    </row>
    <row r="1271" spans="1:61" x14ac:dyDescent="0.2">
      <c r="A1271" s="4" t="s">
        <v>210</v>
      </c>
      <c r="B1271" s="4" t="s">
        <v>1156</v>
      </c>
      <c r="C1271" s="4">
        <v>25</v>
      </c>
      <c r="D1271" s="4" t="s">
        <v>85</v>
      </c>
      <c r="E1271" s="5"/>
      <c r="F1271" s="4"/>
      <c r="G1271" s="4"/>
      <c r="H1271" s="4"/>
      <c r="I1271" s="4"/>
      <c r="J1271" s="4"/>
      <c r="K1271" s="4"/>
      <c r="L1271" s="4">
        <v>2</v>
      </c>
      <c r="M1271" s="4">
        <v>7</v>
      </c>
      <c r="N1271" s="4">
        <v>9</v>
      </c>
      <c r="O1271" s="4">
        <v>7</v>
      </c>
      <c r="P1271" s="4">
        <v>10</v>
      </c>
      <c r="Q1271" s="13">
        <f t="shared" si="494"/>
        <v>0</v>
      </c>
      <c r="R1271" s="16">
        <f t="shared" si="495"/>
        <v>0</v>
      </c>
      <c r="S1271" s="16">
        <f t="shared" si="496"/>
        <v>0</v>
      </c>
      <c r="T1271" s="16">
        <f t="shared" si="497"/>
        <v>0</v>
      </c>
      <c r="U1271" s="16">
        <f t="shared" si="498"/>
        <v>0</v>
      </c>
      <c r="V1271" s="16">
        <f t="shared" si="499"/>
        <v>0</v>
      </c>
      <c r="W1271" s="16">
        <f t="shared" si="500"/>
        <v>0</v>
      </c>
      <c r="X1271" s="16">
        <f t="shared" si="501"/>
        <v>0.2857142857142857</v>
      </c>
      <c r="Y1271" s="16">
        <f t="shared" si="502"/>
        <v>1</v>
      </c>
      <c r="Z1271" s="16">
        <f t="shared" si="503"/>
        <v>1.2857142857142858</v>
      </c>
      <c r="AA1271" s="16">
        <f t="shared" si="504"/>
        <v>1</v>
      </c>
      <c r="AB1271" s="17">
        <f t="shared" si="505"/>
        <v>1.4285714285714286</v>
      </c>
      <c r="AC1271" s="15">
        <v>3606.62</v>
      </c>
      <c r="AD1271" s="14">
        <f>AVERAGE(Tabela1[[#This Row],[202407-JUL]:[202506-JUN]])</f>
        <v>7</v>
      </c>
      <c r="AE1271" s="14">
        <f t="shared" si="506"/>
        <v>8.25</v>
      </c>
      <c r="AF1271" s="5">
        <v>0</v>
      </c>
      <c r="AG1271" s="6">
        <v>359</v>
      </c>
      <c r="AH1271" s="37">
        <v>0</v>
      </c>
      <c r="AI1271" s="23">
        <f>SUM(Tabela1[[#This Row],[ESTOQUE RJ]:[ESTOQUE SC]])</f>
        <v>359</v>
      </c>
      <c r="AJ1271" s="6">
        <v>0</v>
      </c>
      <c r="AK1271" s="37">
        <v>0</v>
      </c>
      <c r="AL1271" s="24">
        <f>SUM(Tabela1[[#This Row],[QTD CONTAINER]:[QTD FÁBRICA]])</f>
        <v>0</v>
      </c>
      <c r="AM1271" s="18">
        <f t="shared" si="507"/>
        <v>51.285714285714285</v>
      </c>
      <c r="AN1271" s="7">
        <f t="shared" si="508"/>
        <v>0</v>
      </c>
      <c r="AO1271" s="8">
        <f t="shared" si="509"/>
        <v>0</v>
      </c>
      <c r="AP1271" s="9">
        <f t="shared" si="510"/>
        <v>0</v>
      </c>
      <c r="AQ1271" s="25">
        <f t="shared" si="511"/>
        <v>51.285714285714285</v>
      </c>
      <c r="AR1271" s="18">
        <f t="shared" si="512"/>
        <v>43.515151515151516</v>
      </c>
      <c r="AS1271" s="7">
        <f t="shared" si="513"/>
        <v>0</v>
      </c>
      <c r="AT1271" s="8">
        <f t="shared" si="514"/>
        <v>0</v>
      </c>
      <c r="AU1271" s="9">
        <f t="shared" si="515"/>
        <v>0</v>
      </c>
      <c r="AV1271" s="10">
        <f t="shared" si="516"/>
        <v>43.515151515151516</v>
      </c>
      <c r="AW1271" s="22">
        <f t="shared" si="517"/>
        <v>0</v>
      </c>
      <c r="AX1271" s="5">
        <f t="shared" si="518"/>
        <v>0</v>
      </c>
      <c r="AY1271" s="4">
        <f>IF(
  AND(Tabela1[[#This Row],[GRUPO | ITEM]]="PALHETAS",NOT(OR(MID(Tabela1[[#This Row],[ITEM]],1,5)="YN-PF",MID(Tabela1[[#This Row],[ITEM]],1,5)="YN-PC"))),
  0,
  IF(
    ROUNDUP(
      IF(
        IF(D1271="A",13-SUM(AR1271:AU1271),IF(D1271="B",11-SUM(AR1271:AU1271),IF(D1271="C",7-SUM(AR1271:AU1271))))
        &lt;0,
        0,
        IF(D1271="A",13-SUM(AR1271:AU1271),IF(D1271="B",11-SUM(AR1271:AU1271),IF(D1271="C",7-SUM(AR1271:AU1271))))
      )
      *AE1271/C1271, 0
    )
    *C1271 = 0,
    0,
    ROUNDUP(
      IF(
        IF(D1271="A",13-SUM(AR1271:AU1271),IF(D1271="B",11-SUM(AR1271:AU1271),IF(D1271="C",7-SUM(AR1271:AU1271))))
        &lt;0,
        0,
        IF(D1271="A",13-SUM(AR1271:AU1271),IF(D1271="B",11-SUM(AR1271:AU1271),IF(D1271="C",7-SUM(AR1271:AU1271))))
      )
      *AE1271/C1271, 0
    ) *C1271
  )
)</f>
        <v>0</v>
      </c>
      <c r="AZ1271" s="26">
        <f>IF(OR(COUNTIF(AB1271,"&gt;="&amp;1.5)+COUNTIF(AA1271,"&gt;="&amp;1.5)+COUNTIF(Z1271,"&gt;="&amp;1.5)+COUNTIF(Y1271,"&gt;="&amp;1.5)+COUNTIF(X1271,"&gt;="&amp;1.5)&gt;=2,COUNTIF(AB1271,"&gt;="&amp;2)&gt;=1,AND(AA1271&gt;=1.5,AB1271&lt;=0.3,AI1271=0)),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+IFERROR(BA1271*C1271,0),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+IFERROR(BA1271*C1271,0),
IFERROR(AVERAGEIF(Tabela1[[#This Row],[COMPRA PADRÃO]:[COMPRA &gt;30%]],"&gt;"&amp;0,Tabela1[[#This Row],[COMPRA PADRÃO]:[COMPRA &gt;30%]]),
0))/Tabela1[[#This Row],[U/CX]],0)*Tabela1[[#This Row],[U/CX]])</f>
        <v>0</v>
      </c>
      <c r="BA1271" s="39"/>
      <c r="BB1271" s="33"/>
      <c r="BC1271" s="42"/>
      <c r="BD1271" s="43">
        <f t="shared" si="519"/>
        <v>0.13207547169811321</v>
      </c>
      <c r="BE1271" s="44">
        <f>Tabela1[[#This Row],[MÉDIA DIÁRIA]]*180</f>
        <v>23.773584905660378</v>
      </c>
      <c r="BF1271" s="44">
        <f>Tabela1[[#This Row],[MÉDIA DIÁRIA]]*IF(Tabela1[[#This Row],[ABC FAT]]="A",(13*22),IF(Tabela1[[#This Row],[ABC FAT]]="B",(9*22),IF(Tabela1[[#This Row],[ABC FAT]]="C",(3*22),0)))</f>
        <v>8.7169811320754711</v>
      </c>
      <c r="BG1271" s="44">
        <f>SUM(Tabela1[[#This Row],[ESTOQUE TOTAL]],Tabela1[[#This Row],[TRÂNSITO TOTAL]])</f>
        <v>359</v>
      </c>
      <c r="BH127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4.206349206349206E-2</v>
      </c>
    </row>
    <row r="1272" spans="1:61" x14ac:dyDescent="0.2">
      <c r="A1272" s="4" t="s">
        <v>296</v>
      </c>
      <c r="B1272" s="4" t="s">
        <v>1237</v>
      </c>
      <c r="C1272" s="4">
        <v>500</v>
      </c>
      <c r="D1272" s="4" t="s">
        <v>85</v>
      </c>
      <c r="E1272" s="5"/>
      <c r="F1272" s="4"/>
      <c r="G1272" s="4"/>
      <c r="H1272" s="4">
        <v>700</v>
      </c>
      <c r="I1272" s="4">
        <v>7250</v>
      </c>
      <c r="J1272" s="4">
        <v>50</v>
      </c>
      <c r="K1272" s="4"/>
      <c r="L1272" s="4"/>
      <c r="M1272" s="4"/>
      <c r="N1272" s="4"/>
      <c r="O1272" s="4">
        <v>1850</v>
      </c>
      <c r="P1272" s="4">
        <v>100</v>
      </c>
      <c r="Q1272" s="13">
        <f t="shared" si="494"/>
        <v>0</v>
      </c>
      <c r="R1272" s="16">
        <f t="shared" si="495"/>
        <v>0</v>
      </c>
      <c r="S1272" s="16">
        <f t="shared" si="496"/>
        <v>0</v>
      </c>
      <c r="T1272" s="16">
        <f t="shared" si="497"/>
        <v>0.35175879396984927</v>
      </c>
      <c r="U1272" s="16">
        <f t="shared" si="498"/>
        <v>3.6432160804020102</v>
      </c>
      <c r="V1272" s="16">
        <f t="shared" si="499"/>
        <v>2.5125628140703519E-2</v>
      </c>
      <c r="W1272" s="16">
        <f t="shared" si="500"/>
        <v>0</v>
      </c>
      <c r="X1272" s="16">
        <f t="shared" si="501"/>
        <v>0</v>
      </c>
      <c r="Y1272" s="16">
        <f t="shared" si="502"/>
        <v>0</v>
      </c>
      <c r="Z1272" s="16">
        <f t="shared" si="503"/>
        <v>0</v>
      </c>
      <c r="AA1272" s="16">
        <f t="shared" si="504"/>
        <v>0.92964824120603018</v>
      </c>
      <c r="AB1272" s="17">
        <f t="shared" si="505"/>
        <v>5.0251256281407038E-2</v>
      </c>
      <c r="AC1272" s="15">
        <v>13610.5</v>
      </c>
      <c r="AD1272" s="14">
        <f>AVERAGE(Tabela1[[#This Row],[202407-JUL]:[202506-JUN]])</f>
        <v>1990</v>
      </c>
      <c r="AE1272" s="14">
        <f t="shared" si="506"/>
        <v>3266.6666666666665</v>
      </c>
      <c r="AF1272" s="5">
        <v>0</v>
      </c>
      <c r="AG1272" s="6">
        <v>100950</v>
      </c>
      <c r="AH1272" s="37">
        <v>0</v>
      </c>
      <c r="AI1272" s="23">
        <f>SUM(Tabela1[[#This Row],[ESTOQUE RJ]:[ESTOQUE SC]])</f>
        <v>100950</v>
      </c>
      <c r="AJ1272" s="6">
        <v>0</v>
      </c>
      <c r="AK1272" s="37">
        <v>0</v>
      </c>
      <c r="AL1272" s="24">
        <f>SUM(Tabela1[[#This Row],[QTD CONTAINER]:[QTD FÁBRICA]])</f>
        <v>0</v>
      </c>
      <c r="AM1272" s="18">
        <f t="shared" si="507"/>
        <v>50.7286432160804</v>
      </c>
      <c r="AN1272" s="7">
        <f t="shared" si="508"/>
        <v>0</v>
      </c>
      <c r="AO1272" s="8">
        <f t="shared" si="509"/>
        <v>0</v>
      </c>
      <c r="AP1272" s="9">
        <f t="shared" si="510"/>
        <v>0</v>
      </c>
      <c r="AQ1272" s="25">
        <f t="shared" si="511"/>
        <v>50.7286432160804</v>
      </c>
      <c r="AR1272" s="18">
        <f t="shared" si="512"/>
        <v>30.903061224489797</v>
      </c>
      <c r="AS1272" s="7">
        <f t="shared" si="513"/>
        <v>0</v>
      </c>
      <c r="AT1272" s="8">
        <f t="shared" si="514"/>
        <v>0</v>
      </c>
      <c r="AU1272" s="9">
        <f t="shared" si="515"/>
        <v>0</v>
      </c>
      <c r="AV1272" s="10">
        <f t="shared" si="516"/>
        <v>30.903061224489797</v>
      </c>
      <c r="AW1272" s="22">
        <f t="shared" si="517"/>
        <v>0</v>
      </c>
      <c r="AX1272" s="5">
        <f t="shared" si="518"/>
        <v>0</v>
      </c>
      <c r="AY1272" s="4">
        <f>IF(
  AND(Tabela1[[#This Row],[GRUPO | ITEM]]="PALHETAS",NOT(OR(MID(Tabela1[[#This Row],[ITEM]],1,5)="YN-PF",MID(Tabela1[[#This Row],[ITEM]],1,5)="YN-PC"))),
  0,
  IF(
    ROUNDUP(
      IF(
        IF(D1272="A",13-SUM(AR1272:AU1272),IF(D1272="B",11-SUM(AR1272:AU1272),IF(D1272="C",7-SUM(AR1272:AU1272))))
        &lt;0,
        0,
        IF(D1272="A",13-SUM(AR1272:AU1272),IF(D1272="B",11-SUM(AR1272:AU1272),IF(D1272="C",7-SUM(AR1272:AU1272))))
      )
      *AE1272/C1272, 0
    )
    *C1272 = 0,
    0,
    ROUNDUP(
      IF(
        IF(D1272="A",13-SUM(AR1272:AU1272),IF(D1272="B",11-SUM(AR1272:AU1272),IF(D1272="C",7-SUM(AR1272:AU1272))))
        &lt;0,
        0,
        IF(D1272="A",13-SUM(AR1272:AU1272),IF(D1272="B",11-SUM(AR1272:AU1272),IF(D1272="C",7-SUM(AR1272:AU1272))))
      )
      *AE1272/C1272, 0
    ) *C1272
  )
)</f>
        <v>0</v>
      </c>
      <c r="AZ1272" s="26">
        <f>IF(OR(COUNTIF(AB1272,"&gt;="&amp;1.5)+COUNTIF(AA1272,"&gt;="&amp;1.5)+COUNTIF(Z1272,"&gt;="&amp;1.5)+COUNTIF(Y1272,"&gt;="&amp;1.5)+COUNTIF(X1272,"&gt;="&amp;1.5)&gt;=2,COUNTIF(AB1272,"&gt;="&amp;2)&gt;=1,AND(AA1272&gt;=1.5,AB1272&lt;=0.3,AI1272=0)),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+IFERROR(BA1272*C1272,0),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+IFERROR(BA1272*C1272,0),
IFERROR(AVERAGEIF(Tabela1[[#This Row],[COMPRA PADRÃO]:[COMPRA &gt;30%]],"&gt;"&amp;0,Tabela1[[#This Row],[COMPRA PADRÃO]:[COMPRA &gt;30%]]),
0))/Tabela1[[#This Row],[U/CX]],0)*Tabela1[[#This Row],[U/CX]])</f>
        <v>0</v>
      </c>
      <c r="BA1272" s="36"/>
      <c r="BB1272" s="19"/>
      <c r="BC1272" s="5"/>
      <c r="BD1272" s="43">
        <f t="shared" si="519"/>
        <v>37.547169811320757</v>
      </c>
      <c r="BE1272" s="44">
        <f>Tabela1[[#This Row],[MÉDIA DIÁRIA]]*180</f>
        <v>6758.4905660377362</v>
      </c>
      <c r="BF1272" s="44">
        <f>Tabela1[[#This Row],[MÉDIA DIÁRIA]]*IF(Tabela1[[#This Row],[ABC FAT]]="A",(13*22),IF(Tabela1[[#This Row],[ABC FAT]]="B",(9*22),IF(Tabela1[[#This Row],[ABC FAT]]="C",(3*22),0)))</f>
        <v>2478.1132075471701</v>
      </c>
      <c r="BG1272" s="44">
        <f>SUM(Tabela1[[#This Row],[ESTOQUE TOTAL]],Tabela1[[#This Row],[TRÂNSITO TOTAL]])</f>
        <v>100950</v>
      </c>
      <c r="BH127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1.4796203238414294E-4</v>
      </c>
    </row>
    <row r="1273" spans="1:61" x14ac:dyDescent="0.2">
      <c r="A1273" s="4" t="s">
        <v>39</v>
      </c>
      <c r="B1273" s="4" t="s">
        <v>673</v>
      </c>
      <c r="C1273" s="4">
        <v>20</v>
      </c>
      <c r="D1273" s="4" t="s">
        <v>85</v>
      </c>
      <c r="E1273" s="5"/>
      <c r="F1273" s="4"/>
      <c r="G1273" s="4"/>
      <c r="H1273" s="4"/>
      <c r="I1273" s="4"/>
      <c r="J1273" s="4"/>
      <c r="K1273" s="4">
        <v>65</v>
      </c>
      <c r="L1273" s="4">
        <v>80</v>
      </c>
      <c r="M1273" s="4">
        <v>92</v>
      </c>
      <c r="N1273" s="4">
        <v>2</v>
      </c>
      <c r="O1273" s="4"/>
      <c r="P1273" s="4"/>
      <c r="Q1273" s="13">
        <f t="shared" si="494"/>
        <v>0</v>
      </c>
      <c r="R1273" s="16">
        <f t="shared" si="495"/>
        <v>0</v>
      </c>
      <c r="S1273" s="16">
        <f t="shared" si="496"/>
        <v>0</v>
      </c>
      <c r="T1273" s="16">
        <f t="shared" si="497"/>
        <v>0</v>
      </c>
      <c r="U1273" s="16">
        <f t="shared" si="498"/>
        <v>0</v>
      </c>
      <c r="V1273" s="16">
        <f t="shared" si="499"/>
        <v>0</v>
      </c>
      <c r="W1273" s="16">
        <f t="shared" si="500"/>
        <v>1.0878661087866108</v>
      </c>
      <c r="X1273" s="16">
        <f t="shared" si="501"/>
        <v>1.3389121338912133</v>
      </c>
      <c r="Y1273" s="16">
        <f t="shared" si="502"/>
        <v>1.5397489539748954</v>
      </c>
      <c r="Z1273" s="16">
        <f t="shared" si="503"/>
        <v>3.3472803347280332E-2</v>
      </c>
      <c r="AA1273" s="16">
        <f t="shared" si="504"/>
        <v>0</v>
      </c>
      <c r="AB1273" s="17">
        <f t="shared" si="505"/>
        <v>0</v>
      </c>
      <c r="AC1273" s="15">
        <v>8543.34</v>
      </c>
      <c r="AD1273" s="14">
        <f>AVERAGE(Tabela1[[#This Row],[202407-JUL]:[202506-JUN]])</f>
        <v>59.75</v>
      </c>
      <c r="AE1273" s="14">
        <f t="shared" si="506"/>
        <v>79</v>
      </c>
      <c r="AF1273" s="5">
        <v>0</v>
      </c>
      <c r="AG1273" s="6">
        <v>504</v>
      </c>
      <c r="AH1273" s="37">
        <v>460</v>
      </c>
      <c r="AI1273" s="23">
        <f>SUM(Tabela1[[#This Row],[ESTOQUE RJ]:[ESTOQUE SC]])</f>
        <v>964</v>
      </c>
      <c r="AJ1273" s="6">
        <v>2000</v>
      </c>
      <c r="AK1273" s="37">
        <v>0</v>
      </c>
      <c r="AL1273" s="24">
        <f>SUM(Tabela1[[#This Row],[QTD CONTAINER]:[QTD FÁBRICA]])</f>
        <v>2000</v>
      </c>
      <c r="AM1273" s="18">
        <f t="shared" si="507"/>
        <v>8.435146443514645</v>
      </c>
      <c r="AN1273" s="7">
        <f t="shared" si="508"/>
        <v>7.6987447698744766</v>
      </c>
      <c r="AO1273" s="8">
        <f t="shared" si="509"/>
        <v>33.472803347280333</v>
      </c>
      <c r="AP1273" s="9">
        <f t="shared" si="510"/>
        <v>0</v>
      </c>
      <c r="AQ1273" s="25">
        <f t="shared" si="511"/>
        <v>49.606694560669453</v>
      </c>
      <c r="AR1273" s="18">
        <f t="shared" si="512"/>
        <v>6.3797468354430382</v>
      </c>
      <c r="AS1273" s="7">
        <f t="shared" si="513"/>
        <v>5.8227848101265822</v>
      </c>
      <c r="AT1273" s="8">
        <f t="shared" si="514"/>
        <v>25.316455696202532</v>
      </c>
      <c r="AU1273" s="9">
        <f t="shared" si="515"/>
        <v>0</v>
      </c>
      <c r="AV1273" s="10">
        <f t="shared" si="516"/>
        <v>37.518987341772153</v>
      </c>
      <c r="AW1273" s="22">
        <f t="shared" si="517"/>
        <v>0</v>
      </c>
      <c r="AX1273" s="5">
        <f t="shared" si="518"/>
        <v>0</v>
      </c>
      <c r="AY1273" s="4">
        <f>IF(
  AND(Tabela1[[#This Row],[GRUPO | ITEM]]="PALHETAS",NOT(OR(MID(Tabela1[[#This Row],[ITEM]],1,5)="YN-PF",MID(Tabela1[[#This Row],[ITEM]],1,5)="YN-PC"))),
  0,
  IF(
    ROUNDUP(
      IF(
        IF(D1273="A",13-SUM(AR1273:AU1273),IF(D1273="B",11-SUM(AR1273:AU1273),IF(D1273="C",7-SUM(AR1273:AU1273))))
        &lt;0,
        0,
        IF(D1273="A",13-SUM(AR1273:AU1273),IF(D1273="B",11-SUM(AR1273:AU1273),IF(D1273="C",7-SUM(AR1273:AU1273))))
      )
      *AE1273/C1273, 0
    )
    *C1273 = 0,
    0,
    ROUNDUP(
      IF(
        IF(D1273="A",13-SUM(AR1273:AU1273),IF(D1273="B",11-SUM(AR1273:AU1273),IF(D1273="C",7-SUM(AR1273:AU1273))))
        &lt;0,
        0,
        IF(D1273="A",13-SUM(AR1273:AU1273),IF(D1273="B",11-SUM(AR1273:AU1273),IF(D1273="C",7-SUM(AR1273:AU1273))))
      )
      *AE1273/C1273, 0
    ) *C1273
  )
)</f>
        <v>0</v>
      </c>
      <c r="AZ1273" s="26">
        <f>IF(OR(COUNTIF(AB1273,"&gt;="&amp;1.5)+COUNTIF(AA1273,"&gt;="&amp;1.5)+COUNTIF(Z1273,"&gt;="&amp;1.5)+COUNTIF(Y1273,"&gt;="&amp;1.5)+COUNTIF(X1273,"&gt;="&amp;1.5)&gt;=2,COUNTIF(AB1273,"&gt;="&amp;2)&gt;=1,AND(AA1273&gt;=1.5,AB1273&lt;=0.3,AI1273=0)),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+IFERROR(BA1273*C1273,0),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+IFERROR(BA1273*C1273,0),
IFERROR(AVERAGEIF(Tabela1[[#This Row],[COMPRA PADRÃO]:[COMPRA &gt;30%]],"&gt;"&amp;0,Tabela1[[#This Row],[COMPRA PADRÃO]:[COMPRA &gt;30%]]),
0))/Tabela1[[#This Row],[U/CX]],0)*Tabela1[[#This Row],[U/CX]])</f>
        <v>0</v>
      </c>
      <c r="BA1273" s="36"/>
      <c r="BB1273" s="19"/>
      <c r="BC1273" s="5"/>
      <c r="BD1273" s="43">
        <f t="shared" si="519"/>
        <v>0.90188679245283021</v>
      </c>
      <c r="BE1273" s="44">
        <f>Tabela1[[#This Row],[MÉDIA DIÁRIA]]*180</f>
        <v>162.33962264150944</v>
      </c>
      <c r="BF1273" s="44">
        <f>Tabela1[[#This Row],[MÉDIA DIÁRIA]]*IF(Tabela1[[#This Row],[ABC FAT]]="A",(13*22),IF(Tabela1[[#This Row],[ABC FAT]]="B",(9*22),IF(Tabela1[[#This Row],[ABC FAT]]="C",(3*22),0)))</f>
        <v>59.524528301886797</v>
      </c>
      <c r="BG1273" s="44">
        <f>SUM(Tabela1[[#This Row],[ESTOQUE TOTAL]],Tabela1[[#This Row],[TRÂNSITO TOTAL]])</f>
        <v>2964</v>
      </c>
      <c r="BH127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6.1599256159925618E-3</v>
      </c>
    </row>
    <row r="1274" spans="1:61" x14ac:dyDescent="0.2">
      <c r="A1274" s="4" t="s">
        <v>34</v>
      </c>
      <c r="B1274" s="4" t="s">
        <v>559</v>
      </c>
      <c r="C1274" s="4">
        <v>500</v>
      </c>
      <c r="D1274" s="4" t="s">
        <v>85</v>
      </c>
      <c r="E1274" s="5"/>
      <c r="F1274" s="4">
        <v>10</v>
      </c>
      <c r="G1274" s="4"/>
      <c r="H1274" s="4">
        <v>10</v>
      </c>
      <c r="I1274" s="4">
        <v>10</v>
      </c>
      <c r="J1274" s="4"/>
      <c r="K1274" s="4">
        <v>20</v>
      </c>
      <c r="L1274" s="4"/>
      <c r="M1274" s="4">
        <v>10</v>
      </c>
      <c r="N1274" s="4"/>
      <c r="O1274" s="4">
        <v>10</v>
      </c>
      <c r="P1274" s="4">
        <v>20</v>
      </c>
      <c r="Q1274" s="13">
        <f t="shared" si="494"/>
        <v>0</v>
      </c>
      <c r="R1274" s="16">
        <f t="shared" si="495"/>
        <v>0.77777777777777779</v>
      </c>
      <c r="S1274" s="16">
        <f t="shared" si="496"/>
        <v>0</v>
      </c>
      <c r="T1274" s="16">
        <f t="shared" si="497"/>
        <v>0.77777777777777779</v>
      </c>
      <c r="U1274" s="16">
        <f t="shared" si="498"/>
        <v>0.77777777777777779</v>
      </c>
      <c r="V1274" s="16">
        <f t="shared" si="499"/>
        <v>0</v>
      </c>
      <c r="W1274" s="16">
        <f t="shared" si="500"/>
        <v>1.5555555555555556</v>
      </c>
      <c r="X1274" s="16">
        <f t="shared" si="501"/>
        <v>0</v>
      </c>
      <c r="Y1274" s="16">
        <f t="shared" si="502"/>
        <v>0.77777777777777779</v>
      </c>
      <c r="Z1274" s="16">
        <f t="shared" si="503"/>
        <v>0</v>
      </c>
      <c r="AA1274" s="16">
        <f t="shared" si="504"/>
        <v>0.77777777777777779</v>
      </c>
      <c r="AB1274" s="17">
        <f t="shared" si="505"/>
        <v>1.5555555555555556</v>
      </c>
      <c r="AC1274" s="15">
        <v>1238.0999999999999</v>
      </c>
      <c r="AD1274" s="14">
        <f>AVERAGE(Tabela1[[#This Row],[202407-JUL]:[202506-JUN]])</f>
        <v>12.857142857142858</v>
      </c>
      <c r="AE1274" s="14">
        <f t="shared" si="506"/>
        <v>12.857142857142858</v>
      </c>
      <c r="AF1274" s="5">
        <v>0</v>
      </c>
      <c r="AG1274" s="6">
        <v>891</v>
      </c>
      <c r="AH1274" s="37">
        <v>0</v>
      </c>
      <c r="AI1274" s="23">
        <f>SUM(Tabela1[[#This Row],[ESTOQUE RJ]:[ESTOQUE SC]])</f>
        <v>891</v>
      </c>
      <c r="AJ1274" s="6">
        <v>0</v>
      </c>
      <c r="AK1274" s="37">
        <v>0</v>
      </c>
      <c r="AL1274" s="24">
        <f>SUM(Tabela1[[#This Row],[QTD CONTAINER]:[QTD FÁBRICA]])</f>
        <v>0</v>
      </c>
      <c r="AM1274" s="18">
        <f t="shared" si="507"/>
        <v>69.3</v>
      </c>
      <c r="AN1274" s="7">
        <f t="shared" si="508"/>
        <v>0</v>
      </c>
      <c r="AO1274" s="8">
        <f t="shared" si="509"/>
        <v>0</v>
      </c>
      <c r="AP1274" s="9">
        <f t="shared" si="510"/>
        <v>0</v>
      </c>
      <c r="AQ1274" s="25">
        <f t="shared" si="511"/>
        <v>69.3</v>
      </c>
      <c r="AR1274" s="18">
        <f t="shared" si="512"/>
        <v>69.3</v>
      </c>
      <c r="AS1274" s="7">
        <f t="shared" si="513"/>
        <v>0</v>
      </c>
      <c r="AT1274" s="8">
        <f t="shared" si="514"/>
        <v>0</v>
      </c>
      <c r="AU1274" s="9">
        <f t="shared" si="515"/>
        <v>0</v>
      </c>
      <c r="AV1274" s="10">
        <f t="shared" si="516"/>
        <v>69.3</v>
      </c>
      <c r="AW1274" s="22">
        <f t="shared" si="517"/>
        <v>0</v>
      </c>
      <c r="AX1274" s="5">
        <f t="shared" si="518"/>
        <v>0</v>
      </c>
      <c r="AY1274" s="4">
        <f>IF(
  AND(Tabela1[[#This Row],[GRUPO | ITEM]]="PALHETAS",NOT(OR(MID(Tabela1[[#This Row],[ITEM]],1,5)="YN-PF",MID(Tabela1[[#This Row],[ITEM]],1,5)="YN-PC"))),
  0,
  IF(
    ROUNDUP(
      IF(
        IF(D1274="A",13-SUM(AR1274:AU1274),IF(D1274="B",11-SUM(AR1274:AU1274),IF(D1274="C",7-SUM(AR1274:AU1274))))
        &lt;0,
        0,
        IF(D1274="A",13-SUM(AR1274:AU1274),IF(D1274="B",11-SUM(AR1274:AU1274),IF(D1274="C",7-SUM(AR1274:AU1274))))
      )
      *AE1274/C1274, 0
    )
    *C1274 = 0,
    0,
    ROUNDUP(
      IF(
        IF(D1274="A",13-SUM(AR1274:AU1274),IF(D1274="B",11-SUM(AR1274:AU1274),IF(D1274="C",7-SUM(AR1274:AU1274))))
        &lt;0,
        0,
        IF(D1274="A",13-SUM(AR1274:AU1274),IF(D1274="B",11-SUM(AR1274:AU1274),IF(D1274="C",7-SUM(AR1274:AU1274))))
      )
      *AE1274/C1274, 0
    ) *C1274
  )
)</f>
        <v>0</v>
      </c>
      <c r="AZ1274" s="26">
        <f>IF(OR(COUNTIF(AB1274,"&gt;="&amp;1.5)+COUNTIF(AA1274,"&gt;="&amp;1.5)+COUNTIF(Z1274,"&gt;="&amp;1.5)+COUNTIF(Y1274,"&gt;="&amp;1.5)+COUNTIF(X1274,"&gt;="&amp;1.5)&gt;=2,COUNTIF(AB1274,"&gt;="&amp;2)&gt;=1,AND(AA1274&gt;=1.5,AB1274&lt;=0.3,AI1274=0)),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+IFERROR(BA1274*C1274,0),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+IFERROR(BA1274*C1274,0),
IFERROR(AVERAGEIF(Tabela1[[#This Row],[COMPRA PADRÃO]:[COMPRA &gt;30%]],"&gt;"&amp;0,Tabela1[[#This Row],[COMPRA PADRÃO]:[COMPRA &gt;30%]]),
0))/Tabela1[[#This Row],[U/CX]],0)*Tabela1[[#This Row],[U/CX]])</f>
        <v>0</v>
      </c>
      <c r="BA1274" s="36"/>
      <c r="BB1274" s="19"/>
      <c r="BC1274" s="5"/>
      <c r="BD1274" s="43">
        <f t="shared" si="519"/>
        <v>0.33962264150943394</v>
      </c>
      <c r="BE1274" s="44">
        <f>Tabela1[[#This Row],[MÉDIA DIÁRIA]]*180</f>
        <v>61.132075471698109</v>
      </c>
      <c r="BF1274" s="44">
        <f>Tabela1[[#This Row],[MÉDIA DIÁRIA]]*IF(Tabela1[[#This Row],[ABC FAT]]="A",(13*22),IF(Tabela1[[#This Row],[ABC FAT]]="B",(9*22),IF(Tabela1[[#This Row],[ABC FAT]]="C",(3*22),0)))</f>
        <v>22.415094339622641</v>
      </c>
      <c r="BG1274" s="44">
        <f>SUM(Tabela1[[#This Row],[ESTOQUE TOTAL]],Tabela1[[#This Row],[TRÂNSITO TOTAL]])</f>
        <v>891</v>
      </c>
      <c r="BH127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1.6358024691358025E-2</v>
      </c>
    </row>
    <row r="1275" spans="1:61" x14ac:dyDescent="0.2">
      <c r="A1275" s="4" t="s">
        <v>31</v>
      </c>
      <c r="B1275" s="4" t="s">
        <v>1008</v>
      </c>
      <c r="C1275" s="4">
        <v>50</v>
      </c>
      <c r="D1275" s="4" t="s">
        <v>16</v>
      </c>
      <c r="E1275" s="5"/>
      <c r="F1275" s="4"/>
      <c r="G1275" s="4"/>
      <c r="H1275" s="4"/>
      <c r="I1275" s="4"/>
      <c r="J1275" s="4"/>
      <c r="K1275" s="4">
        <v>19</v>
      </c>
      <c r="L1275" s="4">
        <v>11</v>
      </c>
      <c r="M1275" s="4">
        <v>43</v>
      </c>
      <c r="N1275" s="4">
        <v>11</v>
      </c>
      <c r="O1275" s="4">
        <v>70</v>
      </c>
      <c r="P1275" s="4">
        <v>17</v>
      </c>
      <c r="Q1275" s="13">
        <f t="shared" si="494"/>
        <v>0</v>
      </c>
      <c r="R1275" s="16">
        <f t="shared" si="495"/>
        <v>0</v>
      </c>
      <c r="S1275" s="16">
        <f t="shared" si="496"/>
        <v>0</v>
      </c>
      <c r="T1275" s="16">
        <f t="shared" si="497"/>
        <v>0</v>
      </c>
      <c r="U1275" s="16">
        <f t="shared" si="498"/>
        <v>0</v>
      </c>
      <c r="V1275" s="16">
        <f t="shared" si="499"/>
        <v>0</v>
      </c>
      <c r="W1275" s="16">
        <f t="shared" si="500"/>
        <v>0.66666666666666663</v>
      </c>
      <c r="X1275" s="16">
        <f t="shared" si="501"/>
        <v>0.38596491228070173</v>
      </c>
      <c r="Y1275" s="16">
        <f t="shared" si="502"/>
        <v>1.5087719298245614</v>
      </c>
      <c r="Z1275" s="16">
        <f t="shared" si="503"/>
        <v>0.38596491228070173</v>
      </c>
      <c r="AA1275" s="16">
        <f t="shared" si="504"/>
        <v>2.4561403508771931</v>
      </c>
      <c r="AB1275" s="17">
        <f t="shared" si="505"/>
        <v>0.59649122807017541</v>
      </c>
      <c r="AC1275" s="15">
        <v>110258.07</v>
      </c>
      <c r="AD1275" s="14">
        <f>AVERAGE(Tabela1[[#This Row],[202407-JUL]:[202506-JUN]])</f>
        <v>28.5</v>
      </c>
      <c r="AE1275" s="14">
        <f t="shared" si="506"/>
        <v>28.5</v>
      </c>
      <c r="AF1275" s="5">
        <v>0</v>
      </c>
      <c r="AG1275" s="6">
        <v>1292</v>
      </c>
      <c r="AH1275" s="37">
        <v>0</v>
      </c>
      <c r="AI1275" s="23">
        <f>SUM(Tabela1[[#This Row],[ESTOQUE RJ]:[ESTOQUE SC]])</f>
        <v>1292</v>
      </c>
      <c r="AJ1275" s="6">
        <v>500</v>
      </c>
      <c r="AK1275" s="37">
        <v>0</v>
      </c>
      <c r="AL1275" s="24">
        <f>SUM(Tabela1[[#This Row],[QTD CONTAINER]:[QTD FÁBRICA]])</f>
        <v>500</v>
      </c>
      <c r="AM1275" s="18">
        <f t="shared" si="507"/>
        <v>45.333333333333336</v>
      </c>
      <c r="AN1275" s="7">
        <f t="shared" si="508"/>
        <v>0</v>
      </c>
      <c r="AO1275" s="8">
        <f t="shared" si="509"/>
        <v>17.543859649122808</v>
      </c>
      <c r="AP1275" s="9">
        <f t="shared" si="510"/>
        <v>0</v>
      </c>
      <c r="AQ1275" s="25">
        <f t="shared" si="511"/>
        <v>62.877192982456144</v>
      </c>
      <c r="AR1275" s="18">
        <f t="shared" si="512"/>
        <v>45.333333333333336</v>
      </c>
      <c r="AS1275" s="7">
        <f t="shared" si="513"/>
        <v>0</v>
      </c>
      <c r="AT1275" s="8">
        <f t="shared" si="514"/>
        <v>17.543859649122808</v>
      </c>
      <c r="AU1275" s="9">
        <f t="shared" si="515"/>
        <v>0</v>
      </c>
      <c r="AV1275" s="10">
        <f t="shared" si="516"/>
        <v>62.877192982456144</v>
      </c>
      <c r="AW1275" s="22">
        <f t="shared" si="517"/>
        <v>7.0175438596491224</v>
      </c>
      <c r="AX1275" s="5">
        <f t="shared" si="518"/>
        <v>0</v>
      </c>
      <c r="AY1275" s="4">
        <f>IF(
  AND(Tabela1[[#This Row],[GRUPO | ITEM]]="PALHETAS",NOT(OR(MID(Tabela1[[#This Row],[ITEM]],1,5)="YN-PF",MID(Tabela1[[#This Row],[ITEM]],1,5)="YN-PC"))),
  0,
  IF(
    ROUNDUP(
      IF(
        IF(D1275="A",13-SUM(AR1275:AU1275),IF(D1275="B",11-SUM(AR1275:AU1275),IF(D1275="C",7-SUM(AR1275:AU1275))))
        &lt;0,
        0,
        IF(D1275="A",13-SUM(AR1275:AU1275),IF(D1275="B",11-SUM(AR1275:AU1275),IF(D1275="C",7-SUM(AR1275:AU1275))))
      )
      *AE1275/C1275, 0
    )
    *C1275 = 0,
    0,
    ROUNDUP(
      IF(
        IF(D1275="A",13-SUM(AR1275:AU1275),IF(D1275="B",11-SUM(AR1275:AU1275),IF(D1275="C",7-SUM(AR1275:AU1275))))
        &lt;0,
        0,
        IF(D1275="A",13-SUM(AR1275:AU1275),IF(D1275="B",11-SUM(AR1275:AU1275),IF(D1275="C",7-SUM(AR1275:AU1275))))
      )
      *AE1275/C1275, 0
    ) *C1275
  )
)</f>
        <v>0</v>
      </c>
      <c r="AZ1275" s="26">
        <f>IF(OR(COUNTIF(AB1275,"&gt;="&amp;1.5)+COUNTIF(AA1275,"&gt;="&amp;1.5)+COUNTIF(Z1275,"&gt;="&amp;1.5)+COUNTIF(Y1275,"&gt;="&amp;1.5)+COUNTIF(X1275,"&gt;="&amp;1.5)&gt;=2,COUNTIF(AB1275,"&gt;="&amp;2)&gt;=1,AND(AA1275&gt;=1.5,AB1275&lt;=0.3,AI1275=0)),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+IFERROR(BA1275*C1275,0),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+IFERROR(BA1275*C1275,0),
IFERROR(AVERAGEIF(Tabela1[[#This Row],[COMPRA PADRÃO]:[COMPRA &gt;30%]],"&gt;"&amp;0,Tabela1[[#This Row],[COMPRA PADRÃO]:[COMPRA &gt;30%]]),
0))/Tabela1[[#This Row],[U/CX]],0)*Tabela1[[#This Row],[U/CX]])</f>
        <v>200</v>
      </c>
      <c r="BA1275" s="36"/>
      <c r="BB1275" s="19"/>
      <c r="BC1275" s="5"/>
      <c r="BD1275" s="43">
        <f t="shared" si="519"/>
        <v>0.6452830188679245</v>
      </c>
      <c r="BE1275" s="44">
        <f>Tabela1[[#This Row],[MÉDIA DIÁRIA]]*180</f>
        <v>116.15094339622641</v>
      </c>
      <c r="BF1275" s="44">
        <f>Tabela1[[#This Row],[MÉDIA DIÁRIA]]*IF(Tabela1[[#This Row],[ABC FAT]]="A",(13*22),IF(Tabela1[[#This Row],[ABC FAT]]="B",(9*22),IF(Tabela1[[#This Row],[ABC FAT]]="C",(3*22),0)))</f>
        <v>127.76603773584905</v>
      </c>
      <c r="BG1275" s="44">
        <f>SUM(Tabela1[[#This Row],[ESTOQUE TOTAL]],Tabela1[[#This Row],[TRÂNSITO TOTAL]])</f>
        <v>1792</v>
      </c>
      <c r="BH127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8.6094866796621195E-3</v>
      </c>
    </row>
    <row r="1276" spans="1:61" x14ac:dyDescent="0.2">
      <c r="A1276" s="4" t="s">
        <v>210</v>
      </c>
      <c r="B1276" s="4" t="s">
        <v>1076</v>
      </c>
      <c r="C1276" s="4">
        <v>20</v>
      </c>
      <c r="D1276" s="4" t="s">
        <v>85</v>
      </c>
      <c r="E1276" s="5"/>
      <c r="F1276" s="4"/>
      <c r="G1276" s="4"/>
      <c r="H1276" s="4"/>
      <c r="I1276" s="4"/>
      <c r="J1276" s="4"/>
      <c r="K1276" s="4"/>
      <c r="L1276" s="4">
        <v>34</v>
      </c>
      <c r="M1276" s="4">
        <v>2</v>
      </c>
      <c r="N1276" s="4">
        <v>4</v>
      </c>
      <c r="O1276" s="4">
        <v>3</v>
      </c>
      <c r="P1276" s="4">
        <v>10</v>
      </c>
      <c r="Q1276" s="13">
        <f t="shared" si="494"/>
        <v>0</v>
      </c>
      <c r="R1276" s="16">
        <f t="shared" si="495"/>
        <v>0</v>
      </c>
      <c r="S1276" s="16">
        <f t="shared" si="496"/>
        <v>0</v>
      </c>
      <c r="T1276" s="16">
        <f t="shared" si="497"/>
        <v>0</v>
      </c>
      <c r="U1276" s="16">
        <f t="shared" si="498"/>
        <v>0</v>
      </c>
      <c r="V1276" s="16">
        <f t="shared" si="499"/>
        <v>0</v>
      </c>
      <c r="W1276" s="16">
        <f t="shared" si="500"/>
        <v>0</v>
      </c>
      <c r="X1276" s="16">
        <f t="shared" si="501"/>
        <v>3.2075471698113209</v>
      </c>
      <c r="Y1276" s="16">
        <f t="shared" si="502"/>
        <v>0.18867924528301888</v>
      </c>
      <c r="Z1276" s="16">
        <f t="shared" si="503"/>
        <v>0.37735849056603776</v>
      </c>
      <c r="AA1276" s="16">
        <f t="shared" si="504"/>
        <v>0.28301886792452829</v>
      </c>
      <c r="AB1276" s="17">
        <f t="shared" si="505"/>
        <v>0.94339622641509435</v>
      </c>
      <c r="AC1276" s="15">
        <v>5906.59</v>
      </c>
      <c r="AD1276" s="14">
        <f>AVERAGE(Tabela1[[#This Row],[202407-JUL]:[202506-JUN]])</f>
        <v>10.6</v>
      </c>
      <c r="AE1276" s="14">
        <f t="shared" si="506"/>
        <v>16</v>
      </c>
      <c r="AF1276" s="5">
        <v>0</v>
      </c>
      <c r="AG1276" s="6">
        <v>565</v>
      </c>
      <c r="AH1276" s="37">
        <v>0</v>
      </c>
      <c r="AI1276" s="23">
        <f>SUM(Tabela1[[#This Row],[ESTOQUE RJ]:[ESTOQUE SC]])</f>
        <v>565</v>
      </c>
      <c r="AJ1276" s="6">
        <v>0</v>
      </c>
      <c r="AK1276" s="37">
        <v>0</v>
      </c>
      <c r="AL1276" s="24">
        <f>SUM(Tabela1[[#This Row],[QTD CONTAINER]:[QTD FÁBRICA]])</f>
        <v>0</v>
      </c>
      <c r="AM1276" s="18">
        <f t="shared" si="507"/>
        <v>53.301886792452834</v>
      </c>
      <c r="AN1276" s="7">
        <f t="shared" si="508"/>
        <v>0</v>
      </c>
      <c r="AO1276" s="8">
        <f t="shared" si="509"/>
        <v>0</v>
      </c>
      <c r="AP1276" s="9">
        <f t="shared" si="510"/>
        <v>0</v>
      </c>
      <c r="AQ1276" s="25">
        <f t="shared" si="511"/>
        <v>53.301886792452834</v>
      </c>
      <c r="AR1276" s="18">
        <f t="shared" si="512"/>
        <v>35.3125</v>
      </c>
      <c r="AS1276" s="7">
        <f t="shared" si="513"/>
        <v>0</v>
      </c>
      <c r="AT1276" s="8">
        <f t="shared" si="514"/>
        <v>0</v>
      </c>
      <c r="AU1276" s="9">
        <f t="shared" si="515"/>
        <v>0</v>
      </c>
      <c r="AV1276" s="10">
        <f t="shared" si="516"/>
        <v>35.3125</v>
      </c>
      <c r="AW1276" s="22">
        <f t="shared" si="517"/>
        <v>0</v>
      </c>
      <c r="AX1276" s="5">
        <f t="shared" si="518"/>
        <v>0</v>
      </c>
      <c r="AY1276" s="4">
        <f>IF(
  AND(Tabela1[[#This Row],[GRUPO | ITEM]]="PALHETAS",NOT(OR(MID(Tabela1[[#This Row],[ITEM]],1,5)="YN-PF",MID(Tabela1[[#This Row],[ITEM]],1,5)="YN-PC"))),
  0,
  IF(
    ROUNDUP(
      IF(
        IF(D1276="A",13-SUM(AR1276:AU1276),IF(D1276="B",11-SUM(AR1276:AU1276),IF(D1276="C",7-SUM(AR1276:AU1276))))
        &lt;0,
        0,
        IF(D1276="A",13-SUM(AR1276:AU1276),IF(D1276="B",11-SUM(AR1276:AU1276),IF(D1276="C",7-SUM(AR1276:AU1276))))
      )
      *AE1276/C1276, 0
    )
    *C1276 = 0,
    0,
    ROUNDUP(
      IF(
        IF(D1276="A",13-SUM(AR1276:AU1276),IF(D1276="B",11-SUM(AR1276:AU1276),IF(D1276="C",7-SUM(AR1276:AU1276))))
        &lt;0,
        0,
        IF(D1276="A",13-SUM(AR1276:AU1276),IF(D1276="B",11-SUM(AR1276:AU1276),IF(D1276="C",7-SUM(AR1276:AU1276))))
      )
      *AE1276/C1276, 0
    ) *C1276
  )
)</f>
        <v>0</v>
      </c>
      <c r="AZ1276" s="26">
        <f>IF(OR(COUNTIF(AB1276,"&gt;="&amp;1.5)+COUNTIF(AA1276,"&gt;="&amp;1.5)+COUNTIF(Z1276,"&gt;="&amp;1.5)+COUNTIF(Y1276,"&gt;="&amp;1.5)+COUNTIF(X1276,"&gt;="&amp;1.5)&gt;=2,COUNTIF(AB1276,"&gt;="&amp;2)&gt;=1,AND(AA1276&gt;=1.5,AB1276&lt;=0.3,AI1276=0)),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+IFERROR(BA1276*C1276,0),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+IFERROR(BA1276*C1276,0),
IFERROR(AVERAGEIF(Tabela1[[#This Row],[COMPRA PADRÃO]:[COMPRA &gt;30%]],"&gt;"&amp;0,Tabela1[[#This Row],[COMPRA PADRÃO]:[COMPRA &gt;30%]]),
0))/Tabela1[[#This Row],[U/CX]],0)*Tabela1[[#This Row],[U/CX]])</f>
        <v>0</v>
      </c>
      <c r="BA1276" s="36"/>
      <c r="BB1276" s="19"/>
      <c r="BC1276" s="5"/>
      <c r="BD1276" s="43">
        <f t="shared" si="519"/>
        <v>0.2</v>
      </c>
      <c r="BE1276" s="44">
        <f>Tabela1[[#This Row],[MÉDIA DIÁRIA]]*180</f>
        <v>36</v>
      </c>
      <c r="BF1276" s="44">
        <f>Tabela1[[#This Row],[MÉDIA DIÁRIA]]*IF(Tabela1[[#This Row],[ABC FAT]]="A",(13*22),IF(Tabela1[[#This Row],[ABC FAT]]="B",(9*22),IF(Tabela1[[#This Row],[ABC FAT]]="C",(3*22),0)))</f>
        <v>13.200000000000001</v>
      </c>
      <c r="BG1276" s="44">
        <f>SUM(Tabela1[[#This Row],[ESTOQUE TOTAL]],Tabela1[[#This Row],[TRÂNSITO TOTAL]])</f>
        <v>565</v>
      </c>
      <c r="BH127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2.7777777777777776E-2</v>
      </c>
    </row>
    <row r="1277" spans="1:61" x14ac:dyDescent="0.2">
      <c r="A1277" s="4" t="s">
        <v>34</v>
      </c>
      <c r="B1277" s="4" t="s">
        <v>561</v>
      </c>
      <c r="C1277" s="4">
        <v>500</v>
      </c>
      <c r="D1277" s="4" t="s">
        <v>85</v>
      </c>
      <c r="E1277" s="5">
        <v>20</v>
      </c>
      <c r="F1277" s="4">
        <v>10</v>
      </c>
      <c r="G1277" s="4"/>
      <c r="H1277" s="4">
        <v>5</v>
      </c>
      <c r="I1277" s="4">
        <v>10</v>
      </c>
      <c r="J1277" s="4">
        <v>10</v>
      </c>
      <c r="K1277" s="4">
        <v>30</v>
      </c>
      <c r="L1277" s="4">
        <v>20</v>
      </c>
      <c r="M1277" s="4">
        <v>10</v>
      </c>
      <c r="N1277" s="4"/>
      <c r="O1277" s="4">
        <v>50</v>
      </c>
      <c r="P1277" s="4">
        <v>20</v>
      </c>
      <c r="Q1277" s="13">
        <f t="shared" si="494"/>
        <v>1.0810810810810811</v>
      </c>
      <c r="R1277" s="16">
        <f t="shared" si="495"/>
        <v>0.54054054054054057</v>
      </c>
      <c r="S1277" s="16">
        <f t="shared" si="496"/>
        <v>0</v>
      </c>
      <c r="T1277" s="16">
        <f t="shared" si="497"/>
        <v>0.27027027027027029</v>
      </c>
      <c r="U1277" s="16">
        <f t="shared" si="498"/>
        <v>0.54054054054054057</v>
      </c>
      <c r="V1277" s="16">
        <f t="shared" si="499"/>
        <v>0.54054054054054057</v>
      </c>
      <c r="W1277" s="16">
        <f t="shared" si="500"/>
        <v>1.6216216216216217</v>
      </c>
      <c r="X1277" s="16">
        <f t="shared" si="501"/>
        <v>1.0810810810810811</v>
      </c>
      <c r="Y1277" s="16">
        <f t="shared" si="502"/>
        <v>0.54054054054054057</v>
      </c>
      <c r="Z1277" s="16">
        <f t="shared" si="503"/>
        <v>0</v>
      </c>
      <c r="AA1277" s="16">
        <f t="shared" si="504"/>
        <v>2.7027027027027026</v>
      </c>
      <c r="AB1277" s="17">
        <f t="shared" si="505"/>
        <v>1.0810810810810811</v>
      </c>
      <c r="AC1277" s="15">
        <v>2555.65</v>
      </c>
      <c r="AD1277" s="14">
        <f>AVERAGE(Tabela1[[#This Row],[202407-JUL]:[202506-JUN]])</f>
        <v>18.5</v>
      </c>
      <c r="AE1277" s="14">
        <f t="shared" si="506"/>
        <v>20</v>
      </c>
      <c r="AF1277" s="5">
        <v>0</v>
      </c>
      <c r="AG1277" s="6">
        <v>1866</v>
      </c>
      <c r="AH1277" s="37">
        <v>0</v>
      </c>
      <c r="AI1277" s="23">
        <f>SUM(Tabela1[[#This Row],[ESTOQUE RJ]:[ESTOQUE SC]])</f>
        <v>1866</v>
      </c>
      <c r="AJ1277" s="6">
        <v>0</v>
      </c>
      <c r="AK1277" s="37">
        <v>0</v>
      </c>
      <c r="AL1277" s="24">
        <f>SUM(Tabela1[[#This Row],[QTD CONTAINER]:[QTD FÁBRICA]])</f>
        <v>0</v>
      </c>
      <c r="AM1277" s="18">
        <f t="shared" si="507"/>
        <v>100.86486486486487</v>
      </c>
      <c r="AN1277" s="7">
        <f t="shared" si="508"/>
        <v>0</v>
      </c>
      <c r="AO1277" s="8">
        <f t="shared" si="509"/>
        <v>0</v>
      </c>
      <c r="AP1277" s="9">
        <f t="shared" si="510"/>
        <v>0</v>
      </c>
      <c r="AQ1277" s="25">
        <f t="shared" si="511"/>
        <v>100.86486486486487</v>
      </c>
      <c r="AR1277" s="18">
        <f t="shared" si="512"/>
        <v>93.3</v>
      </c>
      <c r="AS1277" s="7">
        <f t="shared" si="513"/>
        <v>0</v>
      </c>
      <c r="AT1277" s="8">
        <f t="shared" si="514"/>
        <v>0</v>
      </c>
      <c r="AU1277" s="9">
        <f t="shared" si="515"/>
        <v>0</v>
      </c>
      <c r="AV1277" s="10">
        <f t="shared" si="516"/>
        <v>93.3</v>
      </c>
      <c r="AW1277" s="22">
        <f t="shared" si="517"/>
        <v>0</v>
      </c>
      <c r="AX1277" s="5">
        <f t="shared" si="518"/>
        <v>0</v>
      </c>
      <c r="AY1277" s="4">
        <f>IF(
  AND(Tabela1[[#This Row],[GRUPO | ITEM]]="PALHETAS",NOT(OR(MID(Tabela1[[#This Row],[ITEM]],1,5)="YN-PF",MID(Tabela1[[#This Row],[ITEM]],1,5)="YN-PC"))),
  0,
  IF(
    ROUNDUP(
      IF(
        IF(D1277="A",13-SUM(AR1277:AU1277),IF(D1277="B",11-SUM(AR1277:AU1277),IF(D1277="C",7-SUM(AR1277:AU1277))))
        &lt;0,
        0,
        IF(D1277="A",13-SUM(AR1277:AU1277),IF(D1277="B",11-SUM(AR1277:AU1277),IF(D1277="C",7-SUM(AR1277:AU1277))))
      )
      *AE1277/C1277, 0
    )
    *C1277 = 0,
    0,
    ROUNDUP(
      IF(
        IF(D1277="A",13-SUM(AR1277:AU1277),IF(D1277="B",11-SUM(AR1277:AU1277),IF(D1277="C",7-SUM(AR1277:AU1277))))
        &lt;0,
        0,
        IF(D1277="A",13-SUM(AR1277:AU1277),IF(D1277="B",11-SUM(AR1277:AU1277),IF(D1277="C",7-SUM(AR1277:AU1277))))
      )
      *AE1277/C1277, 0
    ) *C1277
  )
)</f>
        <v>0</v>
      </c>
      <c r="AZ1277" s="26">
        <f>IF(OR(COUNTIF(AB1277,"&gt;="&amp;1.5)+COUNTIF(AA1277,"&gt;="&amp;1.5)+COUNTIF(Z1277,"&gt;="&amp;1.5)+COUNTIF(Y1277,"&gt;="&amp;1.5)+COUNTIF(X1277,"&gt;="&amp;1.5)&gt;=2,COUNTIF(AB1277,"&gt;="&amp;2)&gt;=1,AND(AA1277&gt;=1.5,AB1277&lt;=0.3,AI1277=0)),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+IFERROR(BA1277*C1277,0),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+IFERROR(BA1277*C1277,0),
IFERROR(AVERAGEIF(Tabela1[[#This Row],[COMPRA PADRÃO]:[COMPRA &gt;30%]],"&gt;"&amp;0,Tabela1[[#This Row],[COMPRA PADRÃO]:[COMPRA &gt;30%]]),
0))/Tabela1[[#This Row],[U/CX]],0)*Tabela1[[#This Row],[U/CX]])</f>
        <v>0</v>
      </c>
      <c r="BA1277" s="36"/>
      <c r="BB1277" s="19"/>
      <c r="BC1277" s="5"/>
      <c r="BD1277" s="43">
        <f t="shared" si="519"/>
        <v>0.69811320754716977</v>
      </c>
      <c r="BE1277" s="44">
        <f>Tabela1[[#This Row],[MÉDIA DIÁRIA]]*180</f>
        <v>125.66037735849056</v>
      </c>
      <c r="BF1277" s="44">
        <f>Tabela1[[#This Row],[MÉDIA DIÁRIA]]*IF(Tabela1[[#This Row],[ABC FAT]]="A",(13*22),IF(Tabela1[[#This Row],[ABC FAT]]="B",(9*22),IF(Tabela1[[#This Row],[ABC FAT]]="C",(3*22),0)))</f>
        <v>46.075471698113205</v>
      </c>
      <c r="BG1277" s="44">
        <f>SUM(Tabela1[[#This Row],[ESTOQUE TOTAL]],Tabela1[[#This Row],[TRÂNSITO TOTAL]])</f>
        <v>1866</v>
      </c>
      <c r="BH127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7.9579579579579576E-3</v>
      </c>
    </row>
    <row r="1278" spans="1:61" x14ac:dyDescent="0.2">
      <c r="A1278" s="4" t="s">
        <v>34</v>
      </c>
      <c r="B1278" s="4" t="s">
        <v>590</v>
      </c>
      <c r="C1278" s="4">
        <v>25</v>
      </c>
      <c r="D1278" s="4" t="s">
        <v>85</v>
      </c>
      <c r="E1278" s="5"/>
      <c r="F1278" s="4"/>
      <c r="G1278" s="4"/>
      <c r="H1278" s="4">
        <v>10</v>
      </c>
      <c r="I1278" s="4">
        <v>1</v>
      </c>
      <c r="J1278" s="4"/>
      <c r="K1278" s="4">
        <v>10</v>
      </c>
      <c r="L1278" s="4">
        <v>10</v>
      </c>
      <c r="M1278" s="4"/>
      <c r="N1278" s="4"/>
      <c r="O1278" s="4"/>
      <c r="P1278" s="4"/>
      <c r="Q1278" s="13">
        <f t="shared" si="494"/>
        <v>0</v>
      </c>
      <c r="R1278" s="16">
        <f t="shared" si="495"/>
        <v>0</v>
      </c>
      <c r="S1278" s="16">
        <f t="shared" si="496"/>
        <v>0</v>
      </c>
      <c r="T1278" s="16">
        <f t="shared" si="497"/>
        <v>1.2903225806451613</v>
      </c>
      <c r="U1278" s="16">
        <f t="shared" si="498"/>
        <v>0.12903225806451613</v>
      </c>
      <c r="V1278" s="16">
        <f t="shared" si="499"/>
        <v>0</v>
      </c>
      <c r="W1278" s="16">
        <f t="shared" si="500"/>
        <v>1.2903225806451613</v>
      </c>
      <c r="X1278" s="16">
        <f t="shared" si="501"/>
        <v>1.2903225806451613</v>
      </c>
      <c r="Y1278" s="16">
        <f t="shared" si="502"/>
        <v>0</v>
      </c>
      <c r="Z1278" s="16">
        <f t="shared" si="503"/>
        <v>0</v>
      </c>
      <c r="AA1278" s="16">
        <f t="shared" si="504"/>
        <v>0</v>
      </c>
      <c r="AB1278" s="17">
        <f t="shared" si="505"/>
        <v>0</v>
      </c>
      <c r="AC1278" s="15">
        <v>3563.3</v>
      </c>
      <c r="AD1278" s="14">
        <f>AVERAGE(Tabela1[[#This Row],[202407-JUL]:[202506-JUN]])</f>
        <v>7.75</v>
      </c>
      <c r="AE1278" s="14">
        <f t="shared" si="506"/>
        <v>10</v>
      </c>
      <c r="AF1278" s="5">
        <v>0</v>
      </c>
      <c r="AG1278" s="6">
        <v>337</v>
      </c>
      <c r="AH1278" s="37">
        <v>0</v>
      </c>
      <c r="AI1278" s="23">
        <f>SUM(Tabela1[[#This Row],[ESTOQUE RJ]:[ESTOQUE SC]])</f>
        <v>337</v>
      </c>
      <c r="AJ1278" s="6">
        <v>0</v>
      </c>
      <c r="AK1278" s="37">
        <v>0</v>
      </c>
      <c r="AL1278" s="24">
        <f>SUM(Tabela1[[#This Row],[QTD CONTAINER]:[QTD FÁBRICA]])</f>
        <v>0</v>
      </c>
      <c r="AM1278" s="18">
        <f t="shared" si="507"/>
        <v>43.483870967741936</v>
      </c>
      <c r="AN1278" s="7">
        <f t="shared" si="508"/>
        <v>0</v>
      </c>
      <c r="AO1278" s="8">
        <f t="shared" si="509"/>
        <v>0</v>
      </c>
      <c r="AP1278" s="9">
        <f t="shared" si="510"/>
        <v>0</v>
      </c>
      <c r="AQ1278" s="25">
        <f t="shared" si="511"/>
        <v>43.483870967741936</v>
      </c>
      <c r="AR1278" s="18">
        <f t="shared" si="512"/>
        <v>33.700000000000003</v>
      </c>
      <c r="AS1278" s="7">
        <f t="shared" si="513"/>
        <v>0</v>
      </c>
      <c r="AT1278" s="8">
        <f t="shared" si="514"/>
        <v>0</v>
      </c>
      <c r="AU1278" s="9">
        <f t="shared" si="515"/>
        <v>0</v>
      </c>
      <c r="AV1278" s="10">
        <f t="shared" si="516"/>
        <v>33.700000000000003</v>
      </c>
      <c r="AW1278" s="22">
        <f t="shared" si="517"/>
        <v>0</v>
      </c>
      <c r="AX1278" s="5">
        <f t="shared" si="518"/>
        <v>0</v>
      </c>
      <c r="AY1278" s="4">
        <f>IF(
  AND(Tabela1[[#This Row],[GRUPO | ITEM]]="PALHETAS",NOT(OR(MID(Tabela1[[#This Row],[ITEM]],1,5)="YN-PF",MID(Tabela1[[#This Row],[ITEM]],1,5)="YN-PC"))),
  0,
  IF(
    ROUNDUP(
      IF(
        IF(D1278="A",13-SUM(AR1278:AU1278),IF(D1278="B",11-SUM(AR1278:AU1278),IF(D1278="C",7-SUM(AR1278:AU1278))))
        &lt;0,
        0,
        IF(D1278="A",13-SUM(AR1278:AU1278),IF(D1278="B",11-SUM(AR1278:AU1278),IF(D1278="C",7-SUM(AR1278:AU1278))))
      )
      *AE1278/C1278, 0
    )
    *C1278 = 0,
    0,
    ROUNDUP(
      IF(
        IF(D1278="A",13-SUM(AR1278:AU1278),IF(D1278="B",11-SUM(AR1278:AU1278),IF(D1278="C",7-SUM(AR1278:AU1278))))
        &lt;0,
        0,
        IF(D1278="A",13-SUM(AR1278:AU1278),IF(D1278="B",11-SUM(AR1278:AU1278),IF(D1278="C",7-SUM(AR1278:AU1278))))
      )
      *AE1278/C1278, 0
    ) *C1278
  )
)</f>
        <v>0</v>
      </c>
      <c r="AZ1278" s="26">
        <f>IF(OR(COUNTIF(AB1278,"&gt;="&amp;1.5)+COUNTIF(AA1278,"&gt;="&amp;1.5)+COUNTIF(Z1278,"&gt;="&amp;1.5)+COUNTIF(Y1278,"&gt;="&amp;1.5)+COUNTIF(X1278,"&gt;="&amp;1.5)&gt;=2,COUNTIF(AB1278,"&gt;="&amp;2)&gt;=1,AND(AA1278&gt;=1.5,AB1278&lt;=0.3,AI1278=0)),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+IFERROR(BA1278*C1278,0),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+IFERROR(BA1278*C1278,0),
IFERROR(AVERAGEIF(Tabela1[[#This Row],[COMPRA PADRÃO]:[COMPRA &gt;30%]],"&gt;"&amp;0,Tabela1[[#This Row],[COMPRA PADRÃO]:[COMPRA &gt;30%]]),
0))/Tabela1[[#This Row],[U/CX]],0)*Tabela1[[#This Row],[U/CX]])</f>
        <v>0</v>
      </c>
      <c r="BA1278" s="36"/>
      <c r="BB1278" s="19"/>
      <c r="BC1278" s="5"/>
      <c r="BD1278" s="43">
        <f t="shared" si="519"/>
        <v>0.1169811320754717</v>
      </c>
      <c r="BE1278" s="44">
        <f>Tabela1[[#This Row],[MÉDIA DIÁRIA]]*180</f>
        <v>21.056603773584907</v>
      </c>
      <c r="BF1278" s="44">
        <f>Tabela1[[#This Row],[MÉDIA DIÁRIA]]*IF(Tabela1[[#This Row],[ABC FAT]]="A",(13*22),IF(Tabela1[[#This Row],[ABC FAT]]="B",(9*22),IF(Tabela1[[#This Row],[ABC FAT]]="C",(3*22),0)))</f>
        <v>7.7207547169811326</v>
      </c>
      <c r="BG1278" s="44">
        <f>SUM(Tabela1[[#This Row],[ESTOQUE TOTAL]],Tabela1[[#This Row],[TRÂNSITO TOTAL]])</f>
        <v>337</v>
      </c>
      <c r="BH127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4.7491039426523295E-2</v>
      </c>
    </row>
    <row r="1279" spans="1:61" x14ac:dyDescent="0.2">
      <c r="A1279" s="4" t="s">
        <v>210</v>
      </c>
      <c r="B1279" s="4" t="s">
        <v>1060</v>
      </c>
      <c r="C1279" s="4">
        <v>20</v>
      </c>
      <c r="D1279" s="4" t="s">
        <v>85</v>
      </c>
      <c r="E1279" s="5"/>
      <c r="F1279" s="4"/>
      <c r="G1279" s="4"/>
      <c r="H1279" s="4"/>
      <c r="I1279" s="4"/>
      <c r="J1279" s="4"/>
      <c r="K1279" s="4"/>
      <c r="L1279" s="4">
        <v>11</v>
      </c>
      <c r="M1279" s="4"/>
      <c r="N1279" s="4">
        <v>2</v>
      </c>
      <c r="O1279" s="4">
        <v>2</v>
      </c>
      <c r="P1279" s="4">
        <v>10</v>
      </c>
      <c r="Q1279" s="13">
        <f t="shared" si="494"/>
        <v>0</v>
      </c>
      <c r="R1279" s="16">
        <f t="shared" si="495"/>
        <v>0</v>
      </c>
      <c r="S1279" s="16">
        <f t="shared" si="496"/>
        <v>0</v>
      </c>
      <c r="T1279" s="16">
        <f t="shared" si="497"/>
        <v>0</v>
      </c>
      <c r="U1279" s="16">
        <f t="shared" si="498"/>
        <v>0</v>
      </c>
      <c r="V1279" s="16">
        <f t="shared" si="499"/>
        <v>0</v>
      </c>
      <c r="W1279" s="16">
        <f t="shared" si="500"/>
        <v>0</v>
      </c>
      <c r="X1279" s="16">
        <f t="shared" si="501"/>
        <v>1.76</v>
      </c>
      <c r="Y1279" s="16">
        <f t="shared" si="502"/>
        <v>0</v>
      </c>
      <c r="Z1279" s="16">
        <f t="shared" si="503"/>
        <v>0.32</v>
      </c>
      <c r="AA1279" s="16">
        <f t="shared" si="504"/>
        <v>0.32</v>
      </c>
      <c r="AB1279" s="17">
        <f t="shared" si="505"/>
        <v>1.6</v>
      </c>
      <c r="AC1279" s="15">
        <v>3211.82</v>
      </c>
      <c r="AD1279" s="14">
        <f>AVERAGE(Tabela1[[#This Row],[202407-JUL]:[202506-JUN]])</f>
        <v>6.25</v>
      </c>
      <c r="AE1279" s="14">
        <f t="shared" si="506"/>
        <v>6.25</v>
      </c>
      <c r="AF1279" s="5">
        <v>0</v>
      </c>
      <c r="AG1279" s="6">
        <v>275</v>
      </c>
      <c r="AH1279" s="37">
        <v>0</v>
      </c>
      <c r="AI1279" s="23">
        <f>SUM(Tabela1[[#This Row],[ESTOQUE RJ]:[ESTOQUE SC]])</f>
        <v>275</v>
      </c>
      <c r="AJ1279" s="6">
        <v>0</v>
      </c>
      <c r="AK1279" s="37">
        <v>0</v>
      </c>
      <c r="AL1279" s="24">
        <f>SUM(Tabela1[[#This Row],[QTD CONTAINER]:[QTD FÁBRICA]])</f>
        <v>0</v>
      </c>
      <c r="AM1279" s="18">
        <f t="shared" si="507"/>
        <v>44</v>
      </c>
      <c r="AN1279" s="7">
        <f t="shared" si="508"/>
        <v>0</v>
      </c>
      <c r="AO1279" s="8">
        <f t="shared" si="509"/>
        <v>0</v>
      </c>
      <c r="AP1279" s="9">
        <f t="shared" si="510"/>
        <v>0</v>
      </c>
      <c r="AQ1279" s="25">
        <f t="shared" si="511"/>
        <v>44</v>
      </c>
      <c r="AR1279" s="18">
        <f t="shared" si="512"/>
        <v>44</v>
      </c>
      <c r="AS1279" s="7">
        <f t="shared" si="513"/>
        <v>0</v>
      </c>
      <c r="AT1279" s="8">
        <f t="shared" si="514"/>
        <v>0</v>
      </c>
      <c r="AU1279" s="9">
        <f t="shared" si="515"/>
        <v>0</v>
      </c>
      <c r="AV1279" s="10">
        <f t="shared" si="516"/>
        <v>44</v>
      </c>
      <c r="AW1279" s="22">
        <f t="shared" si="517"/>
        <v>6.4</v>
      </c>
      <c r="AX1279" s="5">
        <f t="shared" si="518"/>
        <v>0</v>
      </c>
      <c r="AY1279" s="4">
        <f>IF(
  AND(Tabela1[[#This Row],[GRUPO | ITEM]]="PALHETAS",NOT(OR(MID(Tabela1[[#This Row],[ITEM]],1,5)="YN-PF",MID(Tabela1[[#This Row],[ITEM]],1,5)="YN-PC"))),
  0,
  IF(
    ROUNDUP(
      IF(
        IF(D1279="A",13-SUM(AR1279:AU1279),IF(D1279="B",11-SUM(AR1279:AU1279),IF(D1279="C",7-SUM(AR1279:AU1279))))
        &lt;0,
        0,
        IF(D1279="A",13-SUM(AR1279:AU1279),IF(D1279="B",11-SUM(AR1279:AU1279),IF(D1279="C",7-SUM(AR1279:AU1279))))
      )
      *AE1279/C1279, 0
    )
    *C1279 = 0,
    0,
    ROUNDUP(
      IF(
        IF(D1279="A",13-SUM(AR1279:AU1279),IF(D1279="B",11-SUM(AR1279:AU1279),IF(D1279="C",7-SUM(AR1279:AU1279))))
        &lt;0,
        0,
        IF(D1279="A",13-SUM(AR1279:AU1279),IF(D1279="B",11-SUM(AR1279:AU1279),IF(D1279="C",7-SUM(AR1279:AU1279))))
      )
      *AE1279/C1279, 0
    ) *C1279
  )
)</f>
        <v>0</v>
      </c>
      <c r="AZ1279" s="26">
        <f>IF(OR(COUNTIF(AB1279,"&gt;="&amp;1.5)+COUNTIF(AA1279,"&gt;="&amp;1.5)+COUNTIF(Z1279,"&gt;="&amp;1.5)+COUNTIF(Y1279,"&gt;="&amp;1.5)+COUNTIF(X1279,"&gt;="&amp;1.5)&gt;=2,COUNTIF(AB1279,"&gt;="&amp;2)&gt;=1,AND(AA1279&gt;=1.5,AB1279&lt;=0.3,AI1279=0)),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+IFERROR(BA1279*C1279,0),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+IFERROR(BA1279*C1279,0),
IFERROR(AVERAGEIF(Tabela1[[#This Row],[COMPRA PADRÃO]:[COMPRA &gt;30%]],"&gt;"&amp;0,Tabela1[[#This Row],[COMPRA PADRÃO]:[COMPRA &gt;30%]]),
0))/Tabela1[[#This Row],[U/CX]],0)*Tabela1[[#This Row],[U/CX]])</f>
        <v>40</v>
      </c>
      <c r="BA1279" s="39"/>
      <c r="BB1279" s="33"/>
      <c r="BC1279" s="42"/>
      <c r="BD1279" s="43">
        <f t="shared" si="519"/>
        <v>9.4339622641509441E-2</v>
      </c>
      <c r="BE1279" s="44">
        <f>Tabela1[[#This Row],[MÉDIA DIÁRIA]]*180</f>
        <v>16.981132075471699</v>
      </c>
      <c r="BF1279" s="44">
        <f>Tabela1[[#This Row],[MÉDIA DIÁRIA]]*IF(Tabela1[[#This Row],[ABC FAT]]="A",(13*22),IF(Tabela1[[#This Row],[ABC FAT]]="B",(9*22),IF(Tabela1[[#This Row],[ABC FAT]]="C",(3*22),0)))</f>
        <v>6.2264150943396235</v>
      </c>
      <c r="BG1279" s="44">
        <f>SUM(Tabela1[[#This Row],[ESTOQUE TOTAL]],Tabela1[[#This Row],[TRÂNSITO TOTAL]])</f>
        <v>275</v>
      </c>
      <c r="BH127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7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5.8888888888888886E-2</v>
      </c>
    </row>
    <row r="1280" spans="1:61" x14ac:dyDescent="0.2">
      <c r="A1280" s="4" t="s">
        <v>1149</v>
      </c>
      <c r="B1280" s="4" t="s">
        <v>1441</v>
      </c>
      <c r="C1280" s="4">
        <v>20</v>
      </c>
      <c r="D1280" s="4" t="s">
        <v>85</v>
      </c>
      <c r="E1280" s="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>
        <v>5</v>
      </c>
      <c r="Q1280" s="13">
        <f t="shared" si="494"/>
        <v>0</v>
      </c>
      <c r="R1280" s="16">
        <f t="shared" si="495"/>
        <v>0</v>
      </c>
      <c r="S1280" s="16">
        <f t="shared" si="496"/>
        <v>0</v>
      </c>
      <c r="T1280" s="16">
        <f t="shared" si="497"/>
        <v>0</v>
      </c>
      <c r="U1280" s="16">
        <f t="shared" si="498"/>
        <v>0</v>
      </c>
      <c r="V1280" s="16">
        <f t="shared" si="499"/>
        <v>0</v>
      </c>
      <c r="W1280" s="16">
        <f t="shared" si="500"/>
        <v>0</v>
      </c>
      <c r="X1280" s="16">
        <f t="shared" si="501"/>
        <v>0</v>
      </c>
      <c r="Y1280" s="16">
        <f t="shared" si="502"/>
        <v>0</v>
      </c>
      <c r="Z1280" s="16">
        <f t="shared" si="503"/>
        <v>0</v>
      </c>
      <c r="AA1280" s="16">
        <f t="shared" si="504"/>
        <v>0</v>
      </c>
      <c r="AB1280" s="17">
        <f t="shared" si="505"/>
        <v>1</v>
      </c>
      <c r="AC1280" s="15">
        <v>500.2</v>
      </c>
      <c r="AD1280" s="14">
        <f>AVERAGE(Tabela1[[#This Row],[202407-JUL]:[202506-JUN]])</f>
        <v>5</v>
      </c>
      <c r="AE1280" s="14">
        <f t="shared" si="506"/>
        <v>5</v>
      </c>
      <c r="AF1280" s="5">
        <v>0</v>
      </c>
      <c r="AG1280" s="6">
        <v>55</v>
      </c>
      <c r="AH1280" s="37">
        <v>0</v>
      </c>
      <c r="AI1280" s="23">
        <f>SUM(Tabela1[[#This Row],[ESTOQUE RJ]:[ESTOQUE SC]])</f>
        <v>55</v>
      </c>
      <c r="AJ1280" s="6">
        <v>0</v>
      </c>
      <c r="AK1280" s="37">
        <v>0</v>
      </c>
      <c r="AL1280" s="24">
        <f>SUM(Tabela1[[#This Row],[QTD CONTAINER]:[QTD FÁBRICA]])</f>
        <v>0</v>
      </c>
      <c r="AM1280" s="18">
        <f t="shared" si="507"/>
        <v>11</v>
      </c>
      <c r="AN1280" s="7">
        <f t="shared" si="508"/>
        <v>0</v>
      </c>
      <c r="AO1280" s="8">
        <f t="shared" si="509"/>
        <v>0</v>
      </c>
      <c r="AP1280" s="9">
        <f t="shared" si="510"/>
        <v>0</v>
      </c>
      <c r="AQ1280" s="25">
        <f t="shared" si="511"/>
        <v>11</v>
      </c>
      <c r="AR1280" s="18">
        <f t="shared" si="512"/>
        <v>11</v>
      </c>
      <c r="AS1280" s="7">
        <f t="shared" si="513"/>
        <v>0</v>
      </c>
      <c r="AT1280" s="8">
        <f t="shared" si="514"/>
        <v>0</v>
      </c>
      <c r="AU1280" s="9">
        <f t="shared" si="515"/>
        <v>0</v>
      </c>
      <c r="AV1280" s="10">
        <f t="shared" si="516"/>
        <v>11</v>
      </c>
      <c r="AW1280" s="22">
        <f t="shared" si="517"/>
        <v>0</v>
      </c>
      <c r="AX1280" s="5">
        <f t="shared" si="518"/>
        <v>0</v>
      </c>
      <c r="AY1280" s="4">
        <f>IF(
  AND(Tabela1[[#This Row],[GRUPO | ITEM]]="PALHETAS",NOT(OR(MID(Tabela1[[#This Row],[ITEM]],1,5)="YN-PF",MID(Tabela1[[#This Row],[ITEM]],1,5)="YN-PC"))),
  0,
  IF(
    ROUNDUP(
      IF(
        IF(D1280="A",13-SUM(AR1280:AU1280),IF(D1280="B",11-SUM(AR1280:AU1280),IF(D1280="C",7-SUM(AR1280:AU1280))))
        &lt;0,
        0,
        IF(D1280="A",13-SUM(AR1280:AU1280),IF(D1280="B",11-SUM(AR1280:AU1280),IF(D1280="C",7-SUM(AR1280:AU1280))))
      )
      *AE1280/C1280, 0
    )
    *C1280 = 0,
    0,
    ROUNDUP(
      IF(
        IF(D1280="A",13-SUM(AR1280:AU1280),IF(D1280="B",11-SUM(AR1280:AU1280),IF(D1280="C",7-SUM(AR1280:AU1280))))
        &lt;0,
        0,
        IF(D1280="A",13-SUM(AR1280:AU1280),IF(D1280="B",11-SUM(AR1280:AU1280),IF(D1280="C",7-SUM(AR1280:AU1280))))
      )
      *AE1280/C1280, 0
    ) *C1280
  )
)</f>
        <v>0</v>
      </c>
      <c r="AZ1280" s="26">
        <f>IF(OR(COUNTIF(AB1280,"&gt;="&amp;1.5)+COUNTIF(AA1280,"&gt;="&amp;1.5)+COUNTIF(Z1280,"&gt;="&amp;1.5)+COUNTIF(Y1280,"&gt;="&amp;1.5)+COUNTIF(X1280,"&gt;="&amp;1.5)&gt;=2,COUNTIF(AB1280,"&gt;="&amp;2)&gt;=1,AND(AA1280&gt;=1.5,AB1280&lt;=0.3,AI1280=0)),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+IFERROR(BA1280*C1280,0),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+IFERROR(BA1280*C1280,0),
IFERROR(AVERAGEIF(Tabela1[[#This Row],[COMPRA PADRÃO]:[COMPRA &gt;30%]],"&gt;"&amp;0,Tabela1[[#This Row],[COMPRA PADRÃO]:[COMPRA &gt;30%]]),
0))/Tabela1[[#This Row],[U/CX]],0)*Tabela1[[#This Row],[U/CX]])</f>
        <v>0</v>
      </c>
      <c r="BA1280" s="36"/>
      <c r="BB1280" s="19"/>
      <c r="BC1280" s="5"/>
      <c r="BD1280" s="43">
        <f t="shared" si="519"/>
        <v>1.8867924528301886E-2</v>
      </c>
      <c r="BE1280" s="44">
        <f>Tabela1[[#This Row],[MÉDIA DIÁRIA]]*180</f>
        <v>3.3962264150943393</v>
      </c>
      <c r="BF1280" s="44">
        <f>Tabela1[[#This Row],[MÉDIA DIÁRIA]]*IF(Tabela1[[#This Row],[ABC FAT]]="A",(13*22),IF(Tabela1[[#This Row],[ABC FAT]]="B",(9*22),IF(Tabela1[[#This Row],[ABC FAT]]="C",(3*22),0)))</f>
        <v>1.2452830188679245</v>
      </c>
      <c r="BG1280" s="44">
        <f>SUM(Tabela1[[#This Row],[ESTOQUE TOTAL]],Tabela1[[#This Row],[TRÂNSITO TOTAL]])</f>
        <v>55</v>
      </c>
      <c r="BH128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0.29444444444444445</v>
      </c>
    </row>
    <row r="1281" spans="1:61" x14ac:dyDescent="0.2">
      <c r="A1281" s="4" t="s">
        <v>1149</v>
      </c>
      <c r="B1281" s="4" t="s">
        <v>1443</v>
      </c>
      <c r="C1281" s="4">
        <v>12</v>
      </c>
      <c r="D1281" s="4" t="s">
        <v>85</v>
      </c>
      <c r="E1281" s="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>
        <v>5</v>
      </c>
      <c r="Q1281" s="13">
        <f t="shared" si="494"/>
        <v>0</v>
      </c>
      <c r="R1281" s="16">
        <f t="shared" si="495"/>
        <v>0</v>
      </c>
      <c r="S1281" s="16">
        <f t="shared" si="496"/>
        <v>0</v>
      </c>
      <c r="T1281" s="16">
        <f t="shared" si="497"/>
        <v>0</v>
      </c>
      <c r="U1281" s="16">
        <f t="shared" si="498"/>
        <v>0</v>
      </c>
      <c r="V1281" s="16">
        <f t="shared" si="499"/>
        <v>0</v>
      </c>
      <c r="W1281" s="16">
        <f t="shared" si="500"/>
        <v>0</v>
      </c>
      <c r="X1281" s="16">
        <f t="shared" si="501"/>
        <v>0</v>
      </c>
      <c r="Y1281" s="16">
        <f t="shared" si="502"/>
        <v>0</v>
      </c>
      <c r="Z1281" s="16">
        <f t="shared" si="503"/>
        <v>0</v>
      </c>
      <c r="AA1281" s="16">
        <f t="shared" si="504"/>
        <v>0</v>
      </c>
      <c r="AB1281" s="17">
        <f t="shared" si="505"/>
        <v>1</v>
      </c>
      <c r="AC1281" s="15">
        <v>611.75</v>
      </c>
      <c r="AD1281" s="14">
        <f>AVERAGE(Tabela1[[#This Row],[202407-JUL]:[202506-JUN]])</f>
        <v>5</v>
      </c>
      <c r="AE1281" s="14">
        <f t="shared" si="506"/>
        <v>5</v>
      </c>
      <c r="AF1281" s="5">
        <v>0</v>
      </c>
      <c r="AG1281" s="6">
        <v>55</v>
      </c>
      <c r="AH1281" s="37">
        <v>0</v>
      </c>
      <c r="AI1281" s="23">
        <f>SUM(Tabela1[[#This Row],[ESTOQUE RJ]:[ESTOQUE SC]])</f>
        <v>55</v>
      </c>
      <c r="AJ1281" s="6">
        <v>0</v>
      </c>
      <c r="AK1281" s="37">
        <v>0</v>
      </c>
      <c r="AL1281" s="24">
        <f>SUM(Tabela1[[#This Row],[QTD CONTAINER]:[QTD FÁBRICA]])</f>
        <v>0</v>
      </c>
      <c r="AM1281" s="18">
        <f t="shared" si="507"/>
        <v>11</v>
      </c>
      <c r="AN1281" s="7">
        <f t="shared" si="508"/>
        <v>0</v>
      </c>
      <c r="AO1281" s="8">
        <f t="shared" si="509"/>
        <v>0</v>
      </c>
      <c r="AP1281" s="9">
        <f t="shared" si="510"/>
        <v>0</v>
      </c>
      <c r="AQ1281" s="25">
        <f t="shared" si="511"/>
        <v>11</v>
      </c>
      <c r="AR1281" s="18">
        <f t="shared" si="512"/>
        <v>11</v>
      </c>
      <c r="AS1281" s="7">
        <f t="shared" si="513"/>
        <v>0</v>
      </c>
      <c r="AT1281" s="8">
        <f t="shared" si="514"/>
        <v>0</v>
      </c>
      <c r="AU1281" s="9">
        <f t="shared" si="515"/>
        <v>0</v>
      </c>
      <c r="AV1281" s="10">
        <f t="shared" si="516"/>
        <v>11</v>
      </c>
      <c r="AW1281" s="22">
        <f t="shared" si="517"/>
        <v>0</v>
      </c>
      <c r="AX1281" s="5">
        <f t="shared" si="518"/>
        <v>0</v>
      </c>
      <c r="AY1281" s="4">
        <f>IF(
  AND(Tabela1[[#This Row],[GRUPO | ITEM]]="PALHETAS",NOT(OR(MID(Tabela1[[#This Row],[ITEM]],1,5)="YN-PF",MID(Tabela1[[#This Row],[ITEM]],1,5)="YN-PC"))),
  0,
  IF(
    ROUNDUP(
      IF(
        IF(D1281="A",13-SUM(AR1281:AU1281),IF(D1281="B",11-SUM(AR1281:AU1281),IF(D1281="C",7-SUM(AR1281:AU1281))))
        &lt;0,
        0,
        IF(D1281="A",13-SUM(AR1281:AU1281),IF(D1281="B",11-SUM(AR1281:AU1281),IF(D1281="C",7-SUM(AR1281:AU1281))))
      )
      *AE1281/C1281, 0
    )
    *C1281 = 0,
    0,
    ROUNDUP(
      IF(
        IF(D1281="A",13-SUM(AR1281:AU1281),IF(D1281="B",11-SUM(AR1281:AU1281),IF(D1281="C",7-SUM(AR1281:AU1281))))
        &lt;0,
        0,
        IF(D1281="A",13-SUM(AR1281:AU1281),IF(D1281="B",11-SUM(AR1281:AU1281),IF(D1281="C",7-SUM(AR1281:AU1281))))
      )
      *AE1281/C1281, 0
    ) *C1281
  )
)</f>
        <v>0</v>
      </c>
      <c r="AZ1281" s="26">
        <f>IF(OR(COUNTIF(AB1281,"&gt;="&amp;1.5)+COUNTIF(AA1281,"&gt;="&amp;1.5)+COUNTIF(Z1281,"&gt;="&amp;1.5)+COUNTIF(Y1281,"&gt;="&amp;1.5)+COUNTIF(X1281,"&gt;="&amp;1.5)&gt;=2,COUNTIF(AB1281,"&gt;="&amp;2)&gt;=1,AND(AA1281&gt;=1.5,AB1281&lt;=0.3,AI1281=0)),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+IFERROR(BA1281*C1281,0),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+IFERROR(BA1281*C1281,0),
IFERROR(AVERAGEIF(Tabela1[[#This Row],[COMPRA PADRÃO]:[COMPRA &gt;30%]],"&gt;"&amp;0,Tabela1[[#This Row],[COMPRA PADRÃO]:[COMPRA &gt;30%]]),
0))/Tabela1[[#This Row],[U/CX]],0)*Tabela1[[#This Row],[U/CX]])</f>
        <v>0</v>
      </c>
      <c r="BA1281" s="36"/>
      <c r="BB1281" s="19"/>
      <c r="BC1281" s="5"/>
      <c r="BD1281" s="43">
        <f t="shared" si="519"/>
        <v>1.8867924528301886E-2</v>
      </c>
      <c r="BE1281" s="44">
        <f>Tabela1[[#This Row],[MÉDIA DIÁRIA]]*180</f>
        <v>3.3962264150943393</v>
      </c>
      <c r="BF1281" s="44">
        <f>Tabela1[[#This Row],[MÉDIA DIÁRIA]]*IF(Tabela1[[#This Row],[ABC FAT]]="A",(13*22),IF(Tabela1[[#This Row],[ABC FAT]]="B",(9*22),IF(Tabela1[[#This Row],[ABC FAT]]="C",(3*22),0)))</f>
        <v>1.2452830188679245</v>
      </c>
      <c r="BG1281" s="44">
        <f>SUM(Tabela1[[#This Row],[ESTOQUE TOTAL]],Tabela1[[#This Row],[TRÂNSITO TOTAL]])</f>
        <v>55</v>
      </c>
      <c r="BH128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0.29444444444444445</v>
      </c>
    </row>
    <row r="1282" spans="1:61" x14ac:dyDescent="0.2">
      <c r="A1282" s="4" t="s">
        <v>34</v>
      </c>
      <c r="B1282" s="4" t="s">
        <v>286</v>
      </c>
      <c r="C1282" s="4">
        <v>50</v>
      </c>
      <c r="D1282" s="4" t="s">
        <v>85</v>
      </c>
      <c r="E1282" s="5"/>
      <c r="F1282" s="4"/>
      <c r="G1282" s="4"/>
      <c r="H1282" s="4"/>
      <c r="I1282" s="4"/>
      <c r="J1282" s="4"/>
      <c r="K1282" s="4">
        <v>20</v>
      </c>
      <c r="L1282" s="4"/>
      <c r="M1282" s="4">
        <v>2</v>
      </c>
      <c r="N1282" s="4">
        <v>10</v>
      </c>
      <c r="O1282" s="4"/>
      <c r="P1282" s="4">
        <v>10</v>
      </c>
      <c r="Q1282" s="13">
        <f t="shared" ref="Q1282:Q1345" si="520">IFERROR(E1282/AVERAGE($E1282:$P1282),"")</f>
        <v>0</v>
      </c>
      <c r="R1282" s="16">
        <f t="shared" ref="R1282:R1345" si="521">IFERROR(F1282/AVERAGE($E1282:$P1282),"")</f>
        <v>0</v>
      </c>
      <c r="S1282" s="16">
        <f t="shared" ref="S1282:S1345" si="522">IFERROR(G1282/AVERAGE($E1282:$P1282),"")</f>
        <v>0</v>
      </c>
      <c r="T1282" s="16">
        <f t="shared" ref="T1282:T1345" si="523">IFERROR(H1282/AVERAGE($E1282:$P1282),"")</f>
        <v>0</v>
      </c>
      <c r="U1282" s="16">
        <f t="shared" ref="U1282:U1345" si="524">IFERROR(I1282/AVERAGE($E1282:$P1282),"")</f>
        <v>0</v>
      </c>
      <c r="V1282" s="16">
        <f t="shared" ref="V1282:V1345" si="525">IFERROR(J1282/AVERAGE($E1282:$P1282),"")</f>
        <v>0</v>
      </c>
      <c r="W1282" s="16">
        <f t="shared" ref="W1282:W1345" si="526">IFERROR(K1282/AVERAGE($E1282:$P1282),"")</f>
        <v>1.9047619047619047</v>
      </c>
      <c r="X1282" s="16">
        <f t="shared" ref="X1282:X1345" si="527">IFERROR(L1282/AVERAGE($E1282:$P1282),"")</f>
        <v>0</v>
      </c>
      <c r="Y1282" s="16">
        <f t="shared" ref="Y1282:Y1345" si="528">IFERROR(M1282/AVERAGE($E1282:$P1282),"")</f>
        <v>0.19047619047619047</v>
      </c>
      <c r="Z1282" s="16">
        <f t="shared" ref="Z1282:Z1345" si="529">IFERROR(N1282/AVERAGE($E1282:$P1282),"")</f>
        <v>0.95238095238095233</v>
      </c>
      <c r="AA1282" s="16">
        <f t="shared" ref="AA1282:AA1345" si="530">IFERROR(O1282/AVERAGE($E1282:$P1282),"")</f>
        <v>0</v>
      </c>
      <c r="AB1282" s="17">
        <f t="shared" ref="AB1282:AB1345" si="531">IFERROR(P1282/AVERAGE($E1282:$P1282),"")</f>
        <v>0.95238095238095233</v>
      </c>
      <c r="AC1282" s="15">
        <v>1633.86</v>
      </c>
      <c r="AD1282" s="14">
        <f>AVERAGE(Tabela1[[#This Row],[202407-JUL]:[202506-JUN]])</f>
        <v>10.5</v>
      </c>
      <c r="AE1282" s="14">
        <f t="shared" ref="AE1282:AE1345" si="532">IFERROR(AVERAGEIF(Q1282:AB1282,"&gt;"&amp;0.3,E1282:P1282),0)</f>
        <v>13.333333333333334</v>
      </c>
      <c r="AF1282" s="5">
        <v>0</v>
      </c>
      <c r="AG1282" s="6">
        <v>466</v>
      </c>
      <c r="AH1282" s="37">
        <v>0</v>
      </c>
      <c r="AI1282" s="23">
        <f>SUM(Tabela1[[#This Row],[ESTOQUE RJ]:[ESTOQUE SC]])</f>
        <v>466</v>
      </c>
      <c r="AJ1282" s="6">
        <v>0</v>
      </c>
      <c r="AK1282" s="37">
        <v>0</v>
      </c>
      <c r="AL1282" s="24">
        <f>SUM(Tabela1[[#This Row],[QTD CONTAINER]:[QTD FÁBRICA]])</f>
        <v>0</v>
      </c>
      <c r="AM1282" s="18">
        <f t="shared" ref="AM1282:AM1345" si="533">AG1282/AD1282</f>
        <v>44.38095238095238</v>
      </c>
      <c r="AN1282" s="7">
        <f t="shared" ref="AN1282:AN1345" si="534">AH1282/AD1282</f>
        <v>0</v>
      </c>
      <c r="AO1282" s="8">
        <f t="shared" ref="AO1282:AO1345" si="535">AJ1282/AD1282</f>
        <v>0</v>
      </c>
      <c r="AP1282" s="9">
        <f t="shared" ref="AP1282:AP1345" si="536">AK1282/AD1282</f>
        <v>0</v>
      </c>
      <c r="AQ1282" s="25">
        <f t="shared" ref="AQ1282:AQ1345" si="537">SUM(AM1282:AP1282)</f>
        <v>44.38095238095238</v>
      </c>
      <c r="AR1282" s="18">
        <f t="shared" ref="AR1282:AR1345" si="538">AG1282/AE1282</f>
        <v>34.949999999999996</v>
      </c>
      <c r="AS1282" s="7">
        <f t="shared" ref="AS1282:AS1345" si="539">AH1282/AE1282</f>
        <v>0</v>
      </c>
      <c r="AT1282" s="8">
        <f t="shared" ref="AT1282:AT1345" si="540">AJ1282/AE1282</f>
        <v>0</v>
      </c>
      <c r="AU1282" s="9">
        <f t="shared" ref="AU1282:AU1345" si="541">AK1282/AE1282</f>
        <v>0</v>
      </c>
      <c r="AV1282" s="10">
        <f t="shared" ref="AV1282:AV1345" si="542">SUM(AR1282:AU1282)</f>
        <v>34.949999999999996</v>
      </c>
      <c r="AW1282" s="22">
        <f t="shared" ref="AW1282:AW1345" si="543">IFERROR(AZ1282/AVERAGE(AD1282:AE1282),0)</f>
        <v>0</v>
      </c>
      <c r="AX1282" s="5">
        <f t="shared" ref="AX1282:AX1345" si="544">IF(
  AND(A1282="PALHETAS",NOT(OR(MID(B1282,1,5)="YN-PF",MID(B1282,1,5)="YN-PC"))),
  0,
  IF(
    ROUNDUP(
      IF(
        IF(D1282="A",13-SUM(AM1282:AP1282),IF(D1282="B",11-SUM(AM1282:AP1282),IF(D1282="C",7-SUM(AM1282:AP1282))))
        &lt;0,
        0,
        IF(D1282="A",13-SUM(AM1282:AP1282),IF(D1282="B",11-SUM(AM1282:AP1282),IF(D1282="C",7-SUM(AM1282:AP1282))))
      )
      *AD1282/C1282,
      0
    )*C1282 = 0,
    0,
    ROUNDUP(
      IF(
        IF(D1282="A",13-SUM(AM1282:AP1282),IF(D1282="B",11-SUM(AM1282:AP1282),IF(D1282="C",7-SUM(AM1282:AP1282))))
        &lt;0,
        0,
        IF(D1282="A",13-SUM(AM1282:AP1282),IF(D1282="B",11-SUM(AM1282:AP1282),IF(D1282="C",7-SUM(AM1282:AP1282))))
      )
      *AD1282/C1282,
      0
    )*C1282
  )
)</f>
        <v>0</v>
      </c>
      <c r="AY1282" s="4">
        <f>IF(
  AND(Tabela1[[#This Row],[GRUPO | ITEM]]="PALHETAS",NOT(OR(MID(Tabela1[[#This Row],[ITEM]],1,5)="YN-PF",MID(Tabela1[[#This Row],[ITEM]],1,5)="YN-PC"))),
  0,
  IF(
    ROUNDUP(
      IF(
        IF(D1282="A",13-SUM(AR1282:AU1282),IF(D1282="B",11-SUM(AR1282:AU1282),IF(D1282="C",7-SUM(AR1282:AU1282))))
        &lt;0,
        0,
        IF(D1282="A",13-SUM(AR1282:AU1282),IF(D1282="B",11-SUM(AR1282:AU1282),IF(D1282="C",7-SUM(AR1282:AU1282))))
      )
      *AE1282/C1282, 0
    )
    *C1282 = 0,
    0,
    ROUNDUP(
      IF(
        IF(D1282="A",13-SUM(AR1282:AU1282),IF(D1282="B",11-SUM(AR1282:AU1282),IF(D1282="C",7-SUM(AR1282:AU1282))))
        &lt;0,
        0,
        IF(D1282="A",13-SUM(AR1282:AU1282),IF(D1282="B",11-SUM(AR1282:AU1282),IF(D1282="C",7-SUM(AR1282:AU1282))))
      )
      *AE1282/C1282, 0
    ) *C1282
  )
)</f>
        <v>0</v>
      </c>
      <c r="AZ1282" s="26">
        <f>IF(OR(COUNTIF(AB1282,"&gt;="&amp;1.5)+COUNTIF(AA1282,"&gt;="&amp;1.5)+COUNTIF(Z1282,"&gt;="&amp;1.5)+COUNTIF(Y1282,"&gt;="&amp;1.5)+COUNTIF(X1282,"&gt;="&amp;1.5)&gt;=2,COUNTIF(AB1282,"&gt;="&amp;2)&gt;=1,AND(AA1282&gt;=1.5,AB1282&lt;=0.3,AI1282=0)),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+IFERROR(BA1282*C1282,0),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+IFERROR(BA1282*C1282,0),
IFERROR(AVERAGEIF(Tabela1[[#This Row],[COMPRA PADRÃO]:[COMPRA &gt;30%]],"&gt;"&amp;0,Tabela1[[#This Row],[COMPRA PADRÃO]:[COMPRA &gt;30%]]),
0))/Tabela1[[#This Row],[U/CX]],0)*Tabela1[[#This Row],[U/CX]])</f>
        <v>0</v>
      </c>
      <c r="BA1282" s="36"/>
      <c r="BB1282" s="19"/>
      <c r="BC1282" s="5"/>
      <c r="BD1282" s="43">
        <f t="shared" ref="BD1282:BD1345" si="545">SUM(E1282,F1282,G1282,H1282,I1282,J1282,K1282,L1282,M1282,N1282,O1282,P1282)/265</f>
        <v>0.15849056603773584</v>
      </c>
      <c r="BE1282" s="44">
        <f>Tabela1[[#This Row],[MÉDIA DIÁRIA]]*180</f>
        <v>28.528301886792452</v>
      </c>
      <c r="BF1282" s="44">
        <f>Tabela1[[#This Row],[MÉDIA DIÁRIA]]*IF(Tabela1[[#This Row],[ABC FAT]]="A",(13*22),IF(Tabela1[[#This Row],[ABC FAT]]="B",(9*22),IF(Tabela1[[#This Row],[ABC FAT]]="C",(3*22),0)))</f>
        <v>10.460377358490566</v>
      </c>
      <c r="BG1282" s="44">
        <f>SUM(Tabela1[[#This Row],[ESTOQUE TOTAL]],Tabela1[[#This Row],[TRÂNSITO TOTAL]])</f>
        <v>466</v>
      </c>
      <c r="BH128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3.5052910052910051E-2</v>
      </c>
    </row>
    <row r="1283" spans="1:61" x14ac:dyDescent="0.2">
      <c r="A1283" s="4" t="s">
        <v>122</v>
      </c>
      <c r="B1283" s="4" t="s">
        <v>1159</v>
      </c>
      <c r="C1283" s="4">
        <v>10</v>
      </c>
      <c r="D1283" s="4" t="s">
        <v>85</v>
      </c>
      <c r="E1283" s="5">
        <v>5</v>
      </c>
      <c r="F1283" s="4">
        <v>20</v>
      </c>
      <c r="G1283" s="4"/>
      <c r="H1283" s="4">
        <v>25</v>
      </c>
      <c r="I1283" s="4"/>
      <c r="J1283" s="4"/>
      <c r="K1283" s="4"/>
      <c r="L1283" s="4"/>
      <c r="M1283" s="4">
        <v>10</v>
      </c>
      <c r="N1283" s="4"/>
      <c r="O1283" s="4">
        <v>10</v>
      </c>
      <c r="P1283" s="4"/>
      <c r="Q1283" s="13">
        <f t="shared" si="520"/>
        <v>0.35714285714285715</v>
      </c>
      <c r="R1283" s="16">
        <f t="shared" si="521"/>
        <v>1.4285714285714286</v>
      </c>
      <c r="S1283" s="16">
        <f t="shared" si="522"/>
        <v>0</v>
      </c>
      <c r="T1283" s="16">
        <f t="shared" si="523"/>
        <v>1.7857142857142858</v>
      </c>
      <c r="U1283" s="16">
        <f t="shared" si="524"/>
        <v>0</v>
      </c>
      <c r="V1283" s="16">
        <f t="shared" si="525"/>
        <v>0</v>
      </c>
      <c r="W1283" s="16">
        <f t="shared" si="526"/>
        <v>0</v>
      </c>
      <c r="X1283" s="16">
        <f t="shared" si="527"/>
        <v>0</v>
      </c>
      <c r="Y1283" s="16">
        <f t="shared" si="528"/>
        <v>0.7142857142857143</v>
      </c>
      <c r="Z1283" s="16">
        <f t="shared" si="529"/>
        <v>0</v>
      </c>
      <c r="AA1283" s="16">
        <f t="shared" si="530"/>
        <v>0.7142857142857143</v>
      </c>
      <c r="AB1283" s="17">
        <f t="shared" si="531"/>
        <v>0</v>
      </c>
      <c r="AC1283" s="15">
        <v>14804.9</v>
      </c>
      <c r="AD1283" s="14">
        <f>AVERAGE(Tabela1[[#This Row],[202407-JUL]:[202506-JUN]])</f>
        <v>14</v>
      </c>
      <c r="AE1283" s="14">
        <f t="shared" si="532"/>
        <v>14</v>
      </c>
      <c r="AF1283" s="5">
        <v>0</v>
      </c>
      <c r="AG1283" s="6">
        <v>227</v>
      </c>
      <c r="AH1283" s="37">
        <v>550</v>
      </c>
      <c r="AI1283" s="23">
        <f>SUM(Tabela1[[#This Row],[ESTOQUE RJ]:[ESTOQUE SC]])</f>
        <v>777</v>
      </c>
      <c r="AJ1283" s="6">
        <v>0</v>
      </c>
      <c r="AK1283" s="37">
        <v>0</v>
      </c>
      <c r="AL1283" s="24">
        <f>SUM(Tabela1[[#This Row],[QTD CONTAINER]:[QTD FÁBRICA]])</f>
        <v>0</v>
      </c>
      <c r="AM1283" s="18">
        <f t="shared" si="533"/>
        <v>16.214285714285715</v>
      </c>
      <c r="AN1283" s="7">
        <f t="shared" si="534"/>
        <v>39.285714285714285</v>
      </c>
      <c r="AO1283" s="8">
        <f t="shared" si="535"/>
        <v>0</v>
      </c>
      <c r="AP1283" s="9">
        <f t="shared" si="536"/>
        <v>0</v>
      </c>
      <c r="AQ1283" s="25">
        <f t="shared" si="537"/>
        <v>55.5</v>
      </c>
      <c r="AR1283" s="18">
        <f t="shared" si="538"/>
        <v>16.214285714285715</v>
      </c>
      <c r="AS1283" s="7">
        <f t="shared" si="539"/>
        <v>39.285714285714285</v>
      </c>
      <c r="AT1283" s="8">
        <f t="shared" si="540"/>
        <v>0</v>
      </c>
      <c r="AU1283" s="9">
        <f t="shared" si="541"/>
        <v>0</v>
      </c>
      <c r="AV1283" s="10">
        <f t="shared" si="542"/>
        <v>55.5</v>
      </c>
      <c r="AW1283" s="22">
        <f t="shared" si="543"/>
        <v>0</v>
      </c>
      <c r="AX1283" s="5">
        <f t="shared" si="544"/>
        <v>0</v>
      </c>
      <c r="AY1283" s="4">
        <f>IF(
  AND(Tabela1[[#This Row],[GRUPO | ITEM]]="PALHETAS",NOT(OR(MID(Tabela1[[#This Row],[ITEM]],1,5)="YN-PF",MID(Tabela1[[#This Row],[ITEM]],1,5)="YN-PC"))),
  0,
  IF(
    ROUNDUP(
      IF(
        IF(D1283="A",13-SUM(AR1283:AU1283),IF(D1283="B",11-SUM(AR1283:AU1283),IF(D1283="C",7-SUM(AR1283:AU1283))))
        &lt;0,
        0,
        IF(D1283="A",13-SUM(AR1283:AU1283),IF(D1283="B",11-SUM(AR1283:AU1283),IF(D1283="C",7-SUM(AR1283:AU1283))))
      )
      *AE1283/C1283, 0
    )
    *C1283 = 0,
    0,
    ROUNDUP(
      IF(
        IF(D1283="A",13-SUM(AR1283:AU1283),IF(D1283="B",11-SUM(AR1283:AU1283),IF(D1283="C",7-SUM(AR1283:AU1283))))
        &lt;0,
        0,
        IF(D1283="A",13-SUM(AR1283:AU1283),IF(D1283="B",11-SUM(AR1283:AU1283),IF(D1283="C",7-SUM(AR1283:AU1283))))
      )
      *AE1283/C1283, 0
    ) *C1283
  )
)</f>
        <v>0</v>
      </c>
      <c r="AZ1283" s="26">
        <f>IF(OR(COUNTIF(AB1283,"&gt;="&amp;1.5)+COUNTIF(AA1283,"&gt;="&amp;1.5)+COUNTIF(Z1283,"&gt;="&amp;1.5)+COUNTIF(Y1283,"&gt;="&amp;1.5)+COUNTIF(X1283,"&gt;="&amp;1.5)&gt;=2,COUNTIF(AB1283,"&gt;="&amp;2)&gt;=1,AND(AA1283&gt;=1.5,AB1283&lt;=0.3,AI1283=0)),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+IFERROR(BA1283*C1283,0),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+IFERROR(BA1283*C1283,0),
IFERROR(AVERAGEIF(Tabela1[[#This Row],[COMPRA PADRÃO]:[COMPRA &gt;30%]],"&gt;"&amp;0,Tabela1[[#This Row],[COMPRA PADRÃO]:[COMPRA &gt;30%]]),
0))/Tabela1[[#This Row],[U/CX]],0)*Tabela1[[#This Row],[U/CX]])</f>
        <v>0</v>
      </c>
      <c r="BA1283" s="36"/>
      <c r="BB1283" s="19"/>
      <c r="BC1283" s="5"/>
      <c r="BD1283" s="43">
        <f t="shared" si="545"/>
        <v>0.26415094339622641</v>
      </c>
      <c r="BE1283" s="44">
        <f>Tabela1[[#This Row],[MÉDIA DIÁRIA]]*180</f>
        <v>47.547169811320757</v>
      </c>
      <c r="BF1283" s="44">
        <f>Tabela1[[#This Row],[MÉDIA DIÁRIA]]*IF(Tabela1[[#This Row],[ABC FAT]]="A",(13*22),IF(Tabela1[[#This Row],[ABC FAT]]="B",(9*22),IF(Tabela1[[#This Row],[ABC FAT]]="C",(3*22),0)))</f>
        <v>17.433962264150942</v>
      </c>
      <c r="BG1283" s="44">
        <f>SUM(Tabela1[[#This Row],[ESTOQUE TOTAL]],Tabela1[[#This Row],[TRÂNSITO TOTAL]])</f>
        <v>777</v>
      </c>
      <c r="BH128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2.103174603174603E-2</v>
      </c>
    </row>
    <row r="1284" spans="1:61" x14ac:dyDescent="0.2">
      <c r="A1284" s="4" t="s">
        <v>34</v>
      </c>
      <c r="B1284" s="4" t="s">
        <v>536</v>
      </c>
      <c r="C1284" s="4">
        <v>50</v>
      </c>
      <c r="D1284" s="4" t="s">
        <v>85</v>
      </c>
      <c r="E1284" s="5"/>
      <c r="F1284" s="4"/>
      <c r="G1284" s="4"/>
      <c r="H1284" s="4"/>
      <c r="I1284" s="4"/>
      <c r="J1284" s="4"/>
      <c r="K1284" s="4">
        <v>20</v>
      </c>
      <c r="L1284" s="4"/>
      <c r="M1284" s="4"/>
      <c r="N1284" s="4">
        <v>10</v>
      </c>
      <c r="O1284" s="4"/>
      <c r="P1284" s="4">
        <v>10</v>
      </c>
      <c r="Q1284" s="13">
        <f t="shared" si="520"/>
        <v>0</v>
      </c>
      <c r="R1284" s="16">
        <f t="shared" si="521"/>
        <v>0</v>
      </c>
      <c r="S1284" s="16">
        <f t="shared" si="522"/>
        <v>0</v>
      </c>
      <c r="T1284" s="16">
        <f t="shared" si="523"/>
        <v>0</v>
      </c>
      <c r="U1284" s="16">
        <f t="shared" si="524"/>
        <v>0</v>
      </c>
      <c r="V1284" s="16">
        <f t="shared" si="525"/>
        <v>0</v>
      </c>
      <c r="W1284" s="16">
        <f t="shared" si="526"/>
        <v>1.5</v>
      </c>
      <c r="X1284" s="16">
        <f t="shared" si="527"/>
        <v>0</v>
      </c>
      <c r="Y1284" s="16">
        <f t="shared" si="528"/>
        <v>0</v>
      </c>
      <c r="Z1284" s="16">
        <f t="shared" si="529"/>
        <v>0.75</v>
      </c>
      <c r="AA1284" s="16">
        <f t="shared" si="530"/>
        <v>0</v>
      </c>
      <c r="AB1284" s="17">
        <f t="shared" si="531"/>
        <v>0.75</v>
      </c>
      <c r="AC1284" s="15">
        <v>1542.9</v>
      </c>
      <c r="AD1284" s="14">
        <f>AVERAGE(Tabela1[[#This Row],[202407-JUL]:[202506-JUN]])</f>
        <v>13.333333333333334</v>
      </c>
      <c r="AE1284" s="14">
        <f t="shared" si="532"/>
        <v>13.333333333333334</v>
      </c>
      <c r="AF1284" s="5">
        <v>0</v>
      </c>
      <c r="AG1284" s="6">
        <v>444</v>
      </c>
      <c r="AH1284" s="37">
        <v>0</v>
      </c>
      <c r="AI1284" s="23">
        <f>SUM(Tabela1[[#This Row],[ESTOQUE RJ]:[ESTOQUE SC]])</f>
        <v>444</v>
      </c>
      <c r="AJ1284" s="6">
        <v>0</v>
      </c>
      <c r="AK1284" s="37">
        <v>0</v>
      </c>
      <c r="AL1284" s="24">
        <f>SUM(Tabela1[[#This Row],[QTD CONTAINER]:[QTD FÁBRICA]])</f>
        <v>0</v>
      </c>
      <c r="AM1284" s="18">
        <f t="shared" si="533"/>
        <v>33.299999999999997</v>
      </c>
      <c r="AN1284" s="7">
        <f t="shared" si="534"/>
        <v>0</v>
      </c>
      <c r="AO1284" s="8">
        <f t="shared" si="535"/>
        <v>0</v>
      </c>
      <c r="AP1284" s="9">
        <f t="shared" si="536"/>
        <v>0</v>
      </c>
      <c r="AQ1284" s="25">
        <f t="shared" si="537"/>
        <v>33.299999999999997</v>
      </c>
      <c r="AR1284" s="18">
        <f t="shared" si="538"/>
        <v>33.299999999999997</v>
      </c>
      <c r="AS1284" s="7">
        <f t="shared" si="539"/>
        <v>0</v>
      </c>
      <c r="AT1284" s="8">
        <f t="shared" si="540"/>
        <v>0</v>
      </c>
      <c r="AU1284" s="9">
        <f t="shared" si="541"/>
        <v>0</v>
      </c>
      <c r="AV1284" s="10">
        <f t="shared" si="542"/>
        <v>33.299999999999997</v>
      </c>
      <c r="AW1284" s="22">
        <f t="shared" si="543"/>
        <v>0</v>
      </c>
      <c r="AX1284" s="5">
        <f t="shared" si="544"/>
        <v>0</v>
      </c>
      <c r="AY1284" s="4">
        <f>IF(
  AND(Tabela1[[#This Row],[GRUPO | ITEM]]="PALHETAS",NOT(OR(MID(Tabela1[[#This Row],[ITEM]],1,5)="YN-PF",MID(Tabela1[[#This Row],[ITEM]],1,5)="YN-PC"))),
  0,
  IF(
    ROUNDUP(
      IF(
        IF(D1284="A",13-SUM(AR1284:AU1284),IF(D1284="B",11-SUM(AR1284:AU1284),IF(D1284="C",7-SUM(AR1284:AU1284))))
        &lt;0,
        0,
        IF(D1284="A",13-SUM(AR1284:AU1284),IF(D1284="B",11-SUM(AR1284:AU1284),IF(D1284="C",7-SUM(AR1284:AU1284))))
      )
      *AE1284/C1284, 0
    )
    *C1284 = 0,
    0,
    ROUNDUP(
      IF(
        IF(D1284="A",13-SUM(AR1284:AU1284),IF(D1284="B",11-SUM(AR1284:AU1284),IF(D1284="C",7-SUM(AR1284:AU1284))))
        &lt;0,
        0,
        IF(D1284="A",13-SUM(AR1284:AU1284),IF(D1284="B",11-SUM(AR1284:AU1284),IF(D1284="C",7-SUM(AR1284:AU1284))))
      )
      *AE1284/C1284, 0
    ) *C1284
  )
)</f>
        <v>0</v>
      </c>
      <c r="AZ1284" s="26">
        <f>IF(OR(COUNTIF(AB1284,"&gt;="&amp;1.5)+COUNTIF(AA1284,"&gt;="&amp;1.5)+COUNTIF(Z1284,"&gt;="&amp;1.5)+COUNTIF(Y1284,"&gt;="&amp;1.5)+COUNTIF(X1284,"&gt;="&amp;1.5)&gt;=2,COUNTIF(AB1284,"&gt;="&amp;2)&gt;=1,AND(AA1284&gt;=1.5,AB1284&lt;=0.3,AI1284=0)),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+IFERROR(BA1284*C1284,0),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+IFERROR(BA1284*C1284,0),
IFERROR(AVERAGEIF(Tabela1[[#This Row],[COMPRA PADRÃO]:[COMPRA &gt;30%]],"&gt;"&amp;0,Tabela1[[#This Row],[COMPRA PADRÃO]:[COMPRA &gt;30%]]),
0))/Tabela1[[#This Row],[U/CX]],0)*Tabela1[[#This Row],[U/CX]])</f>
        <v>0</v>
      </c>
      <c r="BA1284" s="36"/>
      <c r="BB1284" s="19"/>
      <c r="BC1284" s="5"/>
      <c r="BD1284" s="43">
        <f t="shared" si="545"/>
        <v>0.15094339622641509</v>
      </c>
      <c r="BE1284" s="44">
        <f>Tabela1[[#This Row],[MÉDIA DIÁRIA]]*180</f>
        <v>27.169811320754715</v>
      </c>
      <c r="BF1284" s="44">
        <f>Tabela1[[#This Row],[MÉDIA DIÁRIA]]*IF(Tabela1[[#This Row],[ABC FAT]]="A",(13*22),IF(Tabela1[[#This Row],[ABC FAT]]="B",(9*22),IF(Tabela1[[#This Row],[ABC FAT]]="C",(3*22),0)))</f>
        <v>9.9622641509433958</v>
      </c>
      <c r="BG1284" s="44">
        <f>SUM(Tabela1[[#This Row],[ESTOQUE TOTAL]],Tabela1[[#This Row],[TRÂNSITO TOTAL]])</f>
        <v>444</v>
      </c>
      <c r="BH128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85" spans="1:61" x14ac:dyDescent="0.2">
      <c r="A1285" s="4" t="s">
        <v>117</v>
      </c>
      <c r="B1285" s="4" t="s">
        <v>1251</v>
      </c>
      <c r="C1285" s="4">
        <v>120</v>
      </c>
      <c r="D1285" s="4" t="s">
        <v>85</v>
      </c>
      <c r="E1285" s="5"/>
      <c r="F1285" s="4"/>
      <c r="G1285" s="4"/>
      <c r="H1285" s="4">
        <v>360</v>
      </c>
      <c r="I1285" s="4"/>
      <c r="J1285" s="4"/>
      <c r="K1285" s="4"/>
      <c r="L1285" s="4"/>
      <c r="M1285" s="4"/>
      <c r="N1285" s="4"/>
      <c r="O1285" s="4"/>
      <c r="P1285" s="4"/>
      <c r="Q1285" s="13">
        <f t="shared" si="520"/>
        <v>0</v>
      </c>
      <c r="R1285" s="16">
        <f t="shared" si="521"/>
        <v>0</v>
      </c>
      <c r="S1285" s="16">
        <f t="shared" si="522"/>
        <v>0</v>
      </c>
      <c r="T1285" s="16">
        <f t="shared" si="523"/>
        <v>1</v>
      </c>
      <c r="U1285" s="16">
        <f t="shared" si="524"/>
        <v>0</v>
      </c>
      <c r="V1285" s="16">
        <f t="shared" si="525"/>
        <v>0</v>
      </c>
      <c r="W1285" s="16">
        <f t="shared" si="526"/>
        <v>0</v>
      </c>
      <c r="X1285" s="16">
        <f t="shared" si="527"/>
        <v>0</v>
      </c>
      <c r="Y1285" s="16">
        <f t="shared" si="528"/>
        <v>0</v>
      </c>
      <c r="Z1285" s="16">
        <f t="shared" si="529"/>
        <v>0</v>
      </c>
      <c r="AA1285" s="16">
        <f t="shared" si="530"/>
        <v>0</v>
      </c>
      <c r="AB1285" s="17">
        <f t="shared" si="531"/>
        <v>0</v>
      </c>
      <c r="AC1285" s="15">
        <v>2545.1999999999998</v>
      </c>
      <c r="AD1285" s="14">
        <f>AVERAGE(Tabela1[[#This Row],[202407-JUL]:[202506-JUN]])</f>
        <v>360</v>
      </c>
      <c r="AE1285" s="14">
        <f t="shared" si="532"/>
        <v>360</v>
      </c>
      <c r="AF1285" s="5">
        <v>0</v>
      </c>
      <c r="AG1285" s="6">
        <v>3532</v>
      </c>
      <c r="AH1285" s="37">
        <v>0</v>
      </c>
      <c r="AI1285" s="23">
        <f>SUM(Tabela1[[#This Row],[ESTOQUE RJ]:[ESTOQUE SC]])</f>
        <v>3532</v>
      </c>
      <c r="AJ1285" s="6">
        <v>0</v>
      </c>
      <c r="AK1285" s="37">
        <v>0</v>
      </c>
      <c r="AL1285" s="24">
        <f>SUM(Tabela1[[#This Row],[QTD CONTAINER]:[QTD FÁBRICA]])</f>
        <v>0</v>
      </c>
      <c r="AM1285" s="18">
        <f t="shared" si="533"/>
        <v>9.8111111111111118</v>
      </c>
      <c r="AN1285" s="7">
        <f t="shared" si="534"/>
        <v>0</v>
      </c>
      <c r="AO1285" s="8">
        <f t="shared" si="535"/>
        <v>0</v>
      </c>
      <c r="AP1285" s="9">
        <f t="shared" si="536"/>
        <v>0</v>
      </c>
      <c r="AQ1285" s="25">
        <f t="shared" si="537"/>
        <v>9.8111111111111118</v>
      </c>
      <c r="AR1285" s="18">
        <f t="shared" si="538"/>
        <v>9.8111111111111118</v>
      </c>
      <c r="AS1285" s="7">
        <f t="shared" si="539"/>
        <v>0</v>
      </c>
      <c r="AT1285" s="8">
        <f t="shared" si="540"/>
        <v>0</v>
      </c>
      <c r="AU1285" s="9">
        <f t="shared" si="541"/>
        <v>0</v>
      </c>
      <c r="AV1285" s="10">
        <f t="shared" si="542"/>
        <v>9.8111111111111118</v>
      </c>
      <c r="AW1285" s="22">
        <f t="shared" si="543"/>
        <v>0</v>
      </c>
      <c r="AX1285" s="5">
        <f t="shared" si="544"/>
        <v>0</v>
      </c>
      <c r="AY1285" s="4">
        <f>IF(
  AND(Tabela1[[#This Row],[GRUPO | ITEM]]="PALHETAS",NOT(OR(MID(Tabela1[[#This Row],[ITEM]],1,5)="YN-PF",MID(Tabela1[[#This Row],[ITEM]],1,5)="YN-PC"))),
  0,
  IF(
    ROUNDUP(
      IF(
        IF(D1285="A",13-SUM(AR1285:AU1285),IF(D1285="B",11-SUM(AR1285:AU1285),IF(D1285="C",7-SUM(AR1285:AU1285))))
        &lt;0,
        0,
        IF(D1285="A",13-SUM(AR1285:AU1285),IF(D1285="B",11-SUM(AR1285:AU1285),IF(D1285="C",7-SUM(AR1285:AU1285))))
      )
      *AE1285/C1285, 0
    )
    *C1285 = 0,
    0,
    ROUNDUP(
      IF(
        IF(D1285="A",13-SUM(AR1285:AU1285),IF(D1285="B",11-SUM(AR1285:AU1285),IF(D1285="C",7-SUM(AR1285:AU1285))))
        &lt;0,
        0,
        IF(D1285="A",13-SUM(AR1285:AU1285),IF(D1285="B",11-SUM(AR1285:AU1285),IF(D1285="C",7-SUM(AR1285:AU1285))))
      )
      *AE1285/C1285, 0
    ) *C1285
  )
)</f>
        <v>0</v>
      </c>
      <c r="AZ1285" s="26">
        <f>IF(OR(COUNTIF(AB1285,"&gt;="&amp;1.5)+COUNTIF(AA1285,"&gt;="&amp;1.5)+COUNTIF(Z1285,"&gt;="&amp;1.5)+COUNTIF(Y1285,"&gt;="&amp;1.5)+COUNTIF(X1285,"&gt;="&amp;1.5)&gt;=2,COUNTIF(AB1285,"&gt;="&amp;2)&gt;=1,AND(AA1285&gt;=1.5,AB1285&lt;=0.3,AI1285=0)),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+IFERROR(BA1285*C1285,0),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+IFERROR(BA1285*C1285,0),
IFERROR(AVERAGEIF(Tabela1[[#This Row],[COMPRA PADRÃO]:[COMPRA &gt;30%]],"&gt;"&amp;0,Tabela1[[#This Row],[COMPRA PADRÃO]:[COMPRA &gt;30%]]),
0))/Tabela1[[#This Row],[U/CX]],0)*Tabela1[[#This Row],[U/CX]])</f>
        <v>0</v>
      </c>
      <c r="BA1285" s="36"/>
      <c r="BB1285" s="19"/>
      <c r="BC1285" s="41"/>
      <c r="BD1285" s="43">
        <f t="shared" si="545"/>
        <v>1.3584905660377358</v>
      </c>
      <c r="BE1285" s="44">
        <f>Tabela1[[#This Row],[MÉDIA DIÁRIA]]*180</f>
        <v>244.52830188679243</v>
      </c>
      <c r="BF1285" s="44">
        <f>Tabela1[[#This Row],[MÉDIA DIÁRIA]]*IF(Tabela1[[#This Row],[ABC FAT]]="A",(13*22),IF(Tabela1[[#This Row],[ABC FAT]]="B",(9*22),IF(Tabela1[[#This Row],[ABC FAT]]="C",(3*22),0)))</f>
        <v>89.660377358490564</v>
      </c>
      <c r="BG1285" s="44">
        <f>SUM(Tabela1[[#This Row],[ESTOQUE TOTAL]],Tabela1[[#This Row],[TRÂNSITO TOTAL]])</f>
        <v>3532</v>
      </c>
      <c r="BH128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4.0895061728395063E-3</v>
      </c>
    </row>
    <row r="1286" spans="1:61" x14ac:dyDescent="0.2">
      <c r="A1286" s="4" t="s">
        <v>210</v>
      </c>
      <c r="B1286" s="4" t="s">
        <v>1066</v>
      </c>
      <c r="C1286" s="4">
        <v>20</v>
      </c>
      <c r="D1286" s="4" t="s">
        <v>85</v>
      </c>
      <c r="E1286" s="5"/>
      <c r="F1286" s="4"/>
      <c r="G1286" s="4"/>
      <c r="H1286" s="4"/>
      <c r="I1286" s="4"/>
      <c r="J1286" s="4"/>
      <c r="K1286" s="4"/>
      <c r="L1286" s="4">
        <v>33</v>
      </c>
      <c r="M1286" s="4"/>
      <c r="N1286" s="4"/>
      <c r="O1286" s="4">
        <v>1</v>
      </c>
      <c r="P1286" s="4">
        <v>12</v>
      </c>
      <c r="Q1286" s="13">
        <f t="shared" si="520"/>
        <v>0</v>
      </c>
      <c r="R1286" s="16">
        <f t="shared" si="521"/>
        <v>0</v>
      </c>
      <c r="S1286" s="16">
        <f t="shared" si="522"/>
        <v>0</v>
      </c>
      <c r="T1286" s="16">
        <f t="shared" si="523"/>
        <v>0</v>
      </c>
      <c r="U1286" s="16">
        <f t="shared" si="524"/>
        <v>0</v>
      </c>
      <c r="V1286" s="16">
        <f t="shared" si="525"/>
        <v>0</v>
      </c>
      <c r="W1286" s="16">
        <f t="shared" si="526"/>
        <v>0</v>
      </c>
      <c r="X1286" s="16">
        <f t="shared" si="527"/>
        <v>2.152173913043478</v>
      </c>
      <c r="Y1286" s="16">
        <f t="shared" si="528"/>
        <v>0</v>
      </c>
      <c r="Z1286" s="16">
        <f t="shared" si="529"/>
        <v>0</v>
      </c>
      <c r="AA1286" s="16">
        <f t="shared" si="530"/>
        <v>6.5217391304347824E-2</v>
      </c>
      <c r="AB1286" s="17">
        <f t="shared" si="531"/>
        <v>0.78260869565217384</v>
      </c>
      <c r="AC1286" s="15">
        <v>4955.9399999999996</v>
      </c>
      <c r="AD1286" s="14">
        <f>AVERAGE(Tabela1[[#This Row],[202407-JUL]:[202506-JUN]])</f>
        <v>15.333333333333334</v>
      </c>
      <c r="AE1286" s="14">
        <f t="shared" si="532"/>
        <v>22.5</v>
      </c>
      <c r="AF1286" s="5">
        <v>0</v>
      </c>
      <c r="AG1286" s="6">
        <v>512</v>
      </c>
      <c r="AH1286" s="37">
        <v>0</v>
      </c>
      <c r="AI1286" s="23">
        <f>SUM(Tabela1[[#This Row],[ESTOQUE RJ]:[ESTOQUE SC]])</f>
        <v>512</v>
      </c>
      <c r="AJ1286" s="6">
        <v>0</v>
      </c>
      <c r="AK1286" s="37">
        <v>0</v>
      </c>
      <c r="AL1286" s="24">
        <f>SUM(Tabela1[[#This Row],[QTD CONTAINER]:[QTD FÁBRICA]])</f>
        <v>0</v>
      </c>
      <c r="AM1286" s="18">
        <f t="shared" si="533"/>
        <v>33.391304347826086</v>
      </c>
      <c r="AN1286" s="7">
        <f t="shared" si="534"/>
        <v>0</v>
      </c>
      <c r="AO1286" s="8">
        <f t="shared" si="535"/>
        <v>0</v>
      </c>
      <c r="AP1286" s="9">
        <f t="shared" si="536"/>
        <v>0</v>
      </c>
      <c r="AQ1286" s="25">
        <f t="shared" si="537"/>
        <v>33.391304347826086</v>
      </c>
      <c r="AR1286" s="18">
        <f t="shared" si="538"/>
        <v>22.755555555555556</v>
      </c>
      <c r="AS1286" s="7">
        <f t="shared" si="539"/>
        <v>0</v>
      </c>
      <c r="AT1286" s="8">
        <f t="shared" si="540"/>
        <v>0</v>
      </c>
      <c r="AU1286" s="9">
        <f t="shared" si="541"/>
        <v>0</v>
      </c>
      <c r="AV1286" s="10">
        <f t="shared" si="542"/>
        <v>22.755555555555556</v>
      </c>
      <c r="AW1286" s="22">
        <f t="shared" si="543"/>
        <v>0</v>
      </c>
      <c r="AX1286" s="5">
        <f t="shared" si="544"/>
        <v>0</v>
      </c>
      <c r="AY1286" s="4">
        <f>IF(
  AND(Tabela1[[#This Row],[GRUPO | ITEM]]="PALHETAS",NOT(OR(MID(Tabela1[[#This Row],[ITEM]],1,5)="YN-PF",MID(Tabela1[[#This Row],[ITEM]],1,5)="YN-PC"))),
  0,
  IF(
    ROUNDUP(
      IF(
        IF(D1286="A",13-SUM(AR1286:AU1286),IF(D1286="B",11-SUM(AR1286:AU1286),IF(D1286="C",7-SUM(AR1286:AU1286))))
        &lt;0,
        0,
        IF(D1286="A",13-SUM(AR1286:AU1286),IF(D1286="B",11-SUM(AR1286:AU1286),IF(D1286="C",7-SUM(AR1286:AU1286))))
      )
      *AE1286/C1286, 0
    )
    *C1286 = 0,
    0,
    ROUNDUP(
      IF(
        IF(D1286="A",13-SUM(AR1286:AU1286),IF(D1286="B",11-SUM(AR1286:AU1286),IF(D1286="C",7-SUM(AR1286:AU1286))))
        &lt;0,
        0,
        IF(D1286="A",13-SUM(AR1286:AU1286),IF(D1286="B",11-SUM(AR1286:AU1286),IF(D1286="C",7-SUM(AR1286:AU1286))))
      )
      *AE1286/C1286, 0
    ) *C1286
  )
)</f>
        <v>0</v>
      </c>
      <c r="AZ1286" s="26">
        <f>IF(OR(COUNTIF(AB1286,"&gt;="&amp;1.5)+COUNTIF(AA1286,"&gt;="&amp;1.5)+COUNTIF(Z1286,"&gt;="&amp;1.5)+COUNTIF(Y1286,"&gt;="&amp;1.5)+COUNTIF(X1286,"&gt;="&amp;1.5)&gt;=2,COUNTIF(AB1286,"&gt;="&amp;2)&gt;=1,AND(AA1286&gt;=1.5,AB1286&lt;=0.3,AI1286=0)),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+IFERROR(BA1286*C1286,0),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+IFERROR(BA1286*C1286,0),
IFERROR(AVERAGEIF(Tabela1[[#This Row],[COMPRA PADRÃO]:[COMPRA &gt;30%]],"&gt;"&amp;0,Tabela1[[#This Row],[COMPRA PADRÃO]:[COMPRA &gt;30%]]),
0))/Tabela1[[#This Row],[U/CX]],0)*Tabela1[[#This Row],[U/CX]])</f>
        <v>0</v>
      </c>
      <c r="BA1286" s="36"/>
      <c r="BB1286" s="19"/>
      <c r="BC1286" s="5"/>
      <c r="BD1286" s="43">
        <f t="shared" si="545"/>
        <v>0.17358490566037735</v>
      </c>
      <c r="BE1286" s="44">
        <f>Tabela1[[#This Row],[MÉDIA DIÁRIA]]*180</f>
        <v>31.245283018867923</v>
      </c>
      <c r="BF1286" s="44">
        <f>Tabela1[[#This Row],[MÉDIA DIÁRIA]]*IF(Tabela1[[#This Row],[ABC FAT]]="A",(13*22),IF(Tabela1[[#This Row],[ABC FAT]]="B",(9*22),IF(Tabela1[[#This Row],[ABC FAT]]="C",(3*22),0)))</f>
        <v>11.456603773584906</v>
      </c>
      <c r="BG1286" s="44">
        <f>SUM(Tabela1[[#This Row],[ESTOQUE TOTAL]],Tabela1[[#This Row],[TRÂNSITO TOTAL]])</f>
        <v>512</v>
      </c>
      <c r="BH128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3.2004830917874399E-2</v>
      </c>
    </row>
    <row r="1287" spans="1:61" x14ac:dyDescent="0.2">
      <c r="A1287" s="4" t="s">
        <v>14</v>
      </c>
      <c r="B1287" s="4" t="s">
        <v>1367</v>
      </c>
      <c r="C1287" s="4">
        <v>200</v>
      </c>
      <c r="D1287" s="4" t="s">
        <v>85</v>
      </c>
      <c r="E1287" s="5"/>
      <c r="F1287" s="4"/>
      <c r="G1287" s="4"/>
      <c r="H1287" s="4"/>
      <c r="I1287" s="4"/>
      <c r="J1287" s="4"/>
      <c r="K1287" s="4"/>
      <c r="L1287" s="4"/>
      <c r="M1287" s="4"/>
      <c r="N1287" s="4">
        <v>10</v>
      </c>
      <c r="O1287" s="4">
        <v>230</v>
      </c>
      <c r="P1287" s="4"/>
      <c r="Q1287" s="13">
        <f t="shared" si="520"/>
        <v>0</v>
      </c>
      <c r="R1287" s="16">
        <f t="shared" si="521"/>
        <v>0</v>
      </c>
      <c r="S1287" s="16">
        <f t="shared" si="522"/>
        <v>0</v>
      </c>
      <c r="T1287" s="16">
        <f t="shared" si="523"/>
        <v>0</v>
      </c>
      <c r="U1287" s="16">
        <f t="shared" si="524"/>
        <v>0</v>
      </c>
      <c r="V1287" s="16">
        <f t="shared" si="525"/>
        <v>0</v>
      </c>
      <c r="W1287" s="16">
        <f t="shared" si="526"/>
        <v>0</v>
      </c>
      <c r="X1287" s="16">
        <f t="shared" si="527"/>
        <v>0</v>
      </c>
      <c r="Y1287" s="16">
        <f t="shared" si="528"/>
        <v>0</v>
      </c>
      <c r="Z1287" s="16">
        <f t="shared" si="529"/>
        <v>8.3333333333333329E-2</v>
      </c>
      <c r="AA1287" s="16">
        <f t="shared" si="530"/>
        <v>1.9166666666666667</v>
      </c>
      <c r="AB1287" s="17">
        <f t="shared" si="531"/>
        <v>0</v>
      </c>
      <c r="AC1287" s="15">
        <v>1919.8</v>
      </c>
      <c r="AD1287" s="14">
        <f>AVERAGE(Tabela1[[#This Row],[202407-JUL]:[202506-JUN]])</f>
        <v>120</v>
      </c>
      <c r="AE1287" s="14">
        <f t="shared" si="532"/>
        <v>230</v>
      </c>
      <c r="AF1287" s="5">
        <v>0</v>
      </c>
      <c r="AG1287" s="6">
        <v>2660</v>
      </c>
      <c r="AH1287" s="37">
        <v>0</v>
      </c>
      <c r="AI1287" s="23">
        <f>SUM(Tabela1[[#This Row],[ESTOQUE RJ]:[ESTOQUE SC]])</f>
        <v>2660</v>
      </c>
      <c r="AJ1287" s="6">
        <v>0</v>
      </c>
      <c r="AK1287" s="37">
        <v>0</v>
      </c>
      <c r="AL1287" s="24">
        <f>SUM(Tabela1[[#This Row],[QTD CONTAINER]:[QTD FÁBRICA]])</f>
        <v>0</v>
      </c>
      <c r="AM1287" s="18">
        <f t="shared" si="533"/>
        <v>22.166666666666668</v>
      </c>
      <c r="AN1287" s="7">
        <f t="shared" si="534"/>
        <v>0</v>
      </c>
      <c r="AO1287" s="8">
        <f t="shared" si="535"/>
        <v>0</v>
      </c>
      <c r="AP1287" s="9">
        <f t="shared" si="536"/>
        <v>0</v>
      </c>
      <c r="AQ1287" s="25">
        <f t="shared" si="537"/>
        <v>22.166666666666668</v>
      </c>
      <c r="AR1287" s="18">
        <f t="shared" si="538"/>
        <v>11.565217391304348</v>
      </c>
      <c r="AS1287" s="7">
        <f t="shared" si="539"/>
        <v>0</v>
      </c>
      <c r="AT1287" s="8">
        <f t="shared" si="540"/>
        <v>0</v>
      </c>
      <c r="AU1287" s="9">
        <f t="shared" si="541"/>
        <v>0</v>
      </c>
      <c r="AV1287" s="10">
        <f t="shared" si="542"/>
        <v>11.565217391304348</v>
      </c>
      <c r="AW1287" s="22">
        <f t="shared" si="543"/>
        <v>0</v>
      </c>
      <c r="AX1287" s="5">
        <f t="shared" si="544"/>
        <v>0</v>
      </c>
      <c r="AY1287" s="4">
        <f>IF(
  AND(Tabela1[[#This Row],[GRUPO | ITEM]]="PALHETAS",NOT(OR(MID(Tabela1[[#This Row],[ITEM]],1,5)="YN-PF",MID(Tabela1[[#This Row],[ITEM]],1,5)="YN-PC"))),
  0,
  IF(
    ROUNDUP(
      IF(
        IF(D1287="A",13-SUM(AR1287:AU1287),IF(D1287="B",11-SUM(AR1287:AU1287),IF(D1287="C",7-SUM(AR1287:AU1287))))
        &lt;0,
        0,
        IF(D1287="A",13-SUM(AR1287:AU1287),IF(D1287="B",11-SUM(AR1287:AU1287),IF(D1287="C",7-SUM(AR1287:AU1287))))
      )
      *AE1287/C1287, 0
    )
    *C1287 = 0,
    0,
    ROUNDUP(
      IF(
        IF(D1287="A",13-SUM(AR1287:AU1287),IF(D1287="B",11-SUM(AR1287:AU1287),IF(D1287="C",7-SUM(AR1287:AU1287))))
        &lt;0,
        0,
        IF(D1287="A",13-SUM(AR1287:AU1287),IF(D1287="B",11-SUM(AR1287:AU1287),IF(D1287="C",7-SUM(AR1287:AU1287))))
      )
      *AE1287/C1287, 0
    ) *C1287
  )
)</f>
        <v>0</v>
      </c>
      <c r="AZ1287" s="26">
        <f>IF(OR(COUNTIF(AB1287,"&gt;="&amp;1.5)+COUNTIF(AA1287,"&gt;="&amp;1.5)+COUNTIF(Z1287,"&gt;="&amp;1.5)+COUNTIF(Y1287,"&gt;="&amp;1.5)+COUNTIF(X1287,"&gt;="&amp;1.5)&gt;=2,COUNTIF(AB1287,"&gt;="&amp;2)&gt;=1,AND(AA1287&gt;=1.5,AB1287&lt;=0.3,AI1287=0)),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+IFERROR(BA1287*C1287,0),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+IFERROR(BA1287*C1287,0),
IFERROR(AVERAGEIF(Tabela1[[#This Row],[COMPRA PADRÃO]:[COMPRA &gt;30%]],"&gt;"&amp;0,Tabela1[[#This Row],[COMPRA PADRÃO]:[COMPRA &gt;30%]]),
0))/Tabela1[[#This Row],[U/CX]],0)*Tabela1[[#This Row],[U/CX]])</f>
        <v>0</v>
      </c>
      <c r="BA1287" s="36"/>
      <c r="BB1287" s="19"/>
      <c r="BC1287" s="5"/>
      <c r="BD1287" s="43">
        <f t="shared" si="545"/>
        <v>0.90566037735849059</v>
      </c>
      <c r="BE1287" s="44">
        <f>Tabela1[[#This Row],[MÉDIA DIÁRIA]]*180</f>
        <v>163.01886792452831</v>
      </c>
      <c r="BF1287" s="44">
        <f>Tabela1[[#This Row],[MÉDIA DIÁRIA]]*IF(Tabela1[[#This Row],[ABC FAT]]="A",(13*22),IF(Tabela1[[#This Row],[ABC FAT]]="B",(9*22),IF(Tabela1[[#This Row],[ABC FAT]]="C",(3*22),0)))</f>
        <v>59.773584905660378</v>
      </c>
      <c r="BG1287" s="44">
        <f>SUM(Tabela1[[#This Row],[ESTOQUE TOTAL]],Tabela1[[#This Row],[TRÂNSITO TOTAL]])</f>
        <v>2660</v>
      </c>
      <c r="BH128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6.1342592592592594E-3</v>
      </c>
    </row>
    <row r="1288" spans="1:61" x14ac:dyDescent="0.2">
      <c r="A1288" s="4" t="s">
        <v>210</v>
      </c>
      <c r="B1288" s="4" t="s">
        <v>1153</v>
      </c>
      <c r="C1288" s="4">
        <v>20</v>
      </c>
      <c r="D1288" s="4" t="s">
        <v>85</v>
      </c>
      <c r="E1288" s="5"/>
      <c r="F1288" s="4"/>
      <c r="G1288" s="4"/>
      <c r="H1288" s="4"/>
      <c r="I1288" s="4"/>
      <c r="J1288" s="4"/>
      <c r="K1288" s="4"/>
      <c r="L1288" s="4">
        <v>2</v>
      </c>
      <c r="M1288" s="4"/>
      <c r="N1288" s="4">
        <v>2</v>
      </c>
      <c r="O1288" s="4"/>
      <c r="P1288" s="4">
        <v>12</v>
      </c>
      <c r="Q1288" s="13">
        <f t="shared" si="520"/>
        <v>0</v>
      </c>
      <c r="R1288" s="16">
        <f t="shared" si="521"/>
        <v>0</v>
      </c>
      <c r="S1288" s="16">
        <f t="shared" si="522"/>
        <v>0</v>
      </c>
      <c r="T1288" s="16">
        <f t="shared" si="523"/>
        <v>0</v>
      </c>
      <c r="U1288" s="16">
        <f t="shared" si="524"/>
        <v>0</v>
      </c>
      <c r="V1288" s="16">
        <f t="shared" si="525"/>
        <v>0</v>
      </c>
      <c r="W1288" s="16">
        <f t="shared" si="526"/>
        <v>0</v>
      </c>
      <c r="X1288" s="16">
        <f t="shared" si="527"/>
        <v>0.375</v>
      </c>
      <c r="Y1288" s="16">
        <f t="shared" si="528"/>
        <v>0</v>
      </c>
      <c r="Z1288" s="16">
        <f t="shared" si="529"/>
        <v>0.375</v>
      </c>
      <c r="AA1288" s="16">
        <f t="shared" si="530"/>
        <v>0</v>
      </c>
      <c r="AB1288" s="17">
        <f t="shared" si="531"/>
        <v>2.25</v>
      </c>
      <c r="AC1288" s="15">
        <v>2866.34</v>
      </c>
      <c r="AD1288" s="14">
        <f>AVERAGE(Tabela1[[#This Row],[202407-JUL]:[202506-JUN]])</f>
        <v>5.333333333333333</v>
      </c>
      <c r="AE1288" s="14">
        <f t="shared" si="532"/>
        <v>5.333333333333333</v>
      </c>
      <c r="AF1288" s="5">
        <v>0</v>
      </c>
      <c r="AG1288" s="6">
        <v>184</v>
      </c>
      <c r="AH1288" s="37">
        <v>0</v>
      </c>
      <c r="AI1288" s="23">
        <f>SUM(Tabela1[[#This Row],[ESTOQUE RJ]:[ESTOQUE SC]])</f>
        <v>184</v>
      </c>
      <c r="AJ1288" s="6">
        <v>0</v>
      </c>
      <c r="AK1288" s="37">
        <v>0</v>
      </c>
      <c r="AL1288" s="24">
        <f>SUM(Tabela1[[#This Row],[QTD CONTAINER]:[QTD FÁBRICA]])</f>
        <v>0</v>
      </c>
      <c r="AM1288" s="18">
        <f t="shared" si="533"/>
        <v>34.5</v>
      </c>
      <c r="AN1288" s="7">
        <f t="shared" si="534"/>
        <v>0</v>
      </c>
      <c r="AO1288" s="8">
        <f t="shared" si="535"/>
        <v>0</v>
      </c>
      <c r="AP1288" s="9">
        <f t="shared" si="536"/>
        <v>0</v>
      </c>
      <c r="AQ1288" s="25">
        <f t="shared" si="537"/>
        <v>34.5</v>
      </c>
      <c r="AR1288" s="18">
        <f t="shared" si="538"/>
        <v>34.5</v>
      </c>
      <c r="AS1288" s="7">
        <f t="shared" si="539"/>
        <v>0</v>
      </c>
      <c r="AT1288" s="8">
        <f t="shared" si="540"/>
        <v>0</v>
      </c>
      <c r="AU1288" s="9">
        <f t="shared" si="541"/>
        <v>0</v>
      </c>
      <c r="AV1288" s="10">
        <f t="shared" si="542"/>
        <v>34.5</v>
      </c>
      <c r="AW1288" s="22">
        <f t="shared" si="543"/>
        <v>7.5</v>
      </c>
      <c r="AX1288" s="5">
        <f t="shared" si="544"/>
        <v>0</v>
      </c>
      <c r="AY1288" s="4">
        <f>IF(
  AND(Tabela1[[#This Row],[GRUPO | ITEM]]="PALHETAS",NOT(OR(MID(Tabela1[[#This Row],[ITEM]],1,5)="YN-PF",MID(Tabela1[[#This Row],[ITEM]],1,5)="YN-PC"))),
  0,
  IF(
    ROUNDUP(
      IF(
        IF(D1288="A",13-SUM(AR1288:AU1288),IF(D1288="B",11-SUM(AR1288:AU1288),IF(D1288="C",7-SUM(AR1288:AU1288))))
        &lt;0,
        0,
        IF(D1288="A",13-SUM(AR1288:AU1288),IF(D1288="B",11-SUM(AR1288:AU1288),IF(D1288="C",7-SUM(AR1288:AU1288))))
      )
      *AE1288/C1288, 0
    )
    *C1288 = 0,
    0,
    ROUNDUP(
      IF(
        IF(D1288="A",13-SUM(AR1288:AU1288),IF(D1288="B",11-SUM(AR1288:AU1288),IF(D1288="C",7-SUM(AR1288:AU1288))))
        &lt;0,
        0,
        IF(D1288="A",13-SUM(AR1288:AU1288),IF(D1288="B",11-SUM(AR1288:AU1288),IF(D1288="C",7-SUM(AR1288:AU1288))))
      )
      *AE1288/C1288, 0
    ) *C1288
  )
)</f>
        <v>0</v>
      </c>
      <c r="AZ1288" s="26">
        <f>IF(OR(COUNTIF(AB1288,"&gt;="&amp;1.5)+COUNTIF(AA1288,"&gt;="&amp;1.5)+COUNTIF(Z1288,"&gt;="&amp;1.5)+COUNTIF(Y1288,"&gt;="&amp;1.5)+COUNTIF(X1288,"&gt;="&amp;1.5)&gt;=2,COUNTIF(AB1288,"&gt;="&amp;2)&gt;=1,AND(AA1288&gt;=1.5,AB1288&lt;=0.3,AI1288=0)),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+IFERROR(BA1288*C1288,0),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+IFERROR(BA1288*C1288,0),
IFERROR(AVERAGEIF(Tabela1[[#This Row],[COMPRA PADRÃO]:[COMPRA &gt;30%]],"&gt;"&amp;0,Tabela1[[#This Row],[COMPRA PADRÃO]:[COMPRA &gt;30%]]),
0))/Tabela1[[#This Row],[U/CX]],0)*Tabela1[[#This Row],[U/CX]])</f>
        <v>40</v>
      </c>
      <c r="BA1288" s="36"/>
      <c r="BB1288" s="19"/>
      <c r="BC1288" s="5"/>
      <c r="BD1288" s="43">
        <f t="shared" si="545"/>
        <v>6.0377358490566038E-2</v>
      </c>
      <c r="BE1288" s="44">
        <f>Tabela1[[#This Row],[MÉDIA DIÁRIA]]*180</f>
        <v>10.867924528301886</v>
      </c>
      <c r="BF1288" s="44">
        <f>Tabela1[[#This Row],[MÉDIA DIÁRIA]]*IF(Tabela1[[#This Row],[ABC FAT]]="A",(13*22),IF(Tabela1[[#This Row],[ABC FAT]]="B",(9*22),IF(Tabela1[[#This Row],[ABC FAT]]="C",(3*22),0)))</f>
        <v>3.9849056603773585</v>
      </c>
      <c r="BG1288" s="44">
        <f>SUM(Tabela1[[#This Row],[ESTOQUE TOTAL]],Tabela1[[#This Row],[TRÂNSITO TOTAL]])</f>
        <v>184</v>
      </c>
      <c r="BH128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9.2013888888888895E-2</v>
      </c>
    </row>
    <row r="1289" spans="1:61" x14ac:dyDescent="0.2">
      <c r="A1289" s="4" t="s">
        <v>1149</v>
      </c>
      <c r="B1289" s="4" t="s">
        <v>1409</v>
      </c>
      <c r="C1289" s="4">
        <v>50</v>
      </c>
      <c r="D1289" s="4" t="s">
        <v>85</v>
      </c>
      <c r="E1289" s="5"/>
      <c r="F1289" s="4"/>
      <c r="G1289" s="4"/>
      <c r="H1289" s="4"/>
      <c r="I1289" s="4"/>
      <c r="J1289" s="4"/>
      <c r="K1289" s="4"/>
      <c r="L1289" s="4"/>
      <c r="M1289" s="4"/>
      <c r="N1289" s="4"/>
      <c r="O1289" s="4">
        <v>2</v>
      </c>
      <c r="P1289" s="4">
        <v>2</v>
      </c>
      <c r="Q1289" s="13">
        <f t="shared" si="520"/>
        <v>0</v>
      </c>
      <c r="R1289" s="16">
        <f t="shared" si="521"/>
        <v>0</v>
      </c>
      <c r="S1289" s="16">
        <f t="shared" si="522"/>
        <v>0</v>
      </c>
      <c r="T1289" s="16">
        <f t="shared" si="523"/>
        <v>0</v>
      </c>
      <c r="U1289" s="16">
        <f t="shared" si="524"/>
        <v>0</v>
      </c>
      <c r="V1289" s="16">
        <f t="shared" si="525"/>
        <v>0</v>
      </c>
      <c r="W1289" s="16">
        <f t="shared" si="526"/>
        <v>0</v>
      </c>
      <c r="X1289" s="16">
        <f t="shared" si="527"/>
        <v>0</v>
      </c>
      <c r="Y1289" s="16">
        <f t="shared" si="528"/>
        <v>0</v>
      </c>
      <c r="Z1289" s="16">
        <f t="shared" si="529"/>
        <v>0</v>
      </c>
      <c r="AA1289" s="16">
        <f t="shared" si="530"/>
        <v>1</v>
      </c>
      <c r="AB1289" s="17">
        <f t="shared" si="531"/>
        <v>1</v>
      </c>
      <c r="AC1289" s="15">
        <v>120.84</v>
      </c>
      <c r="AD1289" s="14">
        <f>AVERAGE(Tabela1[[#This Row],[202407-JUL]:[202506-JUN]])</f>
        <v>2</v>
      </c>
      <c r="AE1289" s="14">
        <f t="shared" si="532"/>
        <v>2</v>
      </c>
      <c r="AF1289" s="5">
        <v>0</v>
      </c>
      <c r="AG1289" s="6">
        <v>46</v>
      </c>
      <c r="AH1289" s="37">
        <v>0</v>
      </c>
      <c r="AI1289" s="23">
        <f>SUM(Tabela1[[#This Row],[ESTOQUE RJ]:[ESTOQUE SC]])</f>
        <v>46</v>
      </c>
      <c r="AJ1289" s="6">
        <v>0</v>
      </c>
      <c r="AK1289" s="37">
        <v>0</v>
      </c>
      <c r="AL1289" s="24">
        <f>SUM(Tabela1[[#This Row],[QTD CONTAINER]:[QTD FÁBRICA]])</f>
        <v>0</v>
      </c>
      <c r="AM1289" s="18">
        <f t="shared" si="533"/>
        <v>23</v>
      </c>
      <c r="AN1289" s="7">
        <f t="shared" si="534"/>
        <v>0</v>
      </c>
      <c r="AO1289" s="8">
        <f t="shared" si="535"/>
        <v>0</v>
      </c>
      <c r="AP1289" s="9">
        <f t="shared" si="536"/>
        <v>0</v>
      </c>
      <c r="AQ1289" s="25">
        <f t="shared" si="537"/>
        <v>23</v>
      </c>
      <c r="AR1289" s="18">
        <f t="shared" si="538"/>
        <v>23</v>
      </c>
      <c r="AS1289" s="7">
        <f t="shared" si="539"/>
        <v>0</v>
      </c>
      <c r="AT1289" s="8">
        <f t="shared" si="540"/>
        <v>0</v>
      </c>
      <c r="AU1289" s="9">
        <f t="shared" si="541"/>
        <v>0</v>
      </c>
      <c r="AV1289" s="10">
        <f t="shared" si="542"/>
        <v>23</v>
      </c>
      <c r="AW1289" s="22">
        <f t="shared" si="543"/>
        <v>0</v>
      </c>
      <c r="AX1289" s="5">
        <f t="shared" si="544"/>
        <v>0</v>
      </c>
      <c r="AY1289" s="4">
        <f>IF(
  AND(Tabela1[[#This Row],[GRUPO | ITEM]]="PALHETAS",NOT(OR(MID(Tabela1[[#This Row],[ITEM]],1,5)="YN-PF",MID(Tabela1[[#This Row],[ITEM]],1,5)="YN-PC"))),
  0,
  IF(
    ROUNDUP(
      IF(
        IF(D1289="A",13-SUM(AR1289:AU1289),IF(D1289="B",11-SUM(AR1289:AU1289),IF(D1289="C",7-SUM(AR1289:AU1289))))
        &lt;0,
        0,
        IF(D1289="A",13-SUM(AR1289:AU1289),IF(D1289="B",11-SUM(AR1289:AU1289),IF(D1289="C",7-SUM(AR1289:AU1289))))
      )
      *AE1289/C1289, 0
    )
    *C1289 = 0,
    0,
    ROUNDUP(
      IF(
        IF(D1289="A",13-SUM(AR1289:AU1289),IF(D1289="B",11-SUM(AR1289:AU1289),IF(D1289="C",7-SUM(AR1289:AU1289))))
        &lt;0,
        0,
        IF(D1289="A",13-SUM(AR1289:AU1289),IF(D1289="B",11-SUM(AR1289:AU1289),IF(D1289="C",7-SUM(AR1289:AU1289))))
      )
      *AE1289/C1289, 0
    ) *C1289
  )
)</f>
        <v>0</v>
      </c>
      <c r="AZ1289" s="26">
        <f>IF(OR(COUNTIF(AB1289,"&gt;="&amp;1.5)+COUNTIF(AA1289,"&gt;="&amp;1.5)+COUNTIF(Z1289,"&gt;="&amp;1.5)+COUNTIF(Y1289,"&gt;="&amp;1.5)+COUNTIF(X1289,"&gt;="&amp;1.5)&gt;=2,COUNTIF(AB1289,"&gt;="&amp;2)&gt;=1,AND(AA1289&gt;=1.5,AB1289&lt;=0.3,AI1289=0)),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+IFERROR(BA1289*C1289,0),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+IFERROR(BA1289*C1289,0),
IFERROR(AVERAGEIF(Tabela1[[#This Row],[COMPRA PADRÃO]:[COMPRA &gt;30%]],"&gt;"&amp;0,Tabela1[[#This Row],[COMPRA PADRÃO]:[COMPRA &gt;30%]]),
0))/Tabela1[[#This Row],[U/CX]],0)*Tabela1[[#This Row],[U/CX]])</f>
        <v>0</v>
      </c>
      <c r="BA1289" s="36"/>
      <c r="BB1289" s="19"/>
      <c r="BC1289" s="41"/>
      <c r="BD1289" s="43">
        <f t="shared" si="545"/>
        <v>1.509433962264151E-2</v>
      </c>
      <c r="BE1289" s="44">
        <f>Tabela1[[#This Row],[MÉDIA DIÁRIA]]*180</f>
        <v>2.7169811320754715</v>
      </c>
      <c r="BF1289" s="44">
        <f>Tabela1[[#This Row],[MÉDIA DIÁRIA]]*IF(Tabela1[[#This Row],[ABC FAT]]="A",(13*22),IF(Tabela1[[#This Row],[ABC FAT]]="B",(9*22),IF(Tabela1[[#This Row],[ABC FAT]]="C",(3*22),0)))</f>
        <v>0.99622641509433962</v>
      </c>
      <c r="BG1289" s="44">
        <f>SUM(Tabela1[[#This Row],[ESTOQUE TOTAL]],Tabela1[[#This Row],[TRÂNSITO TOTAL]])</f>
        <v>46</v>
      </c>
      <c r="BH128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8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0.36805555555555558</v>
      </c>
    </row>
    <row r="1290" spans="1:61" x14ac:dyDescent="0.2">
      <c r="A1290" s="4" t="s">
        <v>1149</v>
      </c>
      <c r="B1290" s="4" t="s">
        <v>1416</v>
      </c>
      <c r="C1290" s="4">
        <v>50</v>
      </c>
      <c r="D1290" s="4" t="s">
        <v>85</v>
      </c>
      <c r="E1290" s="5"/>
      <c r="F1290" s="4"/>
      <c r="G1290" s="4"/>
      <c r="H1290" s="4"/>
      <c r="I1290" s="4"/>
      <c r="J1290" s="4"/>
      <c r="K1290" s="4"/>
      <c r="L1290" s="4"/>
      <c r="M1290" s="4"/>
      <c r="N1290" s="4"/>
      <c r="O1290" s="4">
        <v>2</v>
      </c>
      <c r="P1290" s="4">
        <v>2</v>
      </c>
      <c r="Q1290" s="13">
        <f t="shared" si="520"/>
        <v>0</v>
      </c>
      <c r="R1290" s="16">
        <f t="shared" si="521"/>
        <v>0</v>
      </c>
      <c r="S1290" s="16">
        <f t="shared" si="522"/>
        <v>0</v>
      </c>
      <c r="T1290" s="16">
        <f t="shared" si="523"/>
        <v>0</v>
      </c>
      <c r="U1290" s="16">
        <f t="shared" si="524"/>
        <v>0</v>
      </c>
      <c r="V1290" s="16">
        <f t="shared" si="525"/>
        <v>0</v>
      </c>
      <c r="W1290" s="16">
        <f t="shared" si="526"/>
        <v>0</v>
      </c>
      <c r="X1290" s="16">
        <f t="shared" si="527"/>
        <v>0</v>
      </c>
      <c r="Y1290" s="16">
        <f t="shared" si="528"/>
        <v>0</v>
      </c>
      <c r="Z1290" s="16">
        <f t="shared" si="529"/>
        <v>0</v>
      </c>
      <c r="AA1290" s="16">
        <f t="shared" si="530"/>
        <v>1</v>
      </c>
      <c r="AB1290" s="17">
        <f t="shared" si="531"/>
        <v>1</v>
      </c>
      <c r="AC1290" s="15">
        <v>120.84</v>
      </c>
      <c r="AD1290" s="14">
        <f>AVERAGE(Tabela1[[#This Row],[202407-JUL]:[202506-JUN]])</f>
        <v>2</v>
      </c>
      <c r="AE1290" s="14">
        <f t="shared" si="532"/>
        <v>2</v>
      </c>
      <c r="AF1290" s="5">
        <v>0</v>
      </c>
      <c r="AG1290" s="6">
        <v>46</v>
      </c>
      <c r="AH1290" s="37">
        <v>0</v>
      </c>
      <c r="AI1290" s="23">
        <f>SUM(Tabela1[[#This Row],[ESTOQUE RJ]:[ESTOQUE SC]])</f>
        <v>46</v>
      </c>
      <c r="AJ1290" s="6">
        <v>0</v>
      </c>
      <c r="AK1290" s="37">
        <v>0</v>
      </c>
      <c r="AL1290" s="24">
        <f>SUM(Tabela1[[#This Row],[QTD CONTAINER]:[QTD FÁBRICA]])</f>
        <v>0</v>
      </c>
      <c r="AM1290" s="18">
        <f t="shared" si="533"/>
        <v>23</v>
      </c>
      <c r="AN1290" s="7">
        <f t="shared" si="534"/>
        <v>0</v>
      </c>
      <c r="AO1290" s="8">
        <f t="shared" si="535"/>
        <v>0</v>
      </c>
      <c r="AP1290" s="9">
        <f t="shared" si="536"/>
        <v>0</v>
      </c>
      <c r="AQ1290" s="25">
        <f t="shared" si="537"/>
        <v>23</v>
      </c>
      <c r="AR1290" s="18">
        <f t="shared" si="538"/>
        <v>23</v>
      </c>
      <c r="AS1290" s="7">
        <f t="shared" si="539"/>
        <v>0</v>
      </c>
      <c r="AT1290" s="8">
        <f t="shared" si="540"/>
        <v>0</v>
      </c>
      <c r="AU1290" s="9">
        <f t="shared" si="541"/>
        <v>0</v>
      </c>
      <c r="AV1290" s="10">
        <f t="shared" si="542"/>
        <v>23</v>
      </c>
      <c r="AW1290" s="22">
        <f t="shared" si="543"/>
        <v>0</v>
      </c>
      <c r="AX1290" s="5">
        <f t="shared" si="544"/>
        <v>0</v>
      </c>
      <c r="AY1290" s="4">
        <f>IF(
  AND(Tabela1[[#This Row],[GRUPO | ITEM]]="PALHETAS",NOT(OR(MID(Tabela1[[#This Row],[ITEM]],1,5)="YN-PF",MID(Tabela1[[#This Row],[ITEM]],1,5)="YN-PC"))),
  0,
  IF(
    ROUNDUP(
      IF(
        IF(D1290="A",13-SUM(AR1290:AU1290),IF(D1290="B",11-SUM(AR1290:AU1290),IF(D1290="C",7-SUM(AR1290:AU1290))))
        &lt;0,
        0,
        IF(D1290="A",13-SUM(AR1290:AU1290),IF(D1290="B",11-SUM(AR1290:AU1290),IF(D1290="C",7-SUM(AR1290:AU1290))))
      )
      *AE1290/C1290, 0
    )
    *C1290 = 0,
    0,
    ROUNDUP(
      IF(
        IF(D1290="A",13-SUM(AR1290:AU1290),IF(D1290="B",11-SUM(AR1290:AU1290),IF(D1290="C",7-SUM(AR1290:AU1290))))
        &lt;0,
        0,
        IF(D1290="A",13-SUM(AR1290:AU1290),IF(D1290="B",11-SUM(AR1290:AU1290),IF(D1290="C",7-SUM(AR1290:AU1290))))
      )
      *AE1290/C1290, 0
    ) *C1290
  )
)</f>
        <v>0</v>
      </c>
      <c r="AZ1290" s="26">
        <f>IF(OR(COUNTIF(AB1290,"&gt;="&amp;1.5)+COUNTIF(AA1290,"&gt;="&amp;1.5)+COUNTIF(Z1290,"&gt;="&amp;1.5)+COUNTIF(Y1290,"&gt;="&amp;1.5)+COUNTIF(X1290,"&gt;="&amp;1.5)&gt;=2,COUNTIF(AB1290,"&gt;="&amp;2)&gt;=1,AND(AA1290&gt;=1.5,AB1290&lt;=0.3,AI1290=0)),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+IFERROR(BA1290*C1290,0),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+IFERROR(BA1290*C1290,0),
IFERROR(AVERAGEIF(Tabela1[[#This Row],[COMPRA PADRÃO]:[COMPRA &gt;30%]],"&gt;"&amp;0,Tabela1[[#This Row],[COMPRA PADRÃO]:[COMPRA &gt;30%]]),
0))/Tabela1[[#This Row],[U/CX]],0)*Tabela1[[#This Row],[U/CX]])</f>
        <v>0</v>
      </c>
      <c r="BA1290" s="36"/>
      <c r="BB1290" s="19"/>
      <c r="BC1290" s="41"/>
      <c r="BD1290" s="43">
        <f t="shared" si="545"/>
        <v>1.509433962264151E-2</v>
      </c>
      <c r="BE1290" s="44">
        <f>Tabela1[[#This Row],[MÉDIA DIÁRIA]]*180</f>
        <v>2.7169811320754715</v>
      </c>
      <c r="BF1290" s="44">
        <f>Tabela1[[#This Row],[MÉDIA DIÁRIA]]*IF(Tabela1[[#This Row],[ABC FAT]]="A",(13*22),IF(Tabela1[[#This Row],[ABC FAT]]="B",(9*22),IF(Tabela1[[#This Row],[ABC FAT]]="C",(3*22),0)))</f>
        <v>0.99622641509433962</v>
      </c>
      <c r="BG1290" s="44">
        <f>SUM(Tabela1[[#This Row],[ESTOQUE TOTAL]],Tabela1[[#This Row],[TRÂNSITO TOTAL]])</f>
        <v>46</v>
      </c>
      <c r="BH129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0.36805555555555558</v>
      </c>
    </row>
    <row r="1291" spans="1:61" x14ac:dyDescent="0.2">
      <c r="A1291" s="4" t="s">
        <v>1149</v>
      </c>
      <c r="B1291" s="4" t="s">
        <v>1420</v>
      </c>
      <c r="C1291" s="4">
        <v>50</v>
      </c>
      <c r="D1291" s="4" t="s">
        <v>85</v>
      </c>
      <c r="E1291" s="5"/>
      <c r="F1291" s="4"/>
      <c r="G1291" s="4"/>
      <c r="H1291" s="4"/>
      <c r="I1291" s="4"/>
      <c r="J1291" s="4"/>
      <c r="K1291" s="4"/>
      <c r="L1291" s="4"/>
      <c r="M1291" s="4"/>
      <c r="N1291" s="4"/>
      <c r="O1291" s="4">
        <v>2</v>
      </c>
      <c r="P1291" s="4">
        <v>2</v>
      </c>
      <c r="Q1291" s="13">
        <f t="shared" si="520"/>
        <v>0</v>
      </c>
      <c r="R1291" s="16">
        <f t="shared" si="521"/>
        <v>0</v>
      </c>
      <c r="S1291" s="16">
        <f t="shared" si="522"/>
        <v>0</v>
      </c>
      <c r="T1291" s="16">
        <f t="shared" si="523"/>
        <v>0</v>
      </c>
      <c r="U1291" s="16">
        <f t="shared" si="524"/>
        <v>0</v>
      </c>
      <c r="V1291" s="16">
        <f t="shared" si="525"/>
        <v>0</v>
      </c>
      <c r="W1291" s="16">
        <f t="shared" si="526"/>
        <v>0</v>
      </c>
      <c r="X1291" s="16">
        <f t="shared" si="527"/>
        <v>0</v>
      </c>
      <c r="Y1291" s="16">
        <f t="shared" si="528"/>
        <v>0</v>
      </c>
      <c r="Z1291" s="16">
        <f t="shared" si="529"/>
        <v>0</v>
      </c>
      <c r="AA1291" s="16">
        <f t="shared" si="530"/>
        <v>1</v>
      </c>
      <c r="AB1291" s="17">
        <f t="shared" si="531"/>
        <v>1</v>
      </c>
      <c r="AC1291" s="15">
        <v>120.84</v>
      </c>
      <c r="AD1291" s="14">
        <f>AVERAGE(Tabela1[[#This Row],[202407-JUL]:[202506-JUN]])</f>
        <v>2</v>
      </c>
      <c r="AE1291" s="14">
        <f t="shared" si="532"/>
        <v>2</v>
      </c>
      <c r="AF1291" s="5">
        <v>0</v>
      </c>
      <c r="AG1291" s="6">
        <v>46</v>
      </c>
      <c r="AH1291" s="37">
        <v>0</v>
      </c>
      <c r="AI1291" s="23">
        <f>SUM(Tabela1[[#This Row],[ESTOQUE RJ]:[ESTOQUE SC]])</f>
        <v>46</v>
      </c>
      <c r="AJ1291" s="6">
        <v>0</v>
      </c>
      <c r="AK1291" s="37">
        <v>0</v>
      </c>
      <c r="AL1291" s="24">
        <f>SUM(Tabela1[[#This Row],[QTD CONTAINER]:[QTD FÁBRICA]])</f>
        <v>0</v>
      </c>
      <c r="AM1291" s="18">
        <f t="shared" si="533"/>
        <v>23</v>
      </c>
      <c r="AN1291" s="7">
        <f t="shared" si="534"/>
        <v>0</v>
      </c>
      <c r="AO1291" s="8">
        <f t="shared" si="535"/>
        <v>0</v>
      </c>
      <c r="AP1291" s="9">
        <f t="shared" si="536"/>
        <v>0</v>
      </c>
      <c r="AQ1291" s="25">
        <f t="shared" si="537"/>
        <v>23</v>
      </c>
      <c r="AR1291" s="18">
        <f t="shared" si="538"/>
        <v>23</v>
      </c>
      <c r="AS1291" s="7">
        <f t="shared" si="539"/>
        <v>0</v>
      </c>
      <c r="AT1291" s="8">
        <f t="shared" si="540"/>
        <v>0</v>
      </c>
      <c r="AU1291" s="9">
        <f t="shared" si="541"/>
        <v>0</v>
      </c>
      <c r="AV1291" s="10">
        <f t="shared" si="542"/>
        <v>23</v>
      </c>
      <c r="AW1291" s="22">
        <f t="shared" si="543"/>
        <v>0</v>
      </c>
      <c r="AX1291" s="5">
        <f t="shared" si="544"/>
        <v>0</v>
      </c>
      <c r="AY1291" s="4">
        <f>IF(
  AND(Tabela1[[#This Row],[GRUPO | ITEM]]="PALHETAS",NOT(OR(MID(Tabela1[[#This Row],[ITEM]],1,5)="YN-PF",MID(Tabela1[[#This Row],[ITEM]],1,5)="YN-PC"))),
  0,
  IF(
    ROUNDUP(
      IF(
        IF(D1291="A",13-SUM(AR1291:AU1291),IF(D1291="B",11-SUM(AR1291:AU1291),IF(D1291="C",7-SUM(AR1291:AU1291))))
        &lt;0,
        0,
        IF(D1291="A",13-SUM(AR1291:AU1291),IF(D1291="B",11-SUM(AR1291:AU1291),IF(D1291="C",7-SUM(AR1291:AU1291))))
      )
      *AE1291/C1291, 0
    )
    *C1291 = 0,
    0,
    ROUNDUP(
      IF(
        IF(D1291="A",13-SUM(AR1291:AU1291),IF(D1291="B",11-SUM(AR1291:AU1291),IF(D1291="C",7-SUM(AR1291:AU1291))))
        &lt;0,
        0,
        IF(D1291="A",13-SUM(AR1291:AU1291),IF(D1291="B",11-SUM(AR1291:AU1291),IF(D1291="C",7-SUM(AR1291:AU1291))))
      )
      *AE1291/C1291, 0
    ) *C1291
  )
)</f>
        <v>0</v>
      </c>
      <c r="AZ1291" s="26">
        <f>IF(OR(COUNTIF(AB1291,"&gt;="&amp;1.5)+COUNTIF(AA1291,"&gt;="&amp;1.5)+COUNTIF(Z1291,"&gt;="&amp;1.5)+COUNTIF(Y1291,"&gt;="&amp;1.5)+COUNTIF(X1291,"&gt;="&amp;1.5)&gt;=2,COUNTIF(AB1291,"&gt;="&amp;2)&gt;=1,AND(AA1291&gt;=1.5,AB1291&lt;=0.3,AI1291=0)),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+IFERROR(BA1291*C1291,0),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+IFERROR(BA1291*C1291,0),
IFERROR(AVERAGEIF(Tabela1[[#This Row],[COMPRA PADRÃO]:[COMPRA &gt;30%]],"&gt;"&amp;0,Tabela1[[#This Row],[COMPRA PADRÃO]:[COMPRA &gt;30%]]),
0))/Tabela1[[#This Row],[U/CX]],0)*Tabela1[[#This Row],[U/CX]])</f>
        <v>0</v>
      </c>
      <c r="BA1291" s="36"/>
      <c r="BB1291" s="19"/>
      <c r="BC1291" s="5"/>
      <c r="BD1291" s="43">
        <f t="shared" si="545"/>
        <v>1.509433962264151E-2</v>
      </c>
      <c r="BE1291" s="44">
        <f>Tabela1[[#This Row],[MÉDIA DIÁRIA]]*180</f>
        <v>2.7169811320754715</v>
      </c>
      <c r="BF1291" s="44">
        <f>Tabela1[[#This Row],[MÉDIA DIÁRIA]]*IF(Tabela1[[#This Row],[ABC FAT]]="A",(13*22),IF(Tabela1[[#This Row],[ABC FAT]]="B",(9*22),IF(Tabela1[[#This Row],[ABC FAT]]="C",(3*22),0)))</f>
        <v>0.99622641509433962</v>
      </c>
      <c r="BG1291" s="44">
        <f>SUM(Tabela1[[#This Row],[ESTOQUE TOTAL]],Tabela1[[#This Row],[TRÂNSITO TOTAL]])</f>
        <v>46</v>
      </c>
      <c r="BH129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0.36805555555555558</v>
      </c>
    </row>
    <row r="1292" spans="1:61" x14ac:dyDescent="0.2">
      <c r="A1292" s="4" t="s">
        <v>39</v>
      </c>
      <c r="B1292" s="4" t="s">
        <v>1120</v>
      </c>
      <c r="C1292" s="4">
        <v>20</v>
      </c>
      <c r="D1292" s="4" t="s">
        <v>85</v>
      </c>
      <c r="E1292" s="5"/>
      <c r="F1292" s="4"/>
      <c r="G1292" s="4"/>
      <c r="H1292" s="4"/>
      <c r="I1292" s="4"/>
      <c r="J1292" s="4"/>
      <c r="K1292" s="4"/>
      <c r="L1292" s="4">
        <v>20</v>
      </c>
      <c r="M1292" s="4"/>
      <c r="N1292" s="4"/>
      <c r="O1292" s="4"/>
      <c r="P1292" s="4">
        <v>20</v>
      </c>
      <c r="Q1292" s="13">
        <f t="shared" si="520"/>
        <v>0</v>
      </c>
      <c r="R1292" s="16">
        <f t="shared" si="521"/>
        <v>0</v>
      </c>
      <c r="S1292" s="16">
        <f t="shared" si="522"/>
        <v>0</v>
      </c>
      <c r="T1292" s="16">
        <f t="shared" si="523"/>
        <v>0</v>
      </c>
      <c r="U1292" s="16">
        <f t="shared" si="524"/>
        <v>0</v>
      </c>
      <c r="V1292" s="16">
        <f t="shared" si="525"/>
        <v>0</v>
      </c>
      <c r="W1292" s="16">
        <f t="shared" si="526"/>
        <v>0</v>
      </c>
      <c r="X1292" s="16">
        <f t="shared" si="527"/>
        <v>1</v>
      </c>
      <c r="Y1292" s="16">
        <f t="shared" si="528"/>
        <v>0</v>
      </c>
      <c r="Z1292" s="16">
        <f t="shared" si="529"/>
        <v>0</v>
      </c>
      <c r="AA1292" s="16">
        <f t="shared" si="530"/>
        <v>0</v>
      </c>
      <c r="AB1292" s="17">
        <f t="shared" si="531"/>
        <v>1</v>
      </c>
      <c r="AC1292" s="15">
        <v>2527.1999999999998</v>
      </c>
      <c r="AD1292" s="14">
        <f>AVERAGE(Tabela1[[#This Row],[202407-JUL]:[202506-JUN]])</f>
        <v>20</v>
      </c>
      <c r="AE1292" s="14">
        <f t="shared" si="532"/>
        <v>20</v>
      </c>
      <c r="AF1292" s="5">
        <v>0</v>
      </c>
      <c r="AG1292" s="6">
        <v>460</v>
      </c>
      <c r="AH1292" s="37">
        <v>0</v>
      </c>
      <c r="AI1292" s="23">
        <f>SUM(Tabela1[[#This Row],[ESTOQUE RJ]:[ESTOQUE SC]])</f>
        <v>460</v>
      </c>
      <c r="AJ1292" s="6">
        <v>0</v>
      </c>
      <c r="AK1292" s="37">
        <v>0</v>
      </c>
      <c r="AL1292" s="24">
        <f>SUM(Tabela1[[#This Row],[QTD CONTAINER]:[QTD FÁBRICA]])</f>
        <v>0</v>
      </c>
      <c r="AM1292" s="18">
        <f t="shared" si="533"/>
        <v>23</v>
      </c>
      <c r="AN1292" s="7">
        <f t="shared" si="534"/>
        <v>0</v>
      </c>
      <c r="AO1292" s="8">
        <f t="shared" si="535"/>
        <v>0</v>
      </c>
      <c r="AP1292" s="9">
        <f t="shared" si="536"/>
        <v>0</v>
      </c>
      <c r="AQ1292" s="25">
        <f t="shared" si="537"/>
        <v>23</v>
      </c>
      <c r="AR1292" s="18">
        <f t="shared" si="538"/>
        <v>23</v>
      </c>
      <c r="AS1292" s="7">
        <f t="shared" si="539"/>
        <v>0</v>
      </c>
      <c r="AT1292" s="8">
        <f t="shared" si="540"/>
        <v>0</v>
      </c>
      <c r="AU1292" s="9">
        <f t="shared" si="541"/>
        <v>0</v>
      </c>
      <c r="AV1292" s="10">
        <f t="shared" si="542"/>
        <v>23</v>
      </c>
      <c r="AW1292" s="22">
        <f t="shared" si="543"/>
        <v>0</v>
      </c>
      <c r="AX1292" s="5">
        <f t="shared" si="544"/>
        <v>0</v>
      </c>
      <c r="AY1292" s="4">
        <f>IF(
  AND(Tabela1[[#This Row],[GRUPO | ITEM]]="PALHETAS",NOT(OR(MID(Tabela1[[#This Row],[ITEM]],1,5)="YN-PF",MID(Tabela1[[#This Row],[ITEM]],1,5)="YN-PC"))),
  0,
  IF(
    ROUNDUP(
      IF(
        IF(D1292="A",13-SUM(AR1292:AU1292),IF(D1292="B",11-SUM(AR1292:AU1292),IF(D1292="C",7-SUM(AR1292:AU1292))))
        &lt;0,
        0,
        IF(D1292="A",13-SUM(AR1292:AU1292),IF(D1292="B",11-SUM(AR1292:AU1292),IF(D1292="C",7-SUM(AR1292:AU1292))))
      )
      *AE1292/C1292, 0
    )
    *C1292 = 0,
    0,
    ROUNDUP(
      IF(
        IF(D1292="A",13-SUM(AR1292:AU1292),IF(D1292="B",11-SUM(AR1292:AU1292),IF(D1292="C",7-SUM(AR1292:AU1292))))
        &lt;0,
        0,
        IF(D1292="A",13-SUM(AR1292:AU1292),IF(D1292="B",11-SUM(AR1292:AU1292),IF(D1292="C",7-SUM(AR1292:AU1292))))
      )
      *AE1292/C1292, 0
    ) *C1292
  )
)</f>
        <v>0</v>
      </c>
      <c r="AZ1292" s="26">
        <f>IF(OR(COUNTIF(AB1292,"&gt;="&amp;1.5)+COUNTIF(AA1292,"&gt;="&amp;1.5)+COUNTIF(Z1292,"&gt;="&amp;1.5)+COUNTIF(Y1292,"&gt;="&amp;1.5)+COUNTIF(X1292,"&gt;="&amp;1.5)&gt;=2,COUNTIF(AB1292,"&gt;="&amp;2)&gt;=1,AND(AA1292&gt;=1.5,AB1292&lt;=0.3,AI1292=0)),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+IFERROR(BA1292*C1292,0),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+IFERROR(BA1292*C1292,0),
IFERROR(AVERAGEIF(Tabela1[[#This Row],[COMPRA PADRÃO]:[COMPRA &gt;30%]],"&gt;"&amp;0,Tabela1[[#This Row],[COMPRA PADRÃO]:[COMPRA &gt;30%]]),
0))/Tabela1[[#This Row],[U/CX]],0)*Tabela1[[#This Row],[U/CX]])</f>
        <v>0</v>
      </c>
      <c r="BA1292" s="36"/>
      <c r="BB1292" s="19"/>
      <c r="BC1292" s="5"/>
      <c r="BD1292" s="43">
        <f t="shared" si="545"/>
        <v>0.15094339622641509</v>
      </c>
      <c r="BE1292" s="44">
        <f>Tabela1[[#This Row],[MÉDIA DIÁRIA]]*180</f>
        <v>27.169811320754715</v>
      </c>
      <c r="BF1292" s="44">
        <f>Tabela1[[#This Row],[MÉDIA DIÁRIA]]*IF(Tabela1[[#This Row],[ABC FAT]]="A",(13*22),IF(Tabela1[[#This Row],[ABC FAT]]="B",(9*22),IF(Tabela1[[#This Row],[ABC FAT]]="C",(3*22),0)))</f>
        <v>9.9622641509433958</v>
      </c>
      <c r="BG1292" s="44">
        <f>SUM(Tabela1[[#This Row],[ESTOQUE TOTAL]],Tabela1[[#This Row],[TRÂNSITO TOTAL]])</f>
        <v>460</v>
      </c>
      <c r="BH129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93" spans="1:61" x14ac:dyDescent="0.2">
      <c r="A1293" s="4" t="s">
        <v>39</v>
      </c>
      <c r="B1293" s="4" t="s">
        <v>1122</v>
      </c>
      <c r="C1293" s="4">
        <v>20</v>
      </c>
      <c r="D1293" s="4" t="s">
        <v>85</v>
      </c>
      <c r="E1293" s="5"/>
      <c r="F1293" s="4"/>
      <c r="G1293" s="4"/>
      <c r="H1293" s="4"/>
      <c r="I1293" s="4"/>
      <c r="J1293" s="4"/>
      <c r="K1293" s="4"/>
      <c r="L1293" s="4">
        <v>20</v>
      </c>
      <c r="M1293" s="4"/>
      <c r="N1293" s="4"/>
      <c r="O1293" s="4"/>
      <c r="P1293" s="4">
        <v>20</v>
      </c>
      <c r="Q1293" s="13">
        <f t="shared" si="520"/>
        <v>0</v>
      </c>
      <c r="R1293" s="16">
        <f t="shared" si="521"/>
        <v>0</v>
      </c>
      <c r="S1293" s="16">
        <f t="shared" si="522"/>
        <v>0</v>
      </c>
      <c r="T1293" s="16">
        <f t="shared" si="523"/>
        <v>0</v>
      </c>
      <c r="U1293" s="16">
        <f t="shared" si="524"/>
        <v>0</v>
      </c>
      <c r="V1293" s="16">
        <f t="shared" si="525"/>
        <v>0</v>
      </c>
      <c r="W1293" s="16">
        <f t="shared" si="526"/>
        <v>0</v>
      </c>
      <c r="X1293" s="16">
        <f t="shared" si="527"/>
        <v>1</v>
      </c>
      <c r="Y1293" s="16">
        <f t="shared" si="528"/>
        <v>0</v>
      </c>
      <c r="Z1293" s="16">
        <f t="shared" si="529"/>
        <v>0</v>
      </c>
      <c r="AA1293" s="16">
        <f t="shared" si="530"/>
        <v>0</v>
      </c>
      <c r="AB1293" s="17">
        <f t="shared" si="531"/>
        <v>1</v>
      </c>
      <c r="AC1293" s="15">
        <v>2527.1999999999998</v>
      </c>
      <c r="AD1293" s="14">
        <f>AVERAGE(Tabela1[[#This Row],[202407-JUL]:[202506-JUN]])</f>
        <v>20</v>
      </c>
      <c r="AE1293" s="14">
        <f t="shared" si="532"/>
        <v>20</v>
      </c>
      <c r="AF1293" s="5">
        <v>0</v>
      </c>
      <c r="AG1293" s="6">
        <v>460</v>
      </c>
      <c r="AH1293" s="37">
        <v>0</v>
      </c>
      <c r="AI1293" s="23">
        <f>SUM(Tabela1[[#This Row],[ESTOQUE RJ]:[ESTOQUE SC]])</f>
        <v>460</v>
      </c>
      <c r="AJ1293" s="6">
        <v>0</v>
      </c>
      <c r="AK1293" s="37">
        <v>0</v>
      </c>
      <c r="AL1293" s="24">
        <f>SUM(Tabela1[[#This Row],[QTD CONTAINER]:[QTD FÁBRICA]])</f>
        <v>0</v>
      </c>
      <c r="AM1293" s="18">
        <f t="shared" si="533"/>
        <v>23</v>
      </c>
      <c r="AN1293" s="7">
        <f t="shared" si="534"/>
        <v>0</v>
      </c>
      <c r="AO1293" s="8">
        <f t="shared" si="535"/>
        <v>0</v>
      </c>
      <c r="AP1293" s="9">
        <f t="shared" si="536"/>
        <v>0</v>
      </c>
      <c r="AQ1293" s="25">
        <f t="shared" si="537"/>
        <v>23</v>
      </c>
      <c r="AR1293" s="18">
        <f t="shared" si="538"/>
        <v>23</v>
      </c>
      <c r="AS1293" s="7">
        <f t="shared" si="539"/>
        <v>0</v>
      </c>
      <c r="AT1293" s="8">
        <f t="shared" si="540"/>
        <v>0</v>
      </c>
      <c r="AU1293" s="9">
        <f t="shared" si="541"/>
        <v>0</v>
      </c>
      <c r="AV1293" s="10">
        <f t="shared" si="542"/>
        <v>23</v>
      </c>
      <c r="AW1293" s="22">
        <f t="shared" si="543"/>
        <v>0</v>
      </c>
      <c r="AX1293" s="5">
        <f t="shared" si="544"/>
        <v>0</v>
      </c>
      <c r="AY1293" s="4">
        <f>IF(
  AND(Tabela1[[#This Row],[GRUPO | ITEM]]="PALHETAS",NOT(OR(MID(Tabela1[[#This Row],[ITEM]],1,5)="YN-PF",MID(Tabela1[[#This Row],[ITEM]],1,5)="YN-PC"))),
  0,
  IF(
    ROUNDUP(
      IF(
        IF(D1293="A",13-SUM(AR1293:AU1293),IF(D1293="B",11-SUM(AR1293:AU1293),IF(D1293="C",7-SUM(AR1293:AU1293))))
        &lt;0,
        0,
        IF(D1293="A",13-SUM(AR1293:AU1293),IF(D1293="B",11-SUM(AR1293:AU1293),IF(D1293="C",7-SUM(AR1293:AU1293))))
      )
      *AE1293/C1293, 0
    )
    *C1293 = 0,
    0,
    ROUNDUP(
      IF(
        IF(D1293="A",13-SUM(AR1293:AU1293),IF(D1293="B",11-SUM(AR1293:AU1293),IF(D1293="C",7-SUM(AR1293:AU1293))))
        &lt;0,
        0,
        IF(D1293="A",13-SUM(AR1293:AU1293),IF(D1293="B",11-SUM(AR1293:AU1293),IF(D1293="C",7-SUM(AR1293:AU1293))))
      )
      *AE1293/C1293, 0
    ) *C1293
  )
)</f>
        <v>0</v>
      </c>
      <c r="AZ1293" s="26">
        <f>IF(OR(COUNTIF(AB1293,"&gt;="&amp;1.5)+COUNTIF(AA1293,"&gt;="&amp;1.5)+COUNTIF(Z1293,"&gt;="&amp;1.5)+COUNTIF(Y1293,"&gt;="&amp;1.5)+COUNTIF(X1293,"&gt;="&amp;1.5)&gt;=2,COUNTIF(AB1293,"&gt;="&amp;2)&gt;=1,AND(AA1293&gt;=1.5,AB1293&lt;=0.3,AI1293=0)),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+IFERROR(BA1293*C1293,0),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+IFERROR(BA1293*C1293,0),
IFERROR(AVERAGEIF(Tabela1[[#This Row],[COMPRA PADRÃO]:[COMPRA &gt;30%]],"&gt;"&amp;0,Tabela1[[#This Row],[COMPRA PADRÃO]:[COMPRA &gt;30%]]),
0))/Tabela1[[#This Row],[U/CX]],0)*Tabela1[[#This Row],[U/CX]])</f>
        <v>0</v>
      </c>
      <c r="BA1293" s="39"/>
      <c r="BB1293" s="33"/>
      <c r="BC1293" s="41"/>
      <c r="BD1293" s="43">
        <f t="shared" si="545"/>
        <v>0.15094339622641509</v>
      </c>
      <c r="BE1293" s="44">
        <f>Tabela1[[#This Row],[MÉDIA DIÁRIA]]*180</f>
        <v>27.169811320754715</v>
      </c>
      <c r="BF1293" s="44">
        <f>Tabela1[[#This Row],[MÉDIA DIÁRIA]]*IF(Tabela1[[#This Row],[ABC FAT]]="A",(13*22),IF(Tabela1[[#This Row],[ABC FAT]]="B",(9*22),IF(Tabela1[[#This Row],[ABC FAT]]="C",(3*22),0)))</f>
        <v>9.9622641509433958</v>
      </c>
      <c r="BG1293" s="44">
        <f>SUM(Tabela1[[#This Row],[ESTOQUE TOTAL]],Tabela1[[#This Row],[TRÂNSITO TOTAL]])</f>
        <v>460</v>
      </c>
      <c r="BH129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94" spans="1:61" x14ac:dyDescent="0.2">
      <c r="A1294" s="4" t="s">
        <v>39</v>
      </c>
      <c r="B1294" s="4" t="s">
        <v>1123</v>
      </c>
      <c r="C1294" s="4">
        <v>20</v>
      </c>
      <c r="D1294" s="4" t="s">
        <v>85</v>
      </c>
      <c r="E1294" s="5"/>
      <c r="F1294" s="4"/>
      <c r="G1294" s="4"/>
      <c r="H1294" s="4"/>
      <c r="I1294" s="4"/>
      <c r="J1294" s="4"/>
      <c r="K1294" s="4"/>
      <c r="L1294" s="4">
        <v>20</v>
      </c>
      <c r="M1294" s="4"/>
      <c r="N1294" s="4"/>
      <c r="O1294" s="4"/>
      <c r="P1294" s="4">
        <v>20</v>
      </c>
      <c r="Q1294" s="13">
        <f t="shared" si="520"/>
        <v>0</v>
      </c>
      <c r="R1294" s="16">
        <f t="shared" si="521"/>
        <v>0</v>
      </c>
      <c r="S1294" s="16">
        <f t="shared" si="522"/>
        <v>0</v>
      </c>
      <c r="T1294" s="16">
        <f t="shared" si="523"/>
        <v>0</v>
      </c>
      <c r="U1294" s="16">
        <f t="shared" si="524"/>
        <v>0</v>
      </c>
      <c r="V1294" s="16">
        <f t="shared" si="525"/>
        <v>0</v>
      </c>
      <c r="W1294" s="16">
        <f t="shared" si="526"/>
        <v>0</v>
      </c>
      <c r="X1294" s="16">
        <f t="shared" si="527"/>
        <v>1</v>
      </c>
      <c r="Y1294" s="16">
        <f t="shared" si="528"/>
        <v>0</v>
      </c>
      <c r="Z1294" s="16">
        <f t="shared" si="529"/>
        <v>0</v>
      </c>
      <c r="AA1294" s="16">
        <f t="shared" si="530"/>
        <v>0</v>
      </c>
      <c r="AB1294" s="17">
        <f t="shared" si="531"/>
        <v>1</v>
      </c>
      <c r="AC1294" s="15">
        <v>2527.1999999999998</v>
      </c>
      <c r="AD1294" s="14">
        <f>AVERAGE(Tabela1[[#This Row],[202407-JUL]:[202506-JUN]])</f>
        <v>20</v>
      </c>
      <c r="AE1294" s="14">
        <f t="shared" si="532"/>
        <v>20</v>
      </c>
      <c r="AF1294" s="5">
        <v>0</v>
      </c>
      <c r="AG1294" s="6">
        <v>460</v>
      </c>
      <c r="AH1294" s="37">
        <v>0</v>
      </c>
      <c r="AI1294" s="23">
        <f>SUM(Tabela1[[#This Row],[ESTOQUE RJ]:[ESTOQUE SC]])</f>
        <v>460</v>
      </c>
      <c r="AJ1294" s="6">
        <v>0</v>
      </c>
      <c r="AK1294" s="37">
        <v>0</v>
      </c>
      <c r="AL1294" s="24">
        <f>SUM(Tabela1[[#This Row],[QTD CONTAINER]:[QTD FÁBRICA]])</f>
        <v>0</v>
      </c>
      <c r="AM1294" s="18">
        <f t="shared" si="533"/>
        <v>23</v>
      </c>
      <c r="AN1294" s="7">
        <f t="shared" si="534"/>
        <v>0</v>
      </c>
      <c r="AO1294" s="8">
        <f t="shared" si="535"/>
        <v>0</v>
      </c>
      <c r="AP1294" s="9">
        <f t="shared" si="536"/>
        <v>0</v>
      </c>
      <c r="AQ1294" s="25">
        <f t="shared" si="537"/>
        <v>23</v>
      </c>
      <c r="AR1294" s="18">
        <f t="shared" si="538"/>
        <v>23</v>
      </c>
      <c r="AS1294" s="7">
        <f t="shared" si="539"/>
        <v>0</v>
      </c>
      <c r="AT1294" s="8">
        <f t="shared" si="540"/>
        <v>0</v>
      </c>
      <c r="AU1294" s="9">
        <f t="shared" si="541"/>
        <v>0</v>
      </c>
      <c r="AV1294" s="10">
        <f t="shared" si="542"/>
        <v>23</v>
      </c>
      <c r="AW1294" s="22">
        <f t="shared" si="543"/>
        <v>0</v>
      </c>
      <c r="AX1294" s="5">
        <f t="shared" si="544"/>
        <v>0</v>
      </c>
      <c r="AY1294" s="4">
        <f>IF(
  AND(Tabela1[[#This Row],[GRUPO | ITEM]]="PALHETAS",NOT(OR(MID(Tabela1[[#This Row],[ITEM]],1,5)="YN-PF",MID(Tabela1[[#This Row],[ITEM]],1,5)="YN-PC"))),
  0,
  IF(
    ROUNDUP(
      IF(
        IF(D1294="A",13-SUM(AR1294:AU1294),IF(D1294="B",11-SUM(AR1294:AU1294),IF(D1294="C",7-SUM(AR1294:AU1294))))
        &lt;0,
        0,
        IF(D1294="A",13-SUM(AR1294:AU1294),IF(D1294="B",11-SUM(AR1294:AU1294),IF(D1294="C",7-SUM(AR1294:AU1294))))
      )
      *AE1294/C1294, 0
    )
    *C1294 = 0,
    0,
    ROUNDUP(
      IF(
        IF(D1294="A",13-SUM(AR1294:AU1294),IF(D1294="B",11-SUM(AR1294:AU1294),IF(D1294="C",7-SUM(AR1294:AU1294))))
        &lt;0,
        0,
        IF(D1294="A",13-SUM(AR1294:AU1294),IF(D1294="B",11-SUM(AR1294:AU1294),IF(D1294="C",7-SUM(AR1294:AU1294))))
      )
      *AE1294/C1294, 0
    ) *C1294
  )
)</f>
        <v>0</v>
      </c>
      <c r="AZ1294" s="26">
        <f>IF(OR(COUNTIF(AB1294,"&gt;="&amp;1.5)+COUNTIF(AA1294,"&gt;="&amp;1.5)+COUNTIF(Z1294,"&gt;="&amp;1.5)+COUNTIF(Y1294,"&gt;="&amp;1.5)+COUNTIF(X1294,"&gt;="&amp;1.5)&gt;=2,COUNTIF(AB1294,"&gt;="&amp;2)&gt;=1,AND(AA1294&gt;=1.5,AB1294&lt;=0.3,AI1294=0)),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+IFERROR(BA1294*C1294,0),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+IFERROR(BA1294*C1294,0),
IFERROR(AVERAGEIF(Tabela1[[#This Row],[COMPRA PADRÃO]:[COMPRA &gt;30%]],"&gt;"&amp;0,Tabela1[[#This Row],[COMPRA PADRÃO]:[COMPRA &gt;30%]]),
0))/Tabela1[[#This Row],[U/CX]],0)*Tabela1[[#This Row],[U/CX]])</f>
        <v>0</v>
      </c>
      <c r="BA1294" s="36"/>
      <c r="BB1294" s="19"/>
      <c r="BC1294" s="5"/>
      <c r="BD1294" s="43">
        <f t="shared" si="545"/>
        <v>0.15094339622641509</v>
      </c>
      <c r="BE1294" s="44">
        <f>Tabela1[[#This Row],[MÉDIA DIÁRIA]]*180</f>
        <v>27.169811320754715</v>
      </c>
      <c r="BF1294" s="44">
        <f>Tabela1[[#This Row],[MÉDIA DIÁRIA]]*IF(Tabela1[[#This Row],[ABC FAT]]="A",(13*22),IF(Tabela1[[#This Row],[ABC FAT]]="B",(9*22),IF(Tabela1[[#This Row],[ABC FAT]]="C",(3*22),0)))</f>
        <v>9.9622641509433958</v>
      </c>
      <c r="BG1294" s="44">
        <f>SUM(Tabela1[[#This Row],[ESTOQUE TOTAL]],Tabela1[[#This Row],[TRÂNSITO TOTAL]])</f>
        <v>460</v>
      </c>
      <c r="BH129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295" spans="1:61" x14ac:dyDescent="0.2">
      <c r="A1295" s="4" t="s">
        <v>39</v>
      </c>
      <c r="B1295" s="4" t="s">
        <v>1280</v>
      </c>
      <c r="C1295" s="4">
        <v>100</v>
      </c>
      <c r="D1295" s="4" t="s">
        <v>85</v>
      </c>
      <c r="E1295" s="5">
        <v>30</v>
      </c>
      <c r="F1295" s="4">
        <v>15</v>
      </c>
      <c r="G1295" s="4">
        <v>100</v>
      </c>
      <c r="H1295" s="4">
        <v>10</v>
      </c>
      <c r="I1295" s="4">
        <v>20</v>
      </c>
      <c r="J1295" s="4"/>
      <c r="K1295" s="4"/>
      <c r="L1295" s="4"/>
      <c r="M1295" s="4"/>
      <c r="N1295" s="4"/>
      <c r="O1295" s="4">
        <v>10</v>
      </c>
      <c r="P1295" s="4">
        <v>30</v>
      </c>
      <c r="Q1295" s="13">
        <f t="shared" si="520"/>
        <v>0.97674418604651159</v>
      </c>
      <c r="R1295" s="16">
        <f t="shared" si="521"/>
        <v>0.48837209302325579</v>
      </c>
      <c r="S1295" s="16">
        <f t="shared" si="522"/>
        <v>3.2558139534883721</v>
      </c>
      <c r="T1295" s="16">
        <f t="shared" si="523"/>
        <v>0.32558139534883718</v>
      </c>
      <c r="U1295" s="16">
        <f t="shared" si="524"/>
        <v>0.65116279069767435</v>
      </c>
      <c r="V1295" s="16">
        <f t="shared" si="525"/>
        <v>0</v>
      </c>
      <c r="W1295" s="16">
        <f t="shared" si="526"/>
        <v>0</v>
      </c>
      <c r="X1295" s="16">
        <f t="shared" si="527"/>
        <v>0</v>
      </c>
      <c r="Y1295" s="16">
        <f t="shared" si="528"/>
        <v>0</v>
      </c>
      <c r="Z1295" s="16">
        <f t="shared" si="529"/>
        <v>0</v>
      </c>
      <c r="AA1295" s="16">
        <f t="shared" si="530"/>
        <v>0.32558139534883718</v>
      </c>
      <c r="AB1295" s="17">
        <f t="shared" si="531"/>
        <v>0.97674418604651159</v>
      </c>
      <c r="AC1295" s="15">
        <v>11773.15</v>
      </c>
      <c r="AD1295" s="14">
        <f>AVERAGE(Tabela1[[#This Row],[202407-JUL]:[202506-JUN]])</f>
        <v>30.714285714285715</v>
      </c>
      <c r="AE1295" s="14">
        <f t="shared" si="532"/>
        <v>30.714285714285715</v>
      </c>
      <c r="AF1295" s="5">
        <v>0</v>
      </c>
      <c r="AG1295" s="6">
        <v>2511</v>
      </c>
      <c r="AH1295" s="37">
        <v>0</v>
      </c>
      <c r="AI1295" s="23">
        <f>SUM(Tabela1[[#This Row],[ESTOQUE RJ]:[ESTOQUE SC]])</f>
        <v>2511</v>
      </c>
      <c r="AJ1295" s="6">
        <v>0</v>
      </c>
      <c r="AK1295" s="37">
        <v>0</v>
      </c>
      <c r="AL1295" s="24">
        <f>SUM(Tabela1[[#This Row],[QTD CONTAINER]:[QTD FÁBRICA]])</f>
        <v>0</v>
      </c>
      <c r="AM1295" s="18">
        <f t="shared" si="533"/>
        <v>81.753488372093017</v>
      </c>
      <c r="AN1295" s="7">
        <f t="shared" si="534"/>
        <v>0</v>
      </c>
      <c r="AO1295" s="8">
        <f t="shared" si="535"/>
        <v>0</v>
      </c>
      <c r="AP1295" s="9">
        <f t="shared" si="536"/>
        <v>0</v>
      </c>
      <c r="AQ1295" s="25">
        <f t="shared" si="537"/>
        <v>81.753488372093017</v>
      </c>
      <c r="AR1295" s="18">
        <f t="shared" si="538"/>
        <v>81.753488372093017</v>
      </c>
      <c r="AS1295" s="7">
        <f t="shared" si="539"/>
        <v>0</v>
      </c>
      <c r="AT1295" s="8">
        <f t="shared" si="540"/>
        <v>0</v>
      </c>
      <c r="AU1295" s="9">
        <f t="shared" si="541"/>
        <v>0</v>
      </c>
      <c r="AV1295" s="10">
        <f t="shared" si="542"/>
        <v>81.753488372093017</v>
      </c>
      <c r="AW1295" s="22">
        <f t="shared" si="543"/>
        <v>0</v>
      </c>
      <c r="AX1295" s="5">
        <f t="shared" si="544"/>
        <v>0</v>
      </c>
      <c r="AY1295" s="4">
        <f>IF(
  AND(Tabela1[[#This Row],[GRUPO | ITEM]]="PALHETAS",NOT(OR(MID(Tabela1[[#This Row],[ITEM]],1,5)="YN-PF",MID(Tabela1[[#This Row],[ITEM]],1,5)="YN-PC"))),
  0,
  IF(
    ROUNDUP(
      IF(
        IF(D1295="A",13-SUM(AR1295:AU1295),IF(D1295="B",11-SUM(AR1295:AU1295),IF(D1295="C",7-SUM(AR1295:AU1295))))
        &lt;0,
        0,
        IF(D1295="A",13-SUM(AR1295:AU1295),IF(D1295="B",11-SUM(AR1295:AU1295),IF(D1295="C",7-SUM(AR1295:AU1295))))
      )
      *AE1295/C1295, 0
    )
    *C1295 = 0,
    0,
    ROUNDUP(
      IF(
        IF(D1295="A",13-SUM(AR1295:AU1295),IF(D1295="B",11-SUM(AR1295:AU1295),IF(D1295="C",7-SUM(AR1295:AU1295))))
        &lt;0,
        0,
        IF(D1295="A",13-SUM(AR1295:AU1295),IF(D1295="B",11-SUM(AR1295:AU1295),IF(D1295="C",7-SUM(AR1295:AU1295))))
      )
      *AE1295/C1295, 0
    ) *C1295
  )
)</f>
        <v>0</v>
      </c>
      <c r="AZ1295" s="26">
        <f>IF(OR(COUNTIF(AB1295,"&gt;="&amp;1.5)+COUNTIF(AA1295,"&gt;="&amp;1.5)+COUNTIF(Z1295,"&gt;="&amp;1.5)+COUNTIF(Y1295,"&gt;="&amp;1.5)+COUNTIF(X1295,"&gt;="&amp;1.5)&gt;=2,COUNTIF(AB1295,"&gt;="&amp;2)&gt;=1,AND(AA1295&gt;=1.5,AB1295&lt;=0.3,AI1295=0)),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+IFERROR(BA1295*C1295,0),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+IFERROR(BA1295*C1295,0),
IFERROR(AVERAGEIF(Tabela1[[#This Row],[COMPRA PADRÃO]:[COMPRA &gt;30%]],"&gt;"&amp;0,Tabela1[[#This Row],[COMPRA PADRÃO]:[COMPRA &gt;30%]]),
0))/Tabela1[[#This Row],[U/CX]],0)*Tabela1[[#This Row],[U/CX]])</f>
        <v>0</v>
      </c>
      <c r="BA1295" s="36"/>
      <c r="BB1295" s="19"/>
      <c r="BC1295" s="5"/>
      <c r="BD1295" s="43">
        <f t="shared" si="545"/>
        <v>0.81132075471698117</v>
      </c>
      <c r="BE1295" s="44">
        <f>Tabela1[[#This Row],[MÉDIA DIÁRIA]]*180</f>
        <v>146.03773584905662</v>
      </c>
      <c r="BF1295" s="44">
        <f>Tabela1[[#This Row],[MÉDIA DIÁRIA]]*IF(Tabela1[[#This Row],[ABC FAT]]="A",(13*22),IF(Tabela1[[#This Row],[ABC FAT]]="B",(9*22),IF(Tabela1[[#This Row],[ABC FAT]]="C",(3*22),0)))</f>
        <v>53.547169811320757</v>
      </c>
      <c r="BG1295" s="44">
        <f>SUM(Tabela1[[#This Row],[ESTOQUE TOTAL]],Tabela1[[#This Row],[TRÂNSITO TOTAL]])</f>
        <v>2511</v>
      </c>
      <c r="BH129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6.8475452196382425E-3</v>
      </c>
    </row>
    <row r="1296" spans="1:61" x14ac:dyDescent="0.2">
      <c r="A1296" s="4" t="s">
        <v>210</v>
      </c>
      <c r="B1296" s="4" t="s">
        <v>1067</v>
      </c>
      <c r="C1296" s="4">
        <v>50</v>
      </c>
      <c r="D1296" s="4" t="s">
        <v>85</v>
      </c>
      <c r="E1296" s="5"/>
      <c r="F1296" s="4"/>
      <c r="G1296" s="4"/>
      <c r="H1296" s="4"/>
      <c r="I1296" s="4"/>
      <c r="J1296" s="4"/>
      <c r="K1296" s="4"/>
      <c r="L1296" s="4">
        <v>9</v>
      </c>
      <c r="M1296" s="4"/>
      <c r="N1296" s="4">
        <v>4</v>
      </c>
      <c r="O1296" s="4"/>
      <c r="P1296" s="4">
        <v>10</v>
      </c>
      <c r="Q1296" s="13">
        <f t="shared" si="520"/>
        <v>0</v>
      </c>
      <c r="R1296" s="16">
        <f t="shared" si="521"/>
        <v>0</v>
      </c>
      <c r="S1296" s="16">
        <f t="shared" si="522"/>
        <v>0</v>
      </c>
      <c r="T1296" s="16">
        <f t="shared" si="523"/>
        <v>0</v>
      </c>
      <c r="U1296" s="16">
        <f t="shared" si="524"/>
        <v>0</v>
      </c>
      <c r="V1296" s="16">
        <f t="shared" si="525"/>
        <v>0</v>
      </c>
      <c r="W1296" s="16">
        <f t="shared" si="526"/>
        <v>0</v>
      </c>
      <c r="X1296" s="16">
        <f t="shared" si="527"/>
        <v>1.1739130434782608</v>
      </c>
      <c r="Y1296" s="16">
        <f t="shared" si="528"/>
        <v>0</v>
      </c>
      <c r="Z1296" s="16">
        <f t="shared" si="529"/>
        <v>0.52173913043478259</v>
      </c>
      <c r="AA1296" s="16">
        <f t="shared" si="530"/>
        <v>0</v>
      </c>
      <c r="AB1296" s="17">
        <f t="shared" si="531"/>
        <v>1.3043478260869565</v>
      </c>
      <c r="AC1296" s="15">
        <v>1995.26</v>
      </c>
      <c r="AD1296" s="14">
        <f>AVERAGE(Tabela1[[#This Row],[202407-JUL]:[202506-JUN]])</f>
        <v>7.666666666666667</v>
      </c>
      <c r="AE1296" s="14">
        <f t="shared" si="532"/>
        <v>7.666666666666667</v>
      </c>
      <c r="AF1296" s="5">
        <v>0</v>
      </c>
      <c r="AG1296" s="6">
        <v>267</v>
      </c>
      <c r="AH1296" s="37">
        <v>0</v>
      </c>
      <c r="AI1296" s="23">
        <f>SUM(Tabela1[[#This Row],[ESTOQUE RJ]:[ESTOQUE SC]])</f>
        <v>267</v>
      </c>
      <c r="AJ1296" s="6">
        <v>0</v>
      </c>
      <c r="AK1296" s="37">
        <v>0</v>
      </c>
      <c r="AL1296" s="24">
        <f>SUM(Tabela1[[#This Row],[QTD CONTAINER]:[QTD FÁBRICA]])</f>
        <v>0</v>
      </c>
      <c r="AM1296" s="18">
        <f t="shared" si="533"/>
        <v>34.826086956521735</v>
      </c>
      <c r="AN1296" s="7">
        <f t="shared" si="534"/>
        <v>0</v>
      </c>
      <c r="AO1296" s="8">
        <f t="shared" si="535"/>
        <v>0</v>
      </c>
      <c r="AP1296" s="9">
        <f t="shared" si="536"/>
        <v>0</v>
      </c>
      <c r="AQ1296" s="25">
        <f t="shared" si="537"/>
        <v>34.826086956521735</v>
      </c>
      <c r="AR1296" s="18">
        <f t="shared" si="538"/>
        <v>34.826086956521735</v>
      </c>
      <c r="AS1296" s="7">
        <f t="shared" si="539"/>
        <v>0</v>
      </c>
      <c r="AT1296" s="8">
        <f t="shared" si="540"/>
        <v>0</v>
      </c>
      <c r="AU1296" s="9">
        <f t="shared" si="541"/>
        <v>0</v>
      </c>
      <c r="AV1296" s="10">
        <f t="shared" si="542"/>
        <v>34.826086956521735</v>
      </c>
      <c r="AW1296" s="22">
        <f t="shared" si="543"/>
        <v>0</v>
      </c>
      <c r="AX1296" s="5">
        <f t="shared" si="544"/>
        <v>0</v>
      </c>
      <c r="AY1296" s="4">
        <f>IF(
  AND(Tabela1[[#This Row],[GRUPO | ITEM]]="PALHETAS",NOT(OR(MID(Tabela1[[#This Row],[ITEM]],1,5)="YN-PF",MID(Tabela1[[#This Row],[ITEM]],1,5)="YN-PC"))),
  0,
  IF(
    ROUNDUP(
      IF(
        IF(D1296="A",13-SUM(AR1296:AU1296),IF(D1296="B",11-SUM(AR1296:AU1296),IF(D1296="C",7-SUM(AR1296:AU1296))))
        &lt;0,
        0,
        IF(D1296="A",13-SUM(AR1296:AU1296),IF(D1296="B",11-SUM(AR1296:AU1296),IF(D1296="C",7-SUM(AR1296:AU1296))))
      )
      *AE1296/C1296, 0
    )
    *C1296 = 0,
    0,
    ROUNDUP(
      IF(
        IF(D1296="A",13-SUM(AR1296:AU1296),IF(D1296="B",11-SUM(AR1296:AU1296),IF(D1296="C",7-SUM(AR1296:AU1296))))
        &lt;0,
        0,
        IF(D1296="A",13-SUM(AR1296:AU1296),IF(D1296="B",11-SUM(AR1296:AU1296),IF(D1296="C",7-SUM(AR1296:AU1296))))
      )
      *AE1296/C1296, 0
    ) *C1296
  )
)</f>
        <v>0</v>
      </c>
      <c r="AZ1296" s="26">
        <f>IF(OR(COUNTIF(AB1296,"&gt;="&amp;1.5)+COUNTIF(AA1296,"&gt;="&amp;1.5)+COUNTIF(Z1296,"&gt;="&amp;1.5)+COUNTIF(Y1296,"&gt;="&amp;1.5)+COUNTIF(X1296,"&gt;="&amp;1.5)&gt;=2,COUNTIF(AB1296,"&gt;="&amp;2)&gt;=1,AND(AA1296&gt;=1.5,AB1296&lt;=0.3,AI1296=0)),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+IFERROR(BA1296*C1296,0),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+IFERROR(BA1296*C1296,0),
IFERROR(AVERAGEIF(Tabela1[[#This Row],[COMPRA PADRÃO]:[COMPRA &gt;30%]],"&gt;"&amp;0,Tabela1[[#This Row],[COMPRA PADRÃO]:[COMPRA &gt;30%]]),
0))/Tabela1[[#This Row],[U/CX]],0)*Tabela1[[#This Row],[U/CX]])</f>
        <v>0</v>
      </c>
      <c r="BA1296" s="36"/>
      <c r="BB1296" s="19"/>
      <c r="BC1296" s="5"/>
      <c r="BD1296" s="43">
        <f t="shared" si="545"/>
        <v>8.6792452830188674E-2</v>
      </c>
      <c r="BE1296" s="44">
        <f>Tabela1[[#This Row],[MÉDIA DIÁRIA]]*180</f>
        <v>15.622641509433961</v>
      </c>
      <c r="BF1296" s="44">
        <f>Tabela1[[#This Row],[MÉDIA DIÁRIA]]*IF(Tabela1[[#This Row],[ABC FAT]]="A",(13*22),IF(Tabela1[[#This Row],[ABC FAT]]="B",(9*22),IF(Tabela1[[#This Row],[ABC FAT]]="C",(3*22),0)))</f>
        <v>5.7283018867924529</v>
      </c>
      <c r="BG1296" s="44">
        <f>SUM(Tabela1[[#This Row],[ESTOQUE TOTAL]],Tabela1[[#This Row],[TRÂNSITO TOTAL]])</f>
        <v>267</v>
      </c>
      <c r="BH129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6.4009661835748799E-2</v>
      </c>
    </row>
    <row r="1297" spans="1:61" x14ac:dyDescent="0.2">
      <c r="A1297" s="4" t="s">
        <v>34</v>
      </c>
      <c r="B1297" s="4" t="s">
        <v>1274</v>
      </c>
      <c r="C1297" s="4">
        <v>100</v>
      </c>
      <c r="D1297" s="4" t="s">
        <v>85</v>
      </c>
      <c r="E1297" s="5"/>
      <c r="F1297" s="4">
        <v>15</v>
      </c>
      <c r="G1297" s="4">
        <v>14</v>
      </c>
      <c r="H1297" s="4">
        <v>2</v>
      </c>
      <c r="I1297" s="4">
        <v>1</v>
      </c>
      <c r="J1297" s="4"/>
      <c r="K1297" s="4"/>
      <c r="L1297" s="4"/>
      <c r="M1297" s="4"/>
      <c r="N1297" s="4"/>
      <c r="O1297" s="4"/>
      <c r="P1297" s="4"/>
      <c r="Q1297" s="13">
        <f t="shared" si="520"/>
        <v>0</v>
      </c>
      <c r="R1297" s="16">
        <f t="shared" si="521"/>
        <v>1.875</v>
      </c>
      <c r="S1297" s="16">
        <f t="shared" si="522"/>
        <v>1.75</v>
      </c>
      <c r="T1297" s="16">
        <f t="shared" si="523"/>
        <v>0.25</v>
      </c>
      <c r="U1297" s="16">
        <f t="shared" si="524"/>
        <v>0.125</v>
      </c>
      <c r="V1297" s="16">
        <f t="shared" si="525"/>
        <v>0</v>
      </c>
      <c r="W1297" s="16">
        <f t="shared" si="526"/>
        <v>0</v>
      </c>
      <c r="X1297" s="16">
        <f t="shared" si="527"/>
        <v>0</v>
      </c>
      <c r="Y1297" s="16">
        <f t="shared" si="528"/>
        <v>0</v>
      </c>
      <c r="Z1297" s="16">
        <f t="shared" si="529"/>
        <v>0</v>
      </c>
      <c r="AA1297" s="16">
        <f t="shared" si="530"/>
        <v>0</v>
      </c>
      <c r="AB1297" s="17">
        <f t="shared" si="531"/>
        <v>0</v>
      </c>
      <c r="AC1297" s="15">
        <v>2222.3000000000002</v>
      </c>
      <c r="AD1297" s="14">
        <f>AVERAGE(Tabela1[[#This Row],[202407-JUL]:[202506-JUN]])</f>
        <v>8</v>
      </c>
      <c r="AE1297" s="14">
        <f t="shared" si="532"/>
        <v>14.5</v>
      </c>
      <c r="AF1297" s="5">
        <v>0</v>
      </c>
      <c r="AG1297" s="6">
        <v>388</v>
      </c>
      <c r="AH1297" s="37">
        <v>0</v>
      </c>
      <c r="AI1297" s="23">
        <f>SUM(Tabela1[[#This Row],[ESTOQUE RJ]:[ESTOQUE SC]])</f>
        <v>388</v>
      </c>
      <c r="AJ1297" s="6">
        <v>0</v>
      </c>
      <c r="AK1297" s="37">
        <v>0</v>
      </c>
      <c r="AL1297" s="24">
        <f>SUM(Tabela1[[#This Row],[QTD CONTAINER]:[QTD FÁBRICA]])</f>
        <v>0</v>
      </c>
      <c r="AM1297" s="18">
        <f t="shared" si="533"/>
        <v>48.5</v>
      </c>
      <c r="AN1297" s="7">
        <f t="shared" si="534"/>
        <v>0</v>
      </c>
      <c r="AO1297" s="8">
        <f t="shared" si="535"/>
        <v>0</v>
      </c>
      <c r="AP1297" s="9">
        <f t="shared" si="536"/>
        <v>0</v>
      </c>
      <c r="AQ1297" s="25">
        <f t="shared" si="537"/>
        <v>48.5</v>
      </c>
      <c r="AR1297" s="18">
        <f t="shared" si="538"/>
        <v>26.758620689655171</v>
      </c>
      <c r="AS1297" s="7">
        <f t="shared" si="539"/>
        <v>0</v>
      </c>
      <c r="AT1297" s="8">
        <f t="shared" si="540"/>
        <v>0</v>
      </c>
      <c r="AU1297" s="9">
        <f t="shared" si="541"/>
        <v>0</v>
      </c>
      <c r="AV1297" s="10">
        <f t="shared" si="542"/>
        <v>26.758620689655171</v>
      </c>
      <c r="AW1297" s="22">
        <f t="shared" si="543"/>
        <v>0</v>
      </c>
      <c r="AX1297" s="5">
        <f t="shared" si="544"/>
        <v>0</v>
      </c>
      <c r="AY1297" s="4">
        <f>IF(
  AND(Tabela1[[#This Row],[GRUPO | ITEM]]="PALHETAS",NOT(OR(MID(Tabela1[[#This Row],[ITEM]],1,5)="YN-PF",MID(Tabela1[[#This Row],[ITEM]],1,5)="YN-PC"))),
  0,
  IF(
    ROUNDUP(
      IF(
        IF(D1297="A",13-SUM(AR1297:AU1297),IF(D1297="B",11-SUM(AR1297:AU1297),IF(D1297="C",7-SUM(AR1297:AU1297))))
        &lt;0,
        0,
        IF(D1297="A",13-SUM(AR1297:AU1297),IF(D1297="B",11-SUM(AR1297:AU1297),IF(D1297="C",7-SUM(AR1297:AU1297))))
      )
      *AE1297/C1297, 0
    )
    *C1297 = 0,
    0,
    ROUNDUP(
      IF(
        IF(D1297="A",13-SUM(AR1297:AU1297),IF(D1297="B",11-SUM(AR1297:AU1297),IF(D1297="C",7-SUM(AR1297:AU1297))))
        &lt;0,
        0,
        IF(D1297="A",13-SUM(AR1297:AU1297),IF(D1297="B",11-SUM(AR1297:AU1297),IF(D1297="C",7-SUM(AR1297:AU1297))))
      )
      *AE1297/C1297, 0
    ) *C1297
  )
)</f>
        <v>0</v>
      </c>
      <c r="AZ1297" s="26">
        <f>IF(OR(COUNTIF(AB1297,"&gt;="&amp;1.5)+COUNTIF(AA1297,"&gt;="&amp;1.5)+COUNTIF(Z1297,"&gt;="&amp;1.5)+COUNTIF(Y1297,"&gt;="&amp;1.5)+COUNTIF(X1297,"&gt;="&amp;1.5)&gt;=2,COUNTIF(AB1297,"&gt;="&amp;2)&gt;=1,AND(AA1297&gt;=1.5,AB1297&lt;=0.3,AI1297=0)),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+IFERROR(BA1297*C1297,0),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+IFERROR(BA1297*C1297,0),
IFERROR(AVERAGEIF(Tabela1[[#This Row],[COMPRA PADRÃO]:[COMPRA &gt;30%]],"&gt;"&amp;0,Tabela1[[#This Row],[COMPRA PADRÃO]:[COMPRA &gt;30%]]),
0))/Tabela1[[#This Row],[U/CX]],0)*Tabela1[[#This Row],[U/CX]])</f>
        <v>0</v>
      </c>
      <c r="BA1297" s="36"/>
      <c r="BB1297" s="19"/>
      <c r="BC1297" s="5"/>
      <c r="BD1297" s="43">
        <f t="shared" si="545"/>
        <v>0.12075471698113208</v>
      </c>
      <c r="BE1297" s="44">
        <f>Tabela1[[#This Row],[MÉDIA DIÁRIA]]*180</f>
        <v>21.735849056603772</v>
      </c>
      <c r="BF1297" s="44">
        <f>Tabela1[[#This Row],[MÉDIA DIÁRIA]]*IF(Tabela1[[#This Row],[ABC FAT]]="A",(13*22),IF(Tabela1[[#This Row],[ABC FAT]]="B",(9*22),IF(Tabela1[[#This Row],[ABC FAT]]="C",(3*22),0)))</f>
        <v>7.969811320754717</v>
      </c>
      <c r="BG1297" s="44">
        <f>SUM(Tabela1[[#This Row],[ESTOQUE TOTAL]],Tabela1[[#This Row],[TRÂNSITO TOTAL]])</f>
        <v>388</v>
      </c>
      <c r="BH129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4.6006944444444448E-2</v>
      </c>
    </row>
    <row r="1298" spans="1:61" x14ac:dyDescent="0.2">
      <c r="A1298" s="4" t="s">
        <v>269</v>
      </c>
      <c r="B1298" s="4" t="s">
        <v>1393</v>
      </c>
      <c r="C1298" s="4">
        <v>10</v>
      </c>
      <c r="D1298" s="4" t="s">
        <v>85</v>
      </c>
      <c r="E1298" s="5"/>
      <c r="F1298" s="4"/>
      <c r="G1298" s="4"/>
      <c r="H1298" s="4"/>
      <c r="I1298" s="4"/>
      <c r="J1298" s="4"/>
      <c r="K1298" s="4"/>
      <c r="L1298" s="4"/>
      <c r="M1298" s="4"/>
      <c r="N1298" s="4"/>
      <c r="O1298" s="4">
        <v>15</v>
      </c>
      <c r="P1298" s="4"/>
      <c r="Q1298" s="13">
        <f t="shared" si="520"/>
        <v>0</v>
      </c>
      <c r="R1298" s="16">
        <f t="shared" si="521"/>
        <v>0</v>
      </c>
      <c r="S1298" s="16">
        <f t="shared" si="522"/>
        <v>0</v>
      </c>
      <c r="T1298" s="16">
        <f t="shared" si="523"/>
        <v>0</v>
      </c>
      <c r="U1298" s="16">
        <f t="shared" si="524"/>
        <v>0</v>
      </c>
      <c r="V1298" s="16">
        <f t="shared" si="525"/>
        <v>0</v>
      </c>
      <c r="W1298" s="16">
        <f t="shared" si="526"/>
        <v>0</v>
      </c>
      <c r="X1298" s="16">
        <f t="shared" si="527"/>
        <v>0</v>
      </c>
      <c r="Y1298" s="16">
        <f t="shared" si="528"/>
        <v>0</v>
      </c>
      <c r="Z1298" s="16">
        <f t="shared" si="529"/>
        <v>0</v>
      </c>
      <c r="AA1298" s="16">
        <f t="shared" si="530"/>
        <v>1</v>
      </c>
      <c r="AB1298" s="17">
        <f t="shared" si="531"/>
        <v>0</v>
      </c>
      <c r="AC1298" s="15">
        <v>2269.7600000000002</v>
      </c>
      <c r="AD1298" s="14">
        <f>AVERAGE(Tabela1[[#This Row],[202407-JUL]:[202506-JUN]])</f>
        <v>15</v>
      </c>
      <c r="AE1298" s="14">
        <f t="shared" si="532"/>
        <v>15</v>
      </c>
      <c r="AF1298" s="5">
        <v>0</v>
      </c>
      <c r="AG1298" s="6">
        <v>185</v>
      </c>
      <c r="AH1298" s="37">
        <v>0</v>
      </c>
      <c r="AI1298" s="23">
        <f>SUM(Tabela1[[#This Row],[ESTOQUE RJ]:[ESTOQUE SC]])</f>
        <v>185</v>
      </c>
      <c r="AJ1298" s="6">
        <v>0</v>
      </c>
      <c r="AK1298" s="37">
        <v>0</v>
      </c>
      <c r="AL1298" s="24">
        <f>SUM(Tabela1[[#This Row],[QTD CONTAINER]:[QTD FÁBRICA]])</f>
        <v>0</v>
      </c>
      <c r="AM1298" s="18">
        <f t="shared" si="533"/>
        <v>12.333333333333334</v>
      </c>
      <c r="AN1298" s="7">
        <f t="shared" si="534"/>
        <v>0</v>
      </c>
      <c r="AO1298" s="8">
        <f t="shared" si="535"/>
        <v>0</v>
      </c>
      <c r="AP1298" s="9">
        <f t="shared" si="536"/>
        <v>0</v>
      </c>
      <c r="AQ1298" s="25">
        <f t="shared" si="537"/>
        <v>12.333333333333334</v>
      </c>
      <c r="AR1298" s="18">
        <f t="shared" si="538"/>
        <v>12.333333333333334</v>
      </c>
      <c r="AS1298" s="7">
        <f t="shared" si="539"/>
        <v>0</v>
      </c>
      <c r="AT1298" s="8">
        <f t="shared" si="540"/>
        <v>0</v>
      </c>
      <c r="AU1298" s="9">
        <f t="shared" si="541"/>
        <v>0</v>
      </c>
      <c r="AV1298" s="10">
        <f t="shared" si="542"/>
        <v>12.333333333333334</v>
      </c>
      <c r="AW1298" s="22">
        <f t="shared" si="543"/>
        <v>0</v>
      </c>
      <c r="AX1298" s="5">
        <f t="shared" si="544"/>
        <v>0</v>
      </c>
      <c r="AY1298" s="4">
        <f>IF(
  AND(Tabela1[[#This Row],[GRUPO | ITEM]]="PALHETAS",NOT(OR(MID(Tabela1[[#This Row],[ITEM]],1,5)="YN-PF",MID(Tabela1[[#This Row],[ITEM]],1,5)="YN-PC"))),
  0,
  IF(
    ROUNDUP(
      IF(
        IF(D1298="A",13-SUM(AR1298:AU1298),IF(D1298="B",11-SUM(AR1298:AU1298),IF(D1298="C",7-SUM(AR1298:AU1298))))
        &lt;0,
        0,
        IF(D1298="A",13-SUM(AR1298:AU1298),IF(D1298="B",11-SUM(AR1298:AU1298),IF(D1298="C",7-SUM(AR1298:AU1298))))
      )
      *AE1298/C1298, 0
    )
    *C1298 = 0,
    0,
    ROUNDUP(
      IF(
        IF(D1298="A",13-SUM(AR1298:AU1298),IF(D1298="B",11-SUM(AR1298:AU1298),IF(D1298="C",7-SUM(AR1298:AU1298))))
        &lt;0,
        0,
        IF(D1298="A",13-SUM(AR1298:AU1298),IF(D1298="B",11-SUM(AR1298:AU1298),IF(D1298="C",7-SUM(AR1298:AU1298))))
      )
      *AE1298/C1298, 0
    ) *C1298
  )
)</f>
        <v>0</v>
      </c>
      <c r="AZ1298" s="26">
        <f>IF(OR(COUNTIF(AB1298,"&gt;="&amp;1.5)+COUNTIF(AA1298,"&gt;="&amp;1.5)+COUNTIF(Z1298,"&gt;="&amp;1.5)+COUNTIF(Y1298,"&gt;="&amp;1.5)+COUNTIF(X1298,"&gt;="&amp;1.5)&gt;=2,COUNTIF(AB1298,"&gt;="&amp;2)&gt;=1,AND(AA1298&gt;=1.5,AB1298&lt;=0.3,AI1298=0)),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+IFERROR(BA1298*C1298,0),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+IFERROR(BA1298*C1298,0),
IFERROR(AVERAGEIF(Tabela1[[#This Row],[COMPRA PADRÃO]:[COMPRA &gt;30%]],"&gt;"&amp;0,Tabela1[[#This Row],[COMPRA PADRÃO]:[COMPRA &gt;30%]]),
0))/Tabela1[[#This Row],[U/CX]],0)*Tabela1[[#This Row],[U/CX]])</f>
        <v>0</v>
      </c>
      <c r="BA1298" s="36"/>
      <c r="BB1298" s="19"/>
      <c r="BC1298" s="5"/>
      <c r="BD1298" s="43">
        <f t="shared" si="545"/>
        <v>5.6603773584905662E-2</v>
      </c>
      <c r="BE1298" s="44">
        <f>Tabela1[[#This Row],[MÉDIA DIÁRIA]]*180</f>
        <v>10.188679245283019</v>
      </c>
      <c r="BF1298" s="44">
        <f>Tabela1[[#This Row],[MÉDIA DIÁRIA]]*IF(Tabela1[[#This Row],[ABC FAT]]="A",(13*22),IF(Tabela1[[#This Row],[ABC FAT]]="B",(9*22),IF(Tabela1[[#This Row],[ABC FAT]]="C",(3*22),0)))</f>
        <v>3.7358490566037736</v>
      </c>
      <c r="BG1298" s="44">
        <f>SUM(Tabela1[[#This Row],[ESTOQUE TOTAL]],Tabela1[[#This Row],[TRÂNSITO TOTAL]])</f>
        <v>185</v>
      </c>
      <c r="BH129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9.8148148148148151E-2</v>
      </c>
    </row>
    <row r="1299" spans="1:61" x14ac:dyDescent="0.2">
      <c r="A1299" s="4" t="s">
        <v>17</v>
      </c>
      <c r="B1299" s="4" t="s">
        <v>1289</v>
      </c>
      <c r="C1299" s="4">
        <v>50</v>
      </c>
      <c r="D1299" s="4" t="s">
        <v>85</v>
      </c>
      <c r="E1299" s="5"/>
      <c r="F1299" s="4"/>
      <c r="G1299" s="4"/>
      <c r="H1299" s="4">
        <v>70</v>
      </c>
      <c r="I1299" s="4"/>
      <c r="J1299" s="4"/>
      <c r="K1299" s="4"/>
      <c r="L1299" s="4"/>
      <c r="M1299" s="4"/>
      <c r="N1299" s="4"/>
      <c r="O1299" s="4"/>
      <c r="P1299" s="4"/>
      <c r="Q1299" s="13">
        <f t="shared" si="520"/>
        <v>0</v>
      </c>
      <c r="R1299" s="16">
        <f t="shared" si="521"/>
        <v>0</v>
      </c>
      <c r="S1299" s="16">
        <f t="shared" si="522"/>
        <v>0</v>
      </c>
      <c r="T1299" s="16">
        <f t="shared" si="523"/>
        <v>1</v>
      </c>
      <c r="U1299" s="16">
        <f t="shared" si="524"/>
        <v>0</v>
      </c>
      <c r="V1299" s="16">
        <f t="shared" si="525"/>
        <v>0</v>
      </c>
      <c r="W1299" s="16">
        <f t="shared" si="526"/>
        <v>0</v>
      </c>
      <c r="X1299" s="16">
        <f t="shared" si="527"/>
        <v>0</v>
      </c>
      <c r="Y1299" s="16">
        <f t="shared" si="528"/>
        <v>0</v>
      </c>
      <c r="Z1299" s="16">
        <f t="shared" si="529"/>
        <v>0</v>
      </c>
      <c r="AA1299" s="16">
        <f t="shared" si="530"/>
        <v>0</v>
      </c>
      <c r="AB1299" s="17">
        <f t="shared" si="531"/>
        <v>0</v>
      </c>
      <c r="AC1299" s="15">
        <v>418.6</v>
      </c>
      <c r="AD1299" s="14">
        <f>AVERAGE(Tabela1[[#This Row],[202407-JUL]:[202506-JUN]])</f>
        <v>70</v>
      </c>
      <c r="AE1299" s="14">
        <f t="shared" si="532"/>
        <v>70</v>
      </c>
      <c r="AF1299" s="5">
        <v>0</v>
      </c>
      <c r="AG1299" s="6">
        <v>869</v>
      </c>
      <c r="AH1299" s="37">
        <v>0</v>
      </c>
      <c r="AI1299" s="23">
        <f>SUM(Tabela1[[#This Row],[ESTOQUE RJ]:[ESTOQUE SC]])</f>
        <v>869</v>
      </c>
      <c r="AJ1299" s="6">
        <v>0</v>
      </c>
      <c r="AK1299" s="37">
        <v>0</v>
      </c>
      <c r="AL1299" s="24">
        <f>SUM(Tabela1[[#This Row],[QTD CONTAINER]:[QTD FÁBRICA]])</f>
        <v>0</v>
      </c>
      <c r="AM1299" s="18">
        <f t="shared" si="533"/>
        <v>12.414285714285715</v>
      </c>
      <c r="AN1299" s="7">
        <f t="shared" si="534"/>
        <v>0</v>
      </c>
      <c r="AO1299" s="8">
        <f t="shared" si="535"/>
        <v>0</v>
      </c>
      <c r="AP1299" s="9">
        <f t="shared" si="536"/>
        <v>0</v>
      </c>
      <c r="AQ1299" s="25">
        <f t="shared" si="537"/>
        <v>12.414285714285715</v>
      </c>
      <c r="AR1299" s="18">
        <f t="shared" si="538"/>
        <v>12.414285714285715</v>
      </c>
      <c r="AS1299" s="7">
        <f t="shared" si="539"/>
        <v>0</v>
      </c>
      <c r="AT1299" s="8">
        <f t="shared" si="540"/>
        <v>0</v>
      </c>
      <c r="AU1299" s="9">
        <f t="shared" si="541"/>
        <v>0</v>
      </c>
      <c r="AV1299" s="10">
        <f t="shared" si="542"/>
        <v>12.414285714285715</v>
      </c>
      <c r="AW1299" s="22">
        <f t="shared" si="543"/>
        <v>0</v>
      </c>
      <c r="AX1299" s="5">
        <f t="shared" si="544"/>
        <v>0</v>
      </c>
      <c r="AY1299" s="4">
        <f>IF(
  AND(Tabela1[[#This Row],[GRUPO | ITEM]]="PALHETAS",NOT(OR(MID(Tabela1[[#This Row],[ITEM]],1,5)="YN-PF",MID(Tabela1[[#This Row],[ITEM]],1,5)="YN-PC"))),
  0,
  IF(
    ROUNDUP(
      IF(
        IF(D1299="A",13-SUM(AR1299:AU1299),IF(D1299="B",11-SUM(AR1299:AU1299),IF(D1299="C",7-SUM(AR1299:AU1299))))
        &lt;0,
        0,
        IF(D1299="A",13-SUM(AR1299:AU1299),IF(D1299="B",11-SUM(AR1299:AU1299),IF(D1299="C",7-SUM(AR1299:AU1299))))
      )
      *AE1299/C1299, 0
    )
    *C1299 = 0,
    0,
    ROUNDUP(
      IF(
        IF(D1299="A",13-SUM(AR1299:AU1299),IF(D1299="B",11-SUM(AR1299:AU1299),IF(D1299="C",7-SUM(AR1299:AU1299))))
        &lt;0,
        0,
        IF(D1299="A",13-SUM(AR1299:AU1299),IF(D1299="B",11-SUM(AR1299:AU1299),IF(D1299="C",7-SUM(AR1299:AU1299))))
      )
      *AE1299/C1299, 0
    ) *C1299
  )
)</f>
        <v>0</v>
      </c>
      <c r="AZ1299" s="26">
        <f>IF(OR(COUNTIF(AB1299,"&gt;="&amp;1.5)+COUNTIF(AA1299,"&gt;="&amp;1.5)+COUNTIF(Z1299,"&gt;="&amp;1.5)+COUNTIF(Y1299,"&gt;="&amp;1.5)+COUNTIF(X1299,"&gt;="&amp;1.5)&gt;=2,COUNTIF(AB1299,"&gt;="&amp;2)&gt;=1,AND(AA1299&gt;=1.5,AB1299&lt;=0.3,AI1299=0)),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+IFERROR(BA1299*C1299,0),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+IFERROR(BA1299*C1299,0),
IFERROR(AVERAGEIF(Tabela1[[#This Row],[COMPRA PADRÃO]:[COMPRA &gt;30%]],"&gt;"&amp;0,Tabela1[[#This Row],[COMPRA PADRÃO]:[COMPRA &gt;30%]]),
0))/Tabela1[[#This Row],[U/CX]],0)*Tabela1[[#This Row],[U/CX]])</f>
        <v>0</v>
      </c>
      <c r="BA1299" s="36"/>
      <c r="BB1299" s="19"/>
      <c r="BC1299" s="5"/>
      <c r="BD1299" s="43">
        <f t="shared" si="545"/>
        <v>0.26415094339622641</v>
      </c>
      <c r="BE1299" s="44">
        <f>Tabela1[[#This Row],[MÉDIA DIÁRIA]]*180</f>
        <v>47.547169811320757</v>
      </c>
      <c r="BF1299" s="44">
        <f>Tabela1[[#This Row],[MÉDIA DIÁRIA]]*IF(Tabela1[[#This Row],[ABC FAT]]="A",(13*22),IF(Tabela1[[#This Row],[ABC FAT]]="B",(9*22),IF(Tabela1[[#This Row],[ABC FAT]]="C",(3*22),0)))</f>
        <v>17.433962264150942</v>
      </c>
      <c r="BG1299" s="44">
        <f>SUM(Tabela1[[#This Row],[ESTOQUE TOTAL]],Tabela1[[#This Row],[TRÂNSITO TOTAL]])</f>
        <v>869</v>
      </c>
      <c r="BH129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29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2.103174603174603E-2</v>
      </c>
    </row>
    <row r="1300" spans="1:61" x14ac:dyDescent="0.2">
      <c r="A1300" s="4" t="s">
        <v>39</v>
      </c>
      <c r="B1300" s="4" t="s">
        <v>1199</v>
      </c>
      <c r="C1300" s="4">
        <v>20</v>
      </c>
      <c r="D1300" s="4" t="s">
        <v>85</v>
      </c>
      <c r="E1300" s="5"/>
      <c r="F1300" s="4"/>
      <c r="G1300" s="4"/>
      <c r="H1300" s="4"/>
      <c r="I1300" s="4"/>
      <c r="J1300" s="4"/>
      <c r="K1300" s="4"/>
      <c r="L1300" s="4"/>
      <c r="M1300" s="4">
        <v>22</v>
      </c>
      <c r="N1300" s="4"/>
      <c r="O1300" s="4"/>
      <c r="P1300" s="4"/>
      <c r="Q1300" s="13">
        <f t="shared" si="520"/>
        <v>0</v>
      </c>
      <c r="R1300" s="16">
        <f t="shared" si="521"/>
        <v>0</v>
      </c>
      <c r="S1300" s="16">
        <f t="shared" si="522"/>
        <v>0</v>
      </c>
      <c r="T1300" s="16">
        <f t="shared" si="523"/>
        <v>0</v>
      </c>
      <c r="U1300" s="16">
        <f t="shared" si="524"/>
        <v>0</v>
      </c>
      <c r="V1300" s="16">
        <f t="shared" si="525"/>
        <v>0</v>
      </c>
      <c r="W1300" s="16">
        <f t="shared" si="526"/>
        <v>0</v>
      </c>
      <c r="X1300" s="16">
        <f t="shared" si="527"/>
        <v>0</v>
      </c>
      <c r="Y1300" s="16">
        <f t="shared" si="528"/>
        <v>1</v>
      </c>
      <c r="Z1300" s="16">
        <f t="shared" si="529"/>
        <v>0</v>
      </c>
      <c r="AA1300" s="16">
        <f t="shared" si="530"/>
        <v>0</v>
      </c>
      <c r="AB1300" s="17">
        <f t="shared" si="531"/>
        <v>0</v>
      </c>
      <c r="AC1300" s="15">
        <v>2941.8</v>
      </c>
      <c r="AD1300" s="14">
        <f>AVERAGE(Tabela1[[#This Row],[202407-JUL]:[202506-JUN]])</f>
        <v>22</v>
      </c>
      <c r="AE1300" s="14">
        <f t="shared" si="532"/>
        <v>22</v>
      </c>
      <c r="AF1300" s="5">
        <v>0</v>
      </c>
      <c r="AG1300" s="6">
        <v>173</v>
      </c>
      <c r="AH1300" s="37">
        <v>0</v>
      </c>
      <c r="AI1300" s="23">
        <f>SUM(Tabela1[[#This Row],[ESTOQUE RJ]:[ESTOQUE SC]])</f>
        <v>173</v>
      </c>
      <c r="AJ1300" s="6">
        <v>100</v>
      </c>
      <c r="AK1300" s="37">
        <v>0</v>
      </c>
      <c r="AL1300" s="24">
        <f>SUM(Tabela1[[#This Row],[QTD CONTAINER]:[QTD FÁBRICA]])</f>
        <v>100</v>
      </c>
      <c r="AM1300" s="18">
        <f t="shared" si="533"/>
        <v>7.8636363636363633</v>
      </c>
      <c r="AN1300" s="7">
        <f t="shared" si="534"/>
        <v>0</v>
      </c>
      <c r="AO1300" s="8">
        <f t="shared" si="535"/>
        <v>4.5454545454545459</v>
      </c>
      <c r="AP1300" s="9">
        <f t="shared" si="536"/>
        <v>0</v>
      </c>
      <c r="AQ1300" s="25">
        <f t="shared" si="537"/>
        <v>12.40909090909091</v>
      </c>
      <c r="AR1300" s="18">
        <f t="shared" si="538"/>
        <v>7.8636363636363633</v>
      </c>
      <c r="AS1300" s="7">
        <f t="shared" si="539"/>
        <v>0</v>
      </c>
      <c r="AT1300" s="8">
        <f t="shared" si="540"/>
        <v>4.5454545454545459</v>
      </c>
      <c r="AU1300" s="9">
        <f t="shared" si="541"/>
        <v>0</v>
      </c>
      <c r="AV1300" s="10">
        <f t="shared" si="542"/>
        <v>12.40909090909091</v>
      </c>
      <c r="AW1300" s="22">
        <f t="shared" si="543"/>
        <v>0</v>
      </c>
      <c r="AX1300" s="5">
        <f t="shared" si="544"/>
        <v>0</v>
      </c>
      <c r="AY1300" s="4">
        <f>IF(
  AND(Tabela1[[#This Row],[GRUPO | ITEM]]="PALHETAS",NOT(OR(MID(Tabela1[[#This Row],[ITEM]],1,5)="YN-PF",MID(Tabela1[[#This Row],[ITEM]],1,5)="YN-PC"))),
  0,
  IF(
    ROUNDUP(
      IF(
        IF(D1300="A",13-SUM(AR1300:AU1300),IF(D1300="B",11-SUM(AR1300:AU1300),IF(D1300="C",7-SUM(AR1300:AU1300))))
        &lt;0,
        0,
        IF(D1300="A",13-SUM(AR1300:AU1300),IF(D1300="B",11-SUM(AR1300:AU1300),IF(D1300="C",7-SUM(AR1300:AU1300))))
      )
      *AE1300/C1300, 0
    )
    *C1300 = 0,
    0,
    ROUNDUP(
      IF(
        IF(D1300="A",13-SUM(AR1300:AU1300),IF(D1300="B",11-SUM(AR1300:AU1300),IF(D1300="C",7-SUM(AR1300:AU1300))))
        &lt;0,
        0,
        IF(D1300="A",13-SUM(AR1300:AU1300),IF(D1300="B",11-SUM(AR1300:AU1300),IF(D1300="C",7-SUM(AR1300:AU1300))))
      )
      *AE1300/C1300, 0
    ) *C1300
  )
)</f>
        <v>0</v>
      </c>
      <c r="AZ1300" s="26">
        <f>IF(OR(COUNTIF(AB1300,"&gt;="&amp;1.5)+COUNTIF(AA1300,"&gt;="&amp;1.5)+COUNTIF(Z1300,"&gt;="&amp;1.5)+COUNTIF(Y1300,"&gt;="&amp;1.5)+COUNTIF(X1300,"&gt;="&amp;1.5)&gt;=2,COUNTIF(AB1300,"&gt;="&amp;2)&gt;=1,AND(AA1300&gt;=1.5,AB1300&lt;=0.3,AI1300=0)),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+IFERROR(BA1300*C1300,0),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+IFERROR(BA1300*C1300,0),
IFERROR(AVERAGEIF(Tabela1[[#This Row],[COMPRA PADRÃO]:[COMPRA &gt;30%]],"&gt;"&amp;0,Tabela1[[#This Row],[COMPRA PADRÃO]:[COMPRA &gt;30%]]),
0))/Tabela1[[#This Row],[U/CX]],0)*Tabela1[[#This Row],[U/CX]])</f>
        <v>0</v>
      </c>
      <c r="BA1300" s="36"/>
      <c r="BB1300" s="19"/>
      <c r="BC1300" s="41"/>
      <c r="BD1300" s="43">
        <f t="shared" si="545"/>
        <v>8.3018867924528297E-2</v>
      </c>
      <c r="BE1300" s="44">
        <f>Tabela1[[#This Row],[MÉDIA DIÁRIA]]*180</f>
        <v>14.943396226415093</v>
      </c>
      <c r="BF1300" s="44">
        <f>Tabela1[[#This Row],[MÉDIA DIÁRIA]]*IF(Tabela1[[#This Row],[ABC FAT]]="A",(13*22),IF(Tabela1[[#This Row],[ABC FAT]]="B",(9*22),IF(Tabela1[[#This Row],[ABC FAT]]="C",(3*22),0)))</f>
        <v>5.4792452830188676</v>
      </c>
      <c r="BG1300" s="44">
        <f>SUM(Tabela1[[#This Row],[ESTOQUE TOTAL]],Tabela1[[#This Row],[TRÂNSITO TOTAL]])</f>
        <v>273</v>
      </c>
      <c r="BH130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1301" spans="1:61" x14ac:dyDescent="0.2">
      <c r="A1301" s="4" t="s">
        <v>414</v>
      </c>
      <c r="B1301" s="4" t="s">
        <v>427</v>
      </c>
      <c r="C1301" s="4">
        <v>50</v>
      </c>
      <c r="D1301" s="4" t="s">
        <v>85</v>
      </c>
      <c r="E1301" s="5"/>
      <c r="F1301" s="4"/>
      <c r="G1301" s="4">
        <v>50</v>
      </c>
      <c r="H1301" s="4">
        <v>20</v>
      </c>
      <c r="I1301" s="4"/>
      <c r="J1301" s="4"/>
      <c r="K1301" s="4">
        <v>20</v>
      </c>
      <c r="L1301" s="4"/>
      <c r="M1301" s="4"/>
      <c r="N1301" s="4"/>
      <c r="O1301" s="4"/>
      <c r="P1301" s="4">
        <v>20</v>
      </c>
      <c r="Q1301" s="13">
        <f t="shared" si="520"/>
        <v>0</v>
      </c>
      <c r="R1301" s="16">
        <f t="shared" si="521"/>
        <v>0</v>
      </c>
      <c r="S1301" s="16">
        <f t="shared" si="522"/>
        <v>1.8181818181818181</v>
      </c>
      <c r="T1301" s="16">
        <f t="shared" si="523"/>
        <v>0.72727272727272729</v>
      </c>
      <c r="U1301" s="16">
        <f t="shared" si="524"/>
        <v>0</v>
      </c>
      <c r="V1301" s="16">
        <f t="shared" si="525"/>
        <v>0</v>
      </c>
      <c r="W1301" s="16">
        <f t="shared" si="526"/>
        <v>0.72727272727272729</v>
      </c>
      <c r="X1301" s="16">
        <f t="shared" si="527"/>
        <v>0</v>
      </c>
      <c r="Y1301" s="16">
        <f t="shared" si="528"/>
        <v>0</v>
      </c>
      <c r="Z1301" s="16">
        <f t="shared" si="529"/>
        <v>0</v>
      </c>
      <c r="AA1301" s="16">
        <f t="shared" si="530"/>
        <v>0</v>
      </c>
      <c r="AB1301" s="17">
        <f t="shared" si="531"/>
        <v>0.72727272727272729</v>
      </c>
      <c r="AC1301" s="15">
        <v>5812.6</v>
      </c>
      <c r="AD1301" s="14">
        <f>AVERAGE(Tabela1[[#This Row],[202407-JUL]:[202506-JUN]])</f>
        <v>27.5</v>
      </c>
      <c r="AE1301" s="14">
        <f t="shared" si="532"/>
        <v>27.5</v>
      </c>
      <c r="AF1301" s="5">
        <v>2</v>
      </c>
      <c r="AG1301" s="6">
        <v>1390</v>
      </c>
      <c r="AH1301" s="37">
        <v>0</v>
      </c>
      <c r="AI1301" s="23">
        <f>SUM(Tabela1[[#This Row],[ESTOQUE RJ]:[ESTOQUE SC]])</f>
        <v>1390</v>
      </c>
      <c r="AJ1301" s="6">
        <v>0</v>
      </c>
      <c r="AK1301" s="37">
        <v>0</v>
      </c>
      <c r="AL1301" s="24">
        <f>SUM(Tabela1[[#This Row],[QTD CONTAINER]:[QTD FÁBRICA]])</f>
        <v>0</v>
      </c>
      <c r="AM1301" s="18">
        <f t="shared" si="533"/>
        <v>50.545454545454547</v>
      </c>
      <c r="AN1301" s="7">
        <f t="shared" si="534"/>
        <v>0</v>
      </c>
      <c r="AO1301" s="8">
        <f t="shared" si="535"/>
        <v>0</v>
      </c>
      <c r="AP1301" s="9">
        <f t="shared" si="536"/>
        <v>0</v>
      </c>
      <c r="AQ1301" s="25">
        <f t="shared" si="537"/>
        <v>50.545454545454547</v>
      </c>
      <c r="AR1301" s="18">
        <f t="shared" si="538"/>
        <v>50.545454545454547</v>
      </c>
      <c r="AS1301" s="7">
        <f t="shared" si="539"/>
        <v>0</v>
      </c>
      <c r="AT1301" s="8">
        <f t="shared" si="540"/>
        <v>0</v>
      </c>
      <c r="AU1301" s="9">
        <f t="shared" si="541"/>
        <v>0</v>
      </c>
      <c r="AV1301" s="10">
        <f t="shared" si="542"/>
        <v>50.545454545454547</v>
      </c>
      <c r="AW1301" s="22">
        <f t="shared" si="543"/>
        <v>0</v>
      </c>
      <c r="AX1301" s="5">
        <f t="shared" si="544"/>
        <v>0</v>
      </c>
      <c r="AY1301" s="4">
        <f>IF(
  AND(Tabela1[[#This Row],[GRUPO | ITEM]]="PALHETAS",NOT(OR(MID(Tabela1[[#This Row],[ITEM]],1,5)="YN-PF",MID(Tabela1[[#This Row],[ITEM]],1,5)="YN-PC"))),
  0,
  IF(
    ROUNDUP(
      IF(
        IF(D1301="A",13-SUM(AR1301:AU1301),IF(D1301="B",11-SUM(AR1301:AU1301),IF(D1301="C",7-SUM(AR1301:AU1301))))
        &lt;0,
        0,
        IF(D1301="A",13-SUM(AR1301:AU1301),IF(D1301="B",11-SUM(AR1301:AU1301),IF(D1301="C",7-SUM(AR1301:AU1301))))
      )
      *AE1301/C1301, 0
    )
    *C1301 = 0,
    0,
    ROUNDUP(
      IF(
        IF(D1301="A",13-SUM(AR1301:AU1301),IF(D1301="B",11-SUM(AR1301:AU1301),IF(D1301="C",7-SUM(AR1301:AU1301))))
        &lt;0,
        0,
        IF(D1301="A",13-SUM(AR1301:AU1301),IF(D1301="B",11-SUM(AR1301:AU1301),IF(D1301="C",7-SUM(AR1301:AU1301))))
      )
      *AE1301/C1301, 0
    ) *C1301
  )
)</f>
        <v>0</v>
      </c>
      <c r="AZ1301" s="26">
        <f>IF(OR(COUNTIF(AB1301,"&gt;="&amp;1.5)+COUNTIF(AA1301,"&gt;="&amp;1.5)+COUNTIF(Z1301,"&gt;="&amp;1.5)+COUNTIF(Y1301,"&gt;="&amp;1.5)+COUNTIF(X1301,"&gt;="&amp;1.5)&gt;=2,COUNTIF(AB1301,"&gt;="&amp;2)&gt;=1,AND(AA1301&gt;=1.5,AB1301&lt;=0.3,AI1301=0)),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+IFERROR(BA1301*C1301,0),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+IFERROR(BA1301*C1301,0),
IFERROR(AVERAGEIF(Tabela1[[#This Row],[COMPRA PADRÃO]:[COMPRA &gt;30%]],"&gt;"&amp;0,Tabela1[[#This Row],[COMPRA PADRÃO]:[COMPRA &gt;30%]]),
0))/Tabela1[[#This Row],[U/CX]],0)*Tabela1[[#This Row],[U/CX]])</f>
        <v>0</v>
      </c>
      <c r="BA1301" s="39"/>
      <c r="BB1301" s="33"/>
      <c r="BC1301" s="42"/>
      <c r="BD1301" s="43">
        <f t="shared" si="545"/>
        <v>0.41509433962264153</v>
      </c>
      <c r="BE1301" s="44">
        <f>Tabela1[[#This Row],[MÉDIA DIÁRIA]]*180</f>
        <v>74.716981132075475</v>
      </c>
      <c r="BF1301" s="44">
        <f>Tabela1[[#This Row],[MÉDIA DIÁRIA]]*IF(Tabela1[[#This Row],[ABC FAT]]="A",(13*22),IF(Tabela1[[#This Row],[ABC FAT]]="B",(9*22),IF(Tabela1[[#This Row],[ABC FAT]]="C",(3*22),0)))</f>
        <v>27.39622641509434</v>
      </c>
      <c r="BG1301" s="44">
        <f>SUM(Tabela1[[#This Row],[ESTOQUE TOTAL]],Tabela1[[#This Row],[TRÂNSITO TOTAL]])</f>
        <v>1390</v>
      </c>
      <c r="BH130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1.3383838383838383E-2</v>
      </c>
    </row>
    <row r="1302" spans="1:61" x14ac:dyDescent="0.2">
      <c r="A1302" s="4" t="s">
        <v>39</v>
      </c>
      <c r="B1302" s="4" t="s">
        <v>1116</v>
      </c>
      <c r="C1302" s="4">
        <v>20</v>
      </c>
      <c r="D1302" s="4" t="s">
        <v>85</v>
      </c>
      <c r="E1302" s="5"/>
      <c r="F1302" s="4"/>
      <c r="G1302" s="4"/>
      <c r="H1302" s="4"/>
      <c r="I1302" s="4"/>
      <c r="J1302" s="4"/>
      <c r="K1302" s="4"/>
      <c r="L1302" s="4">
        <v>10</v>
      </c>
      <c r="M1302" s="4">
        <v>40</v>
      </c>
      <c r="N1302" s="4">
        <v>25</v>
      </c>
      <c r="O1302" s="4">
        <v>10</v>
      </c>
      <c r="P1302" s="4">
        <v>31</v>
      </c>
      <c r="Q1302" s="13">
        <f t="shared" si="520"/>
        <v>0</v>
      </c>
      <c r="R1302" s="16">
        <f t="shared" si="521"/>
        <v>0</v>
      </c>
      <c r="S1302" s="16">
        <f t="shared" si="522"/>
        <v>0</v>
      </c>
      <c r="T1302" s="16">
        <f t="shared" si="523"/>
        <v>0</v>
      </c>
      <c r="U1302" s="16">
        <f t="shared" si="524"/>
        <v>0</v>
      </c>
      <c r="V1302" s="16">
        <f t="shared" si="525"/>
        <v>0</v>
      </c>
      <c r="W1302" s="16">
        <f t="shared" si="526"/>
        <v>0</v>
      </c>
      <c r="X1302" s="16">
        <f t="shared" si="527"/>
        <v>0.43103448275862072</v>
      </c>
      <c r="Y1302" s="16">
        <f t="shared" si="528"/>
        <v>1.7241379310344829</v>
      </c>
      <c r="Z1302" s="16">
        <f t="shared" si="529"/>
        <v>1.0775862068965518</v>
      </c>
      <c r="AA1302" s="16">
        <f t="shared" si="530"/>
        <v>0.43103448275862072</v>
      </c>
      <c r="AB1302" s="17">
        <f t="shared" si="531"/>
        <v>1.3362068965517242</v>
      </c>
      <c r="AC1302" s="15">
        <v>20336.900000000001</v>
      </c>
      <c r="AD1302" s="14">
        <f>AVERAGE(Tabela1[[#This Row],[202407-JUL]:[202506-JUN]])</f>
        <v>23.2</v>
      </c>
      <c r="AE1302" s="14">
        <f t="shared" si="532"/>
        <v>23.2</v>
      </c>
      <c r="AF1302" s="5">
        <v>0</v>
      </c>
      <c r="AG1302" s="6">
        <v>1095</v>
      </c>
      <c r="AH1302" s="37">
        <v>380</v>
      </c>
      <c r="AI1302" s="23">
        <f>SUM(Tabela1[[#This Row],[ESTOQUE RJ]:[ESTOQUE SC]])</f>
        <v>1475</v>
      </c>
      <c r="AJ1302" s="6">
        <v>0</v>
      </c>
      <c r="AK1302" s="37">
        <v>0</v>
      </c>
      <c r="AL1302" s="24">
        <f>SUM(Tabela1[[#This Row],[QTD CONTAINER]:[QTD FÁBRICA]])</f>
        <v>0</v>
      </c>
      <c r="AM1302" s="18">
        <f t="shared" si="533"/>
        <v>47.198275862068968</v>
      </c>
      <c r="AN1302" s="7">
        <f t="shared" si="534"/>
        <v>16.379310344827587</v>
      </c>
      <c r="AO1302" s="8">
        <f t="shared" si="535"/>
        <v>0</v>
      </c>
      <c r="AP1302" s="9">
        <f t="shared" si="536"/>
        <v>0</v>
      </c>
      <c r="AQ1302" s="25">
        <f t="shared" si="537"/>
        <v>63.577586206896555</v>
      </c>
      <c r="AR1302" s="18">
        <f t="shared" si="538"/>
        <v>47.198275862068968</v>
      </c>
      <c r="AS1302" s="7">
        <f t="shared" si="539"/>
        <v>16.379310344827587</v>
      </c>
      <c r="AT1302" s="8">
        <f t="shared" si="540"/>
        <v>0</v>
      </c>
      <c r="AU1302" s="9">
        <f t="shared" si="541"/>
        <v>0</v>
      </c>
      <c r="AV1302" s="10">
        <f t="shared" si="542"/>
        <v>63.577586206896555</v>
      </c>
      <c r="AW1302" s="22">
        <f t="shared" si="543"/>
        <v>0</v>
      </c>
      <c r="AX1302" s="5">
        <f t="shared" si="544"/>
        <v>0</v>
      </c>
      <c r="AY1302" s="4">
        <f>IF(
  AND(Tabela1[[#This Row],[GRUPO | ITEM]]="PALHETAS",NOT(OR(MID(Tabela1[[#This Row],[ITEM]],1,5)="YN-PF",MID(Tabela1[[#This Row],[ITEM]],1,5)="YN-PC"))),
  0,
  IF(
    ROUNDUP(
      IF(
        IF(D1302="A",13-SUM(AR1302:AU1302),IF(D1302="B",11-SUM(AR1302:AU1302),IF(D1302="C",7-SUM(AR1302:AU1302))))
        &lt;0,
        0,
        IF(D1302="A",13-SUM(AR1302:AU1302),IF(D1302="B",11-SUM(AR1302:AU1302),IF(D1302="C",7-SUM(AR1302:AU1302))))
      )
      *AE1302/C1302, 0
    )
    *C1302 = 0,
    0,
    ROUNDUP(
      IF(
        IF(D1302="A",13-SUM(AR1302:AU1302),IF(D1302="B",11-SUM(AR1302:AU1302),IF(D1302="C",7-SUM(AR1302:AU1302))))
        &lt;0,
        0,
        IF(D1302="A",13-SUM(AR1302:AU1302),IF(D1302="B",11-SUM(AR1302:AU1302),IF(D1302="C",7-SUM(AR1302:AU1302))))
      )
      *AE1302/C1302, 0
    ) *C1302
  )
)</f>
        <v>0</v>
      </c>
      <c r="AZ1302" s="26">
        <f>IF(OR(COUNTIF(AB1302,"&gt;="&amp;1.5)+COUNTIF(AA1302,"&gt;="&amp;1.5)+COUNTIF(Z1302,"&gt;="&amp;1.5)+COUNTIF(Y1302,"&gt;="&amp;1.5)+COUNTIF(X1302,"&gt;="&amp;1.5)&gt;=2,COUNTIF(AB1302,"&gt;="&amp;2)&gt;=1,AND(AA1302&gt;=1.5,AB1302&lt;=0.3,AI1302=0)),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+IFERROR(BA1302*C1302,0),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+IFERROR(BA1302*C1302,0),
IFERROR(AVERAGEIF(Tabela1[[#This Row],[COMPRA PADRÃO]:[COMPRA &gt;30%]],"&gt;"&amp;0,Tabela1[[#This Row],[COMPRA PADRÃO]:[COMPRA &gt;30%]]),
0))/Tabela1[[#This Row],[U/CX]],0)*Tabela1[[#This Row],[U/CX]])</f>
        <v>0</v>
      </c>
      <c r="BA1302" s="39"/>
      <c r="BB1302" s="33"/>
      <c r="BC1302" s="42"/>
      <c r="BD1302" s="43">
        <f t="shared" si="545"/>
        <v>0.43773584905660379</v>
      </c>
      <c r="BE1302" s="44">
        <f>Tabela1[[#This Row],[MÉDIA DIÁRIA]]*180</f>
        <v>78.79245283018868</v>
      </c>
      <c r="BF1302" s="44">
        <f>Tabela1[[#This Row],[MÉDIA DIÁRIA]]*IF(Tabela1[[#This Row],[ABC FAT]]="A",(13*22),IF(Tabela1[[#This Row],[ABC FAT]]="B",(9*22),IF(Tabela1[[#This Row],[ABC FAT]]="C",(3*22),0)))</f>
        <v>28.890566037735852</v>
      </c>
      <c r="BG1302" s="44">
        <f>SUM(Tabela1[[#This Row],[ESTOQUE TOTAL]],Tabela1[[#This Row],[TRÂNSITO TOTAL]])</f>
        <v>1475</v>
      </c>
      <c r="BH130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1.2691570881226053E-2</v>
      </c>
    </row>
    <row r="1303" spans="1:61" x14ac:dyDescent="0.2">
      <c r="A1303" s="4" t="s">
        <v>34</v>
      </c>
      <c r="B1303" s="4" t="s">
        <v>1169</v>
      </c>
      <c r="C1303" s="4">
        <v>100</v>
      </c>
      <c r="D1303" s="4" t="s">
        <v>85</v>
      </c>
      <c r="E1303" s="5"/>
      <c r="F1303" s="4"/>
      <c r="G1303" s="4"/>
      <c r="H1303" s="4"/>
      <c r="I1303" s="4"/>
      <c r="J1303" s="4"/>
      <c r="K1303" s="4"/>
      <c r="L1303" s="4"/>
      <c r="M1303" s="4">
        <v>2</v>
      </c>
      <c r="N1303" s="4"/>
      <c r="O1303" s="4">
        <v>5</v>
      </c>
      <c r="P1303" s="4"/>
      <c r="Q1303" s="13">
        <f t="shared" si="520"/>
        <v>0</v>
      </c>
      <c r="R1303" s="16">
        <f t="shared" si="521"/>
        <v>0</v>
      </c>
      <c r="S1303" s="16">
        <f t="shared" si="522"/>
        <v>0</v>
      </c>
      <c r="T1303" s="16">
        <f t="shared" si="523"/>
        <v>0</v>
      </c>
      <c r="U1303" s="16">
        <f t="shared" si="524"/>
        <v>0</v>
      </c>
      <c r="V1303" s="16">
        <f t="shared" si="525"/>
        <v>0</v>
      </c>
      <c r="W1303" s="16">
        <f t="shared" si="526"/>
        <v>0</v>
      </c>
      <c r="X1303" s="16">
        <f t="shared" si="527"/>
        <v>0</v>
      </c>
      <c r="Y1303" s="16">
        <f t="shared" si="528"/>
        <v>0.5714285714285714</v>
      </c>
      <c r="Z1303" s="16">
        <f t="shared" si="529"/>
        <v>0</v>
      </c>
      <c r="AA1303" s="16">
        <f t="shared" si="530"/>
        <v>1.4285714285714286</v>
      </c>
      <c r="AB1303" s="17">
        <f t="shared" si="531"/>
        <v>0</v>
      </c>
      <c r="AC1303" s="15">
        <v>553.98</v>
      </c>
      <c r="AD1303" s="14">
        <f>AVERAGE(Tabela1[[#This Row],[202407-JUL]:[202506-JUN]])</f>
        <v>3.5</v>
      </c>
      <c r="AE1303" s="14">
        <f t="shared" si="532"/>
        <v>3.5</v>
      </c>
      <c r="AF1303" s="5">
        <v>0</v>
      </c>
      <c r="AG1303" s="6">
        <v>81</v>
      </c>
      <c r="AH1303" s="37">
        <v>0</v>
      </c>
      <c r="AI1303" s="23">
        <f>SUM(Tabela1[[#This Row],[ESTOQUE RJ]:[ESTOQUE SC]])</f>
        <v>81</v>
      </c>
      <c r="AJ1303" s="6">
        <v>0</v>
      </c>
      <c r="AK1303" s="37">
        <v>0</v>
      </c>
      <c r="AL1303" s="24">
        <f>SUM(Tabela1[[#This Row],[QTD CONTAINER]:[QTD FÁBRICA]])</f>
        <v>0</v>
      </c>
      <c r="AM1303" s="18">
        <f t="shared" si="533"/>
        <v>23.142857142857142</v>
      </c>
      <c r="AN1303" s="7">
        <f t="shared" si="534"/>
        <v>0</v>
      </c>
      <c r="AO1303" s="8">
        <f t="shared" si="535"/>
        <v>0</v>
      </c>
      <c r="AP1303" s="9">
        <f t="shared" si="536"/>
        <v>0</v>
      </c>
      <c r="AQ1303" s="25">
        <f t="shared" si="537"/>
        <v>23.142857142857142</v>
      </c>
      <c r="AR1303" s="18">
        <f t="shared" si="538"/>
        <v>23.142857142857142</v>
      </c>
      <c r="AS1303" s="7">
        <f t="shared" si="539"/>
        <v>0</v>
      </c>
      <c r="AT1303" s="8">
        <f t="shared" si="540"/>
        <v>0</v>
      </c>
      <c r="AU1303" s="9">
        <f t="shared" si="541"/>
        <v>0</v>
      </c>
      <c r="AV1303" s="10">
        <f t="shared" si="542"/>
        <v>23.142857142857142</v>
      </c>
      <c r="AW1303" s="22">
        <f t="shared" si="543"/>
        <v>0</v>
      </c>
      <c r="AX1303" s="5">
        <f t="shared" si="544"/>
        <v>0</v>
      </c>
      <c r="AY1303" s="4">
        <f>IF(
  AND(Tabela1[[#This Row],[GRUPO | ITEM]]="PALHETAS",NOT(OR(MID(Tabela1[[#This Row],[ITEM]],1,5)="YN-PF",MID(Tabela1[[#This Row],[ITEM]],1,5)="YN-PC"))),
  0,
  IF(
    ROUNDUP(
      IF(
        IF(D1303="A",13-SUM(AR1303:AU1303),IF(D1303="B",11-SUM(AR1303:AU1303),IF(D1303="C",7-SUM(AR1303:AU1303))))
        &lt;0,
        0,
        IF(D1303="A",13-SUM(AR1303:AU1303),IF(D1303="B",11-SUM(AR1303:AU1303),IF(D1303="C",7-SUM(AR1303:AU1303))))
      )
      *AE1303/C1303, 0
    )
    *C1303 = 0,
    0,
    ROUNDUP(
      IF(
        IF(D1303="A",13-SUM(AR1303:AU1303),IF(D1303="B",11-SUM(AR1303:AU1303),IF(D1303="C",7-SUM(AR1303:AU1303))))
        &lt;0,
        0,
        IF(D1303="A",13-SUM(AR1303:AU1303),IF(D1303="B",11-SUM(AR1303:AU1303),IF(D1303="C",7-SUM(AR1303:AU1303))))
      )
      *AE1303/C1303, 0
    ) *C1303
  )
)</f>
        <v>0</v>
      </c>
      <c r="AZ1303" s="26">
        <f>IF(OR(COUNTIF(AB1303,"&gt;="&amp;1.5)+COUNTIF(AA1303,"&gt;="&amp;1.5)+COUNTIF(Z1303,"&gt;="&amp;1.5)+COUNTIF(Y1303,"&gt;="&amp;1.5)+COUNTIF(X1303,"&gt;="&amp;1.5)&gt;=2,COUNTIF(AB1303,"&gt;="&amp;2)&gt;=1,AND(AA1303&gt;=1.5,AB1303&lt;=0.3,AI1303=0)),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+IFERROR(BA1303*C1303,0),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+IFERROR(BA1303*C1303,0),
IFERROR(AVERAGEIF(Tabela1[[#This Row],[COMPRA PADRÃO]:[COMPRA &gt;30%]],"&gt;"&amp;0,Tabela1[[#This Row],[COMPRA PADRÃO]:[COMPRA &gt;30%]]),
0))/Tabela1[[#This Row],[U/CX]],0)*Tabela1[[#This Row],[U/CX]])</f>
        <v>0</v>
      </c>
      <c r="BA1303" s="39"/>
      <c r="BB1303" s="33"/>
      <c r="BC1303" s="42"/>
      <c r="BD1303" s="43">
        <f t="shared" si="545"/>
        <v>2.6415094339622643E-2</v>
      </c>
      <c r="BE1303" s="44">
        <f>Tabela1[[#This Row],[MÉDIA DIÁRIA]]*180</f>
        <v>4.7547169811320753</v>
      </c>
      <c r="BF1303" s="44">
        <f>Tabela1[[#This Row],[MÉDIA DIÁRIA]]*IF(Tabela1[[#This Row],[ABC FAT]]="A",(13*22),IF(Tabela1[[#This Row],[ABC FAT]]="B",(9*22),IF(Tabela1[[#This Row],[ABC FAT]]="C",(3*22),0)))</f>
        <v>1.7433962264150944</v>
      </c>
      <c r="BG1303" s="44">
        <f>SUM(Tabela1[[#This Row],[ESTOQUE TOTAL]],Tabela1[[#This Row],[TRÂNSITO TOTAL]])</f>
        <v>81</v>
      </c>
      <c r="BH130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304" spans="1:61" x14ac:dyDescent="0.2">
      <c r="A1304" s="4" t="s">
        <v>34</v>
      </c>
      <c r="B1304" s="4" t="s">
        <v>1196</v>
      </c>
      <c r="C1304" s="4">
        <v>100</v>
      </c>
      <c r="D1304" s="4" t="s">
        <v>85</v>
      </c>
      <c r="E1304" s="5"/>
      <c r="F1304" s="4"/>
      <c r="G1304" s="4"/>
      <c r="H1304" s="4"/>
      <c r="I1304" s="4"/>
      <c r="J1304" s="4"/>
      <c r="K1304" s="4"/>
      <c r="L1304" s="4"/>
      <c r="M1304" s="4">
        <v>2</v>
      </c>
      <c r="N1304" s="4"/>
      <c r="O1304" s="4">
        <v>5</v>
      </c>
      <c r="P1304" s="4"/>
      <c r="Q1304" s="13">
        <f t="shared" si="520"/>
        <v>0</v>
      </c>
      <c r="R1304" s="16">
        <f t="shared" si="521"/>
        <v>0</v>
      </c>
      <c r="S1304" s="16">
        <f t="shared" si="522"/>
        <v>0</v>
      </c>
      <c r="T1304" s="16">
        <f t="shared" si="523"/>
        <v>0</v>
      </c>
      <c r="U1304" s="16">
        <f t="shared" si="524"/>
        <v>0</v>
      </c>
      <c r="V1304" s="16">
        <f t="shared" si="525"/>
        <v>0</v>
      </c>
      <c r="W1304" s="16">
        <f t="shared" si="526"/>
        <v>0</v>
      </c>
      <c r="X1304" s="16">
        <f t="shared" si="527"/>
        <v>0</v>
      </c>
      <c r="Y1304" s="16">
        <f t="shared" si="528"/>
        <v>0.5714285714285714</v>
      </c>
      <c r="Z1304" s="16">
        <f t="shared" si="529"/>
        <v>0</v>
      </c>
      <c r="AA1304" s="16">
        <f t="shared" si="530"/>
        <v>1.4285714285714286</v>
      </c>
      <c r="AB1304" s="17">
        <f t="shared" si="531"/>
        <v>0</v>
      </c>
      <c r="AC1304" s="15">
        <v>763.07</v>
      </c>
      <c r="AD1304" s="14">
        <f>AVERAGE(Tabela1[[#This Row],[202407-JUL]:[202506-JUN]])</f>
        <v>3.5</v>
      </c>
      <c r="AE1304" s="14">
        <f t="shared" si="532"/>
        <v>3.5</v>
      </c>
      <c r="AF1304" s="5">
        <v>0</v>
      </c>
      <c r="AG1304" s="6">
        <v>93</v>
      </c>
      <c r="AH1304" s="37">
        <v>0</v>
      </c>
      <c r="AI1304" s="23">
        <f>SUM(Tabela1[[#This Row],[ESTOQUE RJ]:[ESTOQUE SC]])</f>
        <v>93</v>
      </c>
      <c r="AJ1304" s="6">
        <v>0</v>
      </c>
      <c r="AK1304" s="37">
        <v>0</v>
      </c>
      <c r="AL1304" s="24">
        <f>SUM(Tabela1[[#This Row],[QTD CONTAINER]:[QTD FÁBRICA]])</f>
        <v>0</v>
      </c>
      <c r="AM1304" s="18">
        <f t="shared" si="533"/>
        <v>26.571428571428573</v>
      </c>
      <c r="AN1304" s="7">
        <f t="shared" si="534"/>
        <v>0</v>
      </c>
      <c r="AO1304" s="8">
        <f t="shared" si="535"/>
        <v>0</v>
      </c>
      <c r="AP1304" s="9">
        <f t="shared" si="536"/>
        <v>0</v>
      </c>
      <c r="AQ1304" s="25">
        <f t="shared" si="537"/>
        <v>26.571428571428573</v>
      </c>
      <c r="AR1304" s="18">
        <f t="shared" si="538"/>
        <v>26.571428571428573</v>
      </c>
      <c r="AS1304" s="7">
        <f t="shared" si="539"/>
        <v>0</v>
      </c>
      <c r="AT1304" s="8">
        <f t="shared" si="540"/>
        <v>0</v>
      </c>
      <c r="AU1304" s="9">
        <f t="shared" si="541"/>
        <v>0</v>
      </c>
      <c r="AV1304" s="10">
        <f t="shared" si="542"/>
        <v>26.571428571428573</v>
      </c>
      <c r="AW1304" s="22">
        <f t="shared" si="543"/>
        <v>0</v>
      </c>
      <c r="AX1304" s="5">
        <f t="shared" si="544"/>
        <v>0</v>
      </c>
      <c r="AY1304" s="4">
        <f>IF(
  AND(Tabela1[[#This Row],[GRUPO | ITEM]]="PALHETAS",NOT(OR(MID(Tabela1[[#This Row],[ITEM]],1,5)="YN-PF",MID(Tabela1[[#This Row],[ITEM]],1,5)="YN-PC"))),
  0,
  IF(
    ROUNDUP(
      IF(
        IF(D1304="A",13-SUM(AR1304:AU1304),IF(D1304="B",11-SUM(AR1304:AU1304),IF(D1304="C",7-SUM(AR1304:AU1304))))
        &lt;0,
        0,
        IF(D1304="A",13-SUM(AR1304:AU1304),IF(D1304="B",11-SUM(AR1304:AU1304),IF(D1304="C",7-SUM(AR1304:AU1304))))
      )
      *AE1304/C1304, 0
    )
    *C1304 = 0,
    0,
    ROUNDUP(
      IF(
        IF(D1304="A",13-SUM(AR1304:AU1304),IF(D1304="B",11-SUM(AR1304:AU1304),IF(D1304="C",7-SUM(AR1304:AU1304))))
        &lt;0,
        0,
        IF(D1304="A",13-SUM(AR1304:AU1304),IF(D1304="B",11-SUM(AR1304:AU1304),IF(D1304="C",7-SUM(AR1304:AU1304))))
      )
      *AE1304/C1304, 0
    ) *C1304
  )
)</f>
        <v>0</v>
      </c>
      <c r="AZ1304" s="26">
        <f>IF(OR(COUNTIF(AB1304,"&gt;="&amp;1.5)+COUNTIF(AA1304,"&gt;="&amp;1.5)+COUNTIF(Z1304,"&gt;="&amp;1.5)+COUNTIF(Y1304,"&gt;="&amp;1.5)+COUNTIF(X1304,"&gt;="&amp;1.5)&gt;=2,COUNTIF(AB1304,"&gt;="&amp;2)&gt;=1,AND(AA1304&gt;=1.5,AB1304&lt;=0.3,AI1304=0)),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+IFERROR(BA1304*C1304,0),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+IFERROR(BA1304*C1304,0),
IFERROR(AVERAGEIF(Tabela1[[#This Row],[COMPRA PADRÃO]:[COMPRA &gt;30%]],"&gt;"&amp;0,Tabela1[[#This Row],[COMPRA PADRÃO]:[COMPRA &gt;30%]]),
0))/Tabela1[[#This Row],[U/CX]],0)*Tabela1[[#This Row],[U/CX]])</f>
        <v>0</v>
      </c>
      <c r="BA1304" s="36"/>
      <c r="BB1304" s="19"/>
      <c r="BC1304" s="5"/>
      <c r="BD1304" s="43">
        <f t="shared" si="545"/>
        <v>2.6415094339622643E-2</v>
      </c>
      <c r="BE1304" s="44">
        <f>Tabela1[[#This Row],[MÉDIA DIÁRIA]]*180</f>
        <v>4.7547169811320753</v>
      </c>
      <c r="BF1304" s="44">
        <f>Tabela1[[#This Row],[MÉDIA DIÁRIA]]*IF(Tabela1[[#This Row],[ABC FAT]]="A",(13*22),IF(Tabela1[[#This Row],[ABC FAT]]="B",(9*22),IF(Tabela1[[#This Row],[ABC FAT]]="C",(3*22),0)))</f>
        <v>1.7433962264150944</v>
      </c>
      <c r="BG1304" s="44">
        <f>SUM(Tabela1[[#This Row],[ESTOQUE TOTAL]],Tabela1[[#This Row],[TRÂNSITO TOTAL]])</f>
        <v>93</v>
      </c>
      <c r="BH130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305" spans="1:61" x14ac:dyDescent="0.2">
      <c r="A1305" s="4" t="s">
        <v>210</v>
      </c>
      <c r="B1305" s="4" t="s">
        <v>1068</v>
      </c>
      <c r="C1305" s="4">
        <v>50</v>
      </c>
      <c r="D1305" s="4" t="s">
        <v>85</v>
      </c>
      <c r="E1305" s="5"/>
      <c r="F1305" s="4"/>
      <c r="G1305" s="4"/>
      <c r="H1305" s="4"/>
      <c r="I1305" s="4"/>
      <c r="J1305" s="4"/>
      <c r="K1305" s="4"/>
      <c r="L1305" s="4">
        <v>111</v>
      </c>
      <c r="M1305" s="4"/>
      <c r="N1305" s="4"/>
      <c r="O1305" s="4"/>
      <c r="P1305" s="4">
        <v>10</v>
      </c>
      <c r="Q1305" s="13">
        <f t="shared" si="520"/>
        <v>0</v>
      </c>
      <c r="R1305" s="16">
        <f t="shared" si="521"/>
        <v>0</v>
      </c>
      <c r="S1305" s="16">
        <f t="shared" si="522"/>
        <v>0</v>
      </c>
      <c r="T1305" s="16">
        <f t="shared" si="523"/>
        <v>0</v>
      </c>
      <c r="U1305" s="16">
        <f t="shared" si="524"/>
        <v>0</v>
      </c>
      <c r="V1305" s="16">
        <f t="shared" si="525"/>
        <v>0</v>
      </c>
      <c r="W1305" s="16">
        <f t="shared" si="526"/>
        <v>0</v>
      </c>
      <c r="X1305" s="16">
        <f t="shared" si="527"/>
        <v>1.834710743801653</v>
      </c>
      <c r="Y1305" s="16">
        <f t="shared" si="528"/>
        <v>0</v>
      </c>
      <c r="Z1305" s="16">
        <f t="shared" si="529"/>
        <v>0</v>
      </c>
      <c r="AA1305" s="16">
        <f t="shared" si="530"/>
        <v>0</v>
      </c>
      <c r="AB1305" s="17">
        <f t="shared" si="531"/>
        <v>0.16528925619834711</v>
      </c>
      <c r="AC1305" s="15">
        <v>4283.38</v>
      </c>
      <c r="AD1305" s="14">
        <f>AVERAGE(Tabela1[[#This Row],[202407-JUL]:[202506-JUN]])</f>
        <v>60.5</v>
      </c>
      <c r="AE1305" s="14">
        <f t="shared" si="532"/>
        <v>111</v>
      </c>
      <c r="AF1305" s="5">
        <v>0</v>
      </c>
      <c r="AG1305" s="6">
        <v>1675</v>
      </c>
      <c r="AH1305" s="37">
        <v>0</v>
      </c>
      <c r="AI1305" s="23">
        <f>SUM(Tabela1[[#This Row],[ESTOQUE RJ]:[ESTOQUE SC]])</f>
        <v>1675</v>
      </c>
      <c r="AJ1305" s="6">
        <v>0</v>
      </c>
      <c r="AK1305" s="37">
        <v>0</v>
      </c>
      <c r="AL1305" s="24">
        <f>SUM(Tabela1[[#This Row],[QTD CONTAINER]:[QTD FÁBRICA]])</f>
        <v>0</v>
      </c>
      <c r="AM1305" s="18">
        <f t="shared" si="533"/>
        <v>27.685950413223139</v>
      </c>
      <c r="AN1305" s="7">
        <f t="shared" si="534"/>
        <v>0</v>
      </c>
      <c r="AO1305" s="8">
        <f t="shared" si="535"/>
        <v>0</v>
      </c>
      <c r="AP1305" s="9">
        <f t="shared" si="536"/>
        <v>0</v>
      </c>
      <c r="AQ1305" s="25">
        <f t="shared" si="537"/>
        <v>27.685950413223139</v>
      </c>
      <c r="AR1305" s="18">
        <f t="shared" si="538"/>
        <v>15.09009009009009</v>
      </c>
      <c r="AS1305" s="7">
        <f t="shared" si="539"/>
        <v>0</v>
      </c>
      <c r="AT1305" s="8">
        <f t="shared" si="540"/>
        <v>0</v>
      </c>
      <c r="AU1305" s="9">
        <f t="shared" si="541"/>
        <v>0</v>
      </c>
      <c r="AV1305" s="10">
        <f t="shared" si="542"/>
        <v>15.09009009009009</v>
      </c>
      <c r="AW1305" s="22">
        <f t="shared" si="543"/>
        <v>0</v>
      </c>
      <c r="AX1305" s="5">
        <f t="shared" si="544"/>
        <v>0</v>
      </c>
      <c r="AY1305" s="4">
        <f>IF(
  AND(Tabela1[[#This Row],[GRUPO | ITEM]]="PALHETAS",NOT(OR(MID(Tabela1[[#This Row],[ITEM]],1,5)="YN-PF",MID(Tabela1[[#This Row],[ITEM]],1,5)="YN-PC"))),
  0,
  IF(
    ROUNDUP(
      IF(
        IF(D1305="A",13-SUM(AR1305:AU1305),IF(D1305="B",11-SUM(AR1305:AU1305),IF(D1305="C",7-SUM(AR1305:AU1305))))
        &lt;0,
        0,
        IF(D1305="A",13-SUM(AR1305:AU1305),IF(D1305="B",11-SUM(AR1305:AU1305),IF(D1305="C",7-SUM(AR1305:AU1305))))
      )
      *AE1305/C1305, 0
    )
    *C1305 = 0,
    0,
    ROUNDUP(
      IF(
        IF(D1305="A",13-SUM(AR1305:AU1305),IF(D1305="B",11-SUM(AR1305:AU1305),IF(D1305="C",7-SUM(AR1305:AU1305))))
        &lt;0,
        0,
        IF(D1305="A",13-SUM(AR1305:AU1305),IF(D1305="B",11-SUM(AR1305:AU1305),IF(D1305="C",7-SUM(AR1305:AU1305))))
      )
      *AE1305/C1305, 0
    ) *C1305
  )
)</f>
        <v>0</v>
      </c>
      <c r="AZ1305" s="26">
        <f>IF(OR(COUNTIF(AB1305,"&gt;="&amp;1.5)+COUNTIF(AA1305,"&gt;="&amp;1.5)+COUNTIF(Z1305,"&gt;="&amp;1.5)+COUNTIF(Y1305,"&gt;="&amp;1.5)+COUNTIF(X1305,"&gt;="&amp;1.5)&gt;=2,COUNTIF(AB1305,"&gt;="&amp;2)&gt;=1,AND(AA1305&gt;=1.5,AB1305&lt;=0.3,AI1305=0)),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+IFERROR(BA1305*C1305,0),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+IFERROR(BA1305*C1305,0),
IFERROR(AVERAGEIF(Tabela1[[#This Row],[COMPRA PADRÃO]:[COMPRA &gt;30%]],"&gt;"&amp;0,Tabela1[[#This Row],[COMPRA PADRÃO]:[COMPRA &gt;30%]]),
0))/Tabela1[[#This Row],[U/CX]],0)*Tabela1[[#This Row],[U/CX]])</f>
        <v>0</v>
      </c>
      <c r="BA1305" s="36"/>
      <c r="BB1305" s="19"/>
      <c r="BC1305" s="5"/>
      <c r="BD1305" s="43">
        <f t="shared" si="545"/>
        <v>0.45660377358490567</v>
      </c>
      <c r="BE1305" s="44">
        <f>Tabela1[[#This Row],[MÉDIA DIÁRIA]]*180</f>
        <v>82.188679245283026</v>
      </c>
      <c r="BF1305" s="44">
        <f>Tabela1[[#This Row],[MÉDIA DIÁRIA]]*IF(Tabela1[[#This Row],[ABC FAT]]="A",(13*22),IF(Tabela1[[#This Row],[ABC FAT]]="B",(9*22),IF(Tabela1[[#This Row],[ABC FAT]]="C",(3*22),0)))</f>
        <v>30.135849056603774</v>
      </c>
      <c r="BG1305" s="44">
        <f>SUM(Tabela1[[#This Row],[ESTOQUE TOTAL]],Tabela1[[#This Row],[TRÂNSITO TOTAL]])</f>
        <v>1675</v>
      </c>
      <c r="BH130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1.2167125803489439E-2</v>
      </c>
    </row>
    <row r="1306" spans="1:61" x14ac:dyDescent="0.2">
      <c r="A1306" s="4" t="s">
        <v>39</v>
      </c>
      <c r="B1306" s="4" t="s">
        <v>740</v>
      </c>
      <c r="C1306" s="4">
        <v>100</v>
      </c>
      <c r="D1306" s="4" t="s">
        <v>85</v>
      </c>
      <c r="E1306" s="5"/>
      <c r="F1306" s="4"/>
      <c r="G1306" s="4">
        <v>100</v>
      </c>
      <c r="H1306" s="4"/>
      <c r="I1306" s="4"/>
      <c r="J1306" s="4"/>
      <c r="K1306" s="4">
        <v>20</v>
      </c>
      <c r="L1306" s="4"/>
      <c r="M1306" s="4"/>
      <c r="N1306" s="4"/>
      <c r="O1306" s="4">
        <v>50</v>
      </c>
      <c r="P1306" s="4"/>
      <c r="Q1306" s="13">
        <f t="shared" si="520"/>
        <v>0</v>
      </c>
      <c r="R1306" s="16">
        <f t="shared" si="521"/>
        <v>0</v>
      </c>
      <c r="S1306" s="16">
        <f t="shared" si="522"/>
        <v>1.7647058823529413</v>
      </c>
      <c r="T1306" s="16">
        <f t="shared" si="523"/>
        <v>0</v>
      </c>
      <c r="U1306" s="16">
        <f t="shared" si="524"/>
        <v>0</v>
      </c>
      <c r="V1306" s="16">
        <f t="shared" si="525"/>
        <v>0</v>
      </c>
      <c r="W1306" s="16">
        <f t="shared" si="526"/>
        <v>0.35294117647058826</v>
      </c>
      <c r="X1306" s="16">
        <f t="shared" si="527"/>
        <v>0</v>
      </c>
      <c r="Y1306" s="16">
        <f t="shared" si="528"/>
        <v>0</v>
      </c>
      <c r="Z1306" s="16">
        <f t="shared" si="529"/>
        <v>0</v>
      </c>
      <c r="AA1306" s="16">
        <f t="shared" si="530"/>
        <v>0.88235294117647067</v>
      </c>
      <c r="AB1306" s="17">
        <f t="shared" si="531"/>
        <v>0</v>
      </c>
      <c r="AC1306" s="15">
        <v>2564.3000000000002</v>
      </c>
      <c r="AD1306" s="14">
        <f>AVERAGE(Tabela1[[#This Row],[202407-JUL]:[202506-JUN]])</f>
        <v>56.666666666666664</v>
      </c>
      <c r="AE1306" s="14">
        <f t="shared" si="532"/>
        <v>56.666666666666664</v>
      </c>
      <c r="AF1306" s="5">
        <v>0</v>
      </c>
      <c r="AG1306" s="6">
        <v>2354</v>
      </c>
      <c r="AH1306" s="37">
        <v>0</v>
      </c>
      <c r="AI1306" s="23">
        <f>SUM(Tabela1[[#This Row],[ESTOQUE RJ]:[ESTOQUE SC]])</f>
        <v>2354</v>
      </c>
      <c r="AJ1306" s="6">
        <v>0</v>
      </c>
      <c r="AK1306" s="37">
        <v>0</v>
      </c>
      <c r="AL1306" s="24">
        <f>SUM(Tabela1[[#This Row],[QTD CONTAINER]:[QTD FÁBRICA]])</f>
        <v>0</v>
      </c>
      <c r="AM1306" s="18">
        <f t="shared" si="533"/>
        <v>41.54117647058824</v>
      </c>
      <c r="AN1306" s="7">
        <f t="shared" si="534"/>
        <v>0</v>
      </c>
      <c r="AO1306" s="8">
        <f t="shared" si="535"/>
        <v>0</v>
      </c>
      <c r="AP1306" s="9">
        <f t="shared" si="536"/>
        <v>0</v>
      </c>
      <c r="AQ1306" s="25">
        <f t="shared" si="537"/>
        <v>41.54117647058824</v>
      </c>
      <c r="AR1306" s="18">
        <f t="shared" si="538"/>
        <v>41.54117647058824</v>
      </c>
      <c r="AS1306" s="7">
        <f t="shared" si="539"/>
        <v>0</v>
      </c>
      <c r="AT1306" s="8">
        <f t="shared" si="540"/>
        <v>0</v>
      </c>
      <c r="AU1306" s="9">
        <f t="shared" si="541"/>
        <v>0</v>
      </c>
      <c r="AV1306" s="10">
        <f t="shared" si="542"/>
        <v>41.54117647058824</v>
      </c>
      <c r="AW1306" s="22">
        <f t="shared" si="543"/>
        <v>0</v>
      </c>
      <c r="AX1306" s="5">
        <f t="shared" si="544"/>
        <v>0</v>
      </c>
      <c r="AY1306" s="4">
        <f>IF(
  AND(Tabela1[[#This Row],[GRUPO | ITEM]]="PALHETAS",NOT(OR(MID(Tabela1[[#This Row],[ITEM]],1,5)="YN-PF",MID(Tabela1[[#This Row],[ITEM]],1,5)="YN-PC"))),
  0,
  IF(
    ROUNDUP(
      IF(
        IF(D1306="A",13-SUM(AR1306:AU1306),IF(D1306="B",11-SUM(AR1306:AU1306),IF(D1306="C",7-SUM(AR1306:AU1306))))
        &lt;0,
        0,
        IF(D1306="A",13-SUM(AR1306:AU1306),IF(D1306="B",11-SUM(AR1306:AU1306),IF(D1306="C",7-SUM(AR1306:AU1306))))
      )
      *AE1306/C1306, 0
    )
    *C1306 = 0,
    0,
    ROUNDUP(
      IF(
        IF(D1306="A",13-SUM(AR1306:AU1306),IF(D1306="B",11-SUM(AR1306:AU1306),IF(D1306="C",7-SUM(AR1306:AU1306))))
        &lt;0,
        0,
        IF(D1306="A",13-SUM(AR1306:AU1306),IF(D1306="B",11-SUM(AR1306:AU1306),IF(D1306="C",7-SUM(AR1306:AU1306))))
      )
      *AE1306/C1306, 0
    ) *C1306
  )
)</f>
        <v>0</v>
      </c>
      <c r="AZ1306" s="26">
        <f>IF(OR(COUNTIF(AB1306,"&gt;="&amp;1.5)+COUNTIF(AA1306,"&gt;="&amp;1.5)+COUNTIF(Z1306,"&gt;="&amp;1.5)+COUNTIF(Y1306,"&gt;="&amp;1.5)+COUNTIF(X1306,"&gt;="&amp;1.5)&gt;=2,COUNTIF(AB1306,"&gt;="&amp;2)&gt;=1,AND(AA1306&gt;=1.5,AB1306&lt;=0.3,AI1306=0)),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+IFERROR(BA1306*C1306,0),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+IFERROR(BA1306*C1306,0),
IFERROR(AVERAGEIF(Tabela1[[#This Row],[COMPRA PADRÃO]:[COMPRA &gt;30%]],"&gt;"&amp;0,Tabela1[[#This Row],[COMPRA PADRÃO]:[COMPRA &gt;30%]]),
0))/Tabela1[[#This Row],[U/CX]],0)*Tabela1[[#This Row],[U/CX]])</f>
        <v>0</v>
      </c>
      <c r="BA1306" s="39"/>
      <c r="BB1306" s="33"/>
      <c r="BC1306" s="41"/>
      <c r="BD1306" s="43">
        <f t="shared" si="545"/>
        <v>0.64150943396226412</v>
      </c>
      <c r="BE1306" s="44">
        <f>Tabela1[[#This Row],[MÉDIA DIÁRIA]]*180</f>
        <v>115.47169811320754</v>
      </c>
      <c r="BF1306" s="44">
        <f>Tabela1[[#This Row],[MÉDIA DIÁRIA]]*IF(Tabela1[[#This Row],[ABC FAT]]="A",(13*22),IF(Tabela1[[#This Row],[ABC FAT]]="B",(9*22),IF(Tabela1[[#This Row],[ABC FAT]]="C",(3*22),0)))</f>
        <v>42.339622641509429</v>
      </c>
      <c r="BG1306" s="44">
        <f>SUM(Tabela1[[#This Row],[ESTOQUE TOTAL]],Tabela1[[#This Row],[TRÂNSITO TOTAL]])</f>
        <v>2354</v>
      </c>
      <c r="BH130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8.6601307189542488E-3</v>
      </c>
    </row>
    <row r="1307" spans="1:61" x14ac:dyDescent="0.2">
      <c r="A1307" s="4" t="s">
        <v>1149</v>
      </c>
      <c r="B1307" s="4" t="s">
        <v>1362</v>
      </c>
      <c r="C1307" s="4">
        <v>15</v>
      </c>
      <c r="D1307" s="4" t="s">
        <v>85</v>
      </c>
      <c r="E1307" s="5"/>
      <c r="F1307" s="4"/>
      <c r="G1307" s="4"/>
      <c r="H1307" s="4"/>
      <c r="I1307" s="4"/>
      <c r="J1307" s="4"/>
      <c r="K1307" s="4"/>
      <c r="L1307" s="4"/>
      <c r="M1307" s="4"/>
      <c r="N1307" s="4">
        <v>2</v>
      </c>
      <c r="O1307" s="4"/>
      <c r="P1307" s="4">
        <v>2</v>
      </c>
      <c r="Q1307" s="13">
        <f t="shared" si="520"/>
        <v>0</v>
      </c>
      <c r="R1307" s="16">
        <f t="shared" si="521"/>
        <v>0</v>
      </c>
      <c r="S1307" s="16">
        <f t="shared" si="522"/>
        <v>0</v>
      </c>
      <c r="T1307" s="16">
        <f t="shared" si="523"/>
        <v>0</v>
      </c>
      <c r="U1307" s="16">
        <f t="shared" si="524"/>
        <v>0</v>
      </c>
      <c r="V1307" s="16">
        <f t="shared" si="525"/>
        <v>0</v>
      </c>
      <c r="W1307" s="16">
        <f t="shared" si="526"/>
        <v>0</v>
      </c>
      <c r="X1307" s="16">
        <f t="shared" si="527"/>
        <v>0</v>
      </c>
      <c r="Y1307" s="16">
        <f t="shared" si="528"/>
        <v>0</v>
      </c>
      <c r="Z1307" s="16">
        <f t="shared" si="529"/>
        <v>1</v>
      </c>
      <c r="AA1307" s="16">
        <f t="shared" si="530"/>
        <v>0</v>
      </c>
      <c r="AB1307" s="17">
        <f t="shared" si="531"/>
        <v>1</v>
      </c>
      <c r="AC1307" s="15">
        <v>340.74</v>
      </c>
      <c r="AD1307" s="14">
        <f>AVERAGE(Tabela1[[#This Row],[202407-JUL]:[202506-JUN]])</f>
        <v>2</v>
      </c>
      <c r="AE1307" s="14">
        <f t="shared" si="532"/>
        <v>2</v>
      </c>
      <c r="AF1307" s="5">
        <v>0</v>
      </c>
      <c r="AG1307" s="6">
        <v>56</v>
      </c>
      <c r="AH1307" s="37">
        <v>0</v>
      </c>
      <c r="AI1307" s="23">
        <f>SUM(Tabela1[[#This Row],[ESTOQUE RJ]:[ESTOQUE SC]])</f>
        <v>56</v>
      </c>
      <c r="AJ1307" s="6">
        <v>0</v>
      </c>
      <c r="AK1307" s="37">
        <v>0</v>
      </c>
      <c r="AL1307" s="24">
        <f>SUM(Tabela1[[#This Row],[QTD CONTAINER]:[QTD FÁBRICA]])</f>
        <v>0</v>
      </c>
      <c r="AM1307" s="18">
        <f t="shared" si="533"/>
        <v>28</v>
      </c>
      <c r="AN1307" s="7">
        <f t="shared" si="534"/>
        <v>0</v>
      </c>
      <c r="AO1307" s="8">
        <f t="shared" si="535"/>
        <v>0</v>
      </c>
      <c r="AP1307" s="9">
        <f t="shared" si="536"/>
        <v>0</v>
      </c>
      <c r="AQ1307" s="25">
        <f t="shared" si="537"/>
        <v>28</v>
      </c>
      <c r="AR1307" s="18">
        <f t="shared" si="538"/>
        <v>28</v>
      </c>
      <c r="AS1307" s="7">
        <f t="shared" si="539"/>
        <v>0</v>
      </c>
      <c r="AT1307" s="8">
        <f t="shared" si="540"/>
        <v>0</v>
      </c>
      <c r="AU1307" s="9">
        <f t="shared" si="541"/>
        <v>0</v>
      </c>
      <c r="AV1307" s="10">
        <f t="shared" si="542"/>
        <v>28</v>
      </c>
      <c r="AW1307" s="22">
        <f t="shared" si="543"/>
        <v>0</v>
      </c>
      <c r="AX1307" s="5">
        <f t="shared" si="544"/>
        <v>0</v>
      </c>
      <c r="AY1307" s="4">
        <f>IF(
  AND(Tabela1[[#This Row],[GRUPO | ITEM]]="PALHETAS",NOT(OR(MID(Tabela1[[#This Row],[ITEM]],1,5)="YN-PF",MID(Tabela1[[#This Row],[ITEM]],1,5)="YN-PC"))),
  0,
  IF(
    ROUNDUP(
      IF(
        IF(D1307="A",13-SUM(AR1307:AU1307),IF(D1307="B",11-SUM(AR1307:AU1307),IF(D1307="C",7-SUM(AR1307:AU1307))))
        &lt;0,
        0,
        IF(D1307="A",13-SUM(AR1307:AU1307),IF(D1307="B",11-SUM(AR1307:AU1307),IF(D1307="C",7-SUM(AR1307:AU1307))))
      )
      *AE1307/C1307, 0
    )
    *C1307 = 0,
    0,
    ROUNDUP(
      IF(
        IF(D1307="A",13-SUM(AR1307:AU1307),IF(D1307="B",11-SUM(AR1307:AU1307),IF(D1307="C",7-SUM(AR1307:AU1307))))
        &lt;0,
        0,
        IF(D1307="A",13-SUM(AR1307:AU1307),IF(D1307="B",11-SUM(AR1307:AU1307),IF(D1307="C",7-SUM(AR1307:AU1307))))
      )
      *AE1307/C1307, 0
    ) *C1307
  )
)</f>
        <v>0</v>
      </c>
      <c r="AZ1307" s="26">
        <f>IF(OR(COUNTIF(AB1307,"&gt;="&amp;1.5)+COUNTIF(AA1307,"&gt;="&amp;1.5)+COUNTIF(Z1307,"&gt;="&amp;1.5)+COUNTIF(Y1307,"&gt;="&amp;1.5)+COUNTIF(X1307,"&gt;="&amp;1.5)&gt;=2,COUNTIF(AB1307,"&gt;="&amp;2)&gt;=1,AND(AA1307&gt;=1.5,AB1307&lt;=0.3,AI1307=0)),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+IFERROR(BA1307*C1307,0),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+IFERROR(BA1307*C1307,0),
IFERROR(AVERAGEIF(Tabela1[[#This Row],[COMPRA PADRÃO]:[COMPRA &gt;30%]],"&gt;"&amp;0,Tabela1[[#This Row],[COMPRA PADRÃO]:[COMPRA &gt;30%]]),
0))/Tabela1[[#This Row],[U/CX]],0)*Tabela1[[#This Row],[U/CX]])</f>
        <v>0</v>
      </c>
      <c r="BA1307" s="36"/>
      <c r="BB1307" s="19"/>
      <c r="BC1307" s="5"/>
      <c r="BD1307" s="43">
        <f t="shared" si="545"/>
        <v>1.509433962264151E-2</v>
      </c>
      <c r="BE1307" s="44">
        <f>Tabela1[[#This Row],[MÉDIA DIÁRIA]]*180</f>
        <v>2.7169811320754715</v>
      </c>
      <c r="BF1307" s="44">
        <f>Tabela1[[#This Row],[MÉDIA DIÁRIA]]*IF(Tabela1[[#This Row],[ABC FAT]]="A",(13*22),IF(Tabela1[[#This Row],[ABC FAT]]="B",(9*22),IF(Tabela1[[#This Row],[ABC FAT]]="C",(3*22),0)))</f>
        <v>0.99622641509433962</v>
      </c>
      <c r="BG1307" s="44">
        <f>SUM(Tabela1[[#This Row],[ESTOQUE TOTAL]],Tabela1[[#This Row],[TRÂNSITO TOTAL]])</f>
        <v>56</v>
      </c>
      <c r="BH130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0.36805555555555558</v>
      </c>
    </row>
    <row r="1308" spans="1:61" x14ac:dyDescent="0.2">
      <c r="A1308" s="4" t="s">
        <v>122</v>
      </c>
      <c r="B1308" s="4" t="s">
        <v>1256</v>
      </c>
      <c r="C1308" s="4">
        <v>20</v>
      </c>
      <c r="D1308" s="4" t="s">
        <v>85</v>
      </c>
      <c r="E1308" s="5"/>
      <c r="F1308" s="4">
        <v>100</v>
      </c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13">
        <f t="shared" si="520"/>
        <v>0</v>
      </c>
      <c r="R1308" s="16">
        <f t="shared" si="521"/>
        <v>1</v>
      </c>
      <c r="S1308" s="16">
        <f t="shared" si="522"/>
        <v>0</v>
      </c>
      <c r="T1308" s="16">
        <f t="shared" si="523"/>
        <v>0</v>
      </c>
      <c r="U1308" s="16">
        <f t="shared" si="524"/>
        <v>0</v>
      </c>
      <c r="V1308" s="16">
        <f t="shared" si="525"/>
        <v>0</v>
      </c>
      <c r="W1308" s="16">
        <f t="shared" si="526"/>
        <v>0</v>
      </c>
      <c r="X1308" s="16">
        <f t="shared" si="527"/>
        <v>0</v>
      </c>
      <c r="Y1308" s="16">
        <f t="shared" si="528"/>
        <v>0</v>
      </c>
      <c r="Z1308" s="16">
        <f t="shared" si="529"/>
        <v>0</v>
      </c>
      <c r="AA1308" s="16">
        <f t="shared" si="530"/>
        <v>0</v>
      </c>
      <c r="AB1308" s="17">
        <f t="shared" si="531"/>
        <v>0</v>
      </c>
      <c r="AC1308" s="15">
        <v>4879</v>
      </c>
      <c r="AD1308" s="14">
        <f>AVERAGE(Tabela1[[#This Row],[202407-JUL]:[202506-JUN]])</f>
        <v>100</v>
      </c>
      <c r="AE1308" s="14">
        <f t="shared" si="532"/>
        <v>100</v>
      </c>
      <c r="AF1308" s="5">
        <v>0</v>
      </c>
      <c r="AG1308" s="6">
        <v>720</v>
      </c>
      <c r="AH1308" s="37">
        <v>700</v>
      </c>
      <c r="AI1308" s="23">
        <f>SUM(Tabela1[[#This Row],[ESTOQUE RJ]:[ESTOQUE SC]])</f>
        <v>1420</v>
      </c>
      <c r="AJ1308" s="6">
        <v>0</v>
      </c>
      <c r="AK1308" s="37">
        <v>0</v>
      </c>
      <c r="AL1308" s="24">
        <f>SUM(Tabela1[[#This Row],[QTD CONTAINER]:[QTD FÁBRICA]])</f>
        <v>0</v>
      </c>
      <c r="AM1308" s="18">
        <f t="shared" si="533"/>
        <v>7.2</v>
      </c>
      <c r="AN1308" s="7">
        <f t="shared" si="534"/>
        <v>7</v>
      </c>
      <c r="AO1308" s="8">
        <f t="shared" si="535"/>
        <v>0</v>
      </c>
      <c r="AP1308" s="9">
        <f t="shared" si="536"/>
        <v>0</v>
      </c>
      <c r="AQ1308" s="25">
        <f t="shared" si="537"/>
        <v>14.2</v>
      </c>
      <c r="AR1308" s="18">
        <f t="shared" si="538"/>
        <v>7.2</v>
      </c>
      <c r="AS1308" s="7">
        <f t="shared" si="539"/>
        <v>7</v>
      </c>
      <c r="AT1308" s="8">
        <f t="shared" si="540"/>
        <v>0</v>
      </c>
      <c r="AU1308" s="9">
        <f t="shared" si="541"/>
        <v>0</v>
      </c>
      <c r="AV1308" s="10">
        <f t="shared" si="542"/>
        <v>14.2</v>
      </c>
      <c r="AW1308" s="22">
        <f t="shared" si="543"/>
        <v>0</v>
      </c>
      <c r="AX1308" s="5">
        <f t="shared" si="544"/>
        <v>0</v>
      </c>
      <c r="AY1308" s="4">
        <f>IF(
  AND(Tabela1[[#This Row],[GRUPO | ITEM]]="PALHETAS",NOT(OR(MID(Tabela1[[#This Row],[ITEM]],1,5)="YN-PF",MID(Tabela1[[#This Row],[ITEM]],1,5)="YN-PC"))),
  0,
  IF(
    ROUNDUP(
      IF(
        IF(D1308="A",13-SUM(AR1308:AU1308),IF(D1308="B",11-SUM(AR1308:AU1308),IF(D1308="C",7-SUM(AR1308:AU1308))))
        &lt;0,
        0,
        IF(D1308="A",13-SUM(AR1308:AU1308),IF(D1308="B",11-SUM(AR1308:AU1308),IF(D1308="C",7-SUM(AR1308:AU1308))))
      )
      *AE1308/C1308, 0
    )
    *C1308 = 0,
    0,
    ROUNDUP(
      IF(
        IF(D1308="A",13-SUM(AR1308:AU1308),IF(D1308="B",11-SUM(AR1308:AU1308),IF(D1308="C",7-SUM(AR1308:AU1308))))
        &lt;0,
        0,
        IF(D1308="A",13-SUM(AR1308:AU1308),IF(D1308="B",11-SUM(AR1308:AU1308),IF(D1308="C",7-SUM(AR1308:AU1308))))
      )
      *AE1308/C1308, 0
    ) *C1308
  )
)</f>
        <v>0</v>
      </c>
      <c r="AZ1308" s="26">
        <f>IF(OR(COUNTIF(AB1308,"&gt;="&amp;1.5)+COUNTIF(AA1308,"&gt;="&amp;1.5)+COUNTIF(Z1308,"&gt;="&amp;1.5)+COUNTIF(Y1308,"&gt;="&amp;1.5)+COUNTIF(X1308,"&gt;="&amp;1.5)&gt;=2,COUNTIF(AB1308,"&gt;="&amp;2)&gt;=1,AND(AA1308&gt;=1.5,AB1308&lt;=0.3,AI1308=0)),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+IFERROR(BA1308*C1308,0),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+IFERROR(BA1308*C1308,0),
IFERROR(AVERAGEIF(Tabela1[[#This Row],[COMPRA PADRÃO]:[COMPRA &gt;30%]],"&gt;"&amp;0,Tabela1[[#This Row],[COMPRA PADRÃO]:[COMPRA &gt;30%]]),
0))/Tabela1[[#This Row],[U/CX]],0)*Tabela1[[#This Row],[U/CX]])</f>
        <v>0</v>
      </c>
      <c r="BA1308" s="36"/>
      <c r="BB1308" s="19"/>
      <c r="BC1308" s="5"/>
      <c r="BD1308" s="43">
        <f t="shared" si="545"/>
        <v>0.37735849056603776</v>
      </c>
      <c r="BE1308" s="44">
        <f>Tabela1[[#This Row],[MÉDIA DIÁRIA]]*180</f>
        <v>67.924528301886795</v>
      </c>
      <c r="BF1308" s="44">
        <f>Tabela1[[#This Row],[MÉDIA DIÁRIA]]*IF(Tabela1[[#This Row],[ABC FAT]]="A",(13*22),IF(Tabela1[[#This Row],[ABC FAT]]="B",(9*22),IF(Tabela1[[#This Row],[ABC FAT]]="C",(3*22),0)))</f>
        <v>24.905660377358494</v>
      </c>
      <c r="BG1308" s="44">
        <f>SUM(Tabela1[[#This Row],[ESTOQUE TOTAL]],Tabela1[[#This Row],[TRÂNSITO TOTAL]])</f>
        <v>1420</v>
      </c>
      <c r="BH130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1.4722222222222222E-2</v>
      </c>
    </row>
    <row r="1309" spans="1:61" x14ac:dyDescent="0.2">
      <c r="A1309" s="4" t="s">
        <v>39</v>
      </c>
      <c r="B1309" s="4" t="s">
        <v>1211</v>
      </c>
      <c r="C1309" s="4">
        <v>20</v>
      </c>
      <c r="D1309" s="4" t="s">
        <v>85</v>
      </c>
      <c r="E1309" s="5"/>
      <c r="F1309" s="4"/>
      <c r="G1309" s="4"/>
      <c r="H1309" s="4"/>
      <c r="I1309" s="4"/>
      <c r="J1309" s="4"/>
      <c r="K1309" s="4"/>
      <c r="L1309" s="4"/>
      <c r="M1309" s="4">
        <v>20</v>
      </c>
      <c r="N1309" s="4"/>
      <c r="O1309" s="4"/>
      <c r="P1309" s="4">
        <v>10</v>
      </c>
      <c r="Q1309" s="13">
        <f t="shared" si="520"/>
        <v>0</v>
      </c>
      <c r="R1309" s="16">
        <f t="shared" si="521"/>
        <v>0</v>
      </c>
      <c r="S1309" s="16">
        <f t="shared" si="522"/>
        <v>0</v>
      </c>
      <c r="T1309" s="16">
        <f t="shared" si="523"/>
        <v>0</v>
      </c>
      <c r="U1309" s="16">
        <f t="shared" si="524"/>
        <v>0</v>
      </c>
      <c r="V1309" s="16">
        <f t="shared" si="525"/>
        <v>0</v>
      </c>
      <c r="W1309" s="16">
        <f t="shared" si="526"/>
        <v>0</v>
      </c>
      <c r="X1309" s="16">
        <f t="shared" si="527"/>
        <v>0</v>
      </c>
      <c r="Y1309" s="16">
        <f t="shared" si="528"/>
        <v>1.3333333333333333</v>
      </c>
      <c r="Z1309" s="16">
        <f t="shared" si="529"/>
        <v>0</v>
      </c>
      <c r="AA1309" s="16">
        <f t="shared" si="530"/>
        <v>0</v>
      </c>
      <c r="AB1309" s="17">
        <f t="shared" si="531"/>
        <v>0.66666666666666663</v>
      </c>
      <c r="AC1309" s="15">
        <v>3120.8</v>
      </c>
      <c r="AD1309" s="14">
        <f>AVERAGE(Tabela1[[#This Row],[202407-JUL]:[202506-JUN]])</f>
        <v>15</v>
      </c>
      <c r="AE1309" s="14">
        <f t="shared" si="532"/>
        <v>15</v>
      </c>
      <c r="AF1309" s="5">
        <v>0</v>
      </c>
      <c r="AG1309" s="6">
        <v>469</v>
      </c>
      <c r="AH1309" s="37">
        <v>0</v>
      </c>
      <c r="AI1309" s="23">
        <f>SUM(Tabela1[[#This Row],[ESTOQUE RJ]:[ESTOQUE SC]])</f>
        <v>469</v>
      </c>
      <c r="AJ1309" s="6">
        <v>0</v>
      </c>
      <c r="AK1309" s="37">
        <v>0</v>
      </c>
      <c r="AL1309" s="24">
        <f>SUM(Tabela1[[#This Row],[QTD CONTAINER]:[QTD FÁBRICA]])</f>
        <v>0</v>
      </c>
      <c r="AM1309" s="18">
        <f t="shared" si="533"/>
        <v>31.266666666666666</v>
      </c>
      <c r="AN1309" s="7">
        <f t="shared" si="534"/>
        <v>0</v>
      </c>
      <c r="AO1309" s="8">
        <f t="shared" si="535"/>
        <v>0</v>
      </c>
      <c r="AP1309" s="9">
        <f t="shared" si="536"/>
        <v>0</v>
      </c>
      <c r="AQ1309" s="25">
        <f t="shared" si="537"/>
        <v>31.266666666666666</v>
      </c>
      <c r="AR1309" s="18">
        <f t="shared" si="538"/>
        <v>31.266666666666666</v>
      </c>
      <c r="AS1309" s="7">
        <f t="shared" si="539"/>
        <v>0</v>
      </c>
      <c r="AT1309" s="8">
        <f t="shared" si="540"/>
        <v>0</v>
      </c>
      <c r="AU1309" s="9">
        <f t="shared" si="541"/>
        <v>0</v>
      </c>
      <c r="AV1309" s="10">
        <f t="shared" si="542"/>
        <v>31.266666666666666</v>
      </c>
      <c r="AW1309" s="22">
        <f t="shared" si="543"/>
        <v>0</v>
      </c>
      <c r="AX1309" s="5">
        <f t="shared" si="544"/>
        <v>0</v>
      </c>
      <c r="AY1309" s="4">
        <f>IF(
  AND(Tabela1[[#This Row],[GRUPO | ITEM]]="PALHETAS",NOT(OR(MID(Tabela1[[#This Row],[ITEM]],1,5)="YN-PF",MID(Tabela1[[#This Row],[ITEM]],1,5)="YN-PC"))),
  0,
  IF(
    ROUNDUP(
      IF(
        IF(D1309="A",13-SUM(AR1309:AU1309),IF(D1309="B",11-SUM(AR1309:AU1309),IF(D1309="C",7-SUM(AR1309:AU1309))))
        &lt;0,
        0,
        IF(D1309="A",13-SUM(AR1309:AU1309),IF(D1309="B",11-SUM(AR1309:AU1309),IF(D1309="C",7-SUM(AR1309:AU1309))))
      )
      *AE1309/C1309, 0
    )
    *C1309 = 0,
    0,
    ROUNDUP(
      IF(
        IF(D1309="A",13-SUM(AR1309:AU1309),IF(D1309="B",11-SUM(AR1309:AU1309),IF(D1309="C",7-SUM(AR1309:AU1309))))
        &lt;0,
        0,
        IF(D1309="A",13-SUM(AR1309:AU1309),IF(D1309="B",11-SUM(AR1309:AU1309),IF(D1309="C",7-SUM(AR1309:AU1309))))
      )
      *AE1309/C1309, 0
    ) *C1309
  )
)</f>
        <v>0</v>
      </c>
      <c r="AZ1309" s="26">
        <f>IF(OR(COUNTIF(AB1309,"&gt;="&amp;1.5)+COUNTIF(AA1309,"&gt;="&amp;1.5)+COUNTIF(Z1309,"&gt;="&amp;1.5)+COUNTIF(Y1309,"&gt;="&amp;1.5)+COUNTIF(X1309,"&gt;="&amp;1.5)&gt;=2,COUNTIF(AB1309,"&gt;="&amp;2)&gt;=1,AND(AA1309&gt;=1.5,AB1309&lt;=0.3,AI1309=0)),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+IFERROR(BA1309*C1309,0),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+IFERROR(BA1309*C1309,0),
IFERROR(AVERAGEIF(Tabela1[[#This Row],[COMPRA PADRÃO]:[COMPRA &gt;30%]],"&gt;"&amp;0,Tabela1[[#This Row],[COMPRA PADRÃO]:[COMPRA &gt;30%]]),
0))/Tabela1[[#This Row],[U/CX]],0)*Tabela1[[#This Row],[U/CX]])</f>
        <v>0</v>
      </c>
      <c r="BA1309" s="36"/>
      <c r="BB1309" s="19"/>
      <c r="BC1309" s="5"/>
      <c r="BD1309" s="43">
        <f t="shared" si="545"/>
        <v>0.11320754716981132</v>
      </c>
      <c r="BE1309" s="44">
        <f>Tabela1[[#This Row],[MÉDIA DIÁRIA]]*180</f>
        <v>20.377358490566039</v>
      </c>
      <c r="BF1309" s="44">
        <f>Tabela1[[#This Row],[MÉDIA DIÁRIA]]*IF(Tabela1[[#This Row],[ABC FAT]]="A",(13*22),IF(Tabela1[[#This Row],[ABC FAT]]="B",(9*22),IF(Tabela1[[#This Row],[ABC FAT]]="C",(3*22),0)))</f>
        <v>7.4716981132075473</v>
      </c>
      <c r="BG1309" s="44">
        <f>SUM(Tabela1[[#This Row],[ESTOQUE TOTAL]],Tabela1[[#This Row],[TRÂNSITO TOTAL]])</f>
        <v>469</v>
      </c>
      <c r="BH130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0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310" spans="1:61" x14ac:dyDescent="0.2">
      <c r="A1310" s="4" t="s">
        <v>210</v>
      </c>
      <c r="B1310" s="4" t="s">
        <v>1063</v>
      </c>
      <c r="C1310" s="4">
        <v>20</v>
      </c>
      <c r="D1310" s="4" t="s">
        <v>85</v>
      </c>
      <c r="E1310" s="5"/>
      <c r="F1310" s="4"/>
      <c r="G1310" s="4"/>
      <c r="H1310" s="4"/>
      <c r="I1310" s="4"/>
      <c r="J1310" s="4"/>
      <c r="K1310" s="4"/>
      <c r="L1310" s="4">
        <v>12</v>
      </c>
      <c r="M1310" s="4"/>
      <c r="N1310" s="4">
        <v>2</v>
      </c>
      <c r="O1310" s="4">
        <v>4</v>
      </c>
      <c r="P1310" s="4">
        <v>12</v>
      </c>
      <c r="Q1310" s="13">
        <f t="shared" si="520"/>
        <v>0</v>
      </c>
      <c r="R1310" s="16">
        <f t="shared" si="521"/>
        <v>0</v>
      </c>
      <c r="S1310" s="16">
        <f t="shared" si="522"/>
        <v>0</v>
      </c>
      <c r="T1310" s="16">
        <f t="shared" si="523"/>
        <v>0</v>
      </c>
      <c r="U1310" s="16">
        <f t="shared" si="524"/>
        <v>0</v>
      </c>
      <c r="V1310" s="16">
        <f t="shared" si="525"/>
        <v>0</v>
      </c>
      <c r="W1310" s="16">
        <f t="shared" si="526"/>
        <v>0</v>
      </c>
      <c r="X1310" s="16">
        <f t="shared" si="527"/>
        <v>1.6</v>
      </c>
      <c r="Y1310" s="16">
        <f t="shared" si="528"/>
        <v>0</v>
      </c>
      <c r="Z1310" s="16">
        <f t="shared" si="529"/>
        <v>0.26666666666666666</v>
      </c>
      <c r="AA1310" s="16">
        <f t="shared" si="530"/>
        <v>0.53333333333333333</v>
      </c>
      <c r="AB1310" s="17">
        <f t="shared" si="531"/>
        <v>1.6</v>
      </c>
      <c r="AC1310" s="15">
        <v>4543.78</v>
      </c>
      <c r="AD1310" s="14">
        <f>AVERAGE(Tabela1[[#This Row],[202407-JUL]:[202506-JUN]])</f>
        <v>7.5</v>
      </c>
      <c r="AE1310" s="14">
        <f t="shared" si="532"/>
        <v>9.3333333333333339</v>
      </c>
      <c r="AF1310" s="5">
        <v>0</v>
      </c>
      <c r="AG1310" s="6">
        <v>466</v>
      </c>
      <c r="AH1310" s="37">
        <v>0</v>
      </c>
      <c r="AI1310" s="23">
        <f>SUM(Tabela1[[#This Row],[ESTOQUE RJ]:[ESTOQUE SC]])</f>
        <v>466</v>
      </c>
      <c r="AJ1310" s="6">
        <v>0</v>
      </c>
      <c r="AK1310" s="37">
        <v>0</v>
      </c>
      <c r="AL1310" s="24">
        <f>SUM(Tabela1[[#This Row],[QTD CONTAINER]:[QTD FÁBRICA]])</f>
        <v>0</v>
      </c>
      <c r="AM1310" s="18">
        <f t="shared" si="533"/>
        <v>62.133333333333333</v>
      </c>
      <c r="AN1310" s="7">
        <f t="shared" si="534"/>
        <v>0</v>
      </c>
      <c r="AO1310" s="8">
        <f t="shared" si="535"/>
        <v>0</v>
      </c>
      <c r="AP1310" s="9">
        <f t="shared" si="536"/>
        <v>0</v>
      </c>
      <c r="AQ1310" s="25">
        <f t="shared" si="537"/>
        <v>62.133333333333333</v>
      </c>
      <c r="AR1310" s="18">
        <f t="shared" si="538"/>
        <v>49.928571428571423</v>
      </c>
      <c r="AS1310" s="7">
        <f t="shared" si="539"/>
        <v>0</v>
      </c>
      <c r="AT1310" s="8">
        <f t="shared" si="540"/>
        <v>0</v>
      </c>
      <c r="AU1310" s="9">
        <f t="shared" si="541"/>
        <v>0</v>
      </c>
      <c r="AV1310" s="10">
        <f t="shared" si="542"/>
        <v>49.928571428571423</v>
      </c>
      <c r="AW1310" s="22">
        <f t="shared" si="543"/>
        <v>7.1287128712871279</v>
      </c>
      <c r="AX1310" s="5">
        <f t="shared" si="544"/>
        <v>0</v>
      </c>
      <c r="AY1310" s="4">
        <f>IF(
  AND(Tabela1[[#This Row],[GRUPO | ITEM]]="PALHETAS",NOT(OR(MID(Tabela1[[#This Row],[ITEM]],1,5)="YN-PF",MID(Tabela1[[#This Row],[ITEM]],1,5)="YN-PC"))),
  0,
  IF(
    ROUNDUP(
      IF(
        IF(D1310="A",13-SUM(AR1310:AU1310),IF(D1310="B",11-SUM(AR1310:AU1310),IF(D1310="C",7-SUM(AR1310:AU1310))))
        &lt;0,
        0,
        IF(D1310="A",13-SUM(AR1310:AU1310),IF(D1310="B",11-SUM(AR1310:AU1310),IF(D1310="C",7-SUM(AR1310:AU1310))))
      )
      *AE1310/C1310, 0
    )
    *C1310 = 0,
    0,
    ROUNDUP(
      IF(
        IF(D1310="A",13-SUM(AR1310:AU1310),IF(D1310="B",11-SUM(AR1310:AU1310),IF(D1310="C",7-SUM(AR1310:AU1310))))
        &lt;0,
        0,
        IF(D1310="A",13-SUM(AR1310:AU1310),IF(D1310="B",11-SUM(AR1310:AU1310),IF(D1310="C",7-SUM(AR1310:AU1310))))
      )
      *AE1310/C1310, 0
    ) *C1310
  )
)</f>
        <v>0</v>
      </c>
      <c r="AZ1310" s="26">
        <f>IF(OR(COUNTIF(AB1310,"&gt;="&amp;1.5)+COUNTIF(AA1310,"&gt;="&amp;1.5)+COUNTIF(Z1310,"&gt;="&amp;1.5)+COUNTIF(Y1310,"&gt;="&amp;1.5)+COUNTIF(X1310,"&gt;="&amp;1.5)&gt;=2,COUNTIF(AB1310,"&gt;="&amp;2)&gt;=1,AND(AA1310&gt;=1.5,AB1310&lt;=0.3,AI1310=0)),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+IFERROR(BA1310*C1310,0),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+IFERROR(BA1310*C1310,0),
IFERROR(AVERAGEIF(Tabela1[[#This Row],[COMPRA PADRÃO]:[COMPRA &gt;30%]],"&gt;"&amp;0,Tabela1[[#This Row],[COMPRA PADRÃO]:[COMPRA &gt;30%]]),
0))/Tabela1[[#This Row],[U/CX]],0)*Tabela1[[#This Row],[U/CX]])</f>
        <v>60</v>
      </c>
      <c r="BA1310" s="36"/>
      <c r="BB1310" s="19"/>
      <c r="BC1310" s="5"/>
      <c r="BD1310" s="43">
        <f t="shared" si="545"/>
        <v>0.11320754716981132</v>
      </c>
      <c r="BE1310" s="44">
        <f>Tabela1[[#This Row],[MÉDIA DIÁRIA]]*180</f>
        <v>20.377358490566039</v>
      </c>
      <c r="BF1310" s="44">
        <f>Tabela1[[#This Row],[MÉDIA DIÁRIA]]*IF(Tabela1[[#This Row],[ABC FAT]]="A",(13*22),IF(Tabela1[[#This Row],[ABC FAT]]="B",(9*22),IF(Tabela1[[#This Row],[ABC FAT]]="C",(3*22),0)))</f>
        <v>7.4716981132075473</v>
      </c>
      <c r="BG1310" s="44">
        <f>SUM(Tabela1[[#This Row],[ESTOQUE TOTAL]],Tabela1[[#This Row],[TRÂNSITO TOTAL]])</f>
        <v>466</v>
      </c>
      <c r="BH131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311" spans="1:61" x14ac:dyDescent="0.2">
      <c r="A1311" s="4" t="s">
        <v>1149</v>
      </c>
      <c r="B1311" s="4" t="s">
        <v>1374</v>
      </c>
      <c r="C1311" s="4">
        <v>20</v>
      </c>
      <c r="D1311" s="4" t="s">
        <v>85</v>
      </c>
      <c r="E1311" s="5"/>
      <c r="F1311" s="4"/>
      <c r="G1311" s="4"/>
      <c r="H1311" s="4"/>
      <c r="I1311" s="4"/>
      <c r="J1311" s="4"/>
      <c r="K1311" s="4"/>
      <c r="L1311" s="4"/>
      <c r="M1311" s="4"/>
      <c r="N1311" s="4"/>
      <c r="O1311" s="4">
        <v>2</v>
      </c>
      <c r="P1311" s="4">
        <v>5</v>
      </c>
      <c r="Q1311" s="13">
        <f t="shared" si="520"/>
        <v>0</v>
      </c>
      <c r="R1311" s="16">
        <f t="shared" si="521"/>
        <v>0</v>
      </c>
      <c r="S1311" s="16">
        <f t="shared" si="522"/>
        <v>0</v>
      </c>
      <c r="T1311" s="16">
        <f t="shared" si="523"/>
        <v>0</v>
      </c>
      <c r="U1311" s="16">
        <f t="shared" si="524"/>
        <v>0</v>
      </c>
      <c r="V1311" s="16">
        <f t="shared" si="525"/>
        <v>0</v>
      </c>
      <c r="W1311" s="16">
        <f t="shared" si="526"/>
        <v>0</v>
      </c>
      <c r="X1311" s="16">
        <f t="shared" si="527"/>
        <v>0</v>
      </c>
      <c r="Y1311" s="16">
        <f t="shared" si="528"/>
        <v>0</v>
      </c>
      <c r="Z1311" s="16">
        <f t="shared" si="529"/>
        <v>0</v>
      </c>
      <c r="AA1311" s="16">
        <f t="shared" si="530"/>
        <v>0.5714285714285714</v>
      </c>
      <c r="AB1311" s="17">
        <f t="shared" si="531"/>
        <v>1.4285714285714286</v>
      </c>
      <c r="AC1311" s="15">
        <v>705.2</v>
      </c>
      <c r="AD1311" s="14">
        <f>AVERAGE(Tabela1[[#This Row],[202407-JUL]:[202506-JUN]])</f>
        <v>3.5</v>
      </c>
      <c r="AE1311" s="14">
        <f t="shared" si="532"/>
        <v>3.5</v>
      </c>
      <c r="AF1311" s="5">
        <v>0</v>
      </c>
      <c r="AG1311" s="6">
        <v>113</v>
      </c>
      <c r="AH1311" s="37">
        <v>0</v>
      </c>
      <c r="AI1311" s="23">
        <f>SUM(Tabela1[[#This Row],[ESTOQUE RJ]:[ESTOQUE SC]])</f>
        <v>113</v>
      </c>
      <c r="AJ1311" s="6">
        <v>0</v>
      </c>
      <c r="AK1311" s="37">
        <v>0</v>
      </c>
      <c r="AL1311" s="24">
        <f>SUM(Tabela1[[#This Row],[QTD CONTAINER]:[QTD FÁBRICA]])</f>
        <v>0</v>
      </c>
      <c r="AM1311" s="18">
        <f t="shared" si="533"/>
        <v>32.285714285714285</v>
      </c>
      <c r="AN1311" s="7">
        <f t="shared" si="534"/>
        <v>0</v>
      </c>
      <c r="AO1311" s="8">
        <f t="shared" si="535"/>
        <v>0</v>
      </c>
      <c r="AP1311" s="9">
        <f t="shared" si="536"/>
        <v>0</v>
      </c>
      <c r="AQ1311" s="25">
        <f t="shared" si="537"/>
        <v>32.285714285714285</v>
      </c>
      <c r="AR1311" s="18">
        <f t="shared" si="538"/>
        <v>32.285714285714285</v>
      </c>
      <c r="AS1311" s="7">
        <f t="shared" si="539"/>
        <v>0</v>
      </c>
      <c r="AT1311" s="8">
        <f t="shared" si="540"/>
        <v>0</v>
      </c>
      <c r="AU1311" s="9">
        <f t="shared" si="541"/>
        <v>0</v>
      </c>
      <c r="AV1311" s="10">
        <f t="shared" si="542"/>
        <v>32.285714285714285</v>
      </c>
      <c r="AW1311" s="22">
        <f t="shared" si="543"/>
        <v>0</v>
      </c>
      <c r="AX1311" s="5">
        <f t="shared" si="544"/>
        <v>0</v>
      </c>
      <c r="AY1311" s="4">
        <f>IF(
  AND(Tabela1[[#This Row],[GRUPO | ITEM]]="PALHETAS",NOT(OR(MID(Tabela1[[#This Row],[ITEM]],1,5)="YN-PF",MID(Tabela1[[#This Row],[ITEM]],1,5)="YN-PC"))),
  0,
  IF(
    ROUNDUP(
      IF(
        IF(D1311="A",13-SUM(AR1311:AU1311),IF(D1311="B",11-SUM(AR1311:AU1311),IF(D1311="C",7-SUM(AR1311:AU1311))))
        &lt;0,
        0,
        IF(D1311="A",13-SUM(AR1311:AU1311),IF(D1311="B",11-SUM(AR1311:AU1311),IF(D1311="C",7-SUM(AR1311:AU1311))))
      )
      *AE1311/C1311, 0
    )
    *C1311 = 0,
    0,
    ROUNDUP(
      IF(
        IF(D1311="A",13-SUM(AR1311:AU1311),IF(D1311="B",11-SUM(AR1311:AU1311),IF(D1311="C",7-SUM(AR1311:AU1311))))
        &lt;0,
        0,
        IF(D1311="A",13-SUM(AR1311:AU1311),IF(D1311="B",11-SUM(AR1311:AU1311),IF(D1311="C",7-SUM(AR1311:AU1311))))
      )
      *AE1311/C1311, 0
    ) *C1311
  )
)</f>
        <v>0</v>
      </c>
      <c r="AZ1311" s="26">
        <f>IF(OR(COUNTIF(AB1311,"&gt;="&amp;1.5)+COUNTIF(AA1311,"&gt;="&amp;1.5)+COUNTIF(Z1311,"&gt;="&amp;1.5)+COUNTIF(Y1311,"&gt;="&amp;1.5)+COUNTIF(X1311,"&gt;="&amp;1.5)&gt;=2,COUNTIF(AB1311,"&gt;="&amp;2)&gt;=1,AND(AA1311&gt;=1.5,AB1311&lt;=0.3,AI1311=0)),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+IFERROR(BA1311*C1311,0),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+IFERROR(BA1311*C1311,0),
IFERROR(AVERAGEIF(Tabela1[[#This Row],[COMPRA PADRÃO]:[COMPRA &gt;30%]],"&gt;"&amp;0,Tabela1[[#This Row],[COMPRA PADRÃO]:[COMPRA &gt;30%]]),
0))/Tabela1[[#This Row],[U/CX]],0)*Tabela1[[#This Row],[U/CX]])</f>
        <v>0</v>
      </c>
      <c r="BA1311" s="36"/>
      <c r="BB1311" s="19"/>
      <c r="BC1311" s="5"/>
      <c r="BD1311" s="43">
        <f t="shared" si="545"/>
        <v>2.6415094339622643E-2</v>
      </c>
      <c r="BE1311" s="44">
        <f>Tabela1[[#This Row],[MÉDIA DIÁRIA]]*180</f>
        <v>4.7547169811320753</v>
      </c>
      <c r="BF1311" s="44">
        <f>Tabela1[[#This Row],[MÉDIA DIÁRIA]]*IF(Tabela1[[#This Row],[ABC FAT]]="A",(13*22),IF(Tabela1[[#This Row],[ABC FAT]]="B",(9*22),IF(Tabela1[[#This Row],[ABC FAT]]="C",(3*22),0)))</f>
        <v>1.7433962264150944</v>
      </c>
      <c r="BG1311" s="44">
        <f>SUM(Tabela1[[#This Row],[ESTOQUE TOTAL]],Tabela1[[#This Row],[TRÂNSITO TOTAL]])</f>
        <v>113</v>
      </c>
      <c r="BH131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312" spans="1:61" x14ac:dyDescent="0.2">
      <c r="A1312" s="4" t="s">
        <v>1149</v>
      </c>
      <c r="B1312" s="4" t="s">
        <v>1371</v>
      </c>
      <c r="C1312" s="4">
        <v>15</v>
      </c>
      <c r="D1312" s="4" t="s">
        <v>85</v>
      </c>
      <c r="E1312" s="5"/>
      <c r="F1312" s="4"/>
      <c r="G1312" s="4"/>
      <c r="H1312" s="4"/>
      <c r="I1312" s="4"/>
      <c r="J1312" s="4"/>
      <c r="K1312" s="4"/>
      <c r="L1312" s="4"/>
      <c r="M1312" s="4"/>
      <c r="N1312" s="4"/>
      <c r="O1312" s="4">
        <v>2</v>
      </c>
      <c r="P1312" s="4">
        <v>5</v>
      </c>
      <c r="Q1312" s="13">
        <f t="shared" si="520"/>
        <v>0</v>
      </c>
      <c r="R1312" s="16">
        <f t="shared" si="521"/>
        <v>0</v>
      </c>
      <c r="S1312" s="16">
        <f t="shared" si="522"/>
        <v>0</v>
      </c>
      <c r="T1312" s="16">
        <f t="shared" si="523"/>
        <v>0</v>
      </c>
      <c r="U1312" s="16">
        <f t="shared" si="524"/>
        <v>0</v>
      </c>
      <c r="V1312" s="16">
        <f t="shared" si="525"/>
        <v>0</v>
      </c>
      <c r="W1312" s="16">
        <f t="shared" si="526"/>
        <v>0</v>
      </c>
      <c r="X1312" s="16">
        <f t="shared" si="527"/>
        <v>0</v>
      </c>
      <c r="Y1312" s="16">
        <f t="shared" si="528"/>
        <v>0</v>
      </c>
      <c r="Z1312" s="16">
        <f t="shared" si="529"/>
        <v>0</v>
      </c>
      <c r="AA1312" s="16">
        <f t="shared" si="530"/>
        <v>0.5714285714285714</v>
      </c>
      <c r="AB1312" s="17">
        <f t="shared" si="531"/>
        <v>1.4285714285714286</v>
      </c>
      <c r="AC1312" s="15">
        <v>862.49</v>
      </c>
      <c r="AD1312" s="14">
        <f>AVERAGE(Tabela1[[#This Row],[202407-JUL]:[202506-JUN]])</f>
        <v>3.5</v>
      </c>
      <c r="AE1312" s="14">
        <f t="shared" si="532"/>
        <v>3.5</v>
      </c>
      <c r="AF1312" s="5">
        <v>0</v>
      </c>
      <c r="AG1312" s="6">
        <v>113</v>
      </c>
      <c r="AH1312" s="37">
        <v>0</v>
      </c>
      <c r="AI1312" s="23">
        <f>SUM(Tabela1[[#This Row],[ESTOQUE RJ]:[ESTOQUE SC]])</f>
        <v>113</v>
      </c>
      <c r="AJ1312" s="6">
        <v>0</v>
      </c>
      <c r="AK1312" s="37">
        <v>0</v>
      </c>
      <c r="AL1312" s="24">
        <f>SUM(Tabela1[[#This Row],[QTD CONTAINER]:[QTD FÁBRICA]])</f>
        <v>0</v>
      </c>
      <c r="AM1312" s="18">
        <f t="shared" si="533"/>
        <v>32.285714285714285</v>
      </c>
      <c r="AN1312" s="7">
        <f t="shared" si="534"/>
        <v>0</v>
      </c>
      <c r="AO1312" s="8">
        <f t="shared" si="535"/>
        <v>0</v>
      </c>
      <c r="AP1312" s="9">
        <f t="shared" si="536"/>
        <v>0</v>
      </c>
      <c r="AQ1312" s="25">
        <f t="shared" si="537"/>
        <v>32.285714285714285</v>
      </c>
      <c r="AR1312" s="18">
        <f t="shared" si="538"/>
        <v>32.285714285714285</v>
      </c>
      <c r="AS1312" s="7">
        <f t="shared" si="539"/>
        <v>0</v>
      </c>
      <c r="AT1312" s="8">
        <f t="shared" si="540"/>
        <v>0</v>
      </c>
      <c r="AU1312" s="9">
        <f t="shared" si="541"/>
        <v>0</v>
      </c>
      <c r="AV1312" s="10">
        <f t="shared" si="542"/>
        <v>32.285714285714285</v>
      </c>
      <c r="AW1312" s="22">
        <f t="shared" si="543"/>
        <v>0</v>
      </c>
      <c r="AX1312" s="5">
        <f t="shared" si="544"/>
        <v>0</v>
      </c>
      <c r="AY1312" s="4">
        <f>IF(
  AND(Tabela1[[#This Row],[GRUPO | ITEM]]="PALHETAS",NOT(OR(MID(Tabela1[[#This Row],[ITEM]],1,5)="YN-PF",MID(Tabela1[[#This Row],[ITEM]],1,5)="YN-PC"))),
  0,
  IF(
    ROUNDUP(
      IF(
        IF(D1312="A",13-SUM(AR1312:AU1312),IF(D1312="B",11-SUM(AR1312:AU1312),IF(D1312="C",7-SUM(AR1312:AU1312))))
        &lt;0,
        0,
        IF(D1312="A",13-SUM(AR1312:AU1312),IF(D1312="B",11-SUM(AR1312:AU1312),IF(D1312="C",7-SUM(AR1312:AU1312))))
      )
      *AE1312/C1312, 0
    )
    *C1312 = 0,
    0,
    ROUNDUP(
      IF(
        IF(D1312="A",13-SUM(AR1312:AU1312),IF(D1312="B",11-SUM(AR1312:AU1312),IF(D1312="C",7-SUM(AR1312:AU1312))))
        &lt;0,
        0,
        IF(D1312="A",13-SUM(AR1312:AU1312),IF(D1312="B",11-SUM(AR1312:AU1312),IF(D1312="C",7-SUM(AR1312:AU1312))))
      )
      *AE1312/C1312, 0
    ) *C1312
  )
)</f>
        <v>0</v>
      </c>
      <c r="AZ1312" s="26">
        <f>IF(OR(COUNTIF(AB1312,"&gt;="&amp;1.5)+COUNTIF(AA1312,"&gt;="&amp;1.5)+COUNTIF(Z1312,"&gt;="&amp;1.5)+COUNTIF(Y1312,"&gt;="&amp;1.5)+COUNTIF(X1312,"&gt;="&amp;1.5)&gt;=2,COUNTIF(AB1312,"&gt;="&amp;2)&gt;=1,AND(AA1312&gt;=1.5,AB1312&lt;=0.3,AI1312=0)),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+IFERROR(BA1312*C1312,0),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+IFERROR(BA1312*C1312,0),
IFERROR(AVERAGEIF(Tabela1[[#This Row],[COMPRA PADRÃO]:[COMPRA &gt;30%]],"&gt;"&amp;0,Tabela1[[#This Row],[COMPRA PADRÃO]:[COMPRA &gt;30%]]),
0))/Tabela1[[#This Row],[U/CX]],0)*Tabela1[[#This Row],[U/CX]])</f>
        <v>0</v>
      </c>
      <c r="BA1312" s="39"/>
      <c r="BB1312" s="33"/>
      <c r="BC1312" s="42"/>
      <c r="BD1312" s="43">
        <f t="shared" si="545"/>
        <v>2.6415094339622643E-2</v>
      </c>
      <c r="BE1312" s="44">
        <f>Tabela1[[#This Row],[MÉDIA DIÁRIA]]*180</f>
        <v>4.7547169811320753</v>
      </c>
      <c r="BF1312" s="44">
        <f>Tabela1[[#This Row],[MÉDIA DIÁRIA]]*IF(Tabela1[[#This Row],[ABC FAT]]="A",(13*22),IF(Tabela1[[#This Row],[ABC FAT]]="B",(9*22),IF(Tabela1[[#This Row],[ABC FAT]]="C",(3*22),0)))</f>
        <v>1.7433962264150944</v>
      </c>
      <c r="BG1312" s="44">
        <f>SUM(Tabela1[[#This Row],[ESTOQUE TOTAL]],Tabela1[[#This Row],[TRÂNSITO TOTAL]])</f>
        <v>113</v>
      </c>
      <c r="BH131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313" spans="1:61" x14ac:dyDescent="0.2">
      <c r="A1313" s="4" t="s">
        <v>1149</v>
      </c>
      <c r="B1313" s="4" t="s">
        <v>1378</v>
      </c>
      <c r="C1313" s="4">
        <v>20</v>
      </c>
      <c r="D1313" s="4" t="s">
        <v>85</v>
      </c>
      <c r="E1313" s="5"/>
      <c r="F1313" s="4"/>
      <c r="G1313" s="4"/>
      <c r="H1313" s="4"/>
      <c r="I1313" s="4"/>
      <c r="J1313" s="4"/>
      <c r="K1313" s="4"/>
      <c r="L1313" s="4"/>
      <c r="M1313" s="4"/>
      <c r="N1313" s="4"/>
      <c r="O1313" s="4">
        <v>2</v>
      </c>
      <c r="P1313" s="4">
        <v>5</v>
      </c>
      <c r="Q1313" s="13">
        <f t="shared" si="520"/>
        <v>0</v>
      </c>
      <c r="R1313" s="16">
        <f t="shared" si="521"/>
        <v>0</v>
      </c>
      <c r="S1313" s="16">
        <f t="shared" si="522"/>
        <v>0</v>
      </c>
      <c r="T1313" s="16">
        <f t="shared" si="523"/>
        <v>0</v>
      </c>
      <c r="U1313" s="16">
        <f t="shared" si="524"/>
        <v>0</v>
      </c>
      <c r="V1313" s="16">
        <f t="shared" si="525"/>
        <v>0</v>
      </c>
      <c r="W1313" s="16">
        <f t="shared" si="526"/>
        <v>0</v>
      </c>
      <c r="X1313" s="16">
        <f t="shared" si="527"/>
        <v>0</v>
      </c>
      <c r="Y1313" s="16">
        <f t="shared" si="528"/>
        <v>0</v>
      </c>
      <c r="Z1313" s="16">
        <f t="shared" si="529"/>
        <v>0</v>
      </c>
      <c r="AA1313" s="16">
        <f t="shared" si="530"/>
        <v>0.5714285714285714</v>
      </c>
      <c r="AB1313" s="17">
        <f t="shared" si="531"/>
        <v>1.4285714285714286</v>
      </c>
      <c r="AC1313" s="15">
        <v>705.2</v>
      </c>
      <c r="AD1313" s="14">
        <f>AVERAGE(Tabela1[[#This Row],[202407-JUL]:[202506-JUN]])</f>
        <v>3.5</v>
      </c>
      <c r="AE1313" s="14">
        <f t="shared" si="532"/>
        <v>3.5</v>
      </c>
      <c r="AF1313" s="5">
        <v>0</v>
      </c>
      <c r="AG1313" s="6">
        <v>113</v>
      </c>
      <c r="AH1313" s="37">
        <v>0</v>
      </c>
      <c r="AI1313" s="23">
        <f>SUM(Tabela1[[#This Row],[ESTOQUE RJ]:[ESTOQUE SC]])</f>
        <v>113</v>
      </c>
      <c r="AJ1313" s="6">
        <v>0</v>
      </c>
      <c r="AK1313" s="37">
        <v>0</v>
      </c>
      <c r="AL1313" s="24">
        <f>SUM(Tabela1[[#This Row],[QTD CONTAINER]:[QTD FÁBRICA]])</f>
        <v>0</v>
      </c>
      <c r="AM1313" s="18">
        <f t="shared" si="533"/>
        <v>32.285714285714285</v>
      </c>
      <c r="AN1313" s="7">
        <f t="shared" si="534"/>
        <v>0</v>
      </c>
      <c r="AO1313" s="8">
        <f t="shared" si="535"/>
        <v>0</v>
      </c>
      <c r="AP1313" s="9">
        <f t="shared" si="536"/>
        <v>0</v>
      </c>
      <c r="AQ1313" s="25">
        <f t="shared" si="537"/>
        <v>32.285714285714285</v>
      </c>
      <c r="AR1313" s="18">
        <f t="shared" si="538"/>
        <v>32.285714285714285</v>
      </c>
      <c r="AS1313" s="7">
        <f t="shared" si="539"/>
        <v>0</v>
      </c>
      <c r="AT1313" s="8">
        <f t="shared" si="540"/>
        <v>0</v>
      </c>
      <c r="AU1313" s="9">
        <f t="shared" si="541"/>
        <v>0</v>
      </c>
      <c r="AV1313" s="10">
        <f t="shared" si="542"/>
        <v>32.285714285714285</v>
      </c>
      <c r="AW1313" s="22">
        <f t="shared" si="543"/>
        <v>0</v>
      </c>
      <c r="AX1313" s="5">
        <f t="shared" si="544"/>
        <v>0</v>
      </c>
      <c r="AY1313" s="4">
        <f>IF(
  AND(Tabela1[[#This Row],[GRUPO | ITEM]]="PALHETAS",NOT(OR(MID(Tabela1[[#This Row],[ITEM]],1,5)="YN-PF",MID(Tabela1[[#This Row],[ITEM]],1,5)="YN-PC"))),
  0,
  IF(
    ROUNDUP(
      IF(
        IF(D1313="A",13-SUM(AR1313:AU1313),IF(D1313="B",11-SUM(AR1313:AU1313),IF(D1313="C",7-SUM(AR1313:AU1313))))
        &lt;0,
        0,
        IF(D1313="A",13-SUM(AR1313:AU1313),IF(D1313="B",11-SUM(AR1313:AU1313),IF(D1313="C",7-SUM(AR1313:AU1313))))
      )
      *AE1313/C1313, 0
    )
    *C1313 = 0,
    0,
    ROUNDUP(
      IF(
        IF(D1313="A",13-SUM(AR1313:AU1313),IF(D1313="B",11-SUM(AR1313:AU1313),IF(D1313="C",7-SUM(AR1313:AU1313))))
        &lt;0,
        0,
        IF(D1313="A",13-SUM(AR1313:AU1313),IF(D1313="B",11-SUM(AR1313:AU1313),IF(D1313="C",7-SUM(AR1313:AU1313))))
      )
      *AE1313/C1313, 0
    ) *C1313
  )
)</f>
        <v>0</v>
      </c>
      <c r="AZ1313" s="26">
        <f>IF(OR(COUNTIF(AB1313,"&gt;="&amp;1.5)+COUNTIF(AA1313,"&gt;="&amp;1.5)+COUNTIF(Z1313,"&gt;="&amp;1.5)+COUNTIF(Y1313,"&gt;="&amp;1.5)+COUNTIF(X1313,"&gt;="&amp;1.5)&gt;=2,COUNTIF(AB1313,"&gt;="&amp;2)&gt;=1,AND(AA1313&gt;=1.5,AB1313&lt;=0.3,AI1313=0)),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+IFERROR(BA1313*C1313,0),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+IFERROR(BA1313*C1313,0),
IFERROR(AVERAGEIF(Tabela1[[#This Row],[COMPRA PADRÃO]:[COMPRA &gt;30%]],"&gt;"&amp;0,Tabela1[[#This Row],[COMPRA PADRÃO]:[COMPRA &gt;30%]]),
0))/Tabela1[[#This Row],[U/CX]],0)*Tabela1[[#This Row],[U/CX]])</f>
        <v>0</v>
      </c>
      <c r="BA1313" s="39"/>
      <c r="BB1313" s="33"/>
      <c r="BC1313" s="41"/>
      <c r="BD1313" s="43">
        <f t="shared" si="545"/>
        <v>2.6415094339622643E-2</v>
      </c>
      <c r="BE1313" s="44">
        <f>Tabela1[[#This Row],[MÉDIA DIÁRIA]]*180</f>
        <v>4.7547169811320753</v>
      </c>
      <c r="BF1313" s="44">
        <f>Tabela1[[#This Row],[MÉDIA DIÁRIA]]*IF(Tabela1[[#This Row],[ABC FAT]]="A",(13*22),IF(Tabela1[[#This Row],[ABC FAT]]="B",(9*22),IF(Tabela1[[#This Row],[ABC FAT]]="C",(3*22),0)))</f>
        <v>1.7433962264150944</v>
      </c>
      <c r="BG1313" s="44">
        <f>SUM(Tabela1[[#This Row],[ESTOQUE TOTAL]],Tabela1[[#This Row],[TRÂNSITO TOTAL]])</f>
        <v>113</v>
      </c>
      <c r="BH131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0.21031746031746032</v>
      </c>
    </row>
    <row r="1314" spans="1:61" x14ac:dyDescent="0.2">
      <c r="A1314" s="4" t="s">
        <v>34</v>
      </c>
      <c r="B1314" s="4" t="s">
        <v>1165</v>
      </c>
      <c r="C1314" s="4">
        <v>500</v>
      </c>
      <c r="D1314" s="4" t="s">
        <v>85</v>
      </c>
      <c r="E1314" s="5"/>
      <c r="F1314" s="4">
        <v>10</v>
      </c>
      <c r="G1314" s="4"/>
      <c r="H1314" s="4">
        <v>6</v>
      </c>
      <c r="I1314" s="4">
        <v>10</v>
      </c>
      <c r="J1314" s="4"/>
      <c r="K1314" s="4"/>
      <c r="L1314" s="4"/>
      <c r="M1314" s="4">
        <v>10</v>
      </c>
      <c r="N1314" s="4">
        <v>10</v>
      </c>
      <c r="O1314" s="4">
        <v>20</v>
      </c>
      <c r="P1314" s="4">
        <v>10</v>
      </c>
      <c r="Q1314" s="13">
        <f t="shared" si="520"/>
        <v>0</v>
      </c>
      <c r="R1314" s="16">
        <f t="shared" si="521"/>
        <v>0.92105263157894735</v>
      </c>
      <c r="S1314" s="16">
        <f t="shared" si="522"/>
        <v>0</v>
      </c>
      <c r="T1314" s="16">
        <f t="shared" si="523"/>
        <v>0.55263157894736836</v>
      </c>
      <c r="U1314" s="16">
        <f t="shared" si="524"/>
        <v>0.92105263157894735</v>
      </c>
      <c r="V1314" s="16">
        <f t="shared" si="525"/>
        <v>0</v>
      </c>
      <c r="W1314" s="16">
        <f t="shared" si="526"/>
        <v>0</v>
      </c>
      <c r="X1314" s="16">
        <f t="shared" si="527"/>
        <v>0</v>
      </c>
      <c r="Y1314" s="16">
        <f t="shared" si="528"/>
        <v>0.92105263157894735</v>
      </c>
      <c r="Z1314" s="16">
        <f t="shared" si="529"/>
        <v>0.92105263157894735</v>
      </c>
      <c r="AA1314" s="16">
        <f t="shared" si="530"/>
        <v>1.8421052631578947</v>
      </c>
      <c r="AB1314" s="17">
        <f t="shared" si="531"/>
        <v>0.92105263157894735</v>
      </c>
      <c r="AC1314" s="15">
        <v>1082.98</v>
      </c>
      <c r="AD1314" s="14">
        <f>AVERAGE(Tabela1[[#This Row],[202407-JUL]:[202506-JUN]])</f>
        <v>10.857142857142858</v>
      </c>
      <c r="AE1314" s="14">
        <f t="shared" si="532"/>
        <v>10.857142857142858</v>
      </c>
      <c r="AF1314" s="5">
        <v>0</v>
      </c>
      <c r="AG1314" s="6">
        <v>1260</v>
      </c>
      <c r="AH1314" s="37">
        <v>0</v>
      </c>
      <c r="AI1314" s="23">
        <f>SUM(Tabela1[[#This Row],[ESTOQUE RJ]:[ESTOQUE SC]])</f>
        <v>1260</v>
      </c>
      <c r="AJ1314" s="6">
        <v>0</v>
      </c>
      <c r="AK1314" s="37">
        <v>0</v>
      </c>
      <c r="AL1314" s="24">
        <f>SUM(Tabela1[[#This Row],[QTD CONTAINER]:[QTD FÁBRICA]])</f>
        <v>0</v>
      </c>
      <c r="AM1314" s="18">
        <f t="shared" si="533"/>
        <v>116.05263157894737</v>
      </c>
      <c r="AN1314" s="7">
        <f t="shared" si="534"/>
        <v>0</v>
      </c>
      <c r="AO1314" s="8">
        <f t="shared" si="535"/>
        <v>0</v>
      </c>
      <c r="AP1314" s="9">
        <f t="shared" si="536"/>
        <v>0</v>
      </c>
      <c r="AQ1314" s="25">
        <f t="shared" si="537"/>
        <v>116.05263157894737</v>
      </c>
      <c r="AR1314" s="18">
        <f t="shared" si="538"/>
        <v>116.05263157894737</v>
      </c>
      <c r="AS1314" s="7">
        <f t="shared" si="539"/>
        <v>0</v>
      </c>
      <c r="AT1314" s="8">
        <f t="shared" si="540"/>
        <v>0</v>
      </c>
      <c r="AU1314" s="9">
        <f t="shared" si="541"/>
        <v>0</v>
      </c>
      <c r="AV1314" s="10">
        <f t="shared" si="542"/>
        <v>116.05263157894737</v>
      </c>
      <c r="AW1314" s="22">
        <f t="shared" si="543"/>
        <v>0</v>
      </c>
      <c r="AX1314" s="5">
        <f t="shared" si="544"/>
        <v>0</v>
      </c>
      <c r="AY1314" s="4">
        <f>IF(
  AND(Tabela1[[#This Row],[GRUPO | ITEM]]="PALHETAS",NOT(OR(MID(Tabela1[[#This Row],[ITEM]],1,5)="YN-PF",MID(Tabela1[[#This Row],[ITEM]],1,5)="YN-PC"))),
  0,
  IF(
    ROUNDUP(
      IF(
        IF(D1314="A",13-SUM(AR1314:AU1314),IF(D1314="B",11-SUM(AR1314:AU1314),IF(D1314="C",7-SUM(AR1314:AU1314))))
        &lt;0,
        0,
        IF(D1314="A",13-SUM(AR1314:AU1314),IF(D1314="B",11-SUM(AR1314:AU1314),IF(D1314="C",7-SUM(AR1314:AU1314))))
      )
      *AE1314/C1314, 0
    )
    *C1314 = 0,
    0,
    ROUNDUP(
      IF(
        IF(D1314="A",13-SUM(AR1314:AU1314),IF(D1314="B",11-SUM(AR1314:AU1314),IF(D1314="C",7-SUM(AR1314:AU1314))))
        &lt;0,
        0,
        IF(D1314="A",13-SUM(AR1314:AU1314),IF(D1314="B",11-SUM(AR1314:AU1314),IF(D1314="C",7-SUM(AR1314:AU1314))))
      )
      *AE1314/C1314, 0
    ) *C1314
  )
)</f>
        <v>0</v>
      </c>
      <c r="AZ1314" s="26">
        <f>IF(OR(COUNTIF(AB1314,"&gt;="&amp;1.5)+COUNTIF(AA1314,"&gt;="&amp;1.5)+COUNTIF(Z1314,"&gt;="&amp;1.5)+COUNTIF(Y1314,"&gt;="&amp;1.5)+COUNTIF(X1314,"&gt;="&amp;1.5)&gt;=2,COUNTIF(AB1314,"&gt;="&amp;2)&gt;=1,AND(AA1314&gt;=1.5,AB1314&lt;=0.3,AI1314=0)),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+IFERROR(BA1314*C1314,0),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+IFERROR(BA1314*C1314,0),
IFERROR(AVERAGEIF(Tabela1[[#This Row],[COMPRA PADRÃO]:[COMPRA &gt;30%]],"&gt;"&amp;0,Tabela1[[#This Row],[COMPRA PADRÃO]:[COMPRA &gt;30%]]),
0))/Tabela1[[#This Row],[U/CX]],0)*Tabela1[[#This Row],[U/CX]])</f>
        <v>0</v>
      </c>
      <c r="BA1314" s="36"/>
      <c r="BB1314" s="19"/>
      <c r="BC1314" s="5"/>
      <c r="BD1314" s="43">
        <f t="shared" si="545"/>
        <v>0.28679245283018867</v>
      </c>
      <c r="BE1314" s="44">
        <f>Tabela1[[#This Row],[MÉDIA DIÁRIA]]*180</f>
        <v>51.622641509433961</v>
      </c>
      <c r="BF1314" s="44">
        <f>Tabela1[[#This Row],[MÉDIA DIÁRIA]]*IF(Tabela1[[#This Row],[ABC FAT]]="A",(13*22),IF(Tabela1[[#This Row],[ABC FAT]]="B",(9*22),IF(Tabela1[[#This Row],[ABC FAT]]="C",(3*22),0)))</f>
        <v>18.928301886792454</v>
      </c>
      <c r="BG1314" s="44">
        <f>SUM(Tabela1[[#This Row],[ESTOQUE TOTAL]],Tabela1[[#This Row],[TRÂNSITO TOTAL]])</f>
        <v>1260</v>
      </c>
      <c r="BH131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1.9371345029239765E-2</v>
      </c>
    </row>
    <row r="1315" spans="1:61" x14ac:dyDescent="0.2">
      <c r="A1315" s="4" t="s">
        <v>210</v>
      </c>
      <c r="B1315" s="4" t="s">
        <v>1070</v>
      </c>
      <c r="C1315" s="4">
        <v>20</v>
      </c>
      <c r="D1315" s="4" t="s">
        <v>85</v>
      </c>
      <c r="E1315" s="5"/>
      <c r="F1315" s="4"/>
      <c r="G1315" s="4"/>
      <c r="H1315" s="4"/>
      <c r="I1315" s="4"/>
      <c r="J1315" s="4"/>
      <c r="K1315" s="4"/>
      <c r="L1315" s="4">
        <v>100</v>
      </c>
      <c r="M1315" s="4"/>
      <c r="N1315" s="4"/>
      <c r="O1315" s="4"/>
      <c r="P1315" s="4"/>
      <c r="Q1315" s="13">
        <f t="shared" si="520"/>
        <v>0</v>
      </c>
      <c r="R1315" s="16">
        <f t="shared" si="521"/>
        <v>0</v>
      </c>
      <c r="S1315" s="16">
        <f t="shared" si="522"/>
        <v>0</v>
      </c>
      <c r="T1315" s="16">
        <f t="shared" si="523"/>
        <v>0</v>
      </c>
      <c r="U1315" s="16">
        <f t="shared" si="524"/>
        <v>0</v>
      </c>
      <c r="V1315" s="16">
        <f t="shared" si="525"/>
        <v>0</v>
      </c>
      <c r="W1315" s="16">
        <f t="shared" si="526"/>
        <v>0</v>
      </c>
      <c r="X1315" s="16">
        <f t="shared" si="527"/>
        <v>1</v>
      </c>
      <c r="Y1315" s="16">
        <f t="shared" si="528"/>
        <v>0</v>
      </c>
      <c r="Z1315" s="16">
        <f t="shared" si="529"/>
        <v>0</v>
      </c>
      <c r="AA1315" s="16">
        <f t="shared" si="530"/>
        <v>0</v>
      </c>
      <c r="AB1315" s="17">
        <f t="shared" si="531"/>
        <v>0</v>
      </c>
      <c r="AC1315" s="15">
        <v>21112</v>
      </c>
      <c r="AD1315" s="14">
        <f>AVERAGE(Tabela1[[#This Row],[202407-JUL]:[202506-JUN]])</f>
        <v>100</v>
      </c>
      <c r="AE1315" s="14">
        <f t="shared" si="532"/>
        <v>100</v>
      </c>
      <c r="AF1315" s="5">
        <v>0</v>
      </c>
      <c r="AG1315" s="6">
        <v>1720</v>
      </c>
      <c r="AH1315" s="37">
        <v>0</v>
      </c>
      <c r="AI1315" s="23">
        <f>SUM(Tabela1[[#This Row],[ESTOQUE RJ]:[ESTOQUE SC]])</f>
        <v>1720</v>
      </c>
      <c r="AJ1315" s="6">
        <v>0</v>
      </c>
      <c r="AK1315" s="37">
        <v>0</v>
      </c>
      <c r="AL1315" s="24">
        <f>SUM(Tabela1[[#This Row],[QTD CONTAINER]:[QTD FÁBRICA]])</f>
        <v>0</v>
      </c>
      <c r="AM1315" s="18">
        <f t="shared" si="533"/>
        <v>17.2</v>
      </c>
      <c r="AN1315" s="7">
        <f t="shared" si="534"/>
        <v>0</v>
      </c>
      <c r="AO1315" s="8">
        <f t="shared" si="535"/>
        <v>0</v>
      </c>
      <c r="AP1315" s="9">
        <f t="shared" si="536"/>
        <v>0</v>
      </c>
      <c r="AQ1315" s="25">
        <f t="shared" si="537"/>
        <v>17.2</v>
      </c>
      <c r="AR1315" s="18">
        <f t="shared" si="538"/>
        <v>17.2</v>
      </c>
      <c r="AS1315" s="7">
        <f t="shared" si="539"/>
        <v>0</v>
      </c>
      <c r="AT1315" s="8">
        <f t="shared" si="540"/>
        <v>0</v>
      </c>
      <c r="AU1315" s="9">
        <f t="shared" si="541"/>
        <v>0</v>
      </c>
      <c r="AV1315" s="10">
        <f t="shared" si="542"/>
        <v>17.2</v>
      </c>
      <c r="AW1315" s="22">
        <f t="shared" si="543"/>
        <v>0</v>
      </c>
      <c r="AX1315" s="5">
        <f t="shared" si="544"/>
        <v>0</v>
      </c>
      <c r="AY1315" s="4">
        <f>IF(
  AND(Tabela1[[#This Row],[GRUPO | ITEM]]="PALHETAS",NOT(OR(MID(Tabela1[[#This Row],[ITEM]],1,5)="YN-PF",MID(Tabela1[[#This Row],[ITEM]],1,5)="YN-PC"))),
  0,
  IF(
    ROUNDUP(
      IF(
        IF(D1315="A",13-SUM(AR1315:AU1315),IF(D1315="B",11-SUM(AR1315:AU1315),IF(D1315="C",7-SUM(AR1315:AU1315))))
        &lt;0,
        0,
        IF(D1315="A",13-SUM(AR1315:AU1315),IF(D1315="B",11-SUM(AR1315:AU1315),IF(D1315="C",7-SUM(AR1315:AU1315))))
      )
      *AE1315/C1315, 0
    )
    *C1315 = 0,
    0,
    ROUNDUP(
      IF(
        IF(D1315="A",13-SUM(AR1315:AU1315),IF(D1315="B",11-SUM(AR1315:AU1315),IF(D1315="C",7-SUM(AR1315:AU1315))))
        &lt;0,
        0,
        IF(D1315="A",13-SUM(AR1315:AU1315),IF(D1315="B",11-SUM(AR1315:AU1315),IF(D1315="C",7-SUM(AR1315:AU1315))))
      )
      *AE1315/C1315, 0
    ) *C1315
  )
)</f>
        <v>0</v>
      </c>
      <c r="AZ1315" s="26">
        <f>IF(OR(COUNTIF(AB1315,"&gt;="&amp;1.5)+COUNTIF(AA1315,"&gt;="&amp;1.5)+COUNTIF(Z1315,"&gt;="&amp;1.5)+COUNTIF(Y1315,"&gt;="&amp;1.5)+COUNTIF(X1315,"&gt;="&amp;1.5)&gt;=2,COUNTIF(AB1315,"&gt;="&amp;2)&gt;=1,AND(AA1315&gt;=1.5,AB1315&lt;=0.3,AI1315=0)),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+IFERROR(BA1315*C1315,0),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+IFERROR(BA1315*C1315,0),
IFERROR(AVERAGEIF(Tabela1[[#This Row],[COMPRA PADRÃO]:[COMPRA &gt;30%]],"&gt;"&amp;0,Tabela1[[#This Row],[COMPRA PADRÃO]:[COMPRA &gt;30%]]),
0))/Tabela1[[#This Row],[U/CX]],0)*Tabela1[[#This Row],[U/CX]])</f>
        <v>0</v>
      </c>
      <c r="BA1315" s="36"/>
      <c r="BB1315" s="19"/>
      <c r="BC1315" s="5"/>
      <c r="BD1315" s="43">
        <f t="shared" si="545"/>
        <v>0.37735849056603776</v>
      </c>
      <c r="BE1315" s="44">
        <f>Tabela1[[#This Row],[MÉDIA DIÁRIA]]*180</f>
        <v>67.924528301886795</v>
      </c>
      <c r="BF1315" s="44">
        <f>Tabela1[[#This Row],[MÉDIA DIÁRIA]]*IF(Tabela1[[#This Row],[ABC FAT]]="A",(13*22),IF(Tabela1[[#This Row],[ABC FAT]]="B",(9*22),IF(Tabela1[[#This Row],[ABC FAT]]="C",(3*22),0)))</f>
        <v>24.905660377358494</v>
      </c>
      <c r="BG1315" s="44">
        <f>SUM(Tabela1[[#This Row],[ESTOQUE TOTAL]],Tabela1[[#This Row],[TRÂNSITO TOTAL]])</f>
        <v>1720</v>
      </c>
      <c r="BH131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1.4722222222222222E-2</v>
      </c>
    </row>
    <row r="1316" spans="1:61" x14ac:dyDescent="0.2">
      <c r="A1316" s="4" t="s">
        <v>210</v>
      </c>
      <c r="B1316" s="4" t="s">
        <v>1074</v>
      </c>
      <c r="C1316" s="4">
        <v>20</v>
      </c>
      <c r="D1316" s="4" t="s">
        <v>85</v>
      </c>
      <c r="E1316" s="5"/>
      <c r="F1316" s="4"/>
      <c r="G1316" s="4"/>
      <c r="H1316" s="4"/>
      <c r="I1316" s="4"/>
      <c r="J1316" s="4"/>
      <c r="K1316" s="4"/>
      <c r="L1316" s="4">
        <v>9</v>
      </c>
      <c r="M1316" s="4">
        <v>2</v>
      </c>
      <c r="N1316" s="4">
        <v>8</v>
      </c>
      <c r="O1316" s="4"/>
      <c r="P1316" s="4">
        <v>12</v>
      </c>
      <c r="Q1316" s="13">
        <f t="shared" si="520"/>
        <v>0</v>
      </c>
      <c r="R1316" s="16">
        <f t="shared" si="521"/>
        <v>0</v>
      </c>
      <c r="S1316" s="16">
        <f t="shared" si="522"/>
        <v>0</v>
      </c>
      <c r="T1316" s="16">
        <f t="shared" si="523"/>
        <v>0</v>
      </c>
      <c r="U1316" s="16">
        <f t="shared" si="524"/>
        <v>0</v>
      </c>
      <c r="V1316" s="16">
        <f t="shared" si="525"/>
        <v>0</v>
      </c>
      <c r="W1316" s="16">
        <f t="shared" si="526"/>
        <v>0</v>
      </c>
      <c r="X1316" s="16">
        <f t="shared" si="527"/>
        <v>1.1612903225806452</v>
      </c>
      <c r="Y1316" s="16">
        <f t="shared" si="528"/>
        <v>0.25806451612903225</v>
      </c>
      <c r="Z1316" s="16">
        <f t="shared" si="529"/>
        <v>1.032258064516129</v>
      </c>
      <c r="AA1316" s="16">
        <f t="shared" si="530"/>
        <v>0</v>
      </c>
      <c r="AB1316" s="17">
        <f t="shared" si="531"/>
        <v>1.5483870967741935</v>
      </c>
      <c r="AC1316" s="15">
        <v>3232.16</v>
      </c>
      <c r="AD1316" s="14">
        <f>AVERAGE(Tabela1[[#This Row],[202407-JUL]:[202506-JUN]])</f>
        <v>7.75</v>
      </c>
      <c r="AE1316" s="14">
        <f t="shared" si="532"/>
        <v>9.6666666666666661</v>
      </c>
      <c r="AF1316" s="5">
        <v>0</v>
      </c>
      <c r="AG1316" s="6">
        <v>539</v>
      </c>
      <c r="AH1316" s="37">
        <v>0</v>
      </c>
      <c r="AI1316" s="23">
        <f>SUM(Tabela1[[#This Row],[ESTOQUE RJ]:[ESTOQUE SC]])</f>
        <v>539</v>
      </c>
      <c r="AJ1316" s="6">
        <v>0</v>
      </c>
      <c r="AK1316" s="37">
        <v>0</v>
      </c>
      <c r="AL1316" s="24">
        <f>SUM(Tabela1[[#This Row],[QTD CONTAINER]:[QTD FÁBRICA]])</f>
        <v>0</v>
      </c>
      <c r="AM1316" s="18">
        <f t="shared" si="533"/>
        <v>69.548387096774192</v>
      </c>
      <c r="AN1316" s="7">
        <f t="shared" si="534"/>
        <v>0</v>
      </c>
      <c r="AO1316" s="8">
        <f t="shared" si="535"/>
        <v>0</v>
      </c>
      <c r="AP1316" s="9">
        <f t="shared" si="536"/>
        <v>0</v>
      </c>
      <c r="AQ1316" s="25">
        <f t="shared" si="537"/>
        <v>69.548387096774192</v>
      </c>
      <c r="AR1316" s="18">
        <f t="shared" si="538"/>
        <v>55.758620689655174</v>
      </c>
      <c r="AS1316" s="7">
        <f t="shared" si="539"/>
        <v>0</v>
      </c>
      <c r="AT1316" s="8">
        <f t="shared" si="540"/>
        <v>0</v>
      </c>
      <c r="AU1316" s="9">
        <f t="shared" si="541"/>
        <v>0</v>
      </c>
      <c r="AV1316" s="10">
        <f t="shared" si="542"/>
        <v>55.758620689655174</v>
      </c>
      <c r="AW1316" s="22">
        <f t="shared" si="543"/>
        <v>0</v>
      </c>
      <c r="AX1316" s="5">
        <f t="shared" si="544"/>
        <v>0</v>
      </c>
      <c r="AY1316" s="4">
        <f>IF(
  AND(Tabela1[[#This Row],[GRUPO | ITEM]]="PALHETAS",NOT(OR(MID(Tabela1[[#This Row],[ITEM]],1,5)="YN-PF",MID(Tabela1[[#This Row],[ITEM]],1,5)="YN-PC"))),
  0,
  IF(
    ROUNDUP(
      IF(
        IF(D1316="A",13-SUM(AR1316:AU1316),IF(D1316="B",11-SUM(AR1316:AU1316),IF(D1316="C",7-SUM(AR1316:AU1316))))
        &lt;0,
        0,
        IF(D1316="A",13-SUM(AR1316:AU1316),IF(D1316="B",11-SUM(AR1316:AU1316),IF(D1316="C",7-SUM(AR1316:AU1316))))
      )
      *AE1316/C1316, 0
    )
    *C1316 = 0,
    0,
    ROUNDUP(
      IF(
        IF(D1316="A",13-SUM(AR1316:AU1316),IF(D1316="B",11-SUM(AR1316:AU1316),IF(D1316="C",7-SUM(AR1316:AU1316))))
        &lt;0,
        0,
        IF(D1316="A",13-SUM(AR1316:AU1316),IF(D1316="B",11-SUM(AR1316:AU1316),IF(D1316="C",7-SUM(AR1316:AU1316))))
      )
      *AE1316/C1316, 0
    ) *C1316
  )
)</f>
        <v>0</v>
      </c>
      <c r="AZ1316" s="26">
        <f>IF(OR(COUNTIF(AB1316,"&gt;="&amp;1.5)+COUNTIF(AA1316,"&gt;="&amp;1.5)+COUNTIF(Z1316,"&gt;="&amp;1.5)+COUNTIF(Y1316,"&gt;="&amp;1.5)+COUNTIF(X1316,"&gt;="&amp;1.5)&gt;=2,COUNTIF(AB1316,"&gt;="&amp;2)&gt;=1,AND(AA1316&gt;=1.5,AB1316&lt;=0.3,AI1316=0)),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+IFERROR(BA1316*C1316,0),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+IFERROR(BA1316*C1316,0),
IFERROR(AVERAGEIF(Tabela1[[#This Row],[COMPRA PADRÃO]:[COMPRA &gt;30%]],"&gt;"&amp;0,Tabela1[[#This Row],[COMPRA PADRÃO]:[COMPRA &gt;30%]]),
0))/Tabela1[[#This Row],[U/CX]],0)*Tabela1[[#This Row],[U/CX]])</f>
        <v>0</v>
      </c>
      <c r="BA1316" s="36"/>
      <c r="BB1316" s="19"/>
      <c r="BC1316" s="5"/>
      <c r="BD1316" s="43">
        <f t="shared" si="545"/>
        <v>0.1169811320754717</v>
      </c>
      <c r="BE1316" s="44">
        <f>Tabela1[[#This Row],[MÉDIA DIÁRIA]]*180</f>
        <v>21.056603773584907</v>
      </c>
      <c r="BF1316" s="44">
        <f>Tabela1[[#This Row],[MÉDIA DIÁRIA]]*IF(Tabela1[[#This Row],[ABC FAT]]="A",(13*22),IF(Tabela1[[#This Row],[ABC FAT]]="B",(9*22),IF(Tabela1[[#This Row],[ABC FAT]]="C",(3*22),0)))</f>
        <v>7.7207547169811326</v>
      </c>
      <c r="BG1316" s="44">
        <f>SUM(Tabela1[[#This Row],[ESTOQUE TOTAL]],Tabela1[[#This Row],[TRÂNSITO TOTAL]])</f>
        <v>539</v>
      </c>
      <c r="BH131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4.7491039426523295E-2</v>
      </c>
    </row>
    <row r="1317" spans="1:61" x14ac:dyDescent="0.2">
      <c r="A1317" s="4" t="s">
        <v>269</v>
      </c>
      <c r="B1317" s="4" t="s">
        <v>1437</v>
      </c>
      <c r="C1317" s="4">
        <v>100</v>
      </c>
      <c r="D1317" s="4" t="s">
        <v>85</v>
      </c>
      <c r="E1317" s="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>
        <v>10</v>
      </c>
      <c r="Q1317" s="13">
        <f t="shared" si="520"/>
        <v>0</v>
      </c>
      <c r="R1317" s="16">
        <f t="shared" si="521"/>
        <v>0</v>
      </c>
      <c r="S1317" s="16">
        <f t="shared" si="522"/>
        <v>0</v>
      </c>
      <c r="T1317" s="16">
        <f t="shared" si="523"/>
        <v>0</v>
      </c>
      <c r="U1317" s="16">
        <f t="shared" si="524"/>
        <v>0</v>
      </c>
      <c r="V1317" s="16">
        <f t="shared" si="525"/>
        <v>0</v>
      </c>
      <c r="W1317" s="16">
        <f t="shared" si="526"/>
        <v>0</v>
      </c>
      <c r="X1317" s="16">
        <f t="shared" si="527"/>
        <v>0</v>
      </c>
      <c r="Y1317" s="16">
        <f t="shared" si="528"/>
        <v>0</v>
      </c>
      <c r="Z1317" s="16">
        <f t="shared" si="529"/>
        <v>0</v>
      </c>
      <c r="AA1317" s="16">
        <f t="shared" si="530"/>
        <v>0</v>
      </c>
      <c r="AB1317" s="17">
        <f t="shared" si="531"/>
        <v>1</v>
      </c>
      <c r="AC1317" s="15">
        <v>252</v>
      </c>
      <c r="AD1317" s="14">
        <f>AVERAGE(Tabela1[[#This Row],[202407-JUL]:[202506-JUN]])</f>
        <v>10</v>
      </c>
      <c r="AE1317" s="14">
        <f t="shared" si="532"/>
        <v>10</v>
      </c>
      <c r="AF1317" s="5">
        <v>0</v>
      </c>
      <c r="AG1317" s="6">
        <v>170</v>
      </c>
      <c r="AH1317" s="37">
        <v>0</v>
      </c>
      <c r="AI1317" s="23">
        <f>SUM(Tabela1[[#This Row],[ESTOQUE RJ]:[ESTOQUE SC]])</f>
        <v>170</v>
      </c>
      <c r="AJ1317" s="6">
        <v>0</v>
      </c>
      <c r="AK1317" s="37">
        <v>0</v>
      </c>
      <c r="AL1317" s="24">
        <f>SUM(Tabela1[[#This Row],[QTD CONTAINER]:[QTD FÁBRICA]])</f>
        <v>0</v>
      </c>
      <c r="AM1317" s="18">
        <f t="shared" si="533"/>
        <v>17</v>
      </c>
      <c r="AN1317" s="7">
        <f t="shared" si="534"/>
        <v>0</v>
      </c>
      <c r="AO1317" s="8">
        <f t="shared" si="535"/>
        <v>0</v>
      </c>
      <c r="AP1317" s="9">
        <f t="shared" si="536"/>
        <v>0</v>
      </c>
      <c r="AQ1317" s="25">
        <f t="shared" si="537"/>
        <v>17</v>
      </c>
      <c r="AR1317" s="18">
        <f t="shared" si="538"/>
        <v>17</v>
      </c>
      <c r="AS1317" s="7">
        <f t="shared" si="539"/>
        <v>0</v>
      </c>
      <c r="AT1317" s="8">
        <f t="shared" si="540"/>
        <v>0</v>
      </c>
      <c r="AU1317" s="9">
        <f t="shared" si="541"/>
        <v>0</v>
      </c>
      <c r="AV1317" s="10">
        <f t="shared" si="542"/>
        <v>17</v>
      </c>
      <c r="AW1317" s="22">
        <f t="shared" si="543"/>
        <v>0</v>
      </c>
      <c r="AX1317" s="5">
        <f t="shared" si="544"/>
        <v>0</v>
      </c>
      <c r="AY1317" s="4">
        <f>IF(
  AND(Tabela1[[#This Row],[GRUPO | ITEM]]="PALHETAS",NOT(OR(MID(Tabela1[[#This Row],[ITEM]],1,5)="YN-PF",MID(Tabela1[[#This Row],[ITEM]],1,5)="YN-PC"))),
  0,
  IF(
    ROUNDUP(
      IF(
        IF(D1317="A",13-SUM(AR1317:AU1317),IF(D1317="B",11-SUM(AR1317:AU1317),IF(D1317="C",7-SUM(AR1317:AU1317))))
        &lt;0,
        0,
        IF(D1317="A",13-SUM(AR1317:AU1317),IF(D1317="B",11-SUM(AR1317:AU1317),IF(D1317="C",7-SUM(AR1317:AU1317))))
      )
      *AE1317/C1317, 0
    )
    *C1317 = 0,
    0,
    ROUNDUP(
      IF(
        IF(D1317="A",13-SUM(AR1317:AU1317),IF(D1317="B",11-SUM(AR1317:AU1317),IF(D1317="C",7-SUM(AR1317:AU1317))))
        &lt;0,
        0,
        IF(D1317="A",13-SUM(AR1317:AU1317),IF(D1317="B",11-SUM(AR1317:AU1317),IF(D1317="C",7-SUM(AR1317:AU1317))))
      )
      *AE1317/C1317, 0
    ) *C1317
  )
)</f>
        <v>0</v>
      </c>
      <c r="AZ1317" s="26">
        <f>IF(OR(COUNTIF(AB1317,"&gt;="&amp;1.5)+COUNTIF(AA1317,"&gt;="&amp;1.5)+COUNTIF(Z1317,"&gt;="&amp;1.5)+COUNTIF(Y1317,"&gt;="&amp;1.5)+COUNTIF(X1317,"&gt;="&amp;1.5)&gt;=2,COUNTIF(AB1317,"&gt;="&amp;2)&gt;=1,AND(AA1317&gt;=1.5,AB1317&lt;=0.3,AI1317=0)),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+IFERROR(BA1317*C1317,0),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+IFERROR(BA1317*C1317,0),
IFERROR(AVERAGEIF(Tabela1[[#This Row],[COMPRA PADRÃO]:[COMPRA &gt;30%]],"&gt;"&amp;0,Tabela1[[#This Row],[COMPRA PADRÃO]:[COMPRA &gt;30%]]),
0))/Tabela1[[#This Row],[U/CX]],0)*Tabela1[[#This Row],[U/CX]])</f>
        <v>0</v>
      </c>
      <c r="BA1317" s="39"/>
      <c r="BB1317" s="33"/>
      <c r="BC1317" s="42"/>
      <c r="BD1317" s="43">
        <f t="shared" si="545"/>
        <v>3.7735849056603772E-2</v>
      </c>
      <c r="BE1317" s="44">
        <f>Tabela1[[#This Row],[MÉDIA DIÁRIA]]*180</f>
        <v>6.7924528301886786</v>
      </c>
      <c r="BF1317" s="44">
        <f>Tabela1[[#This Row],[MÉDIA DIÁRIA]]*IF(Tabela1[[#This Row],[ABC FAT]]="A",(13*22),IF(Tabela1[[#This Row],[ABC FAT]]="B",(9*22),IF(Tabela1[[#This Row],[ABC FAT]]="C",(3*22),0)))</f>
        <v>2.4905660377358489</v>
      </c>
      <c r="BG1317" s="44">
        <f>SUM(Tabela1[[#This Row],[ESTOQUE TOTAL]],Tabela1[[#This Row],[TRÂNSITO TOTAL]])</f>
        <v>170</v>
      </c>
      <c r="BH131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  <row r="1318" spans="1:61" x14ac:dyDescent="0.2">
      <c r="A1318" s="4" t="s">
        <v>34</v>
      </c>
      <c r="B1318" s="4" t="s">
        <v>522</v>
      </c>
      <c r="C1318" s="4">
        <v>500</v>
      </c>
      <c r="D1318" s="4" t="s">
        <v>85</v>
      </c>
      <c r="E1318" s="5">
        <v>2</v>
      </c>
      <c r="F1318" s="4">
        <v>20</v>
      </c>
      <c r="G1318" s="4">
        <v>10</v>
      </c>
      <c r="H1318" s="4"/>
      <c r="I1318" s="4">
        <v>5</v>
      </c>
      <c r="J1318" s="4"/>
      <c r="K1318" s="4">
        <v>10</v>
      </c>
      <c r="L1318" s="4"/>
      <c r="M1318" s="4"/>
      <c r="N1318" s="4"/>
      <c r="O1318" s="4">
        <v>20</v>
      </c>
      <c r="P1318" s="4"/>
      <c r="Q1318" s="13">
        <f t="shared" si="520"/>
        <v>0.17910447761194032</v>
      </c>
      <c r="R1318" s="16">
        <f t="shared" si="521"/>
        <v>1.791044776119403</v>
      </c>
      <c r="S1318" s="16">
        <f t="shared" si="522"/>
        <v>0.89552238805970152</v>
      </c>
      <c r="T1318" s="16">
        <f t="shared" si="523"/>
        <v>0</v>
      </c>
      <c r="U1318" s="16">
        <f t="shared" si="524"/>
        <v>0.44776119402985076</v>
      </c>
      <c r="V1318" s="16">
        <f t="shared" si="525"/>
        <v>0</v>
      </c>
      <c r="W1318" s="16">
        <f t="shared" si="526"/>
        <v>0.89552238805970152</v>
      </c>
      <c r="X1318" s="16">
        <f t="shared" si="527"/>
        <v>0</v>
      </c>
      <c r="Y1318" s="16">
        <f t="shared" si="528"/>
        <v>0</v>
      </c>
      <c r="Z1318" s="16">
        <f t="shared" si="529"/>
        <v>0</v>
      </c>
      <c r="AA1318" s="16">
        <f t="shared" si="530"/>
        <v>1.791044776119403</v>
      </c>
      <c r="AB1318" s="17">
        <f t="shared" si="531"/>
        <v>0</v>
      </c>
      <c r="AC1318" s="15">
        <v>877.01</v>
      </c>
      <c r="AD1318" s="14">
        <f>AVERAGE(Tabela1[[#This Row],[202407-JUL]:[202506-JUN]])</f>
        <v>11.166666666666666</v>
      </c>
      <c r="AE1318" s="14">
        <f t="shared" si="532"/>
        <v>13</v>
      </c>
      <c r="AF1318" s="5">
        <v>0</v>
      </c>
      <c r="AG1318" s="6">
        <v>743</v>
      </c>
      <c r="AH1318" s="37">
        <v>0</v>
      </c>
      <c r="AI1318" s="23">
        <f>SUM(Tabela1[[#This Row],[ESTOQUE RJ]:[ESTOQUE SC]])</f>
        <v>743</v>
      </c>
      <c r="AJ1318" s="6">
        <v>500</v>
      </c>
      <c r="AK1318" s="37">
        <v>0</v>
      </c>
      <c r="AL1318" s="24">
        <f>SUM(Tabela1[[#This Row],[QTD CONTAINER]:[QTD FÁBRICA]])</f>
        <v>500</v>
      </c>
      <c r="AM1318" s="18">
        <f t="shared" si="533"/>
        <v>66.53731343283583</v>
      </c>
      <c r="AN1318" s="7">
        <f t="shared" si="534"/>
        <v>0</v>
      </c>
      <c r="AO1318" s="8">
        <f t="shared" si="535"/>
        <v>44.776119402985074</v>
      </c>
      <c r="AP1318" s="9">
        <f t="shared" si="536"/>
        <v>0</v>
      </c>
      <c r="AQ1318" s="25">
        <f t="shared" si="537"/>
        <v>111.3134328358209</v>
      </c>
      <c r="AR1318" s="18">
        <f t="shared" si="538"/>
        <v>57.153846153846153</v>
      </c>
      <c r="AS1318" s="7">
        <f t="shared" si="539"/>
        <v>0</v>
      </c>
      <c r="AT1318" s="8">
        <f t="shared" si="540"/>
        <v>38.46153846153846</v>
      </c>
      <c r="AU1318" s="9">
        <f t="shared" si="541"/>
        <v>0</v>
      </c>
      <c r="AV1318" s="10">
        <f t="shared" si="542"/>
        <v>95.615384615384613</v>
      </c>
      <c r="AW1318" s="22">
        <f t="shared" si="543"/>
        <v>0</v>
      </c>
      <c r="AX1318" s="5">
        <f t="shared" si="544"/>
        <v>0</v>
      </c>
      <c r="AY1318" s="4">
        <f>IF(
  AND(Tabela1[[#This Row],[GRUPO | ITEM]]="PALHETAS",NOT(OR(MID(Tabela1[[#This Row],[ITEM]],1,5)="YN-PF",MID(Tabela1[[#This Row],[ITEM]],1,5)="YN-PC"))),
  0,
  IF(
    ROUNDUP(
      IF(
        IF(D1318="A",13-SUM(AR1318:AU1318),IF(D1318="B",11-SUM(AR1318:AU1318),IF(D1318="C",7-SUM(AR1318:AU1318))))
        &lt;0,
        0,
        IF(D1318="A",13-SUM(AR1318:AU1318),IF(D1318="B",11-SUM(AR1318:AU1318),IF(D1318="C",7-SUM(AR1318:AU1318))))
      )
      *AE1318/C1318, 0
    )
    *C1318 = 0,
    0,
    ROUNDUP(
      IF(
        IF(D1318="A",13-SUM(AR1318:AU1318),IF(D1318="B",11-SUM(AR1318:AU1318),IF(D1318="C",7-SUM(AR1318:AU1318))))
        &lt;0,
        0,
        IF(D1318="A",13-SUM(AR1318:AU1318),IF(D1318="B",11-SUM(AR1318:AU1318),IF(D1318="C",7-SUM(AR1318:AU1318))))
      )
      *AE1318/C1318, 0
    ) *C1318
  )
)</f>
        <v>0</v>
      </c>
      <c r="AZ1318" s="26">
        <f>IF(OR(COUNTIF(AB1318,"&gt;="&amp;1.5)+COUNTIF(AA1318,"&gt;="&amp;1.5)+COUNTIF(Z1318,"&gt;="&amp;1.5)+COUNTIF(Y1318,"&gt;="&amp;1.5)+COUNTIF(X1318,"&gt;="&amp;1.5)&gt;=2,COUNTIF(AB1318,"&gt;="&amp;2)&gt;=1,AND(AA1318&gt;=1.5,AB1318&lt;=0.3,AI1318=0)),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+IFERROR(BA1318*C1318,0),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+IFERROR(BA1318*C1318,0),
IFERROR(AVERAGEIF(Tabela1[[#This Row],[COMPRA PADRÃO]:[COMPRA &gt;30%]],"&gt;"&amp;0,Tabela1[[#This Row],[COMPRA PADRÃO]:[COMPRA &gt;30%]]),
0))/Tabela1[[#This Row],[U/CX]],0)*Tabela1[[#This Row],[U/CX]])</f>
        <v>0</v>
      </c>
      <c r="BA1318" s="36"/>
      <c r="BB1318" s="19"/>
      <c r="BC1318" s="5"/>
      <c r="BD1318" s="43">
        <f t="shared" si="545"/>
        <v>0.25283018867924528</v>
      </c>
      <c r="BE1318" s="44">
        <f>Tabela1[[#This Row],[MÉDIA DIÁRIA]]*180</f>
        <v>45.509433962264154</v>
      </c>
      <c r="BF1318" s="44">
        <f>Tabela1[[#This Row],[MÉDIA DIÁRIA]]*IF(Tabela1[[#This Row],[ABC FAT]]="A",(13*22),IF(Tabela1[[#This Row],[ABC FAT]]="B",(9*22),IF(Tabela1[[#This Row],[ABC FAT]]="C",(3*22),0)))</f>
        <v>16.68679245283019</v>
      </c>
      <c r="BG1318" s="44">
        <f>SUM(Tabela1[[#This Row],[ESTOQUE TOTAL]],Tabela1[[#This Row],[TRÂNSITO TOTAL]])</f>
        <v>1243</v>
      </c>
      <c r="BH131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2.1973466003316747E-2</v>
      </c>
    </row>
    <row r="1319" spans="1:61" x14ac:dyDescent="0.2">
      <c r="A1319" s="4" t="s">
        <v>39</v>
      </c>
      <c r="B1319" s="4" t="s">
        <v>1445</v>
      </c>
      <c r="C1319" s="4">
        <v>20</v>
      </c>
      <c r="D1319" s="4" t="s">
        <v>85</v>
      </c>
      <c r="E1319" s="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>
        <v>20</v>
      </c>
      <c r="Q1319" s="13">
        <f t="shared" si="520"/>
        <v>0</v>
      </c>
      <c r="R1319" s="16">
        <f t="shared" si="521"/>
        <v>0</v>
      </c>
      <c r="S1319" s="16">
        <f t="shared" si="522"/>
        <v>0</v>
      </c>
      <c r="T1319" s="16">
        <f t="shared" si="523"/>
        <v>0</v>
      </c>
      <c r="U1319" s="16">
        <f t="shared" si="524"/>
        <v>0</v>
      </c>
      <c r="V1319" s="16">
        <f t="shared" si="525"/>
        <v>0</v>
      </c>
      <c r="W1319" s="16">
        <f t="shared" si="526"/>
        <v>0</v>
      </c>
      <c r="X1319" s="16">
        <f t="shared" si="527"/>
        <v>0</v>
      </c>
      <c r="Y1319" s="16">
        <f t="shared" si="528"/>
        <v>0</v>
      </c>
      <c r="Z1319" s="16">
        <f t="shared" si="529"/>
        <v>0</v>
      </c>
      <c r="AA1319" s="16">
        <f t="shared" si="530"/>
        <v>0</v>
      </c>
      <c r="AB1319" s="17">
        <f t="shared" si="531"/>
        <v>1</v>
      </c>
      <c r="AC1319" s="15">
        <v>1308.2</v>
      </c>
      <c r="AD1319" s="14">
        <f>AVERAGE(Tabela1[[#This Row],[202407-JUL]:[202506-JUN]])</f>
        <v>20</v>
      </c>
      <c r="AE1319" s="14">
        <f t="shared" si="532"/>
        <v>20</v>
      </c>
      <c r="AF1319" s="5">
        <v>0</v>
      </c>
      <c r="AG1319" s="6">
        <v>380</v>
      </c>
      <c r="AH1319" s="37">
        <v>0</v>
      </c>
      <c r="AI1319" s="23">
        <f>SUM(Tabela1[[#This Row],[ESTOQUE RJ]:[ESTOQUE SC]])</f>
        <v>380</v>
      </c>
      <c r="AJ1319" s="6">
        <v>0</v>
      </c>
      <c r="AK1319" s="37">
        <v>0</v>
      </c>
      <c r="AL1319" s="24">
        <f>SUM(Tabela1[[#This Row],[QTD CONTAINER]:[QTD FÁBRICA]])</f>
        <v>0</v>
      </c>
      <c r="AM1319" s="18">
        <f t="shared" si="533"/>
        <v>19</v>
      </c>
      <c r="AN1319" s="7">
        <f t="shared" si="534"/>
        <v>0</v>
      </c>
      <c r="AO1319" s="8">
        <f t="shared" si="535"/>
        <v>0</v>
      </c>
      <c r="AP1319" s="9">
        <f t="shared" si="536"/>
        <v>0</v>
      </c>
      <c r="AQ1319" s="25">
        <f t="shared" si="537"/>
        <v>19</v>
      </c>
      <c r="AR1319" s="18">
        <f t="shared" si="538"/>
        <v>19</v>
      </c>
      <c r="AS1319" s="7">
        <f t="shared" si="539"/>
        <v>0</v>
      </c>
      <c r="AT1319" s="8">
        <f t="shared" si="540"/>
        <v>0</v>
      </c>
      <c r="AU1319" s="9">
        <f t="shared" si="541"/>
        <v>0</v>
      </c>
      <c r="AV1319" s="10">
        <f t="shared" si="542"/>
        <v>19</v>
      </c>
      <c r="AW1319" s="22">
        <f t="shared" si="543"/>
        <v>0</v>
      </c>
      <c r="AX1319" s="5">
        <f t="shared" si="544"/>
        <v>0</v>
      </c>
      <c r="AY1319" s="4">
        <f>IF(
  AND(Tabela1[[#This Row],[GRUPO | ITEM]]="PALHETAS",NOT(OR(MID(Tabela1[[#This Row],[ITEM]],1,5)="YN-PF",MID(Tabela1[[#This Row],[ITEM]],1,5)="YN-PC"))),
  0,
  IF(
    ROUNDUP(
      IF(
        IF(D1319="A",13-SUM(AR1319:AU1319),IF(D1319="B",11-SUM(AR1319:AU1319),IF(D1319="C",7-SUM(AR1319:AU1319))))
        &lt;0,
        0,
        IF(D1319="A",13-SUM(AR1319:AU1319),IF(D1319="B",11-SUM(AR1319:AU1319),IF(D1319="C",7-SUM(AR1319:AU1319))))
      )
      *AE1319/C1319, 0
    )
    *C1319 = 0,
    0,
    ROUNDUP(
      IF(
        IF(D1319="A",13-SUM(AR1319:AU1319),IF(D1319="B",11-SUM(AR1319:AU1319),IF(D1319="C",7-SUM(AR1319:AU1319))))
        &lt;0,
        0,
        IF(D1319="A",13-SUM(AR1319:AU1319),IF(D1319="B",11-SUM(AR1319:AU1319),IF(D1319="C",7-SUM(AR1319:AU1319))))
      )
      *AE1319/C1319, 0
    ) *C1319
  )
)</f>
        <v>0</v>
      </c>
      <c r="AZ1319" s="26">
        <f>IF(OR(COUNTIF(AB1319,"&gt;="&amp;1.5)+COUNTIF(AA1319,"&gt;="&amp;1.5)+COUNTIF(Z1319,"&gt;="&amp;1.5)+COUNTIF(Y1319,"&gt;="&amp;1.5)+COUNTIF(X1319,"&gt;="&amp;1.5)&gt;=2,COUNTIF(AB1319,"&gt;="&amp;2)&gt;=1,AND(AA1319&gt;=1.5,AB1319&lt;=0.3,AI1319=0)),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+IFERROR(BA1319*C1319,0),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+IFERROR(BA1319*C1319,0),
IFERROR(AVERAGEIF(Tabela1[[#This Row],[COMPRA PADRÃO]:[COMPRA &gt;30%]],"&gt;"&amp;0,Tabela1[[#This Row],[COMPRA PADRÃO]:[COMPRA &gt;30%]]),
0))/Tabela1[[#This Row],[U/CX]],0)*Tabela1[[#This Row],[U/CX]])</f>
        <v>0</v>
      </c>
      <c r="BA1319" s="36"/>
      <c r="BB1319" s="19"/>
      <c r="BC1319" s="5"/>
      <c r="BD1319" s="43">
        <f t="shared" si="545"/>
        <v>7.5471698113207544E-2</v>
      </c>
      <c r="BE1319" s="44">
        <f>Tabela1[[#This Row],[MÉDIA DIÁRIA]]*180</f>
        <v>13.584905660377357</v>
      </c>
      <c r="BF1319" s="44">
        <f>Tabela1[[#This Row],[MÉDIA DIÁRIA]]*IF(Tabela1[[#This Row],[ABC FAT]]="A",(13*22),IF(Tabela1[[#This Row],[ABC FAT]]="B",(9*22),IF(Tabela1[[#This Row],[ABC FAT]]="C",(3*22),0)))</f>
        <v>4.9811320754716979</v>
      </c>
      <c r="BG1319" s="44">
        <f>SUM(Tabela1[[#This Row],[ESTOQUE TOTAL]],Tabela1[[#This Row],[TRÂNSITO TOTAL]])</f>
        <v>380</v>
      </c>
      <c r="BH131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1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320" spans="1:61" x14ac:dyDescent="0.2">
      <c r="A1320" s="4" t="s">
        <v>1149</v>
      </c>
      <c r="B1320" s="4" t="s">
        <v>1442</v>
      </c>
      <c r="C1320" s="4">
        <v>12</v>
      </c>
      <c r="D1320" s="4" t="s">
        <v>85</v>
      </c>
      <c r="E1320" s="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>
        <v>5</v>
      </c>
      <c r="Q1320" s="13">
        <f t="shared" si="520"/>
        <v>0</v>
      </c>
      <c r="R1320" s="16">
        <f t="shared" si="521"/>
        <v>0</v>
      </c>
      <c r="S1320" s="16">
        <f t="shared" si="522"/>
        <v>0</v>
      </c>
      <c r="T1320" s="16">
        <f t="shared" si="523"/>
        <v>0</v>
      </c>
      <c r="U1320" s="16">
        <f t="shared" si="524"/>
        <v>0</v>
      </c>
      <c r="V1320" s="16">
        <f t="shared" si="525"/>
        <v>0</v>
      </c>
      <c r="W1320" s="16">
        <f t="shared" si="526"/>
        <v>0</v>
      </c>
      <c r="X1320" s="16">
        <f t="shared" si="527"/>
        <v>0</v>
      </c>
      <c r="Y1320" s="16">
        <f t="shared" si="528"/>
        <v>0</v>
      </c>
      <c r="Z1320" s="16">
        <f t="shared" si="529"/>
        <v>0</v>
      </c>
      <c r="AA1320" s="16">
        <f t="shared" si="530"/>
        <v>0</v>
      </c>
      <c r="AB1320" s="17">
        <f t="shared" si="531"/>
        <v>1</v>
      </c>
      <c r="AC1320" s="15">
        <v>611.75</v>
      </c>
      <c r="AD1320" s="14">
        <f>AVERAGE(Tabela1[[#This Row],[202407-JUL]:[202506-JUN]])</f>
        <v>5</v>
      </c>
      <c r="AE1320" s="14">
        <f t="shared" si="532"/>
        <v>5</v>
      </c>
      <c r="AF1320" s="5">
        <v>0</v>
      </c>
      <c r="AG1320" s="6">
        <v>115</v>
      </c>
      <c r="AH1320" s="37">
        <v>0</v>
      </c>
      <c r="AI1320" s="23">
        <f>SUM(Tabela1[[#This Row],[ESTOQUE RJ]:[ESTOQUE SC]])</f>
        <v>115</v>
      </c>
      <c r="AJ1320" s="6">
        <v>0</v>
      </c>
      <c r="AK1320" s="37">
        <v>0</v>
      </c>
      <c r="AL1320" s="24">
        <f>SUM(Tabela1[[#This Row],[QTD CONTAINER]:[QTD FÁBRICA]])</f>
        <v>0</v>
      </c>
      <c r="AM1320" s="18">
        <f t="shared" si="533"/>
        <v>23</v>
      </c>
      <c r="AN1320" s="7">
        <f t="shared" si="534"/>
        <v>0</v>
      </c>
      <c r="AO1320" s="8">
        <f t="shared" si="535"/>
        <v>0</v>
      </c>
      <c r="AP1320" s="9">
        <f t="shared" si="536"/>
        <v>0</v>
      </c>
      <c r="AQ1320" s="25">
        <f t="shared" si="537"/>
        <v>23</v>
      </c>
      <c r="AR1320" s="18">
        <f t="shared" si="538"/>
        <v>23</v>
      </c>
      <c r="AS1320" s="7">
        <f t="shared" si="539"/>
        <v>0</v>
      </c>
      <c r="AT1320" s="8">
        <f t="shared" si="540"/>
        <v>0</v>
      </c>
      <c r="AU1320" s="9">
        <f t="shared" si="541"/>
        <v>0</v>
      </c>
      <c r="AV1320" s="10">
        <f t="shared" si="542"/>
        <v>23</v>
      </c>
      <c r="AW1320" s="22">
        <f t="shared" si="543"/>
        <v>0</v>
      </c>
      <c r="AX1320" s="5">
        <f t="shared" si="544"/>
        <v>0</v>
      </c>
      <c r="AY1320" s="4">
        <f>IF(
  AND(Tabela1[[#This Row],[GRUPO | ITEM]]="PALHETAS",NOT(OR(MID(Tabela1[[#This Row],[ITEM]],1,5)="YN-PF",MID(Tabela1[[#This Row],[ITEM]],1,5)="YN-PC"))),
  0,
  IF(
    ROUNDUP(
      IF(
        IF(D1320="A",13-SUM(AR1320:AU1320),IF(D1320="B",11-SUM(AR1320:AU1320),IF(D1320="C",7-SUM(AR1320:AU1320))))
        &lt;0,
        0,
        IF(D1320="A",13-SUM(AR1320:AU1320),IF(D1320="B",11-SUM(AR1320:AU1320),IF(D1320="C",7-SUM(AR1320:AU1320))))
      )
      *AE1320/C1320, 0
    )
    *C1320 = 0,
    0,
    ROUNDUP(
      IF(
        IF(D1320="A",13-SUM(AR1320:AU1320),IF(D1320="B",11-SUM(AR1320:AU1320),IF(D1320="C",7-SUM(AR1320:AU1320))))
        &lt;0,
        0,
        IF(D1320="A",13-SUM(AR1320:AU1320),IF(D1320="B",11-SUM(AR1320:AU1320),IF(D1320="C",7-SUM(AR1320:AU1320))))
      )
      *AE1320/C1320, 0
    ) *C1320
  )
)</f>
        <v>0</v>
      </c>
      <c r="AZ1320" s="26">
        <f>IF(OR(COUNTIF(AB1320,"&gt;="&amp;1.5)+COUNTIF(AA1320,"&gt;="&amp;1.5)+COUNTIF(Z1320,"&gt;="&amp;1.5)+COUNTIF(Y1320,"&gt;="&amp;1.5)+COUNTIF(X1320,"&gt;="&amp;1.5)&gt;=2,COUNTIF(AB1320,"&gt;="&amp;2)&gt;=1,AND(AA1320&gt;=1.5,AB1320&lt;=0.3,AI1320=0)),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+IFERROR(BA1320*C1320,0),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+IFERROR(BA1320*C1320,0),
IFERROR(AVERAGEIF(Tabela1[[#This Row],[COMPRA PADRÃO]:[COMPRA &gt;30%]],"&gt;"&amp;0,Tabela1[[#This Row],[COMPRA PADRÃO]:[COMPRA &gt;30%]]),
0))/Tabela1[[#This Row],[U/CX]],0)*Tabela1[[#This Row],[U/CX]])</f>
        <v>0</v>
      </c>
      <c r="BA1320" s="36"/>
      <c r="BB1320" s="19"/>
      <c r="BC1320" s="5"/>
      <c r="BD1320" s="43">
        <f t="shared" si="545"/>
        <v>1.8867924528301886E-2</v>
      </c>
      <c r="BE1320" s="44">
        <f>Tabela1[[#This Row],[MÉDIA DIÁRIA]]*180</f>
        <v>3.3962264150943393</v>
      </c>
      <c r="BF1320" s="44">
        <f>Tabela1[[#This Row],[MÉDIA DIÁRIA]]*IF(Tabela1[[#This Row],[ABC FAT]]="A",(13*22),IF(Tabela1[[#This Row],[ABC FAT]]="B",(9*22),IF(Tabela1[[#This Row],[ABC FAT]]="C",(3*22),0)))</f>
        <v>1.2452830188679245</v>
      </c>
      <c r="BG1320" s="44">
        <f>SUM(Tabela1[[#This Row],[ESTOQUE TOTAL]],Tabela1[[#This Row],[TRÂNSITO TOTAL]])</f>
        <v>115</v>
      </c>
      <c r="BH132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0.29444444444444445</v>
      </c>
    </row>
    <row r="1321" spans="1:61" x14ac:dyDescent="0.2">
      <c r="A1321" s="4" t="s">
        <v>1015</v>
      </c>
      <c r="B1321" s="4" t="s">
        <v>1300</v>
      </c>
      <c r="C1321" s="4">
        <v>20</v>
      </c>
      <c r="D1321" s="4" t="s">
        <v>85</v>
      </c>
      <c r="E1321" s="5"/>
      <c r="F1321" s="4">
        <v>2</v>
      </c>
      <c r="G1321" s="4">
        <v>20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13">
        <f t="shared" si="520"/>
        <v>0</v>
      </c>
      <c r="R1321" s="16">
        <f t="shared" si="521"/>
        <v>0.18181818181818182</v>
      </c>
      <c r="S1321" s="16">
        <f t="shared" si="522"/>
        <v>1.8181818181818181</v>
      </c>
      <c r="T1321" s="16">
        <f t="shared" si="523"/>
        <v>0</v>
      </c>
      <c r="U1321" s="16">
        <f t="shared" si="524"/>
        <v>0</v>
      </c>
      <c r="V1321" s="16">
        <f t="shared" si="525"/>
        <v>0</v>
      </c>
      <c r="W1321" s="16">
        <f t="shared" si="526"/>
        <v>0</v>
      </c>
      <c r="X1321" s="16">
        <f t="shared" si="527"/>
        <v>0</v>
      </c>
      <c r="Y1321" s="16">
        <f t="shared" si="528"/>
        <v>0</v>
      </c>
      <c r="Z1321" s="16">
        <f t="shared" si="529"/>
        <v>0</v>
      </c>
      <c r="AA1321" s="16">
        <f t="shared" si="530"/>
        <v>0</v>
      </c>
      <c r="AB1321" s="17">
        <f t="shared" si="531"/>
        <v>0</v>
      </c>
      <c r="AC1321" s="15">
        <v>1140.3</v>
      </c>
      <c r="AD1321" s="14">
        <f>AVERAGE(Tabela1[[#This Row],[202407-JUL]:[202506-JUN]])</f>
        <v>11</v>
      </c>
      <c r="AE1321" s="14">
        <f t="shared" si="532"/>
        <v>20</v>
      </c>
      <c r="AF1321" s="5">
        <v>0</v>
      </c>
      <c r="AG1321" s="6">
        <v>507</v>
      </c>
      <c r="AH1321" s="37">
        <v>0</v>
      </c>
      <c r="AI1321" s="23">
        <f>SUM(Tabela1[[#This Row],[ESTOQUE RJ]:[ESTOQUE SC]])</f>
        <v>507</v>
      </c>
      <c r="AJ1321" s="6">
        <v>0</v>
      </c>
      <c r="AK1321" s="37">
        <v>0</v>
      </c>
      <c r="AL1321" s="24">
        <f>SUM(Tabela1[[#This Row],[QTD CONTAINER]:[QTD FÁBRICA]])</f>
        <v>0</v>
      </c>
      <c r="AM1321" s="18">
        <f t="shared" si="533"/>
        <v>46.090909090909093</v>
      </c>
      <c r="AN1321" s="7">
        <f t="shared" si="534"/>
        <v>0</v>
      </c>
      <c r="AO1321" s="8">
        <f t="shared" si="535"/>
        <v>0</v>
      </c>
      <c r="AP1321" s="9">
        <f t="shared" si="536"/>
        <v>0</v>
      </c>
      <c r="AQ1321" s="25">
        <f t="shared" si="537"/>
        <v>46.090909090909093</v>
      </c>
      <c r="AR1321" s="18">
        <f t="shared" si="538"/>
        <v>25.35</v>
      </c>
      <c r="AS1321" s="7">
        <f t="shared" si="539"/>
        <v>0</v>
      </c>
      <c r="AT1321" s="8">
        <f t="shared" si="540"/>
        <v>0</v>
      </c>
      <c r="AU1321" s="9">
        <f t="shared" si="541"/>
        <v>0</v>
      </c>
      <c r="AV1321" s="10">
        <f t="shared" si="542"/>
        <v>25.35</v>
      </c>
      <c r="AW1321" s="22">
        <f t="shared" si="543"/>
        <v>0</v>
      </c>
      <c r="AX1321" s="5">
        <f t="shared" si="544"/>
        <v>0</v>
      </c>
      <c r="AY1321" s="4">
        <f>IF(
  AND(Tabela1[[#This Row],[GRUPO | ITEM]]="PALHETAS",NOT(OR(MID(Tabela1[[#This Row],[ITEM]],1,5)="YN-PF",MID(Tabela1[[#This Row],[ITEM]],1,5)="YN-PC"))),
  0,
  IF(
    ROUNDUP(
      IF(
        IF(D1321="A",13-SUM(AR1321:AU1321),IF(D1321="B",11-SUM(AR1321:AU1321),IF(D1321="C",7-SUM(AR1321:AU1321))))
        &lt;0,
        0,
        IF(D1321="A",13-SUM(AR1321:AU1321),IF(D1321="B",11-SUM(AR1321:AU1321),IF(D1321="C",7-SUM(AR1321:AU1321))))
      )
      *AE1321/C1321, 0
    )
    *C1321 = 0,
    0,
    ROUNDUP(
      IF(
        IF(D1321="A",13-SUM(AR1321:AU1321),IF(D1321="B",11-SUM(AR1321:AU1321),IF(D1321="C",7-SUM(AR1321:AU1321))))
        &lt;0,
        0,
        IF(D1321="A",13-SUM(AR1321:AU1321),IF(D1321="B",11-SUM(AR1321:AU1321),IF(D1321="C",7-SUM(AR1321:AU1321))))
      )
      *AE1321/C1321, 0
    ) *C1321
  )
)</f>
        <v>0</v>
      </c>
      <c r="AZ1321" s="26">
        <f>IF(OR(COUNTIF(AB1321,"&gt;="&amp;1.5)+COUNTIF(AA1321,"&gt;="&amp;1.5)+COUNTIF(Z1321,"&gt;="&amp;1.5)+COUNTIF(Y1321,"&gt;="&amp;1.5)+COUNTIF(X1321,"&gt;="&amp;1.5)&gt;=2,COUNTIF(AB1321,"&gt;="&amp;2)&gt;=1,AND(AA1321&gt;=1.5,AB1321&lt;=0.3,AI1321=0)),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+IFERROR(BA1321*C1321,0),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+IFERROR(BA1321*C1321,0),
IFERROR(AVERAGEIF(Tabela1[[#This Row],[COMPRA PADRÃO]:[COMPRA &gt;30%]],"&gt;"&amp;0,Tabela1[[#This Row],[COMPRA PADRÃO]:[COMPRA &gt;30%]]),
0))/Tabela1[[#This Row],[U/CX]],0)*Tabela1[[#This Row],[U/CX]])</f>
        <v>0</v>
      </c>
      <c r="BA1321" s="36"/>
      <c r="BB1321" s="19"/>
      <c r="BC1321" s="5"/>
      <c r="BD1321" s="43">
        <f t="shared" si="545"/>
        <v>8.3018867924528297E-2</v>
      </c>
      <c r="BE1321" s="44">
        <f>Tabela1[[#This Row],[MÉDIA DIÁRIA]]*180</f>
        <v>14.943396226415093</v>
      </c>
      <c r="BF1321" s="44">
        <f>Tabela1[[#This Row],[MÉDIA DIÁRIA]]*IF(Tabela1[[#This Row],[ABC FAT]]="A",(13*22),IF(Tabela1[[#This Row],[ABC FAT]]="B",(9*22),IF(Tabela1[[#This Row],[ABC FAT]]="C",(3*22),0)))</f>
        <v>5.4792452830188676</v>
      </c>
      <c r="BG1321" s="44">
        <f>SUM(Tabela1[[#This Row],[ESTOQUE TOTAL]],Tabela1[[#This Row],[TRÂNSITO TOTAL]])</f>
        <v>507</v>
      </c>
      <c r="BH132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6.691919191919192E-2</v>
      </c>
    </row>
    <row r="1322" spans="1:61" x14ac:dyDescent="0.2">
      <c r="A1322" s="4" t="s">
        <v>34</v>
      </c>
      <c r="B1322" s="4" t="s">
        <v>562</v>
      </c>
      <c r="C1322" s="4">
        <v>500</v>
      </c>
      <c r="D1322" s="4" t="s">
        <v>85</v>
      </c>
      <c r="E1322" s="5">
        <v>20</v>
      </c>
      <c r="F1322" s="4">
        <v>10</v>
      </c>
      <c r="G1322" s="4"/>
      <c r="H1322" s="4"/>
      <c r="I1322" s="4"/>
      <c r="J1322" s="4">
        <v>10</v>
      </c>
      <c r="K1322" s="4">
        <v>30</v>
      </c>
      <c r="L1322" s="4">
        <v>20</v>
      </c>
      <c r="M1322" s="4">
        <v>10</v>
      </c>
      <c r="N1322" s="4"/>
      <c r="O1322" s="4"/>
      <c r="P1322" s="4">
        <v>10</v>
      </c>
      <c r="Q1322" s="13">
        <f t="shared" si="520"/>
        <v>1.2727272727272727</v>
      </c>
      <c r="R1322" s="16">
        <f t="shared" si="521"/>
        <v>0.63636363636363635</v>
      </c>
      <c r="S1322" s="16">
        <f t="shared" si="522"/>
        <v>0</v>
      </c>
      <c r="T1322" s="16">
        <f t="shared" si="523"/>
        <v>0</v>
      </c>
      <c r="U1322" s="16">
        <f t="shared" si="524"/>
        <v>0</v>
      </c>
      <c r="V1322" s="16">
        <f t="shared" si="525"/>
        <v>0.63636363636363635</v>
      </c>
      <c r="W1322" s="16">
        <f t="shared" si="526"/>
        <v>1.9090909090909092</v>
      </c>
      <c r="X1322" s="16">
        <f t="shared" si="527"/>
        <v>1.2727272727272727</v>
      </c>
      <c r="Y1322" s="16">
        <f t="shared" si="528"/>
        <v>0.63636363636363635</v>
      </c>
      <c r="Z1322" s="16">
        <f t="shared" si="529"/>
        <v>0</v>
      </c>
      <c r="AA1322" s="16">
        <f t="shared" si="530"/>
        <v>0</v>
      </c>
      <c r="AB1322" s="17">
        <f t="shared" si="531"/>
        <v>0.63636363636363635</v>
      </c>
      <c r="AC1322" s="15">
        <v>1514.1</v>
      </c>
      <c r="AD1322" s="14">
        <f>AVERAGE(Tabela1[[#This Row],[202407-JUL]:[202506-JUN]])</f>
        <v>15.714285714285714</v>
      </c>
      <c r="AE1322" s="14">
        <f t="shared" si="532"/>
        <v>15.714285714285714</v>
      </c>
      <c r="AF1322" s="5">
        <v>1</v>
      </c>
      <c r="AG1322" s="6">
        <v>2459</v>
      </c>
      <c r="AH1322" s="37">
        <v>0</v>
      </c>
      <c r="AI1322" s="23">
        <f>SUM(Tabela1[[#This Row],[ESTOQUE RJ]:[ESTOQUE SC]])</f>
        <v>2459</v>
      </c>
      <c r="AJ1322" s="6">
        <v>0</v>
      </c>
      <c r="AK1322" s="37">
        <v>0</v>
      </c>
      <c r="AL1322" s="24">
        <f>SUM(Tabela1[[#This Row],[QTD CONTAINER]:[QTD FÁBRICA]])</f>
        <v>0</v>
      </c>
      <c r="AM1322" s="18">
        <f t="shared" si="533"/>
        <v>156.4818181818182</v>
      </c>
      <c r="AN1322" s="7">
        <f t="shared" si="534"/>
        <v>0</v>
      </c>
      <c r="AO1322" s="8">
        <f t="shared" si="535"/>
        <v>0</v>
      </c>
      <c r="AP1322" s="9">
        <f t="shared" si="536"/>
        <v>0</v>
      </c>
      <c r="AQ1322" s="25">
        <f t="shared" si="537"/>
        <v>156.4818181818182</v>
      </c>
      <c r="AR1322" s="18">
        <f t="shared" si="538"/>
        <v>156.4818181818182</v>
      </c>
      <c r="AS1322" s="7">
        <f t="shared" si="539"/>
        <v>0</v>
      </c>
      <c r="AT1322" s="8">
        <f t="shared" si="540"/>
        <v>0</v>
      </c>
      <c r="AU1322" s="9">
        <f t="shared" si="541"/>
        <v>0</v>
      </c>
      <c r="AV1322" s="10">
        <f t="shared" si="542"/>
        <v>156.4818181818182</v>
      </c>
      <c r="AW1322" s="22">
        <f t="shared" si="543"/>
        <v>0</v>
      </c>
      <c r="AX1322" s="5">
        <f t="shared" si="544"/>
        <v>0</v>
      </c>
      <c r="AY1322" s="4">
        <f>IF(
  AND(Tabela1[[#This Row],[GRUPO | ITEM]]="PALHETAS",NOT(OR(MID(Tabela1[[#This Row],[ITEM]],1,5)="YN-PF",MID(Tabela1[[#This Row],[ITEM]],1,5)="YN-PC"))),
  0,
  IF(
    ROUNDUP(
      IF(
        IF(D1322="A",13-SUM(AR1322:AU1322),IF(D1322="B",11-SUM(AR1322:AU1322),IF(D1322="C",7-SUM(AR1322:AU1322))))
        &lt;0,
        0,
        IF(D1322="A",13-SUM(AR1322:AU1322),IF(D1322="B",11-SUM(AR1322:AU1322),IF(D1322="C",7-SUM(AR1322:AU1322))))
      )
      *AE1322/C1322, 0
    )
    *C1322 = 0,
    0,
    ROUNDUP(
      IF(
        IF(D1322="A",13-SUM(AR1322:AU1322),IF(D1322="B",11-SUM(AR1322:AU1322),IF(D1322="C",7-SUM(AR1322:AU1322))))
        &lt;0,
        0,
        IF(D1322="A",13-SUM(AR1322:AU1322),IF(D1322="B",11-SUM(AR1322:AU1322),IF(D1322="C",7-SUM(AR1322:AU1322))))
      )
      *AE1322/C1322, 0
    ) *C1322
  )
)</f>
        <v>0</v>
      </c>
      <c r="AZ1322" s="26">
        <f>IF(OR(COUNTIF(AB1322,"&gt;="&amp;1.5)+COUNTIF(AA1322,"&gt;="&amp;1.5)+COUNTIF(Z1322,"&gt;="&amp;1.5)+COUNTIF(Y1322,"&gt;="&amp;1.5)+COUNTIF(X1322,"&gt;="&amp;1.5)&gt;=2,COUNTIF(AB1322,"&gt;="&amp;2)&gt;=1,AND(AA1322&gt;=1.5,AB1322&lt;=0.3,AI1322=0)),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+IFERROR(BA1322*C1322,0),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+IFERROR(BA1322*C1322,0),
IFERROR(AVERAGEIF(Tabela1[[#This Row],[COMPRA PADRÃO]:[COMPRA &gt;30%]],"&gt;"&amp;0,Tabela1[[#This Row],[COMPRA PADRÃO]:[COMPRA &gt;30%]]),
0))/Tabela1[[#This Row],[U/CX]],0)*Tabela1[[#This Row],[U/CX]])</f>
        <v>0</v>
      </c>
      <c r="BA1322" s="36"/>
      <c r="BB1322" s="19"/>
      <c r="BC1322" s="5"/>
      <c r="BD1322" s="43">
        <f t="shared" si="545"/>
        <v>0.41509433962264153</v>
      </c>
      <c r="BE1322" s="44">
        <f>Tabela1[[#This Row],[MÉDIA DIÁRIA]]*180</f>
        <v>74.716981132075475</v>
      </c>
      <c r="BF1322" s="44">
        <f>Tabela1[[#This Row],[MÉDIA DIÁRIA]]*IF(Tabela1[[#This Row],[ABC FAT]]="A",(13*22),IF(Tabela1[[#This Row],[ABC FAT]]="B",(9*22),IF(Tabela1[[#This Row],[ABC FAT]]="C",(3*22),0)))</f>
        <v>27.39622641509434</v>
      </c>
      <c r="BG1322" s="44">
        <f>SUM(Tabela1[[#This Row],[ESTOQUE TOTAL]],Tabela1[[#This Row],[TRÂNSITO TOTAL]])</f>
        <v>2459</v>
      </c>
      <c r="BH132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1.3383838383838383E-2</v>
      </c>
    </row>
    <row r="1323" spans="1:61" x14ac:dyDescent="0.2">
      <c r="A1323" s="4" t="s">
        <v>39</v>
      </c>
      <c r="B1323" s="4" t="s">
        <v>1121</v>
      </c>
      <c r="C1323" s="4">
        <v>20</v>
      </c>
      <c r="D1323" s="4" t="s">
        <v>85</v>
      </c>
      <c r="E1323" s="5"/>
      <c r="F1323" s="4"/>
      <c r="G1323" s="4"/>
      <c r="H1323" s="4"/>
      <c r="I1323" s="4"/>
      <c r="J1323" s="4"/>
      <c r="K1323" s="4"/>
      <c r="L1323" s="4">
        <v>20</v>
      </c>
      <c r="M1323" s="4"/>
      <c r="N1323" s="4"/>
      <c r="O1323" s="4"/>
      <c r="P1323" s="4">
        <v>20</v>
      </c>
      <c r="Q1323" s="13">
        <f t="shared" si="520"/>
        <v>0</v>
      </c>
      <c r="R1323" s="16">
        <f t="shared" si="521"/>
        <v>0</v>
      </c>
      <c r="S1323" s="16">
        <f t="shared" si="522"/>
        <v>0</v>
      </c>
      <c r="T1323" s="16">
        <f t="shared" si="523"/>
        <v>0</v>
      </c>
      <c r="U1323" s="16">
        <f t="shared" si="524"/>
        <v>0</v>
      </c>
      <c r="V1323" s="16">
        <f t="shared" si="525"/>
        <v>0</v>
      </c>
      <c r="W1323" s="16">
        <f t="shared" si="526"/>
        <v>0</v>
      </c>
      <c r="X1323" s="16">
        <f t="shared" si="527"/>
        <v>1</v>
      </c>
      <c r="Y1323" s="16">
        <f t="shared" si="528"/>
        <v>0</v>
      </c>
      <c r="Z1323" s="16">
        <f t="shared" si="529"/>
        <v>0</v>
      </c>
      <c r="AA1323" s="16">
        <f t="shared" si="530"/>
        <v>0</v>
      </c>
      <c r="AB1323" s="17">
        <f t="shared" si="531"/>
        <v>1</v>
      </c>
      <c r="AC1323" s="15">
        <v>2527.1999999999998</v>
      </c>
      <c r="AD1323" s="14">
        <f>AVERAGE(Tabela1[[#This Row],[202407-JUL]:[202506-JUN]])</f>
        <v>20</v>
      </c>
      <c r="AE1323" s="14">
        <f t="shared" si="532"/>
        <v>20</v>
      </c>
      <c r="AF1323" s="5">
        <v>0</v>
      </c>
      <c r="AG1323" s="6">
        <v>957</v>
      </c>
      <c r="AH1323" s="37">
        <v>0</v>
      </c>
      <c r="AI1323" s="23">
        <f>SUM(Tabela1[[#This Row],[ESTOQUE RJ]:[ESTOQUE SC]])</f>
        <v>957</v>
      </c>
      <c r="AJ1323" s="6">
        <v>0</v>
      </c>
      <c r="AK1323" s="37">
        <v>0</v>
      </c>
      <c r="AL1323" s="24">
        <f>SUM(Tabela1[[#This Row],[QTD CONTAINER]:[QTD FÁBRICA]])</f>
        <v>0</v>
      </c>
      <c r="AM1323" s="18">
        <f t="shared" si="533"/>
        <v>47.85</v>
      </c>
      <c r="AN1323" s="7">
        <f t="shared" si="534"/>
        <v>0</v>
      </c>
      <c r="AO1323" s="8">
        <f t="shared" si="535"/>
        <v>0</v>
      </c>
      <c r="AP1323" s="9">
        <f t="shared" si="536"/>
        <v>0</v>
      </c>
      <c r="AQ1323" s="25">
        <f t="shared" si="537"/>
        <v>47.85</v>
      </c>
      <c r="AR1323" s="18">
        <f t="shared" si="538"/>
        <v>47.85</v>
      </c>
      <c r="AS1323" s="7">
        <f t="shared" si="539"/>
        <v>0</v>
      </c>
      <c r="AT1323" s="8">
        <f t="shared" si="540"/>
        <v>0</v>
      </c>
      <c r="AU1323" s="9">
        <f t="shared" si="541"/>
        <v>0</v>
      </c>
      <c r="AV1323" s="10">
        <f t="shared" si="542"/>
        <v>47.85</v>
      </c>
      <c r="AW1323" s="22">
        <f t="shared" si="543"/>
        <v>0</v>
      </c>
      <c r="AX1323" s="5">
        <f t="shared" si="544"/>
        <v>0</v>
      </c>
      <c r="AY1323" s="4">
        <f>IF(
  AND(Tabela1[[#This Row],[GRUPO | ITEM]]="PALHETAS",NOT(OR(MID(Tabela1[[#This Row],[ITEM]],1,5)="YN-PF",MID(Tabela1[[#This Row],[ITEM]],1,5)="YN-PC"))),
  0,
  IF(
    ROUNDUP(
      IF(
        IF(D1323="A",13-SUM(AR1323:AU1323),IF(D1323="B",11-SUM(AR1323:AU1323),IF(D1323="C",7-SUM(AR1323:AU1323))))
        &lt;0,
        0,
        IF(D1323="A",13-SUM(AR1323:AU1323),IF(D1323="B",11-SUM(AR1323:AU1323),IF(D1323="C",7-SUM(AR1323:AU1323))))
      )
      *AE1323/C1323, 0
    )
    *C1323 = 0,
    0,
    ROUNDUP(
      IF(
        IF(D1323="A",13-SUM(AR1323:AU1323),IF(D1323="B",11-SUM(AR1323:AU1323),IF(D1323="C",7-SUM(AR1323:AU1323))))
        &lt;0,
        0,
        IF(D1323="A",13-SUM(AR1323:AU1323),IF(D1323="B",11-SUM(AR1323:AU1323),IF(D1323="C",7-SUM(AR1323:AU1323))))
      )
      *AE1323/C1323, 0
    ) *C1323
  )
)</f>
        <v>0</v>
      </c>
      <c r="AZ1323" s="26">
        <f>IF(OR(COUNTIF(AB1323,"&gt;="&amp;1.5)+COUNTIF(AA1323,"&gt;="&amp;1.5)+COUNTIF(Z1323,"&gt;="&amp;1.5)+COUNTIF(Y1323,"&gt;="&amp;1.5)+COUNTIF(X1323,"&gt;="&amp;1.5)&gt;=2,COUNTIF(AB1323,"&gt;="&amp;2)&gt;=1,AND(AA1323&gt;=1.5,AB1323&lt;=0.3,AI1323=0)),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+IFERROR(BA1323*C1323,0),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+IFERROR(BA1323*C1323,0),
IFERROR(AVERAGEIF(Tabela1[[#This Row],[COMPRA PADRÃO]:[COMPRA &gt;30%]],"&gt;"&amp;0,Tabela1[[#This Row],[COMPRA PADRÃO]:[COMPRA &gt;30%]]),
0))/Tabela1[[#This Row],[U/CX]],0)*Tabela1[[#This Row],[U/CX]])</f>
        <v>0</v>
      </c>
      <c r="BA1323" s="36"/>
      <c r="BB1323" s="19"/>
      <c r="BC1323" s="5"/>
      <c r="BD1323" s="43">
        <f t="shared" si="545"/>
        <v>0.15094339622641509</v>
      </c>
      <c r="BE1323" s="44">
        <f>Tabela1[[#This Row],[MÉDIA DIÁRIA]]*180</f>
        <v>27.169811320754715</v>
      </c>
      <c r="BF1323" s="44">
        <f>Tabela1[[#This Row],[MÉDIA DIÁRIA]]*IF(Tabela1[[#This Row],[ABC FAT]]="A",(13*22),IF(Tabela1[[#This Row],[ABC FAT]]="B",(9*22),IF(Tabela1[[#This Row],[ABC FAT]]="C",(3*22),0)))</f>
        <v>9.9622641509433958</v>
      </c>
      <c r="BG1323" s="44">
        <f>SUM(Tabela1[[#This Row],[ESTOQUE TOTAL]],Tabela1[[#This Row],[TRÂNSITO TOTAL]])</f>
        <v>957</v>
      </c>
      <c r="BH132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324" spans="1:61" x14ac:dyDescent="0.2">
      <c r="A1324" s="4" t="s">
        <v>1015</v>
      </c>
      <c r="B1324" s="4" t="s">
        <v>1297</v>
      </c>
      <c r="C1324" s="4">
        <v>10</v>
      </c>
      <c r="D1324" s="4" t="s">
        <v>85</v>
      </c>
      <c r="E1324" s="5"/>
      <c r="F1324" s="4"/>
      <c r="G1324" s="4"/>
      <c r="H1324" s="4">
        <v>5</v>
      </c>
      <c r="I1324" s="4"/>
      <c r="J1324" s="4"/>
      <c r="K1324" s="4"/>
      <c r="L1324" s="4"/>
      <c r="M1324" s="4"/>
      <c r="N1324" s="4"/>
      <c r="O1324" s="4"/>
      <c r="P1324" s="4">
        <v>20</v>
      </c>
      <c r="Q1324" s="13">
        <f t="shared" si="520"/>
        <v>0</v>
      </c>
      <c r="R1324" s="16">
        <f t="shared" si="521"/>
        <v>0</v>
      </c>
      <c r="S1324" s="16">
        <f t="shared" si="522"/>
        <v>0</v>
      </c>
      <c r="T1324" s="16">
        <f t="shared" si="523"/>
        <v>0.4</v>
      </c>
      <c r="U1324" s="16">
        <f t="shared" si="524"/>
        <v>0</v>
      </c>
      <c r="V1324" s="16">
        <f t="shared" si="525"/>
        <v>0</v>
      </c>
      <c r="W1324" s="16">
        <f t="shared" si="526"/>
        <v>0</v>
      </c>
      <c r="X1324" s="16">
        <f t="shared" si="527"/>
        <v>0</v>
      </c>
      <c r="Y1324" s="16">
        <f t="shared" si="528"/>
        <v>0</v>
      </c>
      <c r="Z1324" s="16">
        <f t="shared" si="529"/>
        <v>0</v>
      </c>
      <c r="AA1324" s="16">
        <f t="shared" si="530"/>
        <v>0</v>
      </c>
      <c r="AB1324" s="17">
        <f t="shared" si="531"/>
        <v>1.6</v>
      </c>
      <c r="AC1324" s="15">
        <v>4318.2</v>
      </c>
      <c r="AD1324" s="14">
        <f>AVERAGE(Tabela1[[#This Row],[202407-JUL]:[202506-JUN]])</f>
        <v>12.5</v>
      </c>
      <c r="AE1324" s="14">
        <f t="shared" si="532"/>
        <v>12.5</v>
      </c>
      <c r="AF1324" s="5">
        <v>0</v>
      </c>
      <c r="AG1324" s="6">
        <v>0</v>
      </c>
      <c r="AH1324" s="37">
        <v>0</v>
      </c>
      <c r="AI1324" s="23">
        <f>SUM(Tabela1[[#This Row],[ESTOQUE RJ]:[ESTOQUE SC]])</f>
        <v>0</v>
      </c>
      <c r="AJ1324" s="6">
        <v>600</v>
      </c>
      <c r="AK1324" s="37">
        <v>0</v>
      </c>
      <c r="AL1324" s="24">
        <f>SUM(Tabela1[[#This Row],[QTD CONTAINER]:[QTD FÁBRICA]])</f>
        <v>600</v>
      </c>
      <c r="AM1324" s="18">
        <f t="shared" si="533"/>
        <v>0</v>
      </c>
      <c r="AN1324" s="7">
        <f t="shared" si="534"/>
        <v>0</v>
      </c>
      <c r="AO1324" s="8">
        <f t="shared" si="535"/>
        <v>48</v>
      </c>
      <c r="AP1324" s="9">
        <f t="shared" si="536"/>
        <v>0</v>
      </c>
      <c r="AQ1324" s="25">
        <f t="shared" si="537"/>
        <v>48</v>
      </c>
      <c r="AR1324" s="18">
        <f t="shared" si="538"/>
        <v>0</v>
      </c>
      <c r="AS1324" s="7">
        <f t="shared" si="539"/>
        <v>0</v>
      </c>
      <c r="AT1324" s="8">
        <f t="shared" si="540"/>
        <v>48</v>
      </c>
      <c r="AU1324" s="9">
        <f t="shared" si="541"/>
        <v>0</v>
      </c>
      <c r="AV1324" s="10">
        <f t="shared" si="542"/>
        <v>48</v>
      </c>
      <c r="AW1324" s="22">
        <f t="shared" si="543"/>
        <v>0</v>
      </c>
      <c r="AX1324" s="5">
        <f t="shared" si="544"/>
        <v>0</v>
      </c>
      <c r="AY1324" s="4">
        <f>IF(
  AND(Tabela1[[#This Row],[GRUPO | ITEM]]="PALHETAS",NOT(OR(MID(Tabela1[[#This Row],[ITEM]],1,5)="YN-PF",MID(Tabela1[[#This Row],[ITEM]],1,5)="YN-PC"))),
  0,
  IF(
    ROUNDUP(
      IF(
        IF(D1324="A",13-SUM(AR1324:AU1324),IF(D1324="B",11-SUM(AR1324:AU1324),IF(D1324="C",7-SUM(AR1324:AU1324))))
        &lt;0,
        0,
        IF(D1324="A",13-SUM(AR1324:AU1324),IF(D1324="B",11-SUM(AR1324:AU1324),IF(D1324="C",7-SUM(AR1324:AU1324))))
      )
      *AE1324/C1324, 0
    )
    *C1324 = 0,
    0,
    ROUNDUP(
      IF(
        IF(D1324="A",13-SUM(AR1324:AU1324),IF(D1324="B",11-SUM(AR1324:AU1324),IF(D1324="C",7-SUM(AR1324:AU1324))))
        &lt;0,
        0,
        IF(D1324="A",13-SUM(AR1324:AU1324),IF(D1324="B",11-SUM(AR1324:AU1324),IF(D1324="C",7-SUM(AR1324:AU1324))))
      )
      *AE1324/C1324, 0
    ) *C1324
  )
)</f>
        <v>0</v>
      </c>
      <c r="AZ1324" s="26">
        <f>IF(OR(COUNTIF(AB1324,"&gt;="&amp;1.5)+COUNTIF(AA1324,"&gt;="&amp;1.5)+COUNTIF(Z1324,"&gt;="&amp;1.5)+COUNTIF(Y1324,"&gt;="&amp;1.5)+COUNTIF(X1324,"&gt;="&amp;1.5)&gt;=2,COUNTIF(AB1324,"&gt;="&amp;2)&gt;=1,AND(AA1324&gt;=1.5,AB1324&lt;=0.3,AI1324=0)),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+IFERROR(BA1324*C1324,0),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+IFERROR(BA1324*C1324,0),
IFERROR(AVERAGEIF(Tabela1[[#This Row],[COMPRA PADRÃO]:[COMPRA &gt;30%]],"&gt;"&amp;0,Tabela1[[#This Row],[COMPRA PADRÃO]:[COMPRA &gt;30%]]),
0))/Tabela1[[#This Row],[U/CX]],0)*Tabela1[[#This Row],[U/CX]])</f>
        <v>0</v>
      </c>
      <c r="BA1324" s="36"/>
      <c r="BB1324" s="19"/>
      <c r="BC1324" s="5"/>
      <c r="BD1324" s="43">
        <f t="shared" si="545"/>
        <v>9.4339622641509441E-2</v>
      </c>
      <c r="BE1324" s="44">
        <f>Tabela1[[#This Row],[MÉDIA DIÁRIA]]*180</f>
        <v>16.981132075471699</v>
      </c>
      <c r="BF1324" s="44">
        <f>Tabela1[[#This Row],[MÉDIA DIÁRIA]]*IF(Tabela1[[#This Row],[ABC FAT]]="A",(13*22),IF(Tabela1[[#This Row],[ABC FAT]]="B",(9*22),IF(Tabela1[[#This Row],[ABC FAT]]="C",(3*22),0)))</f>
        <v>6.2264150943396235</v>
      </c>
      <c r="BG1324" s="44">
        <f>SUM(Tabela1[[#This Row],[ESTOQUE TOTAL]],Tabela1[[#This Row],[TRÂNSITO TOTAL]])</f>
        <v>600</v>
      </c>
      <c r="BH132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5.8888888888888886E-2</v>
      </c>
    </row>
    <row r="1325" spans="1:61" x14ac:dyDescent="0.2">
      <c r="A1325" s="4" t="s">
        <v>34</v>
      </c>
      <c r="B1325" s="4" t="s">
        <v>1197</v>
      </c>
      <c r="C1325" s="4">
        <v>50</v>
      </c>
      <c r="D1325" s="4" t="s">
        <v>85</v>
      </c>
      <c r="E1325" s="5"/>
      <c r="F1325" s="4"/>
      <c r="G1325" s="4"/>
      <c r="H1325" s="4"/>
      <c r="I1325" s="4"/>
      <c r="J1325" s="4"/>
      <c r="K1325" s="4"/>
      <c r="L1325" s="4"/>
      <c r="M1325" s="4">
        <v>2</v>
      </c>
      <c r="N1325" s="4"/>
      <c r="O1325" s="4"/>
      <c r="P1325" s="4"/>
      <c r="Q1325" s="13">
        <f t="shared" si="520"/>
        <v>0</v>
      </c>
      <c r="R1325" s="16">
        <f t="shared" si="521"/>
        <v>0</v>
      </c>
      <c r="S1325" s="16">
        <f t="shared" si="522"/>
        <v>0</v>
      </c>
      <c r="T1325" s="16">
        <f t="shared" si="523"/>
        <v>0</v>
      </c>
      <c r="U1325" s="16">
        <f t="shared" si="524"/>
        <v>0</v>
      </c>
      <c r="V1325" s="16">
        <f t="shared" si="525"/>
        <v>0</v>
      </c>
      <c r="W1325" s="16">
        <f t="shared" si="526"/>
        <v>0</v>
      </c>
      <c r="X1325" s="16">
        <f t="shared" si="527"/>
        <v>0</v>
      </c>
      <c r="Y1325" s="16">
        <f t="shared" si="528"/>
        <v>1</v>
      </c>
      <c r="Z1325" s="16">
        <f t="shared" si="529"/>
        <v>0</v>
      </c>
      <c r="AA1325" s="16">
        <f t="shared" si="530"/>
        <v>0</v>
      </c>
      <c r="AB1325" s="17">
        <f t="shared" si="531"/>
        <v>0</v>
      </c>
      <c r="AC1325" s="15">
        <v>710.6</v>
      </c>
      <c r="AD1325" s="14">
        <f>AVERAGE(Tabela1[[#This Row],[202407-JUL]:[202506-JUN]])</f>
        <v>2</v>
      </c>
      <c r="AE1325" s="14">
        <f t="shared" si="532"/>
        <v>2</v>
      </c>
      <c r="AF1325" s="5">
        <v>0</v>
      </c>
      <c r="AG1325" s="6">
        <v>48</v>
      </c>
      <c r="AH1325" s="37">
        <v>0</v>
      </c>
      <c r="AI1325" s="23">
        <f>SUM(Tabela1[[#This Row],[ESTOQUE RJ]:[ESTOQUE SC]])</f>
        <v>48</v>
      </c>
      <c r="AJ1325" s="6">
        <v>0</v>
      </c>
      <c r="AK1325" s="37">
        <v>0</v>
      </c>
      <c r="AL1325" s="24">
        <f>SUM(Tabela1[[#This Row],[QTD CONTAINER]:[QTD FÁBRICA]])</f>
        <v>0</v>
      </c>
      <c r="AM1325" s="18">
        <f t="shared" si="533"/>
        <v>24</v>
      </c>
      <c r="AN1325" s="7">
        <f t="shared" si="534"/>
        <v>0</v>
      </c>
      <c r="AO1325" s="8">
        <f t="shared" si="535"/>
        <v>0</v>
      </c>
      <c r="AP1325" s="9">
        <f t="shared" si="536"/>
        <v>0</v>
      </c>
      <c r="AQ1325" s="25">
        <f t="shared" si="537"/>
        <v>24</v>
      </c>
      <c r="AR1325" s="18">
        <f t="shared" si="538"/>
        <v>24</v>
      </c>
      <c r="AS1325" s="7">
        <f t="shared" si="539"/>
        <v>0</v>
      </c>
      <c r="AT1325" s="8">
        <f t="shared" si="540"/>
        <v>0</v>
      </c>
      <c r="AU1325" s="9">
        <f t="shared" si="541"/>
        <v>0</v>
      </c>
      <c r="AV1325" s="10">
        <f t="shared" si="542"/>
        <v>24</v>
      </c>
      <c r="AW1325" s="22">
        <f t="shared" si="543"/>
        <v>0</v>
      </c>
      <c r="AX1325" s="5">
        <f t="shared" si="544"/>
        <v>0</v>
      </c>
      <c r="AY1325" s="4">
        <f>IF(
  AND(Tabela1[[#This Row],[GRUPO | ITEM]]="PALHETAS",NOT(OR(MID(Tabela1[[#This Row],[ITEM]],1,5)="YN-PF",MID(Tabela1[[#This Row],[ITEM]],1,5)="YN-PC"))),
  0,
  IF(
    ROUNDUP(
      IF(
        IF(D1325="A",13-SUM(AR1325:AU1325),IF(D1325="B",11-SUM(AR1325:AU1325),IF(D1325="C",7-SUM(AR1325:AU1325))))
        &lt;0,
        0,
        IF(D1325="A",13-SUM(AR1325:AU1325),IF(D1325="B",11-SUM(AR1325:AU1325),IF(D1325="C",7-SUM(AR1325:AU1325))))
      )
      *AE1325/C1325, 0
    )
    *C1325 = 0,
    0,
    ROUNDUP(
      IF(
        IF(D1325="A",13-SUM(AR1325:AU1325),IF(D1325="B",11-SUM(AR1325:AU1325),IF(D1325="C",7-SUM(AR1325:AU1325))))
        &lt;0,
        0,
        IF(D1325="A",13-SUM(AR1325:AU1325),IF(D1325="B",11-SUM(AR1325:AU1325),IF(D1325="C",7-SUM(AR1325:AU1325))))
      )
      *AE1325/C1325, 0
    ) *C1325
  )
)</f>
        <v>0</v>
      </c>
      <c r="AZ1325" s="26">
        <f>IF(OR(COUNTIF(AB1325,"&gt;="&amp;1.5)+COUNTIF(AA1325,"&gt;="&amp;1.5)+COUNTIF(Z1325,"&gt;="&amp;1.5)+COUNTIF(Y1325,"&gt;="&amp;1.5)+COUNTIF(X1325,"&gt;="&amp;1.5)&gt;=2,COUNTIF(AB1325,"&gt;="&amp;2)&gt;=1,AND(AA1325&gt;=1.5,AB1325&lt;=0.3,AI1325=0)),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+IFERROR(BA1325*C1325,0),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+IFERROR(BA1325*C1325,0),
IFERROR(AVERAGEIF(Tabela1[[#This Row],[COMPRA PADRÃO]:[COMPRA &gt;30%]],"&gt;"&amp;0,Tabela1[[#This Row],[COMPRA PADRÃO]:[COMPRA &gt;30%]]),
0))/Tabela1[[#This Row],[U/CX]],0)*Tabela1[[#This Row],[U/CX]])</f>
        <v>0</v>
      </c>
      <c r="BA1325" s="36"/>
      <c r="BB1325" s="19"/>
      <c r="BC1325" s="41"/>
      <c r="BD1325" s="43">
        <f t="shared" si="545"/>
        <v>7.5471698113207548E-3</v>
      </c>
      <c r="BE1325" s="44">
        <f>Tabela1[[#This Row],[MÉDIA DIÁRIA]]*180</f>
        <v>1.3584905660377358</v>
      </c>
      <c r="BF1325" s="44">
        <f>Tabela1[[#This Row],[MÉDIA DIÁRIA]]*IF(Tabela1[[#This Row],[ABC FAT]]="A",(13*22),IF(Tabela1[[#This Row],[ABC FAT]]="B",(9*22),IF(Tabela1[[#This Row],[ABC FAT]]="C",(3*22),0)))</f>
        <v>0.49811320754716981</v>
      </c>
      <c r="BG1325" s="44">
        <f>SUM(Tabela1[[#This Row],[ESTOQUE TOTAL]],Tabela1[[#This Row],[TRÂNSITO TOTAL]])</f>
        <v>48</v>
      </c>
      <c r="BH132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326" spans="1:61" x14ac:dyDescent="0.2">
      <c r="A1326" s="4" t="s">
        <v>34</v>
      </c>
      <c r="B1326" s="4" t="s">
        <v>1366</v>
      </c>
      <c r="C1326" s="4">
        <v>50</v>
      </c>
      <c r="D1326" s="4" t="s">
        <v>85</v>
      </c>
      <c r="E1326" s="5"/>
      <c r="F1326" s="4"/>
      <c r="G1326" s="4"/>
      <c r="H1326" s="4"/>
      <c r="I1326" s="4"/>
      <c r="J1326" s="4"/>
      <c r="K1326" s="4"/>
      <c r="L1326" s="4"/>
      <c r="M1326" s="4"/>
      <c r="N1326" s="4">
        <v>2</v>
      </c>
      <c r="O1326" s="4"/>
      <c r="P1326" s="4"/>
      <c r="Q1326" s="13">
        <f t="shared" si="520"/>
        <v>0</v>
      </c>
      <c r="R1326" s="16">
        <f t="shared" si="521"/>
        <v>0</v>
      </c>
      <c r="S1326" s="16">
        <f t="shared" si="522"/>
        <v>0</v>
      </c>
      <c r="T1326" s="16">
        <f t="shared" si="523"/>
        <v>0</v>
      </c>
      <c r="U1326" s="16">
        <f t="shared" si="524"/>
        <v>0</v>
      </c>
      <c r="V1326" s="16">
        <f t="shared" si="525"/>
        <v>0</v>
      </c>
      <c r="W1326" s="16">
        <f t="shared" si="526"/>
        <v>0</v>
      </c>
      <c r="X1326" s="16">
        <f t="shared" si="527"/>
        <v>0</v>
      </c>
      <c r="Y1326" s="16">
        <f t="shared" si="528"/>
        <v>0</v>
      </c>
      <c r="Z1326" s="16">
        <f t="shared" si="529"/>
        <v>1</v>
      </c>
      <c r="AA1326" s="16">
        <f t="shared" si="530"/>
        <v>0</v>
      </c>
      <c r="AB1326" s="17">
        <f t="shared" si="531"/>
        <v>0</v>
      </c>
      <c r="AC1326" s="15">
        <v>613.70000000000005</v>
      </c>
      <c r="AD1326" s="14">
        <f>AVERAGE(Tabela1[[#This Row],[202407-JUL]:[202506-JUN]])</f>
        <v>2</v>
      </c>
      <c r="AE1326" s="14">
        <f t="shared" si="532"/>
        <v>2</v>
      </c>
      <c r="AF1326" s="5">
        <v>0</v>
      </c>
      <c r="AG1326" s="6">
        <v>48</v>
      </c>
      <c r="AH1326" s="37">
        <v>0</v>
      </c>
      <c r="AI1326" s="23">
        <f>SUM(Tabela1[[#This Row],[ESTOQUE RJ]:[ESTOQUE SC]])</f>
        <v>48</v>
      </c>
      <c r="AJ1326" s="6">
        <v>0</v>
      </c>
      <c r="AK1326" s="37">
        <v>0</v>
      </c>
      <c r="AL1326" s="24">
        <f>SUM(Tabela1[[#This Row],[QTD CONTAINER]:[QTD FÁBRICA]])</f>
        <v>0</v>
      </c>
      <c r="AM1326" s="18">
        <f t="shared" si="533"/>
        <v>24</v>
      </c>
      <c r="AN1326" s="7">
        <f t="shared" si="534"/>
        <v>0</v>
      </c>
      <c r="AO1326" s="8">
        <f t="shared" si="535"/>
        <v>0</v>
      </c>
      <c r="AP1326" s="9">
        <f t="shared" si="536"/>
        <v>0</v>
      </c>
      <c r="AQ1326" s="25">
        <f t="shared" si="537"/>
        <v>24</v>
      </c>
      <c r="AR1326" s="18">
        <f t="shared" si="538"/>
        <v>24</v>
      </c>
      <c r="AS1326" s="7">
        <f t="shared" si="539"/>
        <v>0</v>
      </c>
      <c r="AT1326" s="8">
        <f t="shared" si="540"/>
        <v>0</v>
      </c>
      <c r="AU1326" s="9">
        <f t="shared" si="541"/>
        <v>0</v>
      </c>
      <c r="AV1326" s="10">
        <f t="shared" si="542"/>
        <v>24</v>
      </c>
      <c r="AW1326" s="22">
        <f t="shared" si="543"/>
        <v>0</v>
      </c>
      <c r="AX1326" s="5">
        <f t="shared" si="544"/>
        <v>0</v>
      </c>
      <c r="AY1326" s="4">
        <f>IF(
  AND(Tabela1[[#This Row],[GRUPO | ITEM]]="PALHETAS",NOT(OR(MID(Tabela1[[#This Row],[ITEM]],1,5)="YN-PF",MID(Tabela1[[#This Row],[ITEM]],1,5)="YN-PC"))),
  0,
  IF(
    ROUNDUP(
      IF(
        IF(D1326="A",13-SUM(AR1326:AU1326),IF(D1326="B",11-SUM(AR1326:AU1326),IF(D1326="C",7-SUM(AR1326:AU1326))))
        &lt;0,
        0,
        IF(D1326="A",13-SUM(AR1326:AU1326),IF(D1326="B",11-SUM(AR1326:AU1326),IF(D1326="C",7-SUM(AR1326:AU1326))))
      )
      *AE1326/C1326, 0
    )
    *C1326 = 0,
    0,
    ROUNDUP(
      IF(
        IF(D1326="A",13-SUM(AR1326:AU1326),IF(D1326="B",11-SUM(AR1326:AU1326),IF(D1326="C",7-SUM(AR1326:AU1326))))
        &lt;0,
        0,
        IF(D1326="A",13-SUM(AR1326:AU1326),IF(D1326="B",11-SUM(AR1326:AU1326),IF(D1326="C",7-SUM(AR1326:AU1326))))
      )
      *AE1326/C1326, 0
    ) *C1326
  )
)</f>
        <v>0</v>
      </c>
      <c r="AZ1326" s="26">
        <f>IF(OR(COUNTIF(AB1326,"&gt;="&amp;1.5)+COUNTIF(AA1326,"&gt;="&amp;1.5)+COUNTIF(Z1326,"&gt;="&amp;1.5)+COUNTIF(Y1326,"&gt;="&amp;1.5)+COUNTIF(X1326,"&gt;="&amp;1.5)&gt;=2,COUNTIF(AB1326,"&gt;="&amp;2)&gt;=1,AND(AA1326&gt;=1.5,AB1326&lt;=0.3,AI1326=0)),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+IFERROR(BA1326*C1326,0),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+IFERROR(BA1326*C1326,0),
IFERROR(AVERAGEIF(Tabela1[[#This Row],[COMPRA PADRÃO]:[COMPRA &gt;30%]],"&gt;"&amp;0,Tabela1[[#This Row],[COMPRA PADRÃO]:[COMPRA &gt;30%]]),
0))/Tabela1[[#This Row],[U/CX]],0)*Tabela1[[#This Row],[U/CX]])</f>
        <v>0</v>
      </c>
      <c r="BA1326" s="36"/>
      <c r="BB1326" s="19"/>
      <c r="BC1326" s="5"/>
      <c r="BD1326" s="43">
        <f t="shared" si="545"/>
        <v>7.5471698113207548E-3</v>
      </c>
      <c r="BE1326" s="44">
        <f>Tabela1[[#This Row],[MÉDIA DIÁRIA]]*180</f>
        <v>1.3584905660377358</v>
      </c>
      <c r="BF1326" s="44">
        <f>Tabela1[[#This Row],[MÉDIA DIÁRIA]]*IF(Tabela1[[#This Row],[ABC FAT]]="A",(13*22),IF(Tabela1[[#This Row],[ABC FAT]]="B",(9*22),IF(Tabela1[[#This Row],[ABC FAT]]="C",(3*22),0)))</f>
        <v>0.49811320754716981</v>
      </c>
      <c r="BG1326" s="44">
        <f>SUM(Tabela1[[#This Row],[ESTOQUE TOTAL]],Tabela1[[#This Row],[TRÂNSITO TOTAL]])</f>
        <v>48</v>
      </c>
      <c r="BH132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327" spans="1:61" x14ac:dyDescent="0.2">
      <c r="A1327" s="4" t="s">
        <v>414</v>
      </c>
      <c r="B1327" s="4" t="s">
        <v>1240</v>
      </c>
      <c r="C1327" s="4">
        <v>200</v>
      </c>
      <c r="D1327" s="4" t="s">
        <v>85</v>
      </c>
      <c r="E1327" s="5"/>
      <c r="F1327" s="4"/>
      <c r="G1327" s="4"/>
      <c r="H1327" s="4">
        <v>50</v>
      </c>
      <c r="I1327" s="4"/>
      <c r="J1327" s="4"/>
      <c r="K1327" s="4"/>
      <c r="L1327" s="4"/>
      <c r="M1327" s="4"/>
      <c r="N1327" s="4"/>
      <c r="O1327" s="4"/>
      <c r="P1327" s="4"/>
      <c r="Q1327" s="13">
        <f t="shared" si="520"/>
        <v>0</v>
      </c>
      <c r="R1327" s="16">
        <f t="shared" si="521"/>
        <v>0</v>
      </c>
      <c r="S1327" s="16">
        <f t="shared" si="522"/>
        <v>0</v>
      </c>
      <c r="T1327" s="16">
        <f t="shared" si="523"/>
        <v>1</v>
      </c>
      <c r="U1327" s="16">
        <f t="shared" si="524"/>
        <v>0</v>
      </c>
      <c r="V1327" s="16">
        <f t="shared" si="525"/>
        <v>0</v>
      </c>
      <c r="W1327" s="16">
        <f t="shared" si="526"/>
        <v>0</v>
      </c>
      <c r="X1327" s="16">
        <f t="shared" si="527"/>
        <v>0</v>
      </c>
      <c r="Y1327" s="16">
        <f t="shared" si="528"/>
        <v>0</v>
      </c>
      <c r="Z1327" s="16">
        <f t="shared" si="529"/>
        <v>0</v>
      </c>
      <c r="AA1327" s="16">
        <f t="shared" si="530"/>
        <v>0</v>
      </c>
      <c r="AB1327" s="17">
        <f t="shared" si="531"/>
        <v>0</v>
      </c>
      <c r="AC1327" s="15">
        <v>470.5</v>
      </c>
      <c r="AD1327" s="14">
        <f>AVERAGE(Tabela1[[#This Row],[202407-JUL]:[202506-JUN]])</f>
        <v>50</v>
      </c>
      <c r="AE1327" s="14">
        <f t="shared" si="532"/>
        <v>50</v>
      </c>
      <c r="AF1327" s="5">
        <v>0</v>
      </c>
      <c r="AG1327" s="6">
        <v>1206</v>
      </c>
      <c r="AH1327" s="37">
        <v>0</v>
      </c>
      <c r="AI1327" s="23">
        <f>SUM(Tabela1[[#This Row],[ESTOQUE RJ]:[ESTOQUE SC]])</f>
        <v>1206</v>
      </c>
      <c r="AJ1327" s="6">
        <v>0</v>
      </c>
      <c r="AK1327" s="37">
        <v>0</v>
      </c>
      <c r="AL1327" s="24">
        <f>SUM(Tabela1[[#This Row],[QTD CONTAINER]:[QTD FÁBRICA]])</f>
        <v>0</v>
      </c>
      <c r="AM1327" s="18">
        <f t="shared" si="533"/>
        <v>24.12</v>
      </c>
      <c r="AN1327" s="7">
        <f t="shared" si="534"/>
        <v>0</v>
      </c>
      <c r="AO1327" s="8">
        <f t="shared" si="535"/>
        <v>0</v>
      </c>
      <c r="AP1327" s="9">
        <f t="shared" si="536"/>
        <v>0</v>
      </c>
      <c r="AQ1327" s="25">
        <f t="shared" si="537"/>
        <v>24.12</v>
      </c>
      <c r="AR1327" s="18">
        <f t="shared" si="538"/>
        <v>24.12</v>
      </c>
      <c r="AS1327" s="7">
        <f t="shared" si="539"/>
        <v>0</v>
      </c>
      <c r="AT1327" s="8">
        <f t="shared" si="540"/>
        <v>0</v>
      </c>
      <c r="AU1327" s="9">
        <f t="shared" si="541"/>
        <v>0</v>
      </c>
      <c r="AV1327" s="10">
        <f t="shared" si="542"/>
        <v>24.12</v>
      </c>
      <c r="AW1327" s="22">
        <f t="shared" si="543"/>
        <v>0</v>
      </c>
      <c r="AX1327" s="5">
        <f t="shared" si="544"/>
        <v>0</v>
      </c>
      <c r="AY1327" s="4">
        <f>IF(
  AND(Tabela1[[#This Row],[GRUPO | ITEM]]="PALHETAS",NOT(OR(MID(Tabela1[[#This Row],[ITEM]],1,5)="YN-PF",MID(Tabela1[[#This Row],[ITEM]],1,5)="YN-PC"))),
  0,
  IF(
    ROUNDUP(
      IF(
        IF(D1327="A",13-SUM(AR1327:AU1327),IF(D1327="B",11-SUM(AR1327:AU1327),IF(D1327="C",7-SUM(AR1327:AU1327))))
        &lt;0,
        0,
        IF(D1327="A",13-SUM(AR1327:AU1327),IF(D1327="B",11-SUM(AR1327:AU1327),IF(D1327="C",7-SUM(AR1327:AU1327))))
      )
      *AE1327/C1327, 0
    )
    *C1327 = 0,
    0,
    ROUNDUP(
      IF(
        IF(D1327="A",13-SUM(AR1327:AU1327),IF(D1327="B",11-SUM(AR1327:AU1327),IF(D1327="C",7-SUM(AR1327:AU1327))))
        &lt;0,
        0,
        IF(D1327="A",13-SUM(AR1327:AU1327),IF(D1327="B",11-SUM(AR1327:AU1327),IF(D1327="C",7-SUM(AR1327:AU1327))))
      )
      *AE1327/C1327, 0
    ) *C1327
  )
)</f>
        <v>0</v>
      </c>
      <c r="AZ1327" s="26">
        <f>IF(OR(COUNTIF(AB1327,"&gt;="&amp;1.5)+COUNTIF(AA1327,"&gt;="&amp;1.5)+COUNTIF(Z1327,"&gt;="&amp;1.5)+COUNTIF(Y1327,"&gt;="&amp;1.5)+COUNTIF(X1327,"&gt;="&amp;1.5)&gt;=2,COUNTIF(AB1327,"&gt;="&amp;2)&gt;=1,AND(AA1327&gt;=1.5,AB1327&lt;=0.3,AI1327=0)),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+IFERROR(BA1327*C1327,0),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+IFERROR(BA1327*C1327,0),
IFERROR(AVERAGEIF(Tabela1[[#This Row],[COMPRA PADRÃO]:[COMPRA &gt;30%]],"&gt;"&amp;0,Tabela1[[#This Row],[COMPRA PADRÃO]:[COMPRA &gt;30%]]),
0))/Tabela1[[#This Row],[U/CX]],0)*Tabela1[[#This Row],[U/CX]])</f>
        <v>0</v>
      </c>
      <c r="BA1327" s="36"/>
      <c r="BB1327" s="19"/>
      <c r="BC1327" s="5"/>
      <c r="BD1327" s="43">
        <f t="shared" si="545"/>
        <v>0.18867924528301888</v>
      </c>
      <c r="BE1327" s="44">
        <f>Tabela1[[#This Row],[MÉDIA DIÁRIA]]*180</f>
        <v>33.962264150943398</v>
      </c>
      <c r="BF1327" s="44">
        <f>Tabela1[[#This Row],[MÉDIA DIÁRIA]]*IF(Tabela1[[#This Row],[ABC FAT]]="A",(13*22),IF(Tabela1[[#This Row],[ABC FAT]]="B",(9*22),IF(Tabela1[[#This Row],[ABC FAT]]="C",(3*22),0)))</f>
        <v>12.452830188679247</v>
      </c>
      <c r="BG1327" s="44">
        <f>SUM(Tabela1[[#This Row],[ESTOQUE TOTAL]],Tabela1[[#This Row],[TRÂNSITO TOTAL]])</f>
        <v>1206</v>
      </c>
      <c r="BH132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2.9444444444444443E-2</v>
      </c>
    </row>
    <row r="1328" spans="1:61" x14ac:dyDescent="0.2">
      <c r="A1328" s="4" t="s">
        <v>34</v>
      </c>
      <c r="B1328" s="4" t="s">
        <v>1272</v>
      </c>
      <c r="C1328" s="4">
        <v>500</v>
      </c>
      <c r="D1328" s="4" t="s">
        <v>85</v>
      </c>
      <c r="E1328" s="5"/>
      <c r="F1328" s="4"/>
      <c r="G1328" s="4"/>
      <c r="H1328" s="4">
        <v>10</v>
      </c>
      <c r="I1328" s="4"/>
      <c r="J1328" s="4">
        <v>10</v>
      </c>
      <c r="K1328" s="4"/>
      <c r="L1328" s="4"/>
      <c r="M1328" s="4"/>
      <c r="N1328" s="4"/>
      <c r="O1328" s="4">
        <v>10</v>
      </c>
      <c r="P1328" s="4"/>
      <c r="Q1328" s="13">
        <f t="shared" si="520"/>
        <v>0</v>
      </c>
      <c r="R1328" s="16">
        <f t="shared" si="521"/>
        <v>0</v>
      </c>
      <c r="S1328" s="16">
        <f t="shared" si="522"/>
        <v>0</v>
      </c>
      <c r="T1328" s="16">
        <f t="shared" si="523"/>
        <v>1</v>
      </c>
      <c r="U1328" s="16">
        <f t="shared" si="524"/>
        <v>0</v>
      </c>
      <c r="V1328" s="16">
        <f t="shared" si="525"/>
        <v>1</v>
      </c>
      <c r="W1328" s="16">
        <f t="shared" si="526"/>
        <v>0</v>
      </c>
      <c r="X1328" s="16">
        <f t="shared" si="527"/>
        <v>0</v>
      </c>
      <c r="Y1328" s="16">
        <f t="shared" si="528"/>
        <v>0</v>
      </c>
      <c r="Z1328" s="16">
        <f t="shared" si="529"/>
        <v>0</v>
      </c>
      <c r="AA1328" s="16">
        <f t="shared" si="530"/>
        <v>1</v>
      </c>
      <c r="AB1328" s="17">
        <f t="shared" si="531"/>
        <v>0</v>
      </c>
      <c r="AC1328" s="15">
        <v>92.1</v>
      </c>
      <c r="AD1328" s="14">
        <f>AVERAGE(Tabela1[[#This Row],[202407-JUL]:[202506-JUN]])</f>
        <v>10</v>
      </c>
      <c r="AE1328" s="14">
        <f t="shared" si="532"/>
        <v>10</v>
      </c>
      <c r="AF1328" s="5">
        <v>0</v>
      </c>
      <c r="AG1328" s="6">
        <v>730</v>
      </c>
      <c r="AH1328" s="37">
        <v>0</v>
      </c>
      <c r="AI1328" s="23">
        <f>SUM(Tabela1[[#This Row],[ESTOQUE RJ]:[ESTOQUE SC]])</f>
        <v>730</v>
      </c>
      <c r="AJ1328" s="6">
        <v>0</v>
      </c>
      <c r="AK1328" s="37">
        <v>0</v>
      </c>
      <c r="AL1328" s="24">
        <f>SUM(Tabela1[[#This Row],[QTD CONTAINER]:[QTD FÁBRICA]])</f>
        <v>0</v>
      </c>
      <c r="AM1328" s="18">
        <f t="shared" si="533"/>
        <v>73</v>
      </c>
      <c r="AN1328" s="7">
        <f t="shared" si="534"/>
        <v>0</v>
      </c>
      <c r="AO1328" s="8">
        <f t="shared" si="535"/>
        <v>0</v>
      </c>
      <c r="AP1328" s="9">
        <f t="shared" si="536"/>
        <v>0</v>
      </c>
      <c r="AQ1328" s="25">
        <f t="shared" si="537"/>
        <v>73</v>
      </c>
      <c r="AR1328" s="18">
        <f t="shared" si="538"/>
        <v>73</v>
      </c>
      <c r="AS1328" s="7">
        <f t="shared" si="539"/>
        <v>0</v>
      </c>
      <c r="AT1328" s="8">
        <f t="shared" si="540"/>
        <v>0</v>
      </c>
      <c r="AU1328" s="9">
        <f t="shared" si="541"/>
        <v>0</v>
      </c>
      <c r="AV1328" s="10">
        <f t="shared" si="542"/>
        <v>73</v>
      </c>
      <c r="AW1328" s="22">
        <f t="shared" si="543"/>
        <v>0</v>
      </c>
      <c r="AX1328" s="5">
        <f t="shared" si="544"/>
        <v>0</v>
      </c>
      <c r="AY1328" s="4">
        <f>IF(
  AND(Tabela1[[#This Row],[GRUPO | ITEM]]="PALHETAS",NOT(OR(MID(Tabela1[[#This Row],[ITEM]],1,5)="YN-PF",MID(Tabela1[[#This Row],[ITEM]],1,5)="YN-PC"))),
  0,
  IF(
    ROUNDUP(
      IF(
        IF(D1328="A",13-SUM(AR1328:AU1328),IF(D1328="B",11-SUM(AR1328:AU1328),IF(D1328="C",7-SUM(AR1328:AU1328))))
        &lt;0,
        0,
        IF(D1328="A",13-SUM(AR1328:AU1328),IF(D1328="B",11-SUM(AR1328:AU1328),IF(D1328="C",7-SUM(AR1328:AU1328))))
      )
      *AE1328/C1328, 0
    )
    *C1328 = 0,
    0,
    ROUNDUP(
      IF(
        IF(D1328="A",13-SUM(AR1328:AU1328),IF(D1328="B",11-SUM(AR1328:AU1328),IF(D1328="C",7-SUM(AR1328:AU1328))))
        &lt;0,
        0,
        IF(D1328="A",13-SUM(AR1328:AU1328),IF(D1328="B",11-SUM(AR1328:AU1328),IF(D1328="C",7-SUM(AR1328:AU1328))))
      )
      *AE1328/C1328, 0
    ) *C1328
  )
)</f>
        <v>0</v>
      </c>
      <c r="AZ1328" s="26">
        <f>IF(OR(COUNTIF(AB1328,"&gt;="&amp;1.5)+COUNTIF(AA1328,"&gt;="&amp;1.5)+COUNTIF(Z1328,"&gt;="&amp;1.5)+COUNTIF(Y1328,"&gt;="&amp;1.5)+COUNTIF(X1328,"&gt;="&amp;1.5)&gt;=2,COUNTIF(AB1328,"&gt;="&amp;2)&gt;=1,AND(AA1328&gt;=1.5,AB1328&lt;=0.3,AI1328=0)),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+IFERROR(BA1328*C1328,0),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+IFERROR(BA1328*C1328,0),
IFERROR(AVERAGEIF(Tabela1[[#This Row],[COMPRA PADRÃO]:[COMPRA &gt;30%]],"&gt;"&amp;0,Tabela1[[#This Row],[COMPRA PADRÃO]:[COMPRA &gt;30%]]),
0))/Tabela1[[#This Row],[U/CX]],0)*Tabela1[[#This Row],[U/CX]])</f>
        <v>0</v>
      </c>
      <c r="BA1328" s="36"/>
      <c r="BB1328" s="19"/>
      <c r="BC1328" s="5"/>
      <c r="BD1328" s="43">
        <f t="shared" si="545"/>
        <v>0.11320754716981132</v>
      </c>
      <c r="BE1328" s="44">
        <f>Tabela1[[#This Row],[MÉDIA DIÁRIA]]*180</f>
        <v>20.377358490566039</v>
      </c>
      <c r="BF1328" s="44">
        <f>Tabela1[[#This Row],[MÉDIA DIÁRIA]]*IF(Tabela1[[#This Row],[ABC FAT]]="A",(13*22),IF(Tabela1[[#This Row],[ABC FAT]]="B",(9*22),IF(Tabela1[[#This Row],[ABC FAT]]="C",(3*22),0)))</f>
        <v>7.4716981132075473</v>
      </c>
      <c r="BG1328" s="44">
        <f>SUM(Tabela1[[#This Row],[ESTOQUE TOTAL]],Tabela1[[#This Row],[TRÂNSITO TOTAL]])</f>
        <v>730</v>
      </c>
      <c r="BH132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329" spans="1:61" x14ac:dyDescent="0.2">
      <c r="A1329" s="4" t="s">
        <v>34</v>
      </c>
      <c r="B1329" s="4" t="s">
        <v>1271</v>
      </c>
      <c r="C1329" s="4">
        <v>500</v>
      </c>
      <c r="D1329" s="4" t="s">
        <v>85</v>
      </c>
      <c r="E1329" s="5"/>
      <c r="F1329" s="4"/>
      <c r="G1329" s="4"/>
      <c r="H1329" s="4">
        <v>10</v>
      </c>
      <c r="I1329" s="4"/>
      <c r="J1329" s="4">
        <v>10</v>
      </c>
      <c r="K1329" s="4"/>
      <c r="L1329" s="4"/>
      <c r="M1329" s="4"/>
      <c r="N1329" s="4"/>
      <c r="O1329" s="4"/>
      <c r="P1329" s="4"/>
      <c r="Q1329" s="13">
        <f t="shared" si="520"/>
        <v>0</v>
      </c>
      <c r="R1329" s="16">
        <f t="shared" si="521"/>
        <v>0</v>
      </c>
      <c r="S1329" s="16">
        <f t="shared" si="522"/>
        <v>0</v>
      </c>
      <c r="T1329" s="16">
        <f t="shared" si="523"/>
        <v>1</v>
      </c>
      <c r="U1329" s="16">
        <f t="shared" si="524"/>
        <v>0</v>
      </c>
      <c r="V1329" s="16">
        <f t="shared" si="525"/>
        <v>1</v>
      </c>
      <c r="W1329" s="16">
        <f t="shared" si="526"/>
        <v>0</v>
      </c>
      <c r="X1329" s="16">
        <f t="shared" si="527"/>
        <v>0</v>
      </c>
      <c r="Y1329" s="16">
        <f t="shared" si="528"/>
        <v>0</v>
      </c>
      <c r="Z1329" s="16">
        <f t="shared" si="529"/>
        <v>0</v>
      </c>
      <c r="AA1329" s="16">
        <f t="shared" si="530"/>
        <v>0</v>
      </c>
      <c r="AB1329" s="17">
        <f t="shared" si="531"/>
        <v>0</v>
      </c>
      <c r="AC1329" s="15">
        <v>59.2</v>
      </c>
      <c r="AD1329" s="14">
        <f>AVERAGE(Tabela1[[#This Row],[202407-JUL]:[202506-JUN]])</f>
        <v>10</v>
      </c>
      <c r="AE1329" s="14">
        <f t="shared" si="532"/>
        <v>10</v>
      </c>
      <c r="AF1329" s="5">
        <v>0</v>
      </c>
      <c r="AG1329" s="6">
        <v>490</v>
      </c>
      <c r="AH1329" s="37">
        <v>0</v>
      </c>
      <c r="AI1329" s="23">
        <f>SUM(Tabela1[[#This Row],[ESTOQUE RJ]:[ESTOQUE SC]])</f>
        <v>490</v>
      </c>
      <c r="AJ1329" s="6">
        <v>0</v>
      </c>
      <c r="AK1329" s="37">
        <v>0</v>
      </c>
      <c r="AL1329" s="24">
        <f>SUM(Tabela1[[#This Row],[QTD CONTAINER]:[QTD FÁBRICA]])</f>
        <v>0</v>
      </c>
      <c r="AM1329" s="18">
        <f t="shared" si="533"/>
        <v>49</v>
      </c>
      <c r="AN1329" s="7">
        <f t="shared" si="534"/>
        <v>0</v>
      </c>
      <c r="AO1329" s="8">
        <f t="shared" si="535"/>
        <v>0</v>
      </c>
      <c r="AP1329" s="9">
        <f t="shared" si="536"/>
        <v>0</v>
      </c>
      <c r="AQ1329" s="25">
        <f t="shared" si="537"/>
        <v>49</v>
      </c>
      <c r="AR1329" s="18">
        <f t="shared" si="538"/>
        <v>49</v>
      </c>
      <c r="AS1329" s="7">
        <f t="shared" si="539"/>
        <v>0</v>
      </c>
      <c r="AT1329" s="8">
        <f t="shared" si="540"/>
        <v>0</v>
      </c>
      <c r="AU1329" s="9">
        <f t="shared" si="541"/>
        <v>0</v>
      </c>
      <c r="AV1329" s="10">
        <f t="shared" si="542"/>
        <v>49</v>
      </c>
      <c r="AW1329" s="22">
        <f t="shared" si="543"/>
        <v>0</v>
      </c>
      <c r="AX1329" s="5">
        <f t="shared" si="544"/>
        <v>0</v>
      </c>
      <c r="AY1329" s="4">
        <f>IF(
  AND(Tabela1[[#This Row],[GRUPO | ITEM]]="PALHETAS",NOT(OR(MID(Tabela1[[#This Row],[ITEM]],1,5)="YN-PF",MID(Tabela1[[#This Row],[ITEM]],1,5)="YN-PC"))),
  0,
  IF(
    ROUNDUP(
      IF(
        IF(D1329="A",13-SUM(AR1329:AU1329),IF(D1329="B",11-SUM(AR1329:AU1329),IF(D1329="C",7-SUM(AR1329:AU1329))))
        &lt;0,
        0,
        IF(D1329="A",13-SUM(AR1329:AU1329),IF(D1329="B",11-SUM(AR1329:AU1329),IF(D1329="C",7-SUM(AR1329:AU1329))))
      )
      *AE1329/C1329, 0
    )
    *C1329 = 0,
    0,
    ROUNDUP(
      IF(
        IF(D1329="A",13-SUM(AR1329:AU1329),IF(D1329="B",11-SUM(AR1329:AU1329),IF(D1329="C",7-SUM(AR1329:AU1329))))
        &lt;0,
        0,
        IF(D1329="A",13-SUM(AR1329:AU1329),IF(D1329="B",11-SUM(AR1329:AU1329),IF(D1329="C",7-SUM(AR1329:AU1329))))
      )
      *AE1329/C1329, 0
    ) *C1329
  )
)</f>
        <v>0</v>
      </c>
      <c r="AZ1329" s="26">
        <f>IF(OR(COUNTIF(AB1329,"&gt;="&amp;1.5)+COUNTIF(AA1329,"&gt;="&amp;1.5)+COUNTIF(Z1329,"&gt;="&amp;1.5)+COUNTIF(Y1329,"&gt;="&amp;1.5)+COUNTIF(X1329,"&gt;="&amp;1.5)&gt;=2,COUNTIF(AB1329,"&gt;="&amp;2)&gt;=1,AND(AA1329&gt;=1.5,AB1329&lt;=0.3,AI1329=0)),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+IFERROR(BA1329*C1329,0),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+IFERROR(BA1329*C1329,0),
IFERROR(AVERAGEIF(Tabela1[[#This Row],[COMPRA PADRÃO]:[COMPRA &gt;30%]],"&gt;"&amp;0,Tabela1[[#This Row],[COMPRA PADRÃO]:[COMPRA &gt;30%]]),
0))/Tabela1[[#This Row],[U/CX]],0)*Tabela1[[#This Row],[U/CX]])</f>
        <v>0</v>
      </c>
      <c r="BA1329" s="36"/>
      <c r="BB1329" s="19"/>
      <c r="BC1329" s="5"/>
      <c r="BD1329" s="43">
        <f t="shared" si="545"/>
        <v>7.5471698113207544E-2</v>
      </c>
      <c r="BE1329" s="44">
        <f>Tabela1[[#This Row],[MÉDIA DIÁRIA]]*180</f>
        <v>13.584905660377357</v>
      </c>
      <c r="BF1329" s="44">
        <f>Tabela1[[#This Row],[MÉDIA DIÁRIA]]*IF(Tabela1[[#This Row],[ABC FAT]]="A",(13*22),IF(Tabela1[[#This Row],[ABC FAT]]="B",(9*22),IF(Tabela1[[#This Row],[ABC FAT]]="C",(3*22),0)))</f>
        <v>4.9811320754716979</v>
      </c>
      <c r="BG1329" s="44">
        <f>SUM(Tabela1[[#This Row],[ESTOQUE TOTAL]],Tabela1[[#This Row],[TRÂNSITO TOTAL]])</f>
        <v>490</v>
      </c>
      <c r="BH132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2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330" spans="1:61" x14ac:dyDescent="0.2">
      <c r="A1330" s="4" t="s">
        <v>210</v>
      </c>
      <c r="B1330" s="4" t="s">
        <v>1057</v>
      </c>
      <c r="C1330" s="4">
        <v>20</v>
      </c>
      <c r="D1330" s="4" t="s">
        <v>85</v>
      </c>
      <c r="E1330" s="5"/>
      <c r="F1330" s="4"/>
      <c r="G1330" s="4"/>
      <c r="H1330" s="4"/>
      <c r="I1330" s="4"/>
      <c r="J1330" s="4"/>
      <c r="K1330" s="4"/>
      <c r="L1330" s="4">
        <v>12</v>
      </c>
      <c r="M1330" s="4"/>
      <c r="N1330" s="4">
        <v>7</v>
      </c>
      <c r="O1330" s="4">
        <v>14</v>
      </c>
      <c r="P1330" s="4">
        <v>12</v>
      </c>
      <c r="Q1330" s="13">
        <f t="shared" si="520"/>
        <v>0</v>
      </c>
      <c r="R1330" s="16">
        <f t="shared" si="521"/>
        <v>0</v>
      </c>
      <c r="S1330" s="16">
        <f t="shared" si="522"/>
        <v>0</v>
      </c>
      <c r="T1330" s="16">
        <f t="shared" si="523"/>
        <v>0</v>
      </c>
      <c r="U1330" s="16">
        <f t="shared" si="524"/>
        <v>0</v>
      </c>
      <c r="V1330" s="16">
        <f t="shared" si="525"/>
        <v>0</v>
      </c>
      <c r="W1330" s="16">
        <f t="shared" si="526"/>
        <v>0</v>
      </c>
      <c r="X1330" s="16">
        <f t="shared" si="527"/>
        <v>1.0666666666666667</v>
      </c>
      <c r="Y1330" s="16">
        <f t="shared" si="528"/>
        <v>0</v>
      </c>
      <c r="Z1330" s="16">
        <f t="shared" si="529"/>
        <v>0.62222222222222223</v>
      </c>
      <c r="AA1330" s="16">
        <f t="shared" si="530"/>
        <v>1.2444444444444445</v>
      </c>
      <c r="AB1330" s="17">
        <f t="shared" si="531"/>
        <v>1.0666666666666667</v>
      </c>
      <c r="AC1330" s="15">
        <v>5652.84</v>
      </c>
      <c r="AD1330" s="14">
        <f>AVERAGE(Tabela1[[#This Row],[202407-JUL]:[202506-JUN]])</f>
        <v>11.25</v>
      </c>
      <c r="AE1330" s="14">
        <f t="shared" si="532"/>
        <v>11.25</v>
      </c>
      <c r="AF1330" s="5">
        <v>0</v>
      </c>
      <c r="AG1330" s="6">
        <v>1149</v>
      </c>
      <c r="AH1330" s="37">
        <v>0</v>
      </c>
      <c r="AI1330" s="23">
        <f>SUM(Tabela1[[#This Row],[ESTOQUE RJ]:[ESTOQUE SC]])</f>
        <v>1149</v>
      </c>
      <c r="AJ1330" s="6">
        <v>0</v>
      </c>
      <c r="AK1330" s="37">
        <v>0</v>
      </c>
      <c r="AL1330" s="24">
        <f>SUM(Tabela1[[#This Row],[QTD CONTAINER]:[QTD FÁBRICA]])</f>
        <v>0</v>
      </c>
      <c r="AM1330" s="18">
        <f t="shared" si="533"/>
        <v>102.13333333333334</v>
      </c>
      <c r="AN1330" s="7">
        <f t="shared" si="534"/>
        <v>0</v>
      </c>
      <c r="AO1330" s="8">
        <f t="shared" si="535"/>
        <v>0</v>
      </c>
      <c r="AP1330" s="9">
        <f t="shared" si="536"/>
        <v>0</v>
      </c>
      <c r="AQ1330" s="25">
        <f t="shared" si="537"/>
        <v>102.13333333333334</v>
      </c>
      <c r="AR1330" s="18">
        <f t="shared" si="538"/>
        <v>102.13333333333334</v>
      </c>
      <c r="AS1330" s="7">
        <f t="shared" si="539"/>
        <v>0</v>
      </c>
      <c r="AT1330" s="8">
        <f t="shared" si="540"/>
        <v>0</v>
      </c>
      <c r="AU1330" s="9">
        <f t="shared" si="541"/>
        <v>0</v>
      </c>
      <c r="AV1330" s="10">
        <f t="shared" si="542"/>
        <v>102.13333333333334</v>
      </c>
      <c r="AW1330" s="22">
        <f t="shared" si="543"/>
        <v>0</v>
      </c>
      <c r="AX1330" s="5">
        <f t="shared" si="544"/>
        <v>0</v>
      </c>
      <c r="AY1330" s="4">
        <f>IF(
  AND(Tabela1[[#This Row],[GRUPO | ITEM]]="PALHETAS",NOT(OR(MID(Tabela1[[#This Row],[ITEM]],1,5)="YN-PF",MID(Tabela1[[#This Row],[ITEM]],1,5)="YN-PC"))),
  0,
  IF(
    ROUNDUP(
      IF(
        IF(D1330="A",13-SUM(AR1330:AU1330),IF(D1330="B",11-SUM(AR1330:AU1330),IF(D1330="C",7-SUM(AR1330:AU1330))))
        &lt;0,
        0,
        IF(D1330="A",13-SUM(AR1330:AU1330),IF(D1330="B",11-SUM(AR1330:AU1330),IF(D1330="C",7-SUM(AR1330:AU1330))))
      )
      *AE1330/C1330, 0
    )
    *C1330 = 0,
    0,
    ROUNDUP(
      IF(
        IF(D1330="A",13-SUM(AR1330:AU1330),IF(D1330="B",11-SUM(AR1330:AU1330),IF(D1330="C",7-SUM(AR1330:AU1330))))
        &lt;0,
        0,
        IF(D1330="A",13-SUM(AR1330:AU1330),IF(D1330="B",11-SUM(AR1330:AU1330),IF(D1330="C",7-SUM(AR1330:AU1330))))
      )
      *AE1330/C1330, 0
    ) *C1330
  )
)</f>
        <v>0</v>
      </c>
      <c r="AZ1330" s="26">
        <f>IF(OR(COUNTIF(AB1330,"&gt;="&amp;1.5)+COUNTIF(AA1330,"&gt;="&amp;1.5)+COUNTIF(Z1330,"&gt;="&amp;1.5)+COUNTIF(Y1330,"&gt;="&amp;1.5)+COUNTIF(X1330,"&gt;="&amp;1.5)&gt;=2,COUNTIF(AB1330,"&gt;="&amp;2)&gt;=1,AND(AA1330&gt;=1.5,AB1330&lt;=0.3,AI1330=0)),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+IFERROR(BA1330*C1330,0),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+IFERROR(BA1330*C1330,0),
IFERROR(AVERAGEIF(Tabela1[[#This Row],[COMPRA PADRÃO]:[COMPRA &gt;30%]],"&gt;"&amp;0,Tabela1[[#This Row],[COMPRA PADRÃO]:[COMPRA &gt;30%]]),
0))/Tabela1[[#This Row],[U/CX]],0)*Tabela1[[#This Row],[U/CX]])</f>
        <v>0</v>
      </c>
      <c r="BA1330" s="39"/>
      <c r="BB1330" s="33"/>
      <c r="BC1330" s="42"/>
      <c r="BD1330" s="43">
        <f t="shared" si="545"/>
        <v>0.16981132075471697</v>
      </c>
      <c r="BE1330" s="44">
        <f>Tabela1[[#This Row],[MÉDIA DIÁRIA]]*180</f>
        <v>30.566037735849054</v>
      </c>
      <c r="BF1330" s="44">
        <f>Tabela1[[#This Row],[MÉDIA DIÁRIA]]*IF(Tabela1[[#This Row],[ABC FAT]]="A",(13*22),IF(Tabela1[[#This Row],[ABC FAT]]="B",(9*22),IF(Tabela1[[#This Row],[ABC FAT]]="C",(3*22),0)))</f>
        <v>11.20754716981132</v>
      </c>
      <c r="BG1330" s="44">
        <f>SUM(Tabela1[[#This Row],[ESTOQUE TOTAL]],Tabela1[[#This Row],[TRÂNSITO TOTAL]])</f>
        <v>1149</v>
      </c>
      <c r="BH133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3.271604938271605E-2</v>
      </c>
    </row>
    <row r="1331" spans="1:61" x14ac:dyDescent="0.2">
      <c r="A1331" s="4" t="s">
        <v>768</v>
      </c>
      <c r="B1331" s="4" t="s">
        <v>770</v>
      </c>
      <c r="C1331" s="4">
        <v>12</v>
      </c>
      <c r="D1331" s="4" t="s">
        <v>85</v>
      </c>
      <c r="E1331" s="5"/>
      <c r="F1331" s="4"/>
      <c r="G1331" s="4"/>
      <c r="H1331" s="4"/>
      <c r="I1331" s="4"/>
      <c r="J1331" s="4"/>
      <c r="K1331" s="4">
        <v>6</v>
      </c>
      <c r="L1331" s="4">
        <v>10</v>
      </c>
      <c r="M1331" s="4">
        <v>6</v>
      </c>
      <c r="N1331" s="4"/>
      <c r="O1331" s="4"/>
      <c r="P1331" s="4">
        <v>15</v>
      </c>
      <c r="Q1331" s="13">
        <f t="shared" si="520"/>
        <v>0</v>
      </c>
      <c r="R1331" s="16">
        <f t="shared" si="521"/>
        <v>0</v>
      </c>
      <c r="S1331" s="16">
        <f t="shared" si="522"/>
        <v>0</v>
      </c>
      <c r="T1331" s="16">
        <f t="shared" si="523"/>
        <v>0</v>
      </c>
      <c r="U1331" s="16">
        <f t="shared" si="524"/>
        <v>0</v>
      </c>
      <c r="V1331" s="16">
        <f t="shared" si="525"/>
        <v>0</v>
      </c>
      <c r="W1331" s="16">
        <f t="shared" si="526"/>
        <v>0.64864864864864868</v>
      </c>
      <c r="X1331" s="16">
        <f t="shared" si="527"/>
        <v>1.0810810810810811</v>
      </c>
      <c r="Y1331" s="16">
        <f t="shared" si="528"/>
        <v>0.64864864864864868</v>
      </c>
      <c r="Z1331" s="16">
        <f t="shared" si="529"/>
        <v>0</v>
      </c>
      <c r="AA1331" s="16">
        <f t="shared" si="530"/>
        <v>0</v>
      </c>
      <c r="AB1331" s="17">
        <f t="shared" si="531"/>
        <v>1.6216216216216217</v>
      </c>
      <c r="AC1331" s="15">
        <v>3740.82</v>
      </c>
      <c r="AD1331" s="14">
        <f>AVERAGE(Tabela1[[#This Row],[202407-JUL]:[202506-JUN]])</f>
        <v>9.25</v>
      </c>
      <c r="AE1331" s="14">
        <f t="shared" si="532"/>
        <v>9.25</v>
      </c>
      <c r="AF1331" s="5">
        <v>0</v>
      </c>
      <c r="AG1331" s="6">
        <v>966</v>
      </c>
      <c r="AH1331" s="37">
        <v>0</v>
      </c>
      <c r="AI1331" s="23">
        <f>SUM(Tabela1[[#This Row],[ESTOQUE RJ]:[ESTOQUE SC]])</f>
        <v>966</v>
      </c>
      <c r="AJ1331" s="6">
        <v>0</v>
      </c>
      <c r="AK1331" s="37">
        <v>0</v>
      </c>
      <c r="AL1331" s="24">
        <f>SUM(Tabela1[[#This Row],[QTD CONTAINER]:[QTD FÁBRICA]])</f>
        <v>0</v>
      </c>
      <c r="AM1331" s="18">
        <f t="shared" si="533"/>
        <v>104.43243243243244</v>
      </c>
      <c r="AN1331" s="7">
        <f t="shared" si="534"/>
        <v>0</v>
      </c>
      <c r="AO1331" s="8">
        <f t="shared" si="535"/>
        <v>0</v>
      </c>
      <c r="AP1331" s="9">
        <f t="shared" si="536"/>
        <v>0</v>
      </c>
      <c r="AQ1331" s="25">
        <f t="shared" si="537"/>
        <v>104.43243243243244</v>
      </c>
      <c r="AR1331" s="18">
        <f t="shared" si="538"/>
        <v>104.43243243243244</v>
      </c>
      <c r="AS1331" s="7">
        <f t="shared" si="539"/>
        <v>0</v>
      </c>
      <c r="AT1331" s="8">
        <f t="shared" si="540"/>
        <v>0</v>
      </c>
      <c r="AU1331" s="9">
        <f t="shared" si="541"/>
        <v>0</v>
      </c>
      <c r="AV1331" s="10">
        <f t="shared" si="542"/>
        <v>104.43243243243244</v>
      </c>
      <c r="AW1331" s="22">
        <f t="shared" si="543"/>
        <v>0</v>
      </c>
      <c r="AX1331" s="5">
        <f t="shared" si="544"/>
        <v>0</v>
      </c>
      <c r="AY1331" s="4">
        <f>IF(
  AND(Tabela1[[#This Row],[GRUPO | ITEM]]="PALHETAS",NOT(OR(MID(Tabela1[[#This Row],[ITEM]],1,5)="YN-PF",MID(Tabela1[[#This Row],[ITEM]],1,5)="YN-PC"))),
  0,
  IF(
    ROUNDUP(
      IF(
        IF(D1331="A",13-SUM(AR1331:AU1331),IF(D1331="B",11-SUM(AR1331:AU1331),IF(D1331="C",7-SUM(AR1331:AU1331))))
        &lt;0,
        0,
        IF(D1331="A",13-SUM(AR1331:AU1331),IF(D1331="B",11-SUM(AR1331:AU1331),IF(D1331="C",7-SUM(AR1331:AU1331))))
      )
      *AE1331/C1331, 0
    )
    *C1331 = 0,
    0,
    ROUNDUP(
      IF(
        IF(D1331="A",13-SUM(AR1331:AU1331),IF(D1331="B",11-SUM(AR1331:AU1331),IF(D1331="C",7-SUM(AR1331:AU1331))))
        &lt;0,
        0,
        IF(D1331="A",13-SUM(AR1331:AU1331),IF(D1331="B",11-SUM(AR1331:AU1331),IF(D1331="C",7-SUM(AR1331:AU1331))))
      )
      *AE1331/C1331, 0
    ) *C1331
  )
)</f>
        <v>0</v>
      </c>
      <c r="AZ1331" s="26">
        <f>IF(OR(COUNTIF(AB1331,"&gt;="&amp;1.5)+COUNTIF(AA1331,"&gt;="&amp;1.5)+COUNTIF(Z1331,"&gt;="&amp;1.5)+COUNTIF(Y1331,"&gt;="&amp;1.5)+COUNTIF(X1331,"&gt;="&amp;1.5)&gt;=2,COUNTIF(AB1331,"&gt;="&amp;2)&gt;=1,AND(AA1331&gt;=1.5,AB1331&lt;=0.3,AI1331=0)),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+IFERROR(BA1331*C1331,0),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+IFERROR(BA1331*C1331,0),
IFERROR(AVERAGEIF(Tabela1[[#This Row],[COMPRA PADRÃO]:[COMPRA &gt;30%]],"&gt;"&amp;0,Tabela1[[#This Row],[COMPRA PADRÃO]:[COMPRA &gt;30%]]),
0))/Tabela1[[#This Row],[U/CX]],0)*Tabela1[[#This Row],[U/CX]])</f>
        <v>0</v>
      </c>
      <c r="BA1331" s="36"/>
      <c r="BB1331" s="19"/>
      <c r="BC1331" s="41"/>
      <c r="BD1331" s="43">
        <f t="shared" si="545"/>
        <v>0.13962264150943396</v>
      </c>
      <c r="BE1331" s="44">
        <f>Tabela1[[#This Row],[MÉDIA DIÁRIA]]*180</f>
        <v>25.132075471698112</v>
      </c>
      <c r="BF1331" s="44">
        <f>Tabela1[[#This Row],[MÉDIA DIÁRIA]]*IF(Tabela1[[#This Row],[ABC FAT]]="A",(13*22),IF(Tabela1[[#This Row],[ABC FAT]]="B",(9*22),IF(Tabela1[[#This Row],[ABC FAT]]="C",(3*22),0)))</f>
        <v>9.2150943396226417</v>
      </c>
      <c r="BG1331" s="44">
        <f>SUM(Tabela1[[#This Row],[ESTOQUE TOTAL]],Tabela1[[#This Row],[TRÂNSITO TOTAL]])</f>
        <v>966</v>
      </c>
      <c r="BH133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3.9789789789789788E-2</v>
      </c>
    </row>
    <row r="1332" spans="1:61" x14ac:dyDescent="0.2">
      <c r="A1332" s="4" t="s">
        <v>39</v>
      </c>
      <c r="B1332" s="4" t="s">
        <v>1207</v>
      </c>
      <c r="C1332" s="4">
        <v>20</v>
      </c>
      <c r="D1332" s="4" t="s">
        <v>85</v>
      </c>
      <c r="E1332" s="5"/>
      <c r="F1332" s="4"/>
      <c r="G1332" s="4"/>
      <c r="H1332" s="4"/>
      <c r="I1332" s="4"/>
      <c r="J1332" s="4"/>
      <c r="K1332" s="4"/>
      <c r="L1332" s="4"/>
      <c r="M1332" s="4">
        <v>20</v>
      </c>
      <c r="N1332" s="4"/>
      <c r="O1332" s="4"/>
      <c r="P1332" s="4"/>
      <c r="Q1332" s="13">
        <f t="shared" si="520"/>
        <v>0</v>
      </c>
      <c r="R1332" s="16">
        <f t="shared" si="521"/>
        <v>0</v>
      </c>
      <c r="S1332" s="16">
        <f t="shared" si="522"/>
        <v>0</v>
      </c>
      <c r="T1332" s="16">
        <f t="shared" si="523"/>
        <v>0</v>
      </c>
      <c r="U1332" s="16">
        <f t="shared" si="524"/>
        <v>0</v>
      </c>
      <c r="V1332" s="16">
        <f t="shared" si="525"/>
        <v>0</v>
      </c>
      <c r="W1332" s="16">
        <f t="shared" si="526"/>
        <v>0</v>
      </c>
      <c r="X1332" s="16">
        <f t="shared" si="527"/>
        <v>0</v>
      </c>
      <c r="Y1332" s="16">
        <f t="shared" si="528"/>
        <v>1</v>
      </c>
      <c r="Z1332" s="16">
        <f t="shared" si="529"/>
        <v>0</v>
      </c>
      <c r="AA1332" s="16">
        <f t="shared" si="530"/>
        <v>0</v>
      </c>
      <c r="AB1332" s="17">
        <f t="shared" si="531"/>
        <v>0</v>
      </c>
      <c r="AC1332" s="15">
        <v>2046.8</v>
      </c>
      <c r="AD1332" s="14">
        <f>AVERAGE(Tabela1[[#This Row],[202407-JUL]:[202506-JUN]])</f>
        <v>20</v>
      </c>
      <c r="AE1332" s="14">
        <f t="shared" si="532"/>
        <v>20</v>
      </c>
      <c r="AF1332" s="5">
        <v>0</v>
      </c>
      <c r="AG1332" s="6">
        <v>579</v>
      </c>
      <c r="AH1332" s="37">
        <v>0</v>
      </c>
      <c r="AI1332" s="23">
        <f>SUM(Tabela1[[#This Row],[ESTOQUE RJ]:[ESTOQUE SC]])</f>
        <v>579</v>
      </c>
      <c r="AJ1332" s="6">
        <v>0</v>
      </c>
      <c r="AK1332" s="37">
        <v>0</v>
      </c>
      <c r="AL1332" s="24">
        <f>SUM(Tabela1[[#This Row],[QTD CONTAINER]:[QTD FÁBRICA]])</f>
        <v>0</v>
      </c>
      <c r="AM1332" s="18">
        <f t="shared" si="533"/>
        <v>28.95</v>
      </c>
      <c r="AN1332" s="7">
        <f t="shared" si="534"/>
        <v>0</v>
      </c>
      <c r="AO1332" s="8">
        <f t="shared" si="535"/>
        <v>0</v>
      </c>
      <c r="AP1332" s="9">
        <f t="shared" si="536"/>
        <v>0</v>
      </c>
      <c r="AQ1332" s="25">
        <f t="shared" si="537"/>
        <v>28.95</v>
      </c>
      <c r="AR1332" s="18">
        <f t="shared" si="538"/>
        <v>28.95</v>
      </c>
      <c r="AS1332" s="7">
        <f t="shared" si="539"/>
        <v>0</v>
      </c>
      <c r="AT1332" s="8">
        <f t="shared" si="540"/>
        <v>0</v>
      </c>
      <c r="AU1332" s="9">
        <f t="shared" si="541"/>
        <v>0</v>
      </c>
      <c r="AV1332" s="10">
        <f t="shared" si="542"/>
        <v>28.95</v>
      </c>
      <c r="AW1332" s="22">
        <f t="shared" si="543"/>
        <v>0</v>
      </c>
      <c r="AX1332" s="5">
        <f t="shared" si="544"/>
        <v>0</v>
      </c>
      <c r="AY1332" s="4">
        <f>IF(
  AND(Tabela1[[#This Row],[GRUPO | ITEM]]="PALHETAS",NOT(OR(MID(Tabela1[[#This Row],[ITEM]],1,5)="YN-PF",MID(Tabela1[[#This Row],[ITEM]],1,5)="YN-PC"))),
  0,
  IF(
    ROUNDUP(
      IF(
        IF(D1332="A",13-SUM(AR1332:AU1332),IF(D1332="B",11-SUM(AR1332:AU1332),IF(D1332="C",7-SUM(AR1332:AU1332))))
        &lt;0,
        0,
        IF(D1332="A",13-SUM(AR1332:AU1332),IF(D1332="B",11-SUM(AR1332:AU1332),IF(D1332="C",7-SUM(AR1332:AU1332))))
      )
      *AE1332/C1332, 0
    )
    *C1332 = 0,
    0,
    ROUNDUP(
      IF(
        IF(D1332="A",13-SUM(AR1332:AU1332),IF(D1332="B",11-SUM(AR1332:AU1332),IF(D1332="C",7-SUM(AR1332:AU1332))))
        &lt;0,
        0,
        IF(D1332="A",13-SUM(AR1332:AU1332),IF(D1332="B",11-SUM(AR1332:AU1332),IF(D1332="C",7-SUM(AR1332:AU1332))))
      )
      *AE1332/C1332, 0
    ) *C1332
  )
)</f>
        <v>0</v>
      </c>
      <c r="AZ1332" s="26">
        <f>IF(OR(COUNTIF(AB1332,"&gt;="&amp;1.5)+COUNTIF(AA1332,"&gt;="&amp;1.5)+COUNTIF(Z1332,"&gt;="&amp;1.5)+COUNTIF(Y1332,"&gt;="&amp;1.5)+COUNTIF(X1332,"&gt;="&amp;1.5)&gt;=2,COUNTIF(AB1332,"&gt;="&amp;2)&gt;=1,AND(AA1332&gt;=1.5,AB1332&lt;=0.3,AI1332=0)),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+IFERROR(BA1332*C1332,0),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+IFERROR(BA1332*C1332,0),
IFERROR(AVERAGEIF(Tabela1[[#This Row],[COMPRA PADRÃO]:[COMPRA &gt;30%]],"&gt;"&amp;0,Tabela1[[#This Row],[COMPRA PADRÃO]:[COMPRA &gt;30%]]),
0))/Tabela1[[#This Row],[U/CX]],0)*Tabela1[[#This Row],[U/CX]])</f>
        <v>0</v>
      </c>
      <c r="BA1332" s="36"/>
      <c r="BB1332" s="19"/>
      <c r="BC1332" s="5"/>
      <c r="BD1332" s="43">
        <f t="shared" si="545"/>
        <v>7.5471698113207544E-2</v>
      </c>
      <c r="BE1332" s="44">
        <f>Tabela1[[#This Row],[MÉDIA DIÁRIA]]*180</f>
        <v>13.584905660377357</v>
      </c>
      <c r="BF1332" s="44">
        <f>Tabela1[[#This Row],[MÉDIA DIÁRIA]]*IF(Tabela1[[#This Row],[ABC FAT]]="A",(13*22),IF(Tabela1[[#This Row],[ABC FAT]]="B",(9*22),IF(Tabela1[[#This Row],[ABC FAT]]="C",(3*22),0)))</f>
        <v>4.9811320754716979</v>
      </c>
      <c r="BG1332" s="44">
        <f>SUM(Tabela1[[#This Row],[ESTOQUE TOTAL]],Tabela1[[#This Row],[TRÂNSITO TOTAL]])</f>
        <v>579</v>
      </c>
      <c r="BH133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333" spans="1:61" x14ac:dyDescent="0.2">
      <c r="A1333" s="4" t="s">
        <v>34</v>
      </c>
      <c r="B1333" s="4" t="s">
        <v>525</v>
      </c>
      <c r="C1333" s="4">
        <v>500</v>
      </c>
      <c r="D1333" s="4" t="s">
        <v>85</v>
      </c>
      <c r="E1333" s="5">
        <v>10</v>
      </c>
      <c r="F1333" s="4">
        <v>10</v>
      </c>
      <c r="G1333" s="4"/>
      <c r="H1333" s="4"/>
      <c r="I1333" s="4"/>
      <c r="J1333" s="4"/>
      <c r="K1333" s="4"/>
      <c r="L1333" s="4">
        <v>10</v>
      </c>
      <c r="M1333" s="4"/>
      <c r="N1333" s="4"/>
      <c r="O1333" s="4"/>
      <c r="P1333" s="4"/>
      <c r="Q1333" s="13">
        <f t="shared" si="520"/>
        <v>1</v>
      </c>
      <c r="R1333" s="16">
        <f t="shared" si="521"/>
        <v>1</v>
      </c>
      <c r="S1333" s="16">
        <f t="shared" si="522"/>
        <v>0</v>
      </c>
      <c r="T1333" s="16">
        <f t="shared" si="523"/>
        <v>0</v>
      </c>
      <c r="U1333" s="16">
        <f t="shared" si="524"/>
        <v>0</v>
      </c>
      <c r="V1333" s="16">
        <f t="shared" si="525"/>
        <v>0</v>
      </c>
      <c r="W1333" s="16">
        <f t="shared" si="526"/>
        <v>0</v>
      </c>
      <c r="X1333" s="16">
        <f t="shared" si="527"/>
        <v>1</v>
      </c>
      <c r="Y1333" s="16">
        <f t="shared" si="528"/>
        <v>0</v>
      </c>
      <c r="Z1333" s="16">
        <f t="shared" si="529"/>
        <v>0</v>
      </c>
      <c r="AA1333" s="16">
        <f t="shared" si="530"/>
        <v>0</v>
      </c>
      <c r="AB1333" s="17">
        <f t="shared" si="531"/>
        <v>0</v>
      </c>
      <c r="AC1333" s="15">
        <v>453.2</v>
      </c>
      <c r="AD1333" s="14">
        <f>AVERAGE(Tabela1[[#This Row],[202407-JUL]:[202506-JUN]])</f>
        <v>10</v>
      </c>
      <c r="AE1333" s="14">
        <f t="shared" si="532"/>
        <v>10</v>
      </c>
      <c r="AF1333" s="5">
        <v>0</v>
      </c>
      <c r="AG1333" s="6">
        <v>870</v>
      </c>
      <c r="AH1333" s="37">
        <v>0</v>
      </c>
      <c r="AI1333" s="23">
        <f>SUM(Tabela1[[#This Row],[ESTOQUE RJ]:[ESTOQUE SC]])</f>
        <v>870</v>
      </c>
      <c r="AJ1333" s="6">
        <v>0</v>
      </c>
      <c r="AK1333" s="37">
        <v>0</v>
      </c>
      <c r="AL1333" s="24">
        <f>SUM(Tabela1[[#This Row],[QTD CONTAINER]:[QTD FÁBRICA]])</f>
        <v>0</v>
      </c>
      <c r="AM1333" s="18">
        <f t="shared" si="533"/>
        <v>87</v>
      </c>
      <c r="AN1333" s="7">
        <f t="shared" si="534"/>
        <v>0</v>
      </c>
      <c r="AO1333" s="8">
        <f t="shared" si="535"/>
        <v>0</v>
      </c>
      <c r="AP1333" s="9">
        <f t="shared" si="536"/>
        <v>0</v>
      </c>
      <c r="AQ1333" s="25">
        <f t="shared" si="537"/>
        <v>87</v>
      </c>
      <c r="AR1333" s="18">
        <f t="shared" si="538"/>
        <v>87</v>
      </c>
      <c r="AS1333" s="7">
        <f t="shared" si="539"/>
        <v>0</v>
      </c>
      <c r="AT1333" s="8">
        <f t="shared" si="540"/>
        <v>0</v>
      </c>
      <c r="AU1333" s="9">
        <f t="shared" si="541"/>
        <v>0</v>
      </c>
      <c r="AV1333" s="10">
        <f t="shared" si="542"/>
        <v>87</v>
      </c>
      <c r="AW1333" s="22">
        <f t="shared" si="543"/>
        <v>0</v>
      </c>
      <c r="AX1333" s="5">
        <f t="shared" si="544"/>
        <v>0</v>
      </c>
      <c r="AY1333" s="4">
        <f>IF(
  AND(Tabela1[[#This Row],[GRUPO | ITEM]]="PALHETAS",NOT(OR(MID(Tabela1[[#This Row],[ITEM]],1,5)="YN-PF",MID(Tabela1[[#This Row],[ITEM]],1,5)="YN-PC"))),
  0,
  IF(
    ROUNDUP(
      IF(
        IF(D1333="A",13-SUM(AR1333:AU1333),IF(D1333="B",11-SUM(AR1333:AU1333),IF(D1333="C",7-SUM(AR1333:AU1333))))
        &lt;0,
        0,
        IF(D1333="A",13-SUM(AR1333:AU1333),IF(D1333="B",11-SUM(AR1333:AU1333),IF(D1333="C",7-SUM(AR1333:AU1333))))
      )
      *AE1333/C1333, 0
    )
    *C1333 = 0,
    0,
    ROUNDUP(
      IF(
        IF(D1333="A",13-SUM(AR1333:AU1333),IF(D1333="B",11-SUM(AR1333:AU1333),IF(D1333="C",7-SUM(AR1333:AU1333))))
        &lt;0,
        0,
        IF(D1333="A",13-SUM(AR1333:AU1333),IF(D1333="B",11-SUM(AR1333:AU1333),IF(D1333="C",7-SUM(AR1333:AU1333))))
      )
      *AE1333/C1333, 0
    ) *C1333
  )
)</f>
        <v>0</v>
      </c>
      <c r="AZ1333" s="26">
        <f>IF(OR(COUNTIF(AB1333,"&gt;="&amp;1.5)+COUNTIF(AA1333,"&gt;="&amp;1.5)+COUNTIF(Z1333,"&gt;="&amp;1.5)+COUNTIF(Y1333,"&gt;="&amp;1.5)+COUNTIF(X1333,"&gt;="&amp;1.5)&gt;=2,COUNTIF(AB1333,"&gt;="&amp;2)&gt;=1,AND(AA1333&gt;=1.5,AB1333&lt;=0.3,AI1333=0)),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+IFERROR(BA1333*C1333,0),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+IFERROR(BA1333*C1333,0),
IFERROR(AVERAGEIF(Tabela1[[#This Row],[COMPRA PADRÃO]:[COMPRA &gt;30%]],"&gt;"&amp;0,Tabela1[[#This Row],[COMPRA PADRÃO]:[COMPRA &gt;30%]]),
0))/Tabela1[[#This Row],[U/CX]],0)*Tabela1[[#This Row],[U/CX]])</f>
        <v>0</v>
      </c>
      <c r="BA1333" s="36"/>
      <c r="BB1333" s="19"/>
      <c r="BC1333" s="41"/>
      <c r="BD1333" s="43">
        <f t="shared" si="545"/>
        <v>0.11320754716981132</v>
      </c>
      <c r="BE1333" s="44">
        <f>Tabela1[[#This Row],[MÉDIA DIÁRIA]]*180</f>
        <v>20.377358490566039</v>
      </c>
      <c r="BF1333" s="44">
        <f>Tabela1[[#This Row],[MÉDIA DIÁRIA]]*IF(Tabela1[[#This Row],[ABC FAT]]="A",(13*22),IF(Tabela1[[#This Row],[ABC FAT]]="B",(9*22),IF(Tabela1[[#This Row],[ABC FAT]]="C",(3*22),0)))</f>
        <v>7.4716981132075473</v>
      </c>
      <c r="BG1333" s="44">
        <f>SUM(Tabela1[[#This Row],[ESTOQUE TOTAL]],Tabela1[[#This Row],[TRÂNSITO TOTAL]])</f>
        <v>870</v>
      </c>
      <c r="BH133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334" spans="1:61" x14ac:dyDescent="0.2">
      <c r="A1334" s="4" t="s">
        <v>1149</v>
      </c>
      <c r="B1334" s="4" t="s">
        <v>1444</v>
      </c>
      <c r="C1334" s="4">
        <v>30</v>
      </c>
      <c r="D1334" s="4" t="s">
        <v>85</v>
      </c>
      <c r="E1334" s="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>
        <v>2</v>
      </c>
      <c r="Q1334" s="13">
        <f t="shared" si="520"/>
        <v>0</v>
      </c>
      <c r="R1334" s="16">
        <f t="shared" si="521"/>
        <v>0</v>
      </c>
      <c r="S1334" s="16">
        <f t="shared" si="522"/>
        <v>0</v>
      </c>
      <c r="T1334" s="16">
        <f t="shared" si="523"/>
        <v>0</v>
      </c>
      <c r="U1334" s="16">
        <f t="shared" si="524"/>
        <v>0</v>
      </c>
      <c r="V1334" s="16">
        <f t="shared" si="525"/>
        <v>0</v>
      </c>
      <c r="W1334" s="16">
        <f t="shared" si="526"/>
        <v>0</v>
      </c>
      <c r="X1334" s="16">
        <f t="shared" si="527"/>
        <v>0</v>
      </c>
      <c r="Y1334" s="16">
        <f t="shared" si="528"/>
        <v>0</v>
      </c>
      <c r="Z1334" s="16">
        <f t="shared" si="529"/>
        <v>0</v>
      </c>
      <c r="AA1334" s="16">
        <f t="shared" si="530"/>
        <v>0</v>
      </c>
      <c r="AB1334" s="17">
        <f t="shared" si="531"/>
        <v>1</v>
      </c>
      <c r="AC1334" s="15">
        <v>171</v>
      </c>
      <c r="AD1334" s="14">
        <f>AVERAGE(Tabela1[[#This Row],[202407-JUL]:[202506-JUN]])</f>
        <v>2</v>
      </c>
      <c r="AE1334" s="14">
        <f t="shared" si="532"/>
        <v>2</v>
      </c>
      <c r="AF1334" s="5">
        <v>0</v>
      </c>
      <c r="AG1334" s="6">
        <v>58</v>
      </c>
      <c r="AH1334" s="37">
        <v>0</v>
      </c>
      <c r="AI1334" s="23">
        <f>SUM(Tabela1[[#This Row],[ESTOQUE RJ]:[ESTOQUE SC]])</f>
        <v>58</v>
      </c>
      <c r="AJ1334" s="6">
        <v>0</v>
      </c>
      <c r="AK1334" s="37">
        <v>0</v>
      </c>
      <c r="AL1334" s="24">
        <f>SUM(Tabela1[[#This Row],[QTD CONTAINER]:[QTD FÁBRICA]])</f>
        <v>0</v>
      </c>
      <c r="AM1334" s="18">
        <f t="shared" si="533"/>
        <v>29</v>
      </c>
      <c r="AN1334" s="7">
        <f t="shared" si="534"/>
        <v>0</v>
      </c>
      <c r="AO1334" s="8">
        <f t="shared" si="535"/>
        <v>0</v>
      </c>
      <c r="AP1334" s="9">
        <f t="shared" si="536"/>
        <v>0</v>
      </c>
      <c r="AQ1334" s="25">
        <f t="shared" si="537"/>
        <v>29</v>
      </c>
      <c r="AR1334" s="18">
        <f t="shared" si="538"/>
        <v>29</v>
      </c>
      <c r="AS1334" s="7">
        <f t="shared" si="539"/>
        <v>0</v>
      </c>
      <c r="AT1334" s="8">
        <f t="shared" si="540"/>
        <v>0</v>
      </c>
      <c r="AU1334" s="9">
        <f t="shared" si="541"/>
        <v>0</v>
      </c>
      <c r="AV1334" s="10">
        <f t="shared" si="542"/>
        <v>29</v>
      </c>
      <c r="AW1334" s="22">
        <f t="shared" si="543"/>
        <v>0</v>
      </c>
      <c r="AX1334" s="5">
        <f t="shared" si="544"/>
        <v>0</v>
      </c>
      <c r="AY1334" s="4">
        <f>IF(
  AND(Tabela1[[#This Row],[GRUPO | ITEM]]="PALHETAS",NOT(OR(MID(Tabela1[[#This Row],[ITEM]],1,5)="YN-PF",MID(Tabela1[[#This Row],[ITEM]],1,5)="YN-PC"))),
  0,
  IF(
    ROUNDUP(
      IF(
        IF(D1334="A",13-SUM(AR1334:AU1334),IF(D1334="B",11-SUM(AR1334:AU1334),IF(D1334="C",7-SUM(AR1334:AU1334))))
        &lt;0,
        0,
        IF(D1334="A",13-SUM(AR1334:AU1334),IF(D1334="B",11-SUM(AR1334:AU1334),IF(D1334="C",7-SUM(AR1334:AU1334))))
      )
      *AE1334/C1334, 0
    )
    *C1334 = 0,
    0,
    ROUNDUP(
      IF(
        IF(D1334="A",13-SUM(AR1334:AU1334),IF(D1334="B",11-SUM(AR1334:AU1334),IF(D1334="C",7-SUM(AR1334:AU1334))))
        &lt;0,
        0,
        IF(D1334="A",13-SUM(AR1334:AU1334),IF(D1334="B",11-SUM(AR1334:AU1334),IF(D1334="C",7-SUM(AR1334:AU1334))))
      )
      *AE1334/C1334, 0
    ) *C1334
  )
)</f>
        <v>0</v>
      </c>
      <c r="AZ1334" s="26">
        <f>IF(OR(COUNTIF(AB1334,"&gt;="&amp;1.5)+COUNTIF(AA1334,"&gt;="&amp;1.5)+COUNTIF(Z1334,"&gt;="&amp;1.5)+COUNTIF(Y1334,"&gt;="&amp;1.5)+COUNTIF(X1334,"&gt;="&amp;1.5)&gt;=2,COUNTIF(AB1334,"&gt;="&amp;2)&gt;=1,AND(AA1334&gt;=1.5,AB1334&lt;=0.3,AI1334=0)),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+IFERROR(BA1334*C1334,0),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+IFERROR(BA1334*C1334,0),
IFERROR(AVERAGEIF(Tabela1[[#This Row],[COMPRA PADRÃO]:[COMPRA &gt;30%]],"&gt;"&amp;0,Tabela1[[#This Row],[COMPRA PADRÃO]:[COMPRA &gt;30%]]),
0))/Tabela1[[#This Row],[U/CX]],0)*Tabela1[[#This Row],[U/CX]])</f>
        <v>0</v>
      </c>
      <c r="BA1334" s="39"/>
      <c r="BB1334" s="33"/>
      <c r="BC1334" s="41"/>
      <c r="BD1334" s="43">
        <f t="shared" si="545"/>
        <v>7.5471698113207548E-3</v>
      </c>
      <c r="BE1334" s="44">
        <f>Tabela1[[#This Row],[MÉDIA DIÁRIA]]*180</f>
        <v>1.3584905660377358</v>
      </c>
      <c r="BF1334" s="44">
        <f>Tabela1[[#This Row],[MÉDIA DIÁRIA]]*IF(Tabela1[[#This Row],[ABC FAT]]="A",(13*22),IF(Tabela1[[#This Row],[ABC FAT]]="B",(9*22),IF(Tabela1[[#This Row],[ABC FAT]]="C",(3*22),0)))</f>
        <v>0.49811320754716981</v>
      </c>
      <c r="BG1334" s="44">
        <f>SUM(Tabela1[[#This Row],[ESTOQUE TOTAL]],Tabela1[[#This Row],[TRÂNSITO TOTAL]])</f>
        <v>58</v>
      </c>
      <c r="BH133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335" spans="1:61" x14ac:dyDescent="0.2">
      <c r="A1335" s="4" t="s">
        <v>1149</v>
      </c>
      <c r="B1335" s="4" t="s">
        <v>1363</v>
      </c>
      <c r="C1335" s="4">
        <v>15</v>
      </c>
      <c r="D1335" s="4" t="s">
        <v>85</v>
      </c>
      <c r="E1335" s="5"/>
      <c r="F1335" s="4"/>
      <c r="G1335" s="4"/>
      <c r="H1335" s="4"/>
      <c r="I1335" s="4"/>
      <c r="J1335" s="4"/>
      <c r="K1335" s="4"/>
      <c r="L1335" s="4"/>
      <c r="M1335" s="4"/>
      <c r="N1335" s="4">
        <v>2</v>
      </c>
      <c r="O1335" s="4"/>
      <c r="P1335" s="4"/>
      <c r="Q1335" s="13">
        <f t="shared" si="520"/>
        <v>0</v>
      </c>
      <c r="R1335" s="16">
        <f t="shared" si="521"/>
        <v>0</v>
      </c>
      <c r="S1335" s="16">
        <f t="shared" si="522"/>
        <v>0</v>
      </c>
      <c r="T1335" s="16">
        <f t="shared" si="523"/>
        <v>0</v>
      </c>
      <c r="U1335" s="16">
        <f t="shared" si="524"/>
        <v>0</v>
      </c>
      <c r="V1335" s="16">
        <f t="shared" si="525"/>
        <v>0</v>
      </c>
      <c r="W1335" s="16">
        <f t="shared" si="526"/>
        <v>0</v>
      </c>
      <c r="X1335" s="16">
        <f t="shared" si="527"/>
        <v>0</v>
      </c>
      <c r="Y1335" s="16">
        <f t="shared" si="528"/>
        <v>0</v>
      </c>
      <c r="Z1335" s="16">
        <f t="shared" si="529"/>
        <v>1</v>
      </c>
      <c r="AA1335" s="16">
        <f t="shared" si="530"/>
        <v>0</v>
      </c>
      <c r="AB1335" s="17">
        <f t="shared" si="531"/>
        <v>0</v>
      </c>
      <c r="AC1335" s="15">
        <v>154.54</v>
      </c>
      <c r="AD1335" s="14">
        <f>AVERAGE(Tabela1[[#This Row],[202407-JUL]:[202506-JUN]])</f>
        <v>2</v>
      </c>
      <c r="AE1335" s="14">
        <f t="shared" si="532"/>
        <v>2</v>
      </c>
      <c r="AF1335" s="5">
        <v>0</v>
      </c>
      <c r="AG1335" s="6">
        <v>58</v>
      </c>
      <c r="AH1335" s="37">
        <v>0</v>
      </c>
      <c r="AI1335" s="23">
        <f>SUM(Tabela1[[#This Row],[ESTOQUE RJ]:[ESTOQUE SC]])</f>
        <v>58</v>
      </c>
      <c r="AJ1335" s="6">
        <v>0</v>
      </c>
      <c r="AK1335" s="37">
        <v>0</v>
      </c>
      <c r="AL1335" s="24">
        <f>SUM(Tabela1[[#This Row],[QTD CONTAINER]:[QTD FÁBRICA]])</f>
        <v>0</v>
      </c>
      <c r="AM1335" s="18">
        <f t="shared" si="533"/>
        <v>29</v>
      </c>
      <c r="AN1335" s="7">
        <f t="shared" si="534"/>
        <v>0</v>
      </c>
      <c r="AO1335" s="8">
        <f t="shared" si="535"/>
        <v>0</v>
      </c>
      <c r="AP1335" s="9">
        <f t="shared" si="536"/>
        <v>0</v>
      </c>
      <c r="AQ1335" s="25">
        <f t="shared" si="537"/>
        <v>29</v>
      </c>
      <c r="AR1335" s="18">
        <f t="shared" si="538"/>
        <v>29</v>
      </c>
      <c r="AS1335" s="7">
        <f t="shared" si="539"/>
        <v>0</v>
      </c>
      <c r="AT1335" s="8">
        <f t="shared" si="540"/>
        <v>0</v>
      </c>
      <c r="AU1335" s="9">
        <f t="shared" si="541"/>
        <v>0</v>
      </c>
      <c r="AV1335" s="10">
        <f t="shared" si="542"/>
        <v>29</v>
      </c>
      <c r="AW1335" s="22">
        <f t="shared" si="543"/>
        <v>0</v>
      </c>
      <c r="AX1335" s="5">
        <f t="shared" si="544"/>
        <v>0</v>
      </c>
      <c r="AY1335" s="4">
        <f>IF(
  AND(Tabela1[[#This Row],[GRUPO | ITEM]]="PALHETAS",NOT(OR(MID(Tabela1[[#This Row],[ITEM]],1,5)="YN-PF",MID(Tabela1[[#This Row],[ITEM]],1,5)="YN-PC"))),
  0,
  IF(
    ROUNDUP(
      IF(
        IF(D1335="A",13-SUM(AR1335:AU1335),IF(D1335="B",11-SUM(AR1335:AU1335),IF(D1335="C",7-SUM(AR1335:AU1335))))
        &lt;0,
        0,
        IF(D1335="A",13-SUM(AR1335:AU1335),IF(D1335="B",11-SUM(AR1335:AU1335),IF(D1335="C",7-SUM(AR1335:AU1335))))
      )
      *AE1335/C1335, 0
    )
    *C1335 = 0,
    0,
    ROUNDUP(
      IF(
        IF(D1335="A",13-SUM(AR1335:AU1335),IF(D1335="B",11-SUM(AR1335:AU1335),IF(D1335="C",7-SUM(AR1335:AU1335))))
        &lt;0,
        0,
        IF(D1335="A",13-SUM(AR1335:AU1335),IF(D1335="B",11-SUM(AR1335:AU1335),IF(D1335="C",7-SUM(AR1335:AU1335))))
      )
      *AE1335/C1335, 0
    ) *C1335
  )
)</f>
        <v>0</v>
      </c>
      <c r="AZ1335" s="26">
        <f>IF(OR(COUNTIF(AB1335,"&gt;="&amp;1.5)+COUNTIF(AA1335,"&gt;="&amp;1.5)+COUNTIF(Z1335,"&gt;="&amp;1.5)+COUNTIF(Y1335,"&gt;="&amp;1.5)+COUNTIF(X1335,"&gt;="&amp;1.5)&gt;=2,COUNTIF(AB1335,"&gt;="&amp;2)&gt;=1,AND(AA1335&gt;=1.5,AB1335&lt;=0.3,AI1335=0)),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+IFERROR(BA1335*C1335,0),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+IFERROR(BA1335*C1335,0),
IFERROR(AVERAGEIF(Tabela1[[#This Row],[COMPRA PADRÃO]:[COMPRA &gt;30%]],"&gt;"&amp;0,Tabela1[[#This Row],[COMPRA PADRÃO]:[COMPRA &gt;30%]]),
0))/Tabela1[[#This Row],[U/CX]],0)*Tabela1[[#This Row],[U/CX]])</f>
        <v>0</v>
      </c>
      <c r="BA1335" s="36"/>
      <c r="BB1335" s="19"/>
      <c r="BC1335" s="5"/>
      <c r="BD1335" s="43">
        <f t="shared" si="545"/>
        <v>7.5471698113207548E-3</v>
      </c>
      <c r="BE1335" s="44">
        <f>Tabela1[[#This Row],[MÉDIA DIÁRIA]]*180</f>
        <v>1.3584905660377358</v>
      </c>
      <c r="BF1335" s="44">
        <f>Tabela1[[#This Row],[MÉDIA DIÁRIA]]*IF(Tabela1[[#This Row],[ABC FAT]]="A",(13*22),IF(Tabela1[[#This Row],[ABC FAT]]="B",(9*22),IF(Tabela1[[#This Row],[ABC FAT]]="C",(3*22),0)))</f>
        <v>0.49811320754716981</v>
      </c>
      <c r="BG1335" s="44">
        <f>SUM(Tabela1[[#This Row],[ESTOQUE TOTAL]],Tabela1[[#This Row],[TRÂNSITO TOTAL]])</f>
        <v>58</v>
      </c>
      <c r="BH133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0.73611111111111116</v>
      </c>
    </row>
    <row r="1336" spans="1:61" x14ac:dyDescent="0.2">
      <c r="A1336" s="4" t="s">
        <v>39</v>
      </c>
      <c r="B1336" s="4" t="s">
        <v>1447</v>
      </c>
      <c r="C1336" s="4">
        <v>20</v>
      </c>
      <c r="D1336" s="4" t="s">
        <v>85</v>
      </c>
      <c r="E1336" s="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>
        <v>20</v>
      </c>
      <c r="Q1336" s="13">
        <f t="shared" si="520"/>
        <v>0</v>
      </c>
      <c r="R1336" s="16">
        <f t="shared" si="521"/>
        <v>0</v>
      </c>
      <c r="S1336" s="16">
        <f t="shared" si="522"/>
        <v>0</v>
      </c>
      <c r="T1336" s="16">
        <f t="shared" si="523"/>
        <v>0</v>
      </c>
      <c r="U1336" s="16">
        <f t="shared" si="524"/>
        <v>0</v>
      </c>
      <c r="V1336" s="16">
        <f t="shared" si="525"/>
        <v>0</v>
      </c>
      <c r="W1336" s="16">
        <f t="shared" si="526"/>
        <v>0</v>
      </c>
      <c r="X1336" s="16">
        <f t="shared" si="527"/>
        <v>0</v>
      </c>
      <c r="Y1336" s="16">
        <f t="shared" si="528"/>
        <v>0</v>
      </c>
      <c r="Z1336" s="16">
        <f t="shared" si="529"/>
        <v>0</v>
      </c>
      <c r="AA1336" s="16">
        <f t="shared" si="530"/>
        <v>0</v>
      </c>
      <c r="AB1336" s="17">
        <f t="shared" si="531"/>
        <v>1</v>
      </c>
      <c r="AC1336" s="15">
        <v>1616</v>
      </c>
      <c r="AD1336" s="14">
        <f>AVERAGE(Tabela1[[#This Row],[202407-JUL]:[202506-JUN]])</f>
        <v>20</v>
      </c>
      <c r="AE1336" s="14">
        <f t="shared" si="532"/>
        <v>20</v>
      </c>
      <c r="AF1336" s="5">
        <v>0</v>
      </c>
      <c r="AG1336" s="6">
        <v>580</v>
      </c>
      <c r="AH1336" s="37">
        <v>0</v>
      </c>
      <c r="AI1336" s="23">
        <f>SUM(Tabela1[[#This Row],[ESTOQUE RJ]:[ESTOQUE SC]])</f>
        <v>580</v>
      </c>
      <c r="AJ1336" s="6">
        <v>0</v>
      </c>
      <c r="AK1336" s="37">
        <v>0</v>
      </c>
      <c r="AL1336" s="24">
        <f>SUM(Tabela1[[#This Row],[QTD CONTAINER]:[QTD FÁBRICA]])</f>
        <v>0</v>
      </c>
      <c r="AM1336" s="18">
        <f t="shared" si="533"/>
        <v>29</v>
      </c>
      <c r="AN1336" s="7">
        <f t="shared" si="534"/>
        <v>0</v>
      </c>
      <c r="AO1336" s="8">
        <f t="shared" si="535"/>
        <v>0</v>
      </c>
      <c r="AP1336" s="9">
        <f t="shared" si="536"/>
        <v>0</v>
      </c>
      <c r="AQ1336" s="25">
        <f t="shared" si="537"/>
        <v>29</v>
      </c>
      <c r="AR1336" s="18">
        <f t="shared" si="538"/>
        <v>29</v>
      </c>
      <c r="AS1336" s="7">
        <f t="shared" si="539"/>
        <v>0</v>
      </c>
      <c r="AT1336" s="8">
        <f t="shared" si="540"/>
        <v>0</v>
      </c>
      <c r="AU1336" s="9">
        <f t="shared" si="541"/>
        <v>0</v>
      </c>
      <c r="AV1336" s="10">
        <f t="shared" si="542"/>
        <v>29</v>
      </c>
      <c r="AW1336" s="22">
        <f t="shared" si="543"/>
        <v>0</v>
      </c>
      <c r="AX1336" s="5">
        <f t="shared" si="544"/>
        <v>0</v>
      </c>
      <c r="AY1336" s="4">
        <f>IF(
  AND(Tabela1[[#This Row],[GRUPO | ITEM]]="PALHETAS",NOT(OR(MID(Tabela1[[#This Row],[ITEM]],1,5)="YN-PF",MID(Tabela1[[#This Row],[ITEM]],1,5)="YN-PC"))),
  0,
  IF(
    ROUNDUP(
      IF(
        IF(D1336="A",13-SUM(AR1336:AU1336),IF(D1336="B",11-SUM(AR1336:AU1336),IF(D1336="C",7-SUM(AR1336:AU1336))))
        &lt;0,
        0,
        IF(D1336="A",13-SUM(AR1336:AU1336),IF(D1336="B",11-SUM(AR1336:AU1336),IF(D1336="C",7-SUM(AR1336:AU1336))))
      )
      *AE1336/C1336, 0
    )
    *C1336 = 0,
    0,
    ROUNDUP(
      IF(
        IF(D1336="A",13-SUM(AR1336:AU1336),IF(D1336="B",11-SUM(AR1336:AU1336),IF(D1336="C",7-SUM(AR1336:AU1336))))
        &lt;0,
        0,
        IF(D1336="A",13-SUM(AR1336:AU1336),IF(D1336="B",11-SUM(AR1336:AU1336),IF(D1336="C",7-SUM(AR1336:AU1336))))
      )
      *AE1336/C1336, 0
    ) *C1336
  )
)</f>
        <v>0</v>
      </c>
      <c r="AZ1336" s="26">
        <f>IF(OR(COUNTIF(AB1336,"&gt;="&amp;1.5)+COUNTIF(AA1336,"&gt;="&amp;1.5)+COUNTIF(Z1336,"&gt;="&amp;1.5)+COUNTIF(Y1336,"&gt;="&amp;1.5)+COUNTIF(X1336,"&gt;="&amp;1.5)&gt;=2,COUNTIF(AB1336,"&gt;="&amp;2)&gt;=1,AND(AA1336&gt;=1.5,AB1336&lt;=0.3,AI1336=0)),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+IFERROR(BA1336*C1336,0),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+IFERROR(BA1336*C1336,0),
IFERROR(AVERAGEIF(Tabela1[[#This Row],[COMPRA PADRÃO]:[COMPRA &gt;30%]],"&gt;"&amp;0,Tabela1[[#This Row],[COMPRA PADRÃO]:[COMPRA &gt;30%]]),
0))/Tabela1[[#This Row],[U/CX]],0)*Tabela1[[#This Row],[U/CX]])</f>
        <v>0</v>
      </c>
      <c r="BA1336" s="36"/>
      <c r="BB1336" s="19"/>
      <c r="BC1336" s="5"/>
      <c r="BD1336" s="43">
        <f t="shared" si="545"/>
        <v>7.5471698113207544E-2</v>
      </c>
      <c r="BE1336" s="44">
        <f>Tabela1[[#This Row],[MÉDIA DIÁRIA]]*180</f>
        <v>13.584905660377357</v>
      </c>
      <c r="BF1336" s="44">
        <f>Tabela1[[#This Row],[MÉDIA DIÁRIA]]*IF(Tabela1[[#This Row],[ABC FAT]]="A",(13*22),IF(Tabela1[[#This Row],[ABC FAT]]="B",(9*22),IF(Tabela1[[#This Row],[ABC FAT]]="C",(3*22),0)))</f>
        <v>4.9811320754716979</v>
      </c>
      <c r="BG1336" s="44">
        <f>SUM(Tabela1[[#This Row],[ESTOQUE TOTAL]],Tabela1[[#This Row],[TRÂNSITO TOTAL]])</f>
        <v>580</v>
      </c>
      <c r="BH133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337" spans="1:61" x14ac:dyDescent="0.2">
      <c r="A1337" s="4" t="s">
        <v>39</v>
      </c>
      <c r="B1337" s="4" t="s">
        <v>1282</v>
      </c>
      <c r="C1337" s="4">
        <v>250</v>
      </c>
      <c r="D1337" s="4" t="s">
        <v>85</v>
      </c>
      <c r="E1337" s="5"/>
      <c r="F1337" s="4">
        <v>20</v>
      </c>
      <c r="G1337" s="4">
        <v>1</v>
      </c>
      <c r="H1337" s="4">
        <v>200</v>
      </c>
      <c r="I1337" s="4"/>
      <c r="J1337" s="4"/>
      <c r="K1337" s="4"/>
      <c r="L1337" s="4"/>
      <c r="M1337" s="4"/>
      <c r="N1337" s="4"/>
      <c r="O1337" s="4">
        <v>100</v>
      </c>
      <c r="P1337" s="4">
        <v>1</v>
      </c>
      <c r="Q1337" s="13">
        <f t="shared" si="520"/>
        <v>0</v>
      </c>
      <c r="R1337" s="16">
        <f t="shared" si="521"/>
        <v>0.3105590062111801</v>
      </c>
      <c r="S1337" s="16">
        <f t="shared" si="522"/>
        <v>1.5527950310559004E-2</v>
      </c>
      <c r="T1337" s="16">
        <f t="shared" si="523"/>
        <v>3.1055900621118009</v>
      </c>
      <c r="U1337" s="16">
        <f t="shared" si="524"/>
        <v>0</v>
      </c>
      <c r="V1337" s="16">
        <f t="shared" si="525"/>
        <v>0</v>
      </c>
      <c r="W1337" s="16">
        <f t="shared" si="526"/>
        <v>0</v>
      </c>
      <c r="X1337" s="16">
        <f t="shared" si="527"/>
        <v>0</v>
      </c>
      <c r="Y1337" s="16">
        <f t="shared" si="528"/>
        <v>0</v>
      </c>
      <c r="Z1337" s="16">
        <f t="shared" si="529"/>
        <v>0</v>
      </c>
      <c r="AA1337" s="16">
        <f t="shared" si="530"/>
        <v>1.5527950310559004</v>
      </c>
      <c r="AB1337" s="17">
        <f t="shared" si="531"/>
        <v>1.5527950310559004E-2</v>
      </c>
      <c r="AC1337" s="15">
        <v>5137.05</v>
      </c>
      <c r="AD1337" s="14">
        <f>AVERAGE(Tabela1[[#This Row],[202407-JUL]:[202506-JUN]])</f>
        <v>64.400000000000006</v>
      </c>
      <c r="AE1337" s="14">
        <f t="shared" si="532"/>
        <v>106.66666666666667</v>
      </c>
      <c r="AF1337" s="5">
        <v>0</v>
      </c>
      <c r="AG1337" s="6">
        <v>9478</v>
      </c>
      <c r="AH1337" s="37">
        <v>0</v>
      </c>
      <c r="AI1337" s="23">
        <f>SUM(Tabela1[[#This Row],[ESTOQUE RJ]:[ESTOQUE SC]])</f>
        <v>9478</v>
      </c>
      <c r="AJ1337" s="6">
        <v>0</v>
      </c>
      <c r="AK1337" s="37">
        <v>0</v>
      </c>
      <c r="AL1337" s="24">
        <f>SUM(Tabela1[[#This Row],[QTD CONTAINER]:[QTD FÁBRICA]])</f>
        <v>0</v>
      </c>
      <c r="AM1337" s="18">
        <f t="shared" si="533"/>
        <v>147.17391304347825</v>
      </c>
      <c r="AN1337" s="7">
        <f t="shared" si="534"/>
        <v>0</v>
      </c>
      <c r="AO1337" s="8">
        <f t="shared" si="535"/>
        <v>0</v>
      </c>
      <c r="AP1337" s="9">
        <f t="shared" si="536"/>
        <v>0</v>
      </c>
      <c r="AQ1337" s="25">
        <f t="shared" si="537"/>
        <v>147.17391304347825</v>
      </c>
      <c r="AR1337" s="18">
        <f t="shared" si="538"/>
        <v>88.856250000000003</v>
      </c>
      <c r="AS1337" s="7">
        <f t="shared" si="539"/>
        <v>0</v>
      </c>
      <c r="AT1337" s="8">
        <f t="shared" si="540"/>
        <v>0</v>
      </c>
      <c r="AU1337" s="9">
        <f t="shared" si="541"/>
        <v>0</v>
      </c>
      <c r="AV1337" s="10">
        <f t="shared" si="542"/>
        <v>88.856250000000003</v>
      </c>
      <c r="AW1337" s="22">
        <f t="shared" si="543"/>
        <v>0</v>
      </c>
      <c r="AX1337" s="5">
        <f t="shared" si="544"/>
        <v>0</v>
      </c>
      <c r="AY1337" s="4">
        <f>IF(
  AND(Tabela1[[#This Row],[GRUPO | ITEM]]="PALHETAS",NOT(OR(MID(Tabela1[[#This Row],[ITEM]],1,5)="YN-PF",MID(Tabela1[[#This Row],[ITEM]],1,5)="YN-PC"))),
  0,
  IF(
    ROUNDUP(
      IF(
        IF(D1337="A",13-SUM(AR1337:AU1337),IF(D1337="B",11-SUM(AR1337:AU1337),IF(D1337="C",7-SUM(AR1337:AU1337))))
        &lt;0,
        0,
        IF(D1337="A",13-SUM(AR1337:AU1337),IF(D1337="B",11-SUM(AR1337:AU1337),IF(D1337="C",7-SUM(AR1337:AU1337))))
      )
      *AE1337/C1337, 0
    )
    *C1337 = 0,
    0,
    ROUNDUP(
      IF(
        IF(D1337="A",13-SUM(AR1337:AU1337),IF(D1337="B",11-SUM(AR1337:AU1337),IF(D1337="C",7-SUM(AR1337:AU1337))))
        &lt;0,
        0,
        IF(D1337="A",13-SUM(AR1337:AU1337),IF(D1337="B",11-SUM(AR1337:AU1337),IF(D1337="C",7-SUM(AR1337:AU1337))))
      )
      *AE1337/C1337, 0
    ) *C1337
  )
)</f>
        <v>0</v>
      </c>
      <c r="AZ1337" s="26">
        <f>IF(OR(COUNTIF(AB1337,"&gt;="&amp;1.5)+COUNTIF(AA1337,"&gt;="&amp;1.5)+COUNTIF(Z1337,"&gt;="&amp;1.5)+COUNTIF(Y1337,"&gt;="&amp;1.5)+COUNTIF(X1337,"&gt;="&amp;1.5)&gt;=2,COUNTIF(AB1337,"&gt;="&amp;2)&gt;=1,AND(AA1337&gt;=1.5,AB1337&lt;=0.3,AI1337=0)),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+IFERROR(BA1337*C1337,0),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+IFERROR(BA1337*C1337,0),
IFERROR(AVERAGEIF(Tabela1[[#This Row],[COMPRA PADRÃO]:[COMPRA &gt;30%]],"&gt;"&amp;0,Tabela1[[#This Row],[COMPRA PADRÃO]:[COMPRA &gt;30%]]),
0))/Tabela1[[#This Row],[U/CX]],0)*Tabela1[[#This Row],[U/CX]])</f>
        <v>0</v>
      </c>
      <c r="BA1337" s="36"/>
      <c r="BB1337" s="19"/>
      <c r="BC1337" s="5"/>
      <c r="BD1337" s="43">
        <f t="shared" si="545"/>
        <v>1.2150943396226415</v>
      </c>
      <c r="BE1337" s="44">
        <f>Tabela1[[#This Row],[MÉDIA DIÁRIA]]*180</f>
        <v>218.71698113207546</v>
      </c>
      <c r="BF1337" s="44">
        <f>Tabela1[[#This Row],[MÉDIA DIÁRIA]]*IF(Tabela1[[#This Row],[ABC FAT]]="A",(13*22),IF(Tabela1[[#This Row],[ABC FAT]]="B",(9*22),IF(Tabela1[[#This Row],[ABC FAT]]="C",(3*22),0)))</f>
        <v>80.19622641509433</v>
      </c>
      <c r="BG1337" s="44">
        <f>SUM(Tabela1[[#This Row],[ESTOQUE TOTAL]],Tabela1[[#This Row],[TRÂNSITO TOTAL]])</f>
        <v>9478</v>
      </c>
      <c r="BH133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4.572118702553485E-3</v>
      </c>
    </row>
    <row r="1338" spans="1:61" x14ac:dyDescent="0.2">
      <c r="A1338" s="4" t="s">
        <v>1015</v>
      </c>
      <c r="B1338" s="4" t="s">
        <v>1299</v>
      </c>
      <c r="C1338" s="4">
        <v>10</v>
      </c>
      <c r="D1338" s="4" t="s">
        <v>85</v>
      </c>
      <c r="E1338" s="5"/>
      <c r="F1338" s="4"/>
      <c r="G1338" s="4"/>
      <c r="H1338" s="4">
        <v>10</v>
      </c>
      <c r="I1338" s="4"/>
      <c r="J1338" s="4"/>
      <c r="K1338" s="4"/>
      <c r="L1338" s="4"/>
      <c r="M1338" s="4"/>
      <c r="N1338" s="4"/>
      <c r="O1338" s="4"/>
      <c r="P1338" s="4">
        <v>20</v>
      </c>
      <c r="Q1338" s="13">
        <f t="shared" si="520"/>
        <v>0</v>
      </c>
      <c r="R1338" s="16">
        <f t="shared" si="521"/>
        <v>0</v>
      </c>
      <c r="S1338" s="16">
        <f t="shared" si="522"/>
        <v>0</v>
      </c>
      <c r="T1338" s="16">
        <f t="shared" si="523"/>
        <v>0.66666666666666663</v>
      </c>
      <c r="U1338" s="16">
        <f t="shared" si="524"/>
        <v>0</v>
      </c>
      <c r="V1338" s="16">
        <f t="shared" si="525"/>
        <v>0</v>
      </c>
      <c r="W1338" s="16">
        <f t="shared" si="526"/>
        <v>0</v>
      </c>
      <c r="X1338" s="16">
        <f t="shared" si="527"/>
        <v>0</v>
      </c>
      <c r="Y1338" s="16">
        <f t="shared" si="528"/>
        <v>0</v>
      </c>
      <c r="Z1338" s="16">
        <f t="shared" si="529"/>
        <v>0</v>
      </c>
      <c r="AA1338" s="16">
        <f t="shared" si="530"/>
        <v>0</v>
      </c>
      <c r="AB1338" s="17">
        <f t="shared" si="531"/>
        <v>1.3333333333333333</v>
      </c>
      <c r="AC1338" s="15">
        <v>5056.3</v>
      </c>
      <c r="AD1338" s="14">
        <f>AVERAGE(Tabela1[[#This Row],[202407-JUL]:[202506-JUN]])</f>
        <v>15</v>
      </c>
      <c r="AE1338" s="14">
        <f t="shared" si="532"/>
        <v>15</v>
      </c>
      <c r="AF1338" s="5">
        <v>0</v>
      </c>
      <c r="AG1338" s="6">
        <v>320</v>
      </c>
      <c r="AH1338" s="37">
        <v>0</v>
      </c>
      <c r="AI1338" s="23">
        <f>SUM(Tabela1[[#This Row],[ESTOQUE RJ]:[ESTOQUE SC]])</f>
        <v>320</v>
      </c>
      <c r="AJ1338" s="6">
        <v>600</v>
      </c>
      <c r="AK1338" s="37">
        <v>0</v>
      </c>
      <c r="AL1338" s="24">
        <f>SUM(Tabela1[[#This Row],[QTD CONTAINER]:[QTD FÁBRICA]])</f>
        <v>600</v>
      </c>
      <c r="AM1338" s="18">
        <f t="shared" si="533"/>
        <v>21.333333333333332</v>
      </c>
      <c r="AN1338" s="7">
        <f t="shared" si="534"/>
        <v>0</v>
      </c>
      <c r="AO1338" s="8">
        <f t="shared" si="535"/>
        <v>40</v>
      </c>
      <c r="AP1338" s="9">
        <f t="shared" si="536"/>
        <v>0</v>
      </c>
      <c r="AQ1338" s="25">
        <f t="shared" si="537"/>
        <v>61.333333333333329</v>
      </c>
      <c r="AR1338" s="18">
        <f t="shared" si="538"/>
        <v>21.333333333333332</v>
      </c>
      <c r="AS1338" s="7">
        <f t="shared" si="539"/>
        <v>0</v>
      </c>
      <c r="AT1338" s="8">
        <f t="shared" si="540"/>
        <v>40</v>
      </c>
      <c r="AU1338" s="9">
        <f t="shared" si="541"/>
        <v>0</v>
      </c>
      <c r="AV1338" s="10">
        <f t="shared" si="542"/>
        <v>61.333333333333329</v>
      </c>
      <c r="AW1338" s="22">
        <f t="shared" si="543"/>
        <v>0</v>
      </c>
      <c r="AX1338" s="5">
        <f t="shared" si="544"/>
        <v>0</v>
      </c>
      <c r="AY1338" s="4">
        <f>IF(
  AND(Tabela1[[#This Row],[GRUPO | ITEM]]="PALHETAS",NOT(OR(MID(Tabela1[[#This Row],[ITEM]],1,5)="YN-PF",MID(Tabela1[[#This Row],[ITEM]],1,5)="YN-PC"))),
  0,
  IF(
    ROUNDUP(
      IF(
        IF(D1338="A",13-SUM(AR1338:AU1338),IF(D1338="B",11-SUM(AR1338:AU1338),IF(D1338="C",7-SUM(AR1338:AU1338))))
        &lt;0,
        0,
        IF(D1338="A",13-SUM(AR1338:AU1338),IF(D1338="B",11-SUM(AR1338:AU1338),IF(D1338="C",7-SUM(AR1338:AU1338))))
      )
      *AE1338/C1338, 0
    )
    *C1338 = 0,
    0,
    ROUNDUP(
      IF(
        IF(D1338="A",13-SUM(AR1338:AU1338),IF(D1338="B",11-SUM(AR1338:AU1338),IF(D1338="C",7-SUM(AR1338:AU1338))))
        &lt;0,
        0,
        IF(D1338="A",13-SUM(AR1338:AU1338),IF(D1338="B",11-SUM(AR1338:AU1338),IF(D1338="C",7-SUM(AR1338:AU1338))))
      )
      *AE1338/C1338, 0
    ) *C1338
  )
)</f>
        <v>0</v>
      </c>
      <c r="AZ1338" s="26">
        <f>IF(OR(COUNTIF(AB1338,"&gt;="&amp;1.5)+COUNTIF(AA1338,"&gt;="&amp;1.5)+COUNTIF(Z1338,"&gt;="&amp;1.5)+COUNTIF(Y1338,"&gt;="&amp;1.5)+COUNTIF(X1338,"&gt;="&amp;1.5)&gt;=2,COUNTIF(AB1338,"&gt;="&amp;2)&gt;=1,AND(AA1338&gt;=1.5,AB1338&lt;=0.3,AI1338=0)),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+IFERROR(BA1338*C1338,0),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+IFERROR(BA1338*C1338,0),
IFERROR(AVERAGEIF(Tabela1[[#This Row],[COMPRA PADRÃO]:[COMPRA &gt;30%]],"&gt;"&amp;0,Tabela1[[#This Row],[COMPRA PADRÃO]:[COMPRA &gt;30%]]),
0))/Tabela1[[#This Row],[U/CX]],0)*Tabela1[[#This Row],[U/CX]])</f>
        <v>0</v>
      </c>
      <c r="BA1338" s="36"/>
      <c r="BB1338" s="19"/>
      <c r="BC1338" s="5"/>
      <c r="BD1338" s="43">
        <f t="shared" si="545"/>
        <v>0.11320754716981132</v>
      </c>
      <c r="BE1338" s="44">
        <f>Tabela1[[#This Row],[MÉDIA DIÁRIA]]*180</f>
        <v>20.377358490566039</v>
      </c>
      <c r="BF1338" s="44">
        <f>Tabela1[[#This Row],[MÉDIA DIÁRIA]]*IF(Tabela1[[#This Row],[ABC FAT]]="A",(13*22),IF(Tabela1[[#This Row],[ABC FAT]]="B",(9*22),IF(Tabela1[[#This Row],[ABC FAT]]="C",(3*22),0)))</f>
        <v>7.4716981132075473</v>
      </c>
      <c r="BG1338" s="44">
        <f>SUM(Tabela1[[#This Row],[ESTOQUE TOTAL]],Tabela1[[#This Row],[TRÂNSITO TOTAL]])</f>
        <v>920</v>
      </c>
      <c r="BH133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4.9074074074074076E-2</v>
      </c>
    </row>
    <row r="1339" spans="1:61" x14ac:dyDescent="0.2">
      <c r="A1339" s="4" t="s">
        <v>39</v>
      </c>
      <c r="B1339" s="4" t="s">
        <v>1209</v>
      </c>
      <c r="C1339" s="4">
        <v>20</v>
      </c>
      <c r="D1339" s="4" t="s">
        <v>85</v>
      </c>
      <c r="E1339" s="5"/>
      <c r="F1339" s="4"/>
      <c r="G1339" s="4"/>
      <c r="H1339" s="4"/>
      <c r="I1339" s="4"/>
      <c r="J1339" s="4"/>
      <c r="K1339" s="4"/>
      <c r="L1339" s="4"/>
      <c r="M1339" s="4">
        <v>20</v>
      </c>
      <c r="N1339" s="4"/>
      <c r="O1339" s="4"/>
      <c r="P1339" s="4">
        <v>14</v>
      </c>
      <c r="Q1339" s="13">
        <f t="shared" si="520"/>
        <v>0</v>
      </c>
      <c r="R1339" s="16">
        <f t="shared" si="521"/>
        <v>0</v>
      </c>
      <c r="S1339" s="16">
        <f t="shared" si="522"/>
        <v>0</v>
      </c>
      <c r="T1339" s="16">
        <f t="shared" si="523"/>
        <v>0</v>
      </c>
      <c r="U1339" s="16">
        <f t="shared" si="524"/>
        <v>0</v>
      </c>
      <c r="V1339" s="16">
        <f t="shared" si="525"/>
        <v>0</v>
      </c>
      <c r="W1339" s="16">
        <f t="shared" si="526"/>
        <v>0</v>
      </c>
      <c r="X1339" s="16">
        <f t="shared" si="527"/>
        <v>0</v>
      </c>
      <c r="Y1339" s="16">
        <f t="shared" si="528"/>
        <v>1.1764705882352942</v>
      </c>
      <c r="Z1339" s="16">
        <f t="shared" si="529"/>
        <v>0</v>
      </c>
      <c r="AA1339" s="16">
        <f t="shared" si="530"/>
        <v>0</v>
      </c>
      <c r="AB1339" s="17">
        <f t="shared" si="531"/>
        <v>0.82352941176470584</v>
      </c>
      <c r="AC1339" s="15">
        <v>3626.2</v>
      </c>
      <c r="AD1339" s="14">
        <f>AVERAGE(Tabela1[[#This Row],[202407-JUL]:[202506-JUN]])</f>
        <v>17</v>
      </c>
      <c r="AE1339" s="14">
        <f t="shared" si="532"/>
        <v>17</v>
      </c>
      <c r="AF1339" s="5">
        <v>0</v>
      </c>
      <c r="AG1339" s="6">
        <v>564</v>
      </c>
      <c r="AH1339" s="37">
        <v>600</v>
      </c>
      <c r="AI1339" s="23">
        <f>SUM(Tabela1[[#This Row],[ESTOQUE RJ]:[ESTOQUE SC]])</f>
        <v>1164</v>
      </c>
      <c r="AJ1339" s="6">
        <v>0</v>
      </c>
      <c r="AK1339" s="37">
        <v>0</v>
      </c>
      <c r="AL1339" s="24">
        <f>SUM(Tabela1[[#This Row],[QTD CONTAINER]:[QTD FÁBRICA]])</f>
        <v>0</v>
      </c>
      <c r="AM1339" s="18">
        <f t="shared" si="533"/>
        <v>33.176470588235297</v>
      </c>
      <c r="AN1339" s="7">
        <f t="shared" si="534"/>
        <v>35.294117647058826</v>
      </c>
      <c r="AO1339" s="8">
        <f t="shared" si="535"/>
        <v>0</v>
      </c>
      <c r="AP1339" s="9">
        <f t="shared" si="536"/>
        <v>0</v>
      </c>
      <c r="AQ1339" s="25">
        <f t="shared" si="537"/>
        <v>68.470588235294116</v>
      </c>
      <c r="AR1339" s="18">
        <f t="shared" si="538"/>
        <v>33.176470588235297</v>
      </c>
      <c r="AS1339" s="7">
        <f t="shared" si="539"/>
        <v>35.294117647058826</v>
      </c>
      <c r="AT1339" s="8">
        <f t="shared" si="540"/>
        <v>0</v>
      </c>
      <c r="AU1339" s="9">
        <f t="shared" si="541"/>
        <v>0</v>
      </c>
      <c r="AV1339" s="10">
        <f t="shared" si="542"/>
        <v>68.470588235294116</v>
      </c>
      <c r="AW1339" s="22">
        <f t="shared" si="543"/>
        <v>0</v>
      </c>
      <c r="AX1339" s="5">
        <f t="shared" si="544"/>
        <v>0</v>
      </c>
      <c r="AY1339" s="4">
        <f>IF(
  AND(Tabela1[[#This Row],[GRUPO | ITEM]]="PALHETAS",NOT(OR(MID(Tabela1[[#This Row],[ITEM]],1,5)="YN-PF",MID(Tabela1[[#This Row],[ITEM]],1,5)="YN-PC"))),
  0,
  IF(
    ROUNDUP(
      IF(
        IF(D1339="A",13-SUM(AR1339:AU1339),IF(D1339="B",11-SUM(AR1339:AU1339),IF(D1339="C",7-SUM(AR1339:AU1339))))
        &lt;0,
        0,
        IF(D1339="A",13-SUM(AR1339:AU1339),IF(D1339="B",11-SUM(AR1339:AU1339),IF(D1339="C",7-SUM(AR1339:AU1339))))
      )
      *AE1339/C1339, 0
    )
    *C1339 = 0,
    0,
    ROUNDUP(
      IF(
        IF(D1339="A",13-SUM(AR1339:AU1339),IF(D1339="B",11-SUM(AR1339:AU1339),IF(D1339="C",7-SUM(AR1339:AU1339))))
        &lt;0,
        0,
        IF(D1339="A",13-SUM(AR1339:AU1339),IF(D1339="B",11-SUM(AR1339:AU1339),IF(D1339="C",7-SUM(AR1339:AU1339))))
      )
      *AE1339/C1339, 0
    ) *C1339
  )
)</f>
        <v>0</v>
      </c>
      <c r="AZ1339" s="26">
        <f>IF(OR(COUNTIF(AB1339,"&gt;="&amp;1.5)+COUNTIF(AA1339,"&gt;="&amp;1.5)+COUNTIF(Z1339,"&gt;="&amp;1.5)+COUNTIF(Y1339,"&gt;="&amp;1.5)+COUNTIF(X1339,"&gt;="&amp;1.5)&gt;=2,COUNTIF(AB1339,"&gt;="&amp;2)&gt;=1,AND(AA1339&gt;=1.5,AB1339&lt;=0.3,AI1339=0)),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+IFERROR(BA1339*C1339,0),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+IFERROR(BA1339*C1339,0),
IFERROR(AVERAGEIF(Tabela1[[#This Row],[COMPRA PADRÃO]:[COMPRA &gt;30%]],"&gt;"&amp;0,Tabela1[[#This Row],[COMPRA PADRÃO]:[COMPRA &gt;30%]]),
0))/Tabela1[[#This Row],[U/CX]],0)*Tabela1[[#This Row],[U/CX]])</f>
        <v>0</v>
      </c>
      <c r="BA1339" s="36"/>
      <c r="BB1339" s="19"/>
      <c r="BC1339" s="5"/>
      <c r="BD1339" s="43">
        <f t="shared" si="545"/>
        <v>0.12830188679245283</v>
      </c>
      <c r="BE1339" s="44">
        <f>Tabela1[[#This Row],[MÉDIA DIÁRIA]]*180</f>
        <v>23.09433962264151</v>
      </c>
      <c r="BF1339" s="44">
        <f>Tabela1[[#This Row],[MÉDIA DIÁRIA]]*IF(Tabela1[[#This Row],[ABC FAT]]="A",(13*22),IF(Tabela1[[#This Row],[ABC FAT]]="B",(9*22),IF(Tabela1[[#This Row],[ABC FAT]]="C",(3*22),0)))</f>
        <v>8.4679245283018876</v>
      </c>
      <c r="BG1339" s="44">
        <f>SUM(Tabela1[[#This Row],[ESTOQUE TOTAL]],Tabela1[[#This Row],[TRÂNSITO TOTAL]])</f>
        <v>1164</v>
      </c>
      <c r="BH133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3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4.3300653594771241E-2</v>
      </c>
    </row>
    <row r="1340" spans="1:61" x14ac:dyDescent="0.2">
      <c r="A1340" s="4" t="s">
        <v>39</v>
      </c>
      <c r="B1340" s="4" t="s">
        <v>1448</v>
      </c>
      <c r="C1340" s="4">
        <v>20</v>
      </c>
      <c r="D1340" s="4" t="s">
        <v>85</v>
      </c>
      <c r="E1340" s="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>
        <v>20</v>
      </c>
      <c r="Q1340" s="13">
        <f t="shared" si="520"/>
        <v>0</v>
      </c>
      <c r="R1340" s="16">
        <f t="shared" si="521"/>
        <v>0</v>
      </c>
      <c r="S1340" s="16">
        <f t="shared" si="522"/>
        <v>0</v>
      </c>
      <c r="T1340" s="16">
        <f t="shared" si="523"/>
        <v>0</v>
      </c>
      <c r="U1340" s="16">
        <f t="shared" si="524"/>
        <v>0</v>
      </c>
      <c r="V1340" s="16">
        <f t="shared" si="525"/>
        <v>0</v>
      </c>
      <c r="W1340" s="16">
        <f t="shared" si="526"/>
        <v>0</v>
      </c>
      <c r="X1340" s="16">
        <f t="shared" si="527"/>
        <v>0</v>
      </c>
      <c r="Y1340" s="16">
        <f t="shared" si="528"/>
        <v>0</v>
      </c>
      <c r="Z1340" s="16">
        <f t="shared" si="529"/>
        <v>0</v>
      </c>
      <c r="AA1340" s="16">
        <f t="shared" si="530"/>
        <v>0</v>
      </c>
      <c r="AB1340" s="17">
        <f t="shared" si="531"/>
        <v>1</v>
      </c>
      <c r="AC1340" s="15">
        <v>1308.2</v>
      </c>
      <c r="AD1340" s="14">
        <f>AVERAGE(Tabela1[[#This Row],[202407-JUL]:[202506-JUN]])</f>
        <v>20</v>
      </c>
      <c r="AE1340" s="14">
        <f t="shared" si="532"/>
        <v>20</v>
      </c>
      <c r="AF1340" s="5">
        <v>0</v>
      </c>
      <c r="AG1340" s="6">
        <v>780</v>
      </c>
      <c r="AH1340" s="37">
        <v>0</v>
      </c>
      <c r="AI1340" s="23">
        <f>SUM(Tabela1[[#This Row],[ESTOQUE RJ]:[ESTOQUE SC]])</f>
        <v>780</v>
      </c>
      <c r="AJ1340" s="6">
        <v>0</v>
      </c>
      <c r="AK1340" s="37">
        <v>0</v>
      </c>
      <c r="AL1340" s="24">
        <f>SUM(Tabela1[[#This Row],[QTD CONTAINER]:[QTD FÁBRICA]])</f>
        <v>0</v>
      </c>
      <c r="AM1340" s="18">
        <f t="shared" si="533"/>
        <v>39</v>
      </c>
      <c r="AN1340" s="7">
        <f t="shared" si="534"/>
        <v>0</v>
      </c>
      <c r="AO1340" s="8">
        <f t="shared" si="535"/>
        <v>0</v>
      </c>
      <c r="AP1340" s="9">
        <f t="shared" si="536"/>
        <v>0</v>
      </c>
      <c r="AQ1340" s="25">
        <f t="shared" si="537"/>
        <v>39</v>
      </c>
      <c r="AR1340" s="18">
        <f t="shared" si="538"/>
        <v>39</v>
      </c>
      <c r="AS1340" s="7">
        <f t="shared" si="539"/>
        <v>0</v>
      </c>
      <c r="AT1340" s="8">
        <f t="shared" si="540"/>
        <v>0</v>
      </c>
      <c r="AU1340" s="9">
        <f t="shared" si="541"/>
        <v>0</v>
      </c>
      <c r="AV1340" s="10">
        <f t="shared" si="542"/>
        <v>39</v>
      </c>
      <c r="AW1340" s="22">
        <f t="shared" si="543"/>
        <v>0</v>
      </c>
      <c r="AX1340" s="5">
        <f t="shared" si="544"/>
        <v>0</v>
      </c>
      <c r="AY1340" s="4">
        <f>IF(
  AND(Tabela1[[#This Row],[GRUPO | ITEM]]="PALHETAS",NOT(OR(MID(Tabela1[[#This Row],[ITEM]],1,5)="YN-PF",MID(Tabela1[[#This Row],[ITEM]],1,5)="YN-PC"))),
  0,
  IF(
    ROUNDUP(
      IF(
        IF(D1340="A",13-SUM(AR1340:AU1340),IF(D1340="B",11-SUM(AR1340:AU1340),IF(D1340="C",7-SUM(AR1340:AU1340))))
        &lt;0,
        0,
        IF(D1340="A",13-SUM(AR1340:AU1340),IF(D1340="B",11-SUM(AR1340:AU1340),IF(D1340="C",7-SUM(AR1340:AU1340))))
      )
      *AE1340/C1340, 0
    )
    *C1340 = 0,
    0,
    ROUNDUP(
      IF(
        IF(D1340="A",13-SUM(AR1340:AU1340),IF(D1340="B",11-SUM(AR1340:AU1340),IF(D1340="C",7-SUM(AR1340:AU1340))))
        &lt;0,
        0,
        IF(D1340="A",13-SUM(AR1340:AU1340),IF(D1340="B",11-SUM(AR1340:AU1340),IF(D1340="C",7-SUM(AR1340:AU1340))))
      )
      *AE1340/C1340, 0
    ) *C1340
  )
)</f>
        <v>0</v>
      </c>
      <c r="AZ1340" s="26">
        <f>IF(OR(COUNTIF(AB1340,"&gt;="&amp;1.5)+COUNTIF(AA1340,"&gt;="&amp;1.5)+COUNTIF(Z1340,"&gt;="&amp;1.5)+COUNTIF(Y1340,"&gt;="&amp;1.5)+COUNTIF(X1340,"&gt;="&amp;1.5)&gt;=2,COUNTIF(AB1340,"&gt;="&amp;2)&gt;=1,AND(AA1340&gt;=1.5,AB1340&lt;=0.3,AI1340=0)),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+IFERROR(BA1340*C1340,0),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+IFERROR(BA1340*C1340,0),
IFERROR(AVERAGEIF(Tabela1[[#This Row],[COMPRA PADRÃO]:[COMPRA &gt;30%]],"&gt;"&amp;0,Tabela1[[#This Row],[COMPRA PADRÃO]:[COMPRA &gt;30%]]),
0))/Tabela1[[#This Row],[U/CX]],0)*Tabela1[[#This Row],[U/CX]])</f>
        <v>0</v>
      </c>
      <c r="BA1340" s="36"/>
      <c r="BB1340" s="19"/>
      <c r="BC1340" s="5"/>
      <c r="BD1340" s="43">
        <f t="shared" si="545"/>
        <v>7.5471698113207544E-2</v>
      </c>
      <c r="BE1340" s="44">
        <f>Tabela1[[#This Row],[MÉDIA DIÁRIA]]*180</f>
        <v>13.584905660377357</v>
      </c>
      <c r="BF1340" s="44">
        <f>Tabela1[[#This Row],[MÉDIA DIÁRIA]]*IF(Tabela1[[#This Row],[ABC FAT]]="A",(13*22),IF(Tabela1[[#This Row],[ABC FAT]]="B",(9*22),IF(Tabela1[[#This Row],[ABC FAT]]="C",(3*22),0)))</f>
        <v>4.9811320754716979</v>
      </c>
      <c r="BG1340" s="44">
        <f>SUM(Tabela1[[#This Row],[ESTOQUE TOTAL]],Tabela1[[#This Row],[TRÂNSITO TOTAL]])</f>
        <v>780</v>
      </c>
      <c r="BH134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7.3611111111111113E-2</v>
      </c>
    </row>
    <row r="1341" spans="1:61" x14ac:dyDescent="0.2">
      <c r="A1341" s="4" t="s">
        <v>34</v>
      </c>
      <c r="B1341" s="4" t="s">
        <v>555</v>
      </c>
      <c r="C1341" s="4">
        <v>500</v>
      </c>
      <c r="D1341" s="4" t="s">
        <v>85</v>
      </c>
      <c r="E1341" s="5"/>
      <c r="F1341" s="4">
        <v>10</v>
      </c>
      <c r="G1341" s="4"/>
      <c r="H1341" s="4"/>
      <c r="I1341" s="4">
        <v>10</v>
      </c>
      <c r="J1341" s="4"/>
      <c r="K1341" s="4">
        <v>10</v>
      </c>
      <c r="L1341" s="4"/>
      <c r="M1341" s="4">
        <v>10</v>
      </c>
      <c r="N1341" s="4"/>
      <c r="O1341" s="4"/>
      <c r="P1341" s="4">
        <v>10</v>
      </c>
      <c r="Q1341" s="13">
        <f t="shared" si="520"/>
        <v>0</v>
      </c>
      <c r="R1341" s="16">
        <f t="shared" si="521"/>
        <v>1</v>
      </c>
      <c r="S1341" s="16">
        <f t="shared" si="522"/>
        <v>0</v>
      </c>
      <c r="T1341" s="16">
        <f t="shared" si="523"/>
        <v>0</v>
      </c>
      <c r="U1341" s="16">
        <f t="shared" si="524"/>
        <v>1</v>
      </c>
      <c r="V1341" s="16">
        <f t="shared" si="525"/>
        <v>0</v>
      </c>
      <c r="W1341" s="16">
        <f t="shared" si="526"/>
        <v>1</v>
      </c>
      <c r="X1341" s="16">
        <f t="shared" si="527"/>
        <v>0</v>
      </c>
      <c r="Y1341" s="16">
        <f t="shared" si="528"/>
        <v>1</v>
      </c>
      <c r="Z1341" s="16">
        <f t="shared" si="529"/>
        <v>0</v>
      </c>
      <c r="AA1341" s="16">
        <f t="shared" si="530"/>
        <v>0</v>
      </c>
      <c r="AB1341" s="17">
        <f t="shared" si="531"/>
        <v>1</v>
      </c>
      <c r="AC1341" s="15">
        <v>669.1</v>
      </c>
      <c r="AD1341" s="14">
        <f>AVERAGE(Tabela1[[#This Row],[202407-JUL]:[202506-JUN]])</f>
        <v>10</v>
      </c>
      <c r="AE1341" s="14">
        <f t="shared" si="532"/>
        <v>10</v>
      </c>
      <c r="AF1341" s="5">
        <v>0</v>
      </c>
      <c r="AG1341" s="6">
        <v>1970</v>
      </c>
      <c r="AH1341" s="37">
        <v>0</v>
      </c>
      <c r="AI1341" s="23">
        <f>SUM(Tabela1[[#This Row],[ESTOQUE RJ]:[ESTOQUE SC]])</f>
        <v>1970</v>
      </c>
      <c r="AJ1341" s="6">
        <v>0</v>
      </c>
      <c r="AK1341" s="37">
        <v>0</v>
      </c>
      <c r="AL1341" s="24">
        <f>SUM(Tabela1[[#This Row],[QTD CONTAINER]:[QTD FÁBRICA]])</f>
        <v>0</v>
      </c>
      <c r="AM1341" s="18">
        <f t="shared" si="533"/>
        <v>197</v>
      </c>
      <c r="AN1341" s="7">
        <f t="shared" si="534"/>
        <v>0</v>
      </c>
      <c r="AO1341" s="8">
        <f t="shared" si="535"/>
        <v>0</v>
      </c>
      <c r="AP1341" s="9">
        <f t="shared" si="536"/>
        <v>0</v>
      </c>
      <c r="AQ1341" s="25">
        <f t="shared" si="537"/>
        <v>197</v>
      </c>
      <c r="AR1341" s="18">
        <f t="shared" si="538"/>
        <v>197</v>
      </c>
      <c r="AS1341" s="7">
        <f t="shared" si="539"/>
        <v>0</v>
      </c>
      <c r="AT1341" s="8">
        <f t="shared" si="540"/>
        <v>0</v>
      </c>
      <c r="AU1341" s="9">
        <f t="shared" si="541"/>
        <v>0</v>
      </c>
      <c r="AV1341" s="10">
        <f t="shared" si="542"/>
        <v>197</v>
      </c>
      <c r="AW1341" s="22">
        <f t="shared" si="543"/>
        <v>0</v>
      </c>
      <c r="AX1341" s="5">
        <f t="shared" si="544"/>
        <v>0</v>
      </c>
      <c r="AY1341" s="4">
        <f>IF(
  AND(Tabela1[[#This Row],[GRUPO | ITEM]]="PALHETAS",NOT(OR(MID(Tabela1[[#This Row],[ITEM]],1,5)="YN-PF",MID(Tabela1[[#This Row],[ITEM]],1,5)="YN-PC"))),
  0,
  IF(
    ROUNDUP(
      IF(
        IF(D1341="A",13-SUM(AR1341:AU1341),IF(D1341="B",11-SUM(AR1341:AU1341),IF(D1341="C",7-SUM(AR1341:AU1341))))
        &lt;0,
        0,
        IF(D1341="A",13-SUM(AR1341:AU1341),IF(D1341="B",11-SUM(AR1341:AU1341),IF(D1341="C",7-SUM(AR1341:AU1341))))
      )
      *AE1341/C1341, 0
    )
    *C1341 = 0,
    0,
    ROUNDUP(
      IF(
        IF(D1341="A",13-SUM(AR1341:AU1341),IF(D1341="B",11-SUM(AR1341:AU1341),IF(D1341="C",7-SUM(AR1341:AU1341))))
        &lt;0,
        0,
        IF(D1341="A",13-SUM(AR1341:AU1341),IF(D1341="B",11-SUM(AR1341:AU1341),IF(D1341="C",7-SUM(AR1341:AU1341))))
      )
      *AE1341/C1341, 0
    ) *C1341
  )
)</f>
        <v>0</v>
      </c>
      <c r="AZ1341" s="26">
        <f>IF(OR(COUNTIF(AB1341,"&gt;="&amp;1.5)+COUNTIF(AA1341,"&gt;="&amp;1.5)+COUNTIF(Z1341,"&gt;="&amp;1.5)+COUNTIF(Y1341,"&gt;="&amp;1.5)+COUNTIF(X1341,"&gt;="&amp;1.5)&gt;=2,COUNTIF(AB1341,"&gt;="&amp;2)&gt;=1,AND(AA1341&gt;=1.5,AB1341&lt;=0.3,AI1341=0)),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+IFERROR(BA1341*C1341,0),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+IFERROR(BA1341*C1341,0),
IFERROR(AVERAGEIF(Tabela1[[#This Row],[COMPRA PADRÃO]:[COMPRA &gt;30%]],"&gt;"&amp;0,Tabela1[[#This Row],[COMPRA PADRÃO]:[COMPRA &gt;30%]]),
0))/Tabela1[[#This Row],[U/CX]],0)*Tabela1[[#This Row],[U/CX]])</f>
        <v>0</v>
      </c>
      <c r="BA1341" s="36"/>
      <c r="BB1341" s="19"/>
      <c r="BC1341" s="5"/>
      <c r="BD1341" s="43">
        <f t="shared" si="545"/>
        <v>0.18867924528301888</v>
      </c>
      <c r="BE1341" s="44">
        <f>Tabela1[[#This Row],[MÉDIA DIÁRIA]]*180</f>
        <v>33.962264150943398</v>
      </c>
      <c r="BF1341" s="44">
        <f>Tabela1[[#This Row],[MÉDIA DIÁRIA]]*IF(Tabela1[[#This Row],[ABC FAT]]="A",(13*22),IF(Tabela1[[#This Row],[ABC FAT]]="B",(9*22),IF(Tabela1[[#This Row],[ABC FAT]]="C",(3*22),0)))</f>
        <v>12.452830188679247</v>
      </c>
      <c r="BG1341" s="44">
        <f>SUM(Tabela1[[#This Row],[ESTOQUE TOTAL]],Tabela1[[#This Row],[TRÂNSITO TOTAL]])</f>
        <v>1970</v>
      </c>
      <c r="BH134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2.9444444444444443E-2</v>
      </c>
    </row>
    <row r="1342" spans="1:61" x14ac:dyDescent="0.2">
      <c r="A1342" s="4" t="s">
        <v>1015</v>
      </c>
      <c r="B1342" s="4" t="s">
        <v>1298</v>
      </c>
      <c r="C1342" s="4">
        <v>10</v>
      </c>
      <c r="D1342" s="4" t="s">
        <v>85</v>
      </c>
      <c r="E1342" s="5"/>
      <c r="F1342" s="4"/>
      <c r="G1342" s="4">
        <v>10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13">
        <f t="shared" si="520"/>
        <v>0</v>
      </c>
      <c r="R1342" s="16">
        <f t="shared" si="521"/>
        <v>0</v>
      </c>
      <c r="S1342" s="16">
        <f t="shared" si="522"/>
        <v>1</v>
      </c>
      <c r="T1342" s="16">
        <f t="shared" si="523"/>
        <v>0</v>
      </c>
      <c r="U1342" s="16">
        <f t="shared" si="524"/>
        <v>0</v>
      </c>
      <c r="V1342" s="16">
        <f t="shared" si="525"/>
        <v>0</v>
      </c>
      <c r="W1342" s="16">
        <f t="shared" si="526"/>
        <v>0</v>
      </c>
      <c r="X1342" s="16">
        <f t="shared" si="527"/>
        <v>0</v>
      </c>
      <c r="Y1342" s="16">
        <f t="shared" si="528"/>
        <v>0</v>
      </c>
      <c r="Z1342" s="16">
        <f t="shared" si="529"/>
        <v>0</v>
      </c>
      <c r="AA1342" s="16">
        <f t="shared" si="530"/>
        <v>0</v>
      </c>
      <c r="AB1342" s="17">
        <f t="shared" si="531"/>
        <v>0</v>
      </c>
      <c r="AC1342" s="15">
        <v>1850.3</v>
      </c>
      <c r="AD1342" s="14">
        <f>AVERAGE(Tabela1[[#This Row],[202407-JUL]:[202506-JUN]])</f>
        <v>10</v>
      </c>
      <c r="AE1342" s="14">
        <f t="shared" si="532"/>
        <v>10</v>
      </c>
      <c r="AF1342" s="5">
        <v>0</v>
      </c>
      <c r="AG1342" s="6">
        <v>397</v>
      </c>
      <c r="AH1342" s="37">
        <v>0</v>
      </c>
      <c r="AI1342" s="23">
        <f>SUM(Tabela1[[#This Row],[ESTOQUE RJ]:[ESTOQUE SC]])</f>
        <v>397</v>
      </c>
      <c r="AJ1342" s="6">
        <v>0</v>
      </c>
      <c r="AK1342" s="37">
        <v>0</v>
      </c>
      <c r="AL1342" s="24">
        <f>SUM(Tabela1[[#This Row],[QTD CONTAINER]:[QTD FÁBRICA]])</f>
        <v>0</v>
      </c>
      <c r="AM1342" s="18">
        <f t="shared" si="533"/>
        <v>39.700000000000003</v>
      </c>
      <c r="AN1342" s="7">
        <f t="shared" si="534"/>
        <v>0</v>
      </c>
      <c r="AO1342" s="8">
        <f t="shared" si="535"/>
        <v>0</v>
      </c>
      <c r="AP1342" s="9">
        <f t="shared" si="536"/>
        <v>0</v>
      </c>
      <c r="AQ1342" s="25">
        <f t="shared" si="537"/>
        <v>39.700000000000003</v>
      </c>
      <c r="AR1342" s="18">
        <f t="shared" si="538"/>
        <v>39.700000000000003</v>
      </c>
      <c r="AS1342" s="7">
        <f t="shared" si="539"/>
        <v>0</v>
      </c>
      <c r="AT1342" s="8">
        <f t="shared" si="540"/>
        <v>0</v>
      </c>
      <c r="AU1342" s="9">
        <f t="shared" si="541"/>
        <v>0</v>
      </c>
      <c r="AV1342" s="10">
        <f t="shared" si="542"/>
        <v>39.700000000000003</v>
      </c>
      <c r="AW1342" s="22">
        <f t="shared" si="543"/>
        <v>0</v>
      </c>
      <c r="AX1342" s="5">
        <f t="shared" si="544"/>
        <v>0</v>
      </c>
      <c r="AY1342" s="4">
        <f>IF(
  AND(Tabela1[[#This Row],[GRUPO | ITEM]]="PALHETAS",NOT(OR(MID(Tabela1[[#This Row],[ITEM]],1,5)="YN-PF",MID(Tabela1[[#This Row],[ITEM]],1,5)="YN-PC"))),
  0,
  IF(
    ROUNDUP(
      IF(
        IF(D1342="A",13-SUM(AR1342:AU1342),IF(D1342="B",11-SUM(AR1342:AU1342),IF(D1342="C",7-SUM(AR1342:AU1342))))
        &lt;0,
        0,
        IF(D1342="A",13-SUM(AR1342:AU1342),IF(D1342="B",11-SUM(AR1342:AU1342),IF(D1342="C",7-SUM(AR1342:AU1342))))
      )
      *AE1342/C1342, 0
    )
    *C1342 = 0,
    0,
    ROUNDUP(
      IF(
        IF(D1342="A",13-SUM(AR1342:AU1342),IF(D1342="B",11-SUM(AR1342:AU1342),IF(D1342="C",7-SUM(AR1342:AU1342))))
        &lt;0,
        0,
        IF(D1342="A",13-SUM(AR1342:AU1342),IF(D1342="B",11-SUM(AR1342:AU1342),IF(D1342="C",7-SUM(AR1342:AU1342))))
      )
      *AE1342/C1342, 0
    ) *C1342
  )
)</f>
        <v>0</v>
      </c>
      <c r="AZ1342" s="26">
        <f>IF(OR(COUNTIF(AB1342,"&gt;="&amp;1.5)+COUNTIF(AA1342,"&gt;="&amp;1.5)+COUNTIF(Z1342,"&gt;="&amp;1.5)+COUNTIF(Y1342,"&gt;="&amp;1.5)+COUNTIF(X1342,"&gt;="&amp;1.5)&gt;=2,COUNTIF(AB1342,"&gt;="&amp;2)&gt;=1,AND(AA1342&gt;=1.5,AB1342&lt;=0.3,AI1342=0)),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+IFERROR(BA1342*C1342,0),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+IFERROR(BA1342*C1342,0),
IFERROR(AVERAGEIF(Tabela1[[#This Row],[COMPRA PADRÃO]:[COMPRA &gt;30%]],"&gt;"&amp;0,Tabela1[[#This Row],[COMPRA PADRÃO]:[COMPRA &gt;30%]]),
0))/Tabela1[[#This Row],[U/CX]],0)*Tabela1[[#This Row],[U/CX]])</f>
        <v>0</v>
      </c>
      <c r="BA1342" s="36"/>
      <c r="BB1342" s="19"/>
      <c r="BC1342" s="5"/>
      <c r="BD1342" s="43">
        <f t="shared" si="545"/>
        <v>3.7735849056603772E-2</v>
      </c>
      <c r="BE1342" s="44">
        <f>Tabela1[[#This Row],[MÉDIA DIÁRIA]]*180</f>
        <v>6.7924528301886786</v>
      </c>
      <c r="BF1342" s="44">
        <f>Tabela1[[#This Row],[MÉDIA DIÁRIA]]*IF(Tabela1[[#This Row],[ABC FAT]]="A",(13*22),IF(Tabela1[[#This Row],[ABC FAT]]="B",(9*22),IF(Tabela1[[#This Row],[ABC FAT]]="C",(3*22),0)))</f>
        <v>2.4905660377358489</v>
      </c>
      <c r="BG1342" s="44">
        <f>SUM(Tabela1[[#This Row],[ESTOQUE TOTAL]],Tabela1[[#This Row],[TRÂNSITO TOTAL]])</f>
        <v>397</v>
      </c>
      <c r="BH134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  <row r="1343" spans="1:61" x14ac:dyDescent="0.2">
      <c r="A1343" s="4" t="s">
        <v>31</v>
      </c>
      <c r="B1343" s="4" t="s">
        <v>1368</v>
      </c>
      <c r="C1343" s="4">
        <v>10</v>
      </c>
      <c r="D1343" s="4" t="s">
        <v>85</v>
      </c>
      <c r="E1343" s="5"/>
      <c r="F1343" s="4"/>
      <c r="G1343" s="4"/>
      <c r="H1343" s="4"/>
      <c r="I1343" s="4"/>
      <c r="J1343" s="4"/>
      <c r="K1343" s="4"/>
      <c r="L1343" s="4"/>
      <c r="M1343" s="4"/>
      <c r="N1343" s="4">
        <v>10</v>
      </c>
      <c r="O1343" s="4"/>
      <c r="P1343" s="4">
        <v>14</v>
      </c>
      <c r="Q1343" s="13">
        <f t="shared" si="520"/>
        <v>0</v>
      </c>
      <c r="R1343" s="16">
        <f t="shared" si="521"/>
        <v>0</v>
      </c>
      <c r="S1343" s="16">
        <f t="shared" si="522"/>
        <v>0</v>
      </c>
      <c r="T1343" s="16">
        <f t="shared" si="523"/>
        <v>0</v>
      </c>
      <c r="U1343" s="16">
        <f t="shared" si="524"/>
        <v>0</v>
      </c>
      <c r="V1343" s="16">
        <f t="shared" si="525"/>
        <v>0</v>
      </c>
      <c r="W1343" s="16">
        <f t="shared" si="526"/>
        <v>0</v>
      </c>
      <c r="X1343" s="16">
        <f t="shared" si="527"/>
        <v>0</v>
      </c>
      <c r="Y1343" s="16">
        <f t="shared" si="528"/>
        <v>0</v>
      </c>
      <c r="Z1343" s="16">
        <f t="shared" si="529"/>
        <v>0.83333333333333337</v>
      </c>
      <c r="AA1343" s="16">
        <f t="shared" si="530"/>
        <v>0</v>
      </c>
      <c r="AB1343" s="17">
        <f t="shared" si="531"/>
        <v>1.1666666666666667</v>
      </c>
      <c r="AC1343" s="15">
        <v>14150.35</v>
      </c>
      <c r="AD1343" s="14">
        <f>AVERAGE(Tabela1[[#This Row],[202407-JUL]:[202506-JUN]])</f>
        <v>12</v>
      </c>
      <c r="AE1343" s="14">
        <f t="shared" si="532"/>
        <v>12</v>
      </c>
      <c r="AF1343" s="5">
        <v>0</v>
      </c>
      <c r="AG1343" s="6">
        <v>472</v>
      </c>
      <c r="AH1343" s="37">
        <v>0</v>
      </c>
      <c r="AI1343" s="23">
        <f>SUM(Tabela1[[#This Row],[ESTOQUE RJ]:[ESTOQUE SC]])</f>
        <v>472</v>
      </c>
      <c r="AJ1343" s="6">
        <v>500</v>
      </c>
      <c r="AK1343" s="37">
        <v>0</v>
      </c>
      <c r="AL1343" s="24">
        <f>SUM(Tabela1[[#This Row],[QTD CONTAINER]:[QTD FÁBRICA]])</f>
        <v>500</v>
      </c>
      <c r="AM1343" s="18">
        <f t="shared" si="533"/>
        <v>39.333333333333336</v>
      </c>
      <c r="AN1343" s="7">
        <f t="shared" si="534"/>
        <v>0</v>
      </c>
      <c r="AO1343" s="8">
        <f t="shared" si="535"/>
        <v>41.666666666666664</v>
      </c>
      <c r="AP1343" s="9">
        <f t="shared" si="536"/>
        <v>0</v>
      </c>
      <c r="AQ1343" s="25">
        <f t="shared" si="537"/>
        <v>81</v>
      </c>
      <c r="AR1343" s="18">
        <f t="shared" si="538"/>
        <v>39.333333333333336</v>
      </c>
      <c r="AS1343" s="7">
        <f t="shared" si="539"/>
        <v>0</v>
      </c>
      <c r="AT1343" s="8">
        <f t="shared" si="540"/>
        <v>41.666666666666664</v>
      </c>
      <c r="AU1343" s="9">
        <f t="shared" si="541"/>
        <v>0</v>
      </c>
      <c r="AV1343" s="10">
        <f t="shared" si="542"/>
        <v>81</v>
      </c>
      <c r="AW1343" s="22">
        <f t="shared" si="543"/>
        <v>0</v>
      </c>
      <c r="AX1343" s="5">
        <f t="shared" si="544"/>
        <v>0</v>
      </c>
      <c r="AY1343" s="4">
        <f>IF(
  AND(Tabela1[[#This Row],[GRUPO | ITEM]]="PALHETAS",NOT(OR(MID(Tabela1[[#This Row],[ITEM]],1,5)="YN-PF",MID(Tabela1[[#This Row],[ITEM]],1,5)="YN-PC"))),
  0,
  IF(
    ROUNDUP(
      IF(
        IF(D1343="A",13-SUM(AR1343:AU1343),IF(D1343="B",11-SUM(AR1343:AU1343),IF(D1343="C",7-SUM(AR1343:AU1343))))
        &lt;0,
        0,
        IF(D1343="A",13-SUM(AR1343:AU1343),IF(D1343="B",11-SUM(AR1343:AU1343),IF(D1343="C",7-SUM(AR1343:AU1343))))
      )
      *AE1343/C1343, 0
    )
    *C1343 = 0,
    0,
    ROUNDUP(
      IF(
        IF(D1343="A",13-SUM(AR1343:AU1343),IF(D1343="B",11-SUM(AR1343:AU1343),IF(D1343="C",7-SUM(AR1343:AU1343))))
        &lt;0,
        0,
        IF(D1343="A",13-SUM(AR1343:AU1343),IF(D1343="B",11-SUM(AR1343:AU1343),IF(D1343="C",7-SUM(AR1343:AU1343))))
      )
      *AE1343/C1343, 0
    ) *C1343
  )
)</f>
        <v>0</v>
      </c>
      <c r="AZ1343" s="26">
        <f>IF(OR(COUNTIF(AB1343,"&gt;="&amp;1.5)+COUNTIF(AA1343,"&gt;="&amp;1.5)+COUNTIF(Z1343,"&gt;="&amp;1.5)+COUNTIF(Y1343,"&gt;="&amp;1.5)+COUNTIF(X1343,"&gt;="&amp;1.5)&gt;=2,COUNTIF(AB1343,"&gt;="&amp;2)&gt;=1,AND(AA1343&gt;=1.5,AB1343&lt;=0.3,AI1343=0)),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+IFERROR(BA1343*C1343,0),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+IFERROR(BA1343*C1343,0),
IFERROR(AVERAGEIF(Tabela1[[#This Row],[COMPRA PADRÃO]:[COMPRA &gt;30%]],"&gt;"&amp;0,Tabela1[[#This Row],[COMPRA PADRÃO]:[COMPRA &gt;30%]]),
0))/Tabela1[[#This Row],[U/CX]],0)*Tabela1[[#This Row],[U/CX]])</f>
        <v>0</v>
      </c>
      <c r="BA1343" s="36"/>
      <c r="BB1343" s="19"/>
      <c r="BC1343" s="5"/>
      <c r="BD1343" s="43">
        <f t="shared" si="545"/>
        <v>9.056603773584905E-2</v>
      </c>
      <c r="BE1343" s="44">
        <f>Tabela1[[#This Row],[MÉDIA DIÁRIA]]*180</f>
        <v>16.30188679245283</v>
      </c>
      <c r="BF1343" s="44">
        <f>Tabela1[[#This Row],[MÉDIA DIÁRIA]]*IF(Tabela1[[#This Row],[ABC FAT]]="A",(13*22),IF(Tabela1[[#This Row],[ABC FAT]]="B",(9*22),IF(Tabela1[[#This Row],[ABC FAT]]="C",(3*22),0)))</f>
        <v>5.9773584905660373</v>
      </c>
      <c r="BG1343" s="44">
        <f>SUM(Tabela1[[#This Row],[ESTOQUE TOTAL]],Tabela1[[#This Row],[TRÂNSITO TOTAL]])</f>
        <v>972</v>
      </c>
      <c r="BH134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6.1342592592592594E-2</v>
      </c>
    </row>
    <row r="1344" spans="1:61" x14ac:dyDescent="0.2">
      <c r="A1344" s="4" t="s">
        <v>17</v>
      </c>
      <c r="B1344" s="4" t="s">
        <v>825</v>
      </c>
      <c r="C1344" s="4">
        <v>25</v>
      </c>
      <c r="D1344" s="4" t="s">
        <v>85</v>
      </c>
      <c r="E1344" s="5"/>
      <c r="F1344" s="4"/>
      <c r="G1344" s="4"/>
      <c r="H1344" s="4"/>
      <c r="I1344" s="4"/>
      <c r="J1344" s="4"/>
      <c r="K1344" s="4">
        <v>10</v>
      </c>
      <c r="L1344" s="4"/>
      <c r="M1344" s="4"/>
      <c r="N1344" s="4"/>
      <c r="O1344" s="4"/>
      <c r="P1344" s="4"/>
      <c r="Q1344" s="13">
        <f t="shared" si="520"/>
        <v>0</v>
      </c>
      <c r="R1344" s="16">
        <f t="shared" si="521"/>
        <v>0</v>
      </c>
      <c r="S1344" s="16">
        <f t="shared" si="522"/>
        <v>0</v>
      </c>
      <c r="T1344" s="16">
        <f t="shared" si="523"/>
        <v>0</v>
      </c>
      <c r="U1344" s="16">
        <f t="shared" si="524"/>
        <v>0</v>
      </c>
      <c r="V1344" s="16">
        <f t="shared" si="525"/>
        <v>0</v>
      </c>
      <c r="W1344" s="16">
        <f t="shared" si="526"/>
        <v>1</v>
      </c>
      <c r="X1344" s="16">
        <f t="shared" si="527"/>
        <v>0</v>
      </c>
      <c r="Y1344" s="16">
        <f t="shared" si="528"/>
        <v>0</v>
      </c>
      <c r="Z1344" s="16">
        <f t="shared" si="529"/>
        <v>0</v>
      </c>
      <c r="AA1344" s="16">
        <f t="shared" si="530"/>
        <v>0</v>
      </c>
      <c r="AB1344" s="17">
        <f t="shared" si="531"/>
        <v>0</v>
      </c>
      <c r="AC1344" s="15">
        <v>450.8</v>
      </c>
      <c r="AD1344" s="14">
        <f>AVERAGE(Tabela1[[#This Row],[202407-JUL]:[202506-JUN]])</f>
        <v>10</v>
      </c>
      <c r="AE1344" s="14">
        <f t="shared" si="532"/>
        <v>10</v>
      </c>
      <c r="AF1344" s="5">
        <v>0</v>
      </c>
      <c r="AG1344" s="6">
        <v>414</v>
      </c>
      <c r="AH1344" s="37">
        <v>0</v>
      </c>
      <c r="AI1344" s="23">
        <f>SUM(Tabela1[[#This Row],[ESTOQUE RJ]:[ESTOQUE SC]])</f>
        <v>414</v>
      </c>
      <c r="AJ1344" s="6">
        <v>0</v>
      </c>
      <c r="AK1344" s="37">
        <v>0</v>
      </c>
      <c r="AL1344" s="24">
        <f>SUM(Tabela1[[#This Row],[QTD CONTAINER]:[QTD FÁBRICA]])</f>
        <v>0</v>
      </c>
      <c r="AM1344" s="18">
        <f t="shared" si="533"/>
        <v>41.4</v>
      </c>
      <c r="AN1344" s="7">
        <f t="shared" si="534"/>
        <v>0</v>
      </c>
      <c r="AO1344" s="8">
        <f t="shared" si="535"/>
        <v>0</v>
      </c>
      <c r="AP1344" s="9">
        <f t="shared" si="536"/>
        <v>0</v>
      </c>
      <c r="AQ1344" s="25">
        <f t="shared" si="537"/>
        <v>41.4</v>
      </c>
      <c r="AR1344" s="18">
        <f t="shared" si="538"/>
        <v>41.4</v>
      </c>
      <c r="AS1344" s="7">
        <f t="shared" si="539"/>
        <v>0</v>
      </c>
      <c r="AT1344" s="8">
        <f t="shared" si="540"/>
        <v>0</v>
      </c>
      <c r="AU1344" s="9">
        <f t="shared" si="541"/>
        <v>0</v>
      </c>
      <c r="AV1344" s="10">
        <f t="shared" si="542"/>
        <v>41.4</v>
      </c>
      <c r="AW1344" s="22">
        <f t="shared" si="543"/>
        <v>0</v>
      </c>
      <c r="AX1344" s="5">
        <f t="shared" si="544"/>
        <v>0</v>
      </c>
      <c r="AY1344" s="4">
        <f>IF(
  AND(Tabela1[[#This Row],[GRUPO | ITEM]]="PALHETAS",NOT(OR(MID(Tabela1[[#This Row],[ITEM]],1,5)="YN-PF",MID(Tabela1[[#This Row],[ITEM]],1,5)="YN-PC"))),
  0,
  IF(
    ROUNDUP(
      IF(
        IF(D1344="A",13-SUM(AR1344:AU1344),IF(D1344="B",11-SUM(AR1344:AU1344),IF(D1344="C",7-SUM(AR1344:AU1344))))
        &lt;0,
        0,
        IF(D1344="A",13-SUM(AR1344:AU1344),IF(D1344="B",11-SUM(AR1344:AU1344),IF(D1344="C",7-SUM(AR1344:AU1344))))
      )
      *AE1344/C1344, 0
    )
    *C1344 = 0,
    0,
    ROUNDUP(
      IF(
        IF(D1344="A",13-SUM(AR1344:AU1344),IF(D1344="B",11-SUM(AR1344:AU1344),IF(D1344="C",7-SUM(AR1344:AU1344))))
        &lt;0,
        0,
        IF(D1344="A",13-SUM(AR1344:AU1344),IF(D1344="B",11-SUM(AR1344:AU1344),IF(D1344="C",7-SUM(AR1344:AU1344))))
      )
      *AE1344/C1344, 0
    ) *C1344
  )
)</f>
        <v>0</v>
      </c>
      <c r="AZ1344" s="26">
        <f>IF(OR(COUNTIF(AB1344,"&gt;="&amp;1.5)+COUNTIF(AA1344,"&gt;="&amp;1.5)+COUNTIF(Z1344,"&gt;="&amp;1.5)+COUNTIF(Y1344,"&gt;="&amp;1.5)+COUNTIF(X1344,"&gt;="&amp;1.5)&gt;=2,COUNTIF(AB1344,"&gt;="&amp;2)&gt;=1,AND(AA1344&gt;=1.5,AB1344&lt;=0.3,AI1344=0)),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+IFERROR(BA1344*C1344,0),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+IFERROR(BA1344*C1344,0),
IFERROR(AVERAGEIF(Tabela1[[#This Row],[COMPRA PADRÃO]:[COMPRA &gt;30%]],"&gt;"&amp;0,Tabela1[[#This Row],[COMPRA PADRÃO]:[COMPRA &gt;30%]]),
0))/Tabela1[[#This Row],[U/CX]],0)*Tabela1[[#This Row],[U/CX]])</f>
        <v>0</v>
      </c>
      <c r="BA1344" s="36"/>
      <c r="BB1344" s="19"/>
      <c r="BC1344" s="5"/>
      <c r="BD1344" s="43">
        <f t="shared" si="545"/>
        <v>3.7735849056603772E-2</v>
      </c>
      <c r="BE1344" s="44">
        <f>Tabela1[[#This Row],[MÉDIA DIÁRIA]]*180</f>
        <v>6.7924528301886786</v>
      </c>
      <c r="BF1344" s="44">
        <f>Tabela1[[#This Row],[MÉDIA DIÁRIA]]*IF(Tabela1[[#This Row],[ABC FAT]]="A",(13*22),IF(Tabela1[[#This Row],[ABC FAT]]="B",(9*22),IF(Tabela1[[#This Row],[ABC FAT]]="C",(3*22),0)))</f>
        <v>2.4905660377358489</v>
      </c>
      <c r="BG1344" s="44">
        <f>SUM(Tabela1[[#This Row],[ESTOQUE TOTAL]],Tabela1[[#This Row],[TRÂNSITO TOTAL]])</f>
        <v>414</v>
      </c>
      <c r="BH134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  <row r="1345" spans="1:61" x14ac:dyDescent="0.2">
      <c r="A1345" s="4" t="s">
        <v>39</v>
      </c>
      <c r="B1345" s="4" t="s">
        <v>1213</v>
      </c>
      <c r="C1345" s="4">
        <v>20</v>
      </c>
      <c r="D1345" s="4" t="s">
        <v>85</v>
      </c>
      <c r="E1345" s="5"/>
      <c r="F1345" s="4"/>
      <c r="G1345" s="4"/>
      <c r="H1345" s="4"/>
      <c r="I1345" s="4"/>
      <c r="J1345" s="4"/>
      <c r="K1345" s="4"/>
      <c r="L1345" s="4"/>
      <c r="M1345" s="4">
        <v>20</v>
      </c>
      <c r="N1345" s="4">
        <v>2</v>
      </c>
      <c r="O1345" s="4">
        <v>10</v>
      </c>
      <c r="P1345" s="4">
        <v>6</v>
      </c>
      <c r="Q1345" s="13">
        <f t="shared" si="520"/>
        <v>0</v>
      </c>
      <c r="R1345" s="16">
        <f t="shared" si="521"/>
        <v>0</v>
      </c>
      <c r="S1345" s="16">
        <f t="shared" si="522"/>
        <v>0</v>
      </c>
      <c r="T1345" s="16">
        <f t="shared" si="523"/>
        <v>0</v>
      </c>
      <c r="U1345" s="16">
        <f t="shared" si="524"/>
        <v>0</v>
      </c>
      <c r="V1345" s="16">
        <f t="shared" si="525"/>
        <v>0</v>
      </c>
      <c r="W1345" s="16">
        <f t="shared" si="526"/>
        <v>0</v>
      </c>
      <c r="X1345" s="16">
        <f t="shared" si="527"/>
        <v>0</v>
      </c>
      <c r="Y1345" s="16">
        <f t="shared" si="528"/>
        <v>2.1052631578947367</v>
      </c>
      <c r="Z1345" s="16">
        <f t="shared" si="529"/>
        <v>0.21052631578947367</v>
      </c>
      <c r="AA1345" s="16">
        <f t="shared" si="530"/>
        <v>1.0526315789473684</v>
      </c>
      <c r="AB1345" s="17">
        <f t="shared" si="531"/>
        <v>0.63157894736842102</v>
      </c>
      <c r="AC1345" s="15">
        <v>4106.3</v>
      </c>
      <c r="AD1345" s="14">
        <f>AVERAGE(Tabela1[[#This Row],[202407-JUL]:[202506-JUN]])</f>
        <v>9.5</v>
      </c>
      <c r="AE1345" s="14">
        <f t="shared" si="532"/>
        <v>12</v>
      </c>
      <c r="AF1345" s="5">
        <v>0</v>
      </c>
      <c r="AG1345" s="6">
        <v>961</v>
      </c>
      <c r="AH1345" s="37">
        <v>800</v>
      </c>
      <c r="AI1345" s="23">
        <f>SUM(Tabela1[[#This Row],[ESTOQUE RJ]:[ESTOQUE SC]])</f>
        <v>1761</v>
      </c>
      <c r="AJ1345" s="6">
        <v>0</v>
      </c>
      <c r="AK1345" s="37">
        <v>0</v>
      </c>
      <c r="AL1345" s="24">
        <f>SUM(Tabela1[[#This Row],[QTD CONTAINER]:[QTD FÁBRICA]])</f>
        <v>0</v>
      </c>
      <c r="AM1345" s="18">
        <f t="shared" si="533"/>
        <v>101.15789473684211</v>
      </c>
      <c r="AN1345" s="7">
        <f t="shared" si="534"/>
        <v>84.21052631578948</v>
      </c>
      <c r="AO1345" s="8">
        <f t="shared" si="535"/>
        <v>0</v>
      </c>
      <c r="AP1345" s="9">
        <f t="shared" si="536"/>
        <v>0</v>
      </c>
      <c r="AQ1345" s="25">
        <f t="shared" si="537"/>
        <v>185.36842105263159</v>
      </c>
      <c r="AR1345" s="18">
        <f t="shared" si="538"/>
        <v>80.083333333333329</v>
      </c>
      <c r="AS1345" s="7">
        <f t="shared" si="539"/>
        <v>66.666666666666671</v>
      </c>
      <c r="AT1345" s="8">
        <f t="shared" si="540"/>
        <v>0</v>
      </c>
      <c r="AU1345" s="9">
        <f t="shared" si="541"/>
        <v>0</v>
      </c>
      <c r="AV1345" s="10">
        <f t="shared" si="542"/>
        <v>146.75</v>
      </c>
      <c r="AW1345" s="22">
        <f t="shared" si="543"/>
        <v>0</v>
      </c>
      <c r="AX1345" s="5">
        <f t="shared" si="544"/>
        <v>0</v>
      </c>
      <c r="AY1345" s="4">
        <f>IF(
  AND(Tabela1[[#This Row],[GRUPO | ITEM]]="PALHETAS",NOT(OR(MID(Tabela1[[#This Row],[ITEM]],1,5)="YN-PF",MID(Tabela1[[#This Row],[ITEM]],1,5)="YN-PC"))),
  0,
  IF(
    ROUNDUP(
      IF(
        IF(D1345="A",13-SUM(AR1345:AU1345),IF(D1345="B",11-SUM(AR1345:AU1345),IF(D1345="C",7-SUM(AR1345:AU1345))))
        &lt;0,
        0,
        IF(D1345="A",13-SUM(AR1345:AU1345),IF(D1345="B",11-SUM(AR1345:AU1345),IF(D1345="C",7-SUM(AR1345:AU1345))))
      )
      *AE1345/C1345, 0
    )
    *C1345 = 0,
    0,
    ROUNDUP(
      IF(
        IF(D1345="A",13-SUM(AR1345:AU1345),IF(D1345="B",11-SUM(AR1345:AU1345),IF(D1345="C",7-SUM(AR1345:AU1345))))
        &lt;0,
        0,
        IF(D1345="A",13-SUM(AR1345:AU1345),IF(D1345="B",11-SUM(AR1345:AU1345),IF(D1345="C",7-SUM(AR1345:AU1345))))
      )
      *AE1345/C1345, 0
    ) *C1345
  )
)</f>
        <v>0</v>
      </c>
      <c r="AZ1345" s="26">
        <f>IF(OR(COUNTIF(AB1345,"&gt;="&amp;1.5)+COUNTIF(AA1345,"&gt;="&amp;1.5)+COUNTIF(Z1345,"&gt;="&amp;1.5)+COUNTIF(Y1345,"&gt;="&amp;1.5)+COUNTIF(X1345,"&gt;="&amp;1.5)&gt;=2,COUNTIF(AB1345,"&gt;="&amp;2)&gt;=1,AND(AA1345&gt;=1.5,AB1345&lt;=0.3,AI1345=0)),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+IFERROR(BA1345*C1345,0),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+IFERROR(BA1345*C1345,0),
IFERROR(AVERAGEIF(Tabela1[[#This Row],[COMPRA PADRÃO]:[COMPRA &gt;30%]],"&gt;"&amp;0,Tabela1[[#This Row],[COMPRA PADRÃO]:[COMPRA &gt;30%]]),
0))/Tabela1[[#This Row],[U/CX]],0)*Tabela1[[#This Row],[U/CX]])</f>
        <v>0</v>
      </c>
      <c r="BA1345" s="36"/>
      <c r="BB1345" s="19"/>
      <c r="BC1345" s="5"/>
      <c r="BD1345" s="43">
        <f t="shared" si="545"/>
        <v>0.14339622641509434</v>
      </c>
      <c r="BE1345" s="44">
        <f>Tabela1[[#This Row],[MÉDIA DIÁRIA]]*180</f>
        <v>25.811320754716981</v>
      </c>
      <c r="BF1345" s="44">
        <f>Tabela1[[#This Row],[MÉDIA DIÁRIA]]*IF(Tabela1[[#This Row],[ABC FAT]]="A",(13*22),IF(Tabela1[[#This Row],[ABC FAT]]="B",(9*22),IF(Tabela1[[#This Row],[ABC FAT]]="C",(3*22),0)))</f>
        <v>9.464150943396227</v>
      </c>
      <c r="BG1345" s="44">
        <f>SUM(Tabela1[[#This Row],[ESTOQUE TOTAL]],Tabela1[[#This Row],[TRÂNSITO TOTAL]])</f>
        <v>1761</v>
      </c>
      <c r="BH134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3.874269005847953E-2</v>
      </c>
    </row>
    <row r="1346" spans="1:61" x14ac:dyDescent="0.2">
      <c r="A1346" s="4" t="s">
        <v>39</v>
      </c>
      <c r="B1346" s="4" t="s">
        <v>1208</v>
      </c>
      <c r="C1346" s="4">
        <v>20</v>
      </c>
      <c r="D1346" s="4" t="s">
        <v>85</v>
      </c>
      <c r="E1346" s="5"/>
      <c r="F1346" s="4"/>
      <c r="G1346" s="4"/>
      <c r="H1346" s="4"/>
      <c r="I1346" s="4"/>
      <c r="J1346" s="4"/>
      <c r="K1346" s="4"/>
      <c r="L1346" s="4"/>
      <c r="M1346" s="4">
        <v>20</v>
      </c>
      <c r="N1346" s="4">
        <v>1</v>
      </c>
      <c r="O1346" s="4"/>
      <c r="P1346" s="4">
        <v>16</v>
      </c>
      <c r="Q1346" s="13">
        <f t="shared" ref="Q1346:Q1364" si="546">IFERROR(E1346/AVERAGE($E1346:$P1346),"")</f>
        <v>0</v>
      </c>
      <c r="R1346" s="16">
        <f t="shared" ref="R1346:R1364" si="547">IFERROR(F1346/AVERAGE($E1346:$P1346),"")</f>
        <v>0</v>
      </c>
      <c r="S1346" s="16">
        <f t="shared" ref="S1346:S1364" si="548">IFERROR(G1346/AVERAGE($E1346:$P1346),"")</f>
        <v>0</v>
      </c>
      <c r="T1346" s="16">
        <f t="shared" ref="T1346:T1364" si="549">IFERROR(H1346/AVERAGE($E1346:$P1346),"")</f>
        <v>0</v>
      </c>
      <c r="U1346" s="16">
        <f t="shared" ref="U1346:U1364" si="550">IFERROR(I1346/AVERAGE($E1346:$P1346),"")</f>
        <v>0</v>
      </c>
      <c r="V1346" s="16">
        <f t="shared" ref="V1346:V1364" si="551">IFERROR(J1346/AVERAGE($E1346:$P1346),"")</f>
        <v>0</v>
      </c>
      <c r="W1346" s="16">
        <f t="shared" ref="W1346:W1364" si="552">IFERROR(K1346/AVERAGE($E1346:$P1346),"")</f>
        <v>0</v>
      </c>
      <c r="X1346" s="16">
        <f t="shared" ref="X1346:X1364" si="553">IFERROR(L1346/AVERAGE($E1346:$P1346),"")</f>
        <v>0</v>
      </c>
      <c r="Y1346" s="16">
        <f t="shared" ref="Y1346:Y1364" si="554">IFERROR(M1346/AVERAGE($E1346:$P1346),"")</f>
        <v>1.6216216216216215</v>
      </c>
      <c r="Z1346" s="16">
        <f t="shared" ref="Z1346:Z1364" si="555">IFERROR(N1346/AVERAGE($E1346:$P1346),"")</f>
        <v>8.1081081081081072E-2</v>
      </c>
      <c r="AA1346" s="16">
        <f t="shared" ref="AA1346:AA1364" si="556">IFERROR(O1346/AVERAGE($E1346:$P1346),"")</f>
        <v>0</v>
      </c>
      <c r="AB1346" s="17">
        <f t="shared" ref="AB1346:AB1364" si="557">IFERROR(P1346/AVERAGE($E1346:$P1346),"")</f>
        <v>1.2972972972972971</v>
      </c>
      <c r="AC1346" s="15">
        <v>4005.25</v>
      </c>
      <c r="AD1346" s="14">
        <f>AVERAGE(Tabela1[[#This Row],[202407-JUL]:[202506-JUN]])</f>
        <v>12.333333333333334</v>
      </c>
      <c r="AE1346" s="14">
        <f t="shared" ref="AE1346:AE1364" si="558">IFERROR(AVERAGEIF(Q1346:AB1346,"&gt;"&amp;0.3,E1346:P1346),0)</f>
        <v>18</v>
      </c>
      <c r="AF1346" s="5">
        <v>0</v>
      </c>
      <c r="AG1346" s="6">
        <v>962</v>
      </c>
      <c r="AH1346" s="37">
        <v>800</v>
      </c>
      <c r="AI1346" s="23">
        <f>SUM(Tabela1[[#This Row],[ESTOQUE RJ]:[ESTOQUE SC]])</f>
        <v>1762</v>
      </c>
      <c r="AJ1346" s="6">
        <v>0</v>
      </c>
      <c r="AK1346" s="37">
        <v>0</v>
      </c>
      <c r="AL1346" s="24">
        <f>SUM(Tabela1[[#This Row],[QTD CONTAINER]:[QTD FÁBRICA]])</f>
        <v>0</v>
      </c>
      <c r="AM1346" s="18">
        <f t="shared" ref="AM1346:AM1364" si="559">AG1346/AD1346</f>
        <v>78</v>
      </c>
      <c r="AN1346" s="7">
        <f t="shared" ref="AN1346:AN1364" si="560">AH1346/AD1346</f>
        <v>64.864864864864856</v>
      </c>
      <c r="AO1346" s="8">
        <f t="shared" ref="AO1346:AO1364" si="561">AJ1346/AD1346</f>
        <v>0</v>
      </c>
      <c r="AP1346" s="9">
        <f t="shared" ref="AP1346:AP1364" si="562">AK1346/AD1346</f>
        <v>0</v>
      </c>
      <c r="AQ1346" s="25">
        <f t="shared" ref="AQ1346:AQ1364" si="563">SUM(AM1346:AP1346)</f>
        <v>142.86486486486484</v>
      </c>
      <c r="AR1346" s="18">
        <f t="shared" ref="AR1346:AR1364" si="564">AG1346/AE1346</f>
        <v>53.444444444444443</v>
      </c>
      <c r="AS1346" s="7">
        <f t="shared" ref="AS1346:AS1364" si="565">AH1346/AE1346</f>
        <v>44.444444444444443</v>
      </c>
      <c r="AT1346" s="8">
        <f t="shared" ref="AT1346:AT1364" si="566">AJ1346/AE1346</f>
        <v>0</v>
      </c>
      <c r="AU1346" s="9">
        <f t="shared" ref="AU1346:AU1364" si="567">AK1346/AE1346</f>
        <v>0</v>
      </c>
      <c r="AV1346" s="10">
        <f t="shared" ref="AV1346:AV1364" si="568">SUM(AR1346:AU1346)</f>
        <v>97.888888888888886</v>
      </c>
      <c r="AW1346" s="22">
        <f t="shared" ref="AW1346:AW1364" si="569">IFERROR(AZ1346/AVERAGE(AD1346:AE1346),0)</f>
        <v>0</v>
      </c>
      <c r="AX1346" s="5">
        <f t="shared" ref="AX1346:AX1364" si="570">IF(
  AND(A1346="PALHETAS",NOT(OR(MID(B1346,1,5)="YN-PF",MID(B1346,1,5)="YN-PC"))),
  0,
  IF(
    ROUNDUP(
      IF(
        IF(D1346="A",13-SUM(AM1346:AP1346),IF(D1346="B",11-SUM(AM1346:AP1346),IF(D1346="C",7-SUM(AM1346:AP1346))))
        &lt;0,
        0,
        IF(D1346="A",13-SUM(AM1346:AP1346),IF(D1346="B",11-SUM(AM1346:AP1346),IF(D1346="C",7-SUM(AM1346:AP1346))))
      )
      *AD1346/C1346,
      0
    )*C1346 = 0,
    0,
    ROUNDUP(
      IF(
        IF(D1346="A",13-SUM(AM1346:AP1346),IF(D1346="B",11-SUM(AM1346:AP1346),IF(D1346="C",7-SUM(AM1346:AP1346))))
        &lt;0,
        0,
        IF(D1346="A",13-SUM(AM1346:AP1346),IF(D1346="B",11-SUM(AM1346:AP1346),IF(D1346="C",7-SUM(AM1346:AP1346))))
      )
      *AD1346/C1346,
      0
    )*C1346
  )
)</f>
        <v>0</v>
      </c>
      <c r="AY1346" s="4">
        <f>IF(
  AND(Tabela1[[#This Row],[GRUPO | ITEM]]="PALHETAS",NOT(OR(MID(Tabela1[[#This Row],[ITEM]],1,5)="YN-PF",MID(Tabela1[[#This Row],[ITEM]],1,5)="YN-PC"))),
  0,
  IF(
    ROUNDUP(
      IF(
        IF(D1346="A",13-SUM(AR1346:AU1346),IF(D1346="B",11-SUM(AR1346:AU1346),IF(D1346="C",7-SUM(AR1346:AU1346))))
        &lt;0,
        0,
        IF(D1346="A",13-SUM(AR1346:AU1346),IF(D1346="B",11-SUM(AR1346:AU1346),IF(D1346="C",7-SUM(AR1346:AU1346))))
      )
      *AE1346/C1346, 0
    )
    *C1346 = 0,
    0,
    ROUNDUP(
      IF(
        IF(D1346="A",13-SUM(AR1346:AU1346),IF(D1346="B",11-SUM(AR1346:AU1346),IF(D1346="C",7-SUM(AR1346:AU1346))))
        &lt;0,
        0,
        IF(D1346="A",13-SUM(AR1346:AU1346),IF(D1346="B",11-SUM(AR1346:AU1346),IF(D1346="C",7-SUM(AR1346:AU1346))))
      )
      *AE1346/C1346, 0
    ) *C1346
  )
)</f>
        <v>0</v>
      </c>
      <c r="AZ1346" s="26">
        <f>IF(OR(COUNTIF(AB1346,"&gt;="&amp;1.5)+COUNTIF(AA1346,"&gt;="&amp;1.5)+COUNTIF(Z1346,"&gt;="&amp;1.5)+COUNTIF(Y1346,"&gt;="&amp;1.5)+COUNTIF(X1346,"&gt;="&amp;1.5)&gt;=2,COUNTIF(AB1346,"&gt;="&amp;2)&gt;=1,AND(AA1346&gt;=1.5,AB1346&lt;=0.3,AI1346=0)),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+IFERROR(BA1346*C1346,0),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+IFERROR(BA1346*C1346,0),
IFERROR(AVERAGEIF(Tabela1[[#This Row],[COMPRA PADRÃO]:[COMPRA &gt;30%]],"&gt;"&amp;0,Tabela1[[#This Row],[COMPRA PADRÃO]:[COMPRA &gt;30%]]),
0))/Tabela1[[#This Row],[U/CX]],0)*Tabela1[[#This Row],[U/CX]])</f>
        <v>0</v>
      </c>
      <c r="BA1346" s="36"/>
      <c r="BB1346" s="19"/>
      <c r="BC1346" s="41"/>
      <c r="BD1346" s="43">
        <f t="shared" ref="BD1346:BD1364" si="571">SUM(E1346,F1346,G1346,H1346,I1346,J1346,K1346,L1346,M1346,N1346,O1346,P1346)/265</f>
        <v>0.13962264150943396</v>
      </c>
      <c r="BE1346" s="44">
        <f>Tabela1[[#This Row],[MÉDIA DIÁRIA]]*180</f>
        <v>25.132075471698112</v>
      </c>
      <c r="BF1346" s="44">
        <f>Tabela1[[#This Row],[MÉDIA DIÁRIA]]*IF(Tabela1[[#This Row],[ABC FAT]]="A",(13*22),IF(Tabela1[[#This Row],[ABC FAT]]="B",(9*22),IF(Tabela1[[#This Row],[ABC FAT]]="C",(3*22),0)))</f>
        <v>9.2150943396226417</v>
      </c>
      <c r="BG1346" s="44">
        <f>SUM(Tabela1[[#This Row],[ESTOQUE TOTAL]],Tabela1[[#This Row],[TRÂNSITO TOTAL]])</f>
        <v>1762</v>
      </c>
      <c r="BH134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3.9789789789789788E-2</v>
      </c>
    </row>
    <row r="1347" spans="1:61" x14ac:dyDescent="0.2">
      <c r="A1347" s="4" t="s">
        <v>269</v>
      </c>
      <c r="B1347" s="4" t="s">
        <v>1400</v>
      </c>
      <c r="C1347" s="4">
        <v>50</v>
      </c>
      <c r="D1347" s="4" t="s">
        <v>85</v>
      </c>
      <c r="E1347" s="5"/>
      <c r="F1347" s="4"/>
      <c r="G1347" s="4"/>
      <c r="H1347" s="4"/>
      <c r="I1347" s="4"/>
      <c r="J1347" s="4"/>
      <c r="K1347" s="4"/>
      <c r="L1347" s="4"/>
      <c r="M1347" s="4"/>
      <c r="N1347" s="4"/>
      <c r="O1347" s="4">
        <v>4</v>
      </c>
      <c r="P1347" s="4"/>
      <c r="Q1347" s="13">
        <f t="shared" si="546"/>
        <v>0</v>
      </c>
      <c r="R1347" s="16">
        <f t="shared" si="547"/>
        <v>0</v>
      </c>
      <c r="S1347" s="16">
        <f t="shared" si="548"/>
        <v>0</v>
      </c>
      <c r="T1347" s="16">
        <f t="shared" si="549"/>
        <v>0</v>
      </c>
      <c r="U1347" s="16">
        <f t="shared" si="550"/>
        <v>0</v>
      </c>
      <c r="V1347" s="16">
        <f t="shared" si="551"/>
        <v>0</v>
      </c>
      <c r="W1347" s="16">
        <f t="shared" si="552"/>
        <v>0</v>
      </c>
      <c r="X1347" s="16">
        <f t="shared" si="553"/>
        <v>0</v>
      </c>
      <c r="Y1347" s="16">
        <f t="shared" si="554"/>
        <v>0</v>
      </c>
      <c r="Z1347" s="16">
        <f t="shared" si="555"/>
        <v>0</v>
      </c>
      <c r="AA1347" s="16">
        <f t="shared" si="556"/>
        <v>1</v>
      </c>
      <c r="AB1347" s="17">
        <f t="shared" si="557"/>
        <v>0</v>
      </c>
      <c r="AC1347" s="15">
        <v>170</v>
      </c>
      <c r="AD1347" s="14">
        <f>AVERAGE(Tabela1[[#This Row],[202407-JUL]:[202506-JUN]])</f>
        <v>4</v>
      </c>
      <c r="AE1347" s="14">
        <f t="shared" si="558"/>
        <v>4</v>
      </c>
      <c r="AF1347" s="5">
        <v>0</v>
      </c>
      <c r="AG1347" s="6">
        <v>195</v>
      </c>
      <c r="AH1347" s="37">
        <v>0</v>
      </c>
      <c r="AI1347" s="23">
        <f>SUM(Tabela1[[#This Row],[ESTOQUE RJ]:[ESTOQUE SC]])</f>
        <v>195</v>
      </c>
      <c r="AJ1347" s="6">
        <v>0</v>
      </c>
      <c r="AK1347" s="37">
        <v>0</v>
      </c>
      <c r="AL1347" s="24">
        <f>SUM(Tabela1[[#This Row],[QTD CONTAINER]:[QTD FÁBRICA]])</f>
        <v>0</v>
      </c>
      <c r="AM1347" s="18">
        <f t="shared" si="559"/>
        <v>48.75</v>
      </c>
      <c r="AN1347" s="7">
        <f t="shared" si="560"/>
        <v>0</v>
      </c>
      <c r="AO1347" s="8">
        <f t="shared" si="561"/>
        <v>0</v>
      </c>
      <c r="AP1347" s="9">
        <f t="shared" si="562"/>
        <v>0</v>
      </c>
      <c r="AQ1347" s="25">
        <f t="shared" si="563"/>
        <v>48.75</v>
      </c>
      <c r="AR1347" s="18">
        <f t="shared" si="564"/>
        <v>48.75</v>
      </c>
      <c r="AS1347" s="7">
        <f t="shared" si="565"/>
        <v>0</v>
      </c>
      <c r="AT1347" s="8">
        <f t="shared" si="566"/>
        <v>0</v>
      </c>
      <c r="AU1347" s="9">
        <f t="shared" si="567"/>
        <v>0</v>
      </c>
      <c r="AV1347" s="10">
        <f t="shared" si="568"/>
        <v>48.75</v>
      </c>
      <c r="AW1347" s="22">
        <f t="shared" si="569"/>
        <v>0</v>
      </c>
      <c r="AX1347" s="5">
        <f t="shared" si="570"/>
        <v>0</v>
      </c>
      <c r="AY1347" s="4">
        <f>IF(
  AND(Tabela1[[#This Row],[GRUPO | ITEM]]="PALHETAS",NOT(OR(MID(Tabela1[[#This Row],[ITEM]],1,5)="YN-PF",MID(Tabela1[[#This Row],[ITEM]],1,5)="YN-PC"))),
  0,
  IF(
    ROUNDUP(
      IF(
        IF(D1347="A",13-SUM(AR1347:AU1347),IF(D1347="B",11-SUM(AR1347:AU1347),IF(D1347="C",7-SUM(AR1347:AU1347))))
        &lt;0,
        0,
        IF(D1347="A",13-SUM(AR1347:AU1347),IF(D1347="B",11-SUM(AR1347:AU1347),IF(D1347="C",7-SUM(AR1347:AU1347))))
      )
      *AE1347/C1347, 0
    )
    *C1347 = 0,
    0,
    ROUNDUP(
      IF(
        IF(D1347="A",13-SUM(AR1347:AU1347),IF(D1347="B",11-SUM(AR1347:AU1347),IF(D1347="C",7-SUM(AR1347:AU1347))))
        &lt;0,
        0,
        IF(D1347="A",13-SUM(AR1347:AU1347),IF(D1347="B",11-SUM(AR1347:AU1347),IF(D1347="C",7-SUM(AR1347:AU1347))))
      )
      *AE1347/C1347, 0
    ) *C1347
  )
)</f>
        <v>0</v>
      </c>
      <c r="AZ1347" s="26">
        <f>IF(OR(COUNTIF(AB1347,"&gt;="&amp;1.5)+COUNTIF(AA1347,"&gt;="&amp;1.5)+COUNTIF(Z1347,"&gt;="&amp;1.5)+COUNTIF(Y1347,"&gt;="&amp;1.5)+COUNTIF(X1347,"&gt;="&amp;1.5)&gt;=2,COUNTIF(AB1347,"&gt;="&amp;2)&gt;=1,AND(AA1347&gt;=1.5,AB1347&lt;=0.3,AI1347=0)),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+IFERROR(BA1347*C1347,0),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+IFERROR(BA1347*C1347,0),
IFERROR(AVERAGEIF(Tabela1[[#This Row],[COMPRA PADRÃO]:[COMPRA &gt;30%]],"&gt;"&amp;0,Tabela1[[#This Row],[COMPRA PADRÃO]:[COMPRA &gt;30%]]),
0))/Tabela1[[#This Row],[U/CX]],0)*Tabela1[[#This Row],[U/CX]])</f>
        <v>0</v>
      </c>
      <c r="BA1347" s="39"/>
      <c r="BB1347" s="33"/>
      <c r="BC1347" s="42"/>
      <c r="BD1347" s="43">
        <f t="shared" si="571"/>
        <v>1.509433962264151E-2</v>
      </c>
      <c r="BE1347" s="44">
        <f>Tabela1[[#This Row],[MÉDIA DIÁRIA]]*180</f>
        <v>2.7169811320754715</v>
      </c>
      <c r="BF1347" s="44">
        <f>Tabela1[[#This Row],[MÉDIA DIÁRIA]]*IF(Tabela1[[#This Row],[ABC FAT]]="A",(13*22),IF(Tabela1[[#This Row],[ABC FAT]]="B",(9*22),IF(Tabela1[[#This Row],[ABC FAT]]="C",(3*22),0)))</f>
        <v>0.99622641509433962</v>
      </c>
      <c r="BG1347" s="44">
        <f>SUM(Tabela1[[#This Row],[ESTOQUE TOTAL]],Tabela1[[#This Row],[TRÂNSITO TOTAL]])</f>
        <v>195</v>
      </c>
      <c r="BH134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0.36805555555555558</v>
      </c>
    </row>
    <row r="1348" spans="1:61" x14ac:dyDescent="0.2">
      <c r="A1348" s="4" t="s">
        <v>39</v>
      </c>
      <c r="B1348" s="4" t="s">
        <v>1125</v>
      </c>
      <c r="C1348" s="4">
        <v>20</v>
      </c>
      <c r="D1348" s="4" t="s">
        <v>85</v>
      </c>
      <c r="E1348" s="5"/>
      <c r="F1348" s="4"/>
      <c r="G1348" s="4"/>
      <c r="H1348" s="4"/>
      <c r="I1348" s="4"/>
      <c r="J1348" s="4"/>
      <c r="K1348" s="4"/>
      <c r="L1348" s="4">
        <v>20</v>
      </c>
      <c r="M1348" s="4"/>
      <c r="N1348" s="4"/>
      <c r="O1348" s="4"/>
      <c r="P1348" s="4">
        <v>20</v>
      </c>
      <c r="Q1348" s="13">
        <f t="shared" si="546"/>
        <v>0</v>
      </c>
      <c r="R1348" s="16">
        <f t="shared" si="547"/>
        <v>0</v>
      </c>
      <c r="S1348" s="16">
        <f t="shared" si="548"/>
        <v>0</v>
      </c>
      <c r="T1348" s="16">
        <f t="shared" si="549"/>
        <v>0</v>
      </c>
      <c r="U1348" s="16">
        <f t="shared" si="550"/>
        <v>0</v>
      </c>
      <c r="V1348" s="16">
        <f t="shared" si="551"/>
        <v>0</v>
      </c>
      <c r="W1348" s="16">
        <f t="shared" si="552"/>
        <v>0</v>
      </c>
      <c r="X1348" s="16">
        <f t="shared" si="553"/>
        <v>1</v>
      </c>
      <c r="Y1348" s="16">
        <f t="shared" si="554"/>
        <v>0</v>
      </c>
      <c r="Z1348" s="16">
        <f t="shared" si="555"/>
        <v>0</v>
      </c>
      <c r="AA1348" s="16">
        <f t="shared" si="556"/>
        <v>0</v>
      </c>
      <c r="AB1348" s="17">
        <f t="shared" si="557"/>
        <v>1</v>
      </c>
      <c r="AC1348" s="15">
        <v>2527.1999999999998</v>
      </c>
      <c r="AD1348" s="14">
        <f>AVERAGE(Tabela1[[#This Row],[202407-JUL]:[202506-JUN]])</f>
        <v>20</v>
      </c>
      <c r="AE1348" s="14">
        <f t="shared" si="558"/>
        <v>20</v>
      </c>
      <c r="AF1348" s="5">
        <v>0</v>
      </c>
      <c r="AG1348" s="6">
        <v>1958</v>
      </c>
      <c r="AH1348" s="37">
        <v>0</v>
      </c>
      <c r="AI1348" s="23">
        <f>SUM(Tabela1[[#This Row],[ESTOQUE RJ]:[ESTOQUE SC]])</f>
        <v>1958</v>
      </c>
      <c r="AJ1348" s="6">
        <v>0</v>
      </c>
      <c r="AK1348" s="37">
        <v>0</v>
      </c>
      <c r="AL1348" s="24">
        <f>SUM(Tabela1[[#This Row],[QTD CONTAINER]:[QTD FÁBRICA]])</f>
        <v>0</v>
      </c>
      <c r="AM1348" s="18">
        <f t="shared" si="559"/>
        <v>97.9</v>
      </c>
      <c r="AN1348" s="7">
        <f t="shared" si="560"/>
        <v>0</v>
      </c>
      <c r="AO1348" s="8">
        <f t="shared" si="561"/>
        <v>0</v>
      </c>
      <c r="AP1348" s="9">
        <f t="shared" si="562"/>
        <v>0</v>
      </c>
      <c r="AQ1348" s="25">
        <f t="shared" si="563"/>
        <v>97.9</v>
      </c>
      <c r="AR1348" s="18">
        <f t="shared" si="564"/>
        <v>97.9</v>
      </c>
      <c r="AS1348" s="7">
        <f t="shared" si="565"/>
        <v>0</v>
      </c>
      <c r="AT1348" s="8">
        <f t="shared" si="566"/>
        <v>0</v>
      </c>
      <c r="AU1348" s="9">
        <f t="shared" si="567"/>
        <v>0</v>
      </c>
      <c r="AV1348" s="10">
        <f t="shared" si="568"/>
        <v>97.9</v>
      </c>
      <c r="AW1348" s="22">
        <f t="shared" si="569"/>
        <v>0</v>
      </c>
      <c r="AX1348" s="5">
        <f t="shared" si="570"/>
        <v>0</v>
      </c>
      <c r="AY1348" s="4">
        <f>IF(
  AND(Tabela1[[#This Row],[GRUPO | ITEM]]="PALHETAS",NOT(OR(MID(Tabela1[[#This Row],[ITEM]],1,5)="YN-PF",MID(Tabela1[[#This Row],[ITEM]],1,5)="YN-PC"))),
  0,
  IF(
    ROUNDUP(
      IF(
        IF(D1348="A",13-SUM(AR1348:AU1348),IF(D1348="B",11-SUM(AR1348:AU1348),IF(D1348="C",7-SUM(AR1348:AU1348))))
        &lt;0,
        0,
        IF(D1348="A",13-SUM(AR1348:AU1348),IF(D1348="B",11-SUM(AR1348:AU1348),IF(D1348="C",7-SUM(AR1348:AU1348))))
      )
      *AE1348/C1348, 0
    )
    *C1348 = 0,
    0,
    ROUNDUP(
      IF(
        IF(D1348="A",13-SUM(AR1348:AU1348),IF(D1348="B",11-SUM(AR1348:AU1348),IF(D1348="C",7-SUM(AR1348:AU1348))))
        &lt;0,
        0,
        IF(D1348="A",13-SUM(AR1348:AU1348),IF(D1348="B",11-SUM(AR1348:AU1348),IF(D1348="C",7-SUM(AR1348:AU1348))))
      )
      *AE1348/C1348, 0
    ) *C1348
  )
)</f>
        <v>0</v>
      </c>
      <c r="AZ1348" s="26">
        <f>IF(OR(COUNTIF(AB1348,"&gt;="&amp;1.5)+COUNTIF(AA1348,"&gt;="&amp;1.5)+COUNTIF(Z1348,"&gt;="&amp;1.5)+COUNTIF(Y1348,"&gt;="&amp;1.5)+COUNTIF(X1348,"&gt;="&amp;1.5)&gt;=2,COUNTIF(AB1348,"&gt;="&amp;2)&gt;=1,AND(AA1348&gt;=1.5,AB1348&lt;=0.3,AI1348=0)),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+IFERROR(BA1348*C1348,0),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+IFERROR(BA1348*C1348,0),
IFERROR(AVERAGEIF(Tabela1[[#This Row],[COMPRA PADRÃO]:[COMPRA &gt;30%]],"&gt;"&amp;0,Tabela1[[#This Row],[COMPRA PADRÃO]:[COMPRA &gt;30%]]),
0))/Tabela1[[#This Row],[U/CX]],0)*Tabela1[[#This Row],[U/CX]])</f>
        <v>0</v>
      </c>
      <c r="BA1348" s="39"/>
      <c r="BB1348" s="33"/>
      <c r="BC1348" s="42"/>
      <c r="BD1348" s="43">
        <f t="shared" si="571"/>
        <v>0.15094339622641509</v>
      </c>
      <c r="BE1348" s="44">
        <f>Tabela1[[#This Row],[MÉDIA DIÁRIA]]*180</f>
        <v>27.169811320754715</v>
      </c>
      <c r="BF1348" s="44">
        <f>Tabela1[[#This Row],[MÉDIA DIÁRIA]]*IF(Tabela1[[#This Row],[ABC FAT]]="A",(13*22),IF(Tabela1[[#This Row],[ABC FAT]]="B",(9*22),IF(Tabela1[[#This Row],[ABC FAT]]="C",(3*22),0)))</f>
        <v>9.9622641509433958</v>
      </c>
      <c r="BG1348" s="44">
        <f>SUM(Tabela1[[#This Row],[ESTOQUE TOTAL]],Tabela1[[#This Row],[TRÂNSITO TOTAL]])</f>
        <v>1958</v>
      </c>
      <c r="BH134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349" spans="1:61" x14ac:dyDescent="0.2">
      <c r="A1349" s="4" t="s">
        <v>39</v>
      </c>
      <c r="B1349" s="4" t="s">
        <v>1126</v>
      </c>
      <c r="C1349" s="4">
        <v>20</v>
      </c>
      <c r="D1349" s="4" t="s">
        <v>85</v>
      </c>
      <c r="E1349" s="5"/>
      <c r="F1349" s="4"/>
      <c r="G1349" s="4"/>
      <c r="H1349" s="4"/>
      <c r="I1349" s="4"/>
      <c r="J1349" s="4"/>
      <c r="K1349" s="4"/>
      <c r="L1349" s="4">
        <v>20</v>
      </c>
      <c r="M1349" s="4"/>
      <c r="N1349" s="4"/>
      <c r="O1349" s="4"/>
      <c r="P1349" s="4">
        <v>20</v>
      </c>
      <c r="Q1349" s="13">
        <f t="shared" si="546"/>
        <v>0</v>
      </c>
      <c r="R1349" s="16">
        <f t="shared" si="547"/>
        <v>0</v>
      </c>
      <c r="S1349" s="16">
        <f t="shared" si="548"/>
        <v>0</v>
      </c>
      <c r="T1349" s="16">
        <f t="shared" si="549"/>
        <v>0</v>
      </c>
      <c r="U1349" s="16">
        <f t="shared" si="550"/>
        <v>0</v>
      </c>
      <c r="V1349" s="16">
        <f t="shared" si="551"/>
        <v>0</v>
      </c>
      <c r="W1349" s="16">
        <f t="shared" si="552"/>
        <v>0</v>
      </c>
      <c r="X1349" s="16">
        <f t="shared" si="553"/>
        <v>1</v>
      </c>
      <c r="Y1349" s="16">
        <f t="shared" si="554"/>
        <v>0</v>
      </c>
      <c r="Z1349" s="16">
        <f t="shared" si="555"/>
        <v>0</v>
      </c>
      <c r="AA1349" s="16">
        <f t="shared" si="556"/>
        <v>0</v>
      </c>
      <c r="AB1349" s="17">
        <f t="shared" si="557"/>
        <v>1</v>
      </c>
      <c r="AC1349" s="15">
        <v>2527.1999999999998</v>
      </c>
      <c r="AD1349" s="14">
        <f>AVERAGE(Tabela1[[#This Row],[202407-JUL]:[202506-JUN]])</f>
        <v>20</v>
      </c>
      <c r="AE1349" s="14">
        <f t="shared" si="558"/>
        <v>20</v>
      </c>
      <c r="AF1349" s="5">
        <v>0</v>
      </c>
      <c r="AG1349" s="6">
        <v>958</v>
      </c>
      <c r="AH1349" s="37">
        <v>1000</v>
      </c>
      <c r="AI1349" s="23">
        <f>SUM(Tabela1[[#This Row],[ESTOQUE RJ]:[ESTOQUE SC]])</f>
        <v>1958</v>
      </c>
      <c r="AJ1349" s="6">
        <v>0</v>
      </c>
      <c r="AK1349" s="37">
        <v>0</v>
      </c>
      <c r="AL1349" s="24">
        <f>SUM(Tabela1[[#This Row],[QTD CONTAINER]:[QTD FÁBRICA]])</f>
        <v>0</v>
      </c>
      <c r="AM1349" s="18">
        <f t="shared" si="559"/>
        <v>47.9</v>
      </c>
      <c r="AN1349" s="7">
        <f t="shared" si="560"/>
        <v>50</v>
      </c>
      <c r="AO1349" s="8">
        <f t="shared" si="561"/>
        <v>0</v>
      </c>
      <c r="AP1349" s="9">
        <f t="shared" si="562"/>
        <v>0</v>
      </c>
      <c r="AQ1349" s="25">
        <f t="shared" si="563"/>
        <v>97.9</v>
      </c>
      <c r="AR1349" s="18">
        <f t="shared" si="564"/>
        <v>47.9</v>
      </c>
      <c r="AS1349" s="7">
        <f t="shared" si="565"/>
        <v>50</v>
      </c>
      <c r="AT1349" s="8">
        <f t="shared" si="566"/>
        <v>0</v>
      </c>
      <c r="AU1349" s="9">
        <f t="shared" si="567"/>
        <v>0</v>
      </c>
      <c r="AV1349" s="10">
        <f t="shared" si="568"/>
        <v>97.9</v>
      </c>
      <c r="AW1349" s="22">
        <f t="shared" si="569"/>
        <v>0</v>
      </c>
      <c r="AX1349" s="5">
        <f t="shared" si="570"/>
        <v>0</v>
      </c>
      <c r="AY1349" s="4">
        <f>IF(
  AND(Tabela1[[#This Row],[GRUPO | ITEM]]="PALHETAS",NOT(OR(MID(Tabela1[[#This Row],[ITEM]],1,5)="YN-PF",MID(Tabela1[[#This Row],[ITEM]],1,5)="YN-PC"))),
  0,
  IF(
    ROUNDUP(
      IF(
        IF(D1349="A",13-SUM(AR1349:AU1349),IF(D1349="B",11-SUM(AR1349:AU1349),IF(D1349="C",7-SUM(AR1349:AU1349))))
        &lt;0,
        0,
        IF(D1349="A",13-SUM(AR1349:AU1349),IF(D1349="B",11-SUM(AR1349:AU1349),IF(D1349="C",7-SUM(AR1349:AU1349))))
      )
      *AE1349/C1349, 0
    )
    *C1349 = 0,
    0,
    ROUNDUP(
      IF(
        IF(D1349="A",13-SUM(AR1349:AU1349),IF(D1349="B",11-SUM(AR1349:AU1349),IF(D1349="C",7-SUM(AR1349:AU1349))))
        &lt;0,
        0,
        IF(D1349="A",13-SUM(AR1349:AU1349),IF(D1349="B",11-SUM(AR1349:AU1349),IF(D1349="C",7-SUM(AR1349:AU1349))))
      )
      *AE1349/C1349, 0
    ) *C1349
  )
)</f>
        <v>0</v>
      </c>
      <c r="AZ1349" s="26">
        <f>IF(OR(COUNTIF(AB1349,"&gt;="&amp;1.5)+COUNTIF(AA1349,"&gt;="&amp;1.5)+COUNTIF(Z1349,"&gt;="&amp;1.5)+COUNTIF(Y1349,"&gt;="&amp;1.5)+COUNTIF(X1349,"&gt;="&amp;1.5)&gt;=2,COUNTIF(AB1349,"&gt;="&amp;2)&gt;=1,AND(AA1349&gt;=1.5,AB1349&lt;=0.3,AI1349=0)),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+IFERROR(BA1349*C1349,0),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+IFERROR(BA1349*C1349,0),
IFERROR(AVERAGEIF(Tabela1[[#This Row],[COMPRA PADRÃO]:[COMPRA &gt;30%]],"&gt;"&amp;0,Tabela1[[#This Row],[COMPRA PADRÃO]:[COMPRA &gt;30%]]),
0))/Tabela1[[#This Row],[U/CX]],0)*Tabela1[[#This Row],[U/CX]])</f>
        <v>0</v>
      </c>
      <c r="BA1349" s="39"/>
      <c r="BB1349" s="33"/>
      <c r="BC1349" s="42"/>
      <c r="BD1349" s="43">
        <f t="shared" si="571"/>
        <v>0.15094339622641509</v>
      </c>
      <c r="BE1349" s="44">
        <f>Tabela1[[#This Row],[MÉDIA DIÁRIA]]*180</f>
        <v>27.169811320754715</v>
      </c>
      <c r="BF1349" s="44">
        <f>Tabela1[[#This Row],[MÉDIA DIÁRIA]]*IF(Tabela1[[#This Row],[ABC FAT]]="A",(13*22),IF(Tabela1[[#This Row],[ABC FAT]]="B",(9*22),IF(Tabela1[[#This Row],[ABC FAT]]="C",(3*22),0)))</f>
        <v>9.9622641509433958</v>
      </c>
      <c r="BG1349" s="44">
        <f>SUM(Tabela1[[#This Row],[ESTOQUE TOTAL]],Tabela1[[#This Row],[TRÂNSITO TOTAL]])</f>
        <v>1958</v>
      </c>
      <c r="BH134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4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350" spans="1:61" x14ac:dyDescent="0.2">
      <c r="A1350" s="4" t="s">
        <v>39</v>
      </c>
      <c r="B1350" s="4" t="s">
        <v>1124</v>
      </c>
      <c r="C1350" s="4">
        <v>20</v>
      </c>
      <c r="D1350" s="4" t="s">
        <v>85</v>
      </c>
      <c r="E1350" s="5"/>
      <c r="F1350" s="4"/>
      <c r="G1350" s="4"/>
      <c r="H1350" s="4"/>
      <c r="I1350" s="4"/>
      <c r="J1350" s="4"/>
      <c r="K1350" s="4"/>
      <c r="L1350" s="4">
        <v>20</v>
      </c>
      <c r="M1350" s="4"/>
      <c r="N1350" s="4"/>
      <c r="O1350" s="4"/>
      <c r="P1350" s="4">
        <v>20</v>
      </c>
      <c r="Q1350" s="13">
        <f t="shared" si="546"/>
        <v>0</v>
      </c>
      <c r="R1350" s="16">
        <f t="shared" si="547"/>
        <v>0</v>
      </c>
      <c r="S1350" s="16">
        <f t="shared" si="548"/>
        <v>0</v>
      </c>
      <c r="T1350" s="16">
        <f t="shared" si="549"/>
        <v>0</v>
      </c>
      <c r="U1350" s="16">
        <f t="shared" si="550"/>
        <v>0</v>
      </c>
      <c r="V1350" s="16">
        <f t="shared" si="551"/>
        <v>0</v>
      </c>
      <c r="W1350" s="16">
        <f t="shared" si="552"/>
        <v>0</v>
      </c>
      <c r="X1350" s="16">
        <f t="shared" si="553"/>
        <v>1</v>
      </c>
      <c r="Y1350" s="16">
        <f t="shared" si="554"/>
        <v>0</v>
      </c>
      <c r="Z1350" s="16">
        <f t="shared" si="555"/>
        <v>0</v>
      </c>
      <c r="AA1350" s="16">
        <f t="shared" si="556"/>
        <v>0</v>
      </c>
      <c r="AB1350" s="17">
        <f t="shared" si="557"/>
        <v>1</v>
      </c>
      <c r="AC1350" s="15">
        <v>3159</v>
      </c>
      <c r="AD1350" s="14">
        <f>AVERAGE(Tabela1[[#This Row],[202407-JUL]:[202506-JUN]])</f>
        <v>20</v>
      </c>
      <c r="AE1350" s="14">
        <f t="shared" si="558"/>
        <v>20</v>
      </c>
      <c r="AF1350" s="5">
        <v>0</v>
      </c>
      <c r="AG1350" s="6">
        <v>1959</v>
      </c>
      <c r="AH1350" s="37">
        <v>0</v>
      </c>
      <c r="AI1350" s="23">
        <f>SUM(Tabela1[[#This Row],[ESTOQUE RJ]:[ESTOQUE SC]])</f>
        <v>1959</v>
      </c>
      <c r="AJ1350" s="6">
        <v>0</v>
      </c>
      <c r="AK1350" s="37">
        <v>0</v>
      </c>
      <c r="AL1350" s="24">
        <f>SUM(Tabela1[[#This Row],[QTD CONTAINER]:[QTD FÁBRICA]])</f>
        <v>0</v>
      </c>
      <c r="AM1350" s="18">
        <f t="shared" si="559"/>
        <v>97.95</v>
      </c>
      <c r="AN1350" s="7">
        <f t="shared" si="560"/>
        <v>0</v>
      </c>
      <c r="AO1350" s="8">
        <f t="shared" si="561"/>
        <v>0</v>
      </c>
      <c r="AP1350" s="9">
        <f t="shared" si="562"/>
        <v>0</v>
      </c>
      <c r="AQ1350" s="25">
        <f t="shared" si="563"/>
        <v>97.95</v>
      </c>
      <c r="AR1350" s="18">
        <f t="shared" si="564"/>
        <v>97.95</v>
      </c>
      <c r="AS1350" s="7">
        <f t="shared" si="565"/>
        <v>0</v>
      </c>
      <c r="AT1350" s="8">
        <f t="shared" si="566"/>
        <v>0</v>
      </c>
      <c r="AU1350" s="9">
        <f t="shared" si="567"/>
        <v>0</v>
      </c>
      <c r="AV1350" s="10">
        <f t="shared" si="568"/>
        <v>97.95</v>
      </c>
      <c r="AW1350" s="22">
        <f t="shared" si="569"/>
        <v>0</v>
      </c>
      <c r="AX1350" s="5">
        <f t="shared" si="570"/>
        <v>0</v>
      </c>
      <c r="AY1350" s="4">
        <f>IF(
  AND(Tabela1[[#This Row],[GRUPO | ITEM]]="PALHETAS",NOT(OR(MID(Tabela1[[#This Row],[ITEM]],1,5)="YN-PF",MID(Tabela1[[#This Row],[ITEM]],1,5)="YN-PC"))),
  0,
  IF(
    ROUNDUP(
      IF(
        IF(D1350="A",13-SUM(AR1350:AU1350),IF(D1350="B",11-SUM(AR1350:AU1350),IF(D1350="C",7-SUM(AR1350:AU1350))))
        &lt;0,
        0,
        IF(D1350="A",13-SUM(AR1350:AU1350),IF(D1350="B",11-SUM(AR1350:AU1350),IF(D1350="C",7-SUM(AR1350:AU1350))))
      )
      *AE1350/C1350, 0
    )
    *C1350 = 0,
    0,
    ROUNDUP(
      IF(
        IF(D1350="A",13-SUM(AR1350:AU1350),IF(D1350="B",11-SUM(AR1350:AU1350),IF(D1350="C",7-SUM(AR1350:AU1350))))
        &lt;0,
        0,
        IF(D1350="A",13-SUM(AR1350:AU1350),IF(D1350="B",11-SUM(AR1350:AU1350),IF(D1350="C",7-SUM(AR1350:AU1350))))
      )
      *AE1350/C1350, 0
    ) *C1350
  )
)</f>
        <v>0</v>
      </c>
      <c r="AZ1350" s="26">
        <f>IF(OR(COUNTIF(AB1350,"&gt;="&amp;1.5)+COUNTIF(AA1350,"&gt;="&amp;1.5)+COUNTIF(Z1350,"&gt;="&amp;1.5)+COUNTIF(Y1350,"&gt;="&amp;1.5)+COUNTIF(X1350,"&gt;="&amp;1.5)&gt;=2,COUNTIF(AB1350,"&gt;="&amp;2)&gt;=1,AND(AA1350&gt;=1.5,AB1350&lt;=0.3,AI1350=0)),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+IFERROR(BA1350*C1350,0),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+IFERROR(BA1350*C1350,0),
IFERROR(AVERAGEIF(Tabela1[[#This Row],[COMPRA PADRÃO]:[COMPRA &gt;30%]],"&gt;"&amp;0,Tabela1[[#This Row],[COMPRA PADRÃO]:[COMPRA &gt;30%]]),
0))/Tabela1[[#This Row],[U/CX]],0)*Tabela1[[#This Row],[U/CX]])</f>
        <v>0</v>
      </c>
      <c r="BA1350" s="36"/>
      <c r="BB1350" s="19"/>
      <c r="BC1350" s="5"/>
      <c r="BD1350" s="43">
        <f t="shared" si="571"/>
        <v>0.15094339622641509</v>
      </c>
      <c r="BE1350" s="44">
        <f>Tabela1[[#This Row],[MÉDIA DIÁRIA]]*180</f>
        <v>27.169811320754715</v>
      </c>
      <c r="BF1350" s="44">
        <f>Tabela1[[#This Row],[MÉDIA DIÁRIA]]*IF(Tabela1[[#This Row],[ABC FAT]]="A",(13*22),IF(Tabela1[[#This Row],[ABC FAT]]="B",(9*22),IF(Tabela1[[#This Row],[ABC FAT]]="C",(3*22),0)))</f>
        <v>9.9622641509433958</v>
      </c>
      <c r="BG1350" s="44">
        <f>SUM(Tabela1[[#This Row],[ESTOQUE TOTAL]],Tabela1[[#This Row],[TRÂNSITO TOTAL]])</f>
        <v>1959</v>
      </c>
      <c r="BH135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351" spans="1:61" x14ac:dyDescent="0.2">
      <c r="A1351" s="4" t="s">
        <v>39</v>
      </c>
      <c r="B1351" s="4" t="s">
        <v>1119</v>
      </c>
      <c r="C1351" s="4">
        <v>20</v>
      </c>
      <c r="D1351" s="4" t="s">
        <v>85</v>
      </c>
      <c r="E1351" s="5"/>
      <c r="F1351" s="4"/>
      <c r="G1351" s="4"/>
      <c r="H1351" s="4"/>
      <c r="I1351" s="4"/>
      <c r="J1351" s="4"/>
      <c r="K1351" s="4"/>
      <c r="L1351" s="4">
        <v>20</v>
      </c>
      <c r="M1351" s="4"/>
      <c r="N1351" s="4"/>
      <c r="O1351" s="4"/>
      <c r="P1351" s="4">
        <v>20</v>
      </c>
      <c r="Q1351" s="13">
        <f t="shared" si="546"/>
        <v>0</v>
      </c>
      <c r="R1351" s="16">
        <f t="shared" si="547"/>
        <v>0</v>
      </c>
      <c r="S1351" s="16">
        <f t="shared" si="548"/>
        <v>0</v>
      </c>
      <c r="T1351" s="16">
        <f t="shared" si="549"/>
        <v>0</v>
      </c>
      <c r="U1351" s="16">
        <f t="shared" si="550"/>
        <v>0</v>
      </c>
      <c r="V1351" s="16">
        <f t="shared" si="551"/>
        <v>0</v>
      </c>
      <c r="W1351" s="16">
        <f t="shared" si="552"/>
        <v>0</v>
      </c>
      <c r="X1351" s="16">
        <f t="shared" si="553"/>
        <v>1</v>
      </c>
      <c r="Y1351" s="16">
        <f t="shared" si="554"/>
        <v>0</v>
      </c>
      <c r="Z1351" s="16">
        <f t="shared" si="555"/>
        <v>0</v>
      </c>
      <c r="AA1351" s="16">
        <f t="shared" si="556"/>
        <v>0</v>
      </c>
      <c r="AB1351" s="17">
        <f t="shared" si="557"/>
        <v>1</v>
      </c>
      <c r="AC1351" s="15">
        <v>2527.1999999999998</v>
      </c>
      <c r="AD1351" s="14">
        <f>AVERAGE(Tabela1[[#This Row],[202407-JUL]:[202506-JUN]])</f>
        <v>20</v>
      </c>
      <c r="AE1351" s="14">
        <f t="shared" si="558"/>
        <v>20</v>
      </c>
      <c r="AF1351" s="5">
        <v>0</v>
      </c>
      <c r="AG1351" s="6">
        <v>960</v>
      </c>
      <c r="AH1351" s="37">
        <v>1000</v>
      </c>
      <c r="AI1351" s="23">
        <f>SUM(Tabela1[[#This Row],[ESTOQUE RJ]:[ESTOQUE SC]])</f>
        <v>1960</v>
      </c>
      <c r="AJ1351" s="6">
        <v>0</v>
      </c>
      <c r="AK1351" s="37">
        <v>0</v>
      </c>
      <c r="AL1351" s="24">
        <f>SUM(Tabela1[[#This Row],[QTD CONTAINER]:[QTD FÁBRICA]])</f>
        <v>0</v>
      </c>
      <c r="AM1351" s="18">
        <f t="shared" si="559"/>
        <v>48</v>
      </c>
      <c r="AN1351" s="7">
        <f t="shared" si="560"/>
        <v>50</v>
      </c>
      <c r="AO1351" s="8">
        <f t="shared" si="561"/>
        <v>0</v>
      </c>
      <c r="AP1351" s="9">
        <f t="shared" si="562"/>
        <v>0</v>
      </c>
      <c r="AQ1351" s="25">
        <f t="shared" si="563"/>
        <v>98</v>
      </c>
      <c r="AR1351" s="18">
        <f t="shared" si="564"/>
        <v>48</v>
      </c>
      <c r="AS1351" s="7">
        <f t="shared" si="565"/>
        <v>50</v>
      </c>
      <c r="AT1351" s="8">
        <f t="shared" si="566"/>
        <v>0</v>
      </c>
      <c r="AU1351" s="9">
        <f t="shared" si="567"/>
        <v>0</v>
      </c>
      <c r="AV1351" s="10">
        <f t="shared" si="568"/>
        <v>98</v>
      </c>
      <c r="AW1351" s="22">
        <f t="shared" si="569"/>
        <v>0</v>
      </c>
      <c r="AX1351" s="5">
        <f t="shared" si="570"/>
        <v>0</v>
      </c>
      <c r="AY1351" s="4">
        <f>IF(
  AND(Tabela1[[#This Row],[GRUPO | ITEM]]="PALHETAS",NOT(OR(MID(Tabela1[[#This Row],[ITEM]],1,5)="YN-PF",MID(Tabela1[[#This Row],[ITEM]],1,5)="YN-PC"))),
  0,
  IF(
    ROUNDUP(
      IF(
        IF(D1351="A",13-SUM(AR1351:AU1351),IF(D1351="B",11-SUM(AR1351:AU1351),IF(D1351="C",7-SUM(AR1351:AU1351))))
        &lt;0,
        0,
        IF(D1351="A",13-SUM(AR1351:AU1351),IF(D1351="B",11-SUM(AR1351:AU1351),IF(D1351="C",7-SUM(AR1351:AU1351))))
      )
      *AE1351/C1351, 0
    )
    *C1351 = 0,
    0,
    ROUNDUP(
      IF(
        IF(D1351="A",13-SUM(AR1351:AU1351),IF(D1351="B",11-SUM(AR1351:AU1351),IF(D1351="C",7-SUM(AR1351:AU1351))))
        &lt;0,
        0,
        IF(D1351="A",13-SUM(AR1351:AU1351),IF(D1351="B",11-SUM(AR1351:AU1351),IF(D1351="C",7-SUM(AR1351:AU1351))))
      )
      *AE1351/C1351, 0
    ) *C1351
  )
)</f>
        <v>0</v>
      </c>
      <c r="AZ1351" s="26">
        <f>IF(OR(COUNTIF(AB1351,"&gt;="&amp;1.5)+COUNTIF(AA1351,"&gt;="&amp;1.5)+COUNTIF(Z1351,"&gt;="&amp;1.5)+COUNTIF(Y1351,"&gt;="&amp;1.5)+COUNTIF(X1351,"&gt;="&amp;1.5)&gt;=2,COUNTIF(AB1351,"&gt;="&amp;2)&gt;=1,AND(AA1351&gt;=1.5,AB1351&lt;=0.3,AI1351=0)),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+IFERROR(BA1351*C1351,0),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+IFERROR(BA1351*C1351,0),
IFERROR(AVERAGEIF(Tabela1[[#This Row],[COMPRA PADRÃO]:[COMPRA &gt;30%]],"&gt;"&amp;0,Tabela1[[#This Row],[COMPRA PADRÃO]:[COMPRA &gt;30%]]),
0))/Tabela1[[#This Row],[U/CX]],0)*Tabela1[[#This Row],[U/CX]])</f>
        <v>0</v>
      </c>
      <c r="BA1351" s="36"/>
      <c r="BB1351" s="19"/>
      <c r="BC1351" s="5"/>
      <c r="BD1351" s="43">
        <f t="shared" si="571"/>
        <v>0.15094339622641509</v>
      </c>
      <c r="BE1351" s="44">
        <f>Tabela1[[#This Row],[MÉDIA DIÁRIA]]*180</f>
        <v>27.169811320754715</v>
      </c>
      <c r="BF1351" s="44">
        <f>Tabela1[[#This Row],[MÉDIA DIÁRIA]]*IF(Tabela1[[#This Row],[ABC FAT]]="A",(13*22),IF(Tabela1[[#This Row],[ABC FAT]]="B",(9*22),IF(Tabela1[[#This Row],[ABC FAT]]="C",(3*22),0)))</f>
        <v>9.9622641509433958</v>
      </c>
      <c r="BG1351" s="44">
        <f>SUM(Tabela1[[#This Row],[ESTOQUE TOTAL]],Tabela1[[#This Row],[TRÂNSITO TOTAL]])</f>
        <v>1960</v>
      </c>
      <c r="BH135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3.6805555555555557E-2</v>
      </c>
    </row>
    <row r="1352" spans="1:61" x14ac:dyDescent="0.2">
      <c r="A1352" s="4" t="s">
        <v>39</v>
      </c>
      <c r="B1352" s="4" t="s">
        <v>1206</v>
      </c>
      <c r="C1352" s="4">
        <v>20</v>
      </c>
      <c r="D1352" s="4" t="s">
        <v>85</v>
      </c>
      <c r="E1352" s="5"/>
      <c r="F1352" s="4"/>
      <c r="G1352" s="4"/>
      <c r="H1352" s="4"/>
      <c r="I1352" s="4"/>
      <c r="J1352" s="4"/>
      <c r="K1352" s="4"/>
      <c r="L1352" s="4"/>
      <c r="M1352" s="4">
        <v>20</v>
      </c>
      <c r="N1352" s="4">
        <v>1</v>
      </c>
      <c r="O1352" s="4"/>
      <c r="P1352" s="4">
        <v>6</v>
      </c>
      <c r="Q1352" s="13">
        <f t="shared" si="546"/>
        <v>0</v>
      </c>
      <c r="R1352" s="16">
        <f t="shared" si="547"/>
        <v>0</v>
      </c>
      <c r="S1352" s="16">
        <f t="shared" si="548"/>
        <v>0</v>
      </c>
      <c r="T1352" s="16">
        <f t="shared" si="549"/>
        <v>0</v>
      </c>
      <c r="U1352" s="16">
        <f t="shared" si="550"/>
        <v>0</v>
      </c>
      <c r="V1352" s="16">
        <f t="shared" si="551"/>
        <v>0</v>
      </c>
      <c r="W1352" s="16">
        <f t="shared" si="552"/>
        <v>0</v>
      </c>
      <c r="X1352" s="16">
        <f t="shared" si="553"/>
        <v>0</v>
      </c>
      <c r="Y1352" s="16">
        <f t="shared" si="554"/>
        <v>2.2222222222222223</v>
      </c>
      <c r="Z1352" s="16">
        <f t="shared" si="555"/>
        <v>0.1111111111111111</v>
      </c>
      <c r="AA1352" s="16">
        <f t="shared" si="556"/>
        <v>0</v>
      </c>
      <c r="AB1352" s="17">
        <f t="shared" si="557"/>
        <v>0.66666666666666663</v>
      </c>
      <c r="AC1352" s="15">
        <v>2931.25</v>
      </c>
      <c r="AD1352" s="14">
        <f>AVERAGE(Tabela1[[#This Row],[202407-JUL]:[202506-JUN]])</f>
        <v>9</v>
      </c>
      <c r="AE1352" s="14">
        <f t="shared" si="558"/>
        <v>13</v>
      </c>
      <c r="AF1352" s="5">
        <v>0</v>
      </c>
      <c r="AG1352" s="6">
        <v>1032</v>
      </c>
      <c r="AH1352" s="37">
        <v>440</v>
      </c>
      <c r="AI1352" s="23">
        <f>SUM(Tabela1[[#This Row],[ESTOQUE RJ]:[ESTOQUE SC]])</f>
        <v>1472</v>
      </c>
      <c r="AJ1352" s="6">
        <v>0</v>
      </c>
      <c r="AK1352" s="37">
        <v>0</v>
      </c>
      <c r="AL1352" s="24">
        <f>SUM(Tabela1[[#This Row],[QTD CONTAINER]:[QTD FÁBRICA]])</f>
        <v>0</v>
      </c>
      <c r="AM1352" s="18">
        <f t="shared" si="559"/>
        <v>114.66666666666667</v>
      </c>
      <c r="AN1352" s="7">
        <f t="shared" si="560"/>
        <v>48.888888888888886</v>
      </c>
      <c r="AO1352" s="8">
        <f t="shared" si="561"/>
        <v>0</v>
      </c>
      <c r="AP1352" s="9">
        <f t="shared" si="562"/>
        <v>0</v>
      </c>
      <c r="AQ1352" s="25">
        <f t="shared" si="563"/>
        <v>163.55555555555554</v>
      </c>
      <c r="AR1352" s="18">
        <f t="shared" si="564"/>
        <v>79.384615384615387</v>
      </c>
      <c r="AS1352" s="7">
        <f t="shared" si="565"/>
        <v>33.846153846153847</v>
      </c>
      <c r="AT1352" s="8">
        <f t="shared" si="566"/>
        <v>0</v>
      </c>
      <c r="AU1352" s="9">
        <f t="shared" si="567"/>
        <v>0</v>
      </c>
      <c r="AV1352" s="10">
        <f t="shared" si="568"/>
        <v>113.23076923076923</v>
      </c>
      <c r="AW1352" s="22">
        <f t="shared" si="569"/>
        <v>0</v>
      </c>
      <c r="AX1352" s="5">
        <f t="shared" si="570"/>
        <v>0</v>
      </c>
      <c r="AY1352" s="4">
        <f>IF(
  AND(Tabela1[[#This Row],[GRUPO | ITEM]]="PALHETAS",NOT(OR(MID(Tabela1[[#This Row],[ITEM]],1,5)="YN-PF",MID(Tabela1[[#This Row],[ITEM]],1,5)="YN-PC"))),
  0,
  IF(
    ROUNDUP(
      IF(
        IF(D1352="A",13-SUM(AR1352:AU1352),IF(D1352="B",11-SUM(AR1352:AU1352),IF(D1352="C",7-SUM(AR1352:AU1352))))
        &lt;0,
        0,
        IF(D1352="A",13-SUM(AR1352:AU1352),IF(D1352="B",11-SUM(AR1352:AU1352),IF(D1352="C",7-SUM(AR1352:AU1352))))
      )
      *AE1352/C1352, 0
    )
    *C1352 = 0,
    0,
    ROUNDUP(
      IF(
        IF(D1352="A",13-SUM(AR1352:AU1352),IF(D1352="B",11-SUM(AR1352:AU1352),IF(D1352="C",7-SUM(AR1352:AU1352))))
        &lt;0,
        0,
        IF(D1352="A",13-SUM(AR1352:AU1352),IF(D1352="B",11-SUM(AR1352:AU1352),IF(D1352="C",7-SUM(AR1352:AU1352))))
      )
      *AE1352/C1352, 0
    ) *C1352
  )
)</f>
        <v>0</v>
      </c>
      <c r="AZ1352" s="26">
        <f>IF(OR(COUNTIF(AB1352,"&gt;="&amp;1.5)+COUNTIF(AA1352,"&gt;="&amp;1.5)+COUNTIF(Z1352,"&gt;="&amp;1.5)+COUNTIF(Y1352,"&gt;="&amp;1.5)+COUNTIF(X1352,"&gt;="&amp;1.5)&gt;=2,COUNTIF(AB1352,"&gt;="&amp;2)&gt;=1,AND(AA1352&gt;=1.5,AB1352&lt;=0.3,AI1352=0)),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+IFERROR(BA1352*C1352,0),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+IFERROR(BA1352*C1352,0),
IFERROR(AVERAGEIF(Tabela1[[#This Row],[COMPRA PADRÃO]:[COMPRA &gt;30%]],"&gt;"&amp;0,Tabela1[[#This Row],[COMPRA PADRÃO]:[COMPRA &gt;30%]]),
0))/Tabela1[[#This Row],[U/CX]],0)*Tabela1[[#This Row],[U/CX]])</f>
        <v>0</v>
      </c>
      <c r="BA1352" s="36"/>
      <c r="BB1352" s="19"/>
      <c r="BC1352" s="5"/>
      <c r="BD1352" s="43">
        <f t="shared" si="571"/>
        <v>0.10188679245283019</v>
      </c>
      <c r="BE1352" s="44">
        <f>Tabela1[[#This Row],[MÉDIA DIÁRIA]]*180</f>
        <v>18.339622641509436</v>
      </c>
      <c r="BF1352" s="44">
        <f>Tabela1[[#This Row],[MÉDIA DIÁRIA]]*IF(Tabela1[[#This Row],[ABC FAT]]="A",(13*22),IF(Tabela1[[#This Row],[ABC FAT]]="B",(9*22),IF(Tabela1[[#This Row],[ABC FAT]]="C",(3*22),0)))</f>
        <v>6.7245283018867932</v>
      </c>
      <c r="BG1352" s="44">
        <f>SUM(Tabela1[[#This Row],[ESTOQUE TOTAL]],Tabela1[[#This Row],[TRÂNSITO TOTAL]])</f>
        <v>1472</v>
      </c>
      <c r="BH135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5.452674897119341E-2</v>
      </c>
    </row>
    <row r="1353" spans="1:61" x14ac:dyDescent="0.2">
      <c r="A1353" s="4" t="s">
        <v>39</v>
      </c>
      <c r="B1353" s="4" t="s">
        <v>1212</v>
      </c>
      <c r="C1353" s="4">
        <v>20</v>
      </c>
      <c r="D1353" s="4" t="s">
        <v>85</v>
      </c>
      <c r="E1353" s="5"/>
      <c r="F1353" s="4"/>
      <c r="G1353" s="4"/>
      <c r="H1353" s="4"/>
      <c r="I1353" s="4"/>
      <c r="J1353" s="4"/>
      <c r="K1353" s="4"/>
      <c r="L1353" s="4"/>
      <c r="M1353" s="4">
        <v>20</v>
      </c>
      <c r="N1353" s="4"/>
      <c r="O1353" s="4">
        <v>5</v>
      </c>
      <c r="P1353" s="4">
        <v>16</v>
      </c>
      <c r="Q1353" s="13">
        <f t="shared" si="546"/>
        <v>0</v>
      </c>
      <c r="R1353" s="16">
        <f t="shared" si="547"/>
        <v>0</v>
      </c>
      <c r="S1353" s="16">
        <f t="shared" si="548"/>
        <v>0</v>
      </c>
      <c r="T1353" s="16">
        <f t="shared" si="549"/>
        <v>0</v>
      </c>
      <c r="U1353" s="16">
        <f t="shared" si="550"/>
        <v>0</v>
      </c>
      <c r="V1353" s="16">
        <f t="shared" si="551"/>
        <v>0</v>
      </c>
      <c r="W1353" s="16">
        <f t="shared" si="552"/>
        <v>0</v>
      </c>
      <c r="X1353" s="16">
        <f t="shared" si="553"/>
        <v>0</v>
      </c>
      <c r="Y1353" s="16">
        <f t="shared" si="554"/>
        <v>1.4634146341463414</v>
      </c>
      <c r="Z1353" s="16">
        <f t="shared" si="555"/>
        <v>0</v>
      </c>
      <c r="AA1353" s="16">
        <f t="shared" si="556"/>
        <v>0.36585365853658536</v>
      </c>
      <c r="AB1353" s="17">
        <f t="shared" si="557"/>
        <v>1.1707317073170733</v>
      </c>
      <c r="AC1353" s="15">
        <v>5893.2</v>
      </c>
      <c r="AD1353" s="14">
        <f>AVERAGE(Tabela1[[#This Row],[202407-JUL]:[202506-JUN]])</f>
        <v>13.666666666666666</v>
      </c>
      <c r="AE1353" s="14">
        <f t="shared" si="558"/>
        <v>13.666666666666666</v>
      </c>
      <c r="AF1353" s="5">
        <v>0</v>
      </c>
      <c r="AG1353" s="6">
        <v>556</v>
      </c>
      <c r="AH1353" s="37">
        <v>1700</v>
      </c>
      <c r="AI1353" s="23">
        <f>SUM(Tabela1[[#This Row],[ESTOQUE RJ]:[ESTOQUE SC]])</f>
        <v>2256</v>
      </c>
      <c r="AJ1353" s="6">
        <v>0</v>
      </c>
      <c r="AK1353" s="37">
        <v>0</v>
      </c>
      <c r="AL1353" s="24">
        <f>SUM(Tabela1[[#This Row],[QTD CONTAINER]:[QTD FÁBRICA]])</f>
        <v>0</v>
      </c>
      <c r="AM1353" s="18">
        <f t="shared" si="559"/>
        <v>40.682926829268297</v>
      </c>
      <c r="AN1353" s="7">
        <f t="shared" si="560"/>
        <v>124.39024390243902</v>
      </c>
      <c r="AO1353" s="8">
        <f t="shared" si="561"/>
        <v>0</v>
      </c>
      <c r="AP1353" s="9">
        <f t="shared" si="562"/>
        <v>0</v>
      </c>
      <c r="AQ1353" s="25">
        <f t="shared" si="563"/>
        <v>165.07317073170731</v>
      </c>
      <c r="AR1353" s="18">
        <f t="shared" si="564"/>
        <v>40.682926829268297</v>
      </c>
      <c r="AS1353" s="7">
        <f t="shared" si="565"/>
        <v>124.39024390243902</v>
      </c>
      <c r="AT1353" s="8">
        <f t="shared" si="566"/>
        <v>0</v>
      </c>
      <c r="AU1353" s="9">
        <f t="shared" si="567"/>
        <v>0</v>
      </c>
      <c r="AV1353" s="10">
        <f t="shared" si="568"/>
        <v>165.07317073170731</v>
      </c>
      <c r="AW1353" s="22">
        <f t="shared" si="569"/>
        <v>0</v>
      </c>
      <c r="AX1353" s="5">
        <f t="shared" si="570"/>
        <v>0</v>
      </c>
      <c r="AY1353" s="4">
        <f>IF(
  AND(Tabela1[[#This Row],[GRUPO | ITEM]]="PALHETAS",NOT(OR(MID(Tabela1[[#This Row],[ITEM]],1,5)="YN-PF",MID(Tabela1[[#This Row],[ITEM]],1,5)="YN-PC"))),
  0,
  IF(
    ROUNDUP(
      IF(
        IF(D1353="A",13-SUM(AR1353:AU1353),IF(D1353="B",11-SUM(AR1353:AU1353),IF(D1353="C",7-SUM(AR1353:AU1353))))
        &lt;0,
        0,
        IF(D1353="A",13-SUM(AR1353:AU1353),IF(D1353="B",11-SUM(AR1353:AU1353),IF(D1353="C",7-SUM(AR1353:AU1353))))
      )
      *AE1353/C1353, 0
    )
    *C1353 = 0,
    0,
    ROUNDUP(
      IF(
        IF(D1353="A",13-SUM(AR1353:AU1353),IF(D1353="B",11-SUM(AR1353:AU1353),IF(D1353="C",7-SUM(AR1353:AU1353))))
        &lt;0,
        0,
        IF(D1353="A",13-SUM(AR1353:AU1353),IF(D1353="B",11-SUM(AR1353:AU1353),IF(D1353="C",7-SUM(AR1353:AU1353))))
      )
      *AE1353/C1353, 0
    ) *C1353
  )
)</f>
        <v>0</v>
      </c>
      <c r="AZ1353" s="26">
        <f>IF(OR(COUNTIF(AB1353,"&gt;="&amp;1.5)+COUNTIF(AA1353,"&gt;="&amp;1.5)+COUNTIF(Z1353,"&gt;="&amp;1.5)+COUNTIF(Y1353,"&gt;="&amp;1.5)+COUNTIF(X1353,"&gt;="&amp;1.5)&gt;=2,COUNTIF(AB1353,"&gt;="&amp;2)&gt;=1,AND(AA1353&gt;=1.5,AB1353&lt;=0.3,AI1353=0)),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+IFERROR(BA1353*C1353,0),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+IFERROR(BA1353*C1353,0),
IFERROR(AVERAGEIF(Tabela1[[#This Row],[COMPRA PADRÃO]:[COMPRA &gt;30%]],"&gt;"&amp;0,Tabela1[[#This Row],[COMPRA PADRÃO]:[COMPRA &gt;30%]]),
0))/Tabela1[[#This Row],[U/CX]],0)*Tabela1[[#This Row],[U/CX]])</f>
        <v>0</v>
      </c>
      <c r="BA1353" s="39"/>
      <c r="BB1353" s="33"/>
      <c r="BC1353" s="41"/>
      <c r="BD1353" s="43">
        <f t="shared" si="571"/>
        <v>0.15471698113207547</v>
      </c>
      <c r="BE1353" s="44">
        <f>Tabela1[[#This Row],[MÉDIA DIÁRIA]]*180</f>
        <v>27.849056603773583</v>
      </c>
      <c r="BF1353" s="44">
        <f>Tabela1[[#This Row],[MÉDIA DIÁRIA]]*IF(Tabela1[[#This Row],[ABC FAT]]="A",(13*22),IF(Tabela1[[#This Row],[ABC FAT]]="B",(9*22),IF(Tabela1[[#This Row],[ABC FAT]]="C",(3*22),0)))</f>
        <v>10.211320754716981</v>
      </c>
      <c r="BG1353" s="44">
        <f>SUM(Tabela1[[#This Row],[ESTOQUE TOTAL]],Tabela1[[#This Row],[TRÂNSITO TOTAL]])</f>
        <v>2256</v>
      </c>
      <c r="BH135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3.5907859078590787E-2</v>
      </c>
    </row>
    <row r="1354" spans="1:61" x14ac:dyDescent="0.2">
      <c r="A1354" s="4" t="s">
        <v>34</v>
      </c>
      <c r="B1354" s="4" t="s">
        <v>1167</v>
      </c>
      <c r="C1354" s="4">
        <v>25</v>
      </c>
      <c r="D1354" s="4" t="s">
        <v>85</v>
      </c>
      <c r="E1354" s="5"/>
      <c r="F1354" s="4"/>
      <c r="G1354" s="4"/>
      <c r="H1354" s="4"/>
      <c r="I1354" s="4">
        <v>1</v>
      </c>
      <c r="J1354" s="4"/>
      <c r="K1354" s="4"/>
      <c r="L1354" s="4"/>
      <c r="M1354" s="4">
        <v>2</v>
      </c>
      <c r="N1354" s="4"/>
      <c r="O1354" s="4"/>
      <c r="P1354" s="4"/>
      <c r="Q1354" s="13">
        <f t="shared" si="546"/>
        <v>0</v>
      </c>
      <c r="R1354" s="16">
        <f t="shared" si="547"/>
        <v>0</v>
      </c>
      <c r="S1354" s="16">
        <f t="shared" si="548"/>
        <v>0</v>
      </c>
      <c r="T1354" s="16">
        <f t="shared" si="549"/>
        <v>0</v>
      </c>
      <c r="U1354" s="16">
        <f t="shared" si="550"/>
        <v>0.66666666666666663</v>
      </c>
      <c r="V1354" s="16">
        <f t="shared" si="551"/>
        <v>0</v>
      </c>
      <c r="W1354" s="16">
        <f t="shared" si="552"/>
        <v>0</v>
      </c>
      <c r="X1354" s="16">
        <f t="shared" si="553"/>
        <v>0</v>
      </c>
      <c r="Y1354" s="16">
        <f t="shared" si="554"/>
        <v>1.3333333333333333</v>
      </c>
      <c r="Z1354" s="16">
        <f t="shared" si="555"/>
        <v>0</v>
      </c>
      <c r="AA1354" s="16">
        <f t="shared" si="556"/>
        <v>0</v>
      </c>
      <c r="AB1354" s="17">
        <f t="shared" si="557"/>
        <v>0</v>
      </c>
      <c r="AC1354" s="15">
        <v>255.67</v>
      </c>
      <c r="AD1354" s="14">
        <f>AVERAGE(Tabela1[[#This Row],[202407-JUL]:[202506-JUN]])</f>
        <v>1.5</v>
      </c>
      <c r="AE1354" s="14">
        <f t="shared" si="558"/>
        <v>1.5</v>
      </c>
      <c r="AF1354" s="5">
        <v>0</v>
      </c>
      <c r="AG1354" s="6">
        <v>169</v>
      </c>
      <c r="AH1354" s="37">
        <v>0</v>
      </c>
      <c r="AI1354" s="23">
        <f>SUM(Tabela1[[#This Row],[ESTOQUE RJ]:[ESTOQUE SC]])</f>
        <v>169</v>
      </c>
      <c r="AJ1354" s="6">
        <v>0</v>
      </c>
      <c r="AK1354" s="37">
        <v>0</v>
      </c>
      <c r="AL1354" s="24">
        <f>SUM(Tabela1[[#This Row],[QTD CONTAINER]:[QTD FÁBRICA]])</f>
        <v>0</v>
      </c>
      <c r="AM1354" s="18">
        <f t="shared" si="559"/>
        <v>112.66666666666667</v>
      </c>
      <c r="AN1354" s="7">
        <f t="shared" si="560"/>
        <v>0</v>
      </c>
      <c r="AO1354" s="8">
        <f t="shared" si="561"/>
        <v>0</v>
      </c>
      <c r="AP1354" s="9">
        <f t="shared" si="562"/>
        <v>0</v>
      </c>
      <c r="AQ1354" s="25">
        <f t="shared" si="563"/>
        <v>112.66666666666667</v>
      </c>
      <c r="AR1354" s="18">
        <f t="shared" si="564"/>
        <v>112.66666666666667</v>
      </c>
      <c r="AS1354" s="7">
        <f t="shared" si="565"/>
        <v>0</v>
      </c>
      <c r="AT1354" s="8">
        <f t="shared" si="566"/>
        <v>0</v>
      </c>
      <c r="AU1354" s="9">
        <f t="shared" si="567"/>
        <v>0</v>
      </c>
      <c r="AV1354" s="10">
        <f t="shared" si="568"/>
        <v>112.66666666666667</v>
      </c>
      <c r="AW1354" s="22">
        <f t="shared" si="569"/>
        <v>0</v>
      </c>
      <c r="AX1354" s="5">
        <f t="shared" si="570"/>
        <v>0</v>
      </c>
      <c r="AY1354" s="4">
        <f>IF(
  AND(Tabela1[[#This Row],[GRUPO | ITEM]]="PALHETAS",NOT(OR(MID(Tabela1[[#This Row],[ITEM]],1,5)="YN-PF",MID(Tabela1[[#This Row],[ITEM]],1,5)="YN-PC"))),
  0,
  IF(
    ROUNDUP(
      IF(
        IF(D1354="A",13-SUM(AR1354:AU1354),IF(D1354="B",11-SUM(AR1354:AU1354),IF(D1354="C",7-SUM(AR1354:AU1354))))
        &lt;0,
        0,
        IF(D1354="A",13-SUM(AR1354:AU1354),IF(D1354="B",11-SUM(AR1354:AU1354),IF(D1354="C",7-SUM(AR1354:AU1354))))
      )
      *AE1354/C1354, 0
    )
    *C1354 = 0,
    0,
    ROUNDUP(
      IF(
        IF(D1354="A",13-SUM(AR1354:AU1354),IF(D1354="B",11-SUM(AR1354:AU1354),IF(D1354="C",7-SUM(AR1354:AU1354))))
        &lt;0,
        0,
        IF(D1354="A",13-SUM(AR1354:AU1354),IF(D1354="B",11-SUM(AR1354:AU1354),IF(D1354="C",7-SUM(AR1354:AU1354))))
      )
      *AE1354/C1354, 0
    ) *C1354
  )
)</f>
        <v>0</v>
      </c>
      <c r="AZ1354" s="26">
        <f>IF(OR(COUNTIF(AB1354,"&gt;="&amp;1.5)+COUNTIF(AA1354,"&gt;="&amp;1.5)+COUNTIF(Z1354,"&gt;="&amp;1.5)+COUNTIF(Y1354,"&gt;="&amp;1.5)+COUNTIF(X1354,"&gt;="&amp;1.5)&gt;=2,COUNTIF(AB1354,"&gt;="&amp;2)&gt;=1,AND(AA1354&gt;=1.5,AB1354&lt;=0.3,AI1354=0)),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+IFERROR(BA1354*C1354,0),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+IFERROR(BA1354*C1354,0),
IFERROR(AVERAGEIF(Tabela1[[#This Row],[COMPRA PADRÃO]:[COMPRA &gt;30%]],"&gt;"&amp;0,Tabela1[[#This Row],[COMPRA PADRÃO]:[COMPRA &gt;30%]]),
0))/Tabela1[[#This Row],[U/CX]],0)*Tabela1[[#This Row],[U/CX]])</f>
        <v>0</v>
      </c>
      <c r="BA1354" s="36"/>
      <c r="BB1354" s="19"/>
      <c r="BC1354" s="5"/>
      <c r="BD1354" s="43">
        <f t="shared" si="571"/>
        <v>1.1320754716981131E-2</v>
      </c>
      <c r="BE1354" s="44">
        <f>Tabela1[[#This Row],[MÉDIA DIÁRIA]]*180</f>
        <v>2.0377358490566038</v>
      </c>
      <c r="BF1354" s="44">
        <f>Tabela1[[#This Row],[MÉDIA DIÁRIA]]*IF(Tabela1[[#This Row],[ABC FAT]]="A",(13*22),IF(Tabela1[[#This Row],[ABC FAT]]="B",(9*22),IF(Tabela1[[#This Row],[ABC FAT]]="C",(3*22),0)))</f>
        <v>0.74716981132075466</v>
      </c>
      <c r="BG1354" s="44">
        <f>SUM(Tabela1[[#This Row],[ESTOQUE TOTAL]],Tabela1[[#This Row],[TRÂNSITO TOTAL]])</f>
        <v>169</v>
      </c>
      <c r="BH135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0.49074074074074076</v>
      </c>
    </row>
    <row r="1355" spans="1:61" x14ac:dyDescent="0.2">
      <c r="A1355" s="4" t="s">
        <v>31</v>
      </c>
      <c r="B1355" s="4" t="s">
        <v>1369</v>
      </c>
      <c r="C1355" s="4">
        <v>10</v>
      </c>
      <c r="D1355" s="4" t="s">
        <v>85</v>
      </c>
      <c r="E1355" s="5"/>
      <c r="F1355" s="4"/>
      <c r="G1355" s="4"/>
      <c r="H1355" s="4"/>
      <c r="I1355" s="4"/>
      <c r="J1355" s="4"/>
      <c r="K1355" s="4"/>
      <c r="L1355" s="4"/>
      <c r="M1355" s="4"/>
      <c r="N1355" s="4">
        <v>10</v>
      </c>
      <c r="O1355" s="4">
        <v>2</v>
      </c>
      <c r="P1355" s="4">
        <v>4</v>
      </c>
      <c r="Q1355" s="13">
        <f t="shared" si="546"/>
        <v>0</v>
      </c>
      <c r="R1355" s="16">
        <f t="shared" si="547"/>
        <v>0</v>
      </c>
      <c r="S1355" s="16">
        <f t="shared" si="548"/>
        <v>0</v>
      </c>
      <c r="T1355" s="16">
        <f t="shared" si="549"/>
        <v>0</v>
      </c>
      <c r="U1355" s="16">
        <f t="shared" si="550"/>
        <v>0</v>
      </c>
      <c r="V1355" s="16">
        <f t="shared" si="551"/>
        <v>0</v>
      </c>
      <c r="W1355" s="16">
        <f t="shared" si="552"/>
        <v>0</v>
      </c>
      <c r="X1355" s="16">
        <f t="shared" si="553"/>
        <v>0</v>
      </c>
      <c r="Y1355" s="16">
        <f t="shared" si="554"/>
        <v>0</v>
      </c>
      <c r="Z1355" s="16">
        <f t="shared" si="555"/>
        <v>1.875</v>
      </c>
      <c r="AA1355" s="16">
        <f t="shared" si="556"/>
        <v>0.375</v>
      </c>
      <c r="AB1355" s="17">
        <f t="shared" si="557"/>
        <v>0.75</v>
      </c>
      <c r="AC1355" s="15">
        <v>7229.1</v>
      </c>
      <c r="AD1355" s="14">
        <f>AVERAGE(Tabela1[[#This Row],[202407-JUL]:[202506-JUN]])</f>
        <v>5.333333333333333</v>
      </c>
      <c r="AE1355" s="14">
        <f t="shared" si="558"/>
        <v>5.333333333333333</v>
      </c>
      <c r="AF1355" s="5">
        <v>0</v>
      </c>
      <c r="AG1355" s="6">
        <v>481</v>
      </c>
      <c r="AH1355" s="37">
        <v>0</v>
      </c>
      <c r="AI1355" s="23">
        <f>SUM(Tabela1[[#This Row],[ESTOQUE RJ]:[ESTOQUE SC]])</f>
        <v>481</v>
      </c>
      <c r="AJ1355" s="6">
        <v>500</v>
      </c>
      <c r="AK1355" s="37">
        <v>0</v>
      </c>
      <c r="AL1355" s="24">
        <f>SUM(Tabela1[[#This Row],[QTD CONTAINER]:[QTD FÁBRICA]])</f>
        <v>500</v>
      </c>
      <c r="AM1355" s="18">
        <f t="shared" si="559"/>
        <v>90.1875</v>
      </c>
      <c r="AN1355" s="7">
        <f t="shared" si="560"/>
        <v>0</v>
      </c>
      <c r="AO1355" s="8">
        <f t="shared" si="561"/>
        <v>93.75</v>
      </c>
      <c r="AP1355" s="9">
        <f t="shared" si="562"/>
        <v>0</v>
      </c>
      <c r="AQ1355" s="25">
        <f t="shared" si="563"/>
        <v>183.9375</v>
      </c>
      <c r="AR1355" s="18">
        <f t="shared" si="564"/>
        <v>90.1875</v>
      </c>
      <c r="AS1355" s="7">
        <f t="shared" si="565"/>
        <v>0</v>
      </c>
      <c r="AT1355" s="8">
        <f t="shared" si="566"/>
        <v>93.75</v>
      </c>
      <c r="AU1355" s="9">
        <f t="shared" si="567"/>
        <v>0</v>
      </c>
      <c r="AV1355" s="10">
        <f t="shared" si="568"/>
        <v>183.9375</v>
      </c>
      <c r="AW1355" s="22">
        <f t="shared" si="569"/>
        <v>0</v>
      </c>
      <c r="AX1355" s="5">
        <f t="shared" si="570"/>
        <v>0</v>
      </c>
      <c r="AY1355" s="4">
        <f>IF(
  AND(Tabela1[[#This Row],[GRUPO | ITEM]]="PALHETAS",NOT(OR(MID(Tabela1[[#This Row],[ITEM]],1,5)="YN-PF",MID(Tabela1[[#This Row],[ITEM]],1,5)="YN-PC"))),
  0,
  IF(
    ROUNDUP(
      IF(
        IF(D1355="A",13-SUM(AR1355:AU1355),IF(D1355="B",11-SUM(AR1355:AU1355),IF(D1355="C",7-SUM(AR1355:AU1355))))
        &lt;0,
        0,
        IF(D1355="A",13-SUM(AR1355:AU1355),IF(D1355="B",11-SUM(AR1355:AU1355),IF(D1355="C",7-SUM(AR1355:AU1355))))
      )
      *AE1355/C1355, 0
    )
    *C1355 = 0,
    0,
    ROUNDUP(
      IF(
        IF(D1355="A",13-SUM(AR1355:AU1355),IF(D1355="B",11-SUM(AR1355:AU1355),IF(D1355="C",7-SUM(AR1355:AU1355))))
        &lt;0,
        0,
        IF(D1355="A",13-SUM(AR1355:AU1355),IF(D1355="B",11-SUM(AR1355:AU1355),IF(D1355="C",7-SUM(AR1355:AU1355))))
      )
      *AE1355/C1355, 0
    ) *C1355
  )
)</f>
        <v>0</v>
      </c>
      <c r="AZ1355" s="26">
        <f>IF(OR(COUNTIF(AB1355,"&gt;="&amp;1.5)+COUNTIF(AA1355,"&gt;="&amp;1.5)+COUNTIF(Z1355,"&gt;="&amp;1.5)+COUNTIF(Y1355,"&gt;="&amp;1.5)+COUNTIF(X1355,"&gt;="&amp;1.5)&gt;=2,COUNTIF(AB1355,"&gt;="&amp;2)&gt;=1,AND(AA1355&gt;=1.5,AB1355&lt;=0.3,AI1355=0)),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+IFERROR(BA1355*C1355,0),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+IFERROR(BA1355*C1355,0),
IFERROR(AVERAGEIF(Tabela1[[#This Row],[COMPRA PADRÃO]:[COMPRA &gt;30%]],"&gt;"&amp;0,Tabela1[[#This Row],[COMPRA PADRÃO]:[COMPRA &gt;30%]]),
0))/Tabela1[[#This Row],[U/CX]],0)*Tabela1[[#This Row],[U/CX]])</f>
        <v>0</v>
      </c>
      <c r="BA1355" s="36"/>
      <c r="BB1355" s="19"/>
      <c r="BC1355" s="5"/>
      <c r="BD1355" s="43">
        <f t="shared" si="571"/>
        <v>6.0377358490566038E-2</v>
      </c>
      <c r="BE1355" s="44">
        <f>Tabela1[[#This Row],[MÉDIA DIÁRIA]]*180</f>
        <v>10.867924528301886</v>
      </c>
      <c r="BF1355" s="44">
        <f>Tabela1[[#This Row],[MÉDIA DIÁRIA]]*IF(Tabela1[[#This Row],[ABC FAT]]="A",(13*22),IF(Tabela1[[#This Row],[ABC FAT]]="B",(9*22),IF(Tabela1[[#This Row],[ABC FAT]]="C",(3*22),0)))</f>
        <v>3.9849056603773585</v>
      </c>
      <c r="BG1355" s="44">
        <f>SUM(Tabela1[[#This Row],[ESTOQUE TOTAL]],Tabela1[[#This Row],[TRÂNSITO TOTAL]])</f>
        <v>981</v>
      </c>
      <c r="BH1355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5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9.2013888888888895E-2</v>
      </c>
    </row>
    <row r="1356" spans="1:61" x14ac:dyDescent="0.2">
      <c r="A1356" s="4" t="s">
        <v>269</v>
      </c>
      <c r="B1356" s="4" t="s">
        <v>1430</v>
      </c>
      <c r="C1356" s="4">
        <v>10</v>
      </c>
      <c r="D1356" s="4" t="s">
        <v>85</v>
      </c>
      <c r="E1356" s="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>
        <v>3</v>
      </c>
      <c r="Q1356" s="13">
        <f t="shared" si="546"/>
        <v>0</v>
      </c>
      <c r="R1356" s="16">
        <f t="shared" si="547"/>
        <v>0</v>
      </c>
      <c r="S1356" s="16">
        <f t="shared" si="548"/>
        <v>0</v>
      </c>
      <c r="T1356" s="16">
        <f t="shared" si="549"/>
        <v>0</v>
      </c>
      <c r="U1356" s="16">
        <f t="shared" si="550"/>
        <v>0</v>
      </c>
      <c r="V1356" s="16">
        <f t="shared" si="551"/>
        <v>0</v>
      </c>
      <c r="W1356" s="16">
        <f t="shared" si="552"/>
        <v>0</v>
      </c>
      <c r="X1356" s="16">
        <f t="shared" si="553"/>
        <v>0</v>
      </c>
      <c r="Y1356" s="16">
        <f t="shared" si="554"/>
        <v>0</v>
      </c>
      <c r="Z1356" s="16">
        <f t="shared" si="555"/>
        <v>0</v>
      </c>
      <c r="AA1356" s="16">
        <f t="shared" si="556"/>
        <v>0</v>
      </c>
      <c r="AB1356" s="17">
        <f t="shared" si="557"/>
        <v>1</v>
      </c>
      <c r="AC1356" s="15">
        <v>306</v>
      </c>
      <c r="AD1356" s="14">
        <f>AVERAGE(Tabela1[[#This Row],[202407-JUL]:[202506-JUN]])</f>
        <v>3</v>
      </c>
      <c r="AE1356" s="14">
        <f t="shared" si="558"/>
        <v>3</v>
      </c>
      <c r="AF1356" s="5">
        <v>0</v>
      </c>
      <c r="AG1356" s="6">
        <v>192</v>
      </c>
      <c r="AH1356" s="37">
        <v>0</v>
      </c>
      <c r="AI1356" s="23">
        <f>SUM(Tabela1[[#This Row],[ESTOQUE RJ]:[ESTOQUE SC]])</f>
        <v>192</v>
      </c>
      <c r="AJ1356" s="6">
        <v>0</v>
      </c>
      <c r="AK1356" s="37">
        <v>0</v>
      </c>
      <c r="AL1356" s="24">
        <f>SUM(Tabela1[[#This Row],[QTD CONTAINER]:[QTD FÁBRICA]])</f>
        <v>0</v>
      </c>
      <c r="AM1356" s="18">
        <f t="shared" si="559"/>
        <v>64</v>
      </c>
      <c r="AN1356" s="7">
        <f t="shared" si="560"/>
        <v>0</v>
      </c>
      <c r="AO1356" s="8">
        <f t="shared" si="561"/>
        <v>0</v>
      </c>
      <c r="AP1356" s="9">
        <f t="shared" si="562"/>
        <v>0</v>
      </c>
      <c r="AQ1356" s="25">
        <f t="shared" si="563"/>
        <v>64</v>
      </c>
      <c r="AR1356" s="18">
        <f t="shared" si="564"/>
        <v>64</v>
      </c>
      <c r="AS1356" s="7">
        <f t="shared" si="565"/>
        <v>0</v>
      </c>
      <c r="AT1356" s="8">
        <f t="shared" si="566"/>
        <v>0</v>
      </c>
      <c r="AU1356" s="9">
        <f t="shared" si="567"/>
        <v>0</v>
      </c>
      <c r="AV1356" s="10">
        <f t="shared" si="568"/>
        <v>64</v>
      </c>
      <c r="AW1356" s="22">
        <f t="shared" si="569"/>
        <v>0</v>
      </c>
      <c r="AX1356" s="5">
        <f t="shared" si="570"/>
        <v>0</v>
      </c>
      <c r="AY1356" s="4">
        <f>IF(
  AND(Tabela1[[#This Row],[GRUPO | ITEM]]="PALHETAS",NOT(OR(MID(Tabela1[[#This Row],[ITEM]],1,5)="YN-PF",MID(Tabela1[[#This Row],[ITEM]],1,5)="YN-PC"))),
  0,
  IF(
    ROUNDUP(
      IF(
        IF(D1356="A",13-SUM(AR1356:AU1356),IF(D1356="B",11-SUM(AR1356:AU1356),IF(D1356="C",7-SUM(AR1356:AU1356))))
        &lt;0,
        0,
        IF(D1356="A",13-SUM(AR1356:AU1356),IF(D1356="B",11-SUM(AR1356:AU1356),IF(D1356="C",7-SUM(AR1356:AU1356))))
      )
      *AE1356/C1356, 0
    )
    *C1356 = 0,
    0,
    ROUNDUP(
      IF(
        IF(D1356="A",13-SUM(AR1356:AU1356),IF(D1356="B",11-SUM(AR1356:AU1356),IF(D1356="C",7-SUM(AR1356:AU1356))))
        &lt;0,
        0,
        IF(D1356="A",13-SUM(AR1356:AU1356),IF(D1356="B",11-SUM(AR1356:AU1356),IF(D1356="C",7-SUM(AR1356:AU1356))))
      )
      *AE1356/C1356, 0
    ) *C1356
  )
)</f>
        <v>0</v>
      </c>
      <c r="AZ1356" s="26">
        <f>IF(OR(COUNTIF(AB1356,"&gt;="&amp;1.5)+COUNTIF(AA1356,"&gt;="&amp;1.5)+COUNTIF(Z1356,"&gt;="&amp;1.5)+COUNTIF(Y1356,"&gt;="&amp;1.5)+COUNTIF(X1356,"&gt;="&amp;1.5)&gt;=2,COUNTIF(AB1356,"&gt;="&amp;2)&gt;=1,AND(AA1356&gt;=1.5,AB1356&lt;=0.3,AI1356=0)),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+IFERROR(BA1356*C1356,0),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+IFERROR(BA1356*C1356,0),
IFERROR(AVERAGEIF(Tabela1[[#This Row],[COMPRA PADRÃO]:[COMPRA &gt;30%]],"&gt;"&amp;0,Tabela1[[#This Row],[COMPRA PADRÃO]:[COMPRA &gt;30%]]),
0))/Tabela1[[#This Row],[U/CX]],0)*Tabela1[[#This Row],[U/CX]])</f>
        <v>0</v>
      </c>
      <c r="BA1356" s="36"/>
      <c r="BB1356" s="19"/>
      <c r="BC1356" s="5"/>
      <c r="BD1356" s="43">
        <f t="shared" si="571"/>
        <v>1.1320754716981131E-2</v>
      </c>
      <c r="BE1356" s="44">
        <f>Tabela1[[#This Row],[MÉDIA DIÁRIA]]*180</f>
        <v>2.0377358490566038</v>
      </c>
      <c r="BF1356" s="44">
        <f>Tabela1[[#This Row],[MÉDIA DIÁRIA]]*IF(Tabela1[[#This Row],[ABC FAT]]="A",(13*22),IF(Tabela1[[#This Row],[ABC FAT]]="B",(9*22),IF(Tabela1[[#This Row],[ABC FAT]]="C",(3*22),0)))</f>
        <v>0.74716981132075466</v>
      </c>
      <c r="BG1356" s="44">
        <f>SUM(Tabela1[[#This Row],[ESTOQUE TOTAL]],Tabela1[[#This Row],[TRÂNSITO TOTAL]])</f>
        <v>192</v>
      </c>
      <c r="BH1356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6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0.49074074074074076</v>
      </c>
    </row>
    <row r="1357" spans="1:61" x14ac:dyDescent="0.2">
      <c r="A1357" s="4" t="s">
        <v>269</v>
      </c>
      <c r="B1357" s="4" t="s">
        <v>1431</v>
      </c>
      <c r="C1357" s="4">
        <v>10</v>
      </c>
      <c r="D1357" s="4" t="s">
        <v>85</v>
      </c>
      <c r="E1357" s="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>
        <v>3</v>
      </c>
      <c r="Q1357" s="13">
        <f t="shared" si="546"/>
        <v>0</v>
      </c>
      <c r="R1357" s="16">
        <f t="shared" si="547"/>
        <v>0</v>
      </c>
      <c r="S1357" s="16">
        <f t="shared" si="548"/>
        <v>0</v>
      </c>
      <c r="T1357" s="16">
        <f t="shared" si="549"/>
        <v>0</v>
      </c>
      <c r="U1357" s="16">
        <f t="shared" si="550"/>
        <v>0</v>
      </c>
      <c r="V1357" s="16">
        <f t="shared" si="551"/>
        <v>0</v>
      </c>
      <c r="W1357" s="16">
        <f t="shared" si="552"/>
        <v>0</v>
      </c>
      <c r="X1357" s="16">
        <f t="shared" si="553"/>
        <v>0</v>
      </c>
      <c r="Y1357" s="16">
        <f t="shared" si="554"/>
        <v>0</v>
      </c>
      <c r="Z1357" s="16">
        <f t="shared" si="555"/>
        <v>0</v>
      </c>
      <c r="AA1357" s="16">
        <f t="shared" si="556"/>
        <v>0</v>
      </c>
      <c r="AB1357" s="17">
        <f t="shared" si="557"/>
        <v>1</v>
      </c>
      <c r="AC1357" s="15">
        <v>306</v>
      </c>
      <c r="AD1357" s="14">
        <f>AVERAGE(Tabela1[[#This Row],[202407-JUL]:[202506-JUN]])</f>
        <v>3</v>
      </c>
      <c r="AE1357" s="14">
        <f t="shared" si="558"/>
        <v>3</v>
      </c>
      <c r="AF1357" s="5">
        <v>0</v>
      </c>
      <c r="AG1357" s="6">
        <v>192</v>
      </c>
      <c r="AH1357" s="37">
        <v>0</v>
      </c>
      <c r="AI1357" s="23">
        <f>SUM(Tabela1[[#This Row],[ESTOQUE RJ]:[ESTOQUE SC]])</f>
        <v>192</v>
      </c>
      <c r="AJ1357" s="6">
        <v>0</v>
      </c>
      <c r="AK1357" s="37">
        <v>0</v>
      </c>
      <c r="AL1357" s="24">
        <f>SUM(Tabela1[[#This Row],[QTD CONTAINER]:[QTD FÁBRICA]])</f>
        <v>0</v>
      </c>
      <c r="AM1357" s="18">
        <f t="shared" si="559"/>
        <v>64</v>
      </c>
      <c r="AN1357" s="7">
        <f t="shared" si="560"/>
        <v>0</v>
      </c>
      <c r="AO1357" s="8">
        <f t="shared" si="561"/>
        <v>0</v>
      </c>
      <c r="AP1357" s="9">
        <f t="shared" si="562"/>
        <v>0</v>
      </c>
      <c r="AQ1357" s="25">
        <f t="shared" si="563"/>
        <v>64</v>
      </c>
      <c r="AR1357" s="18">
        <f t="shared" si="564"/>
        <v>64</v>
      </c>
      <c r="AS1357" s="7">
        <f t="shared" si="565"/>
        <v>0</v>
      </c>
      <c r="AT1357" s="8">
        <f t="shared" si="566"/>
        <v>0</v>
      </c>
      <c r="AU1357" s="9">
        <f t="shared" si="567"/>
        <v>0</v>
      </c>
      <c r="AV1357" s="10">
        <f t="shared" si="568"/>
        <v>64</v>
      </c>
      <c r="AW1357" s="22">
        <f t="shared" si="569"/>
        <v>0</v>
      </c>
      <c r="AX1357" s="5">
        <f t="shared" si="570"/>
        <v>0</v>
      </c>
      <c r="AY1357" s="4">
        <f>IF(
  AND(Tabela1[[#This Row],[GRUPO | ITEM]]="PALHETAS",NOT(OR(MID(Tabela1[[#This Row],[ITEM]],1,5)="YN-PF",MID(Tabela1[[#This Row],[ITEM]],1,5)="YN-PC"))),
  0,
  IF(
    ROUNDUP(
      IF(
        IF(D1357="A",13-SUM(AR1357:AU1357),IF(D1357="B",11-SUM(AR1357:AU1357),IF(D1357="C",7-SUM(AR1357:AU1357))))
        &lt;0,
        0,
        IF(D1357="A",13-SUM(AR1357:AU1357),IF(D1357="B",11-SUM(AR1357:AU1357),IF(D1357="C",7-SUM(AR1357:AU1357))))
      )
      *AE1357/C1357, 0
    )
    *C1357 = 0,
    0,
    ROUNDUP(
      IF(
        IF(D1357="A",13-SUM(AR1357:AU1357),IF(D1357="B",11-SUM(AR1357:AU1357),IF(D1357="C",7-SUM(AR1357:AU1357))))
        &lt;0,
        0,
        IF(D1357="A",13-SUM(AR1357:AU1357),IF(D1357="B",11-SUM(AR1357:AU1357),IF(D1357="C",7-SUM(AR1357:AU1357))))
      )
      *AE1357/C1357, 0
    ) *C1357
  )
)</f>
        <v>0</v>
      </c>
      <c r="AZ1357" s="26">
        <f>IF(OR(COUNTIF(AB1357,"&gt;="&amp;1.5)+COUNTIF(AA1357,"&gt;="&amp;1.5)+COUNTIF(Z1357,"&gt;="&amp;1.5)+COUNTIF(Y1357,"&gt;="&amp;1.5)+COUNTIF(X1357,"&gt;="&amp;1.5)&gt;=2,COUNTIF(AB1357,"&gt;="&amp;2)&gt;=1,AND(AA1357&gt;=1.5,AB1357&lt;=0.3,AI1357=0)),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+IFERROR(BA1357*C1357,0),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+IFERROR(BA1357*C1357,0),
IFERROR(AVERAGEIF(Tabela1[[#This Row],[COMPRA PADRÃO]:[COMPRA &gt;30%]],"&gt;"&amp;0,Tabela1[[#This Row],[COMPRA PADRÃO]:[COMPRA &gt;30%]]),
0))/Tabela1[[#This Row],[U/CX]],0)*Tabela1[[#This Row],[U/CX]])</f>
        <v>0</v>
      </c>
      <c r="BA1357" s="36"/>
      <c r="BB1357" s="19"/>
      <c r="BC1357" s="5"/>
      <c r="BD1357" s="43">
        <f t="shared" si="571"/>
        <v>1.1320754716981131E-2</v>
      </c>
      <c r="BE1357" s="44">
        <f>Tabela1[[#This Row],[MÉDIA DIÁRIA]]*180</f>
        <v>2.0377358490566038</v>
      </c>
      <c r="BF1357" s="44">
        <f>Tabela1[[#This Row],[MÉDIA DIÁRIA]]*IF(Tabela1[[#This Row],[ABC FAT]]="A",(13*22),IF(Tabela1[[#This Row],[ABC FAT]]="B",(9*22),IF(Tabela1[[#This Row],[ABC FAT]]="C",(3*22),0)))</f>
        <v>0.74716981132075466</v>
      </c>
      <c r="BG1357" s="44">
        <f>SUM(Tabela1[[#This Row],[ESTOQUE TOTAL]],Tabela1[[#This Row],[TRÂNSITO TOTAL]])</f>
        <v>192</v>
      </c>
      <c r="BH1357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7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0.49074074074074076</v>
      </c>
    </row>
    <row r="1358" spans="1:61" x14ac:dyDescent="0.2">
      <c r="A1358" s="4" t="s">
        <v>34</v>
      </c>
      <c r="B1358" s="4" t="s">
        <v>1275</v>
      </c>
      <c r="C1358" s="4">
        <v>25</v>
      </c>
      <c r="D1358" s="4" t="s">
        <v>85</v>
      </c>
      <c r="E1358" s="5"/>
      <c r="F1358" s="4"/>
      <c r="G1358" s="4"/>
      <c r="H1358" s="4"/>
      <c r="I1358" s="4">
        <v>1</v>
      </c>
      <c r="J1358" s="4"/>
      <c r="K1358" s="4"/>
      <c r="L1358" s="4"/>
      <c r="M1358" s="4"/>
      <c r="N1358" s="4"/>
      <c r="O1358" s="4"/>
      <c r="P1358" s="4"/>
      <c r="Q1358" s="13">
        <f t="shared" si="546"/>
        <v>0</v>
      </c>
      <c r="R1358" s="16">
        <f t="shared" si="547"/>
        <v>0</v>
      </c>
      <c r="S1358" s="16">
        <f t="shared" si="548"/>
        <v>0</v>
      </c>
      <c r="T1358" s="16">
        <f t="shared" si="549"/>
        <v>0</v>
      </c>
      <c r="U1358" s="16">
        <f t="shared" si="550"/>
        <v>1</v>
      </c>
      <c r="V1358" s="16">
        <f t="shared" si="551"/>
        <v>0</v>
      </c>
      <c r="W1358" s="16">
        <f t="shared" si="552"/>
        <v>0</v>
      </c>
      <c r="X1358" s="16">
        <f t="shared" si="553"/>
        <v>0</v>
      </c>
      <c r="Y1358" s="16">
        <f t="shared" si="554"/>
        <v>0</v>
      </c>
      <c r="Z1358" s="16">
        <f t="shared" si="555"/>
        <v>0</v>
      </c>
      <c r="AA1358" s="16">
        <f t="shared" si="556"/>
        <v>0</v>
      </c>
      <c r="AB1358" s="17">
        <f t="shared" si="557"/>
        <v>0</v>
      </c>
      <c r="AC1358" s="15">
        <v>59.81</v>
      </c>
      <c r="AD1358" s="14">
        <f>AVERAGE(Tabela1[[#This Row],[202407-JUL]:[202506-JUN]])</f>
        <v>1</v>
      </c>
      <c r="AE1358" s="14">
        <f t="shared" si="558"/>
        <v>1</v>
      </c>
      <c r="AF1358" s="5">
        <v>0</v>
      </c>
      <c r="AG1358" s="6">
        <v>104</v>
      </c>
      <c r="AH1358" s="37">
        <v>0</v>
      </c>
      <c r="AI1358" s="23">
        <f>SUM(Tabela1[[#This Row],[ESTOQUE RJ]:[ESTOQUE SC]])</f>
        <v>104</v>
      </c>
      <c r="AJ1358" s="6">
        <v>0</v>
      </c>
      <c r="AK1358" s="37">
        <v>0</v>
      </c>
      <c r="AL1358" s="24">
        <f>SUM(Tabela1[[#This Row],[QTD CONTAINER]:[QTD FÁBRICA]])</f>
        <v>0</v>
      </c>
      <c r="AM1358" s="18">
        <f t="shared" si="559"/>
        <v>104</v>
      </c>
      <c r="AN1358" s="7">
        <f t="shared" si="560"/>
        <v>0</v>
      </c>
      <c r="AO1358" s="8">
        <f t="shared" si="561"/>
        <v>0</v>
      </c>
      <c r="AP1358" s="9">
        <f t="shared" si="562"/>
        <v>0</v>
      </c>
      <c r="AQ1358" s="25">
        <f t="shared" si="563"/>
        <v>104</v>
      </c>
      <c r="AR1358" s="18">
        <f t="shared" si="564"/>
        <v>104</v>
      </c>
      <c r="AS1358" s="7">
        <f t="shared" si="565"/>
        <v>0</v>
      </c>
      <c r="AT1358" s="8">
        <f t="shared" si="566"/>
        <v>0</v>
      </c>
      <c r="AU1358" s="9">
        <f t="shared" si="567"/>
        <v>0</v>
      </c>
      <c r="AV1358" s="10">
        <f t="shared" si="568"/>
        <v>104</v>
      </c>
      <c r="AW1358" s="22">
        <f t="shared" si="569"/>
        <v>0</v>
      </c>
      <c r="AX1358" s="5">
        <f t="shared" si="570"/>
        <v>0</v>
      </c>
      <c r="AY1358" s="4">
        <f>IF(
  AND(Tabela1[[#This Row],[GRUPO | ITEM]]="PALHETAS",NOT(OR(MID(Tabela1[[#This Row],[ITEM]],1,5)="YN-PF",MID(Tabela1[[#This Row],[ITEM]],1,5)="YN-PC"))),
  0,
  IF(
    ROUNDUP(
      IF(
        IF(D1358="A",13-SUM(AR1358:AU1358),IF(D1358="B",11-SUM(AR1358:AU1358),IF(D1358="C",7-SUM(AR1358:AU1358))))
        &lt;0,
        0,
        IF(D1358="A",13-SUM(AR1358:AU1358),IF(D1358="B",11-SUM(AR1358:AU1358),IF(D1358="C",7-SUM(AR1358:AU1358))))
      )
      *AE1358/C1358, 0
    )
    *C1358 = 0,
    0,
    ROUNDUP(
      IF(
        IF(D1358="A",13-SUM(AR1358:AU1358),IF(D1358="B",11-SUM(AR1358:AU1358),IF(D1358="C",7-SUM(AR1358:AU1358))))
        &lt;0,
        0,
        IF(D1358="A",13-SUM(AR1358:AU1358),IF(D1358="B",11-SUM(AR1358:AU1358),IF(D1358="C",7-SUM(AR1358:AU1358))))
      )
      *AE1358/C1358, 0
    ) *C1358
  )
)</f>
        <v>0</v>
      </c>
      <c r="AZ1358" s="26">
        <f>IF(OR(COUNTIF(AB1358,"&gt;="&amp;1.5)+COUNTIF(AA1358,"&gt;="&amp;1.5)+COUNTIF(Z1358,"&gt;="&amp;1.5)+COUNTIF(Y1358,"&gt;="&amp;1.5)+COUNTIF(X1358,"&gt;="&amp;1.5)&gt;=2,COUNTIF(AB1358,"&gt;="&amp;2)&gt;=1,AND(AA1358&gt;=1.5,AB1358&lt;=0.3,AI1358=0)),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+IFERROR(BA1358*C1358,0),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+IFERROR(BA1358*C1358,0),
IFERROR(AVERAGEIF(Tabela1[[#This Row],[COMPRA PADRÃO]:[COMPRA &gt;30%]],"&gt;"&amp;0,Tabela1[[#This Row],[COMPRA PADRÃO]:[COMPRA &gt;30%]]),
0))/Tabela1[[#This Row],[U/CX]],0)*Tabela1[[#This Row],[U/CX]])</f>
        <v>0</v>
      </c>
      <c r="BA1358" s="36"/>
      <c r="BB1358" s="19"/>
      <c r="BC1358" s="41"/>
      <c r="BD1358" s="43">
        <f t="shared" si="571"/>
        <v>3.7735849056603774E-3</v>
      </c>
      <c r="BE1358" s="44">
        <f>Tabela1[[#This Row],[MÉDIA DIÁRIA]]*180</f>
        <v>0.67924528301886788</v>
      </c>
      <c r="BF1358" s="44">
        <f>Tabela1[[#This Row],[MÉDIA DIÁRIA]]*IF(Tabela1[[#This Row],[ABC FAT]]="A",(13*22),IF(Tabela1[[#This Row],[ABC FAT]]="B",(9*22),IF(Tabela1[[#This Row],[ABC FAT]]="C",(3*22),0)))</f>
        <v>0.24905660377358491</v>
      </c>
      <c r="BG1358" s="44">
        <f>SUM(Tabela1[[#This Row],[ESTOQUE TOTAL]],Tabela1[[#This Row],[TRÂNSITO TOTAL]])</f>
        <v>104</v>
      </c>
      <c r="BH1358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8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1.4722222222222223</v>
      </c>
    </row>
    <row r="1359" spans="1:61" x14ac:dyDescent="0.2">
      <c r="A1359" s="4" t="s">
        <v>39</v>
      </c>
      <c r="B1359" s="4" t="s">
        <v>1283</v>
      </c>
      <c r="C1359" s="4">
        <v>250</v>
      </c>
      <c r="D1359" s="4" t="s">
        <v>85</v>
      </c>
      <c r="E1359" s="5"/>
      <c r="F1359" s="4"/>
      <c r="G1359" s="4">
        <v>1</v>
      </c>
      <c r="H1359" s="4"/>
      <c r="I1359" s="4"/>
      <c r="J1359" s="4"/>
      <c r="K1359" s="4"/>
      <c r="L1359" s="4"/>
      <c r="M1359" s="4"/>
      <c r="N1359" s="4">
        <v>100</v>
      </c>
      <c r="O1359" s="4">
        <v>50</v>
      </c>
      <c r="P1359" s="4">
        <v>1</v>
      </c>
      <c r="Q1359" s="13">
        <f t="shared" si="546"/>
        <v>0</v>
      </c>
      <c r="R1359" s="16">
        <f t="shared" si="547"/>
        <v>0</v>
      </c>
      <c r="S1359" s="16">
        <f t="shared" si="548"/>
        <v>2.6315789473684209E-2</v>
      </c>
      <c r="T1359" s="16">
        <f t="shared" si="549"/>
        <v>0</v>
      </c>
      <c r="U1359" s="16">
        <f t="shared" si="550"/>
        <v>0</v>
      </c>
      <c r="V1359" s="16">
        <f t="shared" si="551"/>
        <v>0</v>
      </c>
      <c r="W1359" s="16">
        <f t="shared" si="552"/>
        <v>0</v>
      </c>
      <c r="X1359" s="16">
        <f t="shared" si="553"/>
        <v>0</v>
      </c>
      <c r="Y1359" s="16">
        <f t="shared" si="554"/>
        <v>0</v>
      </c>
      <c r="Z1359" s="16">
        <f t="shared" si="555"/>
        <v>2.6315789473684212</v>
      </c>
      <c r="AA1359" s="16">
        <f t="shared" si="556"/>
        <v>1.3157894736842106</v>
      </c>
      <c r="AB1359" s="17">
        <f t="shared" si="557"/>
        <v>2.6315789473684209E-2</v>
      </c>
      <c r="AC1359" s="15">
        <v>1146.3499999999999</v>
      </c>
      <c r="AD1359" s="14">
        <f>AVERAGE(Tabela1[[#This Row],[202407-JUL]:[202506-JUN]])</f>
        <v>38</v>
      </c>
      <c r="AE1359" s="14">
        <f t="shared" si="558"/>
        <v>75</v>
      </c>
      <c r="AF1359" s="5">
        <v>0</v>
      </c>
      <c r="AG1359" s="6">
        <v>19377</v>
      </c>
      <c r="AH1359" s="37">
        <v>0</v>
      </c>
      <c r="AI1359" s="23">
        <f>SUM(Tabela1[[#This Row],[ESTOQUE RJ]:[ESTOQUE SC]])</f>
        <v>19377</v>
      </c>
      <c r="AJ1359" s="6">
        <v>0</v>
      </c>
      <c r="AK1359" s="37">
        <v>0</v>
      </c>
      <c r="AL1359" s="24">
        <f>SUM(Tabela1[[#This Row],[QTD CONTAINER]:[QTD FÁBRICA]])</f>
        <v>0</v>
      </c>
      <c r="AM1359" s="18">
        <f t="shared" si="559"/>
        <v>509.92105263157896</v>
      </c>
      <c r="AN1359" s="7">
        <f t="shared" si="560"/>
        <v>0</v>
      </c>
      <c r="AO1359" s="8">
        <f t="shared" si="561"/>
        <v>0</v>
      </c>
      <c r="AP1359" s="9">
        <f t="shared" si="562"/>
        <v>0</v>
      </c>
      <c r="AQ1359" s="25">
        <f t="shared" si="563"/>
        <v>509.92105263157896</v>
      </c>
      <c r="AR1359" s="18">
        <f t="shared" si="564"/>
        <v>258.36</v>
      </c>
      <c r="AS1359" s="7">
        <f t="shared" si="565"/>
        <v>0</v>
      </c>
      <c r="AT1359" s="8">
        <f t="shared" si="566"/>
        <v>0</v>
      </c>
      <c r="AU1359" s="9">
        <f t="shared" si="567"/>
        <v>0</v>
      </c>
      <c r="AV1359" s="10">
        <f t="shared" si="568"/>
        <v>258.36</v>
      </c>
      <c r="AW1359" s="22">
        <f t="shared" si="569"/>
        <v>0</v>
      </c>
      <c r="AX1359" s="5">
        <f t="shared" si="570"/>
        <v>0</v>
      </c>
      <c r="AY1359" s="4">
        <f>IF(
  AND(Tabela1[[#This Row],[GRUPO | ITEM]]="PALHETAS",NOT(OR(MID(Tabela1[[#This Row],[ITEM]],1,5)="YN-PF",MID(Tabela1[[#This Row],[ITEM]],1,5)="YN-PC"))),
  0,
  IF(
    ROUNDUP(
      IF(
        IF(D1359="A",13-SUM(AR1359:AU1359),IF(D1359="B",11-SUM(AR1359:AU1359),IF(D1359="C",7-SUM(AR1359:AU1359))))
        &lt;0,
        0,
        IF(D1359="A",13-SUM(AR1359:AU1359),IF(D1359="B",11-SUM(AR1359:AU1359),IF(D1359="C",7-SUM(AR1359:AU1359))))
      )
      *AE1359/C1359, 0
    )
    *C1359 = 0,
    0,
    ROUNDUP(
      IF(
        IF(D1359="A",13-SUM(AR1359:AU1359),IF(D1359="B",11-SUM(AR1359:AU1359),IF(D1359="C",7-SUM(AR1359:AU1359))))
        &lt;0,
        0,
        IF(D1359="A",13-SUM(AR1359:AU1359),IF(D1359="B",11-SUM(AR1359:AU1359),IF(D1359="C",7-SUM(AR1359:AU1359))))
      )
      *AE1359/C1359, 0
    ) *C1359
  )
)</f>
        <v>0</v>
      </c>
      <c r="AZ1359" s="26">
        <f>IF(OR(COUNTIF(AB1359,"&gt;="&amp;1.5)+COUNTIF(AA1359,"&gt;="&amp;1.5)+COUNTIF(Z1359,"&gt;="&amp;1.5)+COUNTIF(Y1359,"&gt;="&amp;1.5)+COUNTIF(X1359,"&gt;="&amp;1.5)&gt;=2,COUNTIF(AB1359,"&gt;="&amp;2)&gt;=1,AND(AA1359&gt;=1.5,AB1359&lt;=0.3,AI1359=0)),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+IFERROR(BA1359*C1359,0),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+IFERROR(BA1359*C1359,0),
IFERROR(AVERAGEIF(Tabela1[[#This Row],[COMPRA PADRÃO]:[COMPRA &gt;30%]],"&gt;"&amp;0,Tabela1[[#This Row],[COMPRA PADRÃO]:[COMPRA &gt;30%]]),
0))/Tabela1[[#This Row],[U/CX]],0)*Tabela1[[#This Row],[U/CX]])</f>
        <v>0</v>
      </c>
      <c r="BA1359" s="36"/>
      <c r="BB1359" s="19"/>
      <c r="BC1359" s="5"/>
      <c r="BD1359" s="43">
        <f t="shared" si="571"/>
        <v>0.57358490566037734</v>
      </c>
      <c r="BE1359" s="44">
        <f>Tabela1[[#This Row],[MÉDIA DIÁRIA]]*180</f>
        <v>103.24528301886792</v>
      </c>
      <c r="BF1359" s="44">
        <f>Tabela1[[#This Row],[MÉDIA DIÁRIA]]*IF(Tabela1[[#This Row],[ABC FAT]]="A",(13*22),IF(Tabela1[[#This Row],[ABC FAT]]="B",(9*22),IF(Tabela1[[#This Row],[ABC FAT]]="C",(3*22),0)))</f>
        <v>37.856603773584908</v>
      </c>
      <c r="BG1359" s="44">
        <f>SUM(Tabela1[[#This Row],[ESTOQUE TOTAL]],Tabela1[[#This Row],[TRÂNSITO TOTAL]])</f>
        <v>19377</v>
      </c>
      <c r="BH1359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59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9.6856725146198825E-3</v>
      </c>
    </row>
    <row r="1360" spans="1:61" x14ac:dyDescent="0.2">
      <c r="A1360" s="4" t="s">
        <v>269</v>
      </c>
      <c r="B1360" s="4" t="s">
        <v>1433</v>
      </c>
      <c r="C1360" s="4">
        <v>100</v>
      </c>
      <c r="D1360" s="4" t="s">
        <v>85</v>
      </c>
      <c r="E1360" s="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>
        <v>3</v>
      </c>
      <c r="Q1360" s="13">
        <f t="shared" si="546"/>
        <v>0</v>
      </c>
      <c r="R1360" s="16">
        <f t="shared" si="547"/>
        <v>0</v>
      </c>
      <c r="S1360" s="16">
        <f t="shared" si="548"/>
        <v>0</v>
      </c>
      <c r="T1360" s="16">
        <f t="shared" si="549"/>
        <v>0</v>
      </c>
      <c r="U1360" s="16">
        <f t="shared" si="550"/>
        <v>0</v>
      </c>
      <c r="V1360" s="16">
        <f t="shared" si="551"/>
        <v>0</v>
      </c>
      <c r="W1360" s="16">
        <f t="shared" si="552"/>
        <v>0</v>
      </c>
      <c r="X1360" s="16">
        <f t="shared" si="553"/>
        <v>0</v>
      </c>
      <c r="Y1360" s="16">
        <f t="shared" si="554"/>
        <v>0</v>
      </c>
      <c r="Z1360" s="16">
        <f t="shared" si="555"/>
        <v>0</v>
      </c>
      <c r="AA1360" s="16">
        <f t="shared" si="556"/>
        <v>0</v>
      </c>
      <c r="AB1360" s="17">
        <f t="shared" si="557"/>
        <v>1</v>
      </c>
      <c r="AC1360" s="15">
        <v>135.15</v>
      </c>
      <c r="AD1360" s="14">
        <f>AVERAGE(Tabela1[[#This Row],[202407-JUL]:[202506-JUN]])</f>
        <v>3</v>
      </c>
      <c r="AE1360" s="14">
        <f t="shared" si="558"/>
        <v>3</v>
      </c>
      <c r="AF1360" s="5">
        <v>0</v>
      </c>
      <c r="AG1360" s="6">
        <v>487</v>
      </c>
      <c r="AH1360" s="37">
        <v>0</v>
      </c>
      <c r="AI1360" s="23">
        <f>SUM(Tabela1[[#This Row],[ESTOQUE RJ]:[ESTOQUE SC]])</f>
        <v>487</v>
      </c>
      <c r="AJ1360" s="6">
        <v>0</v>
      </c>
      <c r="AK1360" s="37">
        <v>0</v>
      </c>
      <c r="AL1360" s="24">
        <f>SUM(Tabela1[[#This Row],[QTD CONTAINER]:[QTD FÁBRICA]])</f>
        <v>0</v>
      </c>
      <c r="AM1360" s="18">
        <f t="shared" si="559"/>
        <v>162.33333333333334</v>
      </c>
      <c r="AN1360" s="7">
        <f t="shared" si="560"/>
        <v>0</v>
      </c>
      <c r="AO1360" s="8">
        <f t="shared" si="561"/>
        <v>0</v>
      </c>
      <c r="AP1360" s="9">
        <f t="shared" si="562"/>
        <v>0</v>
      </c>
      <c r="AQ1360" s="25">
        <f t="shared" si="563"/>
        <v>162.33333333333334</v>
      </c>
      <c r="AR1360" s="18">
        <f t="shared" si="564"/>
        <v>162.33333333333334</v>
      </c>
      <c r="AS1360" s="7">
        <f t="shared" si="565"/>
        <v>0</v>
      </c>
      <c r="AT1360" s="8">
        <f t="shared" si="566"/>
        <v>0</v>
      </c>
      <c r="AU1360" s="9">
        <f t="shared" si="567"/>
        <v>0</v>
      </c>
      <c r="AV1360" s="10">
        <f t="shared" si="568"/>
        <v>162.33333333333334</v>
      </c>
      <c r="AW1360" s="22">
        <f t="shared" si="569"/>
        <v>0</v>
      </c>
      <c r="AX1360" s="5">
        <f t="shared" si="570"/>
        <v>0</v>
      </c>
      <c r="AY1360" s="4">
        <f>IF(
  AND(Tabela1[[#This Row],[GRUPO | ITEM]]="PALHETAS",NOT(OR(MID(Tabela1[[#This Row],[ITEM]],1,5)="YN-PF",MID(Tabela1[[#This Row],[ITEM]],1,5)="YN-PC"))),
  0,
  IF(
    ROUNDUP(
      IF(
        IF(D1360="A",13-SUM(AR1360:AU1360),IF(D1360="B",11-SUM(AR1360:AU1360),IF(D1360="C",7-SUM(AR1360:AU1360))))
        &lt;0,
        0,
        IF(D1360="A",13-SUM(AR1360:AU1360),IF(D1360="B",11-SUM(AR1360:AU1360),IF(D1360="C",7-SUM(AR1360:AU1360))))
      )
      *AE1360/C1360, 0
    )
    *C1360 = 0,
    0,
    ROUNDUP(
      IF(
        IF(D1360="A",13-SUM(AR1360:AU1360),IF(D1360="B",11-SUM(AR1360:AU1360),IF(D1360="C",7-SUM(AR1360:AU1360))))
        &lt;0,
        0,
        IF(D1360="A",13-SUM(AR1360:AU1360),IF(D1360="B",11-SUM(AR1360:AU1360),IF(D1360="C",7-SUM(AR1360:AU1360))))
      )
      *AE1360/C1360, 0
    ) *C1360
  )
)</f>
        <v>0</v>
      </c>
      <c r="AZ1360" s="26">
        <f>IF(OR(COUNTIF(AB1360,"&gt;="&amp;1.5)+COUNTIF(AA1360,"&gt;="&amp;1.5)+COUNTIF(Z1360,"&gt;="&amp;1.5)+COUNTIF(Y1360,"&gt;="&amp;1.5)+COUNTIF(X1360,"&gt;="&amp;1.5)&gt;=2,COUNTIF(AB1360,"&gt;="&amp;2)&gt;=1,AND(AA1360&gt;=1.5,AB1360&lt;=0.3,AI1360=0)),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+IFERROR(BA1360*C1360,0),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+IFERROR(BA1360*C1360,0),
IFERROR(AVERAGEIF(Tabela1[[#This Row],[COMPRA PADRÃO]:[COMPRA &gt;30%]],"&gt;"&amp;0,Tabela1[[#This Row],[COMPRA PADRÃO]:[COMPRA &gt;30%]]),
0))/Tabela1[[#This Row],[U/CX]],0)*Tabela1[[#This Row],[U/CX]])</f>
        <v>0</v>
      </c>
      <c r="BA1360" s="36"/>
      <c r="BB1360" s="19"/>
      <c r="BC1360" s="5"/>
      <c r="BD1360" s="43">
        <f t="shared" si="571"/>
        <v>1.1320754716981131E-2</v>
      </c>
      <c r="BE1360" s="44">
        <f>Tabela1[[#This Row],[MÉDIA DIÁRIA]]*180</f>
        <v>2.0377358490566038</v>
      </c>
      <c r="BF1360" s="44">
        <f>Tabela1[[#This Row],[MÉDIA DIÁRIA]]*IF(Tabela1[[#This Row],[ABC FAT]]="A",(13*22),IF(Tabela1[[#This Row],[ABC FAT]]="B",(9*22),IF(Tabela1[[#This Row],[ABC FAT]]="C",(3*22),0)))</f>
        <v>0.74716981132075466</v>
      </c>
      <c r="BG1360" s="44">
        <f>SUM(Tabela1[[#This Row],[ESTOQUE TOTAL]],Tabela1[[#This Row],[TRÂNSITO TOTAL]])</f>
        <v>487</v>
      </c>
      <c r="BH1360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60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0.49074074074074076</v>
      </c>
    </row>
    <row r="1361" spans="1:61" x14ac:dyDescent="0.2">
      <c r="A1361" s="4" t="s">
        <v>1214</v>
      </c>
      <c r="B1361" s="4" t="s">
        <v>1216</v>
      </c>
      <c r="C1361" s="4">
        <v>40</v>
      </c>
      <c r="D1361" s="4" t="s">
        <v>85</v>
      </c>
      <c r="E1361" s="5"/>
      <c r="F1361" s="4"/>
      <c r="G1361" s="4"/>
      <c r="H1361" s="4"/>
      <c r="I1361" s="4"/>
      <c r="J1361" s="4"/>
      <c r="K1361" s="4"/>
      <c r="L1361" s="4"/>
      <c r="M1361" s="4">
        <v>10</v>
      </c>
      <c r="N1361" s="4"/>
      <c r="O1361" s="4"/>
      <c r="P1361" s="4"/>
      <c r="Q1361" s="13">
        <f t="shared" si="546"/>
        <v>0</v>
      </c>
      <c r="R1361" s="16">
        <f t="shared" si="547"/>
        <v>0</v>
      </c>
      <c r="S1361" s="16">
        <f t="shared" si="548"/>
        <v>0</v>
      </c>
      <c r="T1361" s="16">
        <f t="shared" si="549"/>
        <v>0</v>
      </c>
      <c r="U1361" s="16">
        <f t="shared" si="550"/>
        <v>0</v>
      </c>
      <c r="V1361" s="16">
        <f t="shared" si="551"/>
        <v>0</v>
      </c>
      <c r="W1361" s="16">
        <f t="shared" si="552"/>
        <v>0</v>
      </c>
      <c r="X1361" s="16">
        <f t="shared" si="553"/>
        <v>0</v>
      </c>
      <c r="Y1361" s="16">
        <f t="shared" si="554"/>
        <v>1</v>
      </c>
      <c r="Z1361" s="16">
        <f t="shared" si="555"/>
        <v>0</v>
      </c>
      <c r="AA1361" s="16">
        <f t="shared" si="556"/>
        <v>0</v>
      </c>
      <c r="AB1361" s="17">
        <f t="shared" si="557"/>
        <v>0</v>
      </c>
      <c r="AC1361" s="15">
        <v>506.8</v>
      </c>
      <c r="AD1361" s="14">
        <f>AVERAGE(Tabela1[[#This Row],[202407-JUL]:[202506-JUN]])</f>
        <v>10</v>
      </c>
      <c r="AE1361" s="14">
        <f t="shared" si="558"/>
        <v>10</v>
      </c>
      <c r="AF1361" s="5">
        <v>0</v>
      </c>
      <c r="AG1361" s="6">
        <v>1660</v>
      </c>
      <c r="AH1361" s="37">
        <v>0</v>
      </c>
      <c r="AI1361" s="23">
        <f>SUM(Tabela1[[#This Row],[ESTOQUE RJ]:[ESTOQUE SC]])</f>
        <v>1660</v>
      </c>
      <c r="AJ1361" s="6">
        <v>0</v>
      </c>
      <c r="AK1361" s="37">
        <v>0</v>
      </c>
      <c r="AL1361" s="24">
        <f>SUM(Tabela1[[#This Row],[QTD CONTAINER]:[QTD FÁBRICA]])</f>
        <v>0</v>
      </c>
      <c r="AM1361" s="18">
        <f t="shared" si="559"/>
        <v>166</v>
      </c>
      <c r="AN1361" s="7">
        <f t="shared" si="560"/>
        <v>0</v>
      </c>
      <c r="AO1361" s="8">
        <f t="shared" si="561"/>
        <v>0</v>
      </c>
      <c r="AP1361" s="9">
        <f t="shared" si="562"/>
        <v>0</v>
      </c>
      <c r="AQ1361" s="25">
        <f t="shared" si="563"/>
        <v>166</v>
      </c>
      <c r="AR1361" s="18">
        <f t="shared" si="564"/>
        <v>166</v>
      </c>
      <c r="AS1361" s="7">
        <f t="shared" si="565"/>
        <v>0</v>
      </c>
      <c r="AT1361" s="8">
        <f t="shared" si="566"/>
        <v>0</v>
      </c>
      <c r="AU1361" s="9">
        <f t="shared" si="567"/>
        <v>0</v>
      </c>
      <c r="AV1361" s="10">
        <f t="shared" si="568"/>
        <v>166</v>
      </c>
      <c r="AW1361" s="22">
        <f t="shared" si="569"/>
        <v>0</v>
      </c>
      <c r="AX1361" s="5">
        <f t="shared" si="570"/>
        <v>0</v>
      </c>
      <c r="AY1361" s="4">
        <f>IF(
  AND(Tabela1[[#This Row],[GRUPO | ITEM]]="PALHETAS",NOT(OR(MID(Tabela1[[#This Row],[ITEM]],1,5)="YN-PF",MID(Tabela1[[#This Row],[ITEM]],1,5)="YN-PC"))),
  0,
  IF(
    ROUNDUP(
      IF(
        IF(D1361="A",13-SUM(AR1361:AU1361),IF(D1361="B",11-SUM(AR1361:AU1361),IF(D1361="C",7-SUM(AR1361:AU1361))))
        &lt;0,
        0,
        IF(D1361="A",13-SUM(AR1361:AU1361),IF(D1361="B",11-SUM(AR1361:AU1361),IF(D1361="C",7-SUM(AR1361:AU1361))))
      )
      *AE1361/C1361, 0
    )
    *C1361 = 0,
    0,
    ROUNDUP(
      IF(
        IF(D1361="A",13-SUM(AR1361:AU1361),IF(D1361="B",11-SUM(AR1361:AU1361),IF(D1361="C",7-SUM(AR1361:AU1361))))
        &lt;0,
        0,
        IF(D1361="A",13-SUM(AR1361:AU1361),IF(D1361="B",11-SUM(AR1361:AU1361),IF(D1361="C",7-SUM(AR1361:AU1361))))
      )
      *AE1361/C1361, 0
    ) *C1361
  )
)</f>
        <v>0</v>
      </c>
      <c r="AZ1361" s="26">
        <f>IF(OR(COUNTIF(AB1361,"&gt;="&amp;1.5)+COUNTIF(AA1361,"&gt;="&amp;1.5)+COUNTIF(Z1361,"&gt;="&amp;1.5)+COUNTIF(Y1361,"&gt;="&amp;1.5)+COUNTIF(X1361,"&gt;="&amp;1.5)&gt;=2,COUNTIF(AB1361,"&gt;="&amp;2)&gt;=1,AND(AA1361&gt;=1.5,AB1361&lt;=0.3,AI1361=0)),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+IFERROR(BA1361*C1361,0),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+IFERROR(BA1361*C1361,0),
IFERROR(AVERAGEIF(Tabela1[[#This Row],[COMPRA PADRÃO]:[COMPRA &gt;30%]],"&gt;"&amp;0,Tabela1[[#This Row],[COMPRA PADRÃO]:[COMPRA &gt;30%]]),
0))/Tabela1[[#This Row],[U/CX]],0)*Tabela1[[#This Row],[U/CX]])</f>
        <v>0</v>
      </c>
      <c r="BA1361" s="36"/>
      <c r="BB1361" s="19"/>
      <c r="BC1361" s="5"/>
      <c r="BD1361" s="43">
        <f t="shared" si="571"/>
        <v>3.7735849056603772E-2</v>
      </c>
      <c r="BE1361" s="44">
        <f>Tabela1[[#This Row],[MÉDIA DIÁRIA]]*180</f>
        <v>6.7924528301886786</v>
      </c>
      <c r="BF1361" s="44">
        <f>Tabela1[[#This Row],[MÉDIA DIÁRIA]]*IF(Tabela1[[#This Row],[ABC FAT]]="A",(13*22),IF(Tabela1[[#This Row],[ABC FAT]]="B",(9*22),IF(Tabela1[[#This Row],[ABC FAT]]="C",(3*22),0)))</f>
        <v>2.4905660377358489</v>
      </c>
      <c r="BG1361" s="44">
        <f>SUM(Tabela1[[#This Row],[ESTOQUE TOTAL]],Tabela1[[#This Row],[TRÂNSITO TOTAL]])</f>
        <v>1660</v>
      </c>
      <c r="BH1361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61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  <row r="1362" spans="1:61" x14ac:dyDescent="0.2">
      <c r="A1362" s="4" t="s">
        <v>269</v>
      </c>
      <c r="B1362" s="4" t="s">
        <v>1434</v>
      </c>
      <c r="C1362" s="4">
        <v>50</v>
      </c>
      <c r="D1362" s="4" t="s">
        <v>85</v>
      </c>
      <c r="E1362" s="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>
        <v>5</v>
      </c>
      <c r="Q1362" s="13">
        <f t="shared" si="546"/>
        <v>0</v>
      </c>
      <c r="R1362" s="16">
        <f t="shared" si="547"/>
        <v>0</v>
      </c>
      <c r="S1362" s="16">
        <f t="shared" si="548"/>
        <v>0</v>
      </c>
      <c r="T1362" s="16">
        <f t="shared" si="549"/>
        <v>0</v>
      </c>
      <c r="U1362" s="16">
        <f t="shared" si="550"/>
        <v>0</v>
      </c>
      <c r="V1362" s="16">
        <f t="shared" si="551"/>
        <v>0</v>
      </c>
      <c r="W1362" s="16">
        <f t="shared" si="552"/>
        <v>0</v>
      </c>
      <c r="X1362" s="16">
        <f t="shared" si="553"/>
        <v>0</v>
      </c>
      <c r="Y1362" s="16">
        <f t="shared" si="554"/>
        <v>0</v>
      </c>
      <c r="Z1362" s="16">
        <f t="shared" si="555"/>
        <v>0</v>
      </c>
      <c r="AA1362" s="16">
        <f t="shared" si="556"/>
        <v>0</v>
      </c>
      <c r="AB1362" s="17">
        <f t="shared" si="557"/>
        <v>1</v>
      </c>
      <c r="AC1362" s="15">
        <v>102</v>
      </c>
      <c r="AD1362" s="14">
        <f>AVERAGE(Tabela1[[#This Row],[202407-JUL]:[202506-JUN]])</f>
        <v>5</v>
      </c>
      <c r="AE1362" s="14">
        <f t="shared" si="558"/>
        <v>5</v>
      </c>
      <c r="AF1362" s="5">
        <v>0</v>
      </c>
      <c r="AG1362" s="6">
        <v>985</v>
      </c>
      <c r="AH1362" s="37">
        <v>0</v>
      </c>
      <c r="AI1362" s="23">
        <f>SUM(Tabela1[[#This Row],[ESTOQUE RJ]:[ESTOQUE SC]])</f>
        <v>985</v>
      </c>
      <c r="AJ1362" s="6">
        <v>0</v>
      </c>
      <c r="AK1362" s="37">
        <v>0</v>
      </c>
      <c r="AL1362" s="24">
        <f>SUM(Tabela1[[#This Row],[QTD CONTAINER]:[QTD FÁBRICA]])</f>
        <v>0</v>
      </c>
      <c r="AM1362" s="18">
        <f t="shared" si="559"/>
        <v>197</v>
      </c>
      <c r="AN1362" s="7">
        <f t="shared" si="560"/>
        <v>0</v>
      </c>
      <c r="AO1362" s="8">
        <f t="shared" si="561"/>
        <v>0</v>
      </c>
      <c r="AP1362" s="9">
        <f t="shared" si="562"/>
        <v>0</v>
      </c>
      <c r="AQ1362" s="25">
        <f t="shared" si="563"/>
        <v>197</v>
      </c>
      <c r="AR1362" s="18">
        <f t="shared" si="564"/>
        <v>197</v>
      </c>
      <c r="AS1362" s="7">
        <f t="shared" si="565"/>
        <v>0</v>
      </c>
      <c r="AT1362" s="8">
        <f t="shared" si="566"/>
        <v>0</v>
      </c>
      <c r="AU1362" s="9">
        <f t="shared" si="567"/>
        <v>0</v>
      </c>
      <c r="AV1362" s="10">
        <f t="shared" si="568"/>
        <v>197</v>
      </c>
      <c r="AW1362" s="22">
        <f t="shared" si="569"/>
        <v>0</v>
      </c>
      <c r="AX1362" s="5">
        <f t="shared" si="570"/>
        <v>0</v>
      </c>
      <c r="AY1362" s="4">
        <f>IF(
  AND(Tabela1[[#This Row],[GRUPO | ITEM]]="PALHETAS",NOT(OR(MID(Tabela1[[#This Row],[ITEM]],1,5)="YN-PF",MID(Tabela1[[#This Row],[ITEM]],1,5)="YN-PC"))),
  0,
  IF(
    ROUNDUP(
      IF(
        IF(D1362="A",13-SUM(AR1362:AU1362),IF(D1362="B",11-SUM(AR1362:AU1362),IF(D1362="C",7-SUM(AR1362:AU1362))))
        &lt;0,
        0,
        IF(D1362="A",13-SUM(AR1362:AU1362),IF(D1362="B",11-SUM(AR1362:AU1362),IF(D1362="C",7-SUM(AR1362:AU1362))))
      )
      *AE1362/C1362, 0
    )
    *C1362 = 0,
    0,
    ROUNDUP(
      IF(
        IF(D1362="A",13-SUM(AR1362:AU1362),IF(D1362="B",11-SUM(AR1362:AU1362),IF(D1362="C",7-SUM(AR1362:AU1362))))
        &lt;0,
        0,
        IF(D1362="A",13-SUM(AR1362:AU1362),IF(D1362="B",11-SUM(AR1362:AU1362),IF(D1362="C",7-SUM(AR1362:AU1362))))
      )
      *AE1362/C1362, 0
    ) *C1362
  )
)</f>
        <v>0</v>
      </c>
      <c r="AZ1362" s="26">
        <f>IF(OR(COUNTIF(AB1362,"&gt;="&amp;1.5)+COUNTIF(AA1362,"&gt;="&amp;1.5)+COUNTIF(Z1362,"&gt;="&amp;1.5)+COUNTIF(Y1362,"&gt;="&amp;1.5)+COUNTIF(X1362,"&gt;="&amp;1.5)&gt;=2,COUNTIF(AB1362,"&gt;="&amp;2)&gt;=1,AND(AA1362&gt;=1.5,AB1362&lt;=0.3,AI1362=0)),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+IFERROR(BA1362*C1362,0),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+IFERROR(BA1362*C1362,0),
IFERROR(AVERAGEIF(Tabela1[[#This Row],[COMPRA PADRÃO]:[COMPRA &gt;30%]],"&gt;"&amp;0,Tabela1[[#This Row],[COMPRA PADRÃO]:[COMPRA &gt;30%]]),
0))/Tabela1[[#This Row],[U/CX]],0)*Tabela1[[#This Row],[U/CX]])</f>
        <v>0</v>
      </c>
      <c r="BA1362" s="36"/>
      <c r="BB1362" s="19"/>
      <c r="BC1362" s="41"/>
      <c r="BD1362" s="43">
        <f t="shared" si="571"/>
        <v>1.8867924528301886E-2</v>
      </c>
      <c r="BE1362" s="44">
        <f>Tabela1[[#This Row],[MÉDIA DIÁRIA]]*180</f>
        <v>3.3962264150943393</v>
      </c>
      <c r="BF1362" s="44">
        <f>Tabela1[[#This Row],[MÉDIA DIÁRIA]]*IF(Tabela1[[#This Row],[ABC FAT]]="A",(13*22),IF(Tabela1[[#This Row],[ABC FAT]]="B",(9*22),IF(Tabela1[[#This Row],[ABC FAT]]="C",(3*22),0)))</f>
        <v>1.2452830188679245</v>
      </c>
      <c r="BG1362" s="44">
        <f>SUM(Tabela1[[#This Row],[ESTOQUE TOTAL]],Tabela1[[#This Row],[TRÂNSITO TOTAL]])</f>
        <v>985</v>
      </c>
      <c r="BH1362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62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0.29444444444444445</v>
      </c>
    </row>
    <row r="1363" spans="1:61" x14ac:dyDescent="0.2">
      <c r="A1363" s="4" t="s">
        <v>1214</v>
      </c>
      <c r="B1363" s="4" t="s">
        <v>1215</v>
      </c>
      <c r="C1363" s="4">
        <v>40</v>
      </c>
      <c r="D1363" s="4" t="s">
        <v>85</v>
      </c>
      <c r="E1363" s="5"/>
      <c r="F1363" s="4"/>
      <c r="G1363" s="4"/>
      <c r="H1363" s="4"/>
      <c r="I1363" s="4"/>
      <c r="J1363" s="4"/>
      <c r="K1363" s="4"/>
      <c r="L1363" s="4"/>
      <c r="M1363" s="4">
        <v>3</v>
      </c>
      <c r="N1363" s="4"/>
      <c r="O1363" s="4"/>
      <c r="P1363" s="4"/>
      <c r="Q1363" s="13">
        <f t="shared" si="546"/>
        <v>0</v>
      </c>
      <c r="R1363" s="16">
        <f t="shared" si="547"/>
        <v>0</v>
      </c>
      <c r="S1363" s="16">
        <f t="shared" si="548"/>
        <v>0</v>
      </c>
      <c r="T1363" s="16">
        <f t="shared" si="549"/>
        <v>0</v>
      </c>
      <c r="U1363" s="16">
        <f t="shared" si="550"/>
        <v>0</v>
      </c>
      <c r="V1363" s="16">
        <f t="shared" si="551"/>
        <v>0</v>
      </c>
      <c r="W1363" s="16">
        <f t="shared" si="552"/>
        <v>0</v>
      </c>
      <c r="X1363" s="16">
        <f t="shared" si="553"/>
        <v>0</v>
      </c>
      <c r="Y1363" s="16">
        <f t="shared" si="554"/>
        <v>1</v>
      </c>
      <c r="Z1363" s="16">
        <f t="shared" si="555"/>
        <v>0</v>
      </c>
      <c r="AA1363" s="16">
        <f t="shared" si="556"/>
        <v>0</v>
      </c>
      <c r="AB1363" s="17">
        <f t="shared" si="557"/>
        <v>0</v>
      </c>
      <c r="AC1363" s="15">
        <v>244.35</v>
      </c>
      <c r="AD1363" s="14">
        <f>AVERAGE(Tabela1[[#This Row],[202407-JUL]:[202506-JUN]])</f>
        <v>3</v>
      </c>
      <c r="AE1363" s="14">
        <f t="shared" si="558"/>
        <v>3</v>
      </c>
      <c r="AF1363" s="5">
        <v>0</v>
      </c>
      <c r="AG1363" s="6">
        <v>914</v>
      </c>
      <c r="AH1363" s="37">
        <v>0</v>
      </c>
      <c r="AI1363" s="23">
        <f>SUM(Tabela1[[#This Row],[ESTOQUE RJ]:[ESTOQUE SC]])</f>
        <v>914</v>
      </c>
      <c r="AJ1363" s="6">
        <v>0</v>
      </c>
      <c r="AK1363" s="37">
        <v>0</v>
      </c>
      <c r="AL1363" s="24">
        <f>SUM(Tabela1[[#This Row],[QTD CONTAINER]:[QTD FÁBRICA]])</f>
        <v>0</v>
      </c>
      <c r="AM1363" s="18">
        <f t="shared" si="559"/>
        <v>304.66666666666669</v>
      </c>
      <c r="AN1363" s="7">
        <f t="shared" si="560"/>
        <v>0</v>
      </c>
      <c r="AO1363" s="8">
        <f t="shared" si="561"/>
        <v>0</v>
      </c>
      <c r="AP1363" s="9">
        <f t="shared" si="562"/>
        <v>0</v>
      </c>
      <c r="AQ1363" s="25">
        <f t="shared" si="563"/>
        <v>304.66666666666669</v>
      </c>
      <c r="AR1363" s="18">
        <f t="shared" si="564"/>
        <v>304.66666666666669</v>
      </c>
      <c r="AS1363" s="7">
        <f t="shared" si="565"/>
        <v>0</v>
      </c>
      <c r="AT1363" s="8">
        <f t="shared" si="566"/>
        <v>0</v>
      </c>
      <c r="AU1363" s="9">
        <f t="shared" si="567"/>
        <v>0</v>
      </c>
      <c r="AV1363" s="10">
        <f t="shared" si="568"/>
        <v>304.66666666666669</v>
      </c>
      <c r="AW1363" s="22">
        <f t="shared" si="569"/>
        <v>0</v>
      </c>
      <c r="AX1363" s="5">
        <f t="shared" si="570"/>
        <v>0</v>
      </c>
      <c r="AY1363" s="4">
        <f>IF(
  AND(Tabela1[[#This Row],[GRUPO | ITEM]]="PALHETAS",NOT(OR(MID(Tabela1[[#This Row],[ITEM]],1,5)="YN-PF",MID(Tabela1[[#This Row],[ITEM]],1,5)="YN-PC"))),
  0,
  IF(
    ROUNDUP(
      IF(
        IF(D1363="A",13-SUM(AR1363:AU1363),IF(D1363="B",11-SUM(AR1363:AU1363),IF(D1363="C",7-SUM(AR1363:AU1363))))
        &lt;0,
        0,
        IF(D1363="A",13-SUM(AR1363:AU1363),IF(D1363="B",11-SUM(AR1363:AU1363),IF(D1363="C",7-SUM(AR1363:AU1363))))
      )
      *AE1363/C1363, 0
    )
    *C1363 = 0,
    0,
    ROUNDUP(
      IF(
        IF(D1363="A",13-SUM(AR1363:AU1363),IF(D1363="B",11-SUM(AR1363:AU1363),IF(D1363="C",7-SUM(AR1363:AU1363))))
        &lt;0,
        0,
        IF(D1363="A",13-SUM(AR1363:AU1363),IF(D1363="B",11-SUM(AR1363:AU1363),IF(D1363="C",7-SUM(AR1363:AU1363))))
      )
      *AE1363/C1363, 0
    ) *C1363
  )
)</f>
        <v>0</v>
      </c>
      <c r="AZ1363" s="26">
        <f>IF(OR(COUNTIF(AB1363,"&gt;="&amp;1.5)+COUNTIF(AA1363,"&gt;="&amp;1.5)+COUNTIF(Z1363,"&gt;="&amp;1.5)+COUNTIF(Y1363,"&gt;="&amp;1.5)+COUNTIF(X1363,"&gt;="&amp;1.5)&gt;=2,COUNTIF(AB1363,"&gt;="&amp;2)&gt;=1,AND(AA1363&gt;=1.5,AB1363&lt;=0.3,AI1363=0)),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+IFERROR(BA1363*C1363,0),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+IFERROR(BA1363*C1363,0),
IFERROR(AVERAGEIF(Tabela1[[#This Row],[COMPRA PADRÃO]:[COMPRA &gt;30%]],"&gt;"&amp;0,Tabela1[[#This Row],[COMPRA PADRÃO]:[COMPRA &gt;30%]]),
0))/Tabela1[[#This Row],[U/CX]],0)*Tabela1[[#This Row],[U/CX]])</f>
        <v>0</v>
      </c>
      <c r="BA1363" s="36"/>
      <c r="BB1363" s="19"/>
      <c r="BC1363" s="5"/>
      <c r="BD1363" s="43">
        <f t="shared" si="571"/>
        <v>1.1320754716981131E-2</v>
      </c>
      <c r="BE1363" s="44">
        <f>Tabela1[[#This Row],[MÉDIA DIÁRIA]]*180</f>
        <v>2.0377358490566038</v>
      </c>
      <c r="BF1363" s="44">
        <f>Tabela1[[#This Row],[MÉDIA DIÁRIA]]*IF(Tabela1[[#This Row],[ABC FAT]]="A",(13*22),IF(Tabela1[[#This Row],[ABC FAT]]="B",(9*22),IF(Tabela1[[#This Row],[ABC FAT]]="C",(3*22),0)))</f>
        <v>0.74716981132075466</v>
      </c>
      <c r="BG1363" s="44">
        <f>SUM(Tabela1[[#This Row],[ESTOQUE TOTAL]],Tabela1[[#This Row],[TRÂNSITO TOTAL]])</f>
        <v>914</v>
      </c>
      <c r="BH1363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63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0.49074074074074076</v>
      </c>
    </row>
    <row r="1364" spans="1:61" x14ac:dyDescent="0.2">
      <c r="A1364" s="4" t="s">
        <v>39</v>
      </c>
      <c r="B1364" s="4" t="s">
        <v>687</v>
      </c>
      <c r="C1364" s="4">
        <v>500</v>
      </c>
      <c r="D1364" s="4" t="s">
        <v>85</v>
      </c>
      <c r="E1364" s="5"/>
      <c r="F1364" s="4"/>
      <c r="G1364" s="4"/>
      <c r="H1364" s="4"/>
      <c r="I1364" s="4"/>
      <c r="J1364" s="4"/>
      <c r="K1364" s="4">
        <v>10</v>
      </c>
      <c r="L1364" s="4"/>
      <c r="M1364" s="4"/>
      <c r="N1364" s="4"/>
      <c r="O1364" s="4"/>
      <c r="P1364" s="4"/>
      <c r="Q1364" s="13">
        <f t="shared" si="546"/>
        <v>0</v>
      </c>
      <c r="R1364" s="16">
        <f t="shared" si="547"/>
        <v>0</v>
      </c>
      <c r="S1364" s="16">
        <f t="shared" si="548"/>
        <v>0</v>
      </c>
      <c r="T1364" s="16">
        <f t="shared" si="549"/>
        <v>0</v>
      </c>
      <c r="U1364" s="16">
        <f t="shared" si="550"/>
        <v>0</v>
      </c>
      <c r="V1364" s="16">
        <f t="shared" si="551"/>
        <v>0</v>
      </c>
      <c r="W1364" s="16">
        <f t="shared" si="552"/>
        <v>1</v>
      </c>
      <c r="X1364" s="16">
        <f t="shared" si="553"/>
        <v>0</v>
      </c>
      <c r="Y1364" s="16">
        <f t="shared" si="554"/>
        <v>0</v>
      </c>
      <c r="Z1364" s="16">
        <f t="shared" si="555"/>
        <v>0</v>
      </c>
      <c r="AA1364" s="16">
        <f t="shared" si="556"/>
        <v>0</v>
      </c>
      <c r="AB1364" s="17">
        <f t="shared" si="557"/>
        <v>0</v>
      </c>
      <c r="AC1364" s="15">
        <v>131.1</v>
      </c>
      <c r="AD1364" s="14">
        <f>AVERAGE(Tabela1[[#This Row],[202407-JUL]:[202506-JUN]])</f>
        <v>10</v>
      </c>
      <c r="AE1364" s="14">
        <f t="shared" si="558"/>
        <v>10</v>
      </c>
      <c r="AF1364" s="5">
        <v>0</v>
      </c>
      <c r="AG1364" s="6">
        <v>8990</v>
      </c>
      <c r="AH1364" s="37">
        <v>0</v>
      </c>
      <c r="AI1364" s="23">
        <f>SUM(Tabela1[[#This Row],[ESTOQUE RJ]:[ESTOQUE SC]])</f>
        <v>8990</v>
      </c>
      <c r="AJ1364" s="6">
        <v>4000</v>
      </c>
      <c r="AK1364" s="37">
        <v>0</v>
      </c>
      <c r="AL1364" s="24">
        <f>SUM(Tabela1[[#This Row],[QTD CONTAINER]:[QTD FÁBRICA]])</f>
        <v>4000</v>
      </c>
      <c r="AM1364" s="18">
        <f t="shared" si="559"/>
        <v>899</v>
      </c>
      <c r="AN1364" s="7">
        <f t="shared" si="560"/>
        <v>0</v>
      </c>
      <c r="AO1364" s="8">
        <f t="shared" si="561"/>
        <v>400</v>
      </c>
      <c r="AP1364" s="9">
        <f t="shared" si="562"/>
        <v>0</v>
      </c>
      <c r="AQ1364" s="25">
        <f t="shared" si="563"/>
        <v>1299</v>
      </c>
      <c r="AR1364" s="18">
        <f t="shared" si="564"/>
        <v>899</v>
      </c>
      <c r="AS1364" s="7">
        <f t="shared" si="565"/>
        <v>0</v>
      </c>
      <c r="AT1364" s="8">
        <f t="shared" si="566"/>
        <v>400</v>
      </c>
      <c r="AU1364" s="9">
        <f t="shared" si="567"/>
        <v>0</v>
      </c>
      <c r="AV1364" s="10">
        <f t="shared" si="568"/>
        <v>1299</v>
      </c>
      <c r="AW1364" s="22">
        <f t="shared" si="569"/>
        <v>0</v>
      </c>
      <c r="AX1364" s="5">
        <f t="shared" si="570"/>
        <v>0</v>
      </c>
      <c r="AY1364" s="4">
        <f>IF(
  AND(Tabela1[[#This Row],[GRUPO | ITEM]]="PALHETAS",NOT(OR(MID(Tabela1[[#This Row],[ITEM]],1,5)="YN-PF",MID(Tabela1[[#This Row],[ITEM]],1,5)="YN-PC"))),
  0,
  IF(
    ROUNDUP(
      IF(
        IF(D1364="A",13-SUM(AR1364:AU1364),IF(D1364="B",11-SUM(AR1364:AU1364),IF(D1364="C",7-SUM(AR1364:AU1364))))
        &lt;0,
        0,
        IF(D1364="A",13-SUM(AR1364:AU1364),IF(D1364="B",11-SUM(AR1364:AU1364),IF(D1364="C",7-SUM(AR1364:AU1364))))
      )
      *AE1364/C1364, 0
    )
    *C1364 = 0,
    0,
    ROUNDUP(
      IF(
        IF(D1364="A",13-SUM(AR1364:AU1364),IF(D1364="B",11-SUM(AR1364:AU1364),IF(D1364="C",7-SUM(AR1364:AU1364))))
        &lt;0,
        0,
        IF(D1364="A",13-SUM(AR1364:AU1364),IF(D1364="B",11-SUM(AR1364:AU1364),IF(D1364="C",7-SUM(AR1364:AU1364))))
      )
      *AE1364/C1364, 0
    ) *C1364
  )
)</f>
        <v>0</v>
      </c>
      <c r="AZ1364" s="26">
        <f>IF(OR(COUNTIF(AB1364,"&gt;="&amp;1.5)+COUNTIF(AA1364,"&gt;="&amp;1.5)+COUNTIF(Z1364,"&gt;="&amp;1.5)+COUNTIF(Y1364,"&gt;="&amp;1.5)+COUNTIF(X1364,"&gt;="&amp;1.5)&gt;=2,COUNTIF(AB1364,"&gt;="&amp;2)&gt;=1,AND(AA1364&gt;=1.5,AB1364&lt;=0.3,AI1364=0)),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+IFERROR(BA1364*C1364,0),
IFERROR(AVERAGEIF(Tabela1[[#This Row],[COMPRA PADRÃO]:[COMPRA &gt;30%]],"&gt;"&amp;0,Tabela1[[#This Row],[COMPRA PADRÃO]:[COMPRA &gt;30%]]),
0))/Tabela1[[#This Row],[U/CX]],0)*Tabela1[[#This Row],[U/CX]]+
ROUNDUP(5.5*Tabela1[[#This Row],[MÉDIA &gt;30%]]/Tabela1[[#This Row],[U/CX]],0)*Tabela1[[#This Row],[U/CX]],
ROUNDUP(
IFERROR(
IFERROR(AVERAGEIF(Tabela1[[#This Row],[COMPRA PADRÃO]:[COMPRA &gt;30%]],"&gt;"&amp;0,Tabela1[[#This Row],[COMPRA PADRÃO]:[COMPRA &gt;30%]]),0)
+IFERROR(SUBSTITUTE(Tabela1[[#This Row],[INCLUIR MESES ATRASO?]],"SIM",5.5,1)*Tabela1[[#This Row],[MÉDIA &gt;30%]],0)
+IFERROR(BA1364*C1364,0),
IFERROR(AVERAGEIF(Tabela1[[#This Row],[COMPRA PADRÃO]:[COMPRA &gt;30%]],"&gt;"&amp;0,Tabela1[[#This Row],[COMPRA PADRÃO]:[COMPRA &gt;30%]]),
0))/Tabela1[[#This Row],[U/CX]],0)*Tabela1[[#This Row],[U/CX]])</f>
        <v>0</v>
      </c>
      <c r="BA1364" s="36"/>
      <c r="BB1364" s="19"/>
      <c r="BC1364" s="5"/>
      <c r="BD1364" s="43">
        <f t="shared" si="571"/>
        <v>3.7735849056603772E-2</v>
      </c>
      <c r="BE1364" s="44">
        <f>Tabela1[[#This Row],[MÉDIA DIÁRIA]]*180</f>
        <v>6.7924528301886786</v>
      </c>
      <c r="BF1364" s="44">
        <f>Tabela1[[#This Row],[MÉDIA DIÁRIA]]*IF(Tabela1[[#This Row],[ABC FAT]]="A",(13*22),IF(Tabela1[[#This Row],[ABC FAT]]="B",(9*22),IF(Tabela1[[#This Row],[ABC FAT]]="C",(3*22),0)))</f>
        <v>2.4905660377358489</v>
      </c>
      <c r="BG1364" s="44">
        <f>SUM(Tabela1[[#This Row],[ESTOQUE TOTAL]],Tabela1[[#This Row],[TRÂNSITO TOTAL]])</f>
        <v>12990</v>
      </c>
      <c r="BH1364" s="45">
        <f>IF(ROUND((SUM(Tabela1[[#This Row],[ESTOQUE MÍNIMO]],Tabela1[[#This Row],[ESTOQUE SEGURANÇA]])-Tabela1[[#This Row],[ESTOQUE TOTAL2]])/Tabela1[[#This Row],[U/CX]],0)*Tabela1[[#This Row],[U/CX]]&lt;0,0,
ROUND((SUM(Tabela1[[#This Row],[ESTOQUE MÍNIMO]],Tabela1[[#This Row],[ESTOQUE SEGURANÇA]])-Tabela1[[#This Row],[ESTOQUE TOTAL2]])/Tabela1[[#This Row],[U/CX]],0)*Tabela1[[#This Row],[U/CX]])</f>
        <v>0</v>
      </c>
      <c r="BI1364" s="47">
        <f>IFERROR(
IF(
OR(
AND(Tabela1[[#This Row],[GRUPO | ITEM]]="PALHETAS",MID(Tabela1[[#This Row],[ITEM]],1,5)="YN-PC"),AND(Tabela1[[#This Row],[GRUPO | ITEM]]="PALHETAS",MID(Tabela1[[#This Row],[ITEM]],1,5)="YN-PF"),Tabela1[[#This Row],[GRUPO | ITEM]]&lt;&gt;"PALHETAS")=TRUE,
IF(Tabela1[[#This Row],[QTD FÁBRICA]]&lt;&gt;0,SUM(Tabela1[[#This Row],[ESTOQUE TOTAL]],Tabela1[[#This Row],[QTD CONTAINER]]),1)/Tabela1[[#This Row],[ESTOQUE MÍNIMO]],
IF(Tabela1[[#This Row],[GRUPO | ITEM]]="PALHETAS",SUM(Tabela1[[#This Row],[ESTOQUE TOTAL]],Tabela1[[#This Row],[QTD CONTAINER]]),1)/Tabela1[[#This Row],[ESTOQUE MÍNIMO]]),
1)</f>
        <v>0.14722222222222223</v>
      </c>
    </row>
  </sheetData>
  <phoneticPr fontId="27" type="noConversion"/>
  <conditionalFormatting sqref="B1">
    <cfRule type="duplicateValues" dxfId="4" priority="5"/>
  </conditionalFormatting>
  <conditionalFormatting sqref="B2:B1364">
    <cfRule type="duplicateValues" dxfId="3" priority="9"/>
  </conditionalFormatting>
  <conditionalFormatting sqref="Q2:AB1364">
    <cfRule type="cellIs" dxfId="2" priority="1" operator="greaterThanOrEqual">
      <formula>1.5</formula>
    </cfRule>
    <cfRule type="cellIs" dxfId="1" priority="2" operator="lessThan">
      <formula>0.3</formula>
    </cfRule>
  </conditionalFormatting>
  <dataValidations disablePrompts="1" count="1">
    <dataValidation type="list" allowBlank="1" showInputMessage="1" showErrorMessage="1" sqref="BB2:BB1364" xr:uid="{CEA4B242-9C73-468E-AE96-F3F16665C01E}">
      <formula1>"SIM,NÃO"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Nascimento</dc:creator>
  <cp:lastModifiedBy>Jefferson Nascimento</cp:lastModifiedBy>
  <dcterms:created xsi:type="dcterms:W3CDTF">2025-02-04T19:58:22Z</dcterms:created>
  <dcterms:modified xsi:type="dcterms:W3CDTF">2025-07-25T14:33:35Z</dcterms:modified>
</cp:coreProperties>
</file>